
<file path=[Content_Types].xml><?xml version="1.0" encoding="utf-8"?>
<Types xmlns="http://schemas.openxmlformats.org/package/2006/content-types">
  <Override PartName="/xl/externalLinks/externalLink127.xml" ContentType="application/vnd.openxmlformats-officedocument.spreadsheetml.externalLink+xml"/>
  <Override PartName="/xl/externalLinks/externalLink174.xml" ContentType="application/vnd.openxmlformats-officedocument.spreadsheetml.externalLink+xml"/>
  <Override PartName="/xl/externalLinks/externalLink49.xml" ContentType="application/vnd.openxmlformats-officedocument.spreadsheetml.externalLink+xml"/>
  <Override PartName="/xl/externalLinks/externalLink96.xml" ContentType="application/vnd.openxmlformats-officedocument.spreadsheetml.externalLink+xml"/>
  <Override PartName="/xl/externalLinks/externalLink297.xml" ContentType="application/vnd.openxmlformats-officedocument.spreadsheetml.externalLink+xml"/>
  <Override PartName="/xl/externalLinks/externalLink313.xml" ContentType="application/vnd.openxmlformats-officedocument.spreadsheetml.externalLink+xml"/>
  <Override PartName="/xl/externalLinks/externalLink360.xml" ContentType="application/vnd.openxmlformats-officedocument.spreadsheetml.externalLink+xml"/>
  <Override PartName="/xl/styles.xml" ContentType="application/vnd.openxmlformats-officedocument.spreadsheetml.styles+xml"/>
  <Override PartName="/xl/externalLinks/externalLink27.xml" ContentType="application/vnd.openxmlformats-officedocument.spreadsheetml.externalLink+xml"/>
  <Override PartName="/xl/externalLinks/externalLink74.xml" ContentType="application/vnd.openxmlformats-officedocument.spreadsheetml.externalLink+xml"/>
  <Override PartName="/xl/externalLinks/externalLink105.xml" ContentType="application/vnd.openxmlformats-officedocument.spreadsheetml.externalLink+xml"/>
  <Override PartName="/xl/externalLinks/externalLink152.xml" ContentType="application/vnd.openxmlformats-officedocument.spreadsheetml.externalLink+xml"/>
  <Default Extension="xml" ContentType="application/xml"/>
  <Override PartName="/xl/externalLinks/externalLink130.xml" ContentType="application/vnd.openxmlformats-officedocument.spreadsheetml.externalLink+xml"/>
  <Override PartName="/xl/externalLinks/externalLink228.xml" ContentType="application/vnd.openxmlformats-officedocument.spreadsheetml.externalLink+xml"/>
  <Override PartName="/xl/externalLinks/externalLink275.xml" ContentType="application/vnd.openxmlformats-officedocument.spreadsheetml.externalLink+xml"/>
  <Override PartName="/xl/externalLinks/externalLink414.xml" ContentType="application/vnd.openxmlformats-officedocument.spreadsheetml.externalLink+xml"/>
  <Override PartName="/xl/externalLinks/externalLink52.xml" ContentType="application/vnd.openxmlformats-officedocument.spreadsheetml.externalLink+xml"/>
  <Override PartName="/xl/externalLinks/externalLink206.xml" ContentType="application/vnd.openxmlformats-officedocument.spreadsheetml.externalLink+xml"/>
  <Override PartName="/xl/externalLinks/externalLink253.xml" ContentType="application/vnd.openxmlformats-officedocument.spreadsheetml.externalLink+xml"/>
  <Override PartName="/xl/externalLinks/externalLink398.xml" ContentType="application/vnd.openxmlformats-officedocument.spreadsheetml.externalLink+xml"/>
  <Override PartName="/xl/externalLinks/externalLink30.xml" ContentType="application/vnd.openxmlformats-officedocument.spreadsheetml.externalLink+xml"/>
  <Override PartName="/xl/externalLinks/externalLink329.xml" ContentType="application/vnd.openxmlformats-officedocument.spreadsheetml.externalLink+xml"/>
  <Override PartName="/xl/externalLinks/externalLink376.xml" ContentType="application/vnd.openxmlformats-officedocument.spreadsheetml.externalLink+xml"/>
  <Override PartName="/xl/externalLinks/externalLink168.xml" ContentType="application/vnd.openxmlformats-officedocument.spreadsheetml.externalLink+xml"/>
  <Override PartName="/xl/externalLinks/externalLink231.xml" ContentType="application/vnd.openxmlformats-officedocument.spreadsheetml.externalLink+xml"/>
  <Override PartName="/xl/externalLinks/externalLink307.xml" ContentType="application/vnd.openxmlformats-officedocument.spreadsheetml.externalLink+xml"/>
  <Override PartName="/xl/externalLinks/externalLink354.xml" ContentType="application/vnd.openxmlformats-officedocument.spreadsheetml.externalLink+xml"/>
  <Override PartName="/xl/externalLinks/externalLink68.xml" ContentType="application/vnd.openxmlformats-officedocument.spreadsheetml.externalLink+xml"/>
  <Override PartName="/xl/externalLinks/externalLink146.xml" ContentType="application/vnd.openxmlformats-officedocument.spreadsheetml.externalLink+xml"/>
  <Override PartName="/xl/externalLinks/externalLink193.xml" ContentType="application/vnd.openxmlformats-officedocument.spreadsheetml.externalLink+xml"/>
  <Override PartName="/xl/externalLinks/externalLink332.xml" ContentType="application/vnd.openxmlformats-officedocument.spreadsheetml.externalLink+xml"/>
  <Override PartName="/xl/externalLinks/externalLink124.xml" ContentType="application/vnd.openxmlformats-officedocument.spreadsheetml.externalLink+xml"/>
  <Override PartName="/xl/externalLinks/externalLink171.xml" ContentType="application/vnd.openxmlformats-officedocument.spreadsheetml.externalLink+xml"/>
  <Override PartName="/xl/externalLinks/externalLink269.xml" ContentType="application/vnd.openxmlformats-officedocument.spreadsheetml.externalLink+xml"/>
  <Override PartName="/xl/worksheets/sheet8.xml" ContentType="application/vnd.openxmlformats-officedocument.spreadsheetml.worksheet+xml"/>
  <Override PartName="/xl/externalLinks/externalLink46.xml" ContentType="application/vnd.openxmlformats-officedocument.spreadsheetml.externalLink+xml"/>
  <Override PartName="/xl/externalLinks/externalLink93.xml" ContentType="application/vnd.openxmlformats-officedocument.spreadsheetml.externalLink+xml"/>
  <Override PartName="/xl/externalLinks/externalLink310.xml" ContentType="application/vnd.openxmlformats-officedocument.spreadsheetml.externalLink+xml"/>
  <Override PartName="/xl/externalLinks/externalLink408.xml" ContentType="application/vnd.openxmlformats-officedocument.spreadsheetml.externalLink+xml"/>
  <Default Extension="emf" ContentType="image/x-emf"/>
  <Override PartName="/xl/worksheets/sheet10.xml" ContentType="application/vnd.openxmlformats-officedocument.spreadsheetml.worksheet+xml"/>
  <Override PartName="/xl/externalLinks/externalLink24.xml" ContentType="application/vnd.openxmlformats-officedocument.spreadsheetml.externalLink+xml"/>
  <Override PartName="/xl/externalLinks/externalLink71.xml" ContentType="application/vnd.openxmlformats-officedocument.spreadsheetml.externalLink+xml"/>
  <Override PartName="/xl/externalLinks/externalLink102.xml" ContentType="application/vnd.openxmlformats-officedocument.spreadsheetml.externalLink+xml"/>
  <Override PartName="/xl/externalLinks/externalLink247.xml" ContentType="application/vnd.openxmlformats-officedocument.spreadsheetml.externalLink+xml"/>
  <Override PartName="/xl/externalLinks/externalLink294.xml" ContentType="application/vnd.openxmlformats-officedocument.spreadsheetml.externalLink+xml"/>
  <Override PartName="/xl/externalLinks/externalLink2.xml" ContentType="application/vnd.openxmlformats-officedocument.spreadsheetml.externalLink+xml"/>
  <Override PartName="/xl/externalLinks/externalLink13.xml" ContentType="application/vnd.openxmlformats-officedocument.spreadsheetml.externalLink+xml"/>
  <Override PartName="/xl/externalLinks/externalLink60.xml" ContentType="application/vnd.openxmlformats-officedocument.spreadsheetml.externalLink+xml"/>
  <Override PartName="/xl/externalLinks/externalLink225.xml" ContentType="application/vnd.openxmlformats-officedocument.spreadsheetml.externalLink+xml"/>
  <Override PartName="/xl/externalLinks/externalLink272.xml" ContentType="application/vnd.openxmlformats-officedocument.spreadsheetml.externalLink+xml"/>
  <Override PartName="/xl/externalLinks/externalLink422.xml" ContentType="application/vnd.openxmlformats-officedocument.spreadsheetml.externalLink+xml"/>
  <Override PartName="/xl/externalLinks/externalLink214.xml" ContentType="application/vnd.openxmlformats-officedocument.spreadsheetml.externalLink+xml"/>
  <Override PartName="/xl/externalLinks/externalLink261.xml" ContentType="application/vnd.openxmlformats-officedocument.spreadsheetml.externalLink+xml"/>
  <Override PartName="/xl/externalLinks/externalLink348.xml" ContentType="application/vnd.openxmlformats-officedocument.spreadsheetml.externalLink+xml"/>
  <Override PartName="/xl/externalLinks/externalLink359.xml" ContentType="application/vnd.openxmlformats-officedocument.spreadsheetml.externalLink+xml"/>
  <Override PartName="/xl/externalLinks/externalLink395.xml" ContentType="application/vnd.openxmlformats-officedocument.spreadsheetml.externalLink+xml"/>
  <Override PartName="/xl/externalLinks/externalLink400.xml" ContentType="application/vnd.openxmlformats-officedocument.spreadsheetml.externalLink+xml"/>
  <Override PartName="/xl/externalLinks/externalLink411.xml" ContentType="application/vnd.openxmlformats-officedocument.spreadsheetml.externalLink+xml"/>
  <Override PartName="/xl/calcChain.xml" ContentType="application/vnd.openxmlformats-officedocument.spreadsheetml.calcChain+xml"/>
  <Override PartName="/xl/externalLinks/externalLink187.xml" ContentType="application/vnd.openxmlformats-officedocument.spreadsheetml.externalLink+xml"/>
  <Override PartName="/xl/externalLinks/externalLink198.xml" ContentType="application/vnd.openxmlformats-officedocument.spreadsheetml.externalLink+xml"/>
  <Override PartName="/xl/externalLinks/externalLink203.xml" ContentType="application/vnd.openxmlformats-officedocument.spreadsheetml.externalLink+xml"/>
  <Override PartName="/xl/externalLinks/externalLink250.xml" ContentType="application/vnd.openxmlformats-officedocument.spreadsheetml.externalLink+xml"/>
  <Override PartName="/xl/externalLinks/externalLink337.xml" ContentType="application/vnd.openxmlformats-officedocument.spreadsheetml.externalLink+xml"/>
  <Override PartName="/xl/externalLinks/externalLink384.xml" ContentType="application/vnd.openxmlformats-officedocument.spreadsheetml.externalLink+xml"/>
  <Override PartName="/xl/externalLinks/externalLink129.xml" ContentType="application/vnd.openxmlformats-officedocument.spreadsheetml.externalLink+xml"/>
  <Override PartName="/xl/externalLinks/externalLink176.xml" ContentType="application/vnd.openxmlformats-officedocument.spreadsheetml.externalLink+xml"/>
  <Override PartName="/xl/externalLinks/externalLink326.xml" ContentType="application/vnd.openxmlformats-officedocument.spreadsheetml.externalLink+xml"/>
  <Override PartName="/xl/externalLinks/externalLink373.xml" ContentType="application/vnd.openxmlformats-officedocument.spreadsheetml.externalLink+xml"/>
  <Override PartName="/xl/externalLinks/externalLink87.xml" ContentType="application/vnd.openxmlformats-officedocument.spreadsheetml.externalLink+xml"/>
  <Override PartName="/xl/externalLinks/externalLink98.xml" ContentType="application/vnd.openxmlformats-officedocument.spreadsheetml.externalLink+xml"/>
  <Override PartName="/xl/externalLinks/externalLink118.xml" ContentType="application/vnd.openxmlformats-officedocument.spreadsheetml.externalLink+xml"/>
  <Override PartName="/xl/externalLinks/externalLink165.xml" ContentType="application/vnd.openxmlformats-officedocument.spreadsheetml.externalLink+xml"/>
  <Override PartName="/xl/externalLinks/externalLink299.xml" ContentType="application/vnd.openxmlformats-officedocument.spreadsheetml.externalLink+xml"/>
  <Override PartName="/xl/externalLinks/externalLink304.xml" ContentType="application/vnd.openxmlformats-officedocument.spreadsheetml.externalLink+xml"/>
  <Override PartName="/xl/externalLinks/externalLink315.xml" ContentType="application/vnd.openxmlformats-officedocument.spreadsheetml.externalLink+xml"/>
  <Override PartName="/xl/externalLinks/externalLink351.xml" ContentType="application/vnd.openxmlformats-officedocument.spreadsheetml.externalLink+xml"/>
  <Override PartName="/xl/externalLinks/externalLink362.xml" ContentType="application/vnd.openxmlformats-officedocument.spreadsheetml.externalLink+xml"/>
  <Override PartName="/xl/externalLinks/externalLink29.xml" ContentType="application/vnd.openxmlformats-officedocument.spreadsheetml.externalLink+xml"/>
  <Override PartName="/xl/externalLinks/externalLink76.xml" ContentType="application/vnd.openxmlformats-officedocument.spreadsheetml.externalLink+xml"/>
  <Override PartName="/xl/externalLinks/externalLink107.xml" ContentType="application/vnd.openxmlformats-officedocument.spreadsheetml.externalLink+xml"/>
  <Override PartName="/xl/externalLinks/externalLink143.xml" ContentType="application/vnd.openxmlformats-officedocument.spreadsheetml.externalLink+xml"/>
  <Override PartName="/xl/externalLinks/externalLink154.xml" ContentType="application/vnd.openxmlformats-officedocument.spreadsheetml.externalLink+xml"/>
  <Override PartName="/xl/externalLinks/externalLink190.xml" ContentType="application/vnd.openxmlformats-officedocument.spreadsheetml.externalLink+xml"/>
  <Override PartName="/xl/externalLinks/externalLink288.xml" ContentType="application/vnd.openxmlformats-officedocument.spreadsheetml.externalLink+xml"/>
  <Override PartName="/xl/externalLinks/externalLink340.xml" ContentType="application/vnd.openxmlformats-officedocument.spreadsheetml.externalLink+xml"/>
  <Override PartName="/xl/externalLinks/externalLink7.xml" ContentType="application/vnd.openxmlformats-officedocument.spreadsheetml.externalLink+xml"/>
  <Override PartName="/xl/externalLinks/externalLink18.xml" ContentType="application/vnd.openxmlformats-officedocument.spreadsheetml.externalLink+xml"/>
  <Override PartName="/xl/externalLinks/externalLink65.xml" ContentType="application/vnd.openxmlformats-officedocument.spreadsheetml.externalLink+xml"/>
  <Override PartName="/xl/externalLinks/externalLink132.xml" ContentType="application/vnd.openxmlformats-officedocument.spreadsheetml.externalLink+xml"/>
  <Override PartName="/xl/externalLinks/externalLink277.xml" ContentType="application/vnd.openxmlformats-officedocument.spreadsheetml.externalLink+xml"/>
  <Override PartName="/xl/externalLinks/externalLink416.xml" ContentType="application/vnd.openxmlformats-officedocument.spreadsheetml.externalLink+xml"/>
  <Override PartName="/xl/externalLinks/externalLink427.xml" ContentType="application/vnd.openxmlformats-officedocument.spreadsheetml.externalLink+xml"/>
  <Override PartName="/xl/worksheets/sheet5.xml" ContentType="application/vnd.openxmlformats-officedocument.spreadsheetml.worksheet+xml"/>
  <Override PartName="/xl/externalLinks/externalLink43.xml" ContentType="application/vnd.openxmlformats-officedocument.spreadsheetml.externalLink+xml"/>
  <Override PartName="/xl/externalLinks/externalLink54.xml" ContentType="application/vnd.openxmlformats-officedocument.spreadsheetml.externalLink+xml"/>
  <Override PartName="/xl/externalLinks/externalLink90.xml" ContentType="application/vnd.openxmlformats-officedocument.spreadsheetml.externalLink+xml"/>
  <Override PartName="/xl/externalLinks/externalLink121.xml" ContentType="application/vnd.openxmlformats-officedocument.spreadsheetml.externalLink+xml"/>
  <Override PartName="/xl/externalLinks/externalLink208.xml" ContentType="application/vnd.openxmlformats-officedocument.spreadsheetml.externalLink+xml"/>
  <Override PartName="/xl/externalLinks/externalLink219.xml" ContentType="application/vnd.openxmlformats-officedocument.spreadsheetml.externalLink+xml"/>
  <Override PartName="/xl/externalLinks/externalLink255.xml" ContentType="application/vnd.openxmlformats-officedocument.spreadsheetml.externalLink+xml"/>
  <Override PartName="/xl/externalLinks/externalLink266.xml" ContentType="application/vnd.openxmlformats-officedocument.spreadsheetml.externalLink+xml"/>
  <Override PartName="/xl/externalLinks/externalLink405.xml" ContentType="application/vnd.openxmlformats-officedocument.spreadsheetml.externalLink+xml"/>
  <Override PartName="/xl/externalLinks/externalLink32.xml" ContentType="application/vnd.openxmlformats-officedocument.spreadsheetml.externalLink+xml"/>
  <Override PartName="/xl/externalLinks/externalLink110.xml" ContentType="application/vnd.openxmlformats-officedocument.spreadsheetml.externalLink+xml"/>
  <Override PartName="/xl/externalLinks/externalLink244.xml" ContentType="application/vnd.openxmlformats-officedocument.spreadsheetml.externalLink+xml"/>
  <Override PartName="/xl/externalLinks/externalLink291.xml" ContentType="application/vnd.openxmlformats-officedocument.spreadsheetml.externalLink+xml"/>
  <Override PartName="/xl/externalLinks/externalLink378.xml" ContentType="application/vnd.openxmlformats-officedocument.spreadsheetml.externalLink+xml"/>
  <Override PartName="/xl/externalLinks/externalLink389.xml" ContentType="application/vnd.openxmlformats-officedocument.spreadsheetml.externalLink+xml"/>
  <Override PartName="/xl/comments2.xml" ContentType="application/vnd.openxmlformats-officedocument.spreadsheetml.comments+xml"/>
  <Override PartName="/xl/externalLinks/externalLink21.xml" ContentType="application/vnd.openxmlformats-officedocument.spreadsheetml.externalLink+xml"/>
  <Override PartName="/xl/externalLinks/externalLink233.xml" ContentType="application/vnd.openxmlformats-officedocument.spreadsheetml.externalLink+xml"/>
  <Override PartName="/xl/externalLinks/externalLink280.xml" ContentType="application/vnd.openxmlformats-officedocument.spreadsheetml.externalLink+xml"/>
  <Override PartName="/xl/externalLinks/externalLink367.xml" ContentType="application/vnd.openxmlformats-officedocument.spreadsheetml.externalLink+xml"/>
  <Override PartName="/xl/externalLinks/externalLink430.xml" ContentType="application/vnd.openxmlformats-officedocument.spreadsheetml.externalLink+xml"/>
  <Override PartName="/xl/externalLinks/externalLink10.xml" ContentType="application/vnd.openxmlformats-officedocument.spreadsheetml.externalLink+xml"/>
  <Override PartName="/xl/externalLinks/externalLink159.xml" ContentType="application/vnd.openxmlformats-officedocument.spreadsheetml.externalLink+xml"/>
  <Override PartName="/xl/externalLinks/externalLink211.xml" ContentType="application/vnd.openxmlformats-officedocument.spreadsheetml.externalLink+xml"/>
  <Override PartName="/xl/externalLinks/externalLink222.xml" ContentType="application/vnd.openxmlformats-officedocument.spreadsheetml.externalLink+xml"/>
  <Override PartName="/xl/externalLinks/externalLink309.xml" ContentType="application/vnd.openxmlformats-officedocument.spreadsheetml.externalLink+xml"/>
  <Override PartName="/xl/externalLinks/externalLink356.xml" ContentType="application/vnd.openxmlformats-officedocument.spreadsheetml.externalLink+xml"/>
  <Override PartName="/xl/externalLinks/externalLink148.xml" ContentType="application/vnd.openxmlformats-officedocument.spreadsheetml.externalLink+xml"/>
  <Override PartName="/xl/externalLinks/externalLink195.xml" ContentType="application/vnd.openxmlformats-officedocument.spreadsheetml.externalLink+xml"/>
  <Override PartName="/xl/externalLinks/externalLink200.xml" ContentType="application/vnd.openxmlformats-officedocument.spreadsheetml.externalLink+xml"/>
  <Override PartName="/xl/externalLinks/externalLink345.xml" ContentType="application/vnd.openxmlformats-officedocument.spreadsheetml.externalLink+xml"/>
  <Override PartName="/xl/externalLinks/externalLink392.xml" ContentType="application/vnd.openxmlformats-officedocument.spreadsheetml.externalLink+xml"/>
  <Override PartName="/xl/externalLinks/externalLink59.xml" ContentType="application/vnd.openxmlformats-officedocument.spreadsheetml.externalLink+xml"/>
  <Override PartName="/xl/externalLinks/externalLink126.xml" ContentType="application/vnd.openxmlformats-officedocument.spreadsheetml.externalLink+xml"/>
  <Override PartName="/xl/externalLinks/externalLink137.xml" ContentType="application/vnd.openxmlformats-officedocument.spreadsheetml.externalLink+xml"/>
  <Override PartName="/xl/externalLinks/externalLink173.xml" ContentType="application/vnd.openxmlformats-officedocument.spreadsheetml.externalLink+xml"/>
  <Override PartName="/xl/externalLinks/externalLink184.xml" ContentType="application/vnd.openxmlformats-officedocument.spreadsheetml.externalLink+xml"/>
  <Override PartName="/xl/externalLinks/externalLink323.xml" ContentType="application/vnd.openxmlformats-officedocument.spreadsheetml.externalLink+xml"/>
  <Override PartName="/xl/externalLinks/externalLink334.xml" ContentType="application/vnd.openxmlformats-officedocument.spreadsheetml.externalLink+xml"/>
  <Override PartName="/xl/externalLinks/externalLink370.xml" ContentType="application/vnd.openxmlformats-officedocument.spreadsheetml.externalLink+xml"/>
  <Override PartName="/xl/externalLinks/externalLink381.xml" ContentType="application/vnd.openxmlformats-officedocument.spreadsheetml.externalLink+xml"/>
  <Override PartName="/xl/externalLinks/externalLink48.xml" ContentType="application/vnd.openxmlformats-officedocument.spreadsheetml.externalLink+xml"/>
  <Override PartName="/xl/externalLinks/externalLink95.xml" ContentType="application/vnd.openxmlformats-officedocument.spreadsheetml.externalLink+xml"/>
  <Override PartName="/xl/externalLinks/externalLink115.xml" ContentType="application/vnd.openxmlformats-officedocument.spreadsheetml.externalLink+xml"/>
  <Override PartName="/xl/externalLinks/externalLink162.xml" ContentType="application/vnd.openxmlformats-officedocument.spreadsheetml.externalLink+xml"/>
  <Override PartName="/xl/externalLinks/externalLink312.xml" ContentType="application/vnd.openxmlformats-officedocument.spreadsheetml.externalLink+xml"/>
  <Override PartName="/xl/externalLinks/externalLink37.xml" ContentType="application/vnd.openxmlformats-officedocument.spreadsheetml.externalLink+xml"/>
  <Override PartName="/xl/externalLinks/externalLink84.xml" ContentType="application/vnd.openxmlformats-officedocument.spreadsheetml.externalLink+xml"/>
  <Override PartName="/xl/externalLinks/externalLink104.xml" ContentType="application/vnd.openxmlformats-officedocument.spreadsheetml.externalLink+xml"/>
  <Override PartName="/xl/externalLinks/externalLink151.xml" ContentType="application/vnd.openxmlformats-officedocument.spreadsheetml.externalLink+xml"/>
  <Override PartName="/xl/externalLinks/externalLink238.xml" ContentType="application/vnd.openxmlformats-officedocument.spreadsheetml.externalLink+xml"/>
  <Override PartName="/xl/externalLinks/externalLink249.xml" ContentType="application/vnd.openxmlformats-officedocument.spreadsheetml.externalLink+xml"/>
  <Override PartName="/xl/externalLinks/externalLink285.xml" ContentType="application/vnd.openxmlformats-officedocument.spreadsheetml.externalLink+xml"/>
  <Override PartName="/xl/externalLinks/externalLink296.xml" ContentType="application/vnd.openxmlformats-officedocument.spreadsheetml.externalLink+xml"/>
  <Override PartName="/xl/externalLinks/externalLink301.xml" ContentType="application/vnd.openxmlformats-officedocument.spreadsheetml.externalLink+xml"/>
  <Override PartName="/xl/externalLinks/externalLink4.xml" ContentType="application/vnd.openxmlformats-officedocument.spreadsheetml.externalLink+xml"/>
  <Override PartName="/xl/externalLinks/externalLink15.xml" ContentType="application/vnd.openxmlformats-officedocument.spreadsheetml.externalLink+xml"/>
  <Override PartName="/xl/externalLinks/externalLink26.xml" ContentType="application/vnd.openxmlformats-officedocument.spreadsheetml.externalLink+xml"/>
  <Override PartName="/xl/externalLinks/externalLink62.xml" ContentType="application/vnd.openxmlformats-officedocument.spreadsheetml.externalLink+xml"/>
  <Override PartName="/xl/externalLinks/externalLink73.xml" ContentType="application/vnd.openxmlformats-officedocument.spreadsheetml.externalLink+xml"/>
  <Override PartName="/xl/externalLinks/externalLink140.xml" ContentType="application/vnd.openxmlformats-officedocument.spreadsheetml.externalLink+xml"/>
  <Override PartName="/xl/externalLinks/externalLink227.xml" ContentType="application/vnd.openxmlformats-officedocument.spreadsheetml.externalLink+xml"/>
  <Override PartName="/xl/externalLinks/externalLink274.xml" ContentType="application/vnd.openxmlformats-officedocument.spreadsheetml.externalLink+xml"/>
  <Override PartName="/xl/externalLinks/externalLink424.xml" ContentType="application/vnd.openxmlformats-officedocument.spreadsheetml.externalLink+xml"/>
  <Override PartName="/xl/worksheets/sheet2.xml" ContentType="application/vnd.openxmlformats-officedocument.spreadsheetml.worksheet+xml"/>
  <Override PartName="/xl/externalLinks/externalLink51.xml" ContentType="application/vnd.openxmlformats-officedocument.spreadsheetml.externalLink+xml"/>
  <Override PartName="/xl/externalLinks/externalLink216.xml" ContentType="application/vnd.openxmlformats-officedocument.spreadsheetml.externalLink+xml"/>
  <Override PartName="/xl/externalLinks/externalLink263.xml" ContentType="application/vnd.openxmlformats-officedocument.spreadsheetml.externalLink+xml"/>
  <Override PartName="/xl/externalLinks/externalLink397.xml" ContentType="application/vnd.openxmlformats-officedocument.spreadsheetml.externalLink+xml"/>
  <Override PartName="/xl/externalLinks/externalLink402.xml" ContentType="application/vnd.openxmlformats-officedocument.spreadsheetml.externalLink+xml"/>
  <Override PartName="/xl/externalLinks/externalLink413.xml" ContentType="application/vnd.openxmlformats-officedocument.spreadsheetml.externalLink+xml"/>
  <Override PartName="/xl/drawings/drawing1.xml" ContentType="application/vnd.openxmlformats-officedocument.drawing+xml"/>
  <Override PartName="/xl/externalLinks/externalLink40.xml" ContentType="application/vnd.openxmlformats-officedocument.spreadsheetml.externalLink+xml"/>
  <Override PartName="/xl/externalLinks/externalLink189.xml" ContentType="application/vnd.openxmlformats-officedocument.spreadsheetml.externalLink+xml"/>
  <Override PartName="/xl/externalLinks/externalLink205.xml" ContentType="application/vnd.openxmlformats-officedocument.spreadsheetml.externalLink+xml"/>
  <Override PartName="/xl/externalLinks/externalLink241.xml" ContentType="application/vnd.openxmlformats-officedocument.spreadsheetml.externalLink+xml"/>
  <Override PartName="/xl/externalLinks/externalLink252.xml" ContentType="application/vnd.openxmlformats-officedocument.spreadsheetml.externalLink+xml"/>
  <Override PartName="/xl/externalLinks/externalLink339.xml" ContentType="application/vnd.openxmlformats-officedocument.spreadsheetml.externalLink+xml"/>
  <Override PartName="/xl/externalLinks/externalLink386.xml" ContentType="application/vnd.openxmlformats-officedocument.spreadsheetml.externalLink+xml"/>
  <Override PartName="/xl/externalLinks/externalLink178.xml" ContentType="application/vnd.openxmlformats-officedocument.spreadsheetml.externalLink+xml"/>
  <Override PartName="/xl/externalLinks/externalLink230.xml" ContentType="application/vnd.openxmlformats-officedocument.spreadsheetml.externalLink+xml"/>
  <Override PartName="/xl/externalLinks/externalLink328.xml" ContentType="application/vnd.openxmlformats-officedocument.spreadsheetml.externalLink+xml"/>
  <Override PartName="/xl/externalLinks/externalLink375.xml" ContentType="application/vnd.openxmlformats-officedocument.spreadsheetml.externalLink+xml"/>
  <Override PartName="/xl/externalLinks/externalLink89.xml" ContentType="application/vnd.openxmlformats-officedocument.spreadsheetml.externalLink+xml"/>
  <Override PartName="/xl/externalLinks/externalLink167.xml" ContentType="application/vnd.openxmlformats-officedocument.spreadsheetml.externalLink+xml"/>
  <Override PartName="/xl/externalLinks/externalLink306.xml" ContentType="application/vnd.openxmlformats-officedocument.spreadsheetml.externalLink+xml"/>
  <Override PartName="/xl/externalLinks/externalLink317.xml" ContentType="application/vnd.openxmlformats-officedocument.spreadsheetml.externalLink+xml"/>
  <Override PartName="/xl/externalLinks/externalLink353.xml" ContentType="application/vnd.openxmlformats-officedocument.spreadsheetml.externalLink+xml"/>
  <Override PartName="/xl/externalLinks/externalLink364.xml" ContentType="application/vnd.openxmlformats-officedocument.spreadsheetml.externalLink+xml"/>
  <Override PartName="/xl/externalLinks/externalLink78.xml" ContentType="application/vnd.openxmlformats-officedocument.spreadsheetml.externalLink+xml"/>
  <Override PartName="/xl/externalLinks/externalLink109.xml" ContentType="application/vnd.openxmlformats-officedocument.spreadsheetml.externalLink+xml"/>
  <Override PartName="/xl/externalLinks/externalLink145.xml" ContentType="application/vnd.openxmlformats-officedocument.spreadsheetml.externalLink+xml"/>
  <Override PartName="/xl/externalLinks/externalLink156.xml" ContentType="application/vnd.openxmlformats-officedocument.spreadsheetml.externalLink+xml"/>
  <Override PartName="/xl/externalLinks/externalLink192.xml" ContentType="application/vnd.openxmlformats-officedocument.spreadsheetml.externalLink+xml"/>
  <Override PartName="/xl/externalLinks/externalLink342.xml" ContentType="application/vnd.openxmlformats-officedocument.spreadsheetml.externalLink+xml"/>
  <Override PartName="/xl/externalLinks/externalLink9.xml" ContentType="application/vnd.openxmlformats-officedocument.spreadsheetml.externalLink+xml"/>
  <Override PartName="/xl/externalLinks/externalLink67.xml" ContentType="application/vnd.openxmlformats-officedocument.spreadsheetml.externalLink+xml"/>
  <Override PartName="/xl/externalLinks/externalLink134.xml" ContentType="application/vnd.openxmlformats-officedocument.spreadsheetml.externalLink+xml"/>
  <Override PartName="/xl/externalLinks/externalLink181.xml" ContentType="application/vnd.openxmlformats-officedocument.spreadsheetml.externalLink+xml"/>
  <Override PartName="/xl/externalLinks/externalLink279.xml" ContentType="application/vnd.openxmlformats-officedocument.spreadsheetml.externalLink+xml"/>
  <Override PartName="/xl/externalLinks/externalLink331.xml" ContentType="application/vnd.openxmlformats-officedocument.spreadsheetml.externalLink+xml"/>
  <Override PartName="/xl/externalLinks/externalLink418.xml" ContentType="application/vnd.openxmlformats-officedocument.spreadsheetml.externalLink+xml"/>
  <Override PartName="/xl/externalLinks/externalLink429.xml" ContentType="application/vnd.openxmlformats-officedocument.spreadsheetml.externalLink+xml"/>
  <Override PartName="/xl/worksheets/sheet7.xml" ContentType="application/vnd.openxmlformats-officedocument.spreadsheetml.worksheet+xml"/>
  <Override PartName="/xl/externalLinks/externalLink45.xml" ContentType="application/vnd.openxmlformats-officedocument.spreadsheetml.externalLink+xml"/>
  <Override PartName="/xl/externalLinks/externalLink56.xml" ContentType="application/vnd.openxmlformats-officedocument.spreadsheetml.externalLink+xml"/>
  <Override PartName="/xl/externalLinks/externalLink92.xml" ContentType="application/vnd.openxmlformats-officedocument.spreadsheetml.externalLink+xml"/>
  <Override PartName="/xl/externalLinks/externalLink123.xml" ContentType="application/vnd.openxmlformats-officedocument.spreadsheetml.externalLink+xml"/>
  <Override PartName="/xl/externalLinks/externalLink170.xml" ContentType="application/vnd.openxmlformats-officedocument.spreadsheetml.externalLink+xml"/>
  <Override PartName="/xl/externalLinks/externalLink257.xml" ContentType="application/vnd.openxmlformats-officedocument.spreadsheetml.externalLink+xml"/>
  <Override PartName="/xl/externalLinks/externalLink268.xml" ContentType="application/vnd.openxmlformats-officedocument.spreadsheetml.externalLink+xml"/>
  <Override PartName="/xl/externalLinks/externalLink320.xml" ContentType="application/vnd.openxmlformats-officedocument.spreadsheetml.externalLink+xml"/>
  <Override PartName="/xl/externalLinks/externalLink407.xml" ContentType="application/vnd.openxmlformats-officedocument.spreadsheetml.externalLink+xml"/>
  <Override PartName="/xl/externalLinks/externalLink34.xml" ContentType="application/vnd.openxmlformats-officedocument.spreadsheetml.externalLink+xml"/>
  <Override PartName="/xl/externalLinks/externalLink81.xml" ContentType="application/vnd.openxmlformats-officedocument.spreadsheetml.externalLink+xml"/>
  <Override PartName="/xl/externalLinks/externalLink101.xml" ContentType="application/vnd.openxmlformats-officedocument.spreadsheetml.externalLink+xml"/>
  <Override PartName="/xl/externalLinks/externalLink112.xml" ContentType="application/vnd.openxmlformats-officedocument.spreadsheetml.externalLink+xml"/>
  <Override PartName="/xl/externalLinks/externalLink246.xml" ContentType="application/vnd.openxmlformats-officedocument.spreadsheetml.externalLink+xml"/>
  <Override PartName="/xl/externalLinks/externalLink293.xml" ContentType="application/vnd.openxmlformats-officedocument.spreadsheetml.externalLink+xml"/>
  <Override PartName="/xl/externalLinks/externalLink23.xml" ContentType="application/vnd.openxmlformats-officedocument.spreadsheetml.externalLink+xml"/>
  <Override PartName="/xl/externalLinks/externalLink70.xml" ContentType="application/vnd.openxmlformats-officedocument.spreadsheetml.externalLink+xml"/>
  <Override PartName="/xl/externalLinks/externalLink235.xml" ContentType="application/vnd.openxmlformats-officedocument.spreadsheetml.externalLink+xml"/>
  <Override PartName="/xl/externalLinks/externalLink282.xml" ContentType="application/vnd.openxmlformats-officedocument.spreadsheetml.externalLink+xml"/>
  <Override PartName="/xl/externalLinks/externalLink369.xml" ContentType="application/vnd.openxmlformats-officedocument.spreadsheetml.externalLink+xml"/>
  <Override PartName="/xl/externalLinks/externalLink421.xml" ContentType="application/vnd.openxmlformats-officedocument.spreadsheetml.externalLink+xml"/>
  <Override PartName="/xl/externalLinks/externalLink1.xml" ContentType="application/vnd.openxmlformats-officedocument.spreadsheetml.externalLink+xml"/>
  <Override PartName="/xl/externalLinks/externalLink12.xml" ContentType="application/vnd.openxmlformats-officedocument.spreadsheetml.externalLink+xml"/>
  <Override PartName="/xl/externalLinks/externalLink213.xml" ContentType="application/vnd.openxmlformats-officedocument.spreadsheetml.externalLink+xml"/>
  <Override PartName="/xl/externalLinks/externalLink224.xml" ContentType="application/vnd.openxmlformats-officedocument.spreadsheetml.externalLink+xml"/>
  <Override PartName="/xl/externalLinks/externalLink260.xml" ContentType="application/vnd.openxmlformats-officedocument.spreadsheetml.externalLink+xml"/>
  <Override PartName="/xl/externalLinks/externalLink271.xml" ContentType="application/vnd.openxmlformats-officedocument.spreadsheetml.externalLink+xml"/>
  <Override PartName="/xl/externalLinks/externalLink358.xml" ContentType="application/vnd.openxmlformats-officedocument.spreadsheetml.externalLink+xml"/>
  <Override PartName="/xl/externalLinks/externalLink410.xml" ContentType="application/vnd.openxmlformats-officedocument.spreadsheetml.externalLink+xml"/>
  <Override PartName="/xl/externalLinks/externalLink197.xml" ContentType="application/vnd.openxmlformats-officedocument.spreadsheetml.externalLink+xml"/>
  <Override PartName="/xl/externalLinks/externalLink202.xml" ContentType="application/vnd.openxmlformats-officedocument.spreadsheetml.externalLink+xml"/>
  <Override PartName="/xl/externalLinks/externalLink347.xml" ContentType="application/vnd.openxmlformats-officedocument.spreadsheetml.externalLink+xml"/>
  <Override PartName="/xl/externalLinks/externalLink394.xml" ContentType="application/vnd.openxmlformats-officedocument.spreadsheetml.externalLink+xml"/>
  <Override PartName="/xl/sharedStrings.xml" ContentType="application/vnd.openxmlformats-officedocument.spreadsheetml.sharedStrings+xml"/>
  <Override PartName="/xl/externalLinks/externalLink139.xml" ContentType="application/vnd.openxmlformats-officedocument.spreadsheetml.externalLink+xml"/>
  <Override PartName="/xl/externalLinks/externalLink186.xml" ContentType="application/vnd.openxmlformats-officedocument.spreadsheetml.externalLink+xml"/>
  <Override PartName="/xl/externalLinks/externalLink325.xml" ContentType="application/vnd.openxmlformats-officedocument.spreadsheetml.externalLink+xml"/>
  <Override PartName="/xl/externalLinks/externalLink336.xml" ContentType="application/vnd.openxmlformats-officedocument.spreadsheetml.externalLink+xml"/>
  <Override PartName="/xl/externalLinks/externalLink372.xml" ContentType="application/vnd.openxmlformats-officedocument.spreadsheetml.externalLink+xml"/>
  <Override PartName="/xl/externalLinks/externalLink383.xml" ContentType="application/vnd.openxmlformats-officedocument.spreadsheetml.externalLink+xml"/>
  <Override PartName="/xl/externalLinks/externalLink97.xml" ContentType="application/vnd.openxmlformats-officedocument.spreadsheetml.externalLink+xml"/>
  <Override PartName="/xl/externalLinks/externalLink117.xml" ContentType="application/vnd.openxmlformats-officedocument.spreadsheetml.externalLink+xml"/>
  <Override PartName="/xl/externalLinks/externalLink128.xml" ContentType="application/vnd.openxmlformats-officedocument.spreadsheetml.externalLink+xml"/>
  <Override PartName="/xl/externalLinks/externalLink164.xml" ContentType="application/vnd.openxmlformats-officedocument.spreadsheetml.externalLink+xml"/>
  <Override PartName="/xl/externalLinks/externalLink175.xml" ContentType="application/vnd.openxmlformats-officedocument.spreadsheetml.externalLink+xml"/>
  <Override PartName="/xl/externalLinks/externalLink314.xml" ContentType="application/vnd.openxmlformats-officedocument.spreadsheetml.externalLink+xml"/>
  <Override PartName="/xl/externalLinks/externalLink361.xml" ContentType="application/vnd.openxmlformats-officedocument.spreadsheetml.externalLink+xml"/>
  <Default Extension="bin" ContentType="application/vnd.openxmlformats-officedocument.spreadsheetml.printerSettings"/>
  <Override PartName="/xl/externalLinks/externalLink39.xml" ContentType="application/vnd.openxmlformats-officedocument.spreadsheetml.externalLink+xml"/>
  <Override PartName="/xl/externalLinks/externalLink86.xml" ContentType="application/vnd.openxmlformats-officedocument.spreadsheetml.externalLink+xml"/>
  <Override PartName="/xl/externalLinks/externalLink106.xml" ContentType="application/vnd.openxmlformats-officedocument.spreadsheetml.externalLink+xml"/>
  <Override PartName="/xl/externalLinks/externalLink153.xml" ContentType="application/vnd.openxmlformats-officedocument.spreadsheetml.externalLink+xml"/>
  <Override PartName="/xl/externalLinks/externalLink287.xml" ContentType="application/vnd.openxmlformats-officedocument.spreadsheetml.externalLink+xml"/>
  <Override PartName="/xl/externalLinks/externalLink298.xml" ContentType="application/vnd.openxmlformats-officedocument.spreadsheetml.externalLink+xml"/>
  <Override PartName="/xl/externalLinks/externalLink303.xml" ContentType="application/vnd.openxmlformats-officedocument.spreadsheetml.externalLink+xml"/>
  <Override PartName="/xl/externalLinks/externalLink350.xml" ContentType="application/vnd.openxmlformats-officedocument.spreadsheetml.externalLink+xml"/>
  <Override PartName="/xl/externalLinks/externalLink6.xml" ContentType="application/vnd.openxmlformats-officedocument.spreadsheetml.externalLink+xml"/>
  <Override PartName="/xl/externalLinks/externalLink17.xml" ContentType="application/vnd.openxmlformats-officedocument.spreadsheetml.externalLink+xml"/>
  <Override PartName="/xl/externalLinks/externalLink28.xml" ContentType="application/vnd.openxmlformats-officedocument.spreadsheetml.externalLink+xml"/>
  <Override PartName="/xl/externalLinks/externalLink64.xml" ContentType="application/vnd.openxmlformats-officedocument.spreadsheetml.externalLink+xml"/>
  <Override PartName="/xl/externalLinks/externalLink75.xml" ContentType="application/vnd.openxmlformats-officedocument.spreadsheetml.externalLink+xml"/>
  <Override PartName="/xl/externalLinks/externalLink142.xml" ContentType="application/vnd.openxmlformats-officedocument.spreadsheetml.externalLink+xml"/>
  <Override PartName="/xl/externalLinks/externalLink229.xml" ContentType="application/vnd.openxmlformats-officedocument.spreadsheetml.externalLink+xml"/>
  <Override PartName="/xl/externalLinks/externalLink276.xml" ContentType="application/vnd.openxmlformats-officedocument.spreadsheetml.externalLink+xml"/>
  <Override PartName="/xl/externalLinks/externalLink426.xml" ContentType="application/vnd.openxmlformats-officedocument.spreadsheetml.externalLink+xml"/>
  <Override PartName="/xl/workbook.xml" ContentType="application/vnd.openxmlformats-officedocument.spreadsheetml.sheet.main+xml"/>
  <Override PartName="/xl/worksheets/sheet4.xml" ContentType="application/vnd.openxmlformats-officedocument.spreadsheetml.worksheet+xml"/>
  <Override PartName="/xl/externalLinks/externalLink53.xml" ContentType="application/vnd.openxmlformats-officedocument.spreadsheetml.externalLink+xml"/>
  <Override PartName="/xl/externalLinks/externalLink120.xml" ContentType="application/vnd.openxmlformats-officedocument.spreadsheetml.externalLink+xml"/>
  <Override PartName="/xl/externalLinks/externalLink131.xml" ContentType="application/vnd.openxmlformats-officedocument.spreadsheetml.externalLink+xml"/>
  <Override PartName="/xl/externalLinks/externalLink218.xml" ContentType="application/vnd.openxmlformats-officedocument.spreadsheetml.externalLink+xml"/>
  <Override PartName="/xl/externalLinks/externalLink265.xml" ContentType="application/vnd.openxmlformats-officedocument.spreadsheetml.externalLink+xml"/>
  <Override PartName="/xl/externalLinks/externalLink399.xml" ContentType="application/vnd.openxmlformats-officedocument.spreadsheetml.externalLink+xml"/>
  <Override PartName="/xl/externalLinks/externalLink415.xml" ContentType="application/vnd.openxmlformats-officedocument.spreadsheetml.externalLink+xml"/>
  <Override PartName="/xl/externalLinks/externalLink42.xml" ContentType="application/vnd.openxmlformats-officedocument.spreadsheetml.externalLink+xml"/>
  <Override PartName="/xl/externalLinks/externalLink207.xml" ContentType="application/vnd.openxmlformats-officedocument.spreadsheetml.externalLink+xml"/>
  <Override PartName="/xl/externalLinks/externalLink254.xml" ContentType="application/vnd.openxmlformats-officedocument.spreadsheetml.externalLink+xml"/>
  <Override PartName="/xl/externalLinks/externalLink388.xml" ContentType="application/vnd.openxmlformats-officedocument.spreadsheetml.externalLink+xml"/>
  <Override PartName="/xl/externalLinks/externalLink404.xml" ContentType="application/vnd.openxmlformats-officedocument.spreadsheetml.externalLink+xml"/>
  <Override PartName="/xl/externalLinks/externalLink20.xml" ContentType="application/vnd.openxmlformats-officedocument.spreadsheetml.externalLink+xml"/>
  <Override PartName="/xl/externalLinks/externalLink31.xml" ContentType="application/vnd.openxmlformats-officedocument.spreadsheetml.externalLink+xml"/>
  <Override PartName="/xl/externalLinks/externalLink232.xml" ContentType="application/vnd.openxmlformats-officedocument.spreadsheetml.externalLink+xml"/>
  <Override PartName="/xl/externalLinks/externalLink243.xml" ContentType="application/vnd.openxmlformats-officedocument.spreadsheetml.externalLink+xml"/>
  <Override PartName="/xl/externalLinks/externalLink290.xml" ContentType="application/vnd.openxmlformats-officedocument.spreadsheetml.externalLink+xml"/>
  <Override PartName="/xl/externalLinks/externalLink377.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externalLinks/externalLink169.xml" ContentType="application/vnd.openxmlformats-officedocument.spreadsheetml.externalLink+xml"/>
  <Override PartName="/xl/externalLinks/externalLink221.xml" ContentType="application/vnd.openxmlformats-officedocument.spreadsheetml.externalLink+xml"/>
  <Override PartName="/xl/externalLinks/externalLink308.xml" ContentType="application/vnd.openxmlformats-officedocument.spreadsheetml.externalLink+xml"/>
  <Override PartName="/xl/externalLinks/externalLink319.xml" ContentType="application/vnd.openxmlformats-officedocument.spreadsheetml.externalLink+xml"/>
  <Override PartName="/xl/externalLinks/externalLink355.xml" ContentType="application/vnd.openxmlformats-officedocument.spreadsheetml.externalLink+xml"/>
  <Override PartName="/xl/externalLinks/externalLink366.xml" ContentType="application/vnd.openxmlformats-officedocument.spreadsheetml.externalLink+xml"/>
  <Override PartName="/xl/externalLinks/externalLink147.xml" ContentType="application/vnd.openxmlformats-officedocument.spreadsheetml.externalLink+xml"/>
  <Override PartName="/xl/externalLinks/externalLink158.xml" ContentType="application/vnd.openxmlformats-officedocument.spreadsheetml.externalLink+xml"/>
  <Override PartName="/xl/externalLinks/externalLink194.xml" ContentType="application/vnd.openxmlformats-officedocument.spreadsheetml.externalLink+xml"/>
  <Override PartName="/xl/externalLinks/externalLink210.xml" ContentType="application/vnd.openxmlformats-officedocument.spreadsheetml.externalLink+xml"/>
  <Override PartName="/xl/externalLinks/externalLink344.xml" ContentType="application/vnd.openxmlformats-officedocument.spreadsheetml.externalLink+xml"/>
  <Override PartName="/xl/externalLinks/externalLink391.xml" ContentType="application/vnd.openxmlformats-officedocument.spreadsheetml.externalLink+xml"/>
  <Override PartName="/docProps/core.xml" ContentType="application/vnd.openxmlformats-package.core-properties+xml"/>
  <Override PartName="/xl/externalLinks/externalLink69.xml" ContentType="application/vnd.openxmlformats-officedocument.spreadsheetml.externalLink+xml"/>
  <Override PartName="/xl/externalLinks/externalLink136.xml" ContentType="application/vnd.openxmlformats-officedocument.spreadsheetml.externalLink+xml"/>
  <Override PartName="/xl/externalLinks/externalLink183.xml" ContentType="application/vnd.openxmlformats-officedocument.spreadsheetml.externalLink+xml"/>
  <Override PartName="/xl/externalLinks/externalLink333.xml" ContentType="application/vnd.openxmlformats-officedocument.spreadsheetml.externalLink+xml"/>
  <Override PartName="/xl/externalLinks/externalLink380.xml" ContentType="application/vnd.openxmlformats-officedocument.spreadsheetml.externalLink+xml"/>
  <Override PartName="/xl/worksheets/sheet9.xml" ContentType="application/vnd.openxmlformats-officedocument.spreadsheetml.worksheet+xml"/>
  <Override PartName="/xl/externalLinks/externalLink47.xml" ContentType="application/vnd.openxmlformats-officedocument.spreadsheetml.externalLink+xml"/>
  <Override PartName="/xl/externalLinks/externalLink58.xml" ContentType="application/vnd.openxmlformats-officedocument.spreadsheetml.externalLink+xml"/>
  <Override PartName="/xl/externalLinks/externalLink94.xml" ContentType="application/vnd.openxmlformats-officedocument.spreadsheetml.externalLink+xml"/>
  <Override PartName="/xl/externalLinks/externalLink125.xml" ContentType="application/vnd.openxmlformats-officedocument.spreadsheetml.externalLink+xml"/>
  <Override PartName="/xl/externalLinks/externalLink172.xml" ContentType="application/vnd.openxmlformats-officedocument.spreadsheetml.externalLink+xml"/>
  <Override PartName="/xl/externalLinks/externalLink259.xml" ContentType="application/vnd.openxmlformats-officedocument.spreadsheetml.externalLink+xml"/>
  <Override PartName="/xl/externalLinks/externalLink322.xml" ContentType="application/vnd.openxmlformats-officedocument.spreadsheetml.externalLink+xml"/>
  <Override PartName="/xl/externalLinks/externalLink409.xml" ContentType="application/vnd.openxmlformats-officedocument.spreadsheetml.externalLink+xml"/>
  <Override PartName="/xl/theme/theme1.xml" ContentType="application/vnd.openxmlformats-officedocument.theme+xml"/>
  <Override PartName="/xl/externalLinks/externalLink36.xml" ContentType="application/vnd.openxmlformats-officedocument.spreadsheetml.externalLink+xml"/>
  <Override PartName="/xl/externalLinks/externalLink83.xml" ContentType="application/vnd.openxmlformats-officedocument.spreadsheetml.externalLink+xml"/>
  <Override PartName="/xl/externalLinks/externalLink103.xml" ContentType="application/vnd.openxmlformats-officedocument.spreadsheetml.externalLink+xml"/>
  <Override PartName="/xl/externalLinks/externalLink114.xml" ContentType="application/vnd.openxmlformats-officedocument.spreadsheetml.externalLink+xml"/>
  <Override PartName="/xl/externalLinks/externalLink150.xml" ContentType="application/vnd.openxmlformats-officedocument.spreadsheetml.externalLink+xml"/>
  <Override PartName="/xl/externalLinks/externalLink161.xml" ContentType="application/vnd.openxmlformats-officedocument.spreadsheetml.externalLink+xml"/>
  <Override PartName="/xl/externalLinks/externalLink248.xml" ContentType="application/vnd.openxmlformats-officedocument.spreadsheetml.externalLink+xml"/>
  <Override PartName="/xl/externalLinks/externalLink295.xml" ContentType="application/vnd.openxmlformats-officedocument.spreadsheetml.externalLink+xml"/>
  <Override PartName="/xl/externalLinks/externalLink300.xml" ContentType="application/vnd.openxmlformats-officedocument.spreadsheetml.externalLink+xml"/>
  <Override PartName="/xl/externalLinks/externalLink311.xml" ContentType="application/vnd.openxmlformats-officedocument.spreadsheetml.externalLink+xml"/>
  <Default Extension="rels" ContentType="application/vnd.openxmlformats-package.relationships+xml"/>
  <Override PartName="/xl/externalLinks/externalLink25.xml" ContentType="application/vnd.openxmlformats-officedocument.spreadsheetml.externalLink+xml"/>
  <Override PartName="/xl/externalLinks/externalLink72.xml" ContentType="application/vnd.openxmlformats-officedocument.spreadsheetml.externalLink+xml"/>
  <Override PartName="/xl/externalLinks/externalLink237.xml" ContentType="application/vnd.openxmlformats-officedocument.spreadsheetml.externalLink+xml"/>
  <Override PartName="/xl/externalLinks/externalLink284.xml" ContentType="application/vnd.openxmlformats-officedocument.spreadsheetml.externalLink+xml"/>
  <Override PartName="/xl/externalLinks/externalLink423.xml" ContentType="application/vnd.openxmlformats-officedocument.spreadsheetml.externalLink+xml"/>
  <Override PartName="/xl/externalLinks/externalLink3.xml" ContentType="application/vnd.openxmlformats-officedocument.spreadsheetml.externalLink+xml"/>
  <Override PartName="/xl/externalLinks/externalLink14.xml" ContentType="application/vnd.openxmlformats-officedocument.spreadsheetml.externalLink+xml"/>
  <Override PartName="/xl/externalLinks/externalLink61.xml" ContentType="application/vnd.openxmlformats-officedocument.spreadsheetml.externalLink+xml"/>
  <Override PartName="/xl/externalLinks/externalLink215.xml" ContentType="application/vnd.openxmlformats-officedocument.spreadsheetml.externalLink+xml"/>
  <Override PartName="/xl/externalLinks/externalLink226.xml" ContentType="application/vnd.openxmlformats-officedocument.spreadsheetml.externalLink+xml"/>
  <Override PartName="/xl/externalLinks/externalLink262.xml" ContentType="application/vnd.openxmlformats-officedocument.spreadsheetml.externalLink+xml"/>
  <Override PartName="/xl/externalLinks/externalLink273.xml" ContentType="application/vnd.openxmlformats-officedocument.spreadsheetml.externalLink+xml"/>
  <Override PartName="/xl/externalLinks/externalLink412.xml" ContentType="application/vnd.openxmlformats-officedocument.spreadsheetml.externalLink+xml"/>
  <Override PartName="/xl/worksheets/sheet1.xml" ContentType="application/vnd.openxmlformats-officedocument.spreadsheetml.worksheet+xml"/>
  <Override PartName="/xl/externalLinks/externalLink50.xml" ContentType="application/vnd.openxmlformats-officedocument.spreadsheetml.externalLink+xml"/>
  <Override PartName="/xl/externalLinks/externalLink199.xml" ContentType="application/vnd.openxmlformats-officedocument.spreadsheetml.externalLink+xml"/>
  <Override PartName="/xl/externalLinks/externalLink204.xml" ContentType="application/vnd.openxmlformats-officedocument.spreadsheetml.externalLink+xml"/>
  <Override PartName="/xl/externalLinks/externalLink251.xml" ContentType="application/vnd.openxmlformats-officedocument.spreadsheetml.externalLink+xml"/>
  <Override PartName="/xl/externalLinks/externalLink349.xml" ContentType="application/vnd.openxmlformats-officedocument.spreadsheetml.externalLink+xml"/>
  <Override PartName="/xl/externalLinks/externalLink396.xml" ContentType="application/vnd.openxmlformats-officedocument.spreadsheetml.externalLink+xml"/>
  <Override PartName="/xl/externalLinks/externalLink401.xml" ContentType="application/vnd.openxmlformats-officedocument.spreadsheetml.externalLink+xml"/>
  <Override PartName="/xl/externalLinks/externalLink188.xml" ContentType="application/vnd.openxmlformats-officedocument.spreadsheetml.externalLink+xml"/>
  <Override PartName="/xl/externalLinks/externalLink240.xml" ContentType="application/vnd.openxmlformats-officedocument.spreadsheetml.externalLink+xml"/>
  <Override PartName="/xl/externalLinks/externalLink327.xml" ContentType="application/vnd.openxmlformats-officedocument.spreadsheetml.externalLink+xml"/>
  <Override PartName="/xl/externalLinks/externalLink338.xml" ContentType="application/vnd.openxmlformats-officedocument.spreadsheetml.externalLink+xml"/>
  <Override PartName="/xl/externalLinks/externalLink374.xml" ContentType="application/vnd.openxmlformats-officedocument.spreadsheetml.externalLink+xml"/>
  <Override PartName="/xl/externalLinks/externalLink385.xml" ContentType="application/vnd.openxmlformats-officedocument.spreadsheetml.externalLink+xml"/>
  <Override PartName="/xl/externalLinks/externalLink99.xml" ContentType="application/vnd.openxmlformats-officedocument.spreadsheetml.externalLink+xml"/>
  <Override PartName="/xl/externalLinks/externalLink119.xml" ContentType="application/vnd.openxmlformats-officedocument.spreadsheetml.externalLink+xml"/>
  <Override PartName="/xl/externalLinks/externalLink166.xml" ContentType="application/vnd.openxmlformats-officedocument.spreadsheetml.externalLink+xml"/>
  <Override PartName="/xl/externalLinks/externalLink177.xml" ContentType="application/vnd.openxmlformats-officedocument.spreadsheetml.externalLink+xml"/>
  <Override PartName="/xl/externalLinks/externalLink316.xml" ContentType="application/vnd.openxmlformats-officedocument.spreadsheetml.externalLink+xml"/>
  <Override PartName="/xl/externalLinks/externalLink363.xml" ContentType="application/vnd.openxmlformats-officedocument.spreadsheetml.externalLink+xml"/>
  <Override PartName="/xl/externalLinks/externalLink88.xml" ContentType="application/vnd.openxmlformats-officedocument.spreadsheetml.externalLink+xml"/>
  <Override PartName="/xl/externalLinks/externalLink108.xml" ContentType="application/vnd.openxmlformats-officedocument.spreadsheetml.externalLink+xml"/>
  <Override PartName="/xl/externalLinks/externalLink155.xml" ContentType="application/vnd.openxmlformats-officedocument.spreadsheetml.externalLink+xml"/>
  <Override PartName="/xl/externalLinks/externalLink305.xml" ContentType="application/vnd.openxmlformats-officedocument.spreadsheetml.externalLink+xml"/>
  <Override PartName="/xl/externalLinks/externalLink352.xml" ContentType="application/vnd.openxmlformats-officedocument.spreadsheetml.externalLink+xml"/>
  <Override PartName="/xl/externalLinks/externalLink8.xml" ContentType="application/vnd.openxmlformats-officedocument.spreadsheetml.externalLink+xml"/>
  <Override PartName="/xl/externalLinks/externalLink19.xml" ContentType="application/vnd.openxmlformats-officedocument.spreadsheetml.externalLink+xml"/>
  <Override PartName="/xl/externalLinks/externalLink66.xml" ContentType="application/vnd.openxmlformats-officedocument.spreadsheetml.externalLink+xml"/>
  <Override PartName="/xl/externalLinks/externalLink77.xml" ContentType="application/vnd.openxmlformats-officedocument.spreadsheetml.externalLink+xml"/>
  <Override PartName="/xl/externalLinks/externalLink144.xml" ContentType="application/vnd.openxmlformats-officedocument.spreadsheetml.externalLink+xml"/>
  <Override PartName="/xl/externalLinks/externalLink191.xml" ContentType="application/vnd.openxmlformats-officedocument.spreadsheetml.externalLink+xml"/>
  <Override PartName="/xl/externalLinks/externalLink278.xml" ContentType="application/vnd.openxmlformats-officedocument.spreadsheetml.externalLink+xml"/>
  <Override PartName="/xl/externalLinks/externalLink289.xml" ContentType="application/vnd.openxmlformats-officedocument.spreadsheetml.externalLink+xml"/>
  <Override PartName="/xl/externalLinks/externalLink330.xml" ContentType="application/vnd.openxmlformats-officedocument.spreadsheetml.externalLink+xml"/>
  <Override PartName="/xl/externalLinks/externalLink341.xml" ContentType="application/vnd.openxmlformats-officedocument.spreadsheetml.externalLink+xml"/>
  <Override PartName="/xl/externalLinks/externalLink428.xml" ContentType="application/vnd.openxmlformats-officedocument.spreadsheetml.externalLink+xml"/>
  <Override PartName="/xl/worksheets/sheet6.xml" ContentType="application/vnd.openxmlformats-officedocument.spreadsheetml.worksheet+xml"/>
  <Override PartName="/xl/externalLinks/externalLink55.xml" ContentType="application/vnd.openxmlformats-officedocument.spreadsheetml.externalLink+xml"/>
  <Override PartName="/xl/externalLinks/externalLink122.xml" ContentType="application/vnd.openxmlformats-officedocument.spreadsheetml.externalLink+xml"/>
  <Override PartName="/xl/externalLinks/externalLink133.xml" ContentType="application/vnd.openxmlformats-officedocument.spreadsheetml.externalLink+xml"/>
  <Override PartName="/xl/externalLinks/externalLink180.xml" ContentType="application/vnd.openxmlformats-officedocument.spreadsheetml.externalLink+xml"/>
  <Override PartName="/xl/externalLinks/externalLink267.xml" ContentType="application/vnd.openxmlformats-officedocument.spreadsheetml.externalLink+xml"/>
  <Override PartName="/xl/externalLinks/externalLink417.xml" ContentType="application/vnd.openxmlformats-officedocument.spreadsheetml.externalLink+xml"/>
  <Override PartName="/xl/externalLinks/externalLink44.xml" ContentType="application/vnd.openxmlformats-officedocument.spreadsheetml.externalLink+xml"/>
  <Override PartName="/xl/externalLinks/externalLink91.xml" ContentType="application/vnd.openxmlformats-officedocument.spreadsheetml.externalLink+xml"/>
  <Override PartName="/xl/externalLinks/externalLink111.xml" ContentType="application/vnd.openxmlformats-officedocument.spreadsheetml.externalLink+xml"/>
  <Override PartName="/xl/externalLinks/externalLink209.xml" ContentType="application/vnd.openxmlformats-officedocument.spreadsheetml.externalLink+xml"/>
  <Override PartName="/xl/externalLinks/externalLink256.xml" ContentType="application/vnd.openxmlformats-officedocument.spreadsheetml.externalLink+xml"/>
  <Override PartName="/xl/externalLinks/externalLink406.xml" ContentType="application/vnd.openxmlformats-officedocument.spreadsheetml.externalLink+xml"/>
  <Override PartName="/xl/externalLinks/externalLink22.xml" ContentType="application/vnd.openxmlformats-officedocument.spreadsheetml.externalLink+xml"/>
  <Override PartName="/xl/externalLinks/externalLink33.xml" ContentType="application/vnd.openxmlformats-officedocument.spreadsheetml.externalLink+xml"/>
  <Override PartName="/xl/externalLinks/externalLink80.xml" ContentType="application/vnd.openxmlformats-officedocument.spreadsheetml.externalLink+xml"/>
  <Override PartName="/xl/externalLinks/externalLink100.xml" ContentType="application/vnd.openxmlformats-officedocument.spreadsheetml.externalLink+xml"/>
  <Override PartName="/xl/externalLinks/externalLink234.xml" ContentType="application/vnd.openxmlformats-officedocument.spreadsheetml.externalLink+xml"/>
  <Override PartName="/xl/externalLinks/externalLink245.xml" ContentType="application/vnd.openxmlformats-officedocument.spreadsheetml.externalLink+xml"/>
  <Override PartName="/xl/externalLinks/externalLink281.xml" ContentType="application/vnd.openxmlformats-officedocument.spreadsheetml.externalLink+xml"/>
  <Override PartName="/xl/externalLinks/externalLink292.xml" ContentType="application/vnd.openxmlformats-officedocument.spreadsheetml.externalLink+xml"/>
  <Override PartName="/xl/externalLinks/externalLink379.xml" ContentType="application/vnd.openxmlformats-officedocument.spreadsheetml.externalLink+xml"/>
  <Override PartName="/xl/externalLinks/externalLink431.xml" ContentType="application/vnd.openxmlformats-officedocument.spreadsheetml.externalLink+xml"/>
  <Override PartName="/xl/externalLinks/externalLink11.xml" ContentType="application/vnd.openxmlformats-officedocument.spreadsheetml.externalLink+xml"/>
  <Override PartName="/xl/externalLinks/externalLink223.xml" ContentType="application/vnd.openxmlformats-officedocument.spreadsheetml.externalLink+xml"/>
  <Override PartName="/xl/externalLinks/externalLink270.xml" ContentType="application/vnd.openxmlformats-officedocument.spreadsheetml.externalLink+xml"/>
  <Override PartName="/xl/externalLinks/externalLink357.xml" ContentType="application/vnd.openxmlformats-officedocument.spreadsheetml.externalLink+xml"/>
  <Override PartName="/xl/externalLinks/externalLink368.xml" ContentType="application/vnd.openxmlformats-officedocument.spreadsheetml.externalLink+xml"/>
  <Override PartName="/xl/externalLinks/externalLink420.xml" ContentType="application/vnd.openxmlformats-officedocument.spreadsheetml.externalLink+xml"/>
  <Override PartName="/xl/externalLinks/externalLink149.xml" ContentType="application/vnd.openxmlformats-officedocument.spreadsheetml.externalLink+xml"/>
  <Override PartName="/xl/externalLinks/externalLink196.xml" ContentType="application/vnd.openxmlformats-officedocument.spreadsheetml.externalLink+xml"/>
  <Override PartName="/xl/externalLinks/externalLink212.xml" ContentType="application/vnd.openxmlformats-officedocument.spreadsheetml.externalLink+xml"/>
  <Override PartName="/xl/externalLinks/externalLink346.xml" ContentType="application/vnd.openxmlformats-officedocument.spreadsheetml.externalLink+xml"/>
  <Override PartName="/xl/externalLinks/externalLink393.xml" ContentType="application/vnd.openxmlformats-officedocument.spreadsheetml.externalLink+xml"/>
  <Override PartName="/xl/externalLinks/externalLink138.xml" ContentType="application/vnd.openxmlformats-officedocument.spreadsheetml.externalLink+xml"/>
  <Override PartName="/xl/externalLinks/externalLink185.xml" ContentType="application/vnd.openxmlformats-officedocument.spreadsheetml.externalLink+xml"/>
  <Override PartName="/xl/externalLinks/externalLink201.xml" ContentType="application/vnd.openxmlformats-officedocument.spreadsheetml.externalLink+xml"/>
  <Override PartName="/xl/externalLinks/externalLink335.xml" ContentType="application/vnd.openxmlformats-officedocument.spreadsheetml.externalLink+xml"/>
  <Override PartName="/xl/externalLinks/externalLink382.xml" ContentType="application/vnd.openxmlformats-officedocument.spreadsheetml.externalLink+xml"/>
  <Override PartName="/xl/externalLinks/externalLink324.xml" ContentType="application/vnd.openxmlformats-officedocument.spreadsheetml.externalLink+xml"/>
  <Override PartName="/xl/externalLinks/externalLink371.xml" ContentType="application/vnd.openxmlformats-officedocument.spreadsheetml.externalLink+xml"/>
  <Override PartName="/xl/externalLinks/externalLink38.xml" ContentType="application/vnd.openxmlformats-officedocument.spreadsheetml.externalLink+xml"/>
  <Override PartName="/xl/externalLinks/externalLink85.xml" ContentType="application/vnd.openxmlformats-officedocument.spreadsheetml.externalLink+xml"/>
  <Override PartName="/xl/externalLinks/externalLink116.xml" ContentType="application/vnd.openxmlformats-officedocument.spreadsheetml.externalLink+xml"/>
  <Override PartName="/xl/externalLinks/externalLink163.xml" ContentType="application/vnd.openxmlformats-officedocument.spreadsheetml.externalLink+xml"/>
  <Override PartName="/xl/externalLinks/externalLink302.xml" ContentType="application/vnd.openxmlformats-officedocument.spreadsheetml.externalLink+xml"/>
  <Override PartName="/xl/externalLinks/externalLink141.xml" ContentType="application/vnd.openxmlformats-officedocument.spreadsheetml.externalLink+xml"/>
  <Override PartName="/xl/externalLinks/externalLink239.xml" ContentType="application/vnd.openxmlformats-officedocument.spreadsheetml.externalLink+xml"/>
  <Override PartName="/xl/externalLinks/externalLink286.xml" ContentType="application/vnd.openxmlformats-officedocument.spreadsheetml.externalLink+xml"/>
  <Override PartName="/xl/externalLinks/externalLink425.xml" ContentType="application/vnd.openxmlformats-officedocument.spreadsheetml.externalLink+xml"/>
  <Override PartName="/xl/externalLinks/externalLink5.xml" ContentType="application/vnd.openxmlformats-officedocument.spreadsheetml.externalLink+xml"/>
  <Override PartName="/xl/externalLinks/externalLink16.xml" ContentType="application/vnd.openxmlformats-officedocument.spreadsheetml.externalLink+xml"/>
  <Override PartName="/xl/externalLinks/externalLink63.xml" ContentType="application/vnd.openxmlformats-officedocument.spreadsheetml.externalLink+xml"/>
  <Override PartName="/xl/externalLinks/externalLink217.xml" ContentType="application/vnd.openxmlformats-officedocument.spreadsheetml.externalLink+xml"/>
  <Override PartName="/xl/externalLinks/externalLink264.xml" ContentType="application/vnd.openxmlformats-officedocument.spreadsheetml.externalLink+xml"/>
  <Override PartName="/xl/worksheets/sheet3.xml" ContentType="application/vnd.openxmlformats-officedocument.spreadsheetml.worksheet+xml"/>
  <Override PartName="/xl/externalLinks/externalLink41.xml" ContentType="application/vnd.openxmlformats-officedocument.spreadsheetml.externalLink+xml"/>
  <Override PartName="/xl/externalLinks/externalLink403.xml" ContentType="application/vnd.openxmlformats-officedocument.spreadsheetml.externalLink+xml"/>
  <Override PartName="/xl/externalLinks/externalLink242.xml" ContentType="application/vnd.openxmlformats-officedocument.spreadsheetml.externalLink+xml"/>
  <Override PartName="/xl/externalLinks/externalLink387.xml" ContentType="application/vnd.openxmlformats-officedocument.spreadsheetml.externalLink+xml"/>
  <Override PartName="/xl/externalLinks/externalLink179.xml" ContentType="application/vnd.openxmlformats-officedocument.spreadsheetml.externalLink+xml"/>
  <Override PartName="/xl/externalLinks/externalLink318.xml" ContentType="application/vnd.openxmlformats-officedocument.spreadsheetml.externalLink+xml"/>
  <Override PartName="/xl/externalLinks/externalLink365.xml" ContentType="application/vnd.openxmlformats-officedocument.spreadsheetml.externalLink+xml"/>
  <Override PartName="/xl/externalLinks/externalLink157.xml" ContentType="application/vnd.openxmlformats-officedocument.spreadsheetml.externalLink+xml"/>
  <Override PartName="/xl/externalLinks/externalLink220.xml" ContentType="application/vnd.openxmlformats-officedocument.spreadsheetml.externalLink+xml"/>
  <Override PartName="/xl/externalLinks/externalLink79.xml" ContentType="application/vnd.openxmlformats-officedocument.spreadsheetml.externalLink+xml"/>
  <Override PartName="/xl/externalLinks/externalLink343.xml" ContentType="application/vnd.openxmlformats-officedocument.spreadsheetml.externalLink+xml"/>
  <Override PartName="/xl/externalLinks/externalLink390.xml" ContentType="application/vnd.openxmlformats-officedocument.spreadsheetml.externalLink+xml"/>
  <Override PartName="/xl/externalLinks/externalLink57.xml" ContentType="application/vnd.openxmlformats-officedocument.spreadsheetml.externalLink+xml"/>
  <Override PartName="/xl/externalLinks/externalLink135.xml" ContentType="application/vnd.openxmlformats-officedocument.spreadsheetml.externalLink+xml"/>
  <Override PartName="/xl/externalLinks/externalLink182.xml" ContentType="application/vnd.openxmlformats-officedocument.spreadsheetml.externalLink+xml"/>
  <Override PartName="/xl/externalLinks/externalLink321.xml" ContentType="application/vnd.openxmlformats-officedocument.spreadsheetml.externalLink+xml"/>
  <Override PartName="/xl/externalLinks/externalLink419.xml" ContentType="application/vnd.openxmlformats-officedocument.spreadsheetml.externalLink+xml"/>
  <Override PartName="/xl/externalLinks/externalLink113.xml" ContentType="application/vnd.openxmlformats-officedocument.spreadsheetml.externalLink+xml"/>
  <Override PartName="/xl/externalLinks/externalLink160.xml" ContentType="application/vnd.openxmlformats-officedocument.spreadsheetml.externalLink+xml"/>
  <Override PartName="/xl/externalLinks/externalLink258.xml" ContentType="application/vnd.openxmlformats-officedocument.spreadsheetml.externalLink+xml"/>
  <Override PartName="/xl/externalLinks/externalLink35.xml" ContentType="application/vnd.openxmlformats-officedocument.spreadsheetml.externalLink+xml"/>
  <Override PartName="/xl/externalLinks/externalLink82.xml" ContentType="application/vnd.openxmlformats-officedocument.spreadsheetml.externalLink+xml"/>
  <Override PartName="/xl/externalLinks/externalLink236.xml" ContentType="application/vnd.openxmlformats-officedocument.spreadsheetml.externalLink+xml"/>
  <Override PartName="/xl/externalLinks/externalLink283.xml" ContentType="application/vnd.openxmlformats-officedocument.spreadsheetml.externalLink+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showInkAnnotation="0" codeName="ThisWorkbook" defaultThemeVersion="124226"/>
  <bookViews>
    <workbookView xWindow="1560" yWindow="-240" windowWidth="9360" windowHeight="10725" tabRatio="913" activeTab="6"/>
  </bookViews>
  <sheets>
    <sheet name="INFORMASI" sheetId="160" r:id="rId1"/>
    <sheet name="BOQ" sheetId="162" r:id="rId2"/>
    <sheet name="HSP PRSPN,STR,ARS" sheetId="157" r:id="rId3"/>
    <sheet name="1. AHS PERSIAPAN CK" sheetId="151" r:id="rId4"/>
    <sheet name="2. AHS STUKTUR CK" sheetId="158" r:id="rId5"/>
    <sheet name="3. AHS ARSITEKTURAL" sheetId="159" r:id="rId6"/>
    <sheet name="HSD PSPN,STR,ARS" sheetId="152" r:id="rId7"/>
    <sheet name="BACK UP DATA" sheetId="149" state="hidden" r:id="rId8"/>
    <sheet name="hit besi" sheetId="150" state="hidden" r:id="rId9"/>
    <sheet name="PERHITUNGAN K-3" sheetId="154" state="hidden"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 r:id="rId330"/>
    <externalReference r:id="rId331"/>
    <externalReference r:id="rId332"/>
    <externalReference r:id="rId333"/>
    <externalReference r:id="rId334"/>
    <externalReference r:id="rId335"/>
    <externalReference r:id="rId336"/>
    <externalReference r:id="rId337"/>
    <externalReference r:id="rId338"/>
    <externalReference r:id="rId339"/>
    <externalReference r:id="rId340"/>
    <externalReference r:id="rId341"/>
    <externalReference r:id="rId342"/>
    <externalReference r:id="rId343"/>
    <externalReference r:id="rId344"/>
    <externalReference r:id="rId345"/>
    <externalReference r:id="rId346"/>
    <externalReference r:id="rId347"/>
    <externalReference r:id="rId348"/>
    <externalReference r:id="rId349"/>
    <externalReference r:id="rId350"/>
    <externalReference r:id="rId351"/>
    <externalReference r:id="rId352"/>
    <externalReference r:id="rId353"/>
    <externalReference r:id="rId354"/>
    <externalReference r:id="rId355"/>
    <externalReference r:id="rId356"/>
    <externalReference r:id="rId357"/>
    <externalReference r:id="rId358"/>
    <externalReference r:id="rId359"/>
    <externalReference r:id="rId360"/>
    <externalReference r:id="rId361"/>
    <externalReference r:id="rId362"/>
    <externalReference r:id="rId363"/>
    <externalReference r:id="rId364"/>
    <externalReference r:id="rId365"/>
    <externalReference r:id="rId366"/>
    <externalReference r:id="rId367"/>
    <externalReference r:id="rId368"/>
    <externalReference r:id="rId369"/>
    <externalReference r:id="rId370"/>
    <externalReference r:id="rId371"/>
    <externalReference r:id="rId372"/>
    <externalReference r:id="rId373"/>
    <externalReference r:id="rId374"/>
    <externalReference r:id="rId375"/>
    <externalReference r:id="rId376"/>
    <externalReference r:id="rId377"/>
    <externalReference r:id="rId378"/>
    <externalReference r:id="rId379"/>
    <externalReference r:id="rId380"/>
    <externalReference r:id="rId381"/>
    <externalReference r:id="rId382"/>
    <externalReference r:id="rId383"/>
    <externalReference r:id="rId384"/>
    <externalReference r:id="rId385"/>
    <externalReference r:id="rId386"/>
    <externalReference r:id="rId387"/>
    <externalReference r:id="rId388"/>
    <externalReference r:id="rId389"/>
    <externalReference r:id="rId390"/>
    <externalReference r:id="rId391"/>
    <externalReference r:id="rId392"/>
    <externalReference r:id="rId393"/>
    <externalReference r:id="rId394"/>
    <externalReference r:id="rId395"/>
    <externalReference r:id="rId396"/>
    <externalReference r:id="rId397"/>
    <externalReference r:id="rId398"/>
    <externalReference r:id="rId399"/>
    <externalReference r:id="rId400"/>
    <externalReference r:id="rId401"/>
    <externalReference r:id="rId402"/>
    <externalReference r:id="rId403"/>
    <externalReference r:id="rId404"/>
    <externalReference r:id="rId405"/>
    <externalReference r:id="rId406"/>
    <externalReference r:id="rId407"/>
    <externalReference r:id="rId408"/>
    <externalReference r:id="rId409"/>
    <externalReference r:id="rId410"/>
    <externalReference r:id="rId411"/>
    <externalReference r:id="rId412"/>
    <externalReference r:id="rId413"/>
    <externalReference r:id="rId414"/>
    <externalReference r:id="rId415"/>
    <externalReference r:id="rId416"/>
    <externalReference r:id="rId417"/>
    <externalReference r:id="rId418"/>
    <externalReference r:id="rId419"/>
    <externalReference r:id="rId420"/>
    <externalReference r:id="rId421"/>
    <externalReference r:id="rId422"/>
    <externalReference r:id="rId423"/>
    <externalReference r:id="rId424"/>
    <externalReference r:id="rId425"/>
    <externalReference r:id="rId426"/>
    <externalReference r:id="rId427"/>
    <externalReference r:id="rId428"/>
    <externalReference r:id="rId429"/>
    <externalReference r:id="rId430"/>
    <externalReference r:id="rId431"/>
    <externalReference r:id="rId432"/>
    <externalReference r:id="rId433"/>
    <externalReference r:id="rId434"/>
    <externalReference r:id="rId435"/>
    <externalReference r:id="rId436"/>
    <externalReference r:id="rId437"/>
    <externalReference r:id="rId438"/>
    <externalReference r:id="rId439"/>
    <externalReference r:id="rId440"/>
    <externalReference r:id="rId441"/>
  </externalReferences>
  <definedNames>
    <definedName name="\0">#REF!</definedName>
    <definedName name="\A">#REF!</definedName>
    <definedName name="\B">[1]A!#REF!</definedName>
    <definedName name="\C">#REF!</definedName>
    <definedName name="\D">[1]A!#REF!</definedName>
    <definedName name="\E">[1]A!#REF!</definedName>
    <definedName name="\F">#REF!</definedName>
    <definedName name="\G">[1]A!#REF!</definedName>
    <definedName name="\H">#REF!</definedName>
    <definedName name="\H1">#REF!</definedName>
    <definedName name="\H2">#REF!</definedName>
    <definedName name="\H4">#REF!</definedName>
    <definedName name="\H5">#REF!</definedName>
    <definedName name="\H6">#REF!</definedName>
    <definedName name="\H7">#REF!</definedName>
    <definedName name="\J">#REF!</definedName>
    <definedName name="\K">#REF!</definedName>
    <definedName name="\L">[1]A!#REF!</definedName>
    <definedName name="\M">[1]A!#REF!</definedName>
    <definedName name="\N">#REF!</definedName>
    <definedName name="\O">#REF!</definedName>
    <definedName name="\P">#REF!</definedName>
    <definedName name="\R">[1]A!#REF!</definedName>
    <definedName name="\S">#REF!</definedName>
    <definedName name="\T">[1]A!#REF!</definedName>
    <definedName name="\U">[1]A!#REF!</definedName>
    <definedName name="\V">[1]A!#REF!</definedName>
    <definedName name="\W">#REF!</definedName>
    <definedName name="\X">[1]A!#REF!</definedName>
    <definedName name="\Y">#REF!</definedName>
    <definedName name="\Z">[1]A!#REF!</definedName>
    <definedName name="_">#REF!</definedName>
    <definedName name="__?___RIGHT__?_">#REF!</definedName>
    <definedName name="___">[2]ANALIS!#REF!</definedName>
    <definedName name="____________________________DIV11">#REF!</definedName>
    <definedName name="___________________________MMM19">'[3]4-Basic Price'!$F$71</definedName>
    <definedName name="__________________________DIV11">#REF!</definedName>
    <definedName name="__________________________EEE02">#REF!</definedName>
    <definedName name="__________________________EEE05">#REF!</definedName>
    <definedName name="__________________________EEE06">#REF!</definedName>
    <definedName name="__________________________EEE07">#REF!</definedName>
    <definedName name="__________________________EEE08">#REF!</definedName>
    <definedName name="__________________________EEE09">#REF!</definedName>
    <definedName name="__________________________EEE10">#REF!</definedName>
    <definedName name="__________________________EEE11">#REF!</definedName>
    <definedName name="__________________________EEE13">#REF!</definedName>
    <definedName name="__________________________EEE15">#REF!</definedName>
    <definedName name="__________________________EEE16">#REF!</definedName>
    <definedName name="__________________________EEE17">#REF!</definedName>
    <definedName name="__________________________EEE22">#REF!</definedName>
    <definedName name="__________________________EEE23">#REF!</definedName>
    <definedName name="__________________________EEE27">#REF!</definedName>
    <definedName name="__________________________EEE29">#REF!</definedName>
    <definedName name="__________________________HAL2">#REF!</definedName>
    <definedName name="__________________________HAL5">#REF!</definedName>
    <definedName name="__________________________HAL6">#REF!</definedName>
    <definedName name="__________________________HAL7">#REF!</definedName>
    <definedName name="__________________________HAL8">#REF!</definedName>
    <definedName name="__________________________MMM19">'[4]4-Basic Price'!$F$69</definedName>
    <definedName name="__________________________MMM38">'[4]4-Basic Price'!#REF!</definedName>
    <definedName name="_________________________DIV1">[3]BOQ!$G$19</definedName>
    <definedName name="_________________________DIV10">[3]BOQ!$G$312</definedName>
    <definedName name="_________________________DIV11">#REF!</definedName>
    <definedName name="_________________________DIV2">[3]BOQ!$G$37</definedName>
    <definedName name="_________________________DIV5">[3]BOQ!$G$86</definedName>
    <definedName name="_________________________DIV7">[3]BOQ!$G$225</definedName>
    <definedName name="_________________________DIV8">[3]BOQ!$G$275</definedName>
    <definedName name="_________________________DIV9">[3]BOQ!$G$301</definedName>
    <definedName name="_________________________EEE02">#REF!</definedName>
    <definedName name="_________________________EEE05">#REF!</definedName>
    <definedName name="_________________________EEE06">#REF!</definedName>
    <definedName name="_________________________EEE07">#REF!</definedName>
    <definedName name="_________________________EEE08">#REF!</definedName>
    <definedName name="_________________________EEE09">#REF!</definedName>
    <definedName name="_________________________EEE10">#REF!</definedName>
    <definedName name="_________________________EEE11">#REF!</definedName>
    <definedName name="_________________________EEE13">#REF!</definedName>
    <definedName name="_________________________EEE15">#REF!</definedName>
    <definedName name="_________________________EEE16">#REF!</definedName>
    <definedName name="_________________________EEE17">#REF!</definedName>
    <definedName name="_________________________EEE19">#REF!</definedName>
    <definedName name="_________________________EEE22">#REF!</definedName>
    <definedName name="_________________________EEE23">#REF!</definedName>
    <definedName name="_________________________EEE27">#REF!</definedName>
    <definedName name="_________________________EEE29">#REF!</definedName>
    <definedName name="_________________________EEE31">#REF!</definedName>
    <definedName name="_________________________HAL1">#REF!</definedName>
    <definedName name="_________________________HAL2">#REF!</definedName>
    <definedName name="_________________________HAL3">#REF!</definedName>
    <definedName name="_________________________HAL4">#REF!</definedName>
    <definedName name="_________________________HAL5">#REF!</definedName>
    <definedName name="_________________________HAL6">#REF!</definedName>
    <definedName name="_________________________HAL7">#REF!</definedName>
    <definedName name="_________________________HAL8">#REF!</definedName>
    <definedName name="_________________________LLL01">'[3]4-Basic Price'!$F$8</definedName>
    <definedName name="_________________________LLL03">'[5]4-Basic Price'!$F$10</definedName>
    <definedName name="_________________________MMM10">'[4]4-Basic Price'!$F$57</definedName>
    <definedName name="_________________________MMM12">'[4]4-Basic Price'!$F$60</definedName>
    <definedName name="_________________________MMM16">'[4]4-Basic Price'!$F$65</definedName>
    <definedName name="_________________________MMM18">'[5]4-Basic Price'!$F$68</definedName>
    <definedName name="_________________________MMM19">'[5]4-Basic Price'!$F$69</definedName>
    <definedName name="_________________________MMM26">'[4]4-Basic Price'!$F$76</definedName>
    <definedName name="_________________________MMM27">'[4]4-Basic Price'!$F$77</definedName>
    <definedName name="_________________________MMM37">'[4]4-Basic Price'!$F$88</definedName>
    <definedName name="_________________________MMM38">'[6]Harga bhn dan upah'!#REF!</definedName>
    <definedName name="_________________________MMM39">'[4]4-Basic Price'!$F$89</definedName>
    <definedName name="_________________________MMM44">'[4]4-Basic Price'!$F$96</definedName>
    <definedName name="_________________________MMM47">'[4]4-Basic Price'!$F$99</definedName>
    <definedName name="_________________________MMM48">'[5]4-Basic Price'!$F$100</definedName>
    <definedName name="________________________DIV1">[4]BOQ!$G$29</definedName>
    <definedName name="________________________DIV10">[4]BOQ!$G$384</definedName>
    <definedName name="________________________DIV11">#REF!</definedName>
    <definedName name="________________________DIV2">[4]BOQ!$G$54</definedName>
    <definedName name="________________________DIV3">[4]BOQ!$G$78</definedName>
    <definedName name="________________________DIV4">[4]BOQ!$G$91</definedName>
    <definedName name="________________________DIV5">[4]BOQ!$G$108</definedName>
    <definedName name="________________________DIV6">[3]BOQ!$G$124</definedName>
    <definedName name="________________________DIV7">[4]BOQ!$G$289</definedName>
    <definedName name="________________________DIV8">[4]BOQ!$G$347</definedName>
    <definedName name="________________________DIV9">[4]BOQ!$G$373</definedName>
    <definedName name="________________________EEE02">'[5]5-ALAT(1)'!$AW$9</definedName>
    <definedName name="________________________EEE05">'[5]5-ALAT(1)'!$AW$12</definedName>
    <definedName name="________________________EEE06">'[5]5-ALAT(1)'!$AW$13</definedName>
    <definedName name="________________________EEE07">'[5]5-ALAT(1)'!$AW$14</definedName>
    <definedName name="________________________EEE08">'[5]5-ALAT(1)'!$AW$15</definedName>
    <definedName name="________________________EEE09">'[5]5-ALAT(1)'!$AW$16</definedName>
    <definedName name="________________________EEE10">'[5]5-ALAT(1)'!$AW$17</definedName>
    <definedName name="________________________EEE11">'[5]5-ALAT(1)'!$AW$18</definedName>
    <definedName name="________________________EEE13">'[5]5-ALAT(1)'!$AW$20</definedName>
    <definedName name="________________________EEE15">'[5]5-ALAT(1)'!$AW$22</definedName>
    <definedName name="________________________EEE16">'[5]5-ALAT(1)'!$AW$23</definedName>
    <definedName name="________________________EEE17">'[5]5-ALAT(1)'!$AW$24</definedName>
    <definedName name="________________________EEE19">#REF!</definedName>
    <definedName name="________________________EEE22">'[5]5-ALAT(1)'!$AW$29</definedName>
    <definedName name="________________________EEE23">'[5]5-ALAT(1)'!$AW$30</definedName>
    <definedName name="________________________EEE27">'[5]5-ALAT(1)'!$AW$34</definedName>
    <definedName name="________________________EEE29">'[5]5-ALAT(1)'!$AW$36</definedName>
    <definedName name="________________________EEE31">#REF!</definedName>
    <definedName name="________________________HAL1">#REF!</definedName>
    <definedName name="________________________HAL2">#REF!</definedName>
    <definedName name="________________________HAL3">#REF!</definedName>
    <definedName name="________________________HAL4">#REF!</definedName>
    <definedName name="________________________HAL5">#REF!</definedName>
    <definedName name="________________________HAL6">#REF!</definedName>
    <definedName name="________________________HAL7">#REF!</definedName>
    <definedName name="________________________HAL8">#REF!</definedName>
    <definedName name="________________________LLL01">'[5]4-Basic Price'!$F$8</definedName>
    <definedName name="________________________LLL02">'[5]4-Basic Price'!$F$9</definedName>
    <definedName name="________________________LLL03">'[4]4-Basic Price'!$F$10</definedName>
    <definedName name="________________________MMM03">'[4]4-Basic Price'!$F$50</definedName>
    <definedName name="________________________MMM04">'[4]4-Basic Price'!$F$51</definedName>
    <definedName name="________________________MMM10">'[6]Harga bhn dan upah'!$F$60</definedName>
    <definedName name="________________________MMM11">'[4]4-Basic Price'!$F$59</definedName>
    <definedName name="________________________MMM12">'[5]4-Basic Price'!$F$60</definedName>
    <definedName name="________________________MMM16">'[5]4-Basic Price'!$F$65</definedName>
    <definedName name="________________________MMM18">'[4]4-Basic Price'!$F$68</definedName>
    <definedName name="________________________MMM19">'[6]Harga bhn dan upah'!$F$72</definedName>
    <definedName name="________________________MMM26">'[5]4-Basic Price'!$F$76</definedName>
    <definedName name="________________________MMM27">'[5]4-Basic Price'!$F$77</definedName>
    <definedName name="________________________MMM37">'[5]4-Basic Price'!$F$88</definedName>
    <definedName name="________________________MMM38">'[5]4-Basic Price'!#REF!</definedName>
    <definedName name="________________________MMM39">'[5]4-Basic Price'!$F$89</definedName>
    <definedName name="________________________MMM44">'[5]4-Basic Price'!$F$96</definedName>
    <definedName name="________________________MMM47">'[5]4-Basic Price'!$F$99</definedName>
    <definedName name="________________________MMM48">'[4]4-Basic Price'!$F$100</definedName>
    <definedName name="_______________________DIV1">[5]BOQ!$G$29</definedName>
    <definedName name="_______________________DIV10">[5]BOQ!$G$388</definedName>
    <definedName name="_______________________DIV2">[5]BOQ!$G$54</definedName>
    <definedName name="_______________________DIV3">[5]BOQ!$G$78</definedName>
    <definedName name="_______________________DIV4">[5]BOQ!$G$91</definedName>
    <definedName name="_______________________DIV5">[5]BOQ!$G$108</definedName>
    <definedName name="_______________________DIV6">[5]BOQ!$G$162</definedName>
    <definedName name="_______________________DIV7">[5]BOQ!$G$291</definedName>
    <definedName name="_______________________DIV8">[5]BOQ!$G$351</definedName>
    <definedName name="_______________________DIV9">[5]BOQ!$G$377</definedName>
    <definedName name="_______________________EEE02">'[5]5-ALAT(1)'!$AW$9</definedName>
    <definedName name="_______________________EEE05">'[5]5-ALAT(1)'!$AW$12</definedName>
    <definedName name="_______________________EEE06">'[5]5-ALAT(1)'!$AW$13</definedName>
    <definedName name="_______________________EEE07">'[5]5-ALAT(1)'!$AW$14</definedName>
    <definedName name="_______________________EEE08">'[5]5-ALAT(1)'!$AW$15</definedName>
    <definedName name="_______________________EEE09">'[5]5-ALAT(1)'!$AW$16</definedName>
    <definedName name="_______________________EEE10">'[5]5-ALAT(1)'!$AW$17</definedName>
    <definedName name="_______________________EEE11">'[5]5-ALAT(1)'!$AW$18</definedName>
    <definedName name="_______________________EEE13">'[5]5-ALAT(1)'!$AW$20</definedName>
    <definedName name="_______________________EEE15">'[5]5-ALAT(1)'!$AW$22</definedName>
    <definedName name="_______________________EEE16">'[5]5-ALAT(1)'!$AW$23</definedName>
    <definedName name="_______________________EEE17">'[5]5-ALAT(1)'!$AW$24</definedName>
    <definedName name="_______________________EEE19">'[5]5-ALAT(1)'!$AW$26</definedName>
    <definedName name="_______________________EEE22">'[5]5-ALAT(1)'!$AW$29</definedName>
    <definedName name="_______________________EEE23">'[5]5-ALAT(1)'!$AW$30</definedName>
    <definedName name="_______________________EEE27">'[5]5-ALAT(1)'!$AW$34</definedName>
    <definedName name="_______________________EEE29">'[5]5-ALAT(1)'!$AW$36</definedName>
    <definedName name="_______________________EEE31">'[5]5-ALAT(1)'!$AW$38</definedName>
    <definedName name="_______________________HAL1">#REF!</definedName>
    <definedName name="_______________________HAL2">#REF!</definedName>
    <definedName name="_______________________HAL3">#REF!</definedName>
    <definedName name="_______________________HAL4">#REF!</definedName>
    <definedName name="_______________________HAL5">#REF!</definedName>
    <definedName name="_______________________HAL6">#REF!</definedName>
    <definedName name="_______________________HAL7">#REF!</definedName>
    <definedName name="_______________________HAL8">#REF!</definedName>
    <definedName name="_______________________LLL01">'[4]4-Basic Price'!$F$8</definedName>
    <definedName name="_______________________LLL02">'[4]4-Basic Price'!$F$9</definedName>
    <definedName name="_______________________LLL03">'[5]4-Basic Price'!$F$10</definedName>
    <definedName name="_______________________MMM03">'[5]4-Basic Price'!$F$50</definedName>
    <definedName name="_______________________MMM04">'[5]4-Basic Price'!$F$51</definedName>
    <definedName name="_______________________MMM10">'[5]4-Basic Price'!$F$57</definedName>
    <definedName name="_______________________MMM11">'[5]4-Basic Price'!$F$59</definedName>
    <definedName name="_______________________MMM12">'[5]4-Basic Price'!$F$60</definedName>
    <definedName name="_______________________MMM16">'[5]4-Basic Price'!$F$65</definedName>
    <definedName name="_______________________MMM18">'[5]4-Basic Price'!$F$68</definedName>
    <definedName name="_______________________MMM19">'[5]4-Basic Price'!$F$69</definedName>
    <definedName name="_______________________MMM26">'[5]4-Basic Price'!$F$76</definedName>
    <definedName name="_______________________MMM27">'[5]4-Basic Price'!$F$77</definedName>
    <definedName name="_______________________MMM37">'[5]4-Basic Price'!$F$88</definedName>
    <definedName name="_______________________MMM38">'[5]4-Basic Price'!#REF!</definedName>
    <definedName name="_______________________MMM39">'[5]4-Basic Price'!$F$89</definedName>
    <definedName name="_______________________MMM44">'[5]4-Basic Price'!$F$96</definedName>
    <definedName name="_______________________MMM47">'[5]4-Basic Price'!$F$99</definedName>
    <definedName name="_______________________MMM48">'[5]4-Basic Price'!$F$100</definedName>
    <definedName name="______________________DIV1">[5]BOQ!$G$29</definedName>
    <definedName name="______________________DIV10">[5]BOQ!$G$388</definedName>
    <definedName name="______________________DIV11">#REF!</definedName>
    <definedName name="______________________DIV2">[5]BOQ!$G$54</definedName>
    <definedName name="______________________DIV3">[5]BOQ!$G$78</definedName>
    <definedName name="______________________DIV4">[5]BOQ!$G$91</definedName>
    <definedName name="______________________DIV5">[5]BOQ!$G$108</definedName>
    <definedName name="______________________DIV6">[5]BOQ!$G$162</definedName>
    <definedName name="______________________DIV7">[5]BOQ!$G$291</definedName>
    <definedName name="______________________DIV8">[5]BOQ!$G$351</definedName>
    <definedName name="______________________DIV9">[5]BOQ!$G$377</definedName>
    <definedName name="______________________EEE02">'[5]5-ALAT(1)'!$AW$9</definedName>
    <definedName name="______________________EEE05">'[5]5-ALAT(1)'!$AW$12</definedName>
    <definedName name="______________________EEE06">'[5]5-ALAT(1)'!$AW$13</definedName>
    <definedName name="______________________EEE07">'[5]5-ALAT(1)'!$AW$14</definedName>
    <definedName name="______________________EEE08">'[5]5-ALAT(1)'!$AW$15</definedName>
    <definedName name="______________________EEE09">'[5]5-ALAT(1)'!$AW$16</definedName>
    <definedName name="______________________EEE10">'[5]5-ALAT(1)'!$AW$17</definedName>
    <definedName name="______________________EEE11">'[5]5-ALAT(1)'!$AW$18</definedName>
    <definedName name="______________________EEE13">'[5]5-ALAT(1)'!$AW$20</definedName>
    <definedName name="______________________EEE15">'[5]5-ALAT(1)'!$AW$22</definedName>
    <definedName name="______________________EEE16">'[5]5-ALAT(1)'!$AW$23</definedName>
    <definedName name="______________________EEE17">'[5]5-ALAT(1)'!$AW$24</definedName>
    <definedName name="______________________EEE19">'[5]5-ALAT(1)'!$AW$26</definedName>
    <definedName name="______________________EEE22">'[5]5-ALAT(1)'!$AW$29</definedName>
    <definedName name="______________________EEE23">'[5]5-ALAT(1)'!$AW$30</definedName>
    <definedName name="______________________EEE27">'[5]5-ALAT(1)'!$AW$34</definedName>
    <definedName name="______________________EEE29">'[5]5-ALAT(1)'!$AW$36</definedName>
    <definedName name="______________________EEE31">'[5]5-ALAT(1)'!$AW$38</definedName>
    <definedName name="______________________HAL1">#REF!</definedName>
    <definedName name="______________________HAL2">#REF!</definedName>
    <definedName name="______________________HAL3">#REF!</definedName>
    <definedName name="______________________HAL4">#REF!</definedName>
    <definedName name="______________________HAL5">#REF!</definedName>
    <definedName name="______________________HAL6">#REF!</definedName>
    <definedName name="______________________HAL7">#REF!</definedName>
    <definedName name="______________________HAL8">#REF!</definedName>
    <definedName name="______________________LLL01">'[5]4-Basic Price'!$F$8</definedName>
    <definedName name="______________________LLL02">'[5]4-Basic Price'!$F$9</definedName>
    <definedName name="______________________LLL03">'[5]4-Basic Price'!$F$10</definedName>
    <definedName name="______________________MMM03">'[5]4-Basic Price'!$F$50</definedName>
    <definedName name="______________________MMM04">'[5]4-Basic Price'!$F$51</definedName>
    <definedName name="______________________MMM05">'[5]4-Basic Price'!$F$52</definedName>
    <definedName name="______________________MMM10">'[5]4-Basic Price'!$F$57</definedName>
    <definedName name="______________________MMM11">'[5]4-Basic Price'!$F$59</definedName>
    <definedName name="______________________MMM12">'[5]4-Basic Price'!$F$60</definedName>
    <definedName name="______________________MMM16">'[5]4-Basic Price'!$F$65</definedName>
    <definedName name="______________________MMM18">'[5]4-Basic Price'!$F$68</definedName>
    <definedName name="______________________MMM19">'[5]4-Basic Price'!$F$69</definedName>
    <definedName name="______________________MMM26">'[5]4-Basic Price'!$F$76</definedName>
    <definedName name="______________________MMM27">'[5]4-Basic Price'!$F$77</definedName>
    <definedName name="______________________MMM37">'[5]4-Basic Price'!$F$88</definedName>
    <definedName name="______________________MMM38">'[5]4-Basic Price'!#REF!</definedName>
    <definedName name="______________________MMM39">'[5]4-Basic Price'!$F$89</definedName>
    <definedName name="______________________MMM44">'[5]4-Basic Price'!$F$96</definedName>
    <definedName name="______________________MMM47">'[5]4-Basic Price'!$F$99</definedName>
    <definedName name="______________________MMM48">'[5]4-Basic Price'!$F$100</definedName>
    <definedName name="_____________________DIV1">[5]BOQ!$G$29</definedName>
    <definedName name="_____________________DIV10">[5]BOQ!$G$388</definedName>
    <definedName name="_____________________DIV11">#REF!</definedName>
    <definedName name="_____________________DIV2">[5]BOQ!$G$54</definedName>
    <definedName name="_____________________DIV3">[5]BOQ!$G$78</definedName>
    <definedName name="_____________________DIV4">[5]BOQ!$G$91</definedName>
    <definedName name="_____________________DIV5">[5]BOQ!$G$108</definedName>
    <definedName name="_____________________DIV6">[5]BOQ!$G$162</definedName>
    <definedName name="_____________________DIV7">[5]BOQ!$G$291</definedName>
    <definedName name="_____________________DIV8">[5]BOQ!$G$351</definedName>
    <definedName name="_____________________DIV9">[5]BOQ!$G$377</definedName>
    <definedName name="_____________________EEE02">'[5]5-ALAT(1)'!$AW$9</definedName>
    <definedName name="_____________________EEE05">'[5]5-ALAT(1)'!$AW$12</definedName>
    <definedName name="_____________________EEE06">'[5]5-ALAT(1)'!$AW$13</definedName>
    <definedName name="_____________________EEE07">'[5]5-ALAT(1)'!$AW$14</definedName>
    <definedName name="_____________________EEE08">'[5]5-ALAT(1)'!$AW$15</definedName>
    <definedName name="_____________________EEE09">'[5]5-ALAT(1)'!$AW$16</definedName>
    <definedName name="_____________________EEE10">'[5]5-ALAT(1)'!$AW$17</definedName>
    <definedName name="_____________________EEE11">'[5]5-ALAT(1)'!$AW$18</definedName>
    <definedName name="_____________________EEE13">'[5]5-ALAT(1)'!$AW$20</definedName>
    <definedName name="_____________________EEE15">'[5]5-ALAT(1)'!$AW$22</definedName>
    <definedName name="_____________________EEE16">'[5]5-ALAT(1)'!$AW$23</definedName>
    <definedName name="_____________________EEE17">'[5]5-ALAT(1)'!$AW$24</definedName>
    <definedName name="_____________________EEE19">'[5]5-ALAT(1)'!$AW$26</definedName>
    <definedName name="_____________________EEE22">'[5]5-ALAT(1)'!$AW$29</definedName>
    <definedName name="_____________________EEE23">'[5]5-ALAT(1)'!$AW$30</definedName>
    <definedName name="_____________________EEE27">'[5]5-ALAT(1)'!$AW$34</definedName>
    <definedName name="_____________________EEE29">'[5]5-ALAT(1)'!$AW$36</definedName>
    <definedName name="_____________________EEE31">'[5]5-ALAT(1)'!$AW$38</definedName>
    <definedName name="_____________________HAL1">#REF!</definedName>
    <definedName name="_____________________HAL2">#REF!</definedName>
    <definedName name="_____________________HAL3">#REF!</definedName>
    <definedName name="_____________________HAL4">#REF!</definedName>
    <definedName name="_____________________HAL5">#REF!</definedName>
    <definedName name="_____________________HAL6">#REF!</definedName>
    <definedName name="_____________________HAL7">#REF!</definedName>
    <definedName name="_____________________HAL8">#REF!</definedName>
    <definedName name="_____________________LLL01">'[5]4-Basic Price'!$F$8</definedName>
    <definedName name="_____________________LLL02">'[5]4-Basic Price'!$F$9</definedName>
    <definedName name="_____________________LLL03">'[5]4-Basic Price'!$F$10</definedName>
    <definedName name="_____________________MMM03">'[5]4-Basic Price'!$F$50</definedName>
    <definedName name="_____________________MMM04">'[5]4-Basic Price'!$F$51</definedName>
    <definedName name="_____________________MMM05">'[5]4-Basic Price'!$F$52</definedName>
    <definedName name="_____________________MMM10">'[5]4-Basic Price'!$F$57</definedName>
    <definedName name="_____________________MMM11">'[5]4-Basic Price'!$F$59</definedName>
    <definedName name="_____________________MMM12">'[5]4-Basic Price'!$F$60</definedName>
    <definedName name="_____________________MMM16">'[5]4-Basic Price'!$F$65</definedName>
    <definedName name="_____________________MMM18">'[5]4-Basic Price'!$F$68</definedName>
    <definedName name="_____________________MMM19">'[5]4-Basic Price'!$F$69</definedName>
    <definedName name="_____________________MMM26">'[5]4-Basic Price'!$F$76</definedName>
    <definedName name="_____________________MMM27">'[5]4-Basic Price'!$F$77</definedName>
    <definedName name="_____________________MMM37">'[5]4-Basic Price'!$F$88</definedName>
    <definedName name="_____________________MMM38">'[5]4-Basic Price'!#REF!</definedName>
    <definedName name="_____________________MMM39">'[5]4-Basic Price'!$F$89</definedName>
    <definedName name="_____________________MMM44">'[5]4-Basic Price'!$F$96</definedName>
    <definedName name="_____________________MMM47">'[5]4-Basic Price'!$F$99</definedName>
    <definedName name="_____________________MMM48">'[5]4-Basic Price'!$F$100</definedName>
    <definedName name="____________________DIV1">[5]BOQ!$G$29</definedName>
    <definedName name="____________________DIV10">[5]BOQ!$G$388</definedName>
    <definedName name="____________________DIV11">#REF!</definedName>
    <definedName name="____________________DIV2">[5]BOQ!$G$54</definedName>
    <definedName name="____________________DIV3">[5]BOQ!$G$78</definedName>
    <definedName name="____________________DIV4">[5]BOQ!$G$91</definedName>
    <definedName name="____________________DIV5">[5]BOQ!$G$108</definedName>
    <definedName name="____________________DIV6">[5]BOQ!$G$162</definedName>
    <definedName name="____________________DIV7">[5]BOQ!$G$291</definedName>
    <definedName name="____________________DIV8">[5]BOQ!$G$351</definedName>
    <definedName name="____________________DIV9">[5]BOQ!$G$377</definedName>
    <definedName name="____________________EEE02">'[5]5-ALAT(1)'!$AW$9</definedName>
    <definedName name="____________________EEE05">'[5]5-ALAT(1)'!$AW$12</definedName>
    <definedName name="____________________EEE06">'[5]5-ALAT(1)'!$AW$13</definedName>
    <definedName name="____________________EEE07">'[5]5-ALAT(1)'!$AW$14</definedName>
    <definedName name="____________________EEE08">'[5]5-ALAT(1)'!$AW$15</definedName>
    <definedName name="____________________EEE09">'[5]5-ALAT(1)'!$AW$16</definedName>
    <definedName name="____________________EEE10">'[5]5-ALAT(1)'!$AW$17</definedName>
    <definedName name="____________________EEE11">'[5]5-ALAT(1)'!$AW$18</definedName>
    <definedName name="____________________EEE13">'[5]5-ALAT(1)'!$AW$20</definedName>
    <definedName name="____________________EEE15">'[5]5-ALAT(1)'!$AW$22</definedName>
    <definedName name="____________________EEE16">'[5]5-ALAT(1)'!$AW$23</definedName>
    <definedName name="____________________EEE17">'[5]5-ALAT(1)'!$AW$24</definedName>
    <definedName name="____________________EEE19">'[5]5-ALAT(1)'!$AW$26</definedName>
    <definedName name="____________________EEE22">'[5]5-ALAT(1)'!$AW$29</definedName>
    <definedName name="____________________EEE23">'[5]5-ALAT(1)'!$AW$30</definedName>
    <definedName name="____________________EEE27">'[5]5-ALAT(1)'!$AW$34</definedName>
    <definedName name="____________________EEE29">'[5]5-ALAT(1)'!$AW$36</definedName>
    <definedName name="____________________EEE31">'[5]5-ALAT(1)'!$AW$38</definedName>
    <definedName name="____________________HAL1">#REF!</definedName>
    <definedName name="____________________HAL2">#REF!</definedName>
    <definedName name="____________________HAL3">#REF!</definedName>
    <definedName name="____________________HAL4">#REF!</definedName>
    <definedName name="____________________HAL5">#REF!</definedName>
    <definedName name="____________________HAL6">#REF!</definedName>
    <definedName name="____________________HAL7">#REF!</definedName>
    <definedName name="____________________HAL8">#REF!</definedName>
    <definedName name="____________________LLL01">'[5]4-Basic Price'!$F$8</definedName>
    <definedName name="____________________LLL02">'[5]4-Basic Price'!$F$9</definedName>
    <definedName name="____________________LLL03">'[5]4-Basic Price'!$F$10</definedName>
    <definedName name="____________________MMM03">'[5]4-Basic Price'!$F$50</definedName>
    <definedName name="____________________MMM04">'[5]4-Basic Price'!$F$51</definedName>
    <definedName name="____________________MMM05">'[5]4-Basic Price'!$F$52</definedName>
    <definedName name="____________________MMM10">'[5]4-Basic Price'!$F$57</definedName>
    <definedName name="____________________MMM11">'[5]4-Basic Price'!$F$59</definedName>
    <definedName name="____________________MMM12">'[5]4-Basic Price'!$F$60</definedName>
    <definedName name="____________________MMM16">'[5]4-Basic Price'!$F$65</definedName>
    <definedName name="____________________MMM18">'[5]4-Basic Price'!$F$68</definedName>
    <definedName name="____________________MMM19">'[5]4-Basic Price'!$F$69</definedName>
    <definedName name="____________________MMM26">'[5]4-Basic Price'!$F$76</definedName>
    <definedName name="____________________MMM27">'[5]4-Basic Price'!$F$77</definedName>
    <definedName name="____________________MMM37">'[5]4-Basic Price'!$F$88</definedName>
    <definedName name="____________________MMM38">'[5]4-Basic Price'!#REF!</definedName>
    <definedName name="____________________MMM39">'[5]4-Basic Price'!$F$89</definedName>
    <definedName name="____________________MMM44">'[5]4-Basic Price'!$F$96</definedName>
    <definedName name="____________________MMM47">'[5]4-Basic Price'!$F$99</definedName>
    <definedName name="____________________MMM48">'[5]4-Basic Price'!$F$100</definedName>
    <definedName name="___________________DIV1">[5]BOQ!$G$29</definedName>
    <definedName name="___________________DIV10">[5]BOQ!$G$388</definedName>
    <definedName name="___________________DIV11">#REF!</definedName>
    <definedName name="___________________DIV2">[5]BOQ!$G$54</definedName>
    <definedName name="___________________DIV3">[5]BOQ!$G$78</definedName>
    <definedName name="___________________DIV4">[5]BOQ!$G$91</definedName>
    <definedName name="___________________DIV5">[5]BOQ!$G$108</definedName>
    <definedName name="___________________DIV6">[5]BOQ!$G$162</definedName>
    <definedName name="___________________DIV7">[5]BOQ!$G$291</definedName>
    <definedName name="___________________DIV8">[5]BOQ!$G$351</definedName>
    <definedName name="___________________DIV9">[5]BOQ!$G$377</definedName>
    <definedName name="___________________EEE02">'[5]5-ALAT(1)'!$AW$9</definedName>
    <definedName name="___________________EEE05">'[5]5-ALAT(1)'!$AW$12</definedName>
    <definedName name="___________________EEE06">'[5]5-ALAT(1)'!$AW$13</definedName>
    <definedName name="___________________EEE07">'[5]5-ALAT(1)'!$AW$14</definedName>
    <definedName name="___________________EEE08">'[5]5-ALAT(1)'!$AW$15</definedName>
    <definedName name="___________________EEE09">'[5]5-ALAT(1)'!$AW$16</definedName>
    <definedName name="___________________EEE10">'[5]5-ALAT(1)'!$AW$17</definedName>
    <definedName name="___________________EEE11">'[5]5-ALAT(1)'!$AW$18</definedName>
    <definedName name="___________________EEE13">'[5]5-ALAT(1)'!$AW$20</definedName>
    <definedName name="___________________EEE15">'[5]5-ALAT(1)'!$AW$22</definedName>
    <definedName name="___________________EEE16">'[5]5-ALAT(1)'!$AW$23</definedName>
    <definedName name="___________________EEE17">'[5]5-ALAT(1)'!$AW$24</definedName>
    <definedName name="___________________EEE19">'[5]5-ALAT(1)'!$AW$26</definedName>
    <definedName name="___________________EEE22">'[5]5-ALAT(1)'!$AW$29</definedName>
    <definedName name="___________________EEE23">'[5]5-ALAT(1)'!$AW$30</definedName>
    <definedName name="___________________EEE27">'[5]5-ALAT(1)'!$AW$34</definedName>
    <definedName name="___________________EEE29">'[5]5-ALAT(1)'!$AW$36</definedName>
    <definedName name="___________________EEE31">'[5]5-ALAT(1)'!$AW$38</definedName>
    <definedName name="___________________HAL1">#REF!</definedName>
    <definedName name="___________________HAL2">#REF!</definedName>
    <definedName name="___________________HAL3">#REF!</definedName>
    <definedName name="___________________HAL4">#REF!</definedName>
    <definedName name="___________________HAL5">#REF!</definedName>
    <definedName name="___________________HAL6">#REF!</definedName>
    <definedName name="___________________HAL7">#REF!</definedName>
    <definedName name="___________________HAL8">#REF!</definedName>
    <definedName name="___________________LLL01">'[5]4-Basic Price'!$F$8</definedName>
    <definedName name="___________________LLL02">'[5]4-Basic Price'!$F$9</definedName>
    <definedName name="___________________LLL03">'[5]4-Basic Price'!$F$10</definedName>
    <definedName name="___________________MMM03">'[5]4-Basic Price'!$F$50</definedName>
    <definedName name="___________________MMM04">'[5]4-Basic Price'!$F$51</definedName>
    <definedName name="___________________MMM05">'[5]4-Basic Price'!$F$52</definedName>
    <definedName name="___________________MMM10">'[5]4-Basic Price'!$F$57</definedName>
    <definedName name="___________________MMM11">'[5]4-Basic Price'!$F$59</definedName>
    <definedName name="___________________MMM12">'[5]4-Basic Price'!$F$60</definedName>
    <definedName name="___________________MMM16">'[5]4-Basic Price'!$F$65</definedName>
    <definedName name="___________________MMM18">'[5]4-Basic Price'!$F$68</definedName>
    <definedName name="___________________MMM19">'[5]4-Basic Price'!$F$69</definedName>
    <definedName name="___________________MMM26">'[5]4-Basic Price'!$F$76</definedName>
    <definedName name="___________________MMM27">'[5]4-Basic Price'!$F$77</definedName>
    <definedName name="___________________MMM37">'[5]4-Basic Price'!$F$88</definedName>
    <definedName name="___________________MMM38">'[5]4-Basic Price'!#REF!</definedName>
    <definedName name="___________________MMM39">'[5]4-Basic Price'!$F$89</definedName>
    <definedName name="___________________MMM44">'[5]4-Basic Price'!$F$96</definedName>
    <definedName name="___________________MMM47">'[5]4-Basic Price'!$F$99</definedName>
    <definedName name="___________________MMM48">'[5]4-Basic Price'!$F$100</definedName>
    <definedName name="__________________DIV1">[5]BOQ!$G$29</definedName>
    <definedName name="__________________DIV10">[5]BOQ!$G$388</definedName>
    <definedName name="__________________DIV11">#REF!</definedName>
    <definedName name="__________________DIV2">[5]BOQ!$G$54</definedName>
    <definedName name="__________________DIV3">[5]BOQ!$G$78</definedName>
    <definedName name="__________________DIV4">[5]BOQ!$G$91</definedName>
    <definedName name="__________________DIV5">[5]BOQ!$G$108</definedName>
    <definedName name="__________________DIV6">[5]BOQ!$G$162</definedName>
    <definedName name="__________________DIV7">[5]BOQ!$G$291</definedName>
    <definedName name="__________________DIV8">[5]BOQ!$G$351</definedName>
    <definedName name="__________________DIV9">[5]BOQ!$G$377</definedName>
    <definedName name="__________________EEE02">'[4]5-ALAT(1)'!$AX$9</definedName>
    <definedName name="__________________EEE05">'[4]5-ALAT(1)'!$AX$12</definedName>
    <definedName name="__________________EEE06">'[4]5-ALAT(1)'!$AX$13</definedName>
    <definedName name="__________________EEE07">'[4]5-ALAT(1)'!$AX$14</definedName>
    <definedName name="__________________EEE08">'[4]5-ALAT(1)'!$AX$15</definedName>
    <definedName name="__________________EEE09">'[4]5-ALAT(1)'!$AX$16</definedName>
    <definedName name="__________________EEE10">'[4]5-ALAT(1)'!$AX$17</definedName>
    <definedName name="__________________EEE11">'[4]5-ALAT(1)'!$AX$18</definedName>
    <definedName name="__________________EEE13">'[4]5-ALAT(1)'!$AX$20</definedName>
    <definedName name="__________________EEE15">'[4]5-ALAT(1)'!$AX$22</definedName>
    <definedName name="__________________EEE16">'[4]5-ALAT(1)'!$AX$23</definedName>
    <definedName name="__________________EEE17">'[4]5-ALAT(1)'!$AX$24</definedName>
    <definedName name="__________________EEE19">'[5]5-ALAT(1)'!$AW$26</definedName>
    <definedName name="__________________EEE22">'[4]5-ALAT(1)'!$AX$29</definedName>
    <definedName name="__________________EEE23">'[4]5-ALAT(1)'!$AX$30</definedName>
    <definedName name="__________________EEE27">'[4]5-ALAT(1)'!$AX$34</definedName>
    <definedName name="__________________EEE29">'[4]5-ALAT(1)'!$AX$36</definedName>
    <definedName name="__________________EEE31">'[5]5-ALAT(1)'!$AW$38</definedName>
    <definedName name="__________________HAL1">#REF!</definedName>
    <definedName name="__________________HAL2">#REF!</definedName>
    <definedName name="__________________HAL3">#REF!</definedName>
    <definedName name="__________________HAL4">#REF!</definedName>
    <definedName name="__________________HAL5">#REF!</definedName>
    <definedName name="__________________HAL6">#REF!</definedName>
    <definedName name="__________________HAL7">#REF!</definedName>
    <definedName name="__________________HAL8">#REF!</definedName>
    <definedName name="__________________LLL01">'[5]4-Basic Price'!$F$8</definedName>
    <definedName name="__________________LLL02">'[5]4-Basic Price'!$F$9</definedName>
    <definedName name="__________________LLL03">'[5]4-Basic Price'!$F$10</definedName>
    <definedName name="__________________MMM03">'[5]4-Basic Price'!$F$50</definedName>
    <definedName name="__________________MMM04">'[5]4-Basic Price'!$F$51</definedName>
    <definedName name="__________________MMM05">'[5]4-Basic Price'!$F$52</definedName>
    <definedName name="__________________MMM10">'[5]4-Basic Price'!$F$57</definedName>
    <definedName name="__________________MMM11">'[5]4-Basic Price'!$F$59</definedName>
    <definedName name="__________________MMM12">'[5]4-Basic Price'!$F$60</definedName>
    <definedName name="__________________MMM16">'[5]4-Basic Price'!$F$65</definedName>
    <definedName name="__________________MMM18">'[5]4-Basic Price'!$F$68</definedName>
    <definedName name="__________________MMM19">'[5]4-Basic Price'!$F$69</definedName>
    <definedName name="__________________MMM26">'[5]4-Basic Price'!$F$76</definedName>
    <definedName name="__________________MMM27">'[5]4-Basic Price'!$F$77</definedName>
    <definedName name="__________________MMM37">'[5]4-Basic Price'!$F$88</definedName>
    <definedName name="__________________MMM38">'[5]4-Basic Price'!#REF!</definedName>
    <definedName name="__________________MMM39">'[5]4-Basic Price'!$F$89</definedName>
    <definedName name="__________________MMM44">'[5]4-Basic Price'!$F$96</definedName>
    <definedName name="__________________MMM47">'[5]4-Basic Price'!$F$99</definedName>
    <definedName name="__________________MMM48">'[5]4-Basic Price'!$F$100</definedName>
    <definedName name="_________________DIV1">[5]BOQ!$G$29</definedName>
    <definedName name="_________________DIV10">[5]BOQ!$G$388</definedName>
    <definedName name="_________________DIV11">#REF!</definedName>
    <definedName name="_________________DIV2">[5]BOQ!$G$54</definedName>
    <definedName name="_________________DIV3">[5]BOQ!$G$78</definedName>
    <definedName name="_________________DIV4">[5]BOQ!$G$91</definedName>
    <definedName name="_________________DIV5">[5]BOQ!$G$108</definedName>
    <definedName name="_________________DIV6">[5]BOQ!$G$162</definedName>
    <definedName name="_________________DIV7">[5]BOQ!$G$291</definedName>
    <definedName name="_________________DIV8">[5]BOQ!$G$351</definedName>
    <definedName name="_________________DIV9">[5]BOQ!$G$377</definedName>
    <definedName name="_________________EEE02">'[5]5-ALAT(1)'!$AW$9</definedName>
    <definedName name="_________________EEE05">'[5]5-ALAT(1)'!$AW$12</definedName>
    <definedName name="_________________EEE06">'[5]5-ALAT(1)'!$AW$13</definedName>
    <definedName name="_________________EEE07">'[5]5-ALAT(1)'!$AW$14</definedName>
    <definedName name="_________________EEE08">'[5]5-ALAT(1)'!$AW$15</definedName>
    <definedName name="_________________EEE09">'[5]5-ALAT(1)'!$AW$16</definedName>
    <definedName name="_________________EEE10">'[5]5-ALAT(1)'!$AW$17</definedName>
    <definedName name="_________________EEE11">'[5]5-ALAT(1)'!$AW$18</definedName>
    <definedName name="_________________EEE13">'[5]5-ALAT(1)'!$AW$20</definedName>
    <definedName name="_________________EEE15">'[5]5-ALAT(1)'!$AW$22</definedName>
    <definedName name="_________________EEE16">'[5]5-ALAT(1)'!$AW$23</definedName>
    <definedName name="_________________EEE17">'[5]5-ALAT(1)'!$AW$24</definedName>
    <definedName name="_________________EEE19">'[4]5-ALAT(1)'!$AX$26</definedName>
    <definedName name="_________________EEE22">'[5]5-ALAT(1)'!$AW$29</definedName>
    <definedName name="_________________EEE23">'[5]5-ALAT(1)'!$AW$30</definedName>
    <definedName name="_________________EEE27">'[5]5-ALAT(1)'!$AW$34</definedName>
    <definedName name="_________________EEE29">'[5]5-ALAT(1)'!$AW$36</definedName>
    <definedName name="_________________EEE31">'[4]5-ALAT(1)'!$AX$38</definedName>
    <definedName name="_________________HAL1">#REF!</definedName>
    <definedName name="_________________HAL2">#REF!</definedName>
    <definedName name="_________________HAL3">#REF!</definedName>
    <definedName name="_________________HAL4">#REF!</definedName>
    <definedName name="_________________HAL5">#REF!</definedName>
    <definedName name="_________________HAL6">#REF!</definedName>
    <definedName name="_________________HAL7">#REF!</definedName>
    <definedName name="_________________HAL8">#REF!</definedName>
    <definedName name="_________________LLL01">'[5]4-Basic Price'!$F$8</definedName>
    <definedName name="_________________LLL02">'[5]4-Basic Price'!$F$9</definedName>
    <definedName name="_________________LLL03">'[3]4-Basic Price'!$F$10</definedName>
    <definedName name="_________________MMM03">'[5]4-Basic Price'!$F$50</definedName>
    <definedName name="_________________MMM04">'[5]4-Basic Price'!$F$51</definedName>
    <definedName name="_________________MMM05">'[5]4-Basic Price'!$F$52</definedName>
    <definedName name="_________________MMM10">'[5]4-Basic Price'!$F$57</definedName>
    <definedName name="_________________MMM11">'[5]4-Basic Price'!$F$59</definedName>
    <definedName name="_________________MMM18">'[3]4-Basic Price'!$F$70</definedName>
    <definedName name="_________________MMM19">'[7]4-Basic Price'!$F$69</definedName>
    <definedName name="_________________MMM37">'[3]4-Basic Price'!$F$90</definedName>
    <definedName name="_________________MMM38">'[7]4-Basic Price'!#REF!</definedName>
    <definedName name="_________________MMM39">'[3]4-Basic Price'!$F$91</definedName>
    <definedName name="_________________MMM44">'[3]4-Basic Price'!$F$98</definedName>
    <definedName name="________________DIV1">[5]BOQ!$G$29</definedName>
    <definedName name="________________DIV10">[5]BOQ!$G$388</definedName>
    <definedName name="________________DIV11">#REF!</definedName>
    <definedName name="________________DIV2">[5]BOQ!$G$54</definedName>
    <definedName name="________________DIV3">[5]BOQ!$G$78</definedName>
    <definedName name="________________DIV4">[5]BOQ!$G$91</definedName>
    <definedName name="________________DIV5">[5]BOQ!$G$108</definedName>
    <definedName name="________________DIV6">[5]BOQ!$G$162</definedName>
    <definedName name="________________DIV7">[5]BOQ!$G$291</definedName>
    <definedName name="________________DIV8">[5]BOQ!$G$351</definedName>
    <definedName name="________________DIV9">[5]BOQ!$G$377</definedName>
    <definedName name="________________EEE02">'[5]5-ALAT(1)'!$AW$9</definedName>
    <definedName name="________________EEE05">'[5]5-ALAT(1)'!$AW$12</definedName>
    <definedName name="________________EEE06">'[5]5-ALAT(1)'!$AW$13</definedName>
    <definedName name="________________EEE07">'[5]5-ALAT(1)'!$AW$14</definedName>
    <definedName name="________________EEE08">'[5]5-ALAT(1)'!$AW$15</definedName>
    <definedName name="________________EEE09">'[5]5-ALAT(1)'!$AW$16</definedName>
    <definedName name="________________EEE10">'[5]5-ALAT(1)'!$AW$17</definedName>
    <definedName name="________________EEE11">'[5]5-ALAT(1)'!$AW$18</definedName>
    <definedName name="________________EEE13">'[5]5-ALAT(1)'!$AW$20</definedName>
    <definedName name="________________EEE15">'[5]5-ALAT(1)'!$AW$22</definedName>
    <definedName name="________________EEE16">'[5]5-ALAT(1)'!$AW$23</definedName>
    <definedName name="________________EEE17">'[5]5-ALAT(1)'!$AW$24</definedName>
    <definedName name="________________EEE19">'[5]5-ALAT(1)'!$AW$26</definedName>
    <definedName name="________________EEE22">'[5]5-ALAT(1)'!$AW$29</definedName>
    <definedName name="________________EEE23">'[5]5-ALAT(1)'!$AW$30</definedName>
    <definedName name="________________EEE27">'[5]5-ALAT(1)'!$AW$34</definedName>
    <definedName name="________________EEE29">'[5]5-ALAT(1)'!$AW$36</definedName>
    <definedName name="________________EEE31">'[5]5-ALAT(1)'!$AW$38</definedName>
    <definedName name="________________HAL1">#REF!</definedName>
    <definedName name="________________HAL2">#REF!</definedName>
    <definedName name="________________HAL3">#REF!</definedName>
    <definedName name="________________HAL4">#REF!</definedName>
    <definedName name="________________HAL5">#REF!</definedName>
    <definedName name="________________HAL6">#REF!</definedName>
    <definedName name="________________HAL7">#REF!</definedName>
    <definedName name="________________HAL8">#REF!</definedName>
    <definedName name="________________LLL01">'[6]Harga bhn dan upah'!$F$9</definedName>
    <definedName name="________________LLL02">'[3]4-Basic Price'!$F$9</definedName>
    <definedName name="________________LLL03">'[5]4-Basic Price'!$F$10</definedName>
    <definedName name="________________MMM04">[8]UPAH!#REF!</definedName>
    <definedName name="________________MMM05">'[5]4-Basic Price'!$F$52</definedName>
    <definedName name="________________MMM10">'[7]4-Basic Price'!$F$57</definedName>
    <definedName name="________________MMM12">'[5]4-Basic Price'!$F$60</definedName>
    <definedName name="________________MMM16">'[5]4-Basic Price'!$F$65</definedName>
    <definedName name="________________MMM18">'[5]4-Basic Price'!$F$68</definedName>
    <definedName name="________________MMM19">'[5]4-Basic Price'!$F$69</definedName>
    <definedName name="________________MMM26">'[5]4-Basic Price'!$F$76</definedName>
    <definedName name="________________MMM27">'[5]4-Basic Price'!$F$77</definedName>
    <definedName name="________________MMM37">'[5]4-Basic Price'!$F$88</definedName>
    <definedName name="________________MMM38">'[5]4-Basic Price'!#REF!</definedName>
    <definedName name="________________MMM39">'[5]4-Basic Price'!$F$89</definedName>
    <definedName name="________________MMM44">'[5]4-Basic Price'!$F$96</definedName>
    <definedName name="________________MMM47">'[5]4-Basic Price'!$F$99</definedName>
    <definedName name="________________MMM48">'[5]4-Basic Price'!$F$100</definedName>
    <definedName name="_______________DIV1">[4]BOQ!$G$29</definedName>
    <definedName name="_______________DIV10">[4]BOQ!$G$384</definedName>
    <definedName name="_______________DIV11">#REF!</definedName>
    <definedName name="_______________DIV2">[4]BOQ!$G$54</definedName>
    <definedName name="_______________DIV3">[4]BOQ!$G$78</definedName>
    <definedName name="_______________DIV4">[4]BOQ!$G$91</definedName>
    <definedName name="_______________DIV5">[4]BOQ!$G$108</definedName>
    <definedName name="_______________DIV6">[4]BOQ!$G$162</definedName>
    <definedName name="_______________DIV7">[4]BOQ!$G$289</definedName>
    <definedName name="_______________DIV8">[4]BOQ!$G$347</definedName>
    <definedName name="_______________DIV9">[4]BOQ!$G$373</definedName>
    <definedName name="_______________EEE02">'[5]5-ALAT(1)'!$AW$9</definedName>
    <definedName name="_______________EEE05">'[5]5-ALAT(1)'!$AW$12</definedName>
    <definedName name="_______________EEE06">'[5]5-ALAT(1)'!$AW$13</definedName>
    <definedName name="_______________EEE07">'[5]5-ALAT(1)'!$AW$14</definedName>
    <definedName name="_______________EEE08">'[5]5-ALAT(1)'!$AW$15</definedName>
    <definedName name="_______________EEE09">'[5]5-ALAT(1)'!$AW$16</definedName>
    <definedName name="_______________EEE10">'[5]5-ALAT(1)'!$AW$17</definedName>
    <definedName name="_______________EEE11">'[5]5-ALAT(1)'!$AW$18</definedName>
    <definedName name="_______________EEE13">'[5]5-ALAT(1)'!$AW$20</definedName>
    <definedName name="_______________EEE15">'[5]5-ALAT(1)'!$AW$22</definedName>
    <definedName name="_______________EEE16">'[5]5-ALAT(1)'!$AW$23</definedName>
    <definedName name="_______________EEE17">'[5]5-ALAT(1)'!$AW$24</definedName>
    <definedName name="_______________EEE19">'[5]5-ALAT(1)'!$AW$26</definedName>
    <definedName name="_______________EEE22">'[5]5-ALAT(1)'!$AW$29</definedName>
    <definedName name="_______________EEE23">'[5]5-ALAT(1)'!$AW$30</definedName>
    <definedName name="_______________EEE27">'[5]5-ALAT(1)'!$AW$34</definedName>
    <definedName name="_______________EEE29">'[5]5-ALAT(1)'!$AW$36</definedName>
    <definedName name="_______________EEE31">'[5]5-ALAT(1)'!$AW$38</definedName>
    <definedName name="_______________HAL1">#REF!</definedName>
    <definedName name="_______________HAL2">#REF!</definedName>
    <definedName name="_______________HAL3">#REF!</definedName>
    <definedName name="_______________HAL4">#REF!</definedName>
    <definedName name="_______________HAL5">#REF!</definedName>
    <definedName name="_______________HAL6">#REF!</definedName>
    <definedName name="_______________HAL7">#REF!</definedName>
    <definedName name="_______________HAL8">#REF!</definedName>
    <definedName name="_______________LLL01">'[5]4-Basic Price'!$F$8</definedName>
    <definedName name="_______________LLL02">'[5]4-Basic Price'!$F$9</definedName>
    <definedName name="_______________LLL03">'[9]4-Basic Price'!$F$10</definedName>
    <definedName name="_______________MMM03">'[5]4-Basic Price'!$F$50</definedName>
    <definedName name="_______________MMM04">'[5]4-Basic Price'!$F$51</definedName>
    <definedName name="_______________MMM10">'[5]4-Basic Price'!$F$57</definedName>
    <definedName name="_______________MMM11">'[5]4-Basic Price'!$F$59</definedName>
    <definedName name="_______________MMM12">'[5]4-Basic Price'!$F$60</definedName>
    <definedName name="_______________MMM16">'[5]4-Basic Price'!$F$65</definedName>
    <definedName name="_______________MMM18">'[9]4-Basic Price'!$F$71</definedName>
    <definedName name="_______________MMM19">'[9]4-Basic Price'!$F$72</definedName>
    <definedName name="_______________MMM26">'[5]4-Basic Price'!$F$76</definedName>
    <definedName name="_______________MMM27">'[5]4-Basic Price'!$F$77</definedName>
    <definedName name="_______________MMM37">'[5]4-Basic Price'!$F$88</definedName>
    <definedName name="_______________MMM38">'[5]4-Basic Price'!#REF!</definedName>
    <definedName name="_______________MMM39">'[5]4-Basic Price'!$F$89</definedName>
    <definedName name="_______________MMM44">'[5]4-Basic Price'!$F$96</definedName>
    <definedName name="_______________MMM47">'[5]4-Basic Price'!$F$99</definedName>
    <definedName name="_______________MMM48">'[9]4-Basic Price'!$F$104</definedName>
    <definedName name="______________DIV1">[5]BOQ!$G$29</definedName>
    <definedName name="______________DIV10">[5]BOQ!$G$388</definedName>
    <definedName name="______________DIV11">#REF!</definedName>
    <definedName name="______________DIV2">[5]BOQ!$G$54</definedName>
    <definedName name="______________DIV3">[5]BOQ!$G$78</definedName>
    <definedName name="______________DIV4">[5]BOQ!$G$91</definedName>
    <definedName name="______________DIV5">[5]BOQ!$G$108</definedName>
    <definedName name="______________DIV6">[5]BOQ!$G$162</definedName>
    <definedName name="______________DIV7">[5]BOQ!$G$291</definedName>
    <definedName name="______________DIV8">[5]BOQ!$G$351</definedName>
    <definedName name="______________DIV9">[5]BOQ!$G$377</definedName>
    <definedName name="______________EEE02">'[9]5-ALAT(1)'!$AW$9</definedName>
    <definedName name="______________EEE04">#REF!</definedName>
    <definedName name="______________EEE05">#REF!</definedName>
    <definedName name="______________EEE06">'[9]5-ALAT(1)'!$AW$13</definedName>
    <definedName name="______________EEE07">'[9]5-ALAT(1)'!$AW$14</definedName>
    <definedName name="______________EEE08">'[9]5-ALAT(1)'!$AW$15</definedName>
    <definedName name="______________EEE09">#REF!</definedName>
    <definedName name="______________EEE10">#REF!</definedName>
    <definedName name="______________EEE11">#REF!</definedName>
    <definedName name="______________EEE12">#REF!</definedName>
    <definedName name="______________EEE13">'[9]5-ALAT(1)'!$AW$20</definedName>
    <definedName name="______________EEE14">#REF!</definedName>
    <definedName name="______________EEE15">'[9]5-ALAT(1)'!$AW$22</definedName>
    <definedName name="______________EEE16">#REF!</definedName>
    <definedName name="______________EEE17">#REF!</definedName>
    <definedName name="______________EEE18">#REF!</definedName>
    <definedName name="______________EEE19">'[5]5-ALAT(1)'!$AW$26</definedName>
    <definedName name="______________EEE21">#REF!</definedName>
    <definedName name="______________EEE22">'[9]5-ALAT(1)'!$AW$29</definedName>
    <definedName name="______________EEE23">'[9]5-ALAT(1)'!$AW$30</definedName>
    <definedName name="______________EEE24">#REF!</definedName>
    <definedName name="______________EEE25">#REF!</definedName>
    <definedName name="______________EEE26">#REF!</definedName>
    <definedName name="______________EEE27">#REF!</definedName>
    <definedName name="______________EEE28">#REF!</definedName>
    <definedName name="______________EEE29">'[9]5-ALAT(1)'!$AW$36</definedName>
    <definedName name="______________EEE31">'[5]5-ALAT(1)'!$AW$38</definedName>
    <definedName name="______________EEE32">#REF!</definedName>
    <definedName name="______________EEE33">#REF!</definedName>
    <definedName name="______________HAL1">#REF!</definedName>
    <definedName name="______________HAL2">#REF!</definedName>
    <definedName name="______________HAL3">#REF!</definedName>
    <definedName name="______________HAL4">#REF!</definedName>
    <definedName name="______________HAL5">#REF!</definedName>
    <definedName name="______________HAL6">#REF!</definedName>
    <definedName name="______________HAL7">#REF!</definedName>
    <definedName name="______________HAL8">#REF!</definedName>
    <definedName name="______________LLL01">'[9]4-Basic Price'!$F$8</definedName>
    <definedName name="______________LLL02">'[9]4-Basic Price'!$F$9</definedName>
    <definedName name="______________LLL03">'[10]4-Basic Price'!$F$10</definedName>
    <definedName name="______________MDE01">[11]Peralatan!$BP$27</definedName>
    <definedName name="______________MDE02">[11]Peralatan!$BP$47</definedName>
    <definedName name="______________MDE03">[11]Peralatan!$BP$67</definedName>
    <definedName name="______________MDE04">[11]Peralatan!$BP$87</definedName>
    <definedName name="______________MDE05">[11]Peralatan!$BP$107</definedName>
    <definedName name="______________MDE06">[11]Peralatan!$BP$127</definedName>
    <definedName name="______________MDE07">[11]Peralatan!$BP$147</definedName>
    <definedName name="______________MDE08">[11]Peralatan!$BP$167</definedName>
    <definedName name="______________MDE09">[11]Peralatan!$BP$187</definedName>
    <definedName name="______________MDE10">[11]Peralatan!$BP$207</definedName>
    <definedName name="______________MDE13">#REF!</definedName>
    <definedName name="______________MDE14">[11]Peralatan!$BP$287</definedName>
    <definedName name="______________MDE15">[11]Peralatan!$BP$307</definedName>
    <definedName name="______________ME01">#REF!</definedName>
    <definedName name="______________ME02">[11]Peralatan!$BP$46</definedName>
    <definedName name="______________ME03">[11]Peralatan!$BP$66</definedName>
    <definedName name="______________ME04">[11]Peralatan!$BP$86</definedName>
    <definedName name="______________ME05">[11]Peralatan!$BP$106</definedName>
    <definedName name="______________ME06">[11]Peralatan!$BP$126</definedName>
    <definedName name="______________ME07">[11]Peralatan!$BP$146</definedName>
    <definedName name="______________ME08">[11]Peralatan!$BP$166</definedName>
    <definedName name="______________ME09">[11]Peralatan!$BP$186</definedName>
    <definedName name="______________ME10">[11]Peralatan!$BP$206</definedName>
    <definedName name="______________ME13">#REF!</definedName>
    <definedName name="______________ME14">[11]Peralatan!$BP$286</definedName>
    <definedName name="______________ME15">[11]Peralatan!$BP$306</definedName>
    <definedName name="______________MMM03">'[5]4-Basic Price'!$F$50</definedName>
    <definedName name="______________MMM04">'[5]4-Basic Price'!$F$51</definedName>
    <definedName name="______________MMM05">'[5]4-Basic Price'!$F$52</definedName>
    <definedName name="______________MMM10">'[5]4-Basic Price'!$F$57</definedName>
    <definedName name="______________MMM11">'[5]4-Basic Price'!$F$59</definedName>
    <definedName name="______________MMM12">'[9]4-Basic Price'!$F$63</definedName>
    <definedName name="______________MMM16">'[9]4-Basic Price'!$F$68</definedName>
    <definedName name="______________MMM18">'[10]4-Basic Price'!$F$71</definedName>
    <definedName name="______________MMM19">'[10]4-Basic Price'!$F$72</definedName>
    <definedName name="______________MMM26">'[9]4-Basic Price'!$F$79</definedName>
    <definedName name="______________MMM27">'[9]4-Basic Price'!$F$80</definedName>
    <definedName name="______________MMM37">'[9]4-Basic Price'!$F$92</definedName>
    <definedName name="______________MMM38">'[9]4-Basic Price'!#REF!</definedName>
    <definedName name="______________MMM39">'[9]4-Basic Price'!$F$93</definedName>
    <definedName name="______________MMM44">'[9]4-Basic Price'!$F$100</definedName>
    <definedName name="______________MMM47">'[9]4-Basic Price'!$F$103</definedName>
    <definedName name="______________MMM48">'[10]4-Basic Price'!$F$104</definedName>
    <definedName name="_____________DIV1">#REF!</definedName>
    <definedName name="_____________DIV10">#REF!</definedName>
    <definedName name="_____________DIV11">#REF!</definedName>
    <definedName name="_____________DIV2">#REF!</definedName>
    <definedName name="_____________DIV3">#REF!</definedName>
    <definedName name="_____________DIV4">#REF!</definedName>
    <definedName name="_____________DIV5">#REF!</definedName>
    <definedName name="_____________DIV6">#REF!</definedName>
    <definedName name="_____________DIV7">#REF!</definedName>
    <definedName name="_____________DIV8">#REF!</definedName>
    <definedName name="_____________DIV9">#REF!</definedName>
    <definedName name="_____________EEE02">'[10]5-ALAT(1)'!$AW$9</definedName>
    <definedName name="_____________EEE05">'[10]5-ALAT(1)'!$AW$12</definedName>
    <definedName name="_____________EEE06">'[10]5-ALAT(1)'!$AW$13</definedName>
    <definedName name="_____________EEE07">'[10]5-ALAT(1)'!$AW$14</definedName>
    <definedName name="_____________EEE08">'[10]5-ALAT(1)'!$AW$15</definedName>
    <definedName name="_____________EEE09">'[10]5-ALAT(1)'!$AW$16</definedName>
    <definedName name="_____________EEE10">'[10]5-ALAT(1)'!$AW$17</definedName>
    <definedName name="_____________EEE11">'[10]5-ALAT(1)'!$AW$18</definedName>
    <definedName name="_____________EEE13">'[10]5-ALAT(1)'!$AW$20</definedName>
    <definedName name="_____________EEE15">'[10]5-ALAT(1)'!$AW$22</definedName>
    <definedName name="_____________EEE16">'[10]5-ALAT(1)'!$AW$23</definedName>
    <definedName name="_____________EEE17">'[10]5-ALAT(1)'!$AW$24</definedName>
    <definedName name="_____________EEE19">'[9]5-ALAT(1)'!$AW$26</definedName>
    <definedName name="_____________EEE22">'[10]5-ALAT(1)'!$AW$29</definedName>
    <definedName name="_____________EEE23">'[10]5-ALAT(1)'!$AW$30</definedName>
    <definedName name="_____________EEE27">'[10]5-ALAT(1)'!$AW$34</definedName>
    <definedName name="_____________EEE29">'[10]5-ALAT(1)'!$AW$36</definedName>
    <definedName name="_____________EEE31">'[9]5-ALAT(1)'!$AW$38</definedName>
    <definedName name="_____________HAL1">#REF!</definedName>
    <definedName name="_____________HAL2">#REF!</definedName>
    <definedName name="_____________HAL3">#REF!</definedName>
    <definedName name="_____________HAL4">#REF!</definedName>
    <definedName name="_____________HAL5">#REF!</definedName>
    <definedName name="_____________HAL6">#REF!</definedName>
    <definedName name="_____________HAL7">#REF!</definedName>
    <definedName name="_____________HAL8">#REF!</definedName>
    <definedName name="_____________LLL01">'[10]4-Basic Price'!$F$8</definedName>
    <definedName name="_____________LLL02">'[10]4-Basic Price'!$F$9</definedName>
    <definedName name="_____________LLL03">'[5]4-Basic Price'!$F$10</definedName>
    <definedName name="_____________MDE03">#REF!</definedName>
    <definedName name="_____________MDE04">#REF!</definedName>
    <definedName name="_____________MDE05">#REF!</definedName>
    <definedName name="_____________MDE06">#REF!</definedName>
    <definedName name="_____________MDE07">#REF!</definedName>
    <definedName name="_____________MDE08">#REF!</definedName>
    <definedName name="_____________MDE09">#REF!</definedName>
    <definedName name="_____________MDE10">#REF!</definedName>
    <definedName name="_____________MDE11">#REF!</definedName>
    <definedName name="_____________MDE12">#REF!</definedName>
    <definedName name="_____________MDE13">[11]Peralatan!$BP$267</definedName>
    <definedName name="_____________MDE14">#REF!</definedName>
    <definedName name="_____________MDE15">#REF!</definedName>
    <definedName name="_____________MDE16">#REF!</definedName>
    <definedName name="_____________MDE17">#REF!</definedName>
    <definedName name="_____________MDE18">#REF!</definedName>
    <definedName name="_____________MDE19">#REF!</definedName>
    <definedName name="_____________MDE20">#REF!</definedName>
    <definedName name="_____________MDE21">#REF!</definedName>
    <definedName name="_____________MDE22">#REF!</definedName>
    <definedName name="_____________MDE23">#REF!</definedName>
    <definedName name="_____________MDE24">#REF!</definedName>
    <definedName name="_____________MDE25">#REF!</definedName>
    <definedName name="_____________MDE26">#REF!</definedName>
    <definedName name="_____________MDE27">#REF!</definedName>
    <definedName name="_____________MDE28">#REF!</definedName>
    <definedName name="_____________MDE29">#REF!</definedName>
    <definedName name="_____________MDE30">#REF!</definedName>
    <definedName name="_____________MDE31">#REF!</definedName>
    <definedName name="_____________MDE32">#REF!</definedName>
    <definedName name="_____________MDE33">#REF!</definedName>
    <definedName name="_____________MDE34">#REF!</definedName>
    <definedName name="_____________ME01">[11]Peralatan!$BP$26</definedName>
    <definedName name="_____________ME02">#REF!</definedName>
    <definedName name="_____________ME03">#REF!</definedName>
    <definedName name="_____________ME04">#REF!</definedName>
    <definedName name="_____________ME05">#REF!</definedName>
    <definedName name="_____________ME06">#REF!</definedName>
    <definedName name="_____________ME07">#REF!</definedName>
    <definedName name="_____________ME08">#REF!</definedName>
    <definedName name="_____________ME09">#REF!</definedName>
    <definedName name="_____________ME10">#REF!</definedName>
    <definedName name="_____________ME11">#REF!</definedName>
    <definedName name="_____________ME12">#REF!</definedName>
    <definedName name="_____________ME13">[11]Peralatan!$BP$266</definedName>
    <definedName name="_____________ME14">#REF!</definedName>
    <definedName name="_____________ME15">#REF!</definedName>
    <definedName name="_____________ME16">#REF!</definedName>
    <definedName name="_____________ME17">#REF!</definedName>
    <definedName name="_____________ME18">#REF!</definedName>
    <definedName name="_____________ME19">#REF!</definedName>
    <definedName name="_____________ME20">#REF!</definedName>
    <definedName name="_____________ME21">#REF!</definedName>
    <definedName name="_____________ME22">#REF!</definedName>
    <definedName name="_____________ME23">#REF!</definedName>
    <definedName name="_____________ME24">#REF!</definedName>
    <definedName name="_____________ME25">#REF!</definedName>
    <definedName name="_____________ME26">#REF!</definedName>
    <definedName name="_____________ME27">#REF!</definedName>
    <definedName name="_____________ME28">#REF!</definedName>
    <definedName name="_____________ME29">#REF!</definedName>
    <definedName name="_____________ME30">#REF!</definedName>
    <definedName name="_____________ME31">#REF!</definedName>
    <definedName name="_____________ME32">#REF!</definedName>
    <definedName name="_____________ME33">#REF!</definedName>
    <definedName name="_____________ME34">#REF!</definedName>
    <definedName name="_____________MMM03">'[9]4-Basic Price'!$F$53</definedName>
    <definedName name="_____________MMM04">'[9]4-Basic Price'!$F$54</definedName>
    <definedName name="_____________MMM05">'[5]4-Basic Price'!$F$52</definedName>
    <definedName name="_____________MMM10">'[9]4-Basic Price'!$F$60</definedName>
    <definedName name="_____________MMM11">'[9]4-Basic Price'!$F$62</definedName>
    <definedName name="_____________MMM12">'[10]4-Basic Price'!$F$63</definedName>
    <definedName name="_____________MMM16">'[10]4-Basic Price'!$F$68</definedName>
    <definedName name="_____________MMM18">'[5]4-Basic Price'!$F$68</definedName>
    <definedName name="_____________MMM19">'[5]4-Basic Price'!$F$69</definedName>
    <definedName name="_____________MMM26">'[10]4-Basic Price'!$F$79</definedName>
    <definedName name="_____________MMM27">'[10]4-Basic Price'!$F$80</definedName>
    <definedName name="_____________MMM37">'[10]4-Basic Price'!$F$92</definedName>
    <definedName name="_____________MMM38">'[10]4-Basic Price'!#REF!</definedName>
    <definedName name="_____________MMM39">'[10]4-Basic Price'!$F$93</definedName>
    <definedName name="_____________MMM44">'[10]4-Basic Price'!$F$100</definedName>
    <definedName name="_____________MMM47">'[10]4-Basic Price'!$F$103</definedName>
    <definedName name="_____________MMM48">'[5]4-Basic Price'!$F$100</definedName>
    <definedName name="____________DIV1">#REF!</definedName>
    <definedName name="____________DIV10">'[12]Kuantitas &amp; Harga'!$G$427</definedName>
    <definedName name="____________DIV11">#REF!</definedName>
    <definedName name="____________DIV2">[5]BOQ!$G$54</definedName>
    <definedName name="____________DIV3">[5]BOQ!$G$78</definedName>
    <definedName name="____________DIV4">'[12]Kuantitas &amp; Harga'!$G$97</definedName>
    <definedName name="____________DIV5">'[12]Kuantitas &amp; Harga'!$G$117</definedName>
    <definedName name="____________DIV6">'[12]Kuantitas &amp; Harga'!$G$154</definedName>
    <definedName name="____________DIV7">'[12]Kuantitas &amp; Harga'!$G$327</definedName>
    <definedName name="____________DIV8">'[12]Kuantitas &amp; Harga'!$G$387</definedName>
    <definedName name="____________DIV9">'[12]Kuantitas &amp; Harga'!$G$414</definedName>
    <definedName name="____________EEE02">'[5]5-ALAT(1)'!$AW$9</definedName>
    <definedName name="____________EEE05">'[5]5-ALAT(1)'!$AW$12</definedName>
    <definedName name="____________EEE06">'[5]5-ALAT(1)'!$AW$13</definedName>
    <definedName name="____________EEE07">'[5]5-ALAT(1)'!$AW$14</definedName>
    <definedName name="____________EEE08">'[5]5-ALAT(1)'!$AW$15</definedName>
    <definedName name="____________EEE09">'[5]5-ALAT(1)'!$AW$16</definedName>
    <definedName name="____________EEE10">'[5]5-ALAT(1)'!$AW$17</definedName>
    <definedName name="____________EEE11">'[5]5-ALAT(1)'!$AW$18</definedName>
    <definedName name="____________EEE13">'[5]5-ALAT(1)'!$AW$20</definedName>
    <definedName name="____________EEE15">'[5]5-ALAT(1)'!$AW$22</definedName>
    <definedName name="____________EEE16">'[5]5-ALAT(1)'!$AW$23</definedName>
    <definedName name="____________EEE17">'[5]5-ALAT(1)'!$AW$24</definedName>
    <definedName name="____________EEE19">'[10]5-ALAT(1)'!$AW$26</definedName>
    <definedName name="____________EEE22">'[5]5-ALAT(1)'!$AW$29</definedName>
    <definedName name="____________EEE23">'[5]5-ALAT(1)'!$AW$30</definedName>
    <definedName name="____________EEE27">'[5]5-ALAT(1)'!$AW$34</definedName>
    <definedName name="____________EEE29">'[5]5-ALAT(1)'!$AW$36</definedName>
    <definedName name="____________EEE31">'[10]5-ALAT(1)'!$AW$38</definedName>
    <definedName name="____________HAL1">#REF!</definedName>
    <definedName name="____________HAL2">#REF!</definedName>
    <definedName name="____________HAL3">#REF!</definedName>
    <definedName name="____________HAL4">#REF!</definedName>
    <definedName name="____________HAL5">#REF!</definedName>
    <definedName name="____________HAL6">#REF!</definedName>
    <definedName name="____________HAL7">#REF!</definedName>
    <definedName name="____________HAL8">#REF!</definedName>
    <definedName name="____________LLL01">'[5]4-Basic Price'!$F$8</definedName>
    <definedName name="____________LLL02">'[5]4-Basic Price'!$F$9</definedName>
    <definedName name="____________LLL03">'[5]4-Basic Price'!$F$10</definedName>
    <definedName name="____________MMM03">'[10]4-Basic Price'!$F$53</definedName>
    <definedName name="____________MMM04">'[10]4-Basic Price'!$F$54</definedName>
    <definedName name="____________MMM05">'[5]4-Basic Price'!$F$52</definedName>
    <definedName name="____________MMM10">'[10]4-Basic Price'!$F$60</definedName>
    <definedName name="____________MMM11">'[10]4-Basic Price'!$F$62</definedName>
    <definedName name="____________MMM12">'[5]4-Basic Price'!$F$60</definedName>
    <definedName name="____________MMM16">'[5]4-Basic Price'!$F$65</definedName>
    <definedName name="____________MMM18">'[5]4-Basic Price'!$F$68</definedName>
    <definedName name="____________MMM19">'[5]4-Basic Price'!$F$69</definedName>
    <definedName name="____________MMM26">'[5]4-Basic Price'!$F$76</definedName>
    <definedName name="____________MMM27">'[5]4-Basic Price'!$F$77</definedName>
    <definedName name="____________MMM37">'[5]4-Basic Price'!$F$88</definedName>
    <definedName name="____________MMM38">'[5]4-Basic Price'!#REF!</definedName>
    <definedName name="____________MMM39">'[5]4-Basic Price'!$F$89</definedName>
    <definedName name="____________MMM44">'[5]4-Basic Price'!$F$96</definedName>
    <definedName name="____________MMM47">'[5]4-Basic Price'!$F$99</definedName>
    <definedName name="____________MMM48">'[5]4-Basic Price'!$F$100</definedName>
    <definedName name="___________DIV1">[5]BOQ!$G$29</definedName>
    <definedName name="___________DIV10">[5]BOQ!$G$388</definedName>
    <definedName name="___________DIV11">'[13]Kuantitas &amp; Harga'!#REF!</definedName>
    <definedName name="___________DIV2">[5]BOQ!$G$54</definedName>
    <definedName name="___________DIV3">[5]BOQ!$G$78</definedName>
    <definedName name="___________DIV4">'[14]Kuantitas &amp; Harga'!$J$92</definedName>
    <definedName name="___________DIV5">'[14]Kuantitas &amp; Harga'!$J$106</definedName>
    <definedName name="___________DIV6">'[14]Kuantitas &amp; Harga'!$J$144</definedName>
    <definedName name="___________DIV7">'[14]Kuantitas &amp; Harga'!$J$265</definedName>
    <definedName name="___________DIV8">#REF!</definedName>
    <definedName name="___________DIV9">'[14]Kuantitas &amp; Harga'!$J$369</definedName>
    <definedName name="___________EEE02">'[5]5-ALAT(1)'!$AW$9</definedName>
    <definedName name="___________EEE05">'[5]5-ALAT(1)'!$AW$12</definedName>
    <definedName name="___________EEE06">'[5]5-ALAT(1)'!$AW$13</definedName>
    <definedName name="___________EEE07">'[5]5-ALAT(1)'!$AW$14</definedName>
    <definedName name="___________EEE08">'[5]5-ALAT(1)'!$AW$15</definedName>
    <definedName name="___________EEE09">'[5]5-ALAT(1)'!$AW$16</definedName>
    <definedName name="___________EEE10">'[5]5-ALAT(1)'!$AW$17</definedName>
    <definedName name="___________EEE11">'[5]5-ALAT(1)'!$AW$18</definedName>
    <definedName name="___________EEE13">'[5]5-ALAT(1)'!$AW$20</definedName>
    <definedName name="___________EEE15">'[5]5-ALAT(1)'!$AW$22</definedName>
    <definedName name="___________EEE16">'[5]5-ALAT(1)'!$AW$23</definedName>
    <definedName name="___________EEE17">'[5]5-ALAT(1)'!$AW$24</definedName>
    <definedName name="___________EEE19">'[5]5-ALAT(1)'!$AW$26</definedName>
    <definedName name="___________EEE22">'[5]5-ALAT(1)'!$AW$29</definedName>
    <definedName name="___________EEE23">'[5]5-ALAT(1)'!$AW$30</definedName>
    <definedName name="___________EEE27">'[5]5-ALAT(1)'!$AW$34</definedName>
    <definedName name="___________EEE29">'[5]5-ALAT(1)'!$AW$36</definedName>
    <definedName name="___________EEE31">'[5]5-ALAT(1)'!$AW$38</definedName>
    <definedName name="___________HAL1">#REF!</definedName>
    <definedName name="___________HAL2">#REF!</definedName>
    <definedName name="___________HAL3">#REF!</definedName>
    <definedName name="___________HAL4">#REF!</definedName>
    <definedName name="___________HAL5">#REF!</definedName>
    <definedName name="___________HAL6">#REF!</definedName>
    <definedName name="___________HAL7">#REF!</definedName>
    <definedName name="___________HAL8">#REF!</definedName>
    <definedName name="___________LLL01">'[5]4-Basic Price'!$F$8</definedName>
    <definedName name="___________LLL02">'[5]4-Basic Price'!$F$9</definedName>
    <definedName name="___________LLL03">'[5]4-Basic Price'!$F$10</definedName>
    <definedName name="___________MMM03">'[5]4-Basic Price'!$F$50</definedName>
    <definedName name="___________MMM04">'[5]4-Basic Price'!$F$51</definedName>
    <definedName name="___________MMM05">'[5]4-Basic Price'!$F$52</definedName>
    <definedName name="___________MMM10">'[5]4-Basic Price'!$F$57</definedName>
    <definedName name="___________MMM11">'[5]4-Basic Price'!$F$59</definedName>
    <definedName name="___________MMM12">'[5]4-Basic Price'!$F$60</definedName>
    <definedName name="___________MMM16">'[5]4-Basic Price'!$F$65</definedName>
    <definedName name="___________MMM18">'[5]4-Basic Price'!$F$68</definedName>
    <definedName name="___________MMM19">'[5]4-Basic Price'!$F$69</definedName>
    <definedName name="___________MMM26">'[5]4-Basic Price'!$F$76</definedName>
    <definedName name="___________MMM27">'[5]4-Basic Price'!$F$77</definedName>
    <definedName name="___________MMM33">[8]UPAH!#REF!</definedName>
    <definedName name="___________MMM37">'[5]4-Basic Price'!$F$88</definedName>
    <definedName name="___________MMM38">'[5]4-Basic Price'!#REF!</definedName>
    <definedName name="___________MMM39">'[5]4-Basic Price'!$F$89</definedName>
    <definedName name="___________MMM44">'[5]4-Basic Price'!$F$96</definedName>
    <definedName name="___________MMM47">'[5]4-Basic Price'!$F$99</definedName>
    <definedName name="___________MMM48">'[5]4-Basic Price'!$F$100</definedName>
    <definedName name="__________DIV1">[5]BOQ!$G$29</definedName>
    <definedName name="__________DIV10">#REF!</definedName>
    <definedName name="__________DIV11">#REF!</definedName>
    <definedName name="__________DIV2">[5]BOQ!$G$54</definedName>
    <definedName name="__________DIV3">[5]BOQ!$G$78</definedName>
    <definedName name="__________DIV4">'[14]Kuantitas &amp; Harga'!$J$92</definedName>
    <definedName name="__________DIV5">'[14]Kuantitas &amp; Harga'!$J$106</definedName>
    <definedName name="__________DIV6">'[14]Kuantitas &amp; Harga'!$J$144</definedName>
    <definedName name="__________DIV7">'[14]Kuantitas &amp; Harga'!$J$265</definedName>
    <definedName name="__________DIV8">'[15]Kuantitas &amp; Harga'!#REF!</definedName>
    <definedName name="__________DIV9">#REF!</definedName>
    <definedName name="__________EEE02">'[5]5-ALAT(1)'!$AW$9</definedName>
    <definedName name="__________EEE05">'[5]5-ALAT(1)'!$AW$12</definedName>
    <definedName name="__________EEE06">'[5]5-ALAT(1)'!$AW$13</definedName>
    <definedName name="__________EEE07">'[5]5-ALAT(1)'!$AW$14</definedName>
    <definedName name="__________EEE08">'[5]5-ALAT(1)'!$AW$15</definedName>
    <definedName name="__________EEE09">'[5]5-ALAT(1)'!$AW$16</definedName>
    <definedName name="__________EEE10">'[5]5-ALAT(1)'!$AW$17</definedName>
    <definedName name="__________EEE11">'[5]5-ALAT(1)'!$AW$18</definedName>
    <definedName name="__________EEE13">'[5]5-ALAT(1)'!$AW$20</definedName>
    <definedName name="__________EEE15">'[5]5-ALAT(1)'!$AW$22</definedName>
    <definedName name="__________EEE16">'[5]5-ALAT(1)'!$AW$23</definedName>
    <definedName name="__________EEE17">'[5]5-ALAT(1)'!$AW$24</definedName>
    <definedName name="__________EEE19">'[5]5-ALAT(1)'!$AW$26</definedName>
    <definedName name="__________EEE22">'[5]5-ALAT(1)'!$AW$29</definedName>
    <definedName name="__________EEE23">'[5]5-ALAT(1)'!$AW$30</definedName>
    <definedName name="__________EEE27">'[5]5-ALAT(1)'!$AW$34</definedName>
    <definedName name="__________EEE29">'[5]5-ALAT(1)'!$AW$36</definedName>
    <definedName name="__________EEE31">'[5]5-ALAT(1)'!$AW$38</definedName>
    <definedName name="__________HAL1">#REF!</definedName>
    <definedName name="__________HAL2">#REF!</definedName>
    <definedName name="__________HAL3">#REF!</definedName>
    <definedName name="__________HAL4">#REF!</definedName>
    <definedName name="__________HAL5">#REF!</definedName>
    <definedName name="__________HAL6">#REF!</definedName>
    <definedName name="__________HAL7">#REF!</definedName>
    <definedName name="__________HAL8">#REF!</definedName>
    <definedName name="__________LLL01">'[5]4-Basic Price'!$F$8</definedName>
    <definedName name="__________LLL02">'[5]4-Basic Price'!$F$9</definedName>
    <definedName name="__________LLL03">'[5]4-Basic Price'!$F$10</definedName>
    <definedName name="__________MDE01">#REF!</definedName>
    <definedName name="__________MDE02">#REF!</definedName>
    <definedName name="__________MDE03">#REF!</definedName>
    <definedName name="__________MDE04">#REF!</definedName>
    <definedName name="__________MDE05">#REF!</definedName>
    <definedName name="__________MDE06">#REF!</definedName>
    <definedName name="__________MDE07">#REF!</definedName>
    <definedName name="__________MDE08">#REF!</definedName>
    <definedName name="__________MDE09">#REF!</definedName>
    <definedName name="__________MDE10">#REF!</definedName>
    <definedName name="__________MDE13">#REF!</definedName>
    <definedName name="__________MDE14">#REF!</definedName>
    <definedName name="__________MDE15">#REF!</definedName>
    <definedName name="__________ME01">#REF!</definedName>
    <definedName name="__________ME02">#REF!</definedName>
    <definedName name="__________ME03">#REF!</definedName>
    <definedName name="__________ME04">#REF!</definedName>
    <definedName name="__________ME05">#REF!</definedName>
    <definedName name="__________ME06">#REF!</definedName>
    <definedName name="__________ME07">#REF!</definedName>
    <definedName name="__________ME08">#REF!</definedName>
    <definedName name="__________ME09">#REF!</definedName>
    <definedName name="__________ME10">#REF!</definedName>
    <definedName name="__________ME13">#REF!</definedName>
    <definedName name="__________ME14">#REF!</definedName>
    <definedName name="__________ME15">#REF!</definedName>
    <definedName name="__________MMM03">'[5]4-Basic Price'!$F$50</definedName>
    <definedName name="__________MMM04">'[5]4-Basic Price'!$F$51</definedName>
    <definedName name="__________MMM05">'[5]4-Basic Price'!$F$52</definedName>
    <definedName name="__________MMM10">'[5]4-Basic Price'!$F$57</definedName>
    <definedName name="__________MMM11">'[5]4-Basic Price'!$F$59</definedName>
    <definedName name="__________MMM12">'[5]4-Basic Price'!$F$60</definedName>
    <definedName name="__________MMM16">'[5]4-Basic Price'!$F$65</definedName>
    <definedName name="__________MMM18">'[5]4-Basic Price'!$F$68</definedName>
    <definedName name="__________MMM19">'[5]4-Basic Price'!$F$69</definedName>
    <definedName name="__________MMM26">'[5]4-Basic Price'!$F$76</definedName>
    <definedName name="__________MMM27">'[5]4-Basic Price'!$F$77</definedName>
    <definedName name="__________MMM33">'[4]4-Basic Price'!$F$83</definedName>
    <definedName name="__________MMM37">'[5]4-Basic Price'!$F$88</definedName>
    <definedName name="__________MMM38">'[5]4-Basic Price'!#REF!</definedName>
    <definedName name="__________MMM39">'[5]4-Basic Price'!$F$89</definedName>
    <definedName name="__________MMM44">'[5]4-Basic Price'!$F$96</definedName>
    <definedName name="__________MMM47">'[5]4-Basic Price'!$F$99</definedName>
    <definedName name="__________MMM48">'[5]4-Basic Price'!$F$100</definedName>
    <definedName name="_________BVT1040">[16]ANALIS!#REF!</definedName>
    <definedName name="_________BVT4100">[16]ANALIS!#REF!</definedName>
    <definedName name="_________BVT4150">[16]ANALIS!#REF!</definedName>
    <definedName name="_________BVT4200">[16]ANALIS!#REF!</definedName>
    <definedName name="_________BVT4250">[16]ANALIS!#REF!</definedName>
    <definedName name="_________BVT4300">[16]ANALIS!#REF!</definedName>
    <definedName name="_________BVT450">[16]ANALIS!#REF!</definedName>
    <definedName name="_________BVT475">[16]ANALIS!#REF!</definedName>
    <definedName name="_________BVT640">[16]ANALIS!#REF!</definedName>
    <definedName name="_________BVT9100">[16]ANALIS!#REF!</definedName>
    <definedName name="_________BVT9150">[16]ANALIS!#REF!</definedName>
    <definedName name="_________BVT9200">[16]ANALIS!#REF!</definedName>
    <definedName name="_________BVT9250">[16]ANALIS!#REF!</definedName>
    <definedName name="_________BVT9300">[16]ANALIS!#REF!</definedName>
    <definedName name="_________BVT950">[16]ANALIS!#REF!</definedName>
    <definedName name="_________BVT975">[16]ANALIS!#REF!</definedName>
    <definedName name="_________DIV1">[17]BOQ!$G$30</definedName>
    <definedName name="_________DIV10">[17]BOQ!$G$389</definedName>
    <definedName name="_________DIV11">#REF!</definedName>
    <definedName name="_________DIV2">[17]BOQ!$G$56</definedName>
    <definedName name="_________DIV3">[17]BOQ!$G$79</definedName>
    <definedName name="_________DIV4">[17]BOQ!$G$92</definedName>
    <definedName name="_________DIV5">[17]BOQ!$G$109</definedName>
    <definedName name="_________DIV6">[17]BOQ!$G$165</definedName>
    <definedName name="_________DIV7">[17]BOQ!$G$294</definedName>
    <definedName name="_________DIV8">[17]BOQ!$G$352</definedName>
    <definedName name="_________DIV9">[17]BOQ!$G$378</definedName>
    <definedName name="_________EEE01">'[18]An. Alat'!#REF!</definedName>
    <definedName name="_________EEE02">'[19]5-ALAT(1)'!$AW$9</definedName>
    <definedName name="_________EEE03">'[18]An. Alat'!#REF!</definedName>
    <definedName name="_________EEE04">'[18]An. Alat'!#REF!</definedName>
    <definedName name="_________EEE05">'[19]5-ALAT(1)'!$AW$12</definedName>
    <definedName name="_________EEE06">'[19]5-ALAT(1)'!$AW$13</definedName>
    <definedName name="_________EEE07">'[19]5-ALAT(1)'!$AW$14</definedName>
    <definedName name="_________EEE08">'[19]5-ALAT(1)'!$AW$15</definedName>
    <definedName name="_________EEE09">'[19]5-ALAT(1)'!$AW$16</definedName>
    <definedName name="_________EEE10">'[19]5-ALAT(1)'!$AW$17</definedName>
    <definedName name="_________EEE11">'[19]5-ALAT(1)'!$AW$18</definedName>
    <definedName name="_________EEE12">'[18]An. Alat'!#REF!</definedName>
    <definedName name="_________EEE13">'[19]5-ALAT(1)'!$AW$20</definedName>
    <definedName name="_________EEE14">'[18]An. Alat'!#REF!</definedName>
    <definedName name="_________EEE15">'[19]5-ALAT(1)'!$AW$22</definedName>
    <definedName name="_________EEE16">'[19]5-ALAT(1)'!$AW$23</definedName>
    <definedName name="_________EEE17">'[19]5-ALAT(1)'!$AW$24</definedName>
    <definedName name="_________EEE18">'[18]An. Alat'!#REF!</definedName>
    <definedName name="_________EEE19">'[18]An. Alat'!#REF!</definedName>
    <definedName name="_________EEE20">'[18]An. Alat'!#REF!</definedName>
    <definedName name="_________EEE21">'[18]An. Alat'!#REF!</definedName>
    <definedName name="_________EEE22">'[18]An. Alat'!#REF!</definedName>
    <definedName name="_________EEE23">'[20]5-ALAT(1)'!$AW$30</definedName>
    <definedName name="_________EEE24">'[18]An. Alat'!#REF!</definedName>
    <definedName name="_________EEE25">'[18]An. Alat'!#REF!</definedName>
    <definedName name="_________EEE26">'[18]An. Alat'!#REF!</definedName>
    <definedName name="_________EEE27">'[19]5-ALAT(1)'!$AW$34</definedName>
    <definedName name="_________EEE28">'[18]An. Alat'!#REF!</definedName>
    <definedName name="_________EEE29">'[19]5-ALAT(1)'!$AW$36</definedName>
    <definedName name="_________EEE30">'[18]An. Alat'!#REF!</definedName>
    <definedName name="_________EEE31">'[19]5-ALAT(1)'!$AW$38</definedName>
    <definedName name="_________EEE32">'[18]An. Alat'!#REF!</definedName>
    <definedName name="_________EEE33">'[18]An. Alat'!#REF!</definedName>
    <definedName name="_________HAL1">#REF!</definedName>
    <definedName name="_________HAL2">#REF!</definedName>
    <definedName name="_________HAL3">#REF!</definedName>
    <definedName name="_________HAL4">#REF!</definedName>
    <definedName name="_________HAL5">#REF!</definedName>
    <definedName name="_________HAL6">#REF!</definedName>
    <definedName name="_________HAL7">#REF!</definedName>
    <definedName name="_________HAL8">#REF!</definedName>
    <definedName name="_________LLL01">'[5]4-Basic Price'!$F$8</definedName>
    <definedName name="_________LLL02">'[5]4-Basic Price'!$F$9</definedName>
    <definedName name="_________LLL03">'[5]4-Basic Price'!$F$10</definedName>
    <definedName name="_________LLL04">[21]HARGA!#REF!</definedName>
    <definedName name="_________LLL05">[21]HARGA!#REF!</definedName>
    <definedName name="_________LLL06">[21]HARGA!#REF!</definedName>
    <definedName name="_________LLL07">[21]HARGA!#REF!</definedName>
    <definedName name="_________LLL08">[21]HARGA!#REF!</definedName>
    <definedName name="_________LLL09">[21]HARGA!#REF!</definedName>
    <definedName name="_________LLL10">[21]HARGA!#REF!</definedName>
    <definedName name="_________LLL11">[21]HARGA!#REF!</definedName>
    <definedName name="_________MDE01">#REF!</definedName>
    <definedName name="_________MDE02">#REF!</definedName>
    <definedName name="_________MDE03">#REF!</definedName>
    <definedName name="_________MDE04">#REF!</definedName>
    <definedName name="_________MDE05">#REF!</definedName>
    <definedName name="_________MDE06">#REF!</definedName>
    <definedName name="_________MDE07">#REF!</definedName>
    <definedName name="_________MDE08">#REF!</definedName>
    <definedName name="_________MDE09">#REF!</definedName>
    <definedName name="_________MDE10">#REF!</definedName>
    <definedName name="_________MDE11">#REF!</definedName>
    <definedName name="_________MDE12">#REF!</definedName>
    <definedName name="_________MDE13">#REF!</definedName>
    <definedName name="_________MDE14">#REF!</definedName>
    <definedName name="_________MDE15">#REF!</definedName>
    <definedName name="_________MDE16">#REF!</definedName>
    <definedName name="_________MDE17">#REF!</definedName>
    <definedName name="_________MDE18">#REF!</definedName>
    <definedName name="_________MDE19">#REF!</definedName>
    <definedName name="_________MDE20">#REF!</definedName>
    <definedName name="_________MDE21">#REF!</definedName>
    <definedName name="_________MDE22">#REF!</definedName>
    <definedName name="_________MDE23">#REF!</definedName>
    <definedName name="_________MDE24">#REF!</definedName>
    <definedName name="_________MDE25">#REF!</definedName>
    <definedName name="_________MDE26">#REF!</definedName>
    <definedName name="_________MDE27">#REF!</definedName>
    <definedName name="_________MDE28">#REF!</definedName>
    <definedName name="_________MDE29">#REF!</definedName>
    <definedName name="_________MDE30">#REF!</definedName>
    <definedName name="_________MDE31">#REF!</definedName>
    <definedName name="_________MDE32">#REF!</definedName>
    <definedName name="_________MDE33">#REF!</definedName>
    <definedName name="_________MDE34">#REF!</definedName>
    <definedName name="_________ME01">#REF!</definedName>
    <definedName name="_________ME02">#REF!</definedName>
    <definedName name="_________ME03">#REF!</definedName>
    <definedName name="_________ME04">#REF!</definedName>
    <definedName name="_________ME05">#REF!</definedName>
    <definedName name="_________ME06">#REF!</definedName>
    <definedName name="_________ME07">#REF!</definedName>
    <definedName name="_________ME08">#REF!</definedName>
    <definedName name="_________ME09">#REF!</definedName>
    <definedName name="_________ME10">#REF!</definedName>
    <definedName name="_________ME11">#REF!</definedName>
    <definedName name="_________ME12">#REF!</definedName>
    <definedName name="_________ME13">#REF!</definedName>
    <definedName name="_________ME14">#REF!</definedName>
    <definedName name="_________ME15">#REF!</definedName>
    <definedName name="_________ME16">#REF!</definedName>
    <definedName name="_________ME17">#REF!</definedName>
    <definedName name="_________ME18">#REF!</definedName>
    <definedName name="_________ME19">#REF!</definedName>
    <definedName name="_________ME20">#REF!</definedName>
    <definedName name="_________ME21">#REF!</definedName>
    <definedName name="_________ME22">#REF!</definedName>
    <definedName name="_________ME23">#REF!</definedName>
    <definedName name="_________ME24">#REF!</definedName>
    <definedName name="_________ME25">#REF!</definedName>
    <definedName name="_________ME26">#REF!</definedName>
    <definedName name="_________ME27">#REF!</definedName>
    <definedName name="_________ME28">#REF!</definedName>
    <definedName name="_________ME29">#REF!</definedName>
    <definedName name="_________ME30">#REF!</definedName>
    <definedName name="_________ME31">#REF!</definedName>
    <definedName name="_________ME32">#REF!</definedName>
    <definedName name="_________ME33">#REF!</definedName>
    <definedName name="_________ME34">#REF!</definedName>
    <definedName name="_________MMM03">'[5]4-Basic Price'!$F$50</definedName>
    <definedName name="_________MMM04">'[5]4-Basic Price'!$F$51</definedName>
    <definedName name="_________MMM05">'[5]4-Basic Price'!$F$52</definedName>
    <definedName name="_________MMM10">'[5]4-Basic Price'!$F$57</definedName>
    <definedName name="_________MMM11">'[5]4-Basic Price'!$F$59</definedName>
    <definedName name="_________MMM12">'[5]4-Basic Price'!$F$60</definedName>
    <definedName name="_________MMM16">'[5]4-Basic Price'!$F$65</definedName>
    <definedName name="_________MMM18">'[5]4-Basic Price'!$F$68</definedName>
    <definedName name="_________MMM19">'[5]4-Basic Price'!$F$69</definedName>
    <definedName name="_________MMM26">'[5]4-Basic Price'!$F$76</definedName>
    <definedName name="_________MMM27">'[5]4-Basic Price'!$F$77</definedName>
    <definedName name="_________MMM33">'[6]Harga bhn dan upah'!$F$86</definedName>
    <definedName name="_________MMM37">'[5]4-Basic Price'!$F$88</definedName>
    <definedName name="_________MMM38">'[4]4-Basic Price'!#REF!</definedName>
    <definedName name="_________MMM39">'[5]4-Basic Price'!$F$89</definedName>
    <definedName name="_________MMM44">'[5]4-Basic Price'!$F$96</definedName>
    <definedName name="_________MMM47">'[5]4-Basic Price'!$F$99</definedName>
    <definedName name="_________MMM48">'[5]4-Basic Price'!$F$100</definedName>
    <definedName name="_________TUL175">[16]ANALIS!#REF!</definedName>
    <definedName name="_________WAS100">[16]ANALIS!#REF!</definedName>
    <definedName name="_________WAS25">[16]ANALIS!#REF!</definedName>
    <definedName name="_________WAS40">[16]ANALIS!#REF!</definedName>
    <definedName name="_________WAS50">[16]ANALIS!#REF!</definedName>
    <definedName name="_________WAS75">[16]ANALIS!#REF!</definedName>
    <definedName name="________DIV1">[22]BOQ!$G$30</definedName>
    <definedName name="________DIV10">[23]BOQ!$G$389</definedName>
    <definedName name="________DIV11">#REF!</definedName>
    <definedName name="________DIV2">[22]BOQ!$G$56</definedName>
    <definedName name="________DIV3">[22]BOQ!$G$79</definedName>
    <definedName name="________DIV4">[22]BOQ!$G$92</definedName>
    <definedName name="________DIV5">[22]BOQ!$G$109</definedName>
    <definedName name="________DIV6">[22]BOQ!$G$165</definedName>
    <definedName name="________DIV7">[22]BOQ!$G$294</definedName>
    <definedName name="________DIV8">[23]BOQ!$G$352</definedName>
    <definedName name="________DIV9">[23]BOQ!$G$378</definedName>
    <definedName name="________EEE01">[24]Peralatan!$AZ$8</definedName>
    <definedName name="________EEE02">[24]Peralatan!$AZ$9</definedName>
    <definedName name="________EEE03">[24]Peralatan!$AZ$10</definedName>
    <definedName name="________EEE04">[24]Peralatan!$AZ$11</definedName>
    <definedName name="________EEE05">[24]Peralatan!$AZ$12</definedName>
    <definedName name="________EEE06">[24]Peralatan!$AZ$13</definedName>
    <definedName name="________EEE07">[24]Peralatan!$AZ$14</definedName>
    <definedName name="________EEE08">[24]Peralatan!$AZ$15</definedName>
    <definedName name="________EEE09">[24]Peralatan!$AZ$16</definedName>
    <definedName name="________EEE10">[24]Peralatan!$AZ$17</definedName>
    <definedName name="________EEE11">[24]Peralatan!$AZ$18</definedName>
    <definedName name="________EEE12">[24]Peralatan!$AZ$19</definedName>
    <definedName name="________EEE13">[24]Peralatan!$AZ$20</definedName>
    <definedName name="________EEE14">[24]Peralatan!$AZ$21</definedName>
    <definedName name="________EEE15">[24]Peralatan!$AZ$22</definedName>
    <definedName name="________EEE16">[24]Peralatan!$AZ$23</definedName>
    <definedName name="________EEE17">[24]Peralatan!$AZ$24</definedName>
    <definedName name="________EEE18">[24]Peralatan!$AZ$25</definedName>
    <definedName name="________EEE19">[24]Peralatan!$AZ$26</definedName>
    <definedName name="________EEE20">[24]Peralatan!$AZ$27</definedName>
    <definedName name="________EEE21">[24]Peralatan!$AZ$28</definedName>
    <definedName name="________EEE22">[24]Peralatan!$AZ$29</definedName>
    <definedName name="________EEE23">[24]Peralatan!$AZ$30</definedName>
    <definedName name="________EEE24">[24]Peralatan!$AZ$31</definedName>
    <definedName name="________EEE25">[24]Peralatan!$AZ$32</definedName>
    <definedName name="________EEE26">[24]Peralatan!$AZ$33</definedName>
    <definedName name="________EEE27">[24]Peralatan!$AZ$34</definedName>
    <definedName name="________EEE28">[24]Peralatan!$AZ$35</definedName>
    <definedName name="________EEE29">[24]Peralatan!$AZ$36</definedName>
    <definedName name="________EEE30">[24]Peralatan!$AZ$37</definedName>
    <definedName name="________EEE31">[24]Peralatan!$AZ$38</definedName>
    <definedName name="________EEE32">[24]Peralatan!$AZ$39</definedName>
    <definedName name="________EEE33">[24]Peralatan!$AZ$40</definedName>
    <definedName name="________HAL1">#REF!</definedName>
    <definedName name="________HAL2">#REF!</definedName>
    <definedName name="________HAL3">#REF!</definedName>
    <definedName name="________HAL4">#REF!</definedName>
    <definedName name="________HAL5">#REF!</definedName>
    <definedName name="________HAL6">#REF!</definedName>
    <definedName name="________HAL7">#REF!</definedName>
    <definedName name="________HAL8">#REF!</definedName>
    <definedName name="________LLL01">'[4]4-Basic Price'!$F$8</definedName>
    <definedName name="________LLL02">'[4]4-Basic Price'!$F$9</definedName>
    <definedName name="________LLL03">'[4]4-Basic Price'!$F$10</definedName>
    <definedName name="________LLL04">#REF!</definedName>
    <definedName name="________LLL05">#REF!</definedName>
    <definedName name="________LLL06">#REF!</definedName>
    <definedName name="________LLL07">#REF!</definedName>
    <definedName name="________LLL08">#REF!</definedName>
    <definedName name="________LLL09">#REF!</definedName>
    <definedName name="________LLL10">#REF!</definedName>
    <definedName name="________LLL11">#REF!</definedName>
    <definedName name="________MDE01">[25]Peralatan!$BO$27</definedName>
    <definedName name="________MDE02">[25]Peralatan!$BO$47</definedName>
    <definedName name="________MDE03">[25]Peralatan!$BO$67</definedName>
    <definedName name="________MDE04">[25]Peralatan!$BO$87</definedName>
    <definedName name="________MDE05">[25]Peralatan!$BO$107</definedName>
    <definedName name="________MDE06">[25]Peralatan!$BO$127</definedName>
    <definedName name="________MDE07">[25]Peralatan!$BO$147</definedName>
    <definedName name="________MDE08">[25]Peralatan!$BO$167</definedName>
    <definedName name="________MDE09">[25]Peralatan!$BO$187</definedName>
    <definedName name="________MDE10">[25]Peralatan!$BO$207</definedName>
    <definedName name="________MDE11">#REF!</definedName>
    <definedName name="________MDE12">#REF!</definedName>
    <definedName name="________MDE13">[25]Peralatan!$BO$267</definedName>
    <definedName name="________MDE14">[25]Peralatan!$BO$287</definedName>
    <definedName name="________MDE15">[25]Peralatan!$BO$307</definedName>
    <definedName name="________MDE16">#REF!</definedName>
    <definedName name="________MDE17">#REF!</definedName>
    <definedName name="________MDE18">#REF!</definedName>
    <definedName name="________MDE19">#REF!</definedName>
    <definedName name="________MDE20">#REF!</definedName>
    <definedName name="________MDE21">#REF!</definedName>
    <definedName name="________MDE22">#REF!</definedName>
    <definedName name="________MDE23">#REF!</definedName>
    <definedName name="________MDE24">#REF!</definedName>
    <definedName name="________MDE25">#REF!</definedName>
    <definedName name="________MDE26">#REF!</definedName>
    <definedName name="________MDE27">#REF!</definedName>
    <definedName name="________MDE28">#REF!</definedName>
    <definedName name="________MDE29">#REF!</definedName>
    <definedName name="________MDE30">#REF!</definedName>
    <definedName name="________MDE31">#REF!</definedName>
    <definedName name="________MDE32">#REF!</definedName>
    <definedName name="________MDE33">#REF!</definedName>
    <definedName name="________MDE34">#REF!</definedName>
    <definedName name="________MDE35">#REF!</definedName>
    <definedName name="________MDE36">'[24]Peralatan (2)'!$R$47</definedName>
    <definedName name="________MDE37">'[24]Peralatan (2)'!$R$67</definedName>
    <definedName name="________MDE38">'[24]Peralatan (2)'!$R$87</definedName>
    <definedName name="________MDE39">'[24]Peralatan (2)'!$R$107</definedName>
    <definedName name="________MDE40">'[24]Peralatan (2)'!$R$127</definedName>
    <definedName name="________MDE41">'[24]Peralatan (2)'!$R$147</definedName>
    <definedName name="________MDE42">'[24]Peralatan (2)'!$R$167</definedName>
    <definedName name="________MDE43">'[24]Peralatan (2)'!$R$187</definedName>
    <definedName name="________MDE44">'[24]Peralatan (2)'!$R$207</definedName>
    <definedName name="________MDE45">'[24]Peralatan (2)'!$R$227</definedName>
    <definedName name="________MDE46">'[24]Peralatan (2)'!$R$247</definedName>
    <definedName name="________MDE47">'[24]Peralatan (2)'!$R$267</definedName>
    <definedName name="________MDE48">'[24]Peralatan (2)'!$R$287</definedName>
    <definedName name="________MDE49">'[24]Peralatan (2)'!$R$307</definedName>
    <definedName name="________MDE50">'[24]Peralatan (2)'!$R$327</definedName>
    <definedName name="________MDE51">'[24]Peralatan (2)'!$R$347</definedName>
    <definedName name="________MDE52">'[24]Peralatan (2)'!$R$367</definedName>
    <definedName name="________MDE53">'[24]Peralatan (2)'!$R$387</definedName>
    <definedName name="________MDE54">'[24]Peralatan (2)'!$R$407</definedName>
    <definedName name="________MDE55">'[24]Peralatan (2)'!$R$427</definedName>
    <definedName name="________MDE56">'[24]Peralatan (2)'!$R$447</definedName>
    <definedName name="________MDE57">'[24]Peralatan (2)'!$R$467</definedName>
    <definedName name="________MDE58">'[24]Peralatan (2)'!$R$487</definedName>
    <definedName name="________MDE59">'[24]Peralatan (2)'!$R$507</definedName>
    <definedName name="________MDE60">'[24]Peralatan (2)'!$R$527</definedName>
    <definedName name="________MDE61">'[24]Peralatan (2)'!$R$547</definedName>
    <definedName name="________MDE62">'[24]Peralatan (2)'!$R$567</definedName>
    <definedName name="________MDE63">'[24]Peralatan (2)'!$R$587</definedName>
    <definedName name="________MDE64">'[24]Peralatan (2)'!$R$607</definedName>
    <definedName name="________MDE65">'[24]Peralatan (2)'!$R$627</definedName>
    <definedName name="________MDE66">'[24]Peralatan (2)'!$R$647</definedName>
    <definedName name="________MDE67">'[24]Peralatan (2)'!$R$667</definedName>
    <definedName name="________MDE68">'[24]Peralatan (2)'!$R$698</definedName>
    <definedName name="________ME01">[25]Peralatan!$BO$26</definedName>
    <definedName name="________ME02">[25]Peralatan!$BO$46</definedName>
    <definedName name="________ME03">[25]Peralatan!$BO$66</definedName>
    <definedName name="________ME04">[25]Peralatan!$BO$86</definedName>
    <definedName name="________ME05">[25]Peralatan!$BO$106</definedName>
    <definedName name="________ME06">[25]Peralatan!$BO$126</definedName>
    <definedName name="________ME07">[25]Peralatan!$BO$146</definedName>
    <definedName name="________ME08">[25]Peralatan!$BO$166</definedName>
    <definedName name="________ME09">[25]Peralatan!$BO$186</definedName>
    <definedName name="________ME10">[25]Peralatan!$BO$206</definedName>
    <definedName name="________ME11">#REF!</definedName>
    <definedName name="________ME12">#REF!</definedName>
    <definedName name="________ME13">[25]Peralatan!$BO$266</definedName>
    <definedName name="________ME14">[25]Peralatan!$BO$286</definedName>
    <definedName name="________ME15">[25]Peralatan!$BO$306</definedName>
    <definedName name="________ME16">#REF!</definedName>
    <definedName name="________ME17">#REF!</definedName>
    <definedName name="________ME18">#REF!</definedName>
    <definedName name="________ME19">#REF!</definedName>
    <definedName name="________ME20">#REF!</definedName>
    <definedName name="________ME21">#REF!</definedName>
    <definedName name="________ME22">#REF!</definedName>
    <definedName name="________ME23">#REF!</definedName>
    <definedName name="________ME24">#REF!</definedName>
    <definedName name="________ME25">#REF!</definedName>
    <definedName name="________ME26">#REF!</definedName>
    <definedName name="________ME27">#REF!</definedName>
    <definedName name="________ME28">#REF!</definedName>
    <definedName name="________ME29">#REF!</definedName>
    <definedName name="________ME30">#REF!</definedName>
    <definedName name="________ME31">#REF!</definedName>
    <definedName name="________ME32">#REF!</definedName>
    <definedName name="________ME33">#REF!</definedName>
    <definedName name="________ME34">#REF!</definedName>
    <definedName name="________ME35">#REF!</definedName>
    <definedName name="________ME36">'[24]Peralatan (2)'!$R$46</definedName>
    <definedName name="________ME37">'[24]Peralatan (2)'!$R$66</definedName>
    <definedName name="________ME38">'[24]Peralatan (2)'!$R$86</definedName>
    <definedName name="________ME39">'[24]Peralatan (2)'!$R$106</definedName>
    <definedName name="________ME40">'[24]Peralatan (2)'!$R$126</definedName>
    <definedName name="________ME41">'[24]Peralatan (2)'!$R$146</definedName>
    <definedName name="________ME42">'[24]Peralatan (2)'!$R$166</definedName>
    <definedName name="________ME43">'[24]Peralatan (2)'!$R$186</definedName>
    <definedName name="________ME44">'[24]Peralatan (2)'!$R$206</definedName>
    <definedName name="________ME45">'[24]Peralatan (2)'!$R$226</definedName>
    <definedName name="________ME46">'[24]Peralatan (2)'!$R$246</definedName>
    <definedName name="________ME47">'[24]Peralatan (2)'!$R$266</definedName>
    <definedName name="________ME48">'[24]Peralatan (2)'!$R$286</definedName>
    <definedName name="________ME49">'[24]Peralatan (2)'!$R$306</definedName>
    <definedName name="________ME50">'[24]Peralatan (2)'!$R$326</definedName>
    <definedName name="________ME51">'[24]Peralatan (2)'!$R$346</definedName>
    <definedName name="________ME52">'[24]Peralatan (2)'!$R$366</definedName>
    <definedName name="________ME53">'[24]Peralatan (2)'!$R$386</definedName>
    <definedName name="________ME54">'[24]Peralatan (2)'!$R$406</definedName>
    <definedName name="________ME55">'[24]Peralatan (2)'!$R$426</definedName>
    <definedName name="________ME56">'[24]Peralatan (2)'!$R$446</definedName>
    <definedName name="________ME57">'[24]Peralatan (2)'!$R$466</definedName>
    <definedName name="________ME58">'[24]Peralatan (2)'!$R$486</definedName>
    <definedName name="________ME59">'[24]Peralatan (2)'!$R$506</definedName>
    <definedName name="________ME60">'[24]Peralatan (2)'!$R$526</definedName>
    <definedName name="________ME61">'[24]Peralatan (2)'!$R$546</definedName>
    <definedName name="________ME62">'[24]Peralatan (2)'!$R$566</definedName>
    <definedName name="________ME63">'[24]Peralatan (2)'!$R$586</definedName>
    <definedName name="________ME64">'[24]Peralatan (2)'!$R$606</definedName>
    <definedName name="________ME65">'[24]Peralatan (2)'!$R$626</definedName>
    <definedName name="________ME66">'[24]Peralatan (2)'!$R$646</definedName>
    <definedName name="________ME67">'[24]Peralatan (2)'!$R$666</definedName>
    <definedName name="________ME68">'[24]Peralatan (2)'!$R$697</definedName>
    <definedName name="________MMM02">#REF!</definedName>
    <definedName name="________MMM03">#REF!</definedName>
    <definedName name="________MMM04">#REF!</definedName>
    <definedName name="________MMM05">#REF!</definedName>
    <definedName name="________MMM06">#REF!</definedName>
    <definedName name="________MMM07">#REF!</definedName>
    <definedName name="________MMM08">#REF!</definedName>
    <definedName name="________MMM09">#REF!</definedName>
    <definedName name="________MMM10">#REF!</definedName>
    <definedName name="________MMM11">#REF!</definedName>
    <definedName name="________MMM12">#REF!</definedName>
    <definedName name="________MMM13">#REF!</definedName>
    <definedName name="________MMM14">#REF!</definedName>
    <definedName name="________MMM15">#REF!</definedName>
    <definedName name="________MMM16">#REF!</definedName>
    <definedName name="________MMM17">#REF!</definedName>
    <definedName name="________MMM18">#REF!</definedName>
    <definedName name="________MMM19">#REF!</definedName>
    <definedName name="________MMM20">#REF!</definedName>
    <definedName name="________MMM21">#REF!</definedName>
    <definedName name="________MMM22">#REF!</definedName>
    <definedName name="________MMM23">#REF!</definedName>
    <definedName name="________MMM24">#REF!</definedName>
    <definedName name="________MMM25">#REF!</definedName>
    <definedName name="________MMM26">#REF!</definedName>
    <definedName name="________MMM27">#REF!</definedName>
    <definedName name="________MMM28">#REF!</definedName>
    <definedName name="________MMM29">#REF!</definedName>
    <definedName name="________MMM30">#REF!</definedName>
    <definedName name="________MMM31">#REF!</definedName>
    <definedName name="________MMM32">#REF!</definedName>
    <definedName name="________MMM33">#REF!</definedName>
    <definedName name="________MMM34">#REF!</definedName>
    <definedName name="________MMM35">#REF!</definedName>
    <definedName name="________MMM36">#REF!</definedName>
    <definedName name="________MMM37">#REF!</definedName>
    <definedName name="________MMM38">#REF!</definedName>
    <definedName name="________MMM39">#REF!</definedName>
    <definedName name="________MMM40">#REF!</definedName>
    <definedName name="________MMM41">#REF!</definedName>
    <definedName name="________MMM411">#REF!</definedName>
    <definedName name="________MMM42">#REF!</definedName>
    <definedName name="________MMM43">#REF!</definedName>
    <definedName name="________MMM44">#REF!</definedName>
    <definedName name="________MMM45">#REF!</definedName>
    <definedName name="________MMM46">#REF!</definedName>
    <definedName name="________MMM47">#REF!</definedName>
    <definedName name="________MMM48">#REF!</definedName>
    <definedName name="________MMM49">#REF!</definedName>
    <definedName name="________MMM50">#REF!</definedName>
    <definedName name="________MMM51">#REF!</definedName>
    <definedName name="________MMM52">#REF!</definedName>
    <definedName name="________MMM53">#REF!</definedName>
    <definedName name="________MMM54">#REF!</definedName>
    <definedName name="_______CTK2">[26]LEMBAR1!$BE$28</definedName>
    <definedName name="_______CTK4">[26]LEMBAR1!$BE$33</definedName>
    <definedName name="_______CTK5">[26]LEMBAR1!$BE$35</definedName>
    <definedName name="_______CTK6">[26]LEMBAR1!$BE$45</definedName>
    <definedName name="_______CTK7">[26]LEMBAR1!$BE$47</definedName>
    <definedName name="_______CTK8">[26]LEMBAR1!$BE$49</definedName>
    <definedName name="_______CTK9">[26]LEMBAR1!$BE$52</definedName>
    <definedName name="_______DIV1">[27]BOQ!$G$30</definedName>
    <definedName name="_______DIV10">[27]BOQ!$G$394</definedName>
    <definedName name="_______DIV11">#REF!</definedName>
    <definedName name="_______DIV2">[27]BOQ!$G$56</definedName>
    <definedName name="_______DIV3">[27]BOQ!$G$80</definedName>
    <definedName name="_______DIV4">[27]BOQ!$G$93</definedName>
    <definedName name="_______DIV5">[27]BOQ!$G$110</definedName>
    <definedName name="_______DIV6">[27]BOQ!$G$166</definedName>
    <definedName name="_______DIV7">[27]BOQ!$G$299</definedName>
    <definedName name="_______DIV8">[27]BOQ!$G$357</definedName>
    <definedName name="_______DIV9">[27]BOQ!$G$383</definedName>
    <definedName name="_______EEE01">[24]Peralatan!$AZ$8</definedName>
    <definedName name="_______EEE02">'[17]5-ALAT(1)'!$AW$9</definedName>
    <definedName name="_______EEE03">[24]Peralatan!$AZ$10</definedName>
    <definedName name="_______EEE04">[24]Peralatan!$AZ$11</definedName>
    <definedName name="_______EEE05">[24]Peralatan!$AZ$12</definedName>
    <definedName name="_______EEE06">'[17]5-ALAT(1)'!$AW$13</definedName>
    <definedName name="_______EEE07">'[17]5-ALAT(1)'!$AW$14</definedName>
    <definedName name="_______EEE08">'[17]5-ALAT(1)'!$AW$15</definedName>
    <definedName name="_______EEE09">'[17]5-ALAT(1)'!$AW$16</definedName>
    <definedName name="_______EEE10">'[17]5-ALAT(1)'!$AW$17</definedName>
    <definedName name="_______EEE11">[24]Peralatan!$AZ$18</definedName>
    <definedName name="_______EEE12">[24]Peralatan!$AZ$19</definedName>
    <definedName name="_______EEE13">'[17]5-ALAT(1)'!$AW$20</definedName>
    <definedName name="_______EEE14">[24]Peralatan!$AZ$21</definedName>
    <definedName name="_______EEE15">'[17]5-ALAT(1)'!$AW$22</definedName>
    <definedName name="_______EEE16">[24]Peralatan!$AZ$23</definedName>
    <definedName name="_______EEE17">'[17]5-ALAT(1)'!$AW$24</definedName>
    <definedName name="_______EEE18">[24]Peralatan!$AZ$25</definedName>
    <definedName name="_______EEE19">'[17]5-ALAT(1)'!$AW$26</definedName>
    <definedName name="_______EEE20">[24]Peralatan!$AZ$27</definedName>
    <definedName name="_______EEE21">[24]Peralatan!$AZ$28</definedName>
    <definedName name="_______EEE22">'[17]5-ALAT(1)'!$AW$29</definedName>
    <definedName name="_______EEE23">'[17]5-ALAT(1)'!$AW$30</definedName>
    <definedName name="_______EEE24">[24]Peralatan!$AZ$31</definedName>
    <definedName name="_______EEE25">[24]Peralatan!$AZ$32</definedName>
    <definedName name="_______EEE26">[24]Peralatan!$AZ$33</definedName>
    <definedName name="_______EEE27">'[17]5-ALAT(1)'!$AW$34</definedName>
    <definedName name="_______EEE28">[24]Peralatan!$AZ$35</definedName>
    <definedName name="_______EEE29">'[17]5-ALAT(1)'!$AW$36</definedName>
    <definedName name="_______EEE30">[24]Peralatan!$AZ$37</definedName>
    <definedName name="_______EEE31">'[17]5-ALAT(1)'!$AW$38</definedName>
    <definedName name="_______EEE32">[24]Peralatan!$AZ$39</definedName>
    <definedName name="_______EEE33">[24]Peralatan!$AZ$40</definedName>
    <definedName name="_______HAL1">#REF!</definedName>
    <definedName name="_______HAL2">#REF!</definedName>
    <definedName name="_______HAL3">#REF!</definedName>
    <definedName name="_______HAL4">#REF!</definedName>
    <definedName name="_______HAL5">#REF!</definedName>
    <definedName name="_______HAL6">#REF!</definedName>
    <definedName name="_______HAL7">#REF!</definedName>
    <definedName name="_______HAL8">#REF!</definedName>
    <definedName name="_______LBR4">[26]LEMBAR4!$B$1:$J$57</definedName>
    <definedName name="_______LBR5">[26]LEMBAR5!$B$1:$N$50</definedName>
    <definedName name="_______LBR6">[26]LEMBAR1!$F$50:$S$97</definedName>
    <definedName name="_______LBR7">[26]LEMBAR2!$F$64:$P$92</definedName>
    <definedName name="_______LBR8">[26]LEMBAR3!$C$88:$M$116</definedName>
    <definedName name="_______LLL01">'[28]4-Basic Price'!$F$8</definedName>
    <definedName name="_______LLL02">'[28]4-Basic Price'!$F$10</definedName>
    <definedName name="_______LLL03">'[28]4-Basic Price'!$F$12</definedName>
    <definedName name="_______LLL04">#REF!</definedName>
    <definedName name="_______LLL05">#REF!</definedName>
    <definedName name="_______LLL06">#REF!</definedName>
    <definedName name="_______LLL07">#REF!</definedName>
    <definedName name="_______LLL08">#REF!</definedName>
    <definedName name="_______LLL09">#REF!</definedName>
    <definedName name="_______LLL10">#REF!</definedName>
    <definedName name="_______LLL11">#REF!</definedName>
    <definedName name="_______MDE01">#REF!</definedName>
    <definedName name="_______MDE02">#REF!</definedName>
    <definedName name="_______MDE03">#REF!</definedName>
    <definedName name="_______MDE04">#REF!</definedName>
    <definedName name="_______MDE05">#REF!</definedName>
    <definedName name="_______MDE06">#REF!</definedName>
    <definedName name="_______MDE07">#REF!</definedName>
    <definedName name="_______MDE08">#REF!</definedName>
    <definedName name="_______MDE09">#REF!</definedName>
    <definedName name="_______MDE10">#REF!</definedName>
    <definedName name="_______MDE11">'[29]7'!#REF!</definedName>
    <definedName name="_______MDE12">'[29]7'!#REF!</definedName>
    <definedName name="_______MDE13">#REF!</definedName>
    <definedName name="_______MDE14">#REF!</definedName>
    <definedName name="_______MDE15">#REF!</definedName>
    <definedName name="_______MDE16">'[29]7'!#REF!</definedName>
    <definedName name="_______MDE17">'[29]7'!#REF!</definedName>
    <definedName name="_______MDE18">'[29]7'!#REF!</definedName>
    <definedName name="_______MDE19">'[29]7'!#REF!</definedName>
    <definedName name="_______MDE20">'[29]7'!#REF!</definedName>
    <definedName name="_______MDE21">'[29]7'!#REF!</definedName>
    <definedName name="_______MDE22">'[29]7'!#REF!</definedName>
    <definedName name="_______MDE23">'[29]7'!#REF!</definedName>
    <definedName name="_______MDE24">'[29]7'!#REF!</definedName>
    <definedName name="_______MDE25">'[29]7'!#REF!</definedName>
    <definedName name="_______MDE26">'[29]7'!#REF!</definedName>
    <definedName name="_______MDE27">'[29]7'!#REF!</definedName>
    <definedName name="_______MDE28">'[29]7'!#REF!</definedName>
    <definedName name="_______MDE29">'[29]7'!#REF!</definedName>
    <definedName name="_______MDE30">'[29]7'!#REF!</definedName>
    <definedName name="_______MDE31">'[29]7'!#REF!</definedName>
    <definedName name="_______MDE32">'[29]7'!#REF!</definedName>
    <definedName name="_______MDE33">'[29]7'!#REF!</definedName>
    <definedName name="_______MDE34">'[29]7'!#REF!</definedName>
    <definedName name="_______MDE35">#REF!</definedName>
    <definedName name="_______MDE36">'[24]Peralatan (2)'!$R$47</definedName>
    <definedName name="_______MDE37">'[24]Peralatan (2)'!$R$67</definedName>
    <definedName name="_______MDE38">'[24]Peralatan (2)'!$R$87</definedName>
    <definedName name="_______MDE39">'[24]Peralatan (2)'!$R$107</definedName>
    <definedName name="_______MDE40">'[24]Peralatan (2)'!$R$127</definedName>
    <definedName name="_______MDE41">'[24]Peralatan (2)'!$R$147</definedName>
    <definedName name="_______MDE42">'[24]Peralatan (2)'!$R$167</definedName>
    <definedName name="_______MDE43">'[24]Peralatan (2)'!$R$187</definedName>
    <definedName name="_______MDE44">'[24]Peralatan (2)'!$R$207</definedName>
    <definedName name="_______MDE45">'[24]Peralatan (2)'!$R$227</definedName>
    <definedName name="_______MDE46">'[24]Peralatan (2)'!$R$247</definedName>
    <definedName name="_______MDE47">'[24]Peralatan (2)'!$R$267</definedName>
    <definedName name="_______MDE48">'[24]Peralatan (2)'!$R$287</definedName>
    <definedName name="_______MDE49">'[24]Peralatan (2)'!$R$307</definedName>
    <definedName name="_______MDE50">'[24]Peralatan (2)'!$R$327</definedName>
    <definedName name="_______MDE51">'[24]Peralatan (2)'!$R$347</definedName>
    <definedName name="_______MDE52">'[24]Peralatan (2)'!$R$367</definedName>
    <definedName name="_______MDE53">'[24]Peralatan (2)'!$R$387</definedName>
    <definedName name="_______MDE54">'[24]Peralatan (2)'!$R$407</definedName>
    <definedName name="_______MDE55">'[24]Peralatan (2)'!$R$427</definedName>
    <definedName name="_______MDE56">'[24]Peralatan (2)'!$R$447</definedName>
    <definedName name="_______MDE57">'[24]Peralatan (2)'!$R$467</definedName>
    <definedName name="_______MDE58">'[24]Peralatan (2)'!$R$487</definedName>
    <definedName name="_______MDE59">'[24]Peralatan (2)'!$R$507</definedName>
    <definedName name="_______MDE60">'[24]Peralatan (2)'!$R$527</definedName>
    <definedName name="_______MDE61">'[24]Peralatan (2)'!$R$547</definedName>
    <definedName name="_______MDE62">'[24]Peralatan (2)'!$R$567</definedName>
    <definedName name="_______MDE63">'[24]Peralatan (2)'!$R$587</definedName>
    <definedName name="_______MDE64">'[24]Peralatan (2)'!$R$607</definedName>
    <definedName name="_______MDE65">'[24]Peralatan (2)'!$R$627</definedName>
    <definedName name="_______MDE66">'[24]Peralatan (2)'!$R$647</definedName>
    <definedName name="_______MDE67">'[24]Peralatan (2)'!$R$667</definedName>
    <definedName name="_______MDE68">'[24]Peralatan (2)'!$R$698</definedName>
    <definedName name="_______ME01">#REF!</definedName>
    <definedName name="_______ME02">#REF!</definedName>
    <definedName name="_______ME03">#REF!</definedName>
    <definedName name="_______ME04">#REF!</definedName>
    <definedName name="_______ME05">#REF!</definedName>
    <definedName name="_______ME06">#REF!</definedName>
    <definedName name="_______ME07">#REF!</definedName>
    <definedName name="_______ME08">#REF!</definedName>
    <definedName name="_______ME09">#REF!</definedName>
    <definedName name="_______ME10">#REF!</definedName>
    <definedName name="_______ME11">'[29]7'!#REF!</definedName>
    <definedName name="_______ME12">'[29]7'!#REF!</definedName>
    <definedName name="_______ME13">#REF!</definedName>
    <definedName name="_______ME14">#REF!</definedName>
    <definedName name="_______ME15">#REF!</definedName>
    <definedName name="_______ME16">'[29]7'!#REF!</definedName>
    <definedName name="_______ME17">'[29]7'!#REF!</definedName>
    <definedName name="_______ME18">'[29]7'!#REF!</definedName>
    <definedName name="_______ME19">'[29]7'!#REF!</definedName>
    <definedName name="_______ME20">'[29]7'!#REF!</definedName>
    <definedName name="_______ME21">'[29]7'!#REF!</definedName>
    <definedName name="_______ME22">'[29]7'!#REF!</definedName>
    <definedName name="_______ME23">'[29]7'!#REF!</definedName>
    <definedName name="_______ME24">'[29]7'!#REF!</definedName>
    <definedName name="_______ME25">'[29]7'!#REF!</definedName>
    <definedName name="_______ME26">'[29]7'!#REF!</definedName>
    <definedName name="_______ME27">'[29]7'!#REF!</definedName>
    <definedName name="_______ME28">'[29]7'!#REF!</definedName>
    <definedName name="_______ME29">'[29]7'!#REF!</definedName>
    <definedName name="_______ME30">'[29]7'!#REF!</definedName>
    <definedName name="_______ME31">'[29]7'!#REF!</definedName>
    <definedName name="_______ME32">'[29]7'!#REF!</definedName>
    <definedName name="_______ME33">'[29]7'!#REF!</definedName>
    <definedName name="_______ME34">'[29]7'!#REF!</definedName>
    <definedName name="_______ME35">#REF!</definedName>
    <definedName name="_______ME36">'[24]Peralatan (2)'!$R$46</definedName>
    <definedName name="_______ME37">'[24]Peralatan (2)'!$R$66</definedName>
    <definedName name="_______ME38">'[24]Peralatan (2)'!$R$86</definedName>
    <definedName name="_______ME39">'[24]Peralatan (2)'!$R$106</definedName>
    <definedName name="_______ME40">'[24]Peralatan (2)'!$R$126</definedName>
    <definedName name="_______ME41">'[24]Peralatan (2)'!$R$146</definedName>
    <definedName name="_______ME42">'[24]Peralatan (2)'!$R$166</definedName>
    <definedName name="_______ME43">'[24]Peralatan (2)'!$R$186</definedName>
    <definedName name="_______ME44">'[24]Peralatan (2)'!$R$206</definedName>
    <definedName name="_______ME45">'[24]Peralatan (2)'!$R$226</definedName>
    <definedName name="_______ME46">'[24]Peralatan (2)'!$R$246</definedName>
    <definedName name="_______ME47">'[24]Peralatan (2)'!$R$266</definedName>
    <definedName name="_______ME48">'[24]Peralatan (2)'!$R$286</definedName>
    <definedName name="_______ME49">'[24]Peralatan (2)'!$R$306</definedName>
    <definedName name="_______ME50">'[24]Peralatan (2)'!$R$326</definedName>
    <definedName name="_______ME51">'[24]Peralatan (2)'!$R$346</definedName>
    <definedName name="_______ME52">'[24]Peralatan (2)'!$R$366</definedName>
    <definedName name="_______ME53">'[24]Peralatan (2)'!$R$386</definedName>
    <definedName name="_______ME54">'[24]Peralatan (2)'!$R$406</definedName>
    <definedName name="_______ME55">'[24]Peralatan (2)'!$R$426</definedName>
    <definedName name="_______ME56">'[24]Peralatan (2)'!$R$446</definedName>
    <definedName name="_______ME57">'[24]Peralatan (2)'!$R$466</definedName>
    <definedName name="_______ME58">'[24]Peralatan (2)'!$R$486</definedName>
    <definedName name="_______ME59">'[24]Peralatan (2)'!$R$506</definedName>
    <definedName name="_______ME60">'[24]Peralatan (2)'!$R$526</definedName>
    <definedName name="_______ME61">'[24]Peralatan (2)'!$R$546</definedName>
    <definedName name="_______ME62">'[24]Peralatan (2)'!$R$566</definedName>
    <definedName name="_______ME63">'[24]Peralatan (2)'!$R$586</definedName>
    <definedName name="_______ME64">'[24]Peralatan (2)'!$R$606</definedName>
    <definedName name="_______ME65">'[24]Peralatan (2)'!$R$626</definedName>
    <definedName name="_______ME66">'[24]Peralatan (2)'!$R$646</definedName>
    <definedName name="_______ME67">'[24]Peralatan (2)'!$R$666</definedName>
    <definedName name="_______ME68">'[24]Peralatan (2)'!$R$697</definedName>
    <definedName name="_______MMM01">#REF!</definedName>
    <definedName name="_______MMM02">#REF!</definedName>
    <definedName name="_______MMM03">#REF!</definedName>
    <definedName name="_______MMM04">#REF!</definedName>
    <definedName name="_______MMM05">#REF!</definedName>
    <definedName name="_______MMM06">#REF!</definedName>
    <definedName name="_______MMM07">#REF!</definedName>
    <definedName name="_______MMM08">#REF!</definedName>
    <definedName name="_______MMM09">#REF!</definedName>
    <definedName name="_______MMM10">'[30]4-Basic Price2011'!$F$61</definedName>
    <definedName name="_______MMM11">#REF!</definedName>
    <definedName name="_______MMM12">'[30]4-Basic Price2011'!$F$63</definedName>
    <definedName name="_______MMM13">#REF!</definedName>
    <definedName name="_______MMM14">#REF!</definedName>
    <definedName name="_______MMM15">#REF!</definedName>
    <definedName name="_______MMM16">#REF!</definedName>
    <definedName name="_______MMM17">#REF!</definedName>
    <definedName name="_______MMM18">#REF!</definedName>
    <definedName name="_______MMM19">'[30]4-Basic Price2011'!$F$72</definedName>
    <definedName name="_______MMM20">#REF!</definedName>
    <definedName name="_______MMM21">#REF!</definedName>
    <definedName name="_______MMM22">#REF!</definedName>
    <definedName name="_______MMM23">#REF!</definedName>
    <definedName name="_______MMM24">#REF!</definedName>
    <definedName name="_______MMM25">#REF!</definedName>
    <definedName name="_______MMM26">#REF!</definedName>
    <definedName name="_______MMM27">#REF!</definedName>
    <definedName name="_______MMM28">#REF!</definedName>
    <definedName name="_______MMM29">#REF!</definedName>
    <definedName name="_______MMM30">#REF!</definedName>
    <definedName name="_______MMM31">#REF!</definedName>
    <definedName name="_______MMM32">#REF!</definedName>
    <definedName name="_______MMM33">'[30]4-Basic Price2011'!$F$87</definedName>
    <definedName name="_______MMM34">#REF!</definedName>
    <definedName name="_______MMM35">#REF!</definedName>
    <definedName name="_______MMM36">#REF!</definedName>
    <definedName name="_______MMM37">#REF!</definedName>
    <definedName name="_______MMM38">'[30]4-Basic Price2011'!#REF!</definedName>
    <definedName name="_______MMM39">#REF!</definedName>
    <definedName name="_______MMM40">#REF!</definedName>
    <definedName name="_______MMM41">#REF!</definedName>
    <definedName name="_______MMM411">#REF!</definedName>
    <definedName name="_______MMM42">#REF!</definedName>
    <definedName name="_______MMM43">#REF!</definedName>
    <definedName name="_______MMM44">#REF!</definedName>
    <definedName name="_______MMM45">#REF!</definedName>
    <definedName name="_______MMM46">#REF!</definedName>
    <definedName name="_______MMM47">#REF!</definedName>
    <definedName name="_______MMM48">#REF!</definedName>
    <definedName name="_______MMM49">#REF!</definedName>
    <definedName name="_______MMM50">#REF!</definedName>
    <definedName name="_______MMM51">#REF!</definedName>
    <definedName name="_______MMM52">#REF!</definedName>
    <definedName name="_______MMM53">#REF!</definedName>
    <definedName name="_______MMM54">#REF!</definedName>
    <definedName name="______DIV1">#REF!</definedName>
    <definedName name="______DIV10">#REF!</definedName>
    <definedName name="______DIV11">#REF!</definedName>
    <definedName name="______DIV2">#REF!</definedName>
    <definedName name="______DIV3">#REF!</definedName>
    <definedName name="______DIV4">#REF!</definedName>
    <definedName name="______DIV5">#REF!</definedName>
    <definedName name="______DIV6">#REF!</definedName>
    <definedName name="______DIV7">#REF!</definedName>
    <definedName name="______DIV8">#REF!</definedName>
    <definedName name="______DIV9">#REF!</definedName>
    <definedName name="______EEE01">[24]Peralatan!$AZ$8</definedName>
    <definedName name="______EEE02">#REF!</definedName>
    <definedName name="______EEE03">[24]Peralatan!$AZ$10</definedName>
    <definedName name="______EEE04">[24]Peralatan!$AZ$11</definedName>
    <definedName name="______EEE05">[24]Peralatan!$AZ$12</definedName>
    <definedName name="______EEE06">#REF!</definedName>
    <definedName name="______EEE07">'[31]5-ALAT(1)'!$AW$14</definedName>
    <definedName name="______EEE08">[24]Peralatan!$AZ$15</definedName>
    <definedName name="______EEE09">'[32]5-ALAT(1)'!$AW$16</definedName>
    <definedName name="______EEE10">'[32]5-ALAT(1)'!$AW$17</definedName>
    <definedName name="______EEE11">[24]Peralatan!$AZ$18</definedName>
    <definedName name="______EEE12">[24]Peralatan!$AZ$19</definedName>
    <definedName name="______EEE13">#REF!</definedName>
    <definedName name="______EEE14">[24]Peralatan!$AZ$21</definedName>
    <definedName name="______EEE15">#REF!</definedName>
    <definedName name="______EEE16">[24]Peralatan!$AZ$23</definedName>
    <definedName name="______EEE17">#REF!</definedName>
    <definedName name="______EEE18">[24]Peralatan!$AZ$25</definedName>
    <definedName name="______EEE19">#REF!</definedName>
    <definedName name="______EEE20">[24]Peralatan!$AZ$27</definedName>
    <definedName name="______EEE21">[24]Peralatan!$AZ$28</definedName>
    <definedName name="______EEE22">'[32]5-ALAT(1)'!$AW$29</definedName>
    <definedName name="______EEE23">'[33]5-ALAT(1)'!$AW$30</definedName>
    <definedName name="______EEE24">[24]Peralatan!$AZ$31</definedName>
    <definedName name="______EEE25">[24]Peralatan!$AZ$32</definedName>
    <definedName name="______EEE26">[24]Peralatan!$AZ$33</definedName>
    <definedName name="______EEE27">[34]sewa!#REF!</definedName>
    <definedName name="______EEE28">[24]Peralatan!$AZ$35</definedName>
    <definedName name="______EEE29">'[32]5-ALAT(1)'!$AW$36</definedName>
    <definedName name="______EEE30">[24]Peralatan!$AZ$37</definedName>
    <definedName name="______EEE31">'[31]5-ALAT(1)'!$AW$38</definedName>
    <definedName name="______EEE32">[24]Peralatan!$AZ$39</definedName>
    <definedName name="______EEE33">[24]Peralatan!$AZ$40</definedName>
    <definedName name="______HAL1">#REF!</definedName>
    <definedName name="______HAL2">#REF!</definedName>
    <definedName name="______HAL3">#REF!</definedName>
    <definedName name="______HAL4">#REF!</definedName>
    <definedName name="______HAL5">#REF!</definedName>
    <definedName name="______HAL6">#REF!</definedName>
    <definedName name="______HAL7">#REF!</definedName>
    <definedName name="______HAL8">#REF!</definedName>
    <definedName name="______LLL01">'[23]4-Basic Price'!$F$8</definedName>
    <definedName name="______LLL02">'[23]4-Basic Price'!$F$10</definedName>
    <definedName name="______LLL03">'[23]4-Basic Price'!$F$12</definedName>
    <definedName name="______LLL04">#REF!</definedName>
    <definedName name="______LLL05">#REF!</definedName>
    <definedName name="______LLL06">#REF!</definedName>
    <definedName name="______LLL07">#REF!</definedName>
    <definedName name="______LLL08">#REF!</definedName>
    <definedName name="______LLL09">#REF!</definedName>
    <definedName name="______LLL10">#REF!</definedName>
    <definedName name="______LLL11">'[30]4-Basic Price2011'!#REF!</definedName>
    <definedName name="______MDE01">[35]PRODUKTIVITAS!#REF!</definedName>
    <definedName name="______MDE02">[35]PRODUKTIVITAS!#REF!</definedName>
    <definedName name="______MDE03">[35]PRODUKTIVITAS!#REF!</definedName>
    <definedName name="______MDE04">[35]PRODUKTIVITAS!#REF!</definedName>
    <definedName name="______MDE05">[35]PRODUKTIVITAS!#REF!</definedName>
    <definedName name="______MDE06">[35]PRODUKTIVITAS!#REF!</definedName>
    <definedName name="______MDE07">[35]PRODUKTIVITAS!#REF!</definedName>
    <definedName name="______MDE08">[35]PRODUKTIVITAS!#REF!</definedName>
    <definedName name="______MDE09">[35]PRODUKTIVITAS!#REF!</definedName>
    <definedName name="______MDE10">[35]PRODUKTIVITAS!#REF!</definedName>
    <definedName name="______MDE11">[36]Peralatan!$BR$227</definedName>
    <definedName name="______MDE12">[36]Peralatan!$BR$247</definedName>
    <definedName name="______MDE13">[35]PRODUKTIVITAS!#REF!</definedName>
    <definedName name="______MDE14">[35]PRODUKTIVITAS!#REF!</definedName>
    <definedName name="______MDE15">[35]PRODUKTIVITAS!#REF!</definedName>
    <definedName name="______MDE16">[36]Peralatan!$BR$327</definedName>
    <definedName name="______MDE17">[36]Peralatan!$BR$347</definedName>
    <definedName name="______MDE18">[36]Peralatan!$BR$367</definedName>
    <definedName name="______MDE19">[36]Peralatan!$BR$387</definedName>
    <definedName name="______MDE20">[36]Peralatan!$BR$407</definedName>
    <definedName name="______MDE21">[36]Peralatan!$BR$427</definedName>
    <definedName name="______MDE22">[36]Peralatan!$BR$447</definedName>
    <definedName name="______MDE23">[36]Peralatan!$BR$467</definedName>
    <definedName name="______MDE24">[36]Peralatan!$BR$487</definedName>
    <definedName name="______MDE25">[36]Peralatan!$BR$507</definedName>
    <definedName name="______MDE26">[36]Peralatan!$BR$527</definedName>
    <definedName name="______MDE27">[36]Peralatan!$BR$547</definedName>
    <definedName name="______MDE28">[36]Peralatan!$BR$567</definedName>
    <definedName name="______MDE29">[36]Peralatan!$BR$587</definedName>
    <definedName name="______MDE30">[36]Peralatan!$BR$607</definedName>
    <definedName name="______MDE31">[36]Peralatan!$BR$627</definedName>
    <definedName name="______MDE32">[36]Peralatan!$BR$647</definedName>
    <definedName name="______MDE33">[36]Peralatan!$BR$667</definedName>
    <definedName name="______MDE34">[36]Peralatan!$BR$698</definedName>
    <definedName name="______MDE35">'[36]Peralatan (2)'!$R$27</definedName>
    <definedName name="______MDE36">'[24]Peralatan (2)'!$R$47</definedName>
    <definedName name="______MDE37">'[24]Peralatan (2)'!$R$67</definedName>
    <definedName name="______MDE38">'[24]Peralatan (2)'!$R$87</definedName>
    <definedName name="______MDE39">'[24]Peralatan (2)'!$R$107</definedName>
    <definedName name="______MDE40">'[24]Peralatan (2)'!$R$127</definedName>
    <definedName name="______MDE41">'[24]Peralatan (2)'!$R$147</definedName>
    <definedName name="______MDE42">'[24]Peralatan (2)'!$R$167</definedName>
    <definedName name="______MDE43">'[24]Peralatan (2)'!$R$187</definedName>
    <definedName name="______MDE44">'[24]Peralatan (2)'!$R$207</definedName>
    <definedName name="______MDE45">'[24]Peralatan (2)'!$R$227</definedName>
    <definedName name="______MDE46">'[24]Peralatan (2)'!$R$247</definedName>
    <definedName name="______MDE47">'[24]Peralatan (2)'!$R$267</definedName>
    <definedName name="______MDE48">'[24]Peralatan (2)'!$R$287</definedName>
    <definedName name="______MDE49">'[24]Peralatan (2)'!$R$307</definedName>
    <definedName name="______MDE50">'[24]Peralatan (2)'!$R$327</definedName>
    <definedName name="______MDE51">'[24]Peralatan (2)'!$R$347</definedName>
    <definedName name="______MDE52">'[24]Peralatan (2)'!$R$367</definedName>
    <definedName name="______MDE53">'[24]Peralatan (2)'!$R$387</definedName>
    <definedName name="______MDE54">'[24]Peralatan (2)'!$R$407</definedName>
    <definedName name="______MDE55">'[24]Peralatan (2)'!$R$427</definedName>
    <definedName name="______MDE56">'[24]Peralatan (2)'!$R$447</definedName>
    <definedName name="______MDE57">'[24]Peralatan (2)'!$R$467</definedName>
    <definedName name="______MDE58">'[24]Peralatan (2)'!$R$487</definedName>
    <definedName name="______MDE59">'[24]Peralatan (2)'!$R$507</definedName>
    <definedName name="______MDE60">'[24]Peralatan (2)'!$R$527</definedName>
    <definedName name="______MDE61">'[24]Peralatan (2)'!$R$547</definedName>
    <definedName name="______MDE62">'[24]Peralatan (2)'!$R$567</definedName>
    <definedName name="______MDE63">'[24]Peralatan (2)'!$R$587</definedName>
    <definedName name="______MDE64">'[24]Peralatan (2)'!$R$607</definedName>
    <definedName name="______MDE65">'[24]Peralatan (2)'!$R$627</definedName>
    <definedName name="______MDE66">'[24]Peralatan (2)'!$R$647</definedName>
    <definedName name="______MDE67">'[24]Peralatan (2)'!$R$667</definedName>
    <definedName name="______MDE68">'[24]Peralatan (2)'!$R$698</definedName>
    <definedName name="______ME01">[35]PRODUKTIVITAS!#REF!</definedName>
    <definedName name="______ME02">[35]PRODUKTIVITAS!#REF!</definedName>
    <definedName name="______ME03">[35]PRODUKTIVITAS!#REF!</definedName>
    <definedName name="______ME04">[35]PRODUKTIVITAS!#REF!</definedName>
    <definedName name="______ME05">[35]PRODUKTIVITAS!#REF!</definedName>
    <definedName name="______ME06">[35]PRODUKTIVITAS!#REF!</definedName>
    <definedName name="______ME07">[35]PRODUKTIVITAS!#REF!</definedName>
    <definedName name="______ME08">[35]PRODUKTIVITAS!#REF!</definedName>
    <definedName name="______ME09">[35]PRODUKTIVITAS!#REF!</definedName>
    <definedName name="______ME10">[35]PRODUKTIVITAS!#REF!</definedName>
    <definedName name="______ME11">[36]Peralatan!$BR$226</definedName>
    <definedName name="______ME12">[36]Peralatan!$BR$246</definedName>
    <definedName name="______ME13">[35]PRODUKTIVITAS!#REF!</definedName>
    <definedName name="______ME14">[35]PRODUKTIVITAS!#REF!</definedName>
    <definedName name="______ME15">[35]PRODUKTIVITAS!#REF!</definedName>
    <definedName name="______ME16">[36]Peralatan!$BR$326</definedName>
    <definedName name="______ME17">[36]Peralatan!$BR$346</definedName>
    <definedName name="______ME18">[36]Peralatan!$BR$366</definedName>
    <definedName name="______ME19">[36]Peralatan!$BR$386</definedName>
    <definedName name="______ME20">[36]Peralatan!$BR$406</definedName>
    <definedName name="______ME21">[36]Peralatan!$BR$426</definedName>
    <definedName name="______ME22">[36]Peralatan!$BR$446</definedName>
    <definedName name="______ME23">[36]Peralatan!$BR$466</definedName>
    <definedName name="______ME24">[36]Peralatan!$BR$486</definedName>
    <definedName name="______ME25">[36]Peralatan!$BR$506</definedName>
    <definedName name="______ME26">[36]Peralatan!$BR$526</definedName>
    <definedName name="______ME27">[36]Peralatan!$BR$546</definedName>
    <definedName name="______ME28">[36]Peralatan!$BR$566</definedName>
    <definedName name="______ME29">[36]Peralatan!$BR$586</definedName>
    <definedName name="______ME30">[36]Peralatan!$BR$606</definedName>
    <definedName name="______ME31">[36]Peralatan!$BR$626</definedName>
    <definedName name="______ME32">[36]Peralatan!$BR$646</definedName>
    <definedName name="______ME33">[36]Peralatan!$BR$666</definedName>
    <definedName name="______ME34">[36]Peralatan!$BR$697</definedName>
    <definedName name="______ME35">'[36]Peralatan (2)'!$R$26</definedName>
    <definedName name="______ME36">'[24]Peralatan (2)'!$R$46</definedName>
    <definedName name="______ME37">'[24]Peralatan (2)'!$R$66</definedName>
    <definedName name="______ME38">'[24]Peralatan (2)'!$R$86</definedName>
    <definedName name="______ME39">'[24]Peralatan (2)'!$R$106</definedName>
    <definedName name="______ME40">'[24]Peralatan (2)'!$R$126</definedName>
    <definedName name="______ME41">'[24]Peralatan (2)'!$R$146</definedName>
    <definedName name="______ME42">'[24]Peralatan (2)'!$R$166</definedName>
    <definedName name="______ME43">'[24]Peralatan (2)'!$R$186</definedName>
    <definedName name="______ME44">'[24]Peralatan (2)'!$R$206</definedName>
    <definedName name="______ME45">'[24]Peralatan (2)'!$R$226</definedName>
    <definedName name="______ME46">'[24]Peralatan (2)'!$R$246</definedName>
    <definedName name="______ME47">'[24]Peralatan (2)'!$R$266</definedName>
    <definedName name="______ME48">'[24]Peralatan (2)'!$R$286</definedName>
    <definedName name="______ME49">'[24]Peralatan (2)'!$R$306</definedName>
    <definedName name="______ME50">'[24]Peralatan (2)'!$R$326</definedName>
    <definedName name="______ME51">'[24]Peralatan (2)'!$R$346</definedName>
    <definedName name="______ME52">'[24]Peralatan (2)'!$R$366</definedName>
    <definedName name="______ME53">'[24]Peralatan (2)'!$R$386</definedName>
    <definedName name="______ME54">'[24]Peralatan (2)'!$R$406</definedName>
    <definedName name="______ME55">'[24]Peralatan (2)'!$R$426</definedName>
    <definedName name="______ME56">'[24]Peralatan (2)'!$R$446</definedName>
    <definedName name="______ME57">'[24]Peralatan (2)'!$R$466</definedName>
    <definedName name="______ME58">'[24]Peralatan (2)'!$R$486</definedName>
    <definedName name="______ME59">'[24]Peralatan (2)'!$R$506</definedName>
    <definedName name="______ME60">'[24]Peralatan (2)'!$R$526</definedName>
    <definedName name="______ME61">'[24]Peralatan (2)'!$R$546</definedName>
    <definedName name="______ME62">'[24]Peralatan (2)'!$R$566</definedName>
    <definedName name="______ME63">'[24]Peralatan (2)'!$R$586</definedName>
    <definedName name="______ME64">'[24]Peralatan (2)'!$R$606</definedName>
    <definedName name="______ME65">'[24]Peralatan (2)'!$R$626</definedName>
    <definedName name="______ME66">'[24]Peralatan (2)'!$R$646</definedName>
    <definedName name="______ME67">'[24]Peralatan (2)'!$R$666</definedName>
    <definedName name="______ME68">'[24]Peralatan (2)'!$R$697</definedName>
    <definedName name="______MMM01">#REF!</definedName>
    <definedName name="______MMM02">#REF!</definedName>
    <definedName name="______MMM03">'[23]4-Basic Price'!$F$53</definedName>
    <definedName name="______MMM04">#REF!</definedName>
    <definedName name="______MMM05">#REF!</definedName>
    <definedName name="______MMM06">#REF!</definedName>
    <definedName name="______MMM07">#REF!</definedName>
    <definedName name="______MMM08">#REF!</definedName>
    <definedName name="______MMM09">#REF!</definedName>
    <definedName name="______MMM10">'[23]4-Basic Price'!$F$61</definedName>
    <definedName name="______MMM11">'[23]4-Basic Price'!$F$62</definedName>
    <definedName name="______MMM12">'[23]4-Basic Price'!$F$63</definedName>
    <definedName name="______MMM13">'[37]4-Basic Price'!$F$65</definedName>
    <definedName name="______MMM14">#REF!</definedName>
    <definedName name="______MMM15">#REF!</definedName>
    <definedName name="______MMM16">'[23]4-Basic Price'!$F$68</definedName>
    <definedName name="______MMM17">#REF!</definedName>
    <definedName name="______MMM18">'[23]4-Basic Price'!$F$71</definedName>
    <definedName name="______MMM19">'[23]4-Basic Price'!$F$72</definedName>
    <definedName name="______MMM20">#REF!</definedName>
    <definedName name="______MMM21">#REF!</definedName>
    <definedName name="______MMM22">#REF!</definedName>
    <definedName name="______MMM23">#REF!</definedName>
    <definedName name="______MMM24">'[30]4-Basic Price2011'!$F$77</definedName>
    <definedName name="______MMM25">#REF!</definedName>
    <definedName name="______MMM26">'[23]4-Basic Price'!$F$80</definedName>
    <definedName name="______MMM27">'[23]4-Basic Price'!$F$81</definedName>
    <definedName name="______MMM28">#REF!</definedName>
    <definedName name="______MMM29">#REF!</definedName>
    <definedName name="______MMM30">#REF!</definedName>
    <definedName name="______MMM31">#REF!</definedName>
    <definedName name="______MMM32">#REF!</definedName>
    <definedName name="______MMM33">'[23]4-Basic Price'!$F$87</definedName>
    <definedName name="______MMM34">#REF!</definedName>
    <definedName name="______MMM35">#REF!</definedName>
    <definedName name="______MMM36">#REF!</definedName>
    <definedName name="______MMM37">'[23]4-Basic Price'!$F$92</definedName>
    <definedName name="______MMM38">'[23]4-Basic Price'!#REF!</definedName>
    <definedName name="______MMM39">'[23]4-Basic Price'!$F$93</definedName>
    <definedName name="______MMM40">#REF!</definedName>
    <definedName name="______MMM41">#REF!</definedName>
    <definedName name="______MMM411">#REF!</definedName>
    <definedName name="______MMM42">#REF!</definedName>
    <definedName name="______MMM43">#REF!</definedName>
    <definedName name="______MMM44">'[23]4-Basic Price'!$F$100</definedName>
    <definedName name="______MMM45">#REF!</definedName>
    <definedName name="______MMM46">#REF!</definedName>
    <definedName name="______MMM47">'[23]4-Basic Price'!$F$103</definedName>
    <definedName name="______MMM48">'[23]4-Basic Price'!$F$104</definedName>
    <definedName name="______MMM49">#REF!</definedName>
    <definedName name="______MMM50">#REF!</definedName>
    <definedName name="______MMM51">#REF!</definedName>
    <definedName name="______MMM52">#REF!</definedName>
    <definedName name="______MMM53">#REF!</definedName>
    <definedName name="______MMM54">#REF!</definedName>
    <definedName name="_____adt01">'[38]alue deah teungoh'!$F$17</definedName>
    <definedName name="_____adt02">'[38]alue deah teungoh'!$F$23</definedName>
    <definedName name="_____adt03">'[38]alue deah teungoh'!$F$26</definedName>
    <definedName name="_____adt04">'[38]alue deah teungoh'!$F$30</definedName>
    <definedName name="_____adt05">'[38]alue deah teungoh'!$F$35</definedName>
    <definedName name="_____adt06">'[38]alue deah teungoh'!$F$39</definedName>
    <definedName name="_____adt07">'[38]alue deah teungoh'!$F$56</definedName>
    <definedName name="_____adt08">'[38]alue deah teungoh'!$F$64</definedName>
    <definedName name="_____adt09">'[38]alue deah teungoh'!$F$73</definedName>
    <definedName name="_____adt10">'[38]alue deah teungoh'!$F$79</definedName>
    <definedName name="_____adt11">'[38]alue deah teungoh'!$F$85</definedName>
    <definedName name="_____adt12">'[38]alue deah teungoh'!$F$87</definedName>
    <definedName name="_____adt13">'[38]alue deah teungoh'!$F$90</definedName>
    <definedName name="_____adt14">'[38]alue deah teungoh'!$F$133</definedName>
    <definedName name="_____adt15">'[38]alue deah teungoh'!$F$151</definedName>
    <definedName name="_____adt16">'[38]alue deah teungoh'!$F$162</definedName>
    <definedName name="_____adt17">'[38]alue deah teungoh'!$F$165</definedName>
    <definedName name="_____agt3">[39]uRAIAN!#REF!</definedName>
    <definedName name="_____agt4">[39]uRAIAN!#REF!</definedName>
    <definedName name="_____agt5">[39]uRAIAN!#REF!</definedName>
    <definedName name="_____ANE13">#REF!</definedName>
    <definedName name="_____ANG41">#REF!</definedName>
    <definedName name="_____ANG53">#REF!</definedName>
    <definedName name="_____ANI2">#REF!</definedName>
    <definedName name="_____DIV1">[40]BOQ!$G$29</definedName>
    <definedName name="_____DIV10">[41]BOQ!$G$389</definedName>
    <definedName name="_____DIV11">#REF!</definedName>
    <definedName name="_____DIV2">[40]BOQ!$G$54</definedName>
    <definedName name="_____DIV3">[40]BOQ!$G$77</definedName>
    <definedName name="_____DIV4">[40]BOQ!$G$90</definedName>
    <definedName name="_____DIV5">[40]BOQ!$G$107</definedName>
    <definedName name="_____DIV6">[40]BOQ!$G$161</definedName>
    <definedName name="_____DIV7">[40]BOQ!$G$286</definedName>
    <definedName name="_____DIV8">[40]BOQ!$G$346</definedName>
    <definedName name="_____DIV9">[40]BOQ!$G$372</definedName>
    <definedName name="_____EEE01">#REF!</definedName>
    <definedName name="_____EEE02">'[27]5-ALAT(1)'!$AW$9</definedName>
    <definedName name="_____EEE03">#REF!</definedName>
    <definedName name="_____EEE04">'[32]5-ALAT(1)'!$AW$11</definedName>
    <definedName name="_____EEE05">#REF!</definedName>
    <definedName name="_____EEE06">'[27]5-ALAT(1)'!$AW$13</definedName>
    <definedName name="_____EEE07">'[27]5-ALAT(1)'!$AW$14</definedName>
    <definedName name="_____EEE08">'[27]5-ALAT(1)'!$AW$15</definedName>
    <definedName name="_____EEE09">'[27]5-ALAT(1)'!$AW$16</definedName>
    <definedName name="_____EEE10">'[27]5-ALAT(1)'!$AW$17</definedName>
    <definedName name="_____EEE11">#REF!</definedName>
    <definedName name="_____EEE12">'[28]5-ALAT(1)'!$AW$19</definedName>
    <definedName name="_____EEE13">'[27]5-ALAT(1)'!$AW$20</definedName>
    <definedName name="_____EEE14">[34]sewa!#REF!</definedName>
    <definedName name="_____EEE15">'[27]5-ALAT(1)'!$AW$22</definedName>
    <definedName name="_____EEE16">#REF!</definedName>
    <definedName name="_____EEE17">'[27]5-ALAT(1)'!$AW$24</definedName>
    <definedName name="_____EEE18">#REF!</definedName>
    <definedName name="_____EEE19">'[27]5-ALAT(1)'!$AW$26</definedName>
    <definedName name="_____EEE20">#REF!</definedName>
    <definedName name="_____EEE21">[24]Peralatan!$AZ$28</definedName>
    <definedName name="_____EEE22">'[27]5-ALAT(1)'!$AW$29</definedName>
    <definedName name="_____EEE23">'[27]5-ALAT(1)'!$AW$30</definedName>
    <definedName name="_____EEE24">#REF!</definedName>
    <definedName name="_____EEE25">#REF!</definedName>
    <definedName name="_____EEE26">#REF!</definedName>
    <definedName name="_____EEE27">'[27]5-ALAT(1)'!$AW$34</definedName>
    <definedName name="_____EEE28">[34]sewa!#REF!</definedName>
    <definedName name="_____EEE29">'[27]5-ALAT(1)'!$AW$36</definedName>
    <definedName name="_____EEE30">[24]Peralatan!$AZ$37</definedName>
    <definedName name="_____EEE31">'[27]5-ALAT(1)'!$AW$38</definedName>
    <definedName name="_____EEE32">[24]Peralatan!$AZ$39</definedName>
    <definedName name="_____EEE33">[34]sewa!#REF!</definedName>
    <definedName name="_____eng3">[42]UPAH!#REF!</definedName>
    <definedName name="_____eng4">[42]UPAH!#REF!</definedName>
    <definedName name="_____frm74">[43]NP!$L$1322:$V$1382</definedName>
    <definedName name="_____gip1">[42]UPAH!#REF!</definedName>
    <definedName name="_____gip2">[42]UPAH!#REF!</definedName>
    <definedName name="_____gip3">[42]UPAH!#REF!</definedName>
    <definedName name="_____gip4">[42]UPAH!#REF!</definedName>
    <definedName name="_____HAL1">#REF!</definedName>
    <definedName name="_____HAL2">#REF!</definedName>
    <definedName name="_____HAL3">#REF!</definedName>
    <definedName name="_____HAL4">#REF!</definedName>
    <definedName name="_____HAL5">#REF!</definedName>
    <definedName name="_____HAL6">#REF!</definedName>
    <definedName name="_____HAL7">#REF!</definedName>
    <definedName name="_____HAL8">#REF!</definedName>
    <definedName name="_____je02">[38]jeulingke!$F$23</definedName>
    <definedName name="_____je03">[38]jeulingke!$F$26</definedName>
    <definedName name="_____je04">[38]jeulingke!$F$30</definedName>
    <definedName name="_____je05">[38]jeulingke!$F$35</definedName>
    <definedName name="_____je06">[38]jeulingke!$F$39</definedName>
    <definedName name="_____je07">[38]jeulingke!$F$55</definedName>
    <definedName name="_____je08">[38]jeulingke!$F$63</definedName>
    <definedName name="_____je09">[38]jeulingke!$F$72</definedName>
    <definedName name="_____je10">[38]jeulingke!$F$78</definedName>
    <definedName name="_____je11">[38]jeulingke!$F$84</definedName>
    <definedName name="_____je12">[38]jeulingke!$F$86</definedName>
    <definedName name="_____je13">[38]jeulingke!$F$89</definedName>
    <definedName name="_____je14">[38]jeulingke!$F$132</definedName>
    <definedName name="_____je15">[38]jeulingke!$F$150</definedName>
    <definedName name="_____je16">[38]jeulingke!$F$161</definedName>
    <definedName name="_____je17">[38]jeulingke!$F$164</definedName>
    <definedName name="_____kon2">'[44]R-MP2-98'!#REF!</definedName>
    <definedName name="_____kon3">'[44]R-MP2-98'!#REF!</definedName>
    <definedName name="_____kon4">'[44]R-MP2-98'!#REF!</definedName>
    <definedName name="_____kon5">'[45]R-MP'!#REF!</definedName>
    <definedName name="_____lb01">'[38]lambaro skep'!$F$17</definedName>
    <definedName name="_____lb02">'[38]lambaro skep'!$F$23</definedName>
    <definedName name="_____lb03">'[38]lambaro skep'!$F$26</definedName>
    <definedName name="_____lb04">'[38]lambaro skep'!$F$30</definedName>
    <definedName name="_____lb05">'[38]lambaro skep'!$F$35</definedName>
    <definedName name="_____lb06">'[38]lambaro skep'!$F$39</definedName>
    <definedName name="_____lb07">'[38]lambaro skep'!$F$56</definedName>
    <definedName name="_____lb08">'[38]lambaro skep'!$F$64</definedName>
    <definedName name="_____lb09">'[38]lambaro skep'!$F$73</definedName>
    <definedName name="_____lb10">'[38]lambaro skep'!$F$79</definedName>
    <definedName name="_____lb11">'[38]lambaro skep'!$F$85</definedName>
    <definedName name="_____lb12">'[38]lambaro skep'!$F$87</definedName>
    <definedName name="_____lb13">'[38]lambaro skep'!$F$90</definedName>
    <definedName name="_____lb14">'[38]lambaro skep'!$F$133</definedName>
    <definedName name="_____lb15">'[38]lambaro skep'!$F$151</definedName>
    <definedName name="_____lb16">'[38]lambaro skep'!$F$163</definedName>
    <definedName name="_____lb17">'[38]lambaro skep'!$F$166</definedName>
    <definedName name="_____LLL01">'[27]4-Basic Price'!$F$8</definedName>
    <definedName name="_____LLL02">'[27]4-Basic Price'!$F$10</definedName>
    <definedName name="_____LLL03">'[27]4-Basic Price'!$F$12</definedName>
    <definedName name="_____LLL04">[46]BAHAN!$G$20</definedName>
    <definedName name="_____LLL05">#REF!</definedName>
    <definedName name="_____LLL06">#REF!</definedName>
    <definedName name="_____LLL07">#REF!</definedName>
    <definedName name="_____LLL08">#REF!</definedName>
    <definedName name="_____LLL09">#REF!</definedName>
    <definedName name="_____LLL10">#REF!</definedName>
    <definedName name="_____LLL11">'[23]4-Basic Price'!#REF!</definedName>
    <definedName name="_____MA18">'[47]ANALISA (2)'!$Q$1336</definedName>
    <definedName name="_____MDE01">#REF!</definedName>
    <definedName name="_____MDE02">#REF!</definedName>
    <definedName name="_____MDE03">#REF!</definedName>
    <definedName name="_____MDE04">#REF!</definedName>
    <definedName name="_____MDE05">#REF!</definedName>
    <definedName name="_____MDE06">#REF!</definedName>
    <definedName name="_____MDE07">#REF!</definedName>
    <definedName name="_____MDE08">#REF!</definedName>
    <definedName name="_____MDE09">#REF!</definedName>
    <definedName name="_____MDE10">#REF!</definedName>
    <definedName name="_____MDE11">#REF!</definedName>
    <definedName name="_____MDE12">#REF!</definedName>
    <definedName name="_____MDE13">#REF!</definedName>
    <definedName name="_____MDE14">#REF!</definedName>
    <definedName name="_____MDE15">#REF!</definedName>
    <definedName name="_____MDE16">#REF!</definedName>
    <definedName name="_____MDE17">#REF!</definedName>
    <definedName name="_____MDE18">#REF!</definedName>
    <definedName name="_____MDE19">#REF!</definedName>
    <definedName name="_____MDE20">#REF!</definedName>
    <definedName name="_____MDE21">#REF!</definedName>
    <definedName name="_____MDE22">[48]Peralatan!$BR$447</definedName>
    <definedName name="_____MDE23">#REF!</definedName>
    <definedName name="_____MDE24">#REF!</definedName>
    <definedName name="_____MDE25">#REF!</definedName>
    <definedName name="_____MDE26">[48]Peralatan!$BR$527</definedName>
    <definedName name="_____MDE27">[48]Peralatan!$BR$547</definedName>
    <definedName name="_____MDE28">#REF!</definedName>
    <definedName name="_____MDE29">#REF!</definedName>
    <definedName name="_____MDE30">#REF!</definedName>
    <definedName name="_____MDE31">#REF!</definedName>
    <definedName name="_____MDE32">#REF!</definedName>
    <definedName name="_____MDE33">#REF!</definedName>
    <definedName name="_____MDE34">#REF!</definedName>
    <definedName name="_____MDE35">'[48]Peralatan (2)'!$R$27</definedName>
    <definedName name="_____MDE36">'[24]Peralatan (2)'!$R$47</definedName>
    <definedName name="_____MDE37">'[24]Peralatan (2)'!$R$67</definedName>
    <definedName name="_____MDE38">'[24]Peralatan (2)'!$R$87</definedName>
    <definedName name="_____MDE39">'[24]Peralatan (2)'!$R$107</definedName>
    <definedName name="_____MDE40">'[24]Peralatan (2)'!$R$127</definedName>
    <definedName name="_____MDE41">'[24]Peralatan (2)'!$R$147</definedName>
    <definedName name="_____MDE42">'[24]Peralatan (2)'!$R$167</definedName>
    <definedName name="_____MDE43">'[24]Peralatan (2)'!$R$187</definedName>
    <definedName name="_____MDE44">'[24]Peralatan (2)'!$R$207</definedName>
    <definedName name="_____MDE45">'[24]Peralatan (2)'!$R$227</definedName>
    <definedName name="_____MDE46">'[24]Peralatan (2)'!$R$247</definedName>
    <definedName name="_____MDE47">'[24]Peralatan (2)'!$R$267</definedName>
    <definedName name="_____MDE48">'[24]Peralatan (2)'!$R$287</definedName>
    <definedName name="_____MDE49">'[24]Peralatan (2)'!$R$307</definedName>
    <definedName name="_____MDE50">'[24]Peralatan (2)'!$R$327</definedName>
    <definedName name="_____MDE51">'[24]Peralatan (2)'!$R$347</definedName>
    <definedName name="_____MDE52">'[24]Peralatan (2)'!$R$367</definedName>
    <definedName name="_____MDE53">'[24]Peralatan (2)'!$R$387</definedName>
    <definedName name="_____MDE54">'[24]Peralatan (2)'!$R$407</definedName>
    <definedName name="_____MDE55">'[24]Peralatan (2)'!$R$427</definedName>
    <definedName name="_____MDE56">'[24]Peralatan (2)'!$R$447</definedName>
    <definedName name="_____MDE57">'[24]Peralatan (2)'!$R$467</definedName>
    <definedName name="_____MDE58">'[24]Peralatan (2)'!$R$487</definedName>
    <definedName name="_____MDE59">'[24]Peralatan (2)'!$R$507</definedName>
    <definedName name="_____MDE60">'[24]Peralatan (2)'!$R$527</definedName>
    <definedName name="_____MDE61">'[24]Peralatan (2)'!$R$547</definedName>
    <definedName name="_____MDE62">'[24]Peralatan (2)'!$R$567</definedName>
    <definedName name="_____MDE63">'[24]Peralatan (2)'!$R$587</definedName>
    <definedName name="_____MDE64">'[24]Peralatan (2)'!$R$607</definedName>
    <definedName name="_____MDE65">'[24]Peralatan (2)'!$R$627</definedName>
    <definedName name="_____MDE66">'[24]Peralatan (2)'!$R$647</definedName>
    <definedName name="_____MDE67">'[24]Peralatan (2)'!$R$667</definedName>
    <definedName name="_____MDE68">'[24]Peralatan (2)'!$R$698</definedName>
    <definedName name="_____ME01">#REF!</definedName>
    <definedName name="_____ME02">#REF!</definedName>
    <definedName name="_____ME03">#REF!</definedName>
    <definedName name="_____ME04">#REF!</definedName>
    <definedName name="_____ME05">#REF!</definedName>
    <definedName name="_____ME06">#REF!</definedName>
    <definedName name="_____ME07">#REF!</definedName>
    <definedName name="_____ME08">#REF!</definedName>
    <definedName name="_____ME09">#REF!</definedName>
    <definedName name="_____ME10">#REF!</definedName>
    <definedName name="_____ME11">#REF!</definedName>
    <definedName name="_____ME12">#REF!</definedName>
    <definedName name="_____ME13">#REF!</definedName>
    <definedName name="_____ME14">#REF!</definedName>
    <definedName name="_____ME15">#REF!</definedName>
    <definedName name="_____ME16">#REF!</definedName>
    <definedName name="_____ME17">#REF!</definedName>
    <definedName name="_____ME18">#REF!</definedName>
    <definedName name="_____ME19">#REF!</definedName>
    <definedName name="_____ME20">#REF!</definedName>
    <definedName name="_____ME21">#REF!</definedName>
    <definedName name="_____ME22">#REF!</definedName>
    <definedName name="_____ME23">#REF!</definedName>
    <definedName name="_____ME24">#REF!</definedName>
    <definedName name="_____ME25">#REF!</definedName>
    <definedName name="_____ME26">[48]Peralatan!$BR$526</definedName>
    <definedName name="_____ME27">[48]Peralatan!$BR$546</definedName>
    <definedName name="_____ME28">#REF!</definedName>
    <definedName name="_____ME29">#REF!</definedName>
    <definedName name="_____ME30">#REF!</definedName>
    <definedName name="_____ME31">#REF!</definedName>
    <definedName name="_____ME32">#REF!</definedName>
    <definedName name="_____ME33">#REF!</definedName>
    <definedName name="_____ME34">#REF!</definedName>
    <definedName name="_____ME35">'[48]Peralatan (2)'!$R$26</definedName>
    <definedName name="_____ME36">'[24]Peralatan (2)'!$R$46</definedName>
    <definedName name="_____ME37">'[24]Peralatan (2)'!$R$66</definedName>
    <definedName name="_____ME38">'[24]Peralatan (2)'!$R$86</definedName>
    <definedName name="_____ME39">'[24]Peralatan (2)'!$R$106</definedName>
    <definedName name="_____ME40">'[24]Peralatan (2)'!$R$126</definedName>
    <definedName name="_____ME41">'[24]Peralatan (2)'!$R$146</definedName>
    <definedName name="_____ME42">'[24]Peralatan (2)'!$R$166</definedName>
    <definedName name="_____ME43">'[24]Peralatan (2)'!$R$186</definedName>
    <definedName name="_____ME44">'[24]Peralatan (2)'!$R$206</definedName>
    <definedName name="_____ME45">'[24]Peralatan (2)'!$R$226</definedName>
    <definedName name="_____ME46">'[24]Peralatan (2)'!$R$246</definedName>
    <definedName name="_____ME47">'[24]Peralatan (2)'!$R$266</definedName>
    <definedName name="_____ME48">'[24]Peralatan (2)'!$R$286</definedName>
    <definedName name="_____ME49">'[24]Peralatan (2)'!$R$306</definedName>
    <definedName name="_____ME50">'[24]Peralatan (2)'!$R$326</definedName>
    <definedName name="_____ME51">'[24]Peralatan (2)'!$R$346</definedName>
    <definedName name="_____ME52">'[24]Peralatan (2)'!$R$366</definedName>
    <definedName name="_____ME53">'[24]Peralatan (2)'!$R$386</definedName>
    <definedName name="_____ME54">'[24]Peralatan (2)'!$R$406</definedName>
    <definedName name="_____ME55">'[24]Peralatan (2)'!$R$426</definedName>
    <definedName name="_____ME56">'[24]Peralatan (2)'!$R$446</definedName>
    <definedName name="_____ME57">'[24]Peralatan (2)'!$R$466</definedName>
    <definedName name="_____ME58">'[24]Peralatan (2)'!$R$486</definedName>
    <definedName name="_____ME59">'[24]Peralatan (2)'!$R$506</definedName>
    <definedName name="_____ME60">'[24]Peralatan (2)'!$R$526</definedName>
    <definedName name="_____ME61">'[24]Peralatan (2)'!$R$546</definedName>
    <definedName name="_____ME62">'[24]Peralatan (2)'!$R$566</definedName>
    <definedName name="_____ME63">'[24]Peralatan (2)'!$R$586</definedName>
    <definedName name="_____ME64">'[24]Peralatan (2)'!$R$606</definedName>
    <definedName name="_____ME65">'[24]Peralatan (2)'!$R$626</definedName>
    <definedName name="_____ME66">'[24]Peralatan (2)'!$R$646</definedName>
    <definedName name="_____ME67">'[24]Peralatan (2)'!$R$666</definedName>
    <definedName name="_____ME68">'[24]Peralatan (2)'!$R$697</definedName>
    <definedName name="_____MF8">#REF!</definedName>
    <definedName name="_____MG41">#REF!</definedName>
    <definedName name="_____MG53">#REF!</definedName>
    <definedName name="_____MI2">#REF!</definedName>
    <definedName name="_____MK020">#REF!</definedName>
    <definedName name="_____MK040">#REF!</definedName>
    <definedName name="_____MK110">#REF!</definedName>
    <definedName name="_____MK112">#REF!</definedName>
    <definedName name="_____MK121">#REF!</definedName>
    <definedName name="_____MK123">#REF!</definedName>
    <definedName name="_____MK127">#REF!</definedName>
    <definedName name="_____MK132">#REF!</definedName>
    <definedName name="_____MK139">#REF!</definedName>
    <definedName name="_____MK19">#REF!</definedName>
    <definedName name="_____MK210">#REF!</definedName>
    <definedName name="_____MK224">#REF!</definedName>
    <definedName name="_____MK225">#REF!</definedName>
    <definedName name="_____MK311">#REF!</definedName>
    <definedName name="_____MK321">#REF!</definedName>
    <definedName name="_____MK342">#REF!</definedName>
    <definedName name="_____MK36">#REF!</definedName>
    <definedName name="_____MK37">#REF!</definedName>
    <definedName name="_____MK411">#REF!</definedName>
    <definedName name="_____MK424">#REF!</definedName>
    <definedName name="_____MK514">#REF!</definedName>
    <definedName name="_____MK522">#REF!</definedName>
    <definedName name="_____MK618">#REF!</definedName>
    <definedName name="_____MK621">#REF!</definedName>
    <definedName name="_____MK641">#REF!</definedName>
    <definedName name="_____MK710">#REF!</definedName>
    <definedName name="_____MK715">#REF!</definedName>
    <definedName name="_____MK720">#REF!</definedName>
    <definedName name="_____MK725">#REF!</definedName>
    <definedName name="_____MK810">#REF!</definedName>
    <definedName name="_____MK855">#REF!</definedName>
    <definedName name="_____MMM01">[46]BAHAN!$G$67</definedName>
    <definedName name="_____MMM02">[46]BAHAN!$G$71</definedName>
    <definedName name="_____MMM03">'[27]4-Basic Price'!$F$53</definedName>
    <definedName name="_____MMM04">[46]BAHAN!$G$77</definedName>
    <definedName name="_____MMM05">[46]BAHAN!$G$81</definedName>
    <definedName name="_____MMM06">#REF!</definedName>
    <definedName name="_____MMM07">#REF!</definedName>
    <definedName name="_____MMM08">#REF!</definedName>
    <definedName name="_____MMM09">#REF!</definedName>
    <definedName name="_____MMM10">'[27]4-Basic Price'!$F$61</definedName>
    <definedName name="_____MMM11">'[27]4-Basic Price'!$F$62</definedName>
    <definedName name="_____MMM12">'[27]4-Basic Price'!$F$63</definedName>
    <definedName name="_____MMM13">'[30]4-Basic Price2011'!$F$65</definedName>
    <definedName name="_____MMM14">#REF!</definedName>
    <definedName name="_____MMM15">#REF!</definedName>
    <definedName name="_____MMM16">'[27]4-Basic Price'!$F$68</definedName>
    <definedName name="_____MMM17">#REF!</definedName>
    <definedName name="_____MMM18">'[27]4-Basic Price'!$F$71</definedName>
    <definedName name="_____MMM19">'[49]4-Basic Price'!$F$77</definedName>
    <definedName name="_____MMM20">[46]BAHAN!$G$115</definedName>
    <definedName name="_____MMM21">[46]BAHAN!$G$117</definedName>
    <definedName name="_____MMM22">[46]BAHAN!$G$119</definedName>
    <definedName name="_____MMM23">#REF!</definedName>
    <definedName name="_____MMM24">'[23]4-Basic Price'!$F$77</definedName>
    <definedName name="_____MMM25">#REF!</definedName>
    <definedName name="_____MMM26">'[27]4-Basic Price'!$F$80</definedName>
    <definedName name="_____MMM27">'[27]4-Basic Price'!$F$81</definedName>
    <definedName name="_____MMM28">#REF!</definedName>
    <definedName name="_____MMM29">#REF!</definedName>
    <definedName name="_____MMM30">#REF!</definedName>
    <definedName name="_____MMM31">#REF!</definedName>
    <definedName name="_____MMM32">#REF!</definedName>
    <definedName name="_____MMM33">'[27]4-Basic Price'!$F$87</definedName>
    <definedName name="_____MMM34">#REF!</definedName>
    <definedName name="_____MMM35">#REF!</definedName>
    <definedName name="_____MMM36">#REF!</definedName>
    <definedName name="_____MMM37">'[27]4-Basic Price'!$F$92</definedName>
    <definedName name="_____MMM38">'[27]4-Basic Price'!#REF!</definedName>
    <definedName name="_____MMM39">'[27]4-Basic Price'!$F$93</definedName>
    <definedName name="_____MMM40">#REF!</definedName>
    <definedName name="_____MMM41">#REF!</definedName>
    <definedName name="_____MMM411">#REF!</definedName>
    <definedName name="_____MMM42">#REF!</definedName>
    <definedName name="_____MMM43">#REF!</definedName>
    <definedName name="_____MMM44">'[27]4-Basic Price'!$F$100</definedName>
    <definedName name="_____MMM45">#REF!</definedName>
    <definedName name="_____MMM46">#REF!</definedName>
    <definedName name="_____MMM47">'[27]4-Basic Price'!$F$103</definedName>
    <definedName name="_____MMM48">'[27]4-Basic Price'!$F$104</definedName>
    <definedName name="_____MMM49">#REF!</definedName>
    <definedName name="_____MMM50">#REF!</definedName>
    <definedName name="_____MMM51">#REF!</definedName>
    <definedName name="_____MMM52">#REF!</definedName>
    <definedName name="_____MMM53">#REF!</definedName>
    <definedName name="_____MMM54">#REF!</definedName>
    <definedName name="_____mr01">'[38]matang rayeuk'!$F$17</definedName>
    <definedName name="_____mr02">'[38]matang rayeuk'!$F$23</definedName>
    <definedName name="_____mr03">'[38]matang rayeuk'!$F$26</definedName>
    <definedName name="_____mr04">'[38]matang rayeuk'!$F$30</definedName>
    <definedName name="_____mr05">'[38]matang rayeuk'!$F$35</definedName>
    <definedName name="_____mr06">'[38]matang rayeuk'!$F$39</definedName>
    <definedName name="_____mr07">'[38]matang rayeuk'!$F$56</definedName>
    <definedName name="_____mr08">'[38]matang rayeuk'!$F$64</definedName>
    <definedName name="_____mr09">'[38]matang rayeuk'!$F$73</definedName>
    <definedName name="_____mr10">'[38]matang rayeuk'!$F$79</definedName>
    <definedName name="_____mr11">'[38]matang rayeuk'!$F$85</definedName>
    <definedName name="_____mr12">'[38]matang rayeuk'!$F$87</definedName>
    <definedName name="_____mr13">'[38]matang rayeuk'!$F$90</definedName>
    <definedName name="_____mr14">'[38]matang rayeuk'!$F$133</definedName>
    <definedName name="_____mr15">'[38]matang rayeuk'!$F$151</definedName>
    <definedName name="_____mr16">'[38]matang rayeuk'!$F$162</definedName>
    <definedName name="_____mr17">'[38]matang rayeuk'!$F$165</definedName>
    <definedName name="_____nyy10">[42]UPAH!#REF!</definedName>
    <definedName name="_____nyy25">[42]UPAH!#REF!</definedName>
    <definedName name="_____PA1">'[47]ANALISA (2)'!$Q$1258</definedName>
    <definedName name="_____PA18">'[47]ANALISA (2)'!$Q$1320</definedName>
    <definedName name="_____PE1">#REF!</definedName>
    <definedName name="_____PE13">#REF!</definedName>
    <definedName name="_____PF4">#REF!</definedName>
    <definedName name="_____PF8">#REF!</definedName>
    <definedName name="_____PG41">#REF!</definedName>
    <definedName name="_____PG53">#REF!</definedName>
    <definedName name="_____PI2">#REF!</definedName>
    <definedName name="_____PI6">#REF!</definedName>
    <definedName name="_____PK020">#REF!</definedName>
    <definedName name="_____PK040">#REF!</definedName>
    <definedName name="_____PK110">#REF!</definedName>
    <definedName name="_____PK112">#REF!</definedName>
    <definedName name="_____PK121">#REF!</definedName>
    <definedName name="_____PK123">#REF!</definedName>
    <definedName name="_____PK127">#REF!</definedName>
    <definedName name="_____PK132">#REF!</definedName>
    <definedName name="_____PK139">#REF!</definedName>
    <definedName name="_____PK19">#REF!</definedName>
    <definedName name="_____PK210">#REF!</definedName>
    <definedName name="_____PK224">#REF!</definedName>
    <definedName name="_____PK225">#REF!</definedName>
    <definedName name="_____PK23">#REF!</definedName>
    <definedName name="_____PK311">#REF!</definedName>
    <definedName name="_____PK321">#REF!</definedName>
    <definedName name="_____PK342">#REF!</definedName>
    <definedName name="_____PK36">#REF!</definedName>
    <definedName name="_____PK37">#REF!</definedName>
    <definedName name="_____PK411">#REF!</definedName>
    <definedName name="_____PK424">#REF!</definedName>
    <definedName name="_____PK514">#REF!</definedName>
    <definedName name="_____PK522">#REF!</definedName>
    <definedName name="_____PK618">#REF!</definedName>
    <definedName name="_____PK621">#REF!</definedName>
    <definedName name="_____PK641">#REF!</definedName>
    <definedName name="_____PK710">#REF!</definedName>
    <definedName name="_____PK715">#REF!</definedName>
    <definedName name="_____PK720">#REF!</definedName>
    <definedName name="_____PK725">#REF!</definedName>
    <definedName name="_____PK810">#REF!</definedName>
    <definedName name="_____PK855">#REF!</definedName>
    <definedName name="_____pr01">'[50]pante riek'!$F$17</definedName>
    <definedName name="_____pr02">'[50]pante riek'!$F$23</definedName>
    <definedName name="_____pr03">'[50]pante riek'!$F$26</definedName>
    <definedName name="_____pr04">'[50]pante riek'!$F$30</definedName>
    <definedName name="_____pr05">'[50]pante riek'!$F$35</definedName>
    <definedName name="_____pr06">'[50]pante riek'!$F$39</definedName>
    <definedName name="_____pr07">'[50]pante riek'!$F$56</definedName>
    <definedName name="_____pr08">'[50]pante riek'!$F$64</definedName>
    <definedName name="_____pr09">'[50]pante riek'!$F$73</definedName>
    <definedName name="_____pr10">'[50]pante riek'!$F$79</definedName>
    <definedName name="_____pr11">'[50]pante riek'!$F$85</definedName>
    <definedName name="_____PR110">#REF!</definedName>
    <definedName name="_____pr12">'[50]pante riek'!$F$87</definedName>
    <definedName name="_____PR123">#REF!</definedName>
    <definedName name="_____pr13">'[50]pante riek'!$F$90</definedName>
    <definedName name="_____PR132">#REF!</definedName>
    <definedName name="_____PR139">#REF!</definedName>
    <definedName name="_____pr14">'[50]pante riek'!$F$133</definedName>
    <definedName name="_____pr15">'[50]pante riek'!$F$151</definedName>
    <definedName name="_____pr16">'[50]pante riek'!$F$162</definedName>
    <definedName name="_____pr17">'[50]pante riek'!$F$165</definedName>
    <definedName name="_____PR210">#REF!</definedName>
    <definedName name="_____PR225">#REF!</definedName>
    <definedName name="_____PR311">#REF!</definedName>
    <definedName name="_____PR321">#REF!</definedName>
    <definedName name="_____PR342">#REF!</definedName>
    <definedName name="_____PR411">#REF!</definedName>
    <definedName name="_____PR424">#REF!</definedName>
    <definedName name="_____PR514">#REF!</definedName>
    <definedName name="_____PR522">#REF!</definedName>
    <definedName name="_____PR621">#REF!</definedName>
    <definedName name="_____PR710">#REF!</definedName>
    <definedName name="_____PR715">#REF!</definedName>
    <definedName name="_____PR720">#REF!</definedName>
    <definedName name="_____PRK020">#REF!</definedName>
    <definedName name="_____PRK040">#REF!</definedName>
    <definedName name="_____PRK112">#REF!</definedName>
    <definedName name="_____PRK127">#REF!</definedName>
    <definedName name="_____PRK618">#REF!</definedName>
    <definedName name="_____PRK641">#REF!</definedName>
    <definedName name="_____PRK725">#REF!</definedName>
    <definedName name="_____PRK810">#REF!</definedName>
    <definedName name="_____PRK855">#REF!</definedName>
    <definedName name="_____pvc1">[42]UPAH!#REF!</definedName>
    <definedName name="_____pvc2">[42]UPAH!#REF!</definedName>
    <definedName name="_____pvc3">[42]UPAH!#REF!</definedName>
    <definedName name="_____pvc4">[42]UPAH!#REF!</definedName>
    <definedName name="_____sak1">[42]UPAH!#REF!</definedName>
    <definedName name="_____sak2">[42]UPAH!#REF!</definedName>
    <definedName name="_____sak3">[42]UPAH!#REF!</definedName>
    <definedName name="_____spl7">[42]ANALISA!#REF!</definedName>
    <definedName name="_____tb01">[38]tibang!$F$17</definedName>
    <definedName name="_____tb02">[38]tibang!$F$23</definedName>
    <definedName name="_____tb03">[38]tibang!$F$26</definedName>
    <definedName name="_____tb04">[38]tibang!$F$30</definedName>
    <definedName name="_____tb05">[38]tibang!$F$35</definedName>
    <definedName name="_____tb06">[38]tibang!$F$39</definedName>
    <definedName name="_____tb07">[38]tibang!$F$56</definedName>
    <definedName name="_____tb08">[38]tibang!$F$64</definedName>
    <definedName name="_____tb09">[38]tibang!$F$73</definedName>
    <definedName name="_____tb10">[38]tibang!$F$79</definedName>
    <definedName name="_____tb11">[38]tibang!$F$85</definedName>
    <definedName name="_____tb12">[38]tibang!$F$87</definedName>
    <definedName name="_____tb13">[38]tibang!$F$90</definedName>
    <definedName name="_____tb14">[38]tibang!$F$133</definedName>
    <definedName name="_____tb15">[38]tibang!$F$151</definedName>
    <definedName name="_____tb16">[38]tibang!$F$162</definedName>
    <definedName name="_____tb17">[38]tibang!$F$165</definedName>
    <definedName name="____adt01">'[51]alue deah teungoh'!$F$17</definedName>
    <definedName name="____adt02">'[51]alue deah teungoh'!$F$23</definedName>
    <definedName name="____adt03">'[51]alue deah teungoh'!$F$26</definedName>
    <definedName name="____adt04">'[51]alue deah teungoh'!$F$30</definedName>
    <definedName name="____adt05">'[51]alue deah teungoh'!$F$35</definedName>
    <definedName name="____adt06">'[51]alue deah teungoh'!$F$39</definedName>
    <definedName name="____adt07">'[51]alue deah teungoh'!$F$56</definedName>
    <definedName name="____adt08">'[51]alue deah teungoh'!$F$64</definedName>
    <definedName name="____adt09">'[51]alue deah teungoh'!$F$73</definedName>
    <definedName name="____adt10">'[51]alue deah teungoh'!$F$79</definedName>
    <definedName name="____adt11">'[51]alue deah teungoh'!$F$85</definedName>
    <definedName name="____adt12">'[51]alue deah teungoh'!$F$87</definedName>
    <definedName name="____adt13">'[51]alue deah teungoh'!$F$90</definedName>
    <definedName name="____adt14">'[51]alue deah teungoh'!$F$133</definedName>
    <definedName name="____adt15">'[51]alue deah teungoh'!$F$151</definedName>
    <definedName name="____adt16">'[51]alue deah teungoh'!$F$162</definedName>
    <definedName name="____adt17">'[51]alue deah teungoh'!$F$165</definedName>
    <definedName name="____agt3">[39]uRAIAN!#REF!</definedName>
    <definedName name="____agt4">[39]uRAIAN!#REF!</definedName>
    <definedName name="____agt5">[39]uRAIAN!#REF!</definedName>
    <definedName name="____ANA1">#REF!</definedName>
    <definedName name="____ANA2">#REF!</definedName>
    <definedName name="____ANE13">#REF!</definedName>
    <definedName name="____ANG41">#REF!</definedName>
    <definedName name="____ANG53">#REF!</definedName>
    <definedName name="____ANI2">#REF!</definedName>
    <definedName name="____BOQ1">#REF!</definedName>
    <definedName name="____BOQ2">#REF!</definedName>
    <definedName name="____CON1">#REF!</definedName>
    <definedName name="____CON2">#REF!</definedName>
    <definedName name="____DIV1">[52]BOQ!$G$30</definedName>
    <definedName name="____DIV10">[40]BOQ!$G$383</definedName>
    <definedName name="____DIV11">#REF!</definedName>
    <definedName name="____DIV111">'[53]Kuantitas &amp; Harga'!#REF!</definedName>
    <definedName name="____DIV2">[52]BOQ!$G$56</definedName>
    <definedName name="____DIV3">[52]BOQ!$G$79</definedName>
    <definedName name="____DIV4">[52]BOQ!$G$92</definedName>
    <definedName name="____DIV5">[52]BOQ!$G$109</definedName>
    <definedName name="____DIV6">[52]BOQ!$G$165</definedName>
    <definedName name="____DIV7">[52]BOQ!$G$297</definedName>
    <definedName name="____DIV8">[52]BOQ!$G$355</definedName>
    <definedName name="____DIV9">[52]BOQ!$G$381</definedName>
    <definedName name="____EEE01">#REF!</definedName>
    <definedName name="____EEE02">'[46]Analisa Alat'!$AW$9</definedName>
    <definedName name="____EEE03">'[46]Analisa Alat'!$AW$10</definedName>
    <definedName name="____EEE04">'[46]Analisa Alat'!$AW$11</definedName>
    <definedName name="____EEE05">'[46]Analisa Alat'!$AW$12</definedName>
    <definedName name="____EEE06">'[54]Analisa Alat'!$AW$13</definedName>
    <definedName name="____EEE07">'[37]5-ALAT(1)'!$AW$14</definedName>
    <definedName name="____EEE08">'[49]5-ALAT(1)'!$AW$15</definedName>
    <definedName name="____EEE09">'[46]Analisa Alat'!$AW$16</definedName>
    <definedName name="____EEE10">'[46]Analisa Alat'!$AW$17</definedName>
    <definedName name="____EEE11">#REF!</definedName>
    <definedName name="____EEE12">'[46]Analisa Alat'!$AW$19</definedName>
    <definedName name="____EEE13">'[46]Analisa Alat'!$AW$20</definedName>
    <definedName name="____EEE14">#REF!</definedName>
    <definedName name="____EEE15">'[46]Analisa Alat'!$AW$22</definedName>
    <definedName name="____EEE16">#REF!</definedName>
    <definedName name="____EEE17">'[46]Analisa Alat'!$AW$24</definedName>
    <definedName name="____EEE18">'[46]Analisa Alat'!$AW$25</definedName>
    <definedName name="____EEE19">'[46]Analisa Alat'!$AW$26</definedName>
    <definedName name="____EEE20">'[54]Analisa Alat'!$AW$27</definedName>
    <definedName name="____EEE21">#REF!</definedName>
    <definedName name="____EEE22">'[37]5-ALAT(1)'!$AW$29</definedName>
    <definedName name="____EEE23">'[54]Analisa Alat'!$AW$30</definedName>
    <definedName name="____EEE24">#REF!</definedName>
    <definedName name="____EEE25">#REF!</definedName>
    <definedName name="____EEE26">'[46]Analisa Alat'!$AW$33</definedName>
    <definedName name="____EEE27">'[37]5-ALAT(1)'!$AW$34</definedName>
    <definedName name="____EEE28">#REF!</definedName>
    <definedName name="____EEE29">'[37]5-ALAT(1)'!$AW$36</definedName>
    <definedName name="____EEE30">#REF!</definedName>
    <definedName name="____EEE31">'[37]5-ALAT(1)'!$AW$38</definedName>
    <definedName name="____EEE32">#REF!</definedName>
    <definedName name="____EEE33">#REF!</definedName>
    <definedName name="____eng3">[42]UPAH!#REF!</definedName>
    <definedName name="____eng4">[42]UPAH!#REF!</definedName>
    <definedName name="____EST1">#REF!</definedName>
    <definedName name="____EST2">#REF!</definedName>
    <definedName name="____frm74">[55]NP!$L$1322:$V$1382</definedName>
    <definedName name="____gip1">[42]UPAH!#REF!</definedName>
    <definedName name="____gip2">[42]UPAH!#REF!</definedName>
    <definedName name="____gip3">[42]UPAH!#REF!</definedName>
    <definedName name="____gip4">[42]UPAH!#REF!</definedName>
    <definedName name="____HAL1">#REF!</definedName>
    <definedName name="____HAL2">#REF!</definedName>
    <definedName name="____HAL3">#REF!</definedName>
    <definedName name="____HAL4">#REF!</definedName>
    <definedName name="____HAL5">#REF!</definedName>
    <definedName name="____HAL6">#REF!</definedName>
    <definedName name="____HAL7">#REF!</definedName>
    <definedName name="____HAL8">#REF!</definedName>
    <definedName name="____je01">[38]jeulingke!$F$17</definedName>
    <definedName name="____je02">[51]jeulingke!$F$23</definedName>
    <definedName name="____je03">[51]jeulingke!$F$26</definedName>
    <definedName name="____je04">[51]jeulingke!$F$30</definedName>
    <definedName name="____je05">[51]jeulingke!$F$35</definedName>
    <definedName name="____je06">[51]jeulingke!$F$39</definedName>
    <definedName name="____je07">[51]jeulingke!$F$55</definedName>
    <definedName name="____je08">[51]jeulingke!$F$63</definedName>
    <definedName name="____je09">[51]jeulingke!$F$72</definedName>
    <definedName name="____je10">[51]jeulingke!$F$78</definedName>
    <definedName name="____je11">[51]jeulingke!$F$84</definedName>
    <definedName name="____je12">[51]jeulingke!$F$86</definedName>
    <definedName name="____je13">[51]jeulingke!$F$89</definedName>
    <definedName name="____je14">[51]jeulingke!$F$132</definedName>
    <definedName name="____je15">[51]jeulingke!$F$150</definedName>
    <definedName name="____je16">[51]jeulingke!$F$161</definedName>
    <definedName name="____je17">[51]jeulingke!$F$164</definedName>
    <definedName name="____jet01">#REF!</definedName>
    <definedName name="____jet02">#REF!</definedName>
    <definedName name="____jet03">#REF!</definedName>
    <definedName name="____jet04">#REF!</definedName>
    <definedName name="____jet05">#REF!</definedName>
    <definedName name="____kon2">'[44]R-MP2-98'!#REF!</definedName>
    <definedName name="____kon3">'[44]R-MP2-98'!#REF!</definedName>
    <definedName name="____kon4">'[44]R-MP2-98'!#REF!</definedName>
    <definedName name="____kon5">'[45]R-MP'!#REF!</definedName>
    <definedName name="____lb01">'[51]lambaro skep'!$F$17</definedName>
    <definedName name="____lb02">'[51]lambaro skep'!$F$23</definedName>
    <definedName name="____lb03">'[51]lambaro skep'!$F$26</definedName>
    <definedName name="____lb04">'[51]lambaro skep'!$F$30</definedName>
    <definedName name="____lb05">'[51]lambaro skep'!$F$35</definedName>
    <definedName name="____lb06">'[51]lambaro skep'!$F$39</definedName>
    <definedName name="____lb07">'[51]lambaro skep'!$F$56</definedName>
    <definedName name="____lb08">'[51]lambaro skep'!$F$64</definedName>
    <definedName name="____lb09">'[51]lambaro skep'!$F$73</definedName>
    <definedName name="____lb10">'[51]lambaro skep'!$F$79</definedName>
    <definedName name="____lb11">'[51]lambaro skep'!$F$85</definedName>
    <definedName name="____lb12">'[51]lambaro skep'!$F$87</definedName>
    <definedName name="____lb13">'[51]lambaro skep'!$F$90</definedName>
    <definedName name="____lb14">'[51]lambaro skep'!$F$133</definedName>
    <definedName name="____lb15">'[51]lambaro skep'!$F$151</definedName>
    <definedName name="____lb16">'[51]lambaro skep'!$F$163</definedName>
    <definedName name="____lb17">'[51]lambaro skep'!$F$166</definedName>
    <definedName name="____LBP1">#REF!</definedName>
    <definedName name="____LBP2">#REF!</definedName>
    <definedName name="____LLL01">'[49]4-Basic Price'!$F$8</definedName>
    <definedName name="____LLL02">[54]Price!$H$15</definedName>
    <definedName name="____LLL03">'[49]4-Basic Price'!$F$10</definedName>
    <definedName name="____LLL04">[56]Price!$H$17</definedName>
    <definedName name="____LLL05">'[57]Basic Price'!$F$16</definedName>
    <definedName name="____LLL06">'[57]Basic Price'!$F$22</definedName>
    <definedName name="____LLL07">'[57]Basic Price'!$F$40</definedName>
    <definedName name="____LLL08">'[57]Basic Price'!$F$42</definedName>
    <definedName name="____LLL09">'[57]Basic Price'!$F$44</definedName>
    <definedName name="____LLL10">'[57]Basic Price'!$F$46</definedName>
    <definedName name="____LLL11">'[27]4-Basic Price'!#REF!</definedName>
    <definedName name="____MA18">'[47]ANALISA (2)'!$Q$1336</definedName>
    <definedName name="____MDE01">[35]PRODUKTIVITAS!#REF!</definedName>
    <definedName name="____MDE02">'[46]Analisa Alat'!$BO$47</definedName>
    <definedName name="____MDE03">'[46]Analisa Alat'!$BO$67</definedName>
    <definedName name="____MDE04">'[46]Analisa Alat'!$BO$87</definedName>
    <definedName name="____MDE05">'[46]Analisa Alat'!$BO$107</definedName>
    <definedName name="____MDE06">'[46]Analisa Alat'!$BO$127</definedName>
    <definedName name="____MDE07">'[46]Analisa Alat'!$BO$147</definedName>
    <definedName name="____MDE08">'[46]Analisa Alat'!$BO$167</definedName>
    <definedName name="____MDE09">'[46]Analisa Alat'!$BO$187</definedName>
    <definedName name="____MDE10">'[46]Analisa Alat'!$BO$207</definedName>
    <definedName name="____MDE11">'[46]Analisa Alat'!$BO$227</definedName>
    <definedName name="____MDE12">'[46]Analisa Alat'!$BO$247</definedName>
    <definedName name="____MDE13">'[46]Analisa Alat'!$BO$267</definedName>
    <definedName name="____MDE14">'[46]Analisa Alat'!$BO$287</definedName>
    <definedName name="____MDE15">'[46]Analisa Alat'!$BO$307</definedName>
    <definedName name="____MDE16">'[46]Analisa Alat'!$BO$327</definedName>
    <definedName name="____MDE17">'[46]Analisa Alat'!$BO$347</definedName>
    <definedName name="____MDE18">'[46]Analisa Alat'!$BO$367</definedName>
    <definedName name="____MDE19">'[46]Analisa Alat'!$BO$387</definedName>
    <definedName name="____MDE20">'[46]Analisa Alat'!$BO$407</definedName>
    <definedName name="____MDE21">'[46]Analisa Alat'!$BO$427</definedName>
    <definedName name="____MDE22">'[46]Analisa Alat'!$BO$447</definedName>
    <definedName name="____MDE23">'[46]Analisa Alat'!$BO$467</definedName>
    <definedName name="____MDE24">'[46]Analisa Alat'!$BO$487</definedName>
    <definedName name="____MDE25">'[46]Analisa Alat'!$BO$507</definedName>
    <definedName name="____MDE26">#REF!</definedName>
    <definedName name="____MDE27">'[46]Analisa Alat'!$BO$547</definedName>
    <definedName name="____MDE28">'[46]Analisa Alat'!$BO$567</definedName>
    <definedName name="____MDE29">'[46]Analisa Alat'!$BO$587</definedName>
    <definedName name="____MDE30">'[46]Analisa Alat'!$BO$607</definedName>
    <definedName name="____MDE31">'[46]Analisa Alat'!$BO$627</definedName>
    <definedName name="____MDE32">'[46]Analisa Alat'!$BO$647</definedName>
    <definedName name="____MDE33">'[46]Analisa Alat'!$BO$667</definedName>
    <definedName name="____MDE34">'[46]Analisa Alat'!$BO$698</definedName>
    <definedName name="____MDE35">'[36]Peralatan (2)'!$R$27</definedName>
    <definedName name="____MDE36">'[24]Peralatan (2)'!$R$47</definedName>
    <definedName name="____MDE37">'[24]Peralatan (2)'!$R$67</definedName>
    <definedName name="____MDE38">'[24]Peralatan (2)'!$R$87</definedName>
    <definedName name="____MDE39">'[24]Peralatan (2)'!$R$107</definedName>
    <definedName name="____MDE40">'[24]Peralatan (2)'!$R$127</definedName>
    <definedName name="____MDE41">'[24]Peralatan (2)'!$R$147</definedName>
    <definedName name="____MDE42">'[24]Peralatan (2)'!$R$167</definedName>
    <definedName name="____MDE43">'[24]Peralatan (2)'!$R$187</definedName>
    <definedName name="____MDE44">'[24]Peralatan (2)'!$R$207</definedName>
    <definedName name="____MDE45">'[24]Peralatan (2)'!$R$227</definedName>
    <definedName name="____MDE46">'[24]Peralatan (2)'!$R$247</definedName>
    <definedName name="____MDE47">'[24]Peralatan (2)'!$R$267</definedName>
    <definedName name="____MDE48">'[24]Peralatan (2)'!$R$287</definedName>
    <definedName name="____MDE49">'[24]Peralatan (2)'!$R$307</definedName>
    <definedName name="____MDE50">'[24]Peralatan (2)'!$R$327</definedName>
    <definedName name="____MDE51">'[24]Peralatan (2)'!$R$347</definedName>
    <definedName name="____MDE52">'[24]Peralatan (2)'!$R$367</definedName>
    <definedName name="____MDE53">'[24]Peralatan (2)'!$R$387</definedName>
    <definedName name="____MDE54">'[24]Peralatan (2)'!$R$407</definedName>
    <definedName name="____MDE55">'[24]Peralatan (2)'!$R$427</definedName>
    <definedName name="____MDE56">'[24]Peralatan (2)'!$R$447</definedName>
    <definedName name="____MDE57">'[24]Peralatan (2)'!$R$467</definedName>
    <definedName name="____MDE58">'[24]Peralatan (2)'!$R$487</definedName>
    <definedName name="____MDE59">'[24]Peralatan (2)'!$R$507</definedName>
    <definedName name="____MDE60">'[24]Peralatan (2)'!$R$527</definedName>
    <definedName name="____MDE61">'[24]Peralatan (2)'!$R$547</definedName>
    <definedName name="____MDE62">'[24]Peralatan (2)'!$R$567</definedName>
    <definedName name="____MDE63">'[24]Peralatan (2)'!$R$587</definedName>
    <definedName name="____MDE64">'[24]Peralatan (2)'!$R$607</definedName>
    <definedName name="____MDE65">'[24]Peralatan (2)'!$R$627</definedName>
    <definedName name="____MDE66">'[24]Peralatan (2)'!$R$647</definedName>
    <definedName name="____MDE67">'[24]Peralatan (2)'!$R$667</definedName>
    <definedName name="____MDE68">'[24]Peralatan (2)'!$R$698</definedName>
    <definedName name="____ME01">'[46]Analisa Alat'!$BO$26</definedName>
    <definedName name="____ME02">'[46]Analisa Alat'!$BO$46</definedName>
    <definedName name="____ME03">'[46]Analisa Alat'!$BO$66</definedName>
    <definedName name="____ME04">'[46]Analisa Alat'!$BO$86</definedName>
    <definedName name="____ME05">'[46]Analisa Alat'!$BO$106</definedName>
    <definedName name="____ME06">'[46]Analisa Alat'!$BO$126</definedName>
    <definedName name="____ME07">'[46]Analisa Alat'!$BO$146</definedName>
    <definedName name="____ME08">'[46]Analisa Alat'!$BO$166</definedName>
    <definedName name="____ME09">'[46]Analisa Alat'!$BO$186</definedName>
    <definedName name="____ME10">'[46]Analisa Alat'!$BO$206</definedName>
    <definedName name="____ME11">'[46]Analisa Alat'!$BO$226</definedName>
    <definedName name="____ME12">'[46]Analisa Alat'!$BO$246</definedName>
    <definedName name="____ME13">'[46]Analisa Alat'!$BO$266</definedName>
    <definedName name="____ME14">'[46]Analisa Alat'!$BO$286</definedName>
    <definedName name="____ME15">'[46]Analisa Alat'!$BO$306</definedName>
    <definedName name="____ME16">'[46]Analisa Alat'!$BO$326</definedName>
    <definedName name="____ME17">'[46]Analisa Alat'!$BO$346</definedName>
    <definedName name="____ME18">'[46]Analisa Alat'!$BO$366</definedName>
    <definedName name="____ME19">'[46]Analisa Alat'!$BO$386</definedName>
    <definedName name="____ME20">'[46]Analisa Alat'!$BO$406</definedName>
    <definedName name="____ME21">'[46]Analisa Alat'!$BO$426</definedName>
    <definedName name="____ME22">'[46]Analisa Alat'!$BO$446</definedName>
    <definedName name="____ME23">'[46]Analisa Alat'!$BO$466</definedName>
    <definedName name="____ME24">'[46]Analisa Alat'!$BO$486</definedName>
    <definedName name="____ME25">'[46]Analisa Alat'!$BO$506</definedName>
    <definedName name="____ME26">#REF!</definedName>
    <definedName name="____ME27">'[46]Analisa Alat'!$BO$546</definedName>
    <definedName name="____ME28">'[46]Analisa Alat'!$BO$566</definedName>
    <definedName name="____ME29">'[46]Analisa Alat'!$BO$586</definedName>
    <definedName name="____ME30">'[46]Analisa Alat'!$BO$606</definedName>
    <definedName name="____ME31">'[46]Analisa Alat'!$BO$626</definedName>
    <definedName name="____ME32">'[46]Analisa Alat'!$BO$646</definedName>
    <definedName name="____ME33">'[46]Analisa Alat'!$BO$666</definedName>
    <definedName name="____ME34">'[46]Analisa Alat'!$BO$697</definedName>
    <definedName name="____ME35">'[36]Peralatan (2)'!$R$26</definedName>
    <definedName name="____ME36">'[24]Peralatan (2)'!$R$46</definedName>
    <definedName name="____ME37">'[24]Peralatan (2)'!$R$66</definedName>
    <definedName name="____ME38">'[24]Peralatan (2)'!$R$86</definedName>
    <definedName name="____ME39">'[24]Peralatan (2)'!$R$106</definedName>
    <definedName name="____ME40">'[24]Peralatan (2)'!$R$126</definedName>
    <definedName name="____ME41">'[24]Peralatan (2)'!$R$146</definedName>
    <definedName name="____ME42">'[24]Peralatan (2)'!$R$166</definedName>
    <definedName name="____ME43">'[24]Peralatan (2)'!$R$186</definedName>
    <definedName name="____ME44">'[24]Peralatan (2)'!$R$206</definedName>
    <definedName name="____ME45">'[24]Peralatan (2)'!$R$226</definedName>
    <definedName name="____ME46">'[24]Peralatan (2)'!$R$246</definedName>
    <definedName name="____ME47">'[24]Peralatan (2)'!$R$266</definedName>
    <definedName name="____ME48">'[24]Peralatan (2)'!$R$286</definedName>
    <definedName name="____ME49">'[24]Peralatan (2)'!$R$306</definedName>
    <definedName name="____ME50">'[24]Peralatan (2)'!$R$326</definedName>
    <definedName name="____ME51">'[24]Peralatan (2)'!$R$346</definedName>
    <definedName name="____ME52">'[24]Peralatan (2)'!$R$366</definedName>
    <definedName name="____ME53">'[24]Peralatan (2)'!$R$386</definedName>
    <definedName name="____ME54">'[24]Peralatan (2)'!$R$406</definedName>
    <definedName name="____ME55">'[24]Peralatan (2)'!$R$426</definedName>
    <definedName name="____ME56">'[24]Peralatan (2)'!$R$446</definedName>
    <definedName name="____ME57">'[24]Peralatan (2)'!$R$466</definedName>
    <definedName name="____ME58">'[24]Peralatan (2)'!$R$486</definedName>
    <definedName name="____ME59">'[24]Peralatan (2)'!$R$506</definedName>
    <definedName name="____ME60">'[24]Peralatan (2)'!$R$526</definedName>
    <definedName name="____ME61">'[24]Peralatan (2)'!$R$546</definedName>
    <definedName name="____ME62">'[24]Peralatan (2)'!$R$566</definedName>
    <definedName name="____ME63">'[24]Peralatan (2)'!$R$586</definedName>
    <definedName name="____ME64">'[24]Peralatan (2)'!$R$606</definedName>
    <definedName name="____ME65">'[24]Peralatan (2)'!$R$626</definedName>
    <definedName name="____ME66">'[24]Peralatan (2)'!$R$646</definedName>
    <definedName name="____ME67">'[24]Peralatan (2)'!$R$666</definedName>
    <definedName name="____ME68">'[24]Peralatan (2)'!$R$697</definedName>
    <definedName name="____MEN1">#REF!</definedName>
    <definedName name="____MET1">#REF!</definedName>
    <definedName name="____MET2">#REF!</definedName>
    <definedName name="____MF8">#REF!</definedName>
    <definedName name="____MG41">#REF!</definedName>
    <definedName name="____MG53">#REF!</definedName>
    <definedName name="____MI2">#REF!</definedName>
    <definedName name="____MJ1">#REF!</definedName>
    <definedName name="____MJ2">#REF!</definedName>
    <definedName name="____MK020">#REF!</definedName>
    <definedName name="____MK040">#REF!</definedName>
    <definedName name="____MK110">#REF!</definedName>
    <definedName name="____MK112">#REF!</definedName>
    <definedName name="____MK121">#REF!</definedName>
    <definedName name="____MK123">#REF!</definedName>
    <definedName name="____MK127">#REF!</definedName>
    <definedName name="____MK132">#REF!</definedName>
    <definedName name="____MK139">#REF!</definedName>
    <definedName name="____MK19">#REF!</definedName>
    <definedName name="____MK210">#REF!</definedName>
    <definedName name="____MK224">#REF!</definedName>
    <definedName name="____MK225">#REF!</definedName>
    <definedName name="____MK311">#REF!</definedName>
    <definedName name="____MK321">#REF!</definedName>
    <definedName name="____MK342">#REF!</definedName>
    <definedName name="____MK36">#REF!</definedName>
    <definedName name="____MK37">#REF!</definedName>
    <definedName name="____MK411">#REF!</definedName>
    <definedName name="____MK424">#REF!</definedName>
    <definedName name="____MK514">#REF!</definedName>
    <definedName name="____MK522">#REF!</definedName>
    <definedName name="____MK618">#REF!</definedName>
    <definedName name="____MK621">#REF!</definedName>
    <definedName name="____MK641">#REF!</definedName>
    <definedName name="____MK710">#REF!</definedName>
    <definedName name="____MK715">#REF!</definedName>
    <definedName name="____MK720">#REF!</definedName>
    <definedName name="____MK725">#REF!</definedName>
    <definedName name="____MK810">#REF!</definedName>
    <definedName name="____MK855">#REF!</definedName>
    <definedName name="____MMM01">[54]Price!$H$52</definedName>
    <definedName name="____MMM02">[54]Price!$H$54</definedName>
    <definedName name="____MMM03">'[49]4-Basic Price'!#REF!</definedName>
    <definedName name="____MMM04">[56]Price!$H$70</definedName>
    <definedName name="____MMM05">'[30]4-Basic Price2011'!$F$55</definedName>
    <definedName name="____MMM06">'[57]Basic Price'!$F$79</definedName>
    <definedName name="____MMM07">[56]Price!$H$78</definedName>
    <definedName name="____MMM08">'[57]Basic Price'!$F$83</definedName>
    <definedName name="____MMM09">'[57]Basic Price'!#REF!</definedName>
    <definedName name="____MMM10">[56]Price!$H$86</definedName>
    <definedName name="____MMM11">[56]Price!$H$88</definedName>
    <definedName name="____MMM12">'[37]4-Basic Price'!$F$63</definedName>
    <definedName name="____MMM13">'[23]4-Basic Price'!$F$65</definedName>
    <definedName name="____MMM14">[56]Price!$H$94</definedName>
    <definedName name="____MMM15">#REF!</definedName>
    <definedName name="____MMM16">[56]Price!$H$98</definedName>
    <definedName name="____MMM17">'[57]Basic Price'!#REF!</definedName>
    <definedName name="____MMM18">'[49]4-Basic Price'!$F$76</definedName>
    <definedName name="____MMM19">'[49]4-Basic Price'!$F$77</definedName>
    <definedName name="____MMM20">[56]Price!$H$118</definedName>
    <definedName name="____MMM21">[56]Price!$H$120</definedName>
    <definedName name="____MMM22">[56]Price!$H$122</definedName>
    <definedName name="____MMM23">'[57]Basic Price'!$F$106</definedName>
    <definedName name="____MMM24">'[27]4-Basic Price'!$F$77</definedName>
    <definedName name="____MMM25">'[57]Basic Price'!$F$110</definedName>
    <definedName name="____MMM26">'[37]4-Basic Price'!$F$80</definedName>
    <definedName name="____MMM27">'[37]4-Basic Price'!$F$81</definedName>
    <definedName name="____MMM28">[56]Price!$H$134</definedName>
    <definedName name="____MMM29">'[57]Basic Price'!$F$118</definedName>
    <definedName name="____MMM30">'[57]Basic Price'!$F$120</definedName>
    <definedName name="____MMM31">'[57]Basic Price'!$F$122</definedName>
    <definedName name="____MMM32">'[57]Basic Price'!$F$124</definedName>
    <definedName name="____MMM33">'[37]4-Basic Price'!$F$87</definedName>
    <definedName name="____MMM34">'[57]Basic Price'!$F$128</definedName>
    <definedName name="____MMM35">'[57]Basic Price'!$F$130</definedName>
    <definedName name="____MMM36">'[57]Basic Price'!$F$132</definedName>
    <definedName name="____MMM37">'[37]4-Basic Price'!$F$92</definedName>
    <definedName name="____MMM38">'[37]4-Basic Price'!#REF!</definedName>
    <definedName name="____MMM39">'[49]4-Basic Price'!$F$97</definedName>
    <definedName name="____MMM40">'[57]Basic Price'!$F$148</definedName>
    <definedName name="____MMM41">'[57]Basic Price'!$F$150</definedName>
    <definedName name="____MMM411">'[57]Basic Price'!$F$151</definedName>
    <definedName name="____MMM42">'[57]Basic Price'!$F$153</definedName>
    <definedName name="____MMM43">'[57]Basic Price'!$F$155</definedName>
    <definedName name="____MMM44">'[37]4-Basic Price'!$F$100</definedName>
    <definedName name="____MMM45">'[57]Basic Price'!$F$159</definedName>
    <definedName name="____MMM46">'[57]Basic Price'!$F$161</definedName>
    <definedName name="____MMM47">'[37]4-Basic Price'!$F$103</definedName>
    <definedName name="____MMM48">'[37]4-Basic Price'!$F$104</definedName>
    <definedName name="____MMM49">'[57]Basic Price'!$F$167</definedName>
    <definedName name="____MMM50">'[57]Basic Price'!$F$169</definedName>
    <definedName name="____MMM51">'[57]Basic Price'!$F$171</definedName>
    <definedName name="____MMM52">'[57]Basic Price'!$F$173</definedName>
    <definedName name="____MMM53">'[57]Basic Price'!$F$175</definedName>
    <definedName name="____MMM54">'[57]Basic Price'!$F$191</definedName>
    <definedName name="____MOB1">#REF!</definedName>
    <definedName name="____MOB2">#REF!</definedName>
    <definedName name="____mr01">'[51]matang rayeuk'!$F$17</definedName>
    <definedName name="____mr02">'[51]matang rayeuk'!$F$23</definedName>
    <definedName name="____mr03">'[51]matang rayeuk'!$F$26</definedName>
    <definedName name="____mr04">'[51]matang rayeuk'!$F$30</definedName>
    <definedName name="____mr05">'[51]matang rayeuk'!$F$35</definedName>
    <definedName name="____mr06">'[51]matang rayeuk'!$F$39</definedName>
    <definedName name="____mr07">'[51]matang rayeuk'!$F$56</definedName>
    <definedName name="____mr08">'[51]matang rayeuk'!$F$64</definedName>
    <definedName name="____mr09">'[51]matang rayeuk'!$F$73</definedName>
    <definedName name="____mr10">'[51]matang rayeuk'!$F$79</definedName>
    <definedName name="____mr11">'[51]matang rayeuk'!$F$85</definedName>
    <definedName name="____mr12">'[51]matang rayeuk'!$F$87</definedName>
    <definedName name="____mr13">'[51]matang rayeuk'!$F$90</definedName>
    <definedName name="____mr14">'[51]matang rayeuk'!$F$133</definedName>
    <definedName name="____mr15">'[51]matang rayeuk'!$F$151</definedName>
    <definedName name="____mr16">'[51]matang rayeuk'!$F$162</definedName>
    <definedName name="____mr17">'[51]matang rayeuk'!$F$165</definedName>
    <definedName name="____MS1">#REF!</definedName>
    <definedName name="____MS2">#REF!</definedName>
    <definedName name="____mu1">'[58]har-sat'!$J$2</definedName>
    <definedName name="____nyy10">[42]UPAH!#REF!</definedName>
    <definedName name="____nyy25">[42]UPAH!#REF!</definedName>
    <definedName name="____PA1">'[47]ANALISA (2)'!$Q$1258</definedName>
    <definedName name="____PA18">'[47]ANALISA (2)'!$Q$1320</definedName>
    <definedName name="____PE1">#REF!</definedName>
    <definedName name="____PE13">#REF!</definedName>
    <definedName name="____PF4">#REF!</definedName>
    <definedName name="____PF8">#REF!</definedName>
    <definedName name="____PG41">#REF!</definedName>
    <definedName name="____PG53">#REF!</definedName>
    <definedName name="____PI2">#REF!</definedName>
    <definedName name="____PI6">#REF!</definedName>
    <definedName name="____PK020">#REF!</definedName>
    <definedName name="____PK040">#REF!</definedName>
    <definedName name="____PK110">#REF!</definedName>
    <definedName name="____PK112">#REF!</definedName>
    <definedName name="____PK121">#REF!</definedName>
    <definedName name="____PK123">#REF!</definedName>
    <definedName name="____PK127">#REF!</definedName>
    <definedName name="____PK132">#REF!</definedName>
    <definedName name="____PK139">#REF!</definedName>
    <definedName name="____PK19">#REF!</definedName>
    <definedName name="____PK210">#REF!</definedName>
    <definedName name="____PK224">#REF!</definedName>
    <definedName name="____PK225">#REF!</definedName>
    <definedName name="____PK23">#REF!</definedName>
    <definedName name="____PK311">#REF!</definedName>
    <definedName name="____PK321">#REF!</definedName>
    <definedName name="____PK342">#REF!</definedName>
    <definedName name="____PK36">#REF!</definedName>
    <definedName name="____PK37">#REF!</definedName>
    <definedName name="____PK411">#REF!</definedName>
    <definedName name="____PK424">#REF!</definedName>
    <definedName name="____PK514">#REF!</definedName>
    <definedName name="____PK522">#REF!</definedName>
    <definedName name="____PK618">#REF!</definedName>
    <definedName name="____PK621">#REF!</definedName>
    <definedName name="____PK641">#REF!</definedName>
    <definedName name="____PK710">#REF!</definedName>
    <definedName name="____PK715">#REF!</definedName>
    <definedName name="____PK720">#REF!</definedName>
    <definedName name="____PK725">#REF!</definedName>
    <definedName name="____PK810">#REF!</definedName>
    <definedName name="____PK855">#REF!</definedName>
    <definedName name="____pr01">#REF!</definedName>
    <definedName name="____pr02">#REF!</definedName>
    <definedName name="____pr03">#REF!</definedName>
    <definedName name="____pr04">#REF!</definedName>
    <definedName name="____pr05">#REF!</definedName>
    <definedName name="____pr06">#REF!</definedName>
    <definedName name="____pr07">#REF!</definedName>
    <definedName name="____pr08">#REF!</definedName>
    <definedName name="____pr09">#REF!</definedName>
    <definedName name="____pr10">#REF!</definedName>
    <definedName name="____pr11">#REF!</definedName>
    <definedName name="____PR110">#REF!</definedName>
    <definedName name="____pr12">#REF!</definedName>
    <definedName name="____PR123">#REF!</definedName>
    <definedName name="____pr13">#REF!</definedName>
    <definedName name="____PR132">#REF!</definedName>
    <definedName name="____PR139">#REF!</definedName>
    <definedName name="____pr14">#REF!</definedName>
    <definedName name="____pr15">#REF!</definedName>
    <definedName name="____pr16">#REF!</definedName>
    <definedName name="____pr17">#REF!</definedName>
    <definedName name="____PR210">#REF!</definedName>
    <definedName name="____PR225">#REF!</definedName>
    <definedName name="____PR311">#REF!</definedName>
    <definedName name="____PR321">#REF!</definedName>
    <definedName name="____PR342">#REF!</definedName>
    <definedName name="____PR411">#REF!</definedName>
    <definedName name="____PR424">#REF!</definedName>
    <definedName name="____PR514">#REF!</definedName>
    <definedName name="____PR522">#REF!</definedName>
    <definedName name="____PR621">#REF!</definedName>
    <definedName name="____PR710">#REF!</definedName>
    <definedName name="____PR715">#REF!</definedName>
    <definedName name="____PR720">#REF!</definedName>
    <definedName name="____PRK020">#REF!</definedName>
    <definedName name="____PRK040">#REF!</definedName>
    <definedName name="____PRK112">#REF!</definedName>
    <definedName name="____PRK127">#REF!</definedName>
    <definedName name="____PRK618">#REF!</definedName>
    <definedName name="____PRK641">#REF!</definedName>
    <definedName name="____PRK725">#REF!</definedName>
    <definedName name="____PRK810">#REF!</definedName>
    <definedName name="____PRK855">#REF!</definedName>
    <definedName name="____pvc1">[42]UPAH!#REF!</definedName>
    <definedName name="____pvc2">[42]UPAH!#REF!</definedName>
    <definedName name="____pvc3">[42]UPAH!#REF!</definedName>
    <definedName name="____pvc4">[42]UPAH!#REF!</definedName>
    <definedName name="____rcp60">#REF!</definedName>
    <definedName name="____sak1">[42]UPAH!#REF!</definedName>
    <definedName name="____sak2">[42]UPAH!#REF!</definedName>
    <definedName name="____sak3">[42]UPAH!#REF!</definedName>
    <definedName name="____sc175">#REF!</definedName>
    <definedName name="____spl7">[42]ANALISA!#REF!</definedName>
    <definedName name="____tb01">[51]tibang!$F$17</definedName>
    <definedName name="____tb02">[51]tibang!$F$23</definedName>
    <definedName name="____tb03">[51]tibang!$F$26</definedName>
    <definedName name="____tb04">[51]tibang!$F$30</definedName>
    <definedName name="____tb05">[51]tibang!$F$35</definedName>
    <definedName name="____tb06">[51]tibang!$F$39</definedName>
    <definedName name="____tb07">[51]tibang!$F$56</definedName>
    <definedName name="____tb08">[51]tibang!$F$64</definedName>
    <definedName name="____tb09">[51]tibang!$F$73</definedName>
    <definedName name="____tb10">[51]tibang!$F$79</definedName>
    <definedName name="____tb11">[51]tibang!$F$85</definedName>
    <definedName name="____tb12">[51]tibang!$F$87</definedName>
    <definedName name="____tb13">[51]tibang!$F$90</definedName>
    <definedName name="____tb14">[51]tibang!$F$133</definedName>
    <definedName name="____tb15">[51]tibang!$F$151</definedName>
    <definedName name="____tb16">[51]tibang!$F$162</definedName>
    <definedName name="____tb17">[51]tibang!$F$165</definedName>
    <definedName name="____tgl2">[59]Ch!$A$16</definedName>
    <definedName name="____WC1">#REF!</definedName>
    <definedName name="___adt01">'[51]alue deah teungoh'!$F$17</definedName>
    <definedName name="___adt02">'[51]alue deah teungoh'!$F$23</definedName>
    <definedName name="___adt03">'[51]alue deah teungoh'!$F$26</definedName>
    <definedName name="___adt04">'[51]alue deah teungoh'!$F$30</definedName>
    <definedName name="___adt05">'[51]alue deah teungoh'!$F$35</definedName>
    <definedName name="___adt06">'[51]alue deah teungoh'!$F$39</definedName>
    <definedName name="___adt07">'[51]alue deah teungoh'!$F$56</definedName>
    <definedName name="___adt08">'[51]alue deah teungoh'!$F$64</definedName>
    <definedName name="___adt09">'[51]alue deah teungoh'!$F$73</definedName>
    <definedName name="___adt10">'[51]alue deah teungoh'!$F$79</definedName>
    <definedName name="___adt11">'[51]alue deah teungoh'!$F$85</definedName>
    <definedName name="___adt12">'[51]alue deah teungoh'!$F$87</definedName>
    <definedName name="___adt13">'[51]alue deah teungoh'!$F$90</definedName>
    <definedName name="___adt14">'[51]alue deah teungoh'!$F$133</definedName>
    <definedName name="___adt15">'[51]alue deah teungoh'!$F$151</definedName>
    <definedName name="___adt16">'[51]alue deah teungoh'!$F$162</definedName>
    <definedName name="___adt17">'[51]alue deah teungoh'!$F$165</definedName>
    <definedName name="___agt3">[39]uRAIAN!#REF!</definedName>
    <definedName name="___agt4">[39]uRAIAN!#REF!</definedName>
    <definedName name="___agt5">[39]uRAIAN!#REF!</definedName>
    <definedName name="___ANA1">#REF!</definedName>
    <definedName name="___ANA2">#REF!</definedName>
    <definedName name="___ANE13">#REF!</definedName>
    <definedName name="___ANG41">#REF!</definedName>
    <definedName name="___ANG53">#REF!</definedName>
    <definedName name="___ANI2">#REF!</definedName>
    <definedName name="___BOQ1">#REF!</definedName>
    <definedName name="___BOQ2">#REF!</definedName>
    <definedName name="___CON1">#REF!</definedName>
    <definedName name="___CON2">#REF!</definedName>
    <definedName name="___DIV1">#REF!</definedName>
    <definedName name="___DIV10">#REF!</definedName>
    <definedName name="___DIV11">#REF!</definedName>
    <definedName name="___DIV111">'[60]Kuantitas &amp; Harga'!#REF!</definedName>
    <definedName name="___DIV2">#REF!</definedName>
    <definedName name="___DIV3">#REF!</definedName>
    <definedName name="___DIV4">#REF!</definedName>
    <definedName name="___DIV5">#REF!</definedName>
    <definedName name="___DIV6">#REF!</definedName>
    <definedName name="___DIV7">#REF!</definedName>
    <definedName name="___DIV8">#REF!</definedName>
    <definedName name="___DIV9">#REF!</definedName>
    <definedName name="___EEE01">'[40]5-ALAT(1)'!$AW$8</definedName>
    <definedName name="___EEE02">'[40]5-ALAT(1)'!$AW$9</definedName>
    <definedName name="___EEE03">'[56]Analisa Alat'!$AW$10</definedName>
    <definedName name="___EEE04">'[56]Analisa Alat'!$AW$11</definedName>
    <definedName name="___EEE05">'[40]5-ALAT(1)'!$AW$12</definedName>
    <definedName name="___EEE06">'[49]5-ALAT(1)'!$AW$13</definedName>
    <definedName name="___EEE07">'[40]5-ALAT(1)'!$AW$14</definedName>
    <definedName name="___EEE08">'[49]5-ALAT(1)'!$AW$15</definedName>
    <definedName name="___EEE09">'[40]5-ALAT(1)'!$AW$16</definedName>
    <definedName name="___EEE10">'[49]5-ALAT(1)'!$AW$17</definedName>
    <definedName name="___EEE11">'[40]5-ALAT(1)'!$AW$18</definedName>
    <definedName name="___EEE12">'[56]Analisa Alat'!$AW$19</definedName>
    <definedName name="___EEE13">'[40]5-ALAT(1)'!$AW$20</definedName>
    <definedName name="___EEE14">#REF!</definedName>
    <definedName name="___EEE15">'[40]5-ALAT(1)'!$AW$22</definedName>
    <definedName name="___EEE16">'[40]5-ALAT(1)'!$AW$23</definedName>
    <definedName name="___EEE17">'[49]5-ALAT(1)'!$AW$24</definedName>
    <definedName name="___EEE18">'[56]Analisa Alat'!$AW$25</definedName>
    <definedName name="___EEE19">'[40]5-ALAT(1)'!$AW$26</definedName>
    <definedName name="___EEE20">'[54]Analisa Alat'!$AW$27</definedName>
    <definedName name="___EEE21">#REF!</definedName>
    <definedName name="___EEE22">'[40]5-ALAT(1)'!$AW$29</definedName>
    <definedName name="___EEE23">'[49]5-ALAT(1)'!$AW$30</definedName>
    <definedName name="___EEE24">#REF!</definedName>
    <definedName name="___EEE25">#REF!</definedName>
    <definedName name="___EEE26">'[56]Analisa Alat'!$AW$33</definedName>
    <definedName name="___EEE27">'[40]5-ALAT(1)'!$AW$34</definedName>
    <definedName name="___EEE28">'[61]Peralatan (2)'!#REF!</definedName>
    <definedName name="___EEE29">'[40]5-ALAT(1)'!$AW$36</definedName>
    <definedName name="___EEE30">#REF!</definedName>
    <definedName name="___EEE31">'[40]5-ALAT(1)'!$AW$38</definedName>
    <definedName name="___EEE32">#REF!</definedName>
    <definedName name="___EEE33">#REF!</definedName>
    <definedName name="___eng3">[42]UPAH!#REF!</definedName>
    <definedName name="___eng4">[42]UPAH!#REF!</definedName>
    <definedName name="___EST1">#REF!</definedName>
    <definedName name="___EST2">#REF!</definedName>
    <definedName name="___frm74">[62]NP!$L$1322:$V$1382</definedName>
    <definedName name="___gip1">[42]UPAH!#REF!</definedName>
    <definedName name="___gip2">[42]UPAH!#REF!</definedName>
    <definedName name="___gip3">[42]UPAH!#REF!</definedName>
    <definedName name="___gip4">[42]UPAH!#REF!</definedName>
    <definedName name="___HAL1">#REF!</definedName>
    <definedName name="___HAL2">#REF!</definedName>
    <definedName name="___HAL3">#REF!</definedName>
    <definedName name="___HAL4">#REF!</definedName>
    <definedName name="___HAL5">#REF!</definedName>
    <definedName name="___HAL6">#REF!</definedName>
    <definedName name="___HAL7">#REF!</definedName>
    <definedName name="___HAL8">#REF!</definedName>
    <definedName name="___je01">[51]jeulingke!$F$17</definedName>
    <definedName name="___je02">[51]jeulingke!$F$23</definedName>
    <definedName name="___je03">[51]jeulingke!$F$26</definedName>
    <definedName name="___je04">[51]jeulingke!$F$30</definedName>
    <definedName name="___je05">[51]jeulingke!$F$35</definedName>
    <definedName name="___je06">[51]jeulingke!$F$39</definedName>
    <definedName name="___je07">[51]jeulingke!$F$55</definedName>
    <definedName name="___je08">[51]jeulingke!$F$63</definedName>
    <definedName name="___je09">[51]jeulingke!$F$72</definedName>
    <definedName name="___je10">[51]jeulingke!$F$78</definedName>
    <definedName name="___je11">[51]jeulingke!$F$84</definedName>
    <definedName name="___je12">[51]jeulingke!$F$86</definedName>
    <definedName name="___je13">[51]jeulingke!$F$89</definedName>
    <definedName name="___je14">[51]jeulingke!$F$132</definedName>
    <definedName name="___je15">[51]jeulingke!$F$150</definedName>
    <definedName name="___je16">[51]jeulingke!$F$161</definedName>
    <definedName name="___je17">[51]jeulingke!$F$164</definedName>
    <definedName name="___jet01">#REF!</definedName>
    <definedName name="___jet02">#REF!</definedName>
    <definedName name="___jet03">#REF!</definedName>
    <definedName name="___jet04">#REF!</definedName>
    <definedName name="___jet05">#REF!</definedName>
    <definedName name="___kon2">'[44]R-MP2-98'!#REF!</definedName>
    <definedName name="___kon3">'[44]R-MP2-98'!#REF!</definedName>
    <definedName name="___kon4">'[44]R-MP2-98'!#REF!</definedName>
    <definedName name="___kon5">'[45]R-MP'!#REF!</definedName>
    <definedName name="___lb01">'[51]lambaro skep'!$F$17</definedName>
    <definedName name="___lb02">'[51]lambaro skep'!$F$23</definedName>
    <definedName name="___lb03">'[51]lambaro skep'!$F$26</definedName>
    <definedName name="___lb04">'[51]lambaro skep'!$F$30</definedName>
    <definedName name="___lb05">'[51]lambaro skep'!$F$35</definedName>
    <definedName name="___lb06">'[51]lambaro skep'!$F$39</definedName>
    <definedName name="___lb07">'[51]lambaro skep'!$F$56</definedName>
    <definedName name="___lb08">'[51]lambaro skep'!$F$64</definedName>
    <definedName name="___lb09">'[51]lambaro skep'!$F$73</definedName>
    <definedName name="___lb10">'[51]lambaro skep'!$F$79</definedName>
    <definedName name="___lb11">'[51]lambaro skep'!$F$85</definedName>
    <definedName name="___lb12">'[51]lambaro skep'!$F$87</definedName>
    <definedName name="___lb13">'[51]lambaro skep'!$F$90</definedName>
    <definedName name="___lb14">'[51]lambaro skep'!$F$133</definedName>
    <definedName name="___lb15">'[51]lambaro skep'!$F$151</definedName>
    <definedName name="___lb16">'[51]lambaro skep'!$F$163</definedName>
    <definedName name="___lb17">'[51]lambaro skep'!$F$166</definedName>
    <definedName name="___LBP1">#REF!</definedName>
    <definedName name="___LBP2">#REF!</definedName>
    <definedName name="___LLL01">'[49]4-Basic Price'!$F$8</definedName>
    <definedName name="___LLL02">'[49]4-Basic Price'!$F$9</definedName>
    <definedName name="___LLL03">'[49]4-Basic Price'!$F$10</definedName>
    <definedName name="___LLL04">#REF!</definedName>
    <definedName name="___LLL05">'[63]Basic Price'!#REF!</definedName>
    <definedName name="___LLL06">'[63]Basic Price'!#REF!</definedName>
    <definedName name="___LLL07">'[63]Basic Price'!#REF!</definedName>
    <definedName name="___LLL08">'[63]Basic Price'!#REF!</definedName>
    <definedName name="___LLL09">'[63]Basic Price'!#REF!</definedName>
    <definedName name="___LLL10">'[63]Basic Price'!#REF!</definedName>
    <definedName name="___LLL11">'[37]4-Basic Price'!#REF!</definedName>
    <definedName name="___MA18">'[47]ANALISA (2)'!$Q$1336</definedName>
    <definedName name="___MDE01">'[64]Harsat UB'!#REF!</definedName>
    <definedName name="___MDE02">'[64]Harsat UB'!#REF!</definedName>
    <definedName name="___MDE03">'[64]Harsat UB'!#REF!</definedName>
    <definedName name="___MDE04">'[64]Harsat UB'!#REF!</definedName>
    <definedName name="___MDE05">'[64]Harsat UB'!#REF!</definedName>
    <definedName name="___MDE06">'[64]Harsat UB'!#REF!</definedName>
    <definedName name="___MDE07">'[64]Harsat UB'!#REF!</definedName>
    <definedName name="___MDE08">'[64]Harsat UB'!#REF!</definedName>
    <definedName name="___MDE09">'[64]Harsat UB'!#REF!</definedName>
    <definedName name="___MDE10">'[64]Harsat UB'!#REF!</definedName>
    <definedName name="___MDE11">'[64]Harsat UB'!#REF!</definedName>
    <definedName name="___MDE12">'[64]Harsat UB'!#REF!</definedName>
    <definedName name="___MDE13">'[64]Harsat UB'!#REF!</definedName>
    <definedName name="___MDE14">'[64]Harsat UB'!#REF!</definedName>
    <definedName name="___MDE15">'[64]Harsat UB'!#REF!</definedName>
    <definedName name="___MDE16">'[64]Harsat UB'!#REF!</definedName>
    <definedName name="___MDE17">'[64]Harsat UB'!#REF!</definedName>
    <definedName name="___MDE18">'[64]Harsat UB'!#REF!</definedName>
    <definedName name="___MDE19">'[64]Harsat UB'!#REF!</definedName>
    <definedName name="___MDE20">'[64]Harsat UB'!#REF!</definedName>
    <definedName name="___MDE21">'[64]Harsat UB'!#REF!</definedName>
    <definedName name="___MDE22">'[64]Harsat UB'!#REF!</definedName>
    <definedName name="___MDE23">'[64]Harsat UB'!#REF!</definedName>
    <definedName name="___MDE24">'[64]Harsat UB'!#REF!</definedName>
    <definedName name="___MDE25">'[64]Harsat UB'!#REF!</definedName>
    <definedName name="___MDE26">#REF!</definedName>
    <definedName name="___MDE27">'[64]Harsat UB'!#REF!</definedName>
    <definedName name="___MDE28">'[64]Harsat UB'!#REF!</definedName>
    <definedName name="___MDE29">'[64]Harsat UB'!#REF!</definedName>
    <definedName name="___MDE30">'[64]Harsat UB'!#REF!</definedName>
    <definedName name="___MDE31">'[64]Harsat UB'!#REF!</definedName>
    <definedName name="___MDE32">'[64]Harsat UB'!#REF!</definedName>
    <definedName name="___MDE33">'[64]Harsat UB'!#REF!</definedName>
    <definedName name="___MDE34">'[64]Harsat UB'!#REF!</definedName>
    <definedName name="___MDE35">#REF!</definedName>
    <definedName name="___MDE36">#REF!</definedName>
    <definedName name="___MDE37">#REF!</definedName>
    <definedName name="___MDE38">#REF!</definedName>
    <definedName name="___MDE39">#REF!</definedName>
    <definedName name="___MDE40">#REF!</definedName>
    <definedName name="___MDE41">#REF!</definedName>
    <definedName name="___MDE42">#REF!</definedName>
    <definedName name="___MDE43">#REF!</definedName>
    <definedName name="___MDE44">#REF!</definedName>
    <definedName name="___MDE45">#REF!</definedName>
    <definedName name="___MDE46">#REF!</definedName>
    <definedName name="___MDE47">#REF!</definedName>
    <definedName name="___MDE48">#REF!</definedName>
    <definedName name="___MDE49">#REF!</definedName>
    <definedName name="___MDE50">#REF!</definedName>
    <definedName name="___MDE51">#REF!</definedName>
    <definedName name="___MDE52">#REF!</definedName>
    <definedName name="___MDE53">#REF!</definedName>
    <definedName name="___MDE54">#REF!</definedName>
    <definedName name="___MDE55">#REF!</definedName>
    <definedName name="___MDE56">#REF!</definedName>
    <definedName name="___MDE57">#REF!</definedName>
    <definedName name="___MDE58">#REF!</definedName>
    <definedName name="___MDE59">#REF!</definedName>
    <definedName name="___MDE60">#REF!</definedName>
    <definedName name="___MDE61">#REF!</definedName>
    <definedName name="___MDE62">#REF!</definedName>
    <definedName name="___MDE63">#REF!</definedName>
    <definedName name="___MDE64">#REF!</definedName>
    <definedName name="___MDE65">#REF!</definedName>
    <definedName name="___MDE66">#REF!</definedName>
    <definedName name="___MDE67">#REF!</definedName>
    <definedName name="___MDE68">#REF!</definedName>
    <definedName name="___ME01">'[64]Harsat UB'!#REF!</definedName>
    <definedName name="___ME02">'[64]Harsat UB'!#REF!</definedName>
    <definedName name="___ME03">'[64]Harsat UB'!#REF!</definedName>
    <definedName name="___ME04">'[64]Harsat UB'!#REF!</definedName>
    <definedName name="___ME05">'[64]Harsat UB'!#REF!</definedName>
    <definedName name="___ME06">'[64]Harsat UB'!#REF!</definedName>
    <definedName name="___ME07">'[64]Harsat UB'!#REF!</definedName>
    <definedName name="___ME08">'[64]Harsat UB'!#REF!</definedName>
    <definedName name="___ME09">'[64]Harsat UB'!#REF!</definedName>
    <definedName name="___ME10">'[64]Harsat UB'!#REF!</definedName>
    <definedName name="___ME11">'[64]Harsat UB'!#REF!</definedName>
    <definedName name="___ME12">'[64]Harsat UB'!#REF!</definedName>
    <definedName name="___ME13">'[64]Harsat UB'!#REF!</definedName>
    <definedName name="___ME14">'[64]Harsat UB'!#REF!</definedName>
    <definedName name="___ME15">'[64]Harsat UB'!#REF!</definedName>
    <definedName name="___ME16">'[64]Harsat UB'!#REF!</definedName>
    <definedName name="___ME17">'[64]Harsat UB'!#REF!</definedName>
    <definedName name="___ME18">'[64]Harsat UB'!#REF!</definedName>
    <definedName name="___ME19">'[64]Harsat UB'!#REF!</definedName>
    <definedName name="___ME20">'[64]Harsat UB'!#REF!</definedName>
    <definedName name="___ME21">'[64]Harsat UB'!#REF!</definedName>
    <definedName name="___ME22">'[64]Harsat UB'!#REF!</definedName>
    <definedName name="___ME23">'[64]Harsat UB'!#REF!</definedName>
    <definedName name="___ME24">'[64]Harsat UB'!#REF!</definedName>
    <definedName name="___ME25">'[64]Harsat UB'!#REF!</definedName>
    <definedName name="___ME26">#REF!</definedName>
    <definedName name="___ME27">'[64]Harsat UB'!#REF!</definedName>
    <definedName name="___ME28">'[64]Harsat UB'!#REF!</definedName>
    <definedName name="___ME29">'[64]Harsat UB'!#REF!</definedName>
    <definedName name="___ME30">'[64]Harsat UB'!#REF!</definedName>
    <definedName name="___ME31">'[64]Harsat UB'!#REF!</definedName>
    <definedName name="___ME32">'[64]Harsat UB'!#REF!</definedName>
    <definedName name="___ME33">'[64]Harsat UB'!#REF!</definedName>
    <definedName name="___ME34">'[64]Harsat UB'!#REF!</definedName>
    <definedName name="___ME35">#REF!</definedName>
    <definedName name="___ME36">#REF!</definedName>
    <definedName name="___ME37">#REF!</definedName>
    <definedName name="___ME38">#REF!</definedName>
    <definedName name="___ME39">#REF!</definedName>
    <definedName name="___ME40">#REF!</definedName>
    <definedName name="___ME41">#REF!</definedName>
    <definedName name="___ME42">#REF!</definedName>
    <definedName name="___ME43">#REF!</definedName>
    <definedName name="___ME44">#REF!</definedName>
    <definedName name="___ME45">#REF!</definedName>
    <definedName name="___ME46">#REF!</definedName>
    <definedName name="___ME47">#REF!</definedName>
    <definedName name="___ME48">#REF!</definedName>
    <definedName name="___ME49">#REF!</definedName>
    <definedName name="___ME50">#REF!</definedName>
    <definedName name="___ME51">#REF!</definedName>
    <definedName name="___ME52">#REF!</definedName>
    <definedName name="___ME53">#REF!</definedName>
    <definedName name="___ME54">#REF!</definedName>
    <definedName name="___ME55">#REF!</definedName>
    <definedName name="___ME56">#REF!</definedName>
    <definedName name="___ME57">#REF!</definedName>
    <definedName name="___ME58">#REF!</definedName>
    <definedName name="___ME59">#REF!</definedName>
    <definedName name="___ME60">#REF!</definedName>
    <definedName name="___ME61">#REF!</definedName>
    <definedName name="___ME62">#REF!</definedName>
    <definedName name="___ME63">#REF!</definedName>
    <definedName name="___ME64">#REF!</definedName>
    <definedName name="___ME65">#REF!</definedName>
    <definedName name="___ME66">#REF!</definedName>
    <definedName name="___ME67">#REF!</definedName>
    <definedName name="___ME68">#REF!</definedName>
    <definedName name="___MEN1">#REF!</definedName>
    <definedName name="___MET1">#REF!</definedName>
    <definedName name="___MET2">#REF!</definedName>
    <definedName name="___MF8">#REF!</definedName>
    <definedName name="___MG41">#REF!</definedName>
    <definedName name="___MG53">#REF!</definedName>
    <definedName name="___MI2">#REF!</definedName>
    <definedName name="___MJ1">#REF!</definedName>
    <definedName name="___MJ2">#REF!</definedName>
    <definedName name="___MK020">#REF!</definedName>
    <definedName name="___MK040">#REF!</definedName>
    <definedName name="___MK110">#REF!</definedName>
    <definedName name="___MK112">#REF!</definedName>
    <definedName name="___MK121">#REF!</definedName>
    <definedName name="___MK123">#REF!</definedName>
    <definedName name="___MK127">#REF!</definedName>
    <definedName name="___MK132">#REF!</definedName>
    <definedName name="___MK139">#REF!</definedName>
    <definedName name="___MK19">#REF!</definedName>
    <definedName name="___MK210">#REF!</definedName>
    <definedName name="___MK224">#REF!</definedName>
    <definedName name="___MK225">#REF!</definedName>
    <definedName name="___MK311">#REF!</definedName>
    <definedName name="___MK321">#REF!</definedName>
    <definedName name="___MK342">#REF!</definedName>
    <definedName name="___MK36">#REF!</definedName>
    <definedName name="___MK37">#REF!</definedName>
    <definedName name="___MK411">#REF!</definedName>
    <definedName name="___MK424">#REF!</definedName>
    <definedName name="___MK514">#REF!</definedName>
    <definedName name="___MK522">#REF!</definedName>
    <definedName name="___MK618">#REF!</definedName>
    <definedName name="___MK621">#REF!</definedName>
    <definedName name="___MK641">#REF!</definedName>
    <definedName name="___MK710">#REF!</definedName>
    <definedName name="___MK715">#REF!</definedName>
    <definedName name="___MK720">#REF!</definedName>
    <definedName name="___MK725">#REF!</definedName>
    <definedName name="___MK810">#REF!</definedName>
    <definedName name="___MK855">#REF!</definedName>
    <definedName name="___MMM01">'[30]4-Basic Price2011'!$F$48</definedName>
    <definedName name="___MMM02">[54]Price!$H$54</definedName>
    <definedName name="___MMM03">'[49]4-Basic Price'!#REF!</definedName>
    <definedName name="___MMM04">'[40]4-Basic Price'!$F$54</definedName>
    <definedName name="___MMM05">'[23]4-Basic Price'!$F$55</definedName>
    <definedName name="___MMM06">'[63]Basic Price'!#REF!</definedName>
    <definedName name="___MMM07">[46]BAHAN!$G$85</definedName>
    <definedName name="___MMM08">#REF!</definedName>
    <definedName name="___MMM09">#REF!</definedName>
    <definedName name="___MMM10">'[40]4-Basic Price'!$F$60</definedName>
    <definedName name="___MMM11">'[40]4-Basic Price'!$F$62</definedName>
    <definedName name="___MMM12">'[40]4-Basic Price'!$F$63</definedName>
    <definedName name="___MMM13">'[27]4-Basic Price'!$F$65</definedName>
    <definedName name="___MMM14">'[40]4-Basic Price'!$F$66</definedName>
    <definedName name="___MMM15">[54]Price!$H$76</definedName>
    <definedName name="___MMM16">'[40]4-Basic Price'!$F$68</definedName>
    <definedName name="___MMM17">'[63]Basic Price'!#REF!</definedName>
    <definedName name="___MMM18">'[49]4-Basic Price'!$F$76</definedName>
    <definedName name="___MMM19">'[4]4-Basic Price'!$F$69</definedName>
    <definedName name="___MMM20">#REF!</definedName>
    <definedName name="___MMM21">#REF!</definedName>
    <definedName name="___MMM22">#REF!</definedName>
    <definedName name="___MMM23">'[63]Basic Price'!#REF!</definedName>
    <definedName name="___MMM24">'[37]4-Basic Price'!$F$77</definedName>
    <definedName name="___MMM25">'[63]Basic Price'!#REF!</definedName>
    <definedName name="___MMM26">'[40]4-Basic Price'!$F$79</definedName>
    <definedName name="___MMM27">'[49]4-Basic Price'!$F$85</definedName>
    <definedName name="___MMM28">[46]BAHAN!$G$131</definedName>
    <definedName name="___MMM29">'[63]Basic Price'!#REF!</definedName>
    <definedName name="___MMM30">#REF!</definedName>
    <definedName name="___MMM31">#REF!</definedName>
    <definedName name="___MMM32">'[63]Basic Price'!#REF!</definedName>
    <definedName name="___MMM33">'[40]4-Basic Price'!$F$86</definedName>
    <definedName name="___MMM34">'[63]Basic Price'!#REF!</definedName>
    <definedName name="___MMM35">'[63]Basic Price'!#REF!</definedName>
    <definedName name="___MMM36">'[63]Basic Price'!#REF!</definedName>
    <definedName name="___MMM37">'[49]4-Basic Price'!$F$96</definedName>
    <definedName name="___MMM38">'[40]4-Basic Price'!#REF!</definedName>
    <definedName name="___MMM39">'[49]4-Basic Price'!$F$97</definedName>
    <definedName name="___MMM40">'[63]Basic Price'!#REF!</definedName>
    <definedName name="___MMM41">'[63]Basic Price'!#REF!</definedName>
    <definedName name="___MMM411">'[63]Basic Price'!#REF!</definedName>
    <definedName name="___MMM42">'[40]4-Basic Price'!$F$97</definedName>
    <definedName name="___MMM43">'[63]Basic Price'!#REF!</definedName>
    <definedName name="___MMM44">'[40]4-Basic Price'!$F$99</definedName>
    <definedName name="___MMM45">'[63]Basic Price'!#REF!</definedName>
    <definedName name="___MMM46">'[63]Basic Price'!#REF!</definedName>
    <definedName name="___MMM47">'[40]4-Basic Price'!$F$102</definedName>
    <definedName name="___MMM48">'[40]4-Basic Price'!$F$103</definedName>
    <definedName name="___MMM49">'[63]Basic Price'!#REF!</definedName>
    <definedName name="___MMM50">'[63]Basic Price'!#REF!</definedName>
    <definedName name="___MMM51">'[63]Basic Price'!#REF!</definedName>
    <definedName name="___MMM52">'[63]Basic Price'!#REF!</definedName>
    <definedName name="___MMM53">'[63]Basic Price'!#REF!</definedName>
    <definedName name="___MMM54">'[63]Basic Price'!#REF!</definedName>
    <definedName name="___MOB1">#REF!</definedName>
    <definedName name="___MOB2">#REF!</definedName>
    <definedName name="___mr01">'[51]matang rayeuk'!$F$17</definedName>
    <definedName name="___mr02">'[51]matang rayeuk'!$F$23</definedName>
    <definedName name="___mr03">'[51]matang rayeuk'!$F$26</definedName>
    <definedName name="___mr04">'[51]matang rayeuk'!$F$30</definedName>
    <definedName name="___mr05">'[51]matang rayeuk'!$F$35</definedName>
    <definedName name="___mr06">'[51]matang rayeuk'!$F$39</definedName>
    <definedName name="___mr07">'[51]matang rayeuk'!$F$56</definedName>
    <definedName name="___mr08">'[51]matang rayeuk'!$F$64</definedName>
    <definedName name="___mr09">'[51]matang rayeuk'!$F$73</definedName>
    <definedName name="___mr10">'[51]matang rayeuk'!$F$79</definedName>
    <definedName name="___mr11">'[51]matang rayeuk'!$F$85</definedName>
    <definedName name="___mr12">'[51]matang rayeuk'!$F$87</definedName>
    <definedName name="___mr13">'[51]matang rayeuk'!$F$90</definedName>
    <definedName name="___mr14">'[51]matang rayeuk'!$F$133</definedName>
    <definedName name="___mr15">'[51]matang rayeuk'!$F$151</definedName>
    <definedName name="___mr16">'[51]matang rayeuk'!$F$162</definedName>
    <definedName name="___mr17">'[51]matang rayeuk'!$F$165</definedName>
    <definedName name="___MS1">#REF!</definedName>
    <definedName name="___MS2">#REF!</definedName>
    <definedName name="___mu1">'[58]har-sat'!$J$2</definedName>
    <definedName name="___nyy10">[42]UPAH!#REF!</definedName>
    <definedName name="___nyy25">[42]UPAH!#REF!</definedName>
    <definedName name="___PA1">'[47]ANALISA (2)'!$Q$1258</definedName>
    <definedName name="___PA18">'[47]ANALISA (2)'!$Q$1320</definedName>
    <definedName name="___PE1">#REF!</definedName>
    <definedName name="___PE13">#REF!</definedName>
    <definedName name="___PF4">#REF!</definedName>
    <definedName name="___PF8">#REF!</definedName>
    <definedName name="___PG41">#REF!</definedName>
    <definedName name="___PG53">#REF!</definedName>
    <definedName name="___PI2">#REF!</definedName>
    <definedName name="___PI6">#REF!</definedName>
    <definedName name="___PK020">#REF!</definedName>
    <definedName name="___PK040">#REF!</definedName>
    <definedName name="___PK110">#REF!</definedName>
    <definedName name="___PK112">#REF!</definedName>
    <definedName name="___PK121">#REF!</definedName>
    <definedName name="___PK123">#REF!</definedName>
    <definedName name="___PK127">#REF!</definedName>
    <definedName name="___PK132">#REF!</definedName>
    <definedName name="___PK139">#REF!</definedName>
    <definedName name="___PK19">#REF!</definedName>
    <definedName name="___PK210">#REF!</definedName>
    <definedName name="___PK224">#REF!</definedName>
    <definedName name="___PK225">#REF!</definedName>
    <definedName name="___PK23">#REF!</definedName>
    <definedName name="___PK311">#REF!</definedName>
    <definedName name="___PK321">#REF!</definedName>
    <definedName name="___PK342">#REF!</definedName>
    <definedName name="___PK36">#REF!</definedName>
    <definedName name="___PK37">#REF!</definedName>
    <definedName name="___PK411">#REF!</definedName>
    <definedName name="___PK424">#REF!</definedName>
    <definedName name="___PK514">#REF!</definedName>
    <definedName name="___PK522">#REF!</definedName>
    <definedName name="___PK618">#REF!</definedName>
    <definedName name="___PK621">#REF!</definedName>
    <definedName name="___PK641">#REF!</definedName>
    <definedName name="___PK710">#REF!</definedName>
    <definedName name="___PK715">#REF!</definedName>
    <definedName name="___PK720">#REF!</definedName>
    <definedName name="___PK725">#REF!</definedName>
    <definedName name="___PK810">#REF!</definedName>
    <definedName name="___PK855">#REF!</definedName>
    <definedName name="___pr01">#REF!</definedName>
    <definedName name="___pr02">#REF!</definedName>
    <definedName name="___pr03">#REF!</definedName>
    <definedName name="___pr04">#REF!</definedName>
    <definedName name="___pr05">#REF!</definedName>
    <definedName name="___pr06">#REF!</definedName>
    <definedName name="___pr07">#REF!</definedName>
    <definedName name="___pr08">#REF!</definedName>
    <definedName name="___pr09">#REF!</definedName>
    <definedName name="___pr10">#REF!</definedName>
    <definedName name="___pr11">#REF!</definedName>
    <definedName name="___PR110">#REF!</definedName>
    <definedName name="___pr12">#REF!</definedName>
    <definedName name="___PR123">#REF!</definedName>
    <definedName name="___pr13">#REF!</definedName>
    <definedName name="___PR132">#REF!</definedName>
    <definedName name="___PR139">#REF!</definedName>
    <definedName name="___pr14">#REF!</definedName>
    <definedName name="___pr15">#REF!</definedName>
    <definedName name="___pr16">#REF!</definedName>
    <definedName name="___pr17">#REF!</definedName>
    <definedName name="___PR210">#REF!</definedName>
    <definedName name="___PR225">#REF!</definedName>
    <definedName name="___PR311">#REF!</definedName>
    <definedName name="___PR321">#REF!</definedName>
    <definedName name="___PR342">#REF!</definedName>
    <definedName name="___PR411">#REF!</definedName>
    <definedName name="___PR424">#REF!</definedName>
    <definedName name="___PR514">#REF!</definedName>
    <definedName name="___PR522">#REF!</definedName>
    <definedName name="___PR621">#REF!</definedName>
    <definedName name="___PR710">#REF!</definedName>
    <definedName name="___PR715">#REF!</definedName>
    <definedName name="___PR720">#REF!</definedName>
    <definedName name="___PRINT_ALIGN_">#REF!</definedName>
    <definedName name="___PRINT_OUTPUT">#REF!</definedName>
    <definedName name="___PRK020">#REF!</definedName>
    <definedName name="___PRK040">#REF!</definedName>
    <definedName name="___PRK112">#REF!</definedName>
    <definedName name="___PRK127">#REF!</definedName>
    <definedName name="___PRK618">#REF!</definedName>
    <definedName name="___PRK641">#REF!</definedName>
    <definedName name="___PRK725">#REF!</definedName>
    <definedName name="___PRK810">#REF!</definedName>
    <definedName name="___PRK855">#REF!</definedName>
    <definedName name="___pvc1">[42]UPAH!#REF!</definedName>
    <definedName name="___pvc2">[42]UPAH!#REF!</definedName>
    <definedName name="___pvc3">[42]UPAH!#REF!</definedName>
    <definedName name="___pvc4">[42]UPAH!#REF!</definedName>
    <definedName name="___rcp60">#REF!</definedName>
    <definedName name="___sak1">[42]UPAH!#REF!</definedName>
    <definedName name="___sak2">[42]UPAH!#REF!</definedName>
    <definedName name="___sak3">[42]UPAH!#REF!</definedName>
    <definedName name="___sc175">#REF!</definedName>
    <definedName name="___spl7">[42]ANALISA!#REF!</definedName>
    <definedName name="___tb01">[51]tibang!$F$17</definedName>
    <definedName name="___tb02">[51]tibang!$F$23</definedName>
    <definedName name="___tb03">[51]tibang!$F$26</definedName>
    <definedName name="___tb04">[51]tibang!$F$30</definedName>
    <definedName name="___tb05">[51]tibang!$F$35</definedName>
    <definedName name="___tb06">[51]tibang!$F$39</definedName>
    <definedName name="___tb07">[51]tibang!$F$56</definedName>
    <definedName name="___tb08">[51]tibang!$F$64</definedName>
    <definedName name="___tb09">[51]tibang!$F$73</definedName>
    <definedName name="___tb10">[51]tibang!$F$79</definedName>
    <definedName name="___tb11">[51]tibang!$F$85</definedName>
    <definedName name="___tb12">[51]tibang!$F$87</definedName>
    <definedName name="___tb13">[51]tibang!$F$90</definedName>
    <definedName name="___tb14">[51]tibang!$F$133</definedName>
    <definedName name="___tb15">[51]tibang!$F$151</definedName>
    <definedName name="___tb16">[51]tibang!$F$162</definedName>
    <definedName name="___tb17">[51]tibang!$F$165</definedName>
    <definedName name="___tgl2">[59]Ch!$A$16</definedName>
    <definedName name="___WC1">#REF!</definedName>
    <definedName name="___xk128">#REF!</definedName>
    <definedName name="__1__123Graph_ACHART_1" hidden="1">'[65]L 1'!$G$26:$V$26</definedName>
    <definedName name="__123Graph_A" localSheetId="9" hidden="1">#REF!</definedName>
    <definedName name="__123Graph_A" hidden="1">#REF!</definedName>
    <definedName name="__123Graph_A1" hidden="1">#REF!</definedName>
    <definedName name="__123Graph_AG31" hidden="1">[66]TJ1Q47!$G$7:$G$31</definedName>
    <definedName name="__123Graph_AG32" hidden="1">[66]TJ1Q47!$G$7:$G$31</definedName>
    <definedName name="__123Graph_AG33" hidden="1">[66]TJ1Q47!$G$7:$G$31</definedName>
    <definedName name="__123Graph_AG34" hidden="1">[66]TJ1Q47!$G$7:$G$31</definedName>
    <definedName name="__123Graph_B" localSheetId="9" hidden="1">#REF!</definedName>
    <definedName name="__123Graph_B" hidden="1">#REF!</definedName>
    <definedName name="__123Graph_BG31" hidden="1">[66]TJ1Q47!$E$7:$E$31</definedName>
    <definedName name="__123Graph_BG32" hidden="1">[66]TJ1Q47!$E$7:$E$31</definedName>
    <definedName name="__123Graph_BG33" hidden="1">[66]TJ1Q47!$E$7:$E$31</definedName>
    <definedName name="__123Graph_BG34" hidden="1">[66]TJ1Q47!$E$7:$E$31</definedName>
    <definedName name="__123Graph_C" localSheetId="9" hidden="1">'[67]SLNK (1)'!$C$4:$L$4</definedName>
    <definedName name="__123Graph_C" hidden="1">[66]TJ1Q47!$J$7:$J$31</definedName>
    <definedName name="__123Graph_ca" hidden="1">[66]TJ1Q47!$J$7:$J$31</definedName>
    <definedName name="__123Graph_X" localSheetId="9" hidden="1">#REF!</definedName>
    <definedName name="__123Graph_X" hidden="1">#REF!</definedName>
    <definedName name="__123Graph_XG31" hidden="1">[66]TJ1Q47!$B$7:$B$31</definedName>
    <definedName name="__123Graph_XG32" hidden="1">[66]TJ1Q47!$B$7:$B$31</definedName>
    <definedName name="__123Graph_XG33" hidden="1">[66]TJ1Q47!$B$7:$B$31</definedName>
    <definedName name="__123Graph_XG34" hidden="1">[66]TJ1Q47!$B$7:$B$31</definedName>
    <definedName name="__16__123Graph_ACHART_1" hidden="1">'[68]L 1'!$G$26:$V$26</definedName>
    <definedName name="__8___123Graph_ACHART_1" hidden="1">'[68]L 1'!$G$26:$V$26</definedName>
    <definedName name="__adt01">'[51]alue deah teungoh'!$F$17</definedName>
    <definedName name="__adt02">'[51]alue deah teungoh'!$F$23</definedName>
    <definedName name="__adt03">'[51]alue deah teungoh'!$F$26</definedName>
    <definedName name="__adt04">'[51]alue deah teungoh'!$F$30</definedName>
    <definedName name="__adt05">'[51]alue deah teungoh'!$F$35</definedName>
    <definedName name="__adt06">'[51]alue deah teungoh'!$F$39</definedName>
    <definedName name="__adt07">'[51]alue deah teungoh'!$F$56</definedName>
    <definedName name="__adt08">'[51]alue deah teungoh'!$F$64</definedName>
    <definedName name="__adt09">'[51]alue deah teungoh'!$F$73</definedName>
    <definedName name="__adt10">'[51]alue deah teungoh'!$F$79</definedName>
    <definedName name="__adt11">'[51]alue deah teungoh'!$F$85</definedName>
    <definedName name="__adt12">'[51]alue deah teungoh'!$F$87</definedName>
    <definedName name="__adt13">'[51]alue deah teungoh'!$F$90</definedName>
    <definedName name="__adt14">'[51]alue deah teungoh'!$F$133</definedName>
    <definedName name="__adt15">'[51]alue deah teungoh'!$F$151</definedName>
    <definedName name="__adt16">'[51]alue deah teungoh'!$F$162</definedName>
    <definedName name="__adt17">'[51]alue deah teungoh'!$F$165</definedName>
    <definedName name="__adt34">[69]alat!$J$16</definedName>
    <definedName name="__adt810">[69]alat!$J$17</definedName>
    <definedName name="__Agg1">[70]DHSD!#REF!</definedName>
    <definedName name="__agt3">[39]uRAIAN!#REF!</definedName>
    <definedName name="__agt4">[39]uRAIAN!#REF!</definedName>
    <definedName name="__agt5">[39]uRAIAN!#REF!</definedName>
    <definedName name="__ANA1">#REF!</definedName>
    <definedName name="__ANA2">#REF!</definedName>
    <definedName name="__ANE13">#REF!</definedName>
    <definedName name="__ANG41">#REF!</definedName>
    <definedName name="__ANG53">#REF!</definedName>
    <definedName name="__ANI2">#REF!</definedName>
    <definedName name="__ank275">[71]DivVII!$G$50</definedName>
    <definedName name="__BOQ1">#REF!</definedName>
    <definedName name="__BOQ2">#REF!</definedName>
    <definedName name="__CON1">#REF!</definedName>
    <definedName name="__CON2">#REF!</definedName>
    <definedName name="__CTK1">[26]LEMBAR1!$BE$26</definedName>
    <definedName name="__CTK2">[26]LEMBAR1!$BE$28</definedName>
    <definedName name="__CTK4">[26]LEMBAR1!$BE$33</definedName>
    <definedName name="__CTK5">[26]LEMBAR1!$BE$35</definedName>
    <definedName name="__CTK6">[26]LEMBAR1!$BE$45</definedName>
    <definedName name="__CTK7">[26]LEMBAR1!$BE$47</definedName>
    <definedName name="__CTK8">[26]LEMBAR1!$BE$49</definedName>
    <definedName name="__CTK9">[26]LEMBAR1!$BE$52</definedName>
    <definedName name="__DIV1">[72]BOQ!$G$29</definedName>
    <definedName name="__DIV10">#REF!</definedName>
    <definedName name="__DIV11">#REF!</definedName>
    <definedName name="__DIV111">'[60]Kuantitas &amp; Harga'!#REF!</definedName>
    <definedName name="__DIV2">[72]BOQ!$G$54</definedName>
    <definedName name="__DIV3">[72]BOQ!$G$77</definedName>
    <definedName name="__DIV4">[72]BOQ!$G$90</definedName>
    <definedName name="__DIV5">[72]BOQ!$G$107</definedName>
    <definedName name="__DIV6">[72]BOQ!$G$161</definedName>
    <definedName name="__DIV7">[72]BOQ!$G$286</definedName>
    <definedName name="__DIV8">[72]BOQ!$G$346</definedName>
    <definedName name="__DIV9">[72]BOQ!$G$372</definedName>
    <definedName name="__dr003">#REF!</definedName>
    <definedName name="__dtr8">[70]DHSD!$G$38</definedName>
    <definedName name="__EEE01">'[73]Analisa Alat'!$AW$8</definedName>
    <definedName name="__EEE02">'[49]5-ALAT(1)'!$AW$9</definedName>
    <definedName name="__EEE03">'[74]Analisa Alat'!$AW$10</definedName>
    <definedName name="__EEE04">'[74]Analisa Alat'!$AW$11</definedName>
    <definedName name="__EEE05">'[73]Analisa Alat'!$AW$12</definedName>
    <definedName name="__EEE06">#REF!</definedName>
    <definedName name="__EEE07">'[49]5-ALAT(1)'!$AW$14</definedName>
    <definedName name="__EEE08">#REF!</definedName>
    <definedName name="__EEE09">'[75]5-ALAT(1)'!$AW$16</definedName>
    <definedName name="__EEE10">#REF!</definedName>
    <definedName name="__EEE11">'[76]5-ALAT(1)'!$AW$18</definedName>
    <definedName name="__EEE12">'[74]Analisa Alat'!$AW$19</definedName>
    <definedName name="__EEE13">'[49]5-ALAT(1)'!$AW$20</definedName>
    <definedName name="__EEE14">#REF!</definedName>
    <definedName name="__EEE15">'[75]5-ALAT(1)'!$AW$22</definedName>
    <definedName name="__EEE16">'[77]5-ALAT(1)'!$AW$23</definedName>
    <definedName name="__EEE17">#REF!</definedName>
    <definedName name="__EEE18">'[74]Analisa Alat'!$AW$25</definedName>
    <definedName name="__EEE19">#REF!</definedName>
    <definedName name="__EEE20">'[74]Analisa Alat'!$AW$27</definedName>
    <definedName name="__EEE21">'[61]Peralatan (2)'!#REF!</definedName>
    <definedName name="__EEE22">'[75]5-ALAT(1)'!$AW$29</definedName>
    <definedName name="__EEE23">#REF!</definedName>
    <definedName name="__EEE24">'[61]Peralatan (2)'!#REF!</definedName>
    <definedName name="__EEE25">#REF!</definedName>
    <definedName name="__EEE26">'[74]Analisa Alat'!$AW$33</definedName>
    <definedName name="__EEE27">'[75]5-ALAT(1)'!$AW$34</definedName>
    <definedName name="__EEE28">#REF!</definedName>
    <definedName name="__EEE29">'[75]5-ALAT(1)'!$AW$36</definedName>
    <definedName name="__EEE30">'[28]5-ALAT(1)'!$AW$37</definedName>
    <definedName name="__EEE31">'[49]5-ALAT(1)'!$AW$38</definedName>
    <definedName name="__EEE32">'[78]5-ALAT(1)'!$AW$39</definedName>
    <definedName name="__EEE33">#REF!</definedName>
    <definedName name="__eng3">[42]UPAH!#REF!</definedName>
    <definedName name="__eng4">[42]UPAH!#REF!</definedName>
    <definedName name="__EST1">#REF!</definedName>
    <definedName name="__EST2">#REF!</definedName>
    <definedName name="__exj320">[79]BasicPrice!$G$151</definedName>
    <definedName name="__frm74">[80]NP!$L$1322:$V$1382</definedName>
    <definedName name="__gip1">[42]UPAH!#REF!</definedName>
    <definedName name="__gip150">[79]BasicPrice!$G$146</definedName>
    <definedName name="__gip2">[42]UPAH!#REF!</definedName>
    <definedName name="__gip3">[42]UPAH!#REF!</definedName>
    <definedName name="__gip4">[42]UPAH!#REF!</definedName>
    <definedName name="__gip75">[79]BasicPrice!$G$145</definedName>
    <definedName name="__HAL1">#REF!</definedName>
    <definedName name="__HAL2">#REF!</definedName>
    <definedName name="__HAL3">#REF!</definedName>
    <definedName name="__HAL4">#REF!</definedName>
    <definedName name="__HAL5">#REF!</definedName>
    <definedName name="__HAL6">#REF!</definedName>
    <definedName name="__HAL7">#REF!</definedName>
    <definedName name="__HAL8">#REF!</definedName>
    <definedName name="__hsm01">[81]QUARI!$F$120</definedName>
    <definedName name="__hsm02">[81]QUARI!$F$232</definedName>
    <definedName name="__hsm06">[81]QUARI!$F$365</definedName>
    <definedName name="__hsm07">[81]QUARI!$F$456</definedName>
    <definedName name="__hsm16">[81]QUARI!$F$568</definedName>
    <definedName name="__hsm44">[81]QUARI!$F$680</definedName>
    <definedName name="__Ibr1">#REF!</definedName>
    <definedName name="__je01">[51]jeulingke!$F$17</definedName>
    <definedName name="__je02">[51]jeulingke!$F$23</definedName>
    <definedName name="__je03">[51]jeulingke!$F$26</definedName>
    <definedName name="__je04">[51]jeulingke!$F$30</definedName>
    <definedName name="__je05">[51]jeulingke!$F$35</definedName>
    <definedName name="__je06">[51]jeulingke!$F$39</definedName>
    <definedName name="__je07">[51]jeulingke!$F$55</definedName>
    <definedName name="__je08">[51]jeulingke!$F$63</definedName>
    <definedName name="__je09">[51]jeulingke!$F$72</definedName>
    <definedName name="__je10">[51]jeulingke!$F$78</definedName>
    <definedName name="__je11">[51]jeulingke!$F$84</definedName>
    <definedName name="__je12">[51]jeulingke!$F$86</definedName>
    <definedName name="__je13">[51]jeulingke!$F$89</definedName>
    <definedName name="__je14">[51]jeulingke!$F$132</definedName>
    <definedName name="__je15">[51]jeulingke!$F$150</definedName>
    <definedName name="__je16">[51]jeulingke!$F$161</definedName>
    <definedName name="__je17">[51]jeulingke!$F$164</definedName>
    <definedName name="__jet01">#REF!</definedName>
    <definedName name="__jet02">#REF!</definedName>
    <definedName name="__jet03">#REF!</definedName>
    <definedName name="__jet04">#REF!</definedName>
    <definedName name="__jet05">#REF!</definedName>
    <definedName name="__jml1">'[82]kont anak1'!#REF!</definedName>
    <definedName name="__kon2">'[44]R-MP2-98'!#REF!</definedName>
    <definedName name="__kon3">'[44]R-MP2-98'!#REF!</definedName>
    <definedName name="__kon4">'[44]R-MP2-98'!#REF!</definedName>
    <definedName name="__kon5">'[45]R-MP'!#REF!</definedName>
    <definedName name="__lb01">'[51]lambaro skep'!$F$17</definedName>
    <definedName name="__lb02">'[51]lambaro skep'!$F$23</definedName>
    <definedName name="__lb03">'[51]lambaro skep'!$F$26</definedName>
    <definedName name="__lb04">'[51]lambaro skep'!$F$30</definedName>
    <definedName name="__lb05">'[51]lambaro skep'!$F$35</definedName>
    <definedName name="__lb06">'[51]lambaro skep'!$F$39</definedName>
    <definedName name="__lb07">'[51]lambaro skep'!$F$56</definedName>
    <definedName name="__lb08">'[51]lambaro skep'!$F$64</definedName>
    <definedName name="__lb09">'[51]lambaro skep'!$F$73</definedName>
    <definedName name="__lb10">'[51]lambaro skep'!$F$79</definedName>
    <definedName name="__lb11">'[51]lambaro skep'!$F$85</definedName>
    <definedName name="__lb12">'[51]lambaro skep'!$F$87</definedName>
    <definedName name="__lb13">'[51]lambaro skep'!$F$90</definedName>
    <definedName name="__lb14">'[51]lambaro skep'!$F$133</definedName>
    <definedName name="__lb15">'[51]lambaro skep'!$F$151</definedName>
    <definedName name="__lb16">'[51]lambaro skep'!$F$163</definedName>
    <definedName name="__lb17">'[51]lambaro skep'!$F$166</definedName>
    <definedName name="__LBP1">#REF!</definedName>
    <definedName name="__LBP2">#REF!</definedName>
    <definedName name="__LBR1">[26]LEMBAR1!$A$1:$P$40</definedName>
    <definedName name="__LBR2">[26]LEMBAR2!$B$1:$N$50</definedName>
    <definedName name="__LBR3">[26]LEMBAR3!$B$9:$U$57</definedName>
    <definedName name="__LBR4">[26]LEMBAR4!$B$1:$J$57</definedName>
    <definedName name="__LBR5">[26]LEMBAR5!$B$1:$N$50</definedName>
    <definedName name="__LBR6">[26]LEMBAR1!$F$50:$S$97</definedName>
    <definedName name="__LBR7">[26]LEMBAR2!$F$64:$P$92</definedName>
    <definedName name="__LBR8">[26]LEMBAR3!$C$88:$M$116</definedName>
    <definedName name="__LLL01">'[83]4-Basic Price'!$F$8</definedName>
    <definedName name="__LLL02">'[83]4-Basic Price'!$F$9</definedName>
    <definedName name="__LLL03">'[83]4-Basic Price'!$F$10</definedName>
    <definedName name="__LLL04">'[40]4-Basic Price'!$F$11</definedName>
    <definedName name="__LLL05">#REF!</definedName>
    <definedName name="__LLL06">#REF!</definedName>
    <definedName name="__LLL07">#REF!</definedName>
    <definedName name="__LLL08">#REF!</definedName>
    <definedName name="__LLL09">#REF!</definedName>
    <definedName name="__LLL10">#REF!</definedName>
    <definedName name="__LLL11">'[41]4-Basic Price'!#REF!</definedName>
    <definedName name="__lmb1">#REF!</definedName>
    <definedName name="__MA18">'[47]ANALISA (2)'!$Q$1336</definedName>
    <definedName name="__MDE01">'[84]Harsat UB'!#REF!</definedName>
    <definedName name="__MDE02">'[84]Harsat UB'!#REF!</definedName>
    <definedName name="__MDE03">'[84]Harsat UB'!#REF!</definedName>
    <definedName name="__MDE04">'[84]Harsat UB'!#REF!</definedName>
    <definedName name="__MDE05">'[84]Harsat UB'!#REF!</definedName>
    <definedName name="__MDE06">'[84]Harsat UB'!#REF!</definedName>
    <definedName name="__MDE07">'[84]Harsat UB'!#REF!</definedName>
    <definedName name="__MDE08">'[84]Harsat UB'!#REF!</definedName>
    <definedName name="__MDE09">'[84]Harsat UB'!#REF!</definedName>
    <definedName name="__MDE10">'[84]Harsat UB'!#REF!</definedName>
    <definedName name="__MDE11">'[84]Harsat UB'!#REF!</definedName>
    <definedName name="__MDE12">'[84]Harsat UB'!#REF!</definedName>
    <definedName name="__MDE13">'[84]Harsat UB'!#REF!</definedName>
    <definedName name="__MDE14">'[84]Harsat UB'!#REF!</definedName>
    <definedName name="__MDE15">'[84]Harsat UB'!#REF!</definedName>
    <definedName name="__MDE16">'[84]Harsat UB'!#REF!</definedName>
    <definedName name="__MDE17">'[84]Harsat UB'!#REF!</definedName>
    <definedName name="__MDE18">'[84]Harsat UB'!#REF!</definedName>
    <definedName name="__MDE19">'[84]Harsat UB'!#REF!</definedName>
    <definedName name="__MDE20">'[84]Harsat UB'!#REF!</definedName>
    <definedName name="__MDE21">'[84]Harsat UB'!#REF!</definedName>
    <definedName name="__MDE22">'[84]Harsat UB'!#REF!</definedName>
    <definedName name="__MDE23">'[84]Harsat UB'!#REF!</definedName>
    <definedName name="__MDE24">'[84]Harsat UB'!#REF!</definedName>
    <definedName name="__MDE25">'[84]Harsat UB'!#REF!</definedName>
    <definedName name="__MDE26">'[84]Harsat UB'!#REF!</definedName>
    <definedName name="__MDE27">'[84]Harsat UB'!#REF!</definedName>
    <definedName name="__MDE28">'[84]Harsat UB'!#REF!</definedName>
    <definedName name="__MDE29">'[84]Harsat UB'!#REF!</definedName>
    <definedName name="__MDE30">'[84]Harsat UB'!#REF!</definedName>
    <definedName name="__MDE31">'[84]Harsat UB'!#REF!</definedName>
    <definedName name="__MDE32">'[84]Harsat UB'!#REF!</definedName>
    <definedName name="__MDE33">'[84]Harsat UB'!#REF!</definedName>
    <definedName name="__MDE34">'[84]Harsat UB'!#REF!</definedName>
    <definedName name="__MDE35">'[61]Peralatan (2)'!$R$27</definedName>
    <definedName name="__MDE36">#REF!</definedName>
    <definedName name="__MDE37">#REF!</definedName>
    <definedName name="__MDE38">#REF!</definedName>
    <definedName name="__MDE39">#REF!</definedName>
    <definedName name="__MDE40">#REF!</definedName>
    <definedName name="__MDE41">#REF!</definedName>
    <definedName name="__MDE42">#REF!</definedName>
    <definedName name="__MDE43">#REF!</definedName>
    <definedName name="__MDE44">#REF!</definedName>
    <definedName name="__MDE45">#REF!</definedName>
    <definedName name="__MDE46">#REF!</definedName>
    <definedName name="__MDE47">#REF!</definedName>
    <definedName name="__MDE48">#REF!</definedName>
    <definedName name="__MDE49">#REF!</definedName>
    <definedName name="__MDE50">#REF!</definedName>
    <definedName name="__MDE51">#REF!</definedName>
    <definedName name="__MDE52">#REF!</definedName>
    <definedName name="__MDE53">#REF!</definedName>
    <definedName name="__MDE54">#REF!</definedName>
    <definedName name="__MDE55">#REF!</definedName>
    <definedName name="__MDE56">#REF!</definedName>
    <definedName name="__MDE57">#REF!</definedName>
    <definedName name="__MDE58">#REF!</definedName>
    <definedName name="__MDE59">#REF!</definedName>
    <definedName name="__MDE60">#REF!</definedName>
    <definedName name="__MDE61">#REF!</definedName>
    <definedName name="__MDE62">#REF!</definedName>
    <definedName name="__MDE63">#REF!</definedName>
    <definedName name="__MDE64">#REF!</definedName>
    <definedName name="__MDE65">#REF!</definedName>
    <definedName name="__MDE66">#REF!</definedName>
    <definedName name="__MDE67">#REF!</definedName>
    <definedName name="__MDE68">#REF!</definedName>
    <definedName name="__ME01">'[84]Harsat UB'!#REF!</definedName>
    <definedName name="__ME02">'[84]Harsat UB'!#REF!</definedName>
    <definedName name="__ME03">'[84]Harsat UB'!#REF!</definedName>
    <definedName name="__ME04">'[84]Harsat UB'!#REF!</definedName>
    <definedName name="__ME05">'[84]Harsat UB'!#REF!</definedName>
    <definedName name="__ME06">'[84]Harsat UB'!#REF!</definedName>
    <definedName name="__ME07">'[84]Harsat UB'!#REF!</definedName>
    <definedName name="__ME08">'[84]Harsat UB'!#REF!</definedName>
    <definedName name="__ME09">'[84]Harsat UB'!#REF!</definedName>
    <definedName name="__ME10">'[84]Harsat UB'!#REF!</definedName>
    <definedName name="__ME11">'[84]Harsat UB'!#REF!</definedName>
    <definedName name="__ME12">'[84]Harsat UB'!#REF!</definedName>
    <definedName name="__ME13">'[84]Harsat UB'!#REF!</definedName>
    <definedName name="__ME14">'[84]Harsat UB'!#REF!</definedName>
    <definedName name="__ME15">'[84]Harsat UB'!#REF!</definedName>
    <definedName name="__ME16">'[84]Harsat UB'!#REF!</definedName>
    <definedName name="__ME17">'[84]Harsat UB'!#REF!</definedName>
    <definedName name="__ME18">'[84]Harsat UB'!#REF!</definedName>
    <definedName name="__ME19">'[84]Harsat UB'!#REF!</definedName>
    <definedName name="__ME20">'[84]Harsat UB'!#REF!</definedName>
    <definedName name="__ME21">'[84]Harsat UB'!#REF!</definedName>
    <definedName name="__ME22">'[84]Harsat UB'!#REF!</definedName>
    <definedName name="__ME23">'[84]Harsat UB'!#REF!</definedName>
    <definedName name="__ME24">'[84]Harsat UB'!#REF!</definedName>
    <definedName name="__ME25">'[84]Harsat UB'!#REF!</definedName>
    <definedName name="__ME26">'[84]Harsat UB'!#REF!</definedName>
    <definedName name="__ME27">'[84]Harsat UB'!#REF!</definedName>
    <definedName name="__ME28">'[84]Harsat UB'!#REF!</definedName>
    <definedName name="__ME29">'[84]Harsat UB'!#REF!</definedName>
    <definedName name="__ME30">'[84]Harsat UB'!#REF!</definedName>
    <definedName name="__ME31">'[84]Harsat UB'!#REF!</definedName>
    <definedName name="__ME32">'[84]Harsat UB'!#REF!</definedName>
    <definedName name="__ME33">'[84]Harsat UB'!#REF!</definedName>
    <definedName name="__ME34">'[84]Harsat UB'!#REF!</definedName>
    <definedName name="__ME35">'[61]Peralatan (2)'!$R$26</definedName>
    <definedName name="__ME36">#REF!</definedName>
    <definedName name="__ME37">#REF!</definedName>
    <definedName name="__ME38">#REF!</definedName>
    <definedName name="__ME39">#REF!</definedName>
    <definedName name="__ME40">#REF!</definedName>
    <definedName name="__ME41">#REF!</definedName>
    <definedName name="__ME42">#REF!</definedName>
    <definedName name="__ME43">#REF!</definedName>
    <definedName name="__ME44">#REF!</definedName>
    <definedName name="__ME45">#REF!</definedName>
    <definedName name="__ME46">#REF!</definedName>
    <definedName name="__ME47">#REF!</definedName>
    <definedName name="__ME48">#REF!</definedName>
    <definedName name="__ME49">#REF!</definedName>
    <definedName name="__ME50">#REF!</definedName>
    <definedName name="__ME51">#REF!</definedName>
    <definedName name="__ME52">#REF!</definedName>
    <definedName name="__ME53">#REF!</definedName>
    <definedName name="__ME54">#REF!</definedName>
    <definedName name="__ME55">#REF!</definedName>
    <definedName name="__ME56">#REF!</definedName>
    <definedName name="__ME57">#REF!</definedName>
    <definedName name="__ME58">#REF!</definedName>
    <definedName name="__ME59">#REF!</definedName>
    <definedName name="__ME60">#REF!</definedName>
    <definedName name="__ME61">#REF!</definedName>
    <definedName name="__ME62">#REF!</definedName>
    <definedName name="__ME63">#REF!</definedName>
    <definedName name="__ME64">#REF!</definedName>
    <definedName name="__ME65">#REF!</definedName>
    <definedName name="__ME66">#REF!</definedName>
    <definedName name="__ME67">#REF!</definedName>
    <definedName name="__ME68">#REF!</definedName>
    <definedName name="__MEN1">#REF!</definedName>
    <definedName name="__MET1">#REF!</definedName>
    <definedName name="__MET2">#REF!</definedName>
    <definedName name="__MF8">#REF!</definedName>
    <definedName name="__MG41">#REF!</definedName>
    <definedName name="__MG53">#REF!</definedName>
    <definedName name="__MI2">#REF!</definedName>
    <definedName name="__MJ1">#REF!</definedName>
    <definedName name="__MJ2">#REF!</definedName>
    <definedName name="__MK020">#REF!</definedName>
    <definedName name="__MK040">#REF!</definedName>
    <definedName name="__MK110">#REF!</definedName>
    <definedName name="__MK112">#REF!</definedName>
    <definedName name="__MK121">#REF!</definedName>
    <definedName name="__MK123">#REF!</definedName>
    <definedName name="__MK127">#REF!</definedName>
    <definedName name="__MK132">#REF!</definedName>
    <definedName name="__MK139">#REF!</definedName>
    <definedName name="__MK19">#REF!</definedName>
    <definedName name="__MK210">#REF!</definedName>
    <definedName name="__MK224">#REF!</definedName>
    <definedName name="__MK225">#REF!</definedName>
    <definedName name="__MK311">#REF!</definedName>
    <definedName name="__MK321">#REF!</definedName>
    <definedName name="__MK342">#REF!</definedName>
    <definedName name="__MK36">#REF!</definedName>
    <definedName name="__MK37">#REF!</definedName>
    <definedName name="__MK411">#REF!</definedName>
    <definedName name="__MK424">#REF!</definedName>
    <definedName name="__MK514">#REF!</definedName>
    <definedName name="__MK522">#REF!</definedName>
    <definedName name="__MK618">#REF!</definedName>
    <definedName name="__MK621">#REF!</definedName>
    <definedName name="__MK641">#REF!</definedName>
    <definedName name="__MK710">#REF!</definedName>
    <definedName name="__MK715">#REF!</definedName>
    <definedName name="__MK720">#REF!</definedName>
    <definedName name="__MK725">#REF!</definedName>
    <definedName name="__MK810">#REF!</definedName>
    <definedName name="__MK855">#REF!</definedName>
    <definedName name="__MMM01">[74]Price!$F$59</definedName>
    <definedName name="__MMM02">[74]Price!$F$63</definedName>
    <definedName name="__MMM03">'[49]4-Basic Price'!#REF!</definedName>
    <definedName name="__MMM04">[73]Price!$F$69</definedName>
    <definedName name="__MMM05">'[27]4-Basic Price'!$F$55</definedName>
    <definedName name="__MMM06">#REF!</definedName>
    <definedName name="__MMM07">[74]Price!$F$77</definedName>
    <definedName name="__MMM08">[46]BAHAN!$G$87</definedName>
    <definedName name="__MMM09">[46]BAHAN!$G$91</definedName>
    <definedName name="__MMM10">'[83]4-Basic Price'!$F$60</definedName>
    <definedName name="__MMM11">'[83]4-Basic Price'!$F$61</definedName>
    <definedName name="__MMM12">'[75]4-Basic Price'!$F$63</definedName>
    <definedName name="__MMM13">'[85]4-Basic Price'!$F$65</definedName>
    <definedName name="__MMM14">[74]Price!$F$93</definedName>
    <definedName name="__MMM15">[54]Price!$H$76</definedName>
    <definedName name="__MMM16">'[75]4-Basic Price'!$F$68</definedName>
    <definedName name="__MMM17">#REF!</definedName>
    <definedName name="__MMM18">'[83]4-Basic Price'!$F$70</definedName>
    <definedName name="__MMM19">'[49]4-Basic Price'!$F$77</definedName>
    <definedName name="__MMM20">[74]Price!$F$115</definedName>
    <definedName name="__MMM21">[74]Price!$F$117</definedName>
    <definedName name="__MMM22">[74]Price!$F$119</definedName>
    <definedName name="__MMM23">#REF!</definedName>
    <definedName name="__MMM24">'[41]4-Basic Price'!$F$77</definedName>
    <definedName name="__MMM25">#REF!</definedName>
    <definedName name="__MMM26">'[83]4-Basic Price'!$F$78</definedName>
    <definedName name="__MMM27">'[83]4-Basic Price'!$F$79</definedName>
    <definedName name="__MMM28">[74]Price!$F$131</definedName>
    <definedName name="__MMM29">#REF!</definedName>
    <definedName name="__MMM30">'[41]4-Basic Price'!$F$84</definedName>
    <definedName name="__MMM31">[46]BAHAN!$G$139</definedName>
    <definedName name="__MMM32">#REF!</definedName>
    <definedName name="__MMM33">'[75]4-Basic Price'!$F$87</definedName>
    <definedName name="__MMM34">#REF!</definedName>
    <definedName name="__MMM35">#REF!</definedName>
    <definedName name="__MMM36">#REF!</definedName>
    <definedName name="__MMM37">'[83]4-Basic Price'!$F$90</definedName>
    <definedName name="__MMM38">'[78]4-Basic Price'!#REF!</definedName>
    <definedName name="__MMM39">'[83]4-Basic Price'!$F$91</definedName>
    <definedName name="__MMM40">#REF!</definedName>
    <definedName name="__MMM41">#REF!</definedName>
    <definedName name="__MMM411">#REF!</definedName>
    <definedName name="__MMM42">#REF!</definedName>
    <definedName name="__MMM43">#REF!</definedName>
    <definedName name="__MMM44">'[86]4-Basic Price'!$F$98</definedName>
    <definedName name="__MMM45">#REF!</definedName>
    <definedName name="__MMM46">#REF!</definedName>
    <definedName name="__MMM47">'[75]4-Basic Price'!$F$105</definedName>
    <definedName name="__MMM48">'[49]4-Basic Price'!$F$108</definedName>
    <definedName name="__MMM49">#REF!</definedName>
    <definedName name="__MMM50">#REF!</definedName>
    <definedName name="__MMM51">#REF!</definedName>
    <definedName name="__MMM52">#REF!</definedName>
    <definedName name="__MMM53">#REF!</definedName>
    <definedName name="__MMM54">#REF!</definedName>
    <definedName name="__MOB1">#REF!</definedName>
    <definedName name="__MOB2">#REF!</definedName>
    <definedName name="__mr01">'[51]matang rayeuk'!$F$17</definedName>
    <definedName name="__mr02">'[51]matang rayeuk'!$F$23</definedName>
    <definedName name="__mr03">'[51]matang rayeuk'!$F$26</definedName>
    <definedName name="__mr04">'[51]matang rayeuk'!$F$30</definedName>
    <definedName name="__mr05">'[51]matang rayeuk'!$F$35</definedName>
    <definedName name="__mr06">'[51]matang rayeuk'!$F$39</definedName>
    <definedName name="__mr07">'[51]matang rayeuk'!$F$56</definedName>
    <definedName name="__mr08">'[51]matang rayeuk'!$F$64</definedName>
    <definedName name="__mr09">'[51]matang rayeuk'!$F$73</definedName>
    <definedName name="__mr10">'[51]matang rayeuk'!$F$79</definedName>
    <definedName name="__mr11">'[51]matang rayeuk'!$F$85</definedName>
    <definedName name="__mr12">'[51]matang rayeuk'!$F$87</definedName>
    <definedName name="__mr13">'[51]matang rayeuk'!$F$90</definedName>
    <definedName name="__mr14">'[51]matang rayeuk'!$F$133</definedName>
    <definedName name="__mr15">'[51]matang rayeuk'!$F$151</definedName>
    <definedName name="__mr16">'[51]matang rayeuk'!$F$162</definedName>
    <definedName name="__mr17">'[51]matang rayeuk'!$F$165</definedName>
    <definedName name="__MS1">#REF!</definedName>
    <definedName name="__MS2">#REF!</definedName>
    <definedName name="__mu1">'[58]har-sat'!$J$2</definedName>
    <definedName name="__nyy10">[42]UPAH!#REF!</definedName>
    <definedName name="__nyy25">[42]UPAH!#REF!</definedName>
    <definedName name="__PA1">'[47]ANALISA (2)'!$Q$1258</definedName>
    <definedName name="__PA18">'[47]ANALISA (2)'!$Q$1320</definedName>
    <definedName name="__PE1">#REF!</definedName>
    <definedName name="__PE13">#REF!</definedName>
    <definedName name="__PF4">#REF!</definedName>
    <definedName name="__PF8">#REF!</definedName>
    <definedName name="__PG41">#REF!</definedName>
    <definedName name="__PG53">#REF!</definedName>
    <definedName name="__PI2">#REF!</definedName>
    <definedName name="__PI6">#REF!</definedName>
    <definedName name="__PK020">#REF!</definedName>
    <definedName name="__PK040">#REF!</definedName>
    <definedName name="__PK110">#REF!</definedName>
    <definedName name="__PK112">#REF!</definedName>
    <definedName name="__PK121">#REF!</definedName>
    <definedName name="__PK123">#REF!</definedName>
    <definedName name="__PK127">#REF!</definedName>
    <definedName name="__PK132">#REF!</definedName>
    <definedName name="__PK139">#REF!</definedName>
    <definedName name="__PK19">#REF!</definedName>
    <definedName name="__PK210">#REF!</definedName>
    <definedName name="__PK224">#REF!</definedName>
    <definedName name="__PK225">#REF!</definedName>
    <definedName name="__PK23">#REF!</definedName>
    <definedName name="__PK311">#REF!</definedName>
    <definedName name="__PK321">#REF!</definedName>
    <definedName name="__PK342">#REF!</definedName>
    <definedName name="__PK36">#REF!</definedName>
    <definedName name="__PK37">#REF!</definedName>
    <definedName name="__PK411">#REF!</definedName>
    <definedName name="__PK424">#REF!</definedName>
    <definedName name="__PK514">#REF!</definedName>
    <definedName name="__PK522">#REF!</definedName>
    <definedName name="__PK618">#REF!</definedName>
    <definedName name="__PK621">#REF!</definedName>
    <definedName name="__PK641">#REF!</definedName>
    <definedName name="__PK710">#REF!</definedName>
    <definedName name="__PK715">#REF!</definedName>
    <definedName name="__PK720">#REF!</definedName>
    <definedName name="__PK725">#REF!</definedName>
    <definedName name="__PK810">#REF!</definedName>
    <definedName name="__PK855">#REF!</definedName>
    <definedName name="__pr01">#REF!</definedName>
    <definedName name="__pr02">#REF!</definedName>
    <definedName name="__pr03">#REF!</definedName>
    <definedName name="__pr04">#REF!</definedName>
    <definedName name="__pr05">#REF!</definedName>
    <definedName name="__pr06">#REF!</definedName>
    <definedName name="__pr07">#REF!</definedName>
    <definedName name="__pr08">#REF!</definedName>
    <definedName name="__pr09">#REF!</definedName>
    <definedName name="__pr10">#REF!</definedName>
    <definedName name="__pr11">#REF!</definedName>
    <definedName name="__PR110">#REF!</definedName>
    <definedName name="__pr12">#REF!</definedName>
    <definedName name="__PR123">#REF!</definedName>
    <definedName name="__pr13">#REF!</definedName>
    <definedName name="__PR132">#REF!</definedName>
    <definedName name="__PR139">#REF!</definedName>
    <definedName name="__pr14">#REF!</definedName>
    <definedName name="__pr15">#REF!</definedName>
    <definedName name="__pr16">#REF!</definedName>
    <definedName name="__pr17">#REF!</definedName>
    <definedName name="__PR210">#REF!</definedName>
    <definedName name="__PR225">#REF!</definedName>
    <definedName name="__PR311">#REF!</definedName>
    <definedName name="__PR321">#REF!</definedName>
    <definedName name="__PR342">#REF!</definedName>
    <definedName name="__PR411">#REF!</definedName>
    <definedName name="__PR424">#REF!</definedName>
    <definedName name="__PR514">#REF!</definedName>
    <definedName name="__PR522">#REF!</definedName>
    <definedName name="__PR621">#REF!</definedName>
    <definedName name="__PR710">#REF!</definedName>
    <definedName name="__PR715">#REF!</definedName>
    <definedName name="__PR720">#REF!</definedName>
    <definedName name="__PRK020">#REF!</definedName>
    <definedName name="__PRK040">#REF!</definedName>
    <definedName name="__PRK112">#REF!</definedName>
    <definedName name="__PRK127">#REF!</definedName>
    <definedName name="__PRK618">#REF!</definedName>
    <definedName name="__PRK641">#REF!</definedName>
    <definedName name="__PRK725">#REF!</definedName>
    <definedName name="__PRK810">#REF!</definedName>
    <definedName name="__PRK855">#REF!</definedName>
    <definedName name="__pvc1">[42]UPAH!#REF!</definedName>
    <definedName name="__pvc150">[79]BasicPrice!$G$171</definedName>
    <definedName name="__pvc175">[79]BasicPrice!$G$175</definedName>
    <definedName name="__pvc2">[42]UPAH!#REF!</definedName>
    <definedName name="__pvc200">[79]BasicPrice!$G$170</definedName>
    <definedName name="__pvc3">[42]UPAH!#REF!</definedName>
    <definedName name="__pvc350">[79]BasicPrice!$G$174</definedName>
    <definedName name="__pvc4">[42]UPAH!#REF!</definedName>
    <definedName name="__pvc50">[79]BasicPrice!$G$168</definedName>
    <definedName name="__rc300">[79]BasicPrice!$G$52</definedName>
    <definedName name="__rc600">[79]BasicPrice!$G$51</definedName>
    <definedName name="__rc700">[79]BasicPrice!$G$50</definedName>
    <definedName name="__rc800">[79]BasicPrice!$G$49</definedName>
    <definedName name="__rcp100">#REF!</definedName>
    <definedName name="__rcp60">#REF!</definedName>
    <definedName name="__rkp1">[87]Rekap!$D$2:$M$930</definedName>
    <definedName name="__sak1">[42]UPAH!#REF!</definedName>
    <definedName name="__sak2">[42]UPAH!#REF!</definedName>
    <definedName name="__sak3">[42]UPAH!#REF!</definedName>
    <definedName name="__sc175">#REF!</definedName>
    <definedName name="__spl7">[42]ANALISA!#REF!</definedName>
    <definedName name="__tb01">[51]tibang!$F$17</definedName>
    <definedName name="__tb02">[51]tibang!$F$23</definedName>
    <definedName name="__tb03">[51]tibang!$F$26</definedName>
    <definedName name="__tb04">[51]tibang!$F$30</definedName>
    <definedName name="__tb05">[51]tibang!$F$35</definedName>
    <definedName name="__tb06">[51]tibang!$F$39</definedName>
    <definedName name="__tb07">[51]tibang!$F$56</definedName>
    <definedName name="__tb08">[51]tibang!$F$64</definedName>
    <definedName name="__tb09">[51]tibang!$F$73</definedName>
    <definedName name="__tb10">[51]tibang!$F$79</definedName>
    <definedName name="__tb11">[51]tibang!$F$85</definedName>
    <definedName name="__tb12">[51]tibang!$F$87</definedName>
    <definedName name="__tb13">[51]tibang!$F$90</definedName>
    <definedName name="__tb14">[51]tibang!$F$133</definedName>
    <definedName name="__tb15">[51]tibang!$F$151</definedName>
    <definedName name="__tb16">[51]tibang!$F$162</definedName>
    <definedName name="__tb17">[51]tibang!$F$165</definedName>
    <definedName name="__tgl2">[59]Ch!$A$16</definedName>
    <definedName name="__WC1">#REF!</definedName>
    <definedName name="__wts320">[79]BasicPrice!$G$148</definedName>
    <definedName name="__xk0201">#REF!</definedName>
    <definedName name="__xk127">#REF!</definedName>
    <definedName name="__xk81">#REF!</definedName>
    <definedName name="__xk860">#REF!</definedName>
    <definedName name="_1">#N/A</definedName>
    <definedName name="_1.2_MOBIL">[1]A!$W$5:$AD$54</definedName>
    <definedName name="_1____123Graph_ACHART_1" hidden="1">'[88]L 1'!$G$26:$V$26</definedName>
    <definedName name="_1__123Graph_ACHART_1" localSheetId="9" hidden="1">'[89]L 1'!$G$26:$V$26</definedName>
    <definedName name="_1__123Graph_ACHART_1" hidden="1">'[90]L 1'!$G$26:$V$26</definedName>
    <definedName name="_1__123Graph_AG_FLOW" hidden="1">[66]TJ1Q47!$H$7:$H$31</definedName>
    <definedName name="_1_357">#REF!</definedName>
    <definedName name="_1_850">#REF!</definedName>
    <definedName name="_10_10">[1]A!$AG$407:$AM$436</definedName>
    <definedName name="_10PGDN_2">#REF!</definedName>
    <definedName name="_10PRINT_OUTPUT">#REF!</definedName>
    <definedName name="_11__123Graph_ACHART_1" hidden="1">[91]A!$E$37:$X$37</definedName>
    <definedName name="_113">[2]ANALIS!#REF!</definedName>
    <definedName name="_114">[2]ANALIS!#REF!</definedName>
    <definedName name="_115">[2]ANALIS!#REF!</definedName>
    <definedName name="_116">[2]ANALIS!#REF!</definedName>
    <definedName name="_117">[2]ANALIS!#REF!</definedName>
    <definedName name="_118">[2]ANALIS!#REF!</definedName>
    <definedName name="_119">[2]ANALIS!#REF!</definedName>
    <definedName name="_120">[2]ANALIS!#REF!</definedName>
    <definedName name="_121">[2]ANALIS!#REF!</definedName>
    <definedName name="_122">[2]ANALIS!#REF!</definedName>
    <definedName name="_123">[2]ANALIS!#REF!</definedName>
    <definedName name="_123GARAPH" hidden="1">'[92]galian saluran'!$H$12:$H$20</definedName>
    <definedName name="_124">[2]ANALIS!#REF!</definedName>
    <definedName name="_125">[2]ANALIS!#REF!</definedName>
    <definedName name="_126">[2]ANALIS!#REF!</definedName>
    <definedName name="_127">[2]ANALIS!#REF!</definedName>
    <definedName name="_127____123Graph_ACHART_1" hidden="1">'[93]L 1'!$G$26:$V$26</definedName>
    <definedName name="_12DOWN_3">#REF!</definedName>
    <definedName name="_12graph" hidden="1">[94]ANL_TEK.6!#REF!</definedName>
    <definedName name="_12RIGHT_18">#REF!</definedName>
    <definedName name="_13">[2]ANALIS!#REF!</definedName>
    <definedName name="_135___123Graph_ACHART_1" hidden="1">'[95]L 1'!$G$26:$V$26</definedName>
    <definedName name="_14">[2]ANALIS!#REF!</definedName>
    <definedName name="_14__123Graph_ACHART_1" hidden="1">'[96]L 1'!$G$26:$V$26</definedName>
    <definedName name="_14HOME">#REF!</definedName>
    <definedName name="_14RIGHT_6">#REF!</definedName>
    <definedName name="_15">[2]ANALIS!#REF!</definedName>
    <definedName name="_157__123Graph_ACHART_1" hidden="1">'[93]L 1'!$G$26:$V$26</definedName>
    <definedName name="_159">[2]ANALIS!#REF!</definedName>
    <definedName name="_16">[2]ANALIS!#REF!</definedName>
    <definedName name="_160">[2]ANALIS!#REF!</definedName>
    <definedName name="_161">[2]ANALIS!#REF!</definedName>
    <definedName name="_16HOME">#REF!</definedName>
    <definedName name="_16PGDN_2">#REF!</definedName>
    <definedName name="_17">[2]ANALIS!#REF!</definedName>
    <definedName name="_18">[2]ANALIS!#REF!</definedName>
    <definedName name="_18__123Graph_ACHART_1" hidden="1">'[97]L 1'!$G$26:$V$26</definedName>
    <definedName name="_18RIGHT_18">#REF!</definedName>
    <definedName name="_19">[2]ANALIS!#REF!</definedName>
    <definedName name="_1P">#REF!</definedName>
    <definedName name="_1PRINT_ALIGN">#REF!</definedName>
    <definedName name="_2">[2]ANALIS!#REF!</definedName>
    <definedName name="_2.02">#REF!</definedName>
    <definedName name="_2__123Graph_ACHART_1" hidden="1">[98]A!$E$37:$X$37</definedName>
    <definedName name="_2__123Graph_AG_KUM" hidden="1">[66]TJ1Q47!$N$7:$N$31</definedName>
    <definedName name="_2_0_HARSAT">[1]A!$Q$1:$U$62</definedName>
    <definedName name="_2_10">[1]A!$AG$2:$AM$49</definedName>
    <definedName name="_2_2A">[1]A!$W$1103:$AD$1168</definedName>
    <definedName name="_2_2B">[1]A!#REF!</definedName>
    <definedName name="_2_2C">[1]A!#REF!</definedName>
    <definedName name="_2_2D">[1]A!$AW$222:$IV$8192</definedName>
    <definedName name="_2_2E">[1]A!#REF!</definedName>
    <definedName name="_2_2F">[1]A!$W$700:$AD$761</definedName>
    <definedName name="_2_2G">[1]A!$W$935:$AD$995</definedName>
    <definedName name="_2_2H">[1]A!$W$854:$AD$916</definedName>
    <definedName name="_2_491">#REF!</definedName>
    <definedName name="_20">[2]ANALIS!#REF!</definedName>
    <definedName name="_20PGDN_2">#REF!</definedName>
    <definedName name="_20RIGHT_6">#REF!</definedName>
    <definedName name="_21">[2]ANALIS!#REF!</definedName>
    <definedName name="_21__123Graph_ACHART_1" hidden="1">'[99]L 1'!$G$26:$V$26</definedName>
    <definedName name="_22">[2]ANALIS!#REF!</definedName>
    <definedName name="_22___123Graph_ACHART_1" hidden="1">'[100]L 1'!$G$26:$V$26</definedName>
    <definedName name="_22PRINT_ALIGN">#REF!</definedName>
    <definedName name="_23">[2]ANALIS!#REF!</definedName>
    <definedName name="_23PRINT_OUTPUT">#REF!</definedName>
    <definedName name="_24">[2]ANALIS!#REF!</definedName>
    <definedName name="_24DOWN_3">#REF!</definedName>
    <definedName name="_24RIGHT_18">#REF!</definedName>
    <definedName name="_25">[2]ANALIS!#REF!</definedName>
    <definedName name="_25HOME">#REF!</definedName>
    <definedName name="_26">[2]ANALIS!#REF!</definedName>
    <definedName name="_26Excel_BuiltIn_Print_Area_1_1">#REF!</definedName>
    <definedName name="_26PGDN_2">#REF!</definedName>
    <definedName name="_27">[2]ANALIS!#REF!</definedName>
    <definedName name="_27RIGHT_18">#REF!</definedName>
    <definedName name="_28">[2]ANALIS!#REF!</definedName>
    <definedName name="_28RIGHT_6">#REF!</definedName>
    <definedName name="_29">[2]ANALIS!#REF!</definedName>
    <definedName name="_29____123Graph_ACHART_1" hidden="1">'[101]L 1'!$G$26:$V$26</definedName>
    <definedName name="_2A_2">[1]A!$W$78:$AD$123</definedName>
    <definedName name="_2P">#REF!</definedName>
    <definedName name="_2PRINT_ALIGN">#REF!</definedName>
    <definedName name="_2PRINT_OUTPUT">#REF!</definedName>
    <definedName name="_3">[2]ANALIS!#REF!</definedName>
    <definedName name="_3.08_1_">#REF!</definedName>
    <definedName name="_3.08_8_">#REF!</definedName>
    <definedName name="_3__123Graph_ACHART_1" hidden="1">'[65]L 1'!$G$26:$V$26</definedName>
    <definedName name="_3__123Graph_BG_FLOW" hidden="1">[66]TJ1Q47!$F$7:$F$31</definedName>
    <definedName name="_3_10">[1]A!$AG$74:$IV$8192</definedName>
    <definedName name="_30">[2]ANALIS!#REF!</definedName>
    <definedName name="_30__123Graph_ACHART_1" hidden="1">'[100]L 1'!$G$26:$V$26</definedName>
    <definedName name="_31">[2]ANALIS!#REF!</definedName>
    <definedName name="_32">[2]ANALIS!#REF!</definedName>
    <definedName name="_32Excel_BuiltIn_Print_Area_2_1_1">#REF!</definedName>
    <definedName name="_33">[2]ANALIS!#REF!</definedName>
    <definedName name="_34">[2]ANALIS!#REF!</definedName>
    <definedName name="_35">[2]ANALIS!#REF!</definedName>
    <definedName name="_36">[2]ANALIS!#REF!</definedName>
    <definedName name="_37">[2]ANALIS!#REF!</definedName>
    <definedName name="_37___123Graph_ACHART_1" hidden="1">'[102]L 1'!$G$26:$V$26</definedName>
    <definedName name="_38">[2]ANALIS!#REF!</definedName>
    <definedName name="_38Excel_BuiltIn_Print_Titles_1_1">#REF!</definedName>
    <definedName name="_39">[2]ANALIS!#REF!</definedName>
    <definedName name="_39__123Graph_ACHART_1" hidden="1">'[88]L 1'!$G$26:$V$26</definedName>
    <definedName name="_3DOWN_3">#REF!</definedName>
    <definedName name="_3PRINT_OUTPUT">#REF!</definedName>
    <definedName name="_4">[2]ANALIS!#REF!</definedName>
    <definedName name="_4___123Graph_ACHART_1" hidden="1">'[93]L 1'!$G$26:$V$26</definedName>
    <definedName name="_4__123Graph_ACHART_1" localSheetId="9" hidden="1">'[103]L 1'!$G$26:$V$26</definedName>
    <definedName name="_4__123Graph_ACHART_1" hidden="1">'[103]L 1'!$G$26:$V$26</definedName>
    <definedName name="_4__123Graph_BG_KUM" hidden="1">[66]TJ1Q47!$L$7:$L$31</definedName>
    <definedName name="_4_10">[1]A!$AM$140:$IV$8192</definedName>
    <definedName name="_40">[2]ANALIS!#REF!</definedName>
    <definedName name="_41">[2]ANALIS!#REF!</definedName>
    <definedName name="_42">[2]ANALIS!#REF!</definedName>
    <definedName name="_43">[2]ANALIS!#REF!</definedName>
    <definedName name="_44">[2]ANALIS!#REF!</definedName>
    <definedName name="_45">[2]ANALIS!#REF!</definedName>
    <definedName name="_46">[2]ANALIS!#REF!</definedName>
    <definedName name="_47">[2]ANALIS!#REF!</definedName>
    <definedName name="_47Excel_BuiltIn_Print_Area_1_1">#REF!</definedName>
    <definedName name="_48">[2]ANALIS!#REF!</definedName>
    <definedName name="_49">[2]ANALIS!#REF!</definedName>
    <definedName name="_4DOWN_3">#REF!</definedName>
    <definedName name="_4HOME">#REF!</definedName>
    <definedName name="_4PRINT_ALIGN">#REF!</definedName>
    <definedName name="_4PRINT_OUTPUT">#REF!</definedName>
    <definedName name="_5">[2]ANALIS!#REF!</definedName>
    <definedName name="_5.01">#REF!</definedName>
    <definedName name="_5__123Graph_CG_KUM" hidden="1">[66]TJ1Q47!$J$7:$J$31</definedName>
    <definedName name="_5_10">[1]A!$AG$146:$IV$8192</definedName>
    <definedName name="_50">[2]ANALIS!#REF!</definedName>
    <definedName name="_51">[2]ANALIS!#REF!</definedName>
    <definedName name="_52">[2]ANALIS!#REF!</definedName>
    <definedName name="_53">[2]ANALIS!#REF!</definedName>
    <definedName name="_54">[2]ANALIS!#REF!</definedName>
    <definedName name="_55">[2]ANALIS!#REF!</definedName>
    <definedName name="_56">[2]ANALIS!#REF!</definedName>
    <definedName name="_57">[2]ANALIS!#REF!</definedName>
    <definedName name="_58">[2]ANALIS!#REF!</definedName>
    <definedName name="_59">[2]ANALIS!#REF!</definedName>
    <definedName name="_5HOME">#REF!</definedName>
    <definedName name="_5PGDN_2">#REF!</definedName>
    <definedName name="_6">[2]ANALIS!#REF!</definedName>
    <definedName name="_6.02_1_">#REF!</definedName>
    <definedName name="_6.02_2_">#REF!</definedName>
    <definedName name="_6.05">#REF!</definedName>
    <definedName name="_6__123Graph_ACHART_1" hidden="1">'[104]L 1'!$G$26:$V$26</definedName>
    <definedName name="_6__123Graph_XG_FLOW" hidden="1">[66]TJ1Q47!$B$7:$B$31</definedName>
    <definedName name="_6_10">[1]A!#REF!</definedName>
    <definedName name="_60">[2]ANALIS!#REF!</definedName>
    <definedName name="_61">[2]ANALIS!#REF!</definedName>
    <definedName name="_62">[2]ANALIS!#REF!</definedName>
    <definedName name="_63">[2]ANALIS!#REF!</definedName>
    <definedName name="_64">[2]ANALIS!#REF!</definedName>
    <definedName name="_65">[2]ANALIS!#REF!</definedName>
    <definedName name="_66">[2]ANALIS!#REF!</definedName>
    <definedName name="_66Excel_BuiltIn_Print_Area_2_1_1">#REF!</definedName>
    <definedName name="_67">[2]ANALIS!#REF!</definedName>
    <definedName name="_68">[2]ANALIS!#REF!</definedName>
    <definedName name="_69">[2]ANALIS!#REF!</definedName>
    <definedName name="_6DOWN_3">#REF!</definedName>
    <definedName name="_6PGDN_2">#REF!</definedName>
    <definedName name="_6RIGHT_18">#REF!</definedName>
    <definedName name="_7">[2]ANALIS!#REF!</definedName>
    <definedName name="_7.07_2_">#REF!</definedName>
    <definedName name="_7.08_2_">#REF!</definedName>
    <definedName name="_7.08_3_">#REF!</definedName>
    <definedName name="_7.09">#REF!</definedName>
    <definedName name="_7.1__2">'[78]D7(1)'!#REF!</definedName>
    <definedName name="_7.10_2_">#REF!</definedName>
    <definedName name="_7__123Graph_ACHART_1" hidden="1">'[88]L 1'!$G$26:$V$26</definedName>
    <definedName name="_7__123Graph_XG_KUM" hidden="1">[66]TJ1Q47!$B$7:$B$31</definedName>
    <definedName name="_7_10">[1]A!$AG$243:$AM$295</definedName>
    <definedName name="_70">[2]ANALIS!#REF!</definedName>
    <definedName name="_71">[2]ANALIS!#REF!</definedName>
    <definedName name="_72">[2]ANALIS!#REF!</definedName>
    <definedName name="_73">[2]ANALIS!#REF!</definedName>
    <definedName name="_74">[2]ANALIS!#REF!</definedName>
    <definedName name="_75">[2]ANALIS!#REF!</definedName>
    <definedName name="_76">[2]ANALIS!#REF!</definedName>
    <definedName name="_77">[2]ANALIS!#REF!</definedName>
    <definedName name="_78">[2]ANALIS!#REF!</definedName>
    <definedName name="_79">[2]ANALIS!#REF!</definedName>
    <definedName name="_7RIGHT_18">#REF!</definedName>
    <definedName name="_7RIGHT_6">#REF!</definedName>
    <definedName name="_8">[2]ANALIS!#REF!</definedName>
    <definedName name="_8.01_9_">#REF!</definedName>
    <definedName name="_8.02_13_">#REF!</definedName>
    <definedName name="_8.02_21_A">#REF!</definedName>
    <definedName name="_8.02_4_">#REF!</definedName>
    <definedName name="_8.03_1_">#REF!</definedName>
    <definedName name="_8.03_2_A">#REF!</definedName>
    <definedName name="_8.03_4_A">#REF!</definedName>
    <definedName name="_8.05_2_">#REF!</definedName>
    <definedName name="_8____123Graph_ACHART_1" hidden="1">'[97]L 1'!$G$26:$V$26</definedName>
    <definedName name="_8_10">[1]A!#REF!</definedName>
    <definedName name="_80">[2]ANALIS!#REF!</definedName>
    <definedName name="_81">[2]ANALIS!#REF!</definedName>
    <definedName name="_818FA">#REF!</definedName>
    <definedName name="_818PK">#REF!</definedName>
    <definedName name="_82">[2]ANALIS!#REF!</definedName>
    <definedName name="_83">[2]ANALIS!#REF!</definedName>
    <definedName name="_84">[2]ANALIS!#REF!</definedName>
    <definedName name="_85">[2]ANALIS!#REF!</definedName>
    <definedName name="_85Excel_BuiltIn_Print_Titles_1_1">#REF!</definedName>
    <definedName name="_86">[2]ANALIS!#REF!</definedName>
    <definedName name="_87">[2]ANALIS!#REF!</definedName>
    <definedName name="_88">[2]ANALIS!#REF!</definedName>
    <definedName name="_89">[2]ANALIS!#REF!</definedName>
    <definedName name="_8HOME">#REF!</definedName>
    <definedName name="_8PRINT_ALIGN">#REF!</definedName>
    <definedName name="_8PRINT_OUTPUT">#REF!</definedName>
    <definedName name="_8RIGHT_6">#REF!</definedName>
    <definedName name="_9">[2]ANALIS!#REF!</definedName>
    <definedName name="_9.02">#REF!</definedName>
    <definedName name="_9.05_1_">#REF!</definedName>
    <definedName name="_9.09_1_">#REF!</definedName>
    <definedName name="_9___123Graph_ACHART_1" hidden="1">'[97]L 1'!$G$26:$V$26</definedName>
    <definedName name="_9_10">[1]A!$AG$290:$IV$8192</definedName>
    <definedName name="_90">[2]ANALIS!#REF!</definedName>
    <definedName name="_91">[2]ANALIS!#REF!</definedName>
    <definedName name="_92">[2]ANALIS!#REF!</definedName>
    <definedName name="_93">[2]ANALIS!#REF!</definedName>
    <definedName name="_94">[2]ANALIS!#REF!</definedName>
    <definedName name="_95">[2]ANALIS!#REF!</definedName>
    <definedName name="_96">[2]ANALIS!#REF!</definedName>
    <definedName name="_97">[2]ANALIS!#REF!</definedName>
    <definedName name="_98">[2]ANALIS!#REF!</definedName>
    <definedName name="_99">[2]ANALIS!#REF!</definedName>
    <definedName name="_adt01">#REF!</definedName>
    <definedName name="_adt02">#REF!</definedName>
    <definedName name="_adt03">#REF!</definedName>
    <definedName name="_adt04">#REF!</definedName>
    <definedName name="_adt05">#REF!</definedName>
    <definedName name="_adt06">#REF!</definedName>
    <definedName name="_adt07">#REF!</definedName>
    <definedName name="_adt08">#REF!</definedName>
    <definedName name="_adt09">#REF!</definedName>
    <definedName name="_adt10">#REF!</definedName>
    <definedName name="_adt11">#REF!</definedName>
    <definedName name="_adt12">#REF!</definedName>
    <definedName name="_adt13">#REF!</definedName>
    <definedName name="_adt14">#REF!</definedName>
    <definedName name="_adt15">#REF!</definedName>
    <definedName name="_adt16">#REF!</definedName>
    <definedName name="_adt17">#REF!</definedName>
    <definedName name="_adt34">[69]alat!$J$16</definedName>
    <definedName name="_adt810">[69]alat!$J$17</definedName>
    <definedName name="_agt3">[39]uRAIAN!#REF!</definedName>
    <definedName name="_agt4">[39]uRAIAN!#REF!</definedName>
    <definedName name="_agt5">[39]uRAIAN!#REF!</definedName>
    <definedName name="_ANA1">#REF!</definedName>
    <definedName name="_ANA2">#REF!</definedName>
    <definedName name="_ANE13">#REF!</definedName>
    <definedName name="_ANG41">#REF!</definedName>
    <definedName name="_ANG53">#REF!</definedName>
    <definedName name="_ANI2">#REF!</definedName>
    <definedName name="_ank275">[71]DivVII!$G$50</definedName>
    <definedName name="_atk225">[105]Ans!#REF!</definedName>
    <definedName name="_BOQ1">#REF!</definedName>
    <definedName name="_BOQ2">#REF!</definedName>
    <definedName name="_BVT1040">[2]ANALIS!#REF!</definedName>
    <definedName name="_BVT4100">[2]ANALIS!#REF!</definedName>
    <definedName name="_BVT4150">[2]ANALIS!#REF!</definedName>
    <definedName name="_BVT4200">[2]ANALIS!#REF!</definedName>
    <definedName name="_BVT4250">[2]ANALIS!#REF!</definedName>
    <definedName name="_BVT4300">[2]ANALIS!#REF!</definedName>
    <definedName name="_BVT450">[2]ANALIS!#REF!</definedName>
    <definedName name="_BVT475">[2]ANALIS!#REF!</definedName>
    <definedName name="_BVT640">[2]ANALIS!#REF!</definedName>
    <definedName name="_BVT9100">[2]ANALIS!#REF!</definedName>
    <definedName name="_BVT9150">[2]ANALIS!#REF!</definedName>
    <definedName name="_BVT9200">[2]ANALIS!#REF!</definedName>
    <definedName name="_BVT9250">[2]ANALIS!#REF!</definedName>
    <definedName name="_BVT9300">[2]ANALIS!#REF!</definedName>
    <definedName name="_BVT950">[2]ANALIS!#REF!</definedName>
    <definedName name="_BVT975">[2]ANALIS!#REF!</definedName>
    <definedName name="_CON1">#REF!</definedName>
    <definedName name="_CON2">#REF!</definedName>
    <definedName name="_CTK1">[26]LEMBAR1!$BE$26</definedName>
    <definedName name="_CTK2">[26]LEMBAR1!$BE$28</definedName>
    <definedName name="_CTK4">[26]LEMBAR1!$BE$33</definedName>
    <definedName name="_CTK5">[26]LEMBAR1!$BE$35</definedName>
    <definedName name="_CTK6">[26]LEMBAR1!$BE$45</definedName>
    <definedName name="_CTK7">[26]LEMBAR1!$BE$47</definedName>
    <definedName name="_CTK8">[26]LEMBAR1!$BE$49</definedName>
    <definedName name="_CTK9">[26]LEMBAR1!$BE$52</definedName>
    <definedName name="_DAT1">[2]ANALIS!$FJ$4631</definedName>
    <definedName name="_dir2">[106]Mushala!$C$17</definedName>
    <definedName name="_Dist_Bin" localSheetId="9" hidden="1">#REF!</definedName>
    <definedName name="_Dist_Bin" hidden="1">#REF!</definedName>
    <definedName name="_DIV1">[49]RAB!$G$27</definedName>
    <definedName name="_DIV10">[107]BOQ!$G$387</definedName>
    <definedName name="_DIV11">#REF!</definedName>
    <definedName name="_DIV111">'[60]Kuantitas &amp; Harga'!#REF!</definedName>
    <definedName name="_DIV12">'[108]Kuantitas &amp; Harga'!#REF!</definedName>
    <definedName name="_DIV2">[107]BOQ!$G$56</definedName>
    <definedName name="_DIV3">[107]BOQ!$G$80</definedName>
    <definedName name="_DIV4">[107]BOQ!$G$93</definedName>
    <definedName name="_DIV5">[107]BOQ!$G$110</definedName>
    <definedName name="_DIV6">[107]BOQ!$G$164</definedName>
    <definedName name="_DIV7">[107]BOQ!$G$293</definedName>
    <definedName name="_DIV8">[107]BOQ!$G$351</definedName>
    <definedName name="_DIV9">[107]BOQ!$G$377</definedName>
    <definedName name="_DOWN_3__">#REF!</definedName>
    <definedName name="_dtr34">[70]DHSD!$G$37</definedName>
    <definedName name="_dtr8">[109]DHSD!$G$38</definedName>
    <definedName name="_EEE01">'[110]5-ALAT(1)'!$AW$8</definedName>
    <definedName name="_EEE02">'[107]5-ALAT(1)'!$AW$9</definedName>
    <definedName name="_EEE03">[111]ALAT!$AW$21</definedName>
    <definedName name="_EEE04">[111]ALAT!$AW$22</definedName>
    <definedName name="_EEE05">'[49]5-ALAT(1)'!$AW$12</definedName>
    <definedName name="_EEE06">'[107]5-ALAT(1)'!$AW$13</definedName>
    <definedName name="_EEE07">'[107]5-ALAT(1)'!$AW$14</definedName>
    <definedName name="_EEE08">'[28]5-ALAT(1)'!$AW$15</definedName>
    <definedName name="_EEE09">'[49]5-ALAT(1)'!$AW$16</definedName>
    <definedName name="_EEE10">'[49]5-ALAT(1)'!$AW$17</definedName>
    <definedName name="_EEE11">'[49]5-ALAT(1)'!$AW$18</definedName>
    <definedName name="_EEE12">[111]ALAT!$AW$30</definedName>
    <definedName name="_EEE13">'[107]5-ALAT(1)'!$AW$20</definedName>
    <definedName name="_EEE14">[111]ALAT!$AW$32</definedName>
    <definedName name="_EEE15">'[49]5-ALAT(1)'!$AW$22</definedName>
    <definedName name="_EEE16">'[49]5-ALAT(1)'!$AW$23</definedName>
    <definedName name="_EEE17">[111]ALAT!$AW$35</definedName>
    <definedName name="_EEE18">[111]ALAT!$AW$36</definedName>
    <definedName name="_EEE19">'[107]5-ALAT(1)'!$AW$26</definedName>
    <definedName name="_EEE20">'[112]An. Alat'!#REF!</definedName>
    <definedName name="_EEE21">[111]ALAT!$AW$39</definedName>
    <definedName name="_EEE22">'[107]5-ALAT(1)'!$AW$29</definedName>
    <definedName name="_EEE23">'[107]5-ALAT(1)'!$AW$30</definedName>
    <definedName name="_EEE24">[111]ALAT!$AW$42</definedName>
    <definedName name="_EEE25">[113]Peralatan!$AW$32</definedName>
    <definedName name="_EEE26">[111]ALAT!$AW$44</definedName>
    <definedName name="_EEE27">[111]ALAT!$AW$45</definedName>
    <definedName name="_EEE28">[114]Peralatan!$AW$35</definedName>
    <definedName name="_EEE29">'[107]5-ALAT(1)'!$AW$36</definedName>
    <definedName name="_EEE30">'[77]5-ALAT(1)'!$AW$37</definedName>
    <definedName name="_EEE31">'[49]5-ALAT(1)'!$AW$38</definedName>
    <definedName name="_EEE32">'[115]5-ALAT(1)'!$BB$42</definedName>
    <definedName name="_EEE33">[111]ALAT!$AW$51</definedName>
    <definedName name="_eng3">[42]UPAH!#REF!</definedName>
    <definedName name="_eng4">[42]UPAH!#REF!</definedName>
    <definedName name="_EST1">#REF!</definedName>
    <definedName name="_EST2">#REF!</definedName>
    <definedName name="_exj320">[79]BasicPrice!$G$151</definedName>
    <definedName name="_Fill" localSheetId="9" hidden="1">'[116]Harga Bahan'!$B$26:$B$56</definedName>
    <definedName name="_Fill" hidden="1">#REF!</definedName>
    <definedName name="_xlnm._FilterDatabase" localSheetId="9" hidden="1">#REF!</definedName>
    <definedName name="_xlnm._FilterDatabase" hidden="1">#REF!</definedName>
    <definedName name="_frm74">[55]NP!$L$1322:$V$1382</definedName>
    <definedName name="_gip1">[42]UPAH!#REF!</definedName>
    <definedName name="_gip2">[42]UPAH!#REF!</definedName>
    <definedName name="_gip3">[42]UPAH!#REF!</definedName>
    <definedName name="_gip4">[42]UPAH!#REF!</definedName>
    <definedName name="_HAL1">#REF!</definedName>
    <definedName name="_HAL2">#REF!</definedName>
    <definedName name="_HAL3">#REF!</definedName>
    <definedName name="_HAL4">#REF!</definedName>
    <definedName name="_HAL5">#REF!</definedName>
    <definedName name="_HAL6">#REF!</definedName>
    <definedName name="_HAL7">#REF!</definedName>
    <definedName name="_HAL8">#REF!</definedName>
    <definedName name="_HOME_">#REF!</definedName>
    <definedName name="_hsm01">[117]QUARI!$F$120</definedName>
    <definedName name="_hsm02">[117]QUARI!$F$232</definedName>
    <definedName name="_hsm06">[117]QUARI!$F$365</definedName>
    <definedName name="_hsm07">[117]QUARI!$F$456</definedName>
    <definedName name="_hsm16">[117]QUARI!$F$568</definedName>
    <definedName name="_hsm44">[117]QUARI!$F$680</definedName>
    <definedName name="_Ibr1">#REF!</definedName>
    <definedName name="_jab2">[106]Mushala!$C$18</definedName>
    <definedName name="_je01">#REF!</definedName>
    <definedName name="_je02">#REF!</definedName>
    <definedName name="_je03">#REF!</definedName>
    <definedName name="_je04">#REF!</definedName>
    <definedName name="_je05">#REF!</definedName>
    <definedName name="_je06">#REF!</definedName>
    <definedName name="_je07">#REF!</definedName>
    <definedName name="_je08">#REF!</definedName>
    <definedName name="_je09">#REF!</definedName>
    <definedName name="_je10">#REF!</definedName>
    <definedName name="_je11">#REF!</definedName>
    <definedName name="_je12">#REF!</definedName>
    <definedName name="_je13">#REF!</definedName>
    <definedName name="_je14">#REF!</definedName>
    <definedName name="_je15">#REF!</definedName>
    <definedName name="_je16">#REF!</definedName>
    <definedName name="_je17">#REF!</definedName>
    <definedName name="_jet01">#REF!</definedName>
    <definedName name="_jet02">#REF!</definedName>
    <definedName name="_jet03">#REF!</definedName>
    <definedName name="_jet04">#REF!</definedName>
    <definedName name="_jet05">#REF!</definedName>
    <definedName name="_jml1">'[118]kont anak1'!#REF!</definedName>
    <definedName name="_kb1">'[119]Upah, Bahan, Alat'!#REF!</definedName>
    <definedName name="_Key1" hidden="1">[120]Schdule!$Z$16</definedName>
    <definedName name="_Key2" hidden="1">#REF!</definedName>
    <definedName name="_kon2">'[44]R-MP2-98'!#REF!</definedName>
    <definedName name="_kon3">'[44]R-MP2-98'!#REF!</definedName>
    <definedName name="_kon4">'[44]R-MP2-98'!#REF!</definedName>
    <definedName name="_kon5">'[45]R-MP'!#REF!</definedName>
    <definedName name="_lb01">#REF!</definedName>
    <definedName name="_lb02">#REF!</definedName>
    <definedName name="_lb03">#REF!</definedName>
    <definedName name="_lb04">#REF!</definedName>
    <definedName name="_lb05">#REF!</definedName>
    <definedName name="_lb06">#REF!</definedName>
    <definedName name="_lb07">#REF!</definedName>
    <definedName name="_lb08">#REF!</definedName>
    <definedName name="_lb09">#REF!</definedName>
    <definedName name="_lb10">#REF!</definedName>
    <definedName name="_lb11">#REF!</definedName>
    <definedName name="_lb12">#REF!</definedName>
    <definedName name="_lb13">#REF!</definedName>
    <definedName name="_lb14">#REF!</definedName>
    <definedName name="_lb15">#REF!</definedName>
    <definedName name="_lb16">#REF!</definedName>
    <definedName name="_lb17">#REF!</definedName>
    <definedName name="_LBP1">#REF!</definedName>
    <definedName name="_LBP2">#REF!</definedName>
    <definedName name="_LBR2">[26]LEMBAR2!$B$1:$N$50</definedName>
    <definedName name="_LBR3">[26]LEMBAR3!$B$9:$U$57</definedName>
    <definedName name="_LBR4">[26]LEMBAR4!$B$1:$J$57</definedName>
    <definedName name="_LBR5">[26]LEMBAR5!$B$1:$N$50</definedName>
    <definedName name="_LBR6">[26]LEMBAR1!$F$50:$S$97</definedName>
    <definedName name="_LBR7">[26]LEMBAR2!$F$64:$P$92</definedName>
    <definedName name="_LBR8">[26]LEMBAR3!$C$88:$M$116</definedName>
    <definedName name="_LLL01">'[107]4-Basic Price'!$F$8</definedName>
    <definedName name="_LLL02">'[107]4-Basic Price'!$F$9</definedName>
    <definedName name="_LLL03">'[107]4-Basic Price'!$F$10</definedName>
    <definedName name="_LLL04">#REF!</definedName>
    <definedName name="_LLL05">#REF!</definedName>
    <definedName name="_LLL06">#REF!</definedName>
    <definedName name="_LLL07">#REF!</definedName>
    <definedName name="_LLL08">#REF!</definedName>
    <definedName name="_LLL09">#REF!</definedName>
    <definedName name="_LLL10">#REF!</definedName>
    <definedName name="_LLL11">'[78]4-Basic Price'!#REF!</definedName>
    <definedName name="_lmb1">#REF!</definedName>
    <definedName name="_MA18">'[47]ANALISA (2)'!$Q$1336</definedName>
    <definedName name="_MatInverse_Out" localSheetId="9" hidden="1">#REF!</definedName>
    <definedName name="_MatInverse_Out" hidden="1">#REF!</definedName>
    <definedName name="_MatMult_A" localSheetId="9" hidden="1">#REF!</definedName>
    <definedName name="_MatMult_A" hidden="1">#REF!</definedName>
    <definedName name="_MatMult_AxB" localSheetId="9" hidden="1">#REF!</definedName>
    <definedName name="_MatMult_AxB" hidden="1">#REF!</definedName>
    <definedName name="_MatMult_B" hidden="1">#REF!</definedName>
    <definedName name="_MDE01">[114]Peralatan!$BO$27</definedName>
    <definedName name="_MDE02">[114]Peralatan!$BO$47</definedName>
    <definedName name="_MDE03">[114]Peralatan!$BO$67</definedName>
    <definedName name="_MDE04">[114]Peralatan!$BO$87</definedName>
    <definedName name="_MDE05">[114]Peralatan!$BO$107</definedName>
    <definedName name="_MDE06">[114]Peralatan!$BO$127</definedName>
    <definedName name="_MDE07">[114]Peralatan!$BO$147</definedName>
    <definedName name="_MDE08">[114]Peralatan!$BO$167</definedName>
    <definedName name="_MDE09">[114]Peralatan!$BO$187</definedName>
    <definedName name="_MDE10">[114]Peralatan!$BO$207</definedName>
    <definedName name="_MDE11">[114]Peralatan!$BO$227</definedName>
    <definedName name="_MDE12">[114]Peralatan!$BO$247</definedName>
    <definedName name="_MDE13">[114]Peralatan!$BO$267</definedName>
    <definedName name="_MDE14">[114]Peralatan!$BO$287</definedName>
    <definedName name="_MDE15">[114]Peralatan!$BO$307</definedName>
    <definedName name="_MDE16">[114]Peralatan!$BO$327</definedName>
    <definedName name="_MDE17">[114]Peralatan!$BO$347</definedName>
    <definedName name="_MDE18">[114]Peralatan!$BO$367</definedName>
    <definedName name="_MDE19">[114]Peralatan!$BO$387</definedName>
    <definedName name="_MDE20">[114]Peralatan!$BO$407</definedName>
    <definedName name="_MDE21">[114]Peralatan!$BO$427</definedName>
    <definedName name="_MDE22">#REF!</definedName>
    <definedName name="_MDE23">[114]Peralatan!$BO$467</definedName>
    <definedName name="_MDE24">[114]Peralatan!$BO$487</definedName>
    <definedName name="_MDE25">[114]Peralatan!$BO$507</definedName>
    <definedName name="_MDE26">'[114]DIV 9'!$BO$527</definedName>
    <definedName name="_MDE269">#REF!</definedName>
    <definedName name="_MDE27">[114]Peralatan!$BO$547</definedName>
    <definedName name="_MDE28">[114]Peralatan!$BO$567</definedName>
    <definedName name="_MDE29">[114]Peralatan!$BO$587</definedName>
    <definedName name="_MDE30">[114]Peralatan!$BO$607</definedName>
    <definedName name="_MDE31">[114]Peralatan!$BO$627</definedName>
    <definedName name="_MDE32">[114]Peralatan!$BO$647</definedName>
    <definedName name="_MDE33">[114]Peralatan!$BO$667</definedName>
    <definedName name="_MDE34">[114]Peralatan!$BO$698</definedName>
    <definedName name="_MDE35">[121]Alat2!$R$27</definedName>
    <definedName name="_MDE36">#REF!</definedName>
    <definedName name="_MDE37">#REF!</definedName>
    <definedName name="_MDE38">#REF!</definedName>
    <definedName name="_MDE39">#REF!</definedName>
    <definedName name="_MDE40">#REF!</definedName>
    <definedName name="_MDE41">#REF!</definedName>
    <definedName name="_MDE42">#REF!</definedName>
    <definedName name="_MDE43">#REF!</definedName>
    <definedName name="_MDE44">#REF!</definedName>
    <definedName name="_MDE45">#REF!</definedName>
    <definedName name="_MDE46">#REF!</definedName>
    <definedName name="_MDE47">#REF!</definedName>
    <definedName name="_MDE48">#REF!</definedName>
    <definedName name="_MDE49">#REF!</definedName>
    <definedName name="_MDE50">#REF!</definedName>
    <definedName name="_MDE51">#REF!</definedName>
    <definedName name="_MDE52">#REF!</definedName>
    <definedName name="_MDE53">#REF!</definedName>
    <definedName name="_MDE54">#REF!</definedName>
    <definedName name="_MDE55">#REF!</definedName>
    <definedName name="_MDE56">#REF!</definedName>
    <definedName name="_MDE57">#REF!</definedName>
    <definedName name="_MDE58">#REF!</definedName>
    <definedName name="_MDE59">#REF!</definedName>
    <definedName name="_MDE60">#REF!</definedName>
    <definedName name="_MDE61">#REF!</definedName>
    <definedName name="_MDE62">#REF!</definedName>
    <definedName name="_MDE63">#REF!</definedName>
    <definedName name="_MDE64">#REF!</definedName>
    <definedName name="_MDE65">#REF!</definedName>
    <definedName name="_MDE66">#REF!</definedName>
    <definedName name="_MDE67">#REF!</definedName>
    <definedName name="_MDE68">#REF!</definedName>
    <definedName name="_ME01">[114]Peralatan!$BO$26</definedName>
    <definedName name="_ME02">[114]Peralatan!$BO$46</definedName>
    <definedName name="_ME03">[114]Peralatan!$BO$66</definedName>
    <definedName name="_ME04">[114]Peralatan!$BO$86</definedName>
    <definedName name="_ME05">[114]Peralatan!$BO$106</definedName>
    <definedName name="_ME06">[114]Peralatan!$BO$126</definedName>
    <definedName name="_ME07">[114]Peralatan!$BO$146</definedName>
    <definedName name="_ME08">[114]Peralatan!$BO$166</definedName>
    <definedName name="_ME09">[114]Peralatan!$BO$186</definedName>
    <definedName name="_ME10">[114]Peralatan!$BO$206</definedName>
    <definedName name="_ME11">[114]Peralatan!$BO$226</definedName>
    <definedName name="_ME12">[114]Peralatan!$BO$246</definedName>
    <definedName name="_ME13">[114]Peralatan!$BO$266</definedName>
    <definedName name="_ME14">[114]Peralatan!$BO$286</definedName>
    <definedName name="_ME15">[114]Peralatan!$BO$306</definedName>
    <definedName name="_ME16">[114]Peralatan!$BO$326</definedName>
    <definedName name="_ME17">[114]Peralatan!$BO$346</definedName>
    <definedName name="_ME18">[114]Peralatan!$BO$366</definedName>
    <definedName name="_ME19">[114]Peralatan!$BO$386</definedName>
    <definedName name="_ME20">[114]Peralatan!$BO$406</definedName>
    <definedName name="_ME21">[114]Peralatan!$BO$426</definedName>
    <definedName name="_ME22">[114]Peralatan!$BO$446</definedName>
    <definedName name="_ME23">[114]Peralatan!$BO$466</definedName>
    <definedName name="_ME24">[114]Peralatan!$BO$486</definedName>
    <definedName name="_ME25">[114]Peralatan!$BO$506</definedName>
    <definedName name="_ME26">'[114]DIV 9'!$BO$526</definedName>
    <definedName name="_ME27">[114]Peralatan!$BO$546</definedName>
    <definedName name="_ME28">[114]Peralatan!$BO$566</definedName>
    <definedName name="_ME29">[114]Peralatan!$BO$586</definedName>
    <definedName name="_ME30">[114]Peralatan!$BO$606</definedName>
    <definedName name="_ME31">[114]Peralatan!$BO$626</definedName>
    <definedName name="_ME32">[114]Peralatan!$BO$646</definedName>
    <definedName name="_ME33">[114]Peralatan!$BO$666</definedName>
    <definedName name="_ME34">[114]Peralatan!$BO$697</definedName>
    <definedName name="_ME35">[121]Alat2!$R$26</definedName>
    <definedName name="_ME36">#REF!</definedName>
    <definedName name="_ME37">#REF!</definedName>
    <definedName name="_ME38">#REF!</definedName>
    <definedName name="_ME39">#REF!</definedName>
    <definedName name="_ME40">#REF!</definedName>
    <definedName name="_ME41">#REF!</definedName>
    <definedName name="_ME42">#REF!</definedName>
    <definedName name="_ME43">#REF!</definedName>
    <definedName name="_ME44">#REF!</definedName>
    <definedName name="_ME45">#REF!</definedName>
    <definedName name="_ME46">#REF!</definedName>
    <definedName name="_ME47">#REF!</definedName>
    <definedName name="_ME48">#REF!</definedName>
    <definedName name="_ME49">#REF!</definedName>
    <definedName name="_ME50">#REF!</definedName>
    <definedName name="_ME51">#REF!</definedName>
    <definedName name="_ME52">#REF!</definedName>
    <definedName name="_ME53">#REF!</definedName>
    <definedName name="_ME54">#REF!</definedName>
    <definedName name="_ME55">#REF!</definedName>
    <definedName name="_ME56">#REF!</definedName>
    <definedName name="_ME57">#REF!</definedName>
    <definedName name="_ME58">#REF!</definedName>
    <definedName name="_ME59">#REF!</definedName>
    <definedName name="_ME60">#REF!</definedName>
    <definedName name="_ME61">#REF!</definedName>
    <definedName name="_ME62">#REF!</definedName>
    <definedName name="_ME63">#REF!</definedName>
    <definedName name="_ME64">#REF!</definedName>
    <definedName name="_ME65">#REF!</definedName>
    <definedName name="_ME66">#REF!</definedName>
    <definedName name="_ME67">#REF!</definedName>
    <definedName name="_ME68">#REF!</definedName>
    <definedName name="_MEN1">#REF!</definedName>
    <definedName name="_MET1">#REF!</definedName>
    <definedName name="_MET2">#REF!</definedName>
    <definedName name="_MF8">#REF!</definedName>
    <definedName name="_MG41">#REF!</definedName>
    <definedName name="_MG53">#REF!</definedName>
    <definedName name="_MI2">#REF!</definedName>
    <definedName name="_MJ1">#REF!</definedName>
    <definedName name="_MJ2">#REF!</definedName>
    <definedName name="_MK020">#REF!</definedName>
    <definedName name="_MK040">#REF!</definedName>
    <definedName name="_MK110">#REF!</definedName>
    <definedName name="_MK112">#REF!</definedName>
    <definedName name="_MK121">#REF!</definedName>
    <definedName name="_MK123">#REF!</definedName>
    <definedName name="_MK127">#REF!</definedName>
    <definedName name="_MK132">#REF!</definedName>
    <definedName name="_MK139">#REF!</definedName>
    <definedName name="_MK19">#REF!</definedName>
    <definedName name="_MK210">#REF!</definedName>
    <definedName name="_MK224">#REF!</definedName>
    <definedName name="_MK225">#REF!</definedName>
    <definedName name="_MK311">#REF!</definedName>
    <definedName name="_MK321">#REF!</definedName>
    <definedName name="_MK342">#REF!</definedName>
    <definedName name="_MK36">#REF!</definedName>
    <definedName name="_MK37">#REF!</definedName>
    <definedName name="_MK411">#REF!</definedName>
    <definedName name="_MK424">#REF!</definedName>
    <definedName name="_MK514">#REF!</definedName>
    <definedName name="_MK522">#REF!</definedName>
    <definedName name="_MK618">#REF!</definedName>
    <definedName name="_MK621">#REF!</definedName>
    <definedName name="_MK641">#REF!</definedName>
    <definedName name="_MK710">#REF!</definedName>
    <definedName name="_MK715">#REF!</definedName>
    <definedName name="_MK720">#REF!</definedName>
    <definedName name="_MK725">#REF!</definedName>
    <definedName name="_MK810">#REF!</definedName>
    <definedName name="_MK855">#REF!</definedName>
    <definedName name="_Mm01">[81]QUARI!$F$120</definedName>
    <definedName name="_MMM01">#REF!</definedName>
    <definedName name="_MMM02">#REF!</definedName>
    <definedName name="_MMM03">'[28]4-Basic Price'!$F$53</definedName>
    <definedName name="_MMM04">'[49]4-Basic Price'!#REF!</definedName>
    <definedName name="_MMM05">'[122]4-Basic Price'!$F$55</definedName>
    <definedName name="_MMM06">#REF!</definedName>
    <definedName name="_MMM07">#REF!</definedName>
    <definedName name="_MMM08">#REF!</definedName>
    <definedName name="_MMM09">'[77]4-Basic Price'!$F$60</definedName>
    <definedName name="_MMM10">'[107]4-Basic Price'!$F$60</definedName>
    <definedName name="_MMM11">#REF!</definedName>
    <definedName name="_MMM12">'[49]4-Basic Price'!$F$67</definedName>
    <definedName name="_MMM13">#REF!</definedName>
    <definedName name="_MMM14">'[49]4-Basic Price'!$F$71</definedName>
    <definedName name="_MMM15">#REF!</definedName>
    <definedName name="_MMM16">'[49]4-Basic Price'!$F$73</definedName>
    <definedName name="_MMM17">#REF!</definedName>
    <definedName name="_MMM18">'[107]4-Basic Price'!$F$72</definedName>
    <definedName name="_MMM19">'[28]4-Basic Price'!$F$75</definedName>
    <definedName name="_MMM20">#REF!</definedName>
    <definedName name="_MMM21">#REF!</definedName>
    <definedName name="_MMM22">#REF!</definedName>
    <definedName name="_MMM23">#REF!</definedName>
    <definedName name="_MMM24">'[122]4-Basic Price'!$F$77</definedName>
    <definedName name="_MMM25">#REF!</definedName>
    <definedName name="_MMM26">'[122]4-Basic Price'!$F$80</definedName>
    <definedName name="_MMM27">#REF!</definedName>
    <definedName name="_MMM28">#REF!</definedName>
    <definedName name="_MMM29">#REF!</definedName>
    <definedName name="_MMM30">#REF!</definedName>
    <definedName name="_MMM32">#REF!</definedName>
    <definedName name="_MMM33">#REF!</definedName>
    <definedName name="_MMM34">#REF!</definedName>
    <definedName name="_MMM35">#REF!</definedName>
    <definedName name="_MMM36">#REF!</definedName>
    <definedName name="_MMM37">'[49]4-Basic Price'!$F$96</definedName>
    <definedName name="_MMM38">'[78]4-Basic Price'!#REF!</definedName>
    <definedName name="_MMM39">'[107]4-Basic Price'!$F$93</definedName>
    <definedName name="_MMM40">#REF!</definedName>
    <definedName name="_MMM41">#REF!</definedName>
    <definedName name="_MMM411">#REF!</definedName>
    <definedName name="_MMM42">'[110]4-Basic Price'!$F$97</definedName>
    <definedName name="_MMM43">#REF!</definedName>
    <definedName name="_MMM44">#REF!</definedName>
    <definedName name="_MMM45">#REF!</definedName>
    <definedName name="_MMM46">#REF!</definedName>
    <definedName name="_MMM47">'[107]4-Basic Price'!$F$102</definedName>
    <definedName name="_MMM48">'[49]4-Basic Price'!$F$108</definedName>
    <definedName name="_MMM49">#REF!</definedName>
    <definedName name="_MMM50">#REF!</definedName>
    <definedName name="_MMM51">'[77]4-Basic Price'!$F$107</definedName>
    <definedName name="_MMM52">#REF!</definedName>
    <definedName name="_MMM53">#REF!</definedName>
    <definedName name="_MMM54">'[49]4-Basic Price'!$F$115</definedName>
    <definedName name="_MOB1">#REF!</definedName>
    <definedName name="_MOB2">#REF!</definedName>
    <definedName name="_mr01">#REF!</definedName>
    <definedName name="_mr02">#REF!</definedName>
    <definedName name="_mr03">#REF!</definedName>
    <definedName name="_mr04">#REF!</definedName>
    <definedName name="_mr05">#REF!</definedName>
    <definedName name="_mr06">#REF!</definedName>
    <definedName name="_mr07">#REF!</definedName>
    <definedName name="_mr08">#REF!</definedName>
    <definedName name="_mr09">#REF!</definedName>
    <definedName name="_mr10">#REF!</definedName>
    <definedName name="_mr11">#REF!</definedName>
    <definedName name="_mr12">#REF!</definedName>
    <definedName name="_mr13">#REF!</definedName>
    <definedName name="_mr14">#REF!</definedName>
    <definedName name="_mr15">#REF!</definedName>
    <definedName name="_mr16">#REF!</definedName>
    <definedName name="_mr17">#REF!</definedName>
    <definedName name="_MS1">#REF!</definedName>
    <definedName name="_MS2">#REF!</definedName>
    <definedName name="_mu1">'[58]har-sat'!$J$2</definedName>
    <definedName name="_nyy10">[42]UPAH!#REF!</definedName>
    <definedName name="_nyy25">[42]UPAH!#REF!</definedName>
    <definedName name="_Order1" localSheetId="9" hidden="1">255</definedName>
    <definedName name="_Order1" hidden="1">0</definedName>
    <definedName name="_Order2" hidden="1">0</definedName>
    <definedName name="_PA1">'[47]ANALISA (2)'!$Q$1258</definedName>
    <definedName name="_PA18">'[47]ANALISA (2)'!$Q$1320</definedName>
    <definedName name="_Parse_Out" localSheetId="9" hidden="1">#REF!</definedName>
    <definedName name="_Parse_Out" hidden="1">#REF!</definedName>
    <definedName name="_pcu37">[123]BHN!$L$56</definedName>
    <definedName name="_PE1">#REF!</definedName>
    <definedName name="_PE13">#REF!</definedName>
    <definedName name="_PF4">#REF!</definedName>
    <definedName name="_PF8">#REF!</definedName>
    <definedName name="_PG41">#REF!</definedName>
    <definedName name="_PG53">#REF!</definedName>
    <definedName name="_PGDN_2_">#REF!</definedName>
    <definedName name="_PI2">#REF!</definedName>
    <definedName name="_PI6">#REF!</definedName>
    <definedName name="_PK020">#REF!</definedName>
    <definedName name="_PK040">#REF!</definedName>
    <definedName name="_PK110">#REF!</definedName>
    <definedName name="_PK112">#REF!</definedName>
    <definedName name="_PK121">#REF!</definedName>
    <definedName name="_PK123">#REF!</definedName>
    <definedName name="_PK127">#REF!</definedName>
    <definedName name="_PK132">#REF!</definedName>
    <definedName name="_PK139">#REF!</definedName>
    <definedName name="_PK19">#REF!</definedName>
    <definedName name="_PK210">#REF!</definedName>
    <definedName name="_PK224">#REF!</definedName>
    <definedName name="_PK225">#REF!</definedName>
    <definedName name="_PK23">#REF!</definedName>
    <definedName name="_PK311">#REF!</definedName>
    <definedName name="_PK321">#REF!</definedName>
    <definedName name="_PK342">#REF!</definedName>
    <definedName name="_PK36">#REF!</definedName>
    <definedName name="_PK37">#REF!</definedName>
    <definedName name="_PK411">#REF!</definedName>
    <definedName name="_PK424">#REF!</definedName>
    <definedName name="_PK514">#REF!</definedName>
    <definedName name="_PK522">#REF!</definedName>
    <definedName name="_PK618">#REF!</definedName>
    <definedName name="_PK621">#REF!</definedName>
    <definedName name="_PK641">#REF!</definedName>
    <definedName name="_PK710">#REF!</definedName>
    <definedName name="_PK715">#REF!</definedName>
    <definedName name="_PK720">#REF!</definedName>
    <definedName name="_PK725">#REF!</definedName>
    <definedName name="_PK810">#REF!</definedName>
    <definedName name="_PK855">#REF!</definedName>
    <definedName name="_pos4">'[123]61004'!$U$46</definedName>
    <definedName name="_pos5">'[123]61005'!$P$113</definedName>
    <definedName name="_pos6">'[123]61006'!$R$109</definedName>
    <definedName name="_pos7">'[123]61007'!$R$30</definedName>
    <definedName name="_pos8">'[123]61008'!$N$26</definedName>
    <definedName name="_pr01">#REF!</definedName>
    <definedName name="_pr02">#REF!</definedName>
    <definedName name="_pr03">#REF!</definedName>
    <definedName name="_pr04">#REF!</definedName>
    <definedName name="_pr05">#REF!</definedName>
    <definedName name="_pr06">#REF!</definedName>
    <definedName name="_pr07">#REF!</definedName>
    <definedName name="_pr08">#REF!</definedName>
    <definedName name="_pr09">#REF!</definedName>
    <definedName name="_pr10">#REF!</definedName>
    <definedName name="_pr11">#REF!</definedName>
    <definedName name="_PR110">#REF!</definedName>
    <definedName name="_pr12">#REF!</definedName>
    <definedName name="_PR123">#REF!</definedName>
    <definedName name="_pr13">#REF!</definedName>
    <definedName name="_PR132">#REF!</definedName>
    <definedName name="_PR139">#REF!</definedName>
    <definedName name="_pr14">#REF!</definedName>
    <definedName name="_pr15">#REF!</definedName>
    <definedName name="_pr16">#REF!</definedName>
    <definedName name="_pr17">#REF!</definedName>
    <definedName name="_PR210">#REF!</definedName>
    <definedName name="_PR225">#REF!</definedName>
    <definedName name="_PR311">#REF!</definedName>
    <definedName name="_PR321">#REF!</definedName>
    <definedName name="_PR342">#REF!</definedName>
    <definedName name="_PR411">#REF!</definedName>
    <definedName name="_PR424">#REF!</definedName>
    <definedName name="_PR514">#REF!</definedName>
    <definedName name="_PR522">#REF!</definedName>
    <definedName name="_PR621">#REF!</definedName>
    <definedName name="_PR710">#REF!</definedName>
    <definedName name="_PR715">#REF!</definedName>
    <definedName name="_PR720">#REF!</definedName>
    <definedName name="_PRK020">#REF!</definedName>
    <definedName name="_PRK040">#REF!</definedName>
    <definedName name="_PRK112">#REF!</definedName>
    <definedName name="_PRK127">#REF!</definedName>
    <definedName name="_PRK618">#REF!</definedName>
    <definedName name="_PRK641">#REF!</definedName>
    <definedName name="_PRK725">#REF!</definedName>
    <definedName name="_PRK810">#REF!</definedName>
    <definedName name="_PRK855">#REF!</definedName>
    <definedName name="_pvc1">[42]UPAH!#REF!</definedName>
    <definedName name="_pvc175">[79]BasicPrice!$G$175</definedName>
    <definedName name="_pvc2">[42]UPAH!#REF!</definedName>
    <definedName name="_pvc3">[42]UPAH!#REF!</definedName>
    <definedName name="_pvc4">[42]UPAH!#REF!</definedName>
    <definedName name="_pvc50">[79]BasicPrice!$G$168</definedName>
    <definedName name="_rab1">[124]BOQnew!$A$12:$G$791</definedName>
    <definedName name="_rc300">[79]BasicPrice!$G$52</definedName>
    <definedName name="_rc600">[79]BasicPrice!$G$51</definedName>
    <definedName name="_rc700">[79]BasicPrice!$G$50</definedName>
    <definedName name="_rc800">[79]BasicPrice!$G$49</definedName>
    <definedName name="_rcp100">#REF!</definedName>
    <definedName name="_rcp60">#REF!</definedName>
    <definedName name="_Regression_Int">1</definedName>
    <definedName name="_Regression_X" localSheetId="9" hidden="1">#REF!</definedName>
    <definedName name="_Regression_X" hidden="1">#REF!</definedName>
    <definedName name="_rek1">[111]REKAP!$I$31</definedName>
    <definedName name="_RIGHT_18_">#REF!</definedName>
    <definedName name="_RIGHT_6_">#REF!</definedName>
    <definedName name="_rkp1">[87]Rekap!$D$2:$M$930</definedName>
    <definedName name="_sak1">[42]UPAH!#REF!</definedName>
    <definedName name="_sak2">[42]UPAH!#REF!</definedName>
    <definedName name="_sak3">[42]UPAH!#REF!</definedName>
    <definedName name="_sc175">#REF!</definedName>
    <definedName name="_Sort" localSheetId="9" hidden="1">'[125]HARGA DASAR'!#REF!</definedName>
    <definedName name="_Sort" hidden="1">[120]Schdule!$Z$16:$Z$112</definedName>
    <definedName name="_spl7">[42]ANALISA!#REF!</definedName>
    <definedName name="_sub1">[126]Rincian!#REF!</definedName>
    <definedName name="_Table1_In1" localSheetId="9" hidden="1">#REF!</definedName>
    <definedName name="_Table1_In1" hidden="1">#REF!</definedName>
    <definedName name="_Table1_Out" hidden="1">#REF!</definedName>
    <definedName name="_tb01">#REF!</definedName>
    <definedName name="_tb02">#REF!</definedName>
    <definedName name="_tb03">#REF!</definedName>
    <definedName name="_tb04">#REF!</definedName>
    <definedName name="_tb05">#REF!</definedName>
    <definedName name="_tb06">#REF!</definedName>
    <definedName name="_tb07">#REF!</definedName>
    <definedName name="_tb08">#REF!</definedName>
    <definedName name="_tb09">#REF!</definedName>
    <definedName name="_tb10">#REF!</definedName>
    <definedName name="_tb11">#REF!</definedName>
    <definedName name="_tb12">#REF!</definedName>
    <definedName name="_tb13">#REF!</definedName>
    <definedName name="_tb14">#REF!</definedName>
    <definedName name="_tb15">#REF!</definedName>
    <definedName name="_tb16">#REF!</definedName>
    <definedName name="_tb17">#REF!</definedName>
    <definedName name="_tgl2">[59]Ch!$A$16</definedName>
    <definedName name="_TUL175">[2]ANALIS!#REF!</definedName>
    <definedName name="_WAS100">[2]ANALIS!#REF!</definedName>
    <definedName name="_WAS25">[2]ANALIS!#REF!</definedName>
    <definedName name="_WAS40">[2]ANALIS!#REF!</definedName>
    <definedName name="_WAS50">[2]ANALIS!#REF!</definedName>
    <definedName name="_WAS75">[2]ANALIS!#REF!</definedName>
    <definedName name="_WC1">#REF!</definedName>
    <definedName name="_xk0201">#REF!</definedName>
    <definedName name="_xk127">#REF!</definedName>
    <definedName name="_xk128">#REF!</definedName>
    <definedName name="_xk81">#REF!</definedName>
    <definedName name="_xk860">#REF!</definedName>
    <definedName name="A">#N/A</definedName>
    <definedName name="A.1">#REF!</definedName>
    <definedName name="A.1.5">#REF!</definedName>
    <definedName name="A.10">#REF!</definedName>
    <definedName name="A.11">#REF!</definedName>
    <definedName name="A.15">#REF!</definedName>
    <definedName name="A.16">#REF!</definedName>
    <definedName name="A.17">#REF!</definedName>
    <definedName name="A.18a">#REF!</definedName>
    <definedName name="A.18b">#REF!</definedName>
    <definedName name="A.1a">#REF!</definedName>
    <definedName name="A.364">#REF!</definedName>
    <definedName name="A.4">#REF!</definedName>
    <definedName name="A.6">#REF!</definedName>
    <definedName name="a.710">#REF!</definedName>
    <definedName name="a.713">#REF!</definedName>
    <definedName name="a.715">#REF!</definedName>
    <definedName name="a.7152">#REF!</definedName>
    <definedName name="a.79">#REF!</definedName>
    <definedName name="A.8">#REF!</definedName>
    <definedName name="A.9">#REF!</definedName>
    <definedName name="A.I">[127]RAB!#REF!</definedName>
    <definedName name="A.II">[127]RAB!#REF!</definedName>
    <definedName name="A.III">[127]RAB!#REF!</definedName>
    <definedName name="A.IV">[127]RAB!#REF!</definedName>
    <definedName name="A.IX">[127]RAB!#REF!</definedName>
    <definedName name="A.V">[127]RAB!#REF!</definedName>
    <definedName name="A.VI">[127]RAB!#REF!</definedName>
    <definedName name="A.VII">[127]RAB!#REF!</definedName>
    <definedName name="A.VIII">[127]RAB!#REF!</definedName>
    <definedName name="A.X">[127]RAB!#REF!</definedName>
    <definedName name="A_311">#REF!</definedName>
    <definedName name="A_312">#REF!</definedName>
    <definedName name="A_321">#REF!</definedName>
    <definedName name="A_322">#REF!</definedName>
    <definedName name="A_33">#REF!</definedName>
    <definedName name="A_ALAT1">#REF!</definedName>
    <definedName name="A_ALAT2">#REF!</definedName>
    <definedName name="A_ALAT3">#REF!</definedName>
    <definedName name="A_ALAT4">#REF!</definedName>
    <definedName name="A_ALAT5">#REF!</definedName>
    <definedName name="A_ALAT6">#REF!</definedName>
    <definedName name="A_ALAT7">#REF!</definedName>
    <definedName name="A_ALAT8">#REF!</definedName>
    <definedName name="A_ALAT9">#REF!</definedName>
    <definedName name="A_ATAP_GENTENG_METAL">#REF!</definedName>
    <definedName name="A_BALOK_BORDES_20.40">#REF!</definedName>
    <definedName name="A_BALOK_LANTAI_20.40">#REF!</definedName>
    <definedName name="A_BALOK_LATAI_13.15">#REF!</definedName>
    <definedName name="A_BESI_POLOS">#REF!</definedName>
    <definedName name="A_BESI_ULIR">#REF!</definedName>
    <definedName name="A_BETON_BERTULANG_K200">#REF!</definedName>
    <definedName name="A_BETON_BERTULANG_K225">#REF!</definedName>
    <definedName name="A_BUBUNGAN_GENTENG_METAL">#REF!</definedName>
    <definedName name="A_CAT_KAYU_LESPLANG_PAPAN_RIDER">#REF!</definedName>
    <definedName name="A_CAT_MENI">#REF!</definedName>
    <definedName name="A_CAT_MENI_BESI_2X">#REF!</definedName>
    <definedName name="A_CAT_TEMBOK_DINDING_3X">#REF!</definedName>
    <definedName name="A_CETAKAN_BETON">#REF!</definedName>
    <definedName name="A_DINDING_KERAMIK_20X25">#REF!</definedName>
    <definedName name="A_DINDING_SHEAR_WALL">#REF!</definedName>
    <definedName name="A_DINDING_SUMURAN">#REF!</definedName>
    <definedName name="A_GALIAN_TANAH_1M">#REF!</definedName>
    <definedName name="A_GALIAN_TANAH_BESAR_1M">#REF!</definedName>
    <definedName name="A_GILAS_TIPA_BULAN">#REF!</definedName>
    <definedName name="A_GIPSUM_SILECA_3.6MM">#REF!</definedName>
    <definedName name="A_KAYU_KUDA2_GORDING">#REF!</definedName>
    <definedName name="A_KOLOM_KIA_30CM">#REF!</definedName>
    <definedName name="A_KOLOM_KIB_30.30">#REF!</definedName>
    <definedName name="A_KOLOM_PRAKTIS">#REF!</definedName>
    <definedName name="A_KONSTRUKSI_BAJA_KAP_KUDA2">#REF!</definedName>
    <definedName name="A_KUSEN_KAYU_PINTU_JENDELA">#REF!</definedName>
    <definedName name="A_LANTAI_BETON_TUMBUK_1.3.6_7CM">#REF!</definedName>
    <definedName name="A_LANTAI_KERAMIK_20X20">#REF!</definedName>
    <definedName name="A_LANTAI_KERAMIK_20X25">#REF!</definedName>
    <definedName name="A_LANTAI_KERAMIK_40X40">#REF!</definedName>
    <definedName name="A_LAPISAN_ASPAL_PERTAMA">#REF!</definedName>
    <definedName name="A_PAPAN_LESPLANG">#REF!</definedName>
    <definedName name="A_PAS_BATA_TBL_0.5_1.2">#REF!</definedName>
    <definedName name="A_PAS_BATA_TBL_0.5_1.4">#REF!</definedName>
    <definedName name="A_PAS_BATA_TBL_1_1.2">#REF!</definedName>
    <definedName name="A_PAS_BATA_TBL_1_1.4">#REF!</definedName>
    <definedName name="A_PAS_BATU_PAKLAAG_15CM">#REF!</definedName>
    <definedName name="A_PAS_BATU_SLIJTLAAG_6CM">#REF!</definedName>
    <definedName name="A_PASANGAN_AANSTAMPING">#REF!</definedName>
    <definedName name="A_PEK_LAIN2">#REF!</definedName>
    <definedName name="A_PENETRASI_ASPAL_LATASIR">#REF!</definedName>
    <definedName name="A_PENGUKURAN_PEMAS_BOWPLANK">#REF!</definedName>
    <definedName name="A_PENYIAPAN_TANAH_DASAR">#REF!</definedName>
    <definedName name="A_PEREKAT_1.3">#REF!</definedName>
    <definedName name="A_PLAFOND_GIBSUM">#REF!</definedName>
    <definedName name="A_PLAFOND_PAPAN_RIDER">#REF!</definedName>
    <definedName name="A_PLAT_LANTAI_12CM">#REF!</definedName>
    <definedName name="A_PLESTERAN_1.2_15MM">#REF!</definedName>
    <definedName name="A_PLESTERAN_1.3_15MM">#REF!</definedName>
    <definedName name="A_PLESTERAN_1.4_15MM">#REF!</definedName>
    <definedName name="A_PONDASI_BATU_GUNUNG_1.5">#REF!</definedName>
    <definedName name="A_PONDASI_CYCLOPEN_1.3.6">#REF!</definedName>
    <definedName name="A_PONDASI_PLAT_TAPAK">#REF!</definedName>
    <definedName name="A_RANGKA_KASAU_RENG">#REF!</definedName>
    <definedName name="A_RESIDU_KAYU_KUDA2_2X">#REF!</definedName>
    <definedName name="A_RING_BALOK_20.30">#REF!</definedName>
    <definedName name="A_SLOOF_20.40">#REF!</definedName>
    <definedName name="A_STUTWERK">#REF!</definedName>
    <definedName name="A_TANGGA_BORDES">#REF!</definedName>
    <definedName name="A_TIMBUNAN_PASIR">#REF!</definedName>
    <definedName name="A_TIMBUNAN_TANAH">#REF!</definedName>
    <definedName name="A_URUGAN_TANAH_KEMBALI">#REF!</definedName>
    <definedName name="AA">#REF!</definedName>
    <definedName name="AAAAA">#REF!</definedName>
    <definedName name="aanstamp.">[128]Progress!$C$22</definedName>
    <definedName name="aas" hidden="1">{#N/A,#N/A,FALSE,"Chi tiÆt"}</definedName>
    <definedName name="AASS" hidden="1">{#N/A,#N/A,FALSE,"Chi tiÆt"}</definedName>
    <definedName name="ab">#REF!</definedName>
    <definedName name="abantu">#REF!</definedName>
    <definedName name="ABC">#REF!</definedName>
    <definedName name="abmobilsasi">[129]divI!$G$52</definedName>
    <definedName name="ac">#REF!</definedName>
    <definedName name="acetelynt">'[130]harga lama'!#REF!</definedName>
    <definedName name="Aco">'[131]SAT-DAS'!#REF!</definedName>
    <definedName name="ACWC">#REF!</definedName>
    <definedName name="ad">#REF!</definedName>
    <definedName name="additif">'[132]h.sat-bbm'!$J$175</definedName>
    <definedName name="adf">'[133]harga lama'!#REF!</definedName>
    <definedName name="adfa">'[134]Lamp-4 Sat-Das'!$J$20</definedName>
    <definedName name="adsdwq">#REF!</definedName>
    <definedName name="adtd">'[135]alue deah teungoh'!$F$35</definedName>
    <definedName name="adttot">#REF!</definedName>
    <definedName name="AE">'[136]keb-BHN'!$U$15:$U$78</definedName>
    <definedName name="aefWQEFWEF">#REF!</definedName>
    <definedName name="AERAWRA">'[137]SAT-DAS'!$J$17</definedName>
    <definedName name="aewtrawet">[138]DHSD!$G$24</definedName>
    <definedName name="aexcavator">[69]alat!$J$18</definedName>
    <definedName name="af">#REF!</definedName>
    <definedName name="afinis">[139]Harsat!$E$70</definedName>
    <definedName name="Afs">'[131]SAT-DAS'!#REF!</definedName>
    <definedName name="AG">'[136]keb-BHN'!$W$15:$W$78</definedName>
    <definedName name="aga">'[140]BoQ Total'!$H$129</definedName>
    <definedName name="agaga">[138]DHSD!$G$29</definedName>
    <definedName name="Agg">[70]DHSD!#REF!</definedName>
    <definedName name="agg_ksr">[123]BHN!$L$33</definedName>
    <definedName name="AggA">'[141]SAT-DAS'!#REF!</definedName>
    <definedName name="aggB">'[141]SAT-DAS'!#REF!</definedName>
    <definedName name="AggC">[70]DHSD!#REF!</definedName>
    <definedName name="Aggh">'[131]SAT-DAS'!#REF!</definedName>
    <definedName name="Aggh4">'[131]SAT-DAS'!#REF!</definedName>
    <definedName name="Aggh6">'[131]SAT-DAS'!#REF!</definedName>
    <definedName name="Aggk">'[131]SAT-DAS'!#REF!</definedName>
    <definedName name="Aggk4">'[131]SAT-DAS'!#REF!</definedName>
    <definedName name="aggrekunci">[142]bahan!$G$16</definedName>
    <definedName name="aggretutup">[142]bahan!$G$15</definedName>
    <definedName name="aghls">[109]DHSD!$G$20</definedName>
    <definedName name="agksbc">[109]DHSD!$G$18</definedName>
    <definedName name="agkslk">[109]DHSD!$G$19</definedName>
    <definedName name="AGREGAT">#REF!</definedName>
    <definedName name="AGREGAT_1">[63]TS!#REF!</definedName>
    <definedName name="AGREGAT_13">'[63]lamp 7'!#REF!</definedName>
    <definedName name="AGREGAT1">'[60]Kuantitas &amp; Harga'!$A$86:$K$100</definedName>
    <definedName name="AGREGAT2">'[143]Kuantitas &amp; Harga'!$A$98:$H$117</definedName>
    <definedName name="AGREGATA">#REF!</definedName>
    <definedName name="AGREGATB">#REF!</definedName>
    <definedName name="AGREGATC">#REF!</definedName>
    <definedName name="agrt.a" hidden="1">'[144]Agregat Halus &amp; Kasar'!$H$12:$H$20</definedName>
    <definedName name="AH">'[136]keb-BHN'!$X$15:$X$78</definedName>
    <definedName name="ahalus">#REF!</definedName>
    <definedName name="AI">'[136]keb-BHN'!$Y$15:$Y$78</definedName>
    <definedName name="AIRCOMPRESOR611">#REF!</definedName>
    <definedName name="AIRCOMPRESOR819">#REF!</definedName>
    <definedName name="AJ">'[136]keb-BHN'!$Z$15:$Z$78</definedName>
    <definedName name="AK">'[136]keb-BHN'!$AA$15:$AA$78</definedName>
    <definedName name="akasar">#REF!</definedName>
    <definedName name="akunci">#REF!</definedName>
    <definedName name="AL">#REF!</definedName>
    <definedName name="ALAMAT">[145]DASAR!$D$11</definedName>
    <definedName name="ALAMAT1">[145]DASAR!$D$12</definedName>
    <definedName name="ALAMAT2">[145]DASAR!$D$13</definedName>
    <definedName name="alat">#REF!</definedName>
    <definedName name="Alat_Bantu">[146]harga!$D$88</definedName>
    <definedName name="alat_lain">[126]Rincian!#REF!</definedName>
    <definedName name="alat_plb">[126]Rincian!#REF!</definedName>
    <definedName name="alat_pondasi">[126]Rincian!#REF!</definedName>
    <definedName name="alat_struktur">[126]Rincian!#REF!</definedName>
    <definedName name="alat_tanah">[126]Rincian!#REF!</definedName>
    <definedName name="ALAT_U">#REF!</definedName>
    <definedName name="alat1">[126]Rincian!#REF!</definedName>
    <definedName name="alatbantu">'[130]harga lama'!#REF!</definedName>
    <definedName name="ALATUTAMA">'[18]An. Alat'!#REF!</definedName>
    <definedName name="alba2.20">#REF!</definedName>
    <definedName name="alber">#REF!</definedName>
    <definedName name="Aluminium_Gelombang_tbl_0.55">'[147]Upah&amp;Bahan (2)'!#REF!</definedName>
    <definedName name="AM">'[136]keb-BHN'!$AC$15:$AC$78</definedName>
    <definedName name="amp">[139]Harsat!$E$104</definedName>
    <definedName name="amplas">[42]UPAH!#REF!</definedName>
    <definedName name="AN">'[136]keb-BHN'!$AD$15:$AD$78</definedName>
    <definedName name="an.01">#REF!</definedName>
    <definedName name="an.02">#REF!</definedName>
    <definedName name="an.03">#REF!</definedName>
    <definedName name="an.03a">#REF!</definedName>
    <definedName name="an.04">#REF!</definedName>
    <definedName name="an.05">#REF!</definedName>
    <definedName name="an.05a">#REF!</definedName>
    <definedName name="an.06">#REF!</definedName>
    <definedName name="an.06a">#REF!</definedName>
    <definedName name="an.07">#REF!</definedName>
    <definedName name="an.08">#REF!</definedName>
    <definedName name="an.09">#REF!</definedName>
    <definedName name="AN.10">#REF!</definedName>
    <definedName name="AN.11">#REF!</definedName>
    <definedName name="AN.12">#REF!</definedName>
    <definedName name="AN.13">#REF!</definedName>
    <definedName name="AN.14">#REF!</definedName>
    <definedName name="Anal_Teknis_Klas_A_Minor">#REF!</definedName>
    <definedName name="ANALIS">[148]ANALISA!#REF!</definedName>
    <definedName name="ANALISA">#REF!</definedName>
    <definedName name="Analisa_EI_612">[149]DivVI!$F$71</definedName>
    <definedName name="Analisa_EI_633">[149]DivVI!$F$141</definedName>
    <definedName name="Analisa_EI_635">#REF!</definedName>
    <definedName name="Analisa_EI_636">#REF!</definedName>
    <definedName name="ANALISA_HARGA_SATUAN">[150]Sheet1!$X$3:$AH$54,[150]Sheet1!$X$72:$AH$111,[150]Sheet1!$X$134:$AH$174</definedName>
    <definedName name="Analisa101A">'[151]Analisa HSP'!$U$51</definedName>
    <definedName name="Analisa101B">'[151]Analisa HSP'!$U$231</definedName>
    <definedName name="Analisa101B_12">'[152]Analisa HSP'!$U$231</definedName>
    <definedName name="Analisa101B_24">'[152]Analisa HSP'!$U$231</definedName>
    <definedName name="Analisa101C">'[151]Analisa HSP'!$U$410</definedName>
    <definedName name="Analisa101C_12">'[152]Analisa HSP'!$U$410</definedName>
    <definedName name="Analisa101C_24">'[152]Analisa HSP'!$U$410</definedName>
    <definedName name="Analisa101D">'[151]Analisa HSP'!$U$589</definedName>
    <definedName name="Analisa101D_12">'[152]Analisa HSP'!$U$589</definedName>
    <definedName name="Analisa101D_24">'[152]Analisa HSP'!$U$589</definedName>
    <definedName name="Analisa101E">'[151]Analisa HSP'!$U$768</definedName>
    <definedName name="Analisa101E_12">'[152]Analisa HSP'!$U$768</definedName>
    <definedName name="Analisa101E_24">'[152]Analisa HSP'!$U$768</definedName>
    <definedName name="analisa146">#REF!</definedName>
    <definedName name="analisa2_6">'[124]analisa 2.6'!$A$1:$G$65536</definedName>
    <definedName name="AnalisaIRFF">#REF!,#REF!,#REF!,#REF!,#REF!,#REF!,#REF!,#REF!,#REF!,#REF!,#REF!,#REF!</definedName>
    <definedName name="anamp">[153]ANALISA!$L$44</definedName>
    <definedName name="anatb">#REF!</definedName>
    <definedName name="AnEarthW">[79]AnEarthW!$A:$IV</definedName>
    <definedName name="ANF8b">#REF!</definedName>
    <definedName name="ANG41a">#REF!</definedName>
    <definedName name="ANG43b">#REF!</definedName>
    <definedName name="angkut">'[154]Anls Bahan'!$E$157</definedName>
    <definedName name="angsa">#REF!</definedName>
    <definedName name="ANI">[155]CH!$C$29</definedName>
    <definedName name="ANI2a">#REF!</definedName>
    <definedName name="ank">[156]DivVII!$G$50</definedName>
    <definedName name="ANK.016">#REF!</definedName>
    <definedName name="ANK.02">#REF!</definedName>
    <definedName name="ANK.321">#REF!</definedName>
    <definedName name="ANK.514">#REF!</definedName>
    <definedName name="ANK.522">#REF!</definedName>
    <definedName name="ANK.810">#REF!</definedName>
    <definedName name="ANK.A1">#REF!</definedName>
    <definedName name="ANK.E13">#REF!</definedName>
    <definedName name="anl.atapseng30">[157]ANALISA!$H$339</definedName>
    <definedName name="Anl.balokanak2030">#REF!</definedName>
    <definedName name="Anl.baloklantai2540">#REF!</definedName>
    <definedName name="Anl.baloklantai2550">#REF!</definedName>
    <definedName name="Anl.baloklatai1313">#REF!</definedName>
    <definedName name="Anl.bata12">#REF!</definedName>
    <definedName name="Anl.bata14">#REF!</definedName>
    <definedName name="Anl.batugunung">#REF!</definedName>
    <definedName name="Anl.batukosong">#REF!</definedName>
    <definedName name="Anl.bekisting">#REF!</definedName>
    <definedName name="Anl.besipolos">#REF!</definedName>
    <definedName name="Anl.besiulir">#REF!</definedName>
    <definedName name="Anl.beton135">#REF!</definedName>
    <definedName name="Anl.betoncor123">#REF!</definedName>
    <definedName name="anl.betoncor136">[157]ANALISA!$H$310</definedName>
    <definedName name="Anl.bongkarcetakan">#REF!</definedName>
    <definedName name="Anl.bongkardinding">[158]ANALISA!$H$376</definedName>
    <definedName name="anl.bongkarlantai">[157]ANALISA!$H$394</definedName>
    <definedName name="Anl.bordes">#REF!</definedName>
    <definedName name="anl.catkayu">[157]ANALISA!$H$609</definedName>
    <definedName name="Anl.catmenie">#REF!</definedName>
    <definedName name="Anl.catminyak">#REF!</definedName>
    <definedName name="anl.catplafond">[157]ANALISA!$H$590</definedName>
    <definedName name="Anl.cattembok">#REF!</definedName>
    <definedName name="anl.dindingkeramik20">[157]ANALISA!#REF!</definedName>
    <definedName name="Anl.dindingkeramik2025">#REF!</definedName>
    <definedName name="Anl.dindingkeramik4040">#REF!</definedName>
    <definedName name="Anl.f2">[157]ANALISA!$H$39</definedName>
    <definedName name="Anl.g.14">#REF!</definedName>
    <definedName name="Anl.g.69">#REF!</definedName>
    <definedName name="Anl.G41a">#REF!</definedName>
    <definedName name="Anl.galian">#REF!</definedName>
    <definedName name="Anl.galianlebih">#REF!</definedName>
    <definedName name="Anl.gentengmetal">#REF!</definedName>
    <definedName name="Anl.jalusi">[157]ANALISA!$H$119</definedName>
    <definedName name="anl.kacabuka">[157]ANALISA!$H$131</definedName>
    <definedName name="Anl.kacamati">[157]ANALISA!$H$158</definedName>
    <definedName name="anl.kacamatirayband5">[158]ANALISA!#REF!</definedName>
    <definedName name="Anl.kolom25252">#REF!</definedName>
    <definedName name="Anl.kolom30401">#REF!</definedName>
    <definedName name="Anl.kolom30402">#REF!</definedName>
    <definedName name="Anl.kolompraktis">#REF!</definedName>
    <definedName name="Anl.kuda2">[157]ANALISA!$H$77</definedName>
    <definedName name="Anl.kudakuda">#REF!</definedName>
    <definedName name="Anl.kusen">#REF!</definedName>
    <definedName name="Anl.lantaikeramik20">#REF!</definedName>
    <definedName name="Anl.lantaikeramik2020">#REF!</definedName>
    <definedName name="anl.lantaikeramik30">[157]ANALISA!$H$433</definedName>
    <definedName name="Anl.lantaikeramik40">#REF!</definedName>
    <definedName name="Anl.lantaikeramik4040">#REF!</definedName>
    <definedName name="Anl.listplank">#REF!</definedName>
    <definedName name="anl.listplankm2">[157]ANALISA!$H$60</definedName>
    <definedName name="anl.pasbata1.2">[157]ANALISA!$H$243</definedName>
    <definedName name="anl.pasbata1.4">[157]ANALISA!$H$228</definedName>
    <definedName name="Anl.pasirurug">#REF!</definedName>
    <definedName name="Anl.perancah">#REF!</definedName>
    <definedName name="Anl.pintupanel">[157]ANALISA!$H$110</definedName>
    <definedName name="Anl.plafondgypsum">[157]ANALISA!#REF!</definedName>
    <definedName name="anl.plafondtriplek">[157]ANALISA!#REF!</definedName>
    <definedName name="Anl.plafondtriplek3">#REF!</definedName>
    <definedName name="Anl.platdaak12">#REF!</definedName>
    <definedName name="anl.plester1.2">[157]ANALISA!$H$264</definedName>
    <definedName name="anl.plester1.4">[157]ANALISA!$H$284</definedName>
    <definedName name="Anl.plester12">#REF!</definedName>
    <definedName name="Anl.plester14">#REF!</definedName>
    <definedName name="Anl.pondasitapak">#REF!</definedName>
    <definedName name="anl.rabunggalvanum">[157]ANALISA!#REF!</definedName>
    <definedName name="Anl.rabungmetal">#REF!</definedName>
    <definedName name="anl.rabungseng30">[157]ANALISA!$H$349</definedName>
    <definedName name="Anl.residu">#REF!</definedName>
    <definedName name="Anl.ringbalk1315">#REF!</definedName>
    <definedName name="Anl.ringbalk1320">#REF!</definedName>
    <definedName name="Anl.ringbalk1520">#REF!</definedName>
    <definedName name="Anl.sloof1315">#REF!</definedName>
    <definedName name="Anl.sloof2030">#REF!</definedName>
    <definedName name="Anl.sloof2535">#REF!</definedName>
    <definedName name="Anl.sloof2540">#REF!</definedName>
    <definedName name="Anl.sunwearing">#REF!</definedName>
    <definedName name="Anl.tanahtimbun">#REF!</definedName>
    <definedName name="Anl.tanahurug">#REF!</definedName>
    <definedName name="Anl_1m3_Sturtwerk">#REF!</definedName>
    <definedName name="Anl_Cetakan_Beton_Multiplek9mm">#REF!</definedName>
    <definedName name="Anl_G41.a_Beton_Cor_K225">#REF!</definedName>
    <definedName name="Anl_I1_Besi_Beton_Polos">#REF!</definedName>
    <definedName name="Anl_I2_Besi_Beton_Ulir">#REF!</definedName>
    <definedName name="Anl_Pekerjaan_Lain2">#REF!</definedName>
    <definedName name="anlapen">#REF!</definedName>
    <definedName name="anlaston4">#REF!</definedName>
    <definedName name="anlatasbusir">#REF!</definedName>
    <definedName name="anlataston">#REF!</definedName>
    <definedName name="anlf16">[42]ANALISA!#REF!</definedName>
    <definedName name="anlf22">[42]ANALISA!#REF!</definedName>
    <definedName name="anlf26">#REF!</definedName>
    <definedName name="anlf27">[42]ANALISA!#REF!</definedName>
    <definedName name="anlf8">#REF!</definedName>
    <definedName name="anlg14">[42]ANALISA!#REF!</definedName>
    <definedName name="anlg16">[42]ANALISA!#REF!</definedName>
    <definedName name="anlg19">[42]ANALISA!#REF!</definedName>
    <definedName name="ANLG2">#REF!</definedName>
    <definedName name="anlg32h">#REF!</definedName>
    <definedName name="anlg33h">#REF!</definedName>
    <definedName name="ANLG33I">#REF!</definedName>
    <definedName name="anlg41">#REF!</definedName>
    <definedName name="anlg50h">#REF!</definedName>
    <definedName name="anlg50q">#REF!</definedName>
    <definedName name="anlg67">[42]ANALISA!#REF!</definedName>
    <definedName name="anlg67a">#REF!</definedName>
    <definedName name="anlg69">[42]ANALISA!#REF!</definedName>
    <definedName name="anlh10">[42]ANALISA!#REF!</definedName>
    <definedName name="anlh15">[42]ANALISA!#REF!</definedName>
    <definedName name="anlh4">[42]ANALISA!#REF!</definedName>
    <definedName name="anli2">#REF!</definedName>
    <definedName name="anli2a">[42]ANALISA!#REF!</definedName>
    <definedName name="ANLK012">#REF!</definedName>
    <definedName name="ANLK017">#REF!</definedName>
    <definedName name="ANLK023">#REF!</definedName>
    <definedName name="ANLK035">#REF!</definedName>
    <definedName name="ANLK110">#REF!</definedName>
    <definedName name="anlk112">#REF!</definedName>
    <definedName name="anlk121">#REF!</definedName>
    <definedName name="ANLK123">#REF!</definedName>
    <definedName name="ANLK211">#REF!</definedName>
    <definedName name="anlk224">#REF!</definedName>
    <definedName name="anlk310">#REF!</definedName>
    <definedName name="anlk311">#REF!</definedName>
    <definedName name="ANLK321">#REF!</definedName>
    <definedName name="anlk342">#REF!</definedName>
    <definedName name="anlk36">[42]ANALISA!#REF!</definedName>
    <definedName name="ANLK411">#REF!</definedName>
    <definedName name="ANLK514">#REF!</definedName>
    <definedName name="anlk516">#REF!</definedName>
    <definedName name="ANLK520">#REF!</definedName>
    <definedName name="ANLK521">#REF!</definedName>
    <definedName name="ANLK618">#REF!</definedName>
    <definedName name="ANLK636">#REF!</definedName>
    <definedName name="anlk638">#REF!</definedName>
    <definedName name="ANLK710">#REF!</definedName>
    <definedName name="ANLK715">#REF!</definedName>
    <definedName name="ANLK720">#REF!</definedName>
    <definedName name="anlk725">#REF!</definedName>
    <definedName name="ANLK726">#REF!</definedName>
    <definedName name="ANLK727">#REF!</definedName>
    <definedName name="anlk810">#REF!</definedName>
    <definedName name="ANLK815">#REF!</definedName>
    <definedName name="ANLK880">#REF!</definedName>
    <definedName name="ANLKF1">[159]An.BOW!#REF!</definedName>
    <definedName name="ANLKF3">[159]An.BOW!#REF!</definedName>
    <definedName name="ANLKF8">[159]An.BOW!#REF!</definedName>
    <definedName name="ANLKF8A">[159]An.BOW!#REF!</definedName>
    <definedName name="ANLKG53">[159]An.BOW!#REF!</definedName>
    <definedName name="ANLKH10A">[159]An.BOW!#REF!</definedName>
    <definedName name="ANLKK35">[159]An.BOW!#REF!</definedName>
    <definedName name="ANLKL11">[159]An.BOW!#REF!</definedName>
    <definedName name="ANLKL12">[159]An.BOW!#REF!</definedName>
    <definedName name="anlpsresap">#REF!</definedName>
    <definedName name="anls_G_67a">[160]ANALISA!#REF!</definedName>
    <definedName name="Anls_jns_pkrjn">#REF!</definedName>
    <definedName name="ANLS_STDR">#REF!</definedName>
    <definedName name="AnlSirtu">#REF!</definedName>
    <definedName name="ANLSUPLIXA">[159]An.BOW!#REF!</definedName>
    <definedName name="ANLSUPLIXB">[159]An.BOW!#REF!</definedName>
    <definedName name="Anlurugpasir">#REF!</definedName>
    <definedName name="anperekat">#REF!</definedName>
    <definedName name="ansbetoncor123">[105]Ans!#REF!</definedName>
    <definedName name="ansbetontumbuk">[105]Ans!#REF!</definedName>
    <definedName name="ansBongkaranpasanganlama">[105]Ans!#REF!</definedName>
    <definedName name="ansbronjong">[105]Ans!#REF!</definedName>
    <definedName name="anscerucuk">[105]Ans!#REF!</definedName>
    <definedName name="ansDewatering">[105]Ans!#REF!</definedName>
    <definedName name="ansGaliantanahAB">[105]Ans!#REF!</definedName>
    <definedName name="ansgaliantanahpondasiMP">[105]Ans!#REF!</definedName>
    <definedName name="ansijuk">[105]Ans!#REF!</definedName>
    <definedName name="ansJalaninspeksi">[105]Ans!#REF!</definedName>
    <definedName name="anslempenganrumput">[105]Ans!#REF!</definedName>
    <definedName name="ansPasanganBatukali14">[105]Ans!#REF!</definedName>
    <definedName name="ansPasanganbronjong">[105]Ans!#REF!</definedName>
    <definedName name="anspembesian">[105]Ans!#REF!</definedName>
    <definedName name="anspengecatan">[105]Ans!#REF!</definedName>
    <definedName name="anspipagalvanis">[105]Ans!#REF!</definedName>
    <definedName name="ansPlasteran1_3t15">[105]Ans!#REF!</definedName>
    <definedName name="ansplesteran12">[105]Ans!#REF!</definedName>
    <definedName name="ansrumput">[105]Ans!#REF!</definedName>
    <definedName name="ansTimbunanTanahdarihasilgaliandiratakan_Alb">[105]Ans!#REF!</definedName>
    <definedName name="ansTimbunanTanahdidatangkandandiratakan">[105]Ans!#REF!</definedName>
    <definedName name="anstone">[153]ANALISA!$L$98</definedName>
    <definedName name="ansupahpancang">[105]Ans!#REF!</definedName>
    <definedName name="ansUpahpekerjabesi">[105]Ans!#REF!</definedName>
    <definedName name="answiremesh_5">[105]Ans!#REF!</definedName>
    <definedName name="ANTEKBANDARA">[161]ANTEK!$B$85:$J$168,[161]ANTEK!$B$794:$J$870,[161]ANTEK!$B$871:$J$937,[161]ANTEK!$B$938:$J$1010,[161]ANTEK!$B$1011:$J$1076,[161]ANTEK!$B$1077:$J$1159,[161]ANTEK!$B$1513:$J$1595,[161]ANTEK!$B$1596:$J$1673,[161]ANTEK!$B$1674:$J$1739,[161]ANTEK!$B$1740:$J$1814,[161]ANTEK!$B$1815:$J$1880</definedName>
    <definedName name="anyamanbambu">[105]Ans!#REF!</definedName>
    <definedName name="AO">'[136]keb-BHN'!$AE$15:$AE$78</definedName>
    <definedName name="AP">#REF!</definedName>
    <definedName name="apokok">#REF!</definedName>
    <definedName name="AQ">'[136]keb-BHN'!$AG$15:$AG$78</definedName>
    <definedName name="AR">'[136]keb-BHN'!$AH$15:$AH$78</definedName>
    <definedName name="AR_KBRK_AKAP">#REF!</definedName>
    <definedName name="AR_KBRK_AKDP">#REF!</definedName>
    <definedName name="AR_KBRK_ANGK">#REF!</definedName>
    <definedName name="AR_KDTG_AKAP">#REF!</definedName>
    <definedName name="AR_KDTG_ANGK">#REF!</definedName>
    <definedName name="ARfae">'[137]SAT-DAS'!$J$25</definedName>
    <definedName name="Aritmatika">#REF!</definedName>
    <definedName name="ART">#REF!</definedName>
    <definedName name="ARTGA">'[137]SAT-DAS'!$J$14</definedName>
    <definedName name="as">#REF!</definedName>
    <definedName name="ASA">'[162]Analisa Alat'!$BO$507</definedName>
    <definedName name="asbes">'[130]harga lama'!#REF!</definedName>
    <definedName name="Asbesrata">[157]UPAH!#REF!</definedName>
    <definedName name="ascem">[163]DHSD!$G$23</definedName>
    <definedName name="ASD" localSheetId="9">#REF!</definedName>
    <definedName name="asd" hidden="1">[66]TJ1Q47!$E$7:$E$31</definedName>
    <definedName name="ase" hidden="1">[164]TJ1Q47!$E$7:$E$31</definedName>
    <definedName name="asgel">'[130]harga lama'!#REF!</definedName>
    <definedName name="Asp">'[131]SAT-DAS'!#REF!</definedName>
    <definedName name="ASPAL">#REF!</definedName>
    <definedName name="ASPAL_1">[63]TS!#REF!</definedName>
    <definedName name="ASPAL_13">'[63]lamp 7'!#REF!</definedName>
    <definedName name="aspalcurah">[165]bahan!$G$57</definedName>
    <definedName name="ASPALSPRAYER611">#REF!</definedName>
    <definedName name="ASPALSPRAYER819">#REF!</definedName>
    <definedName name="aspalt">[165]bahan!$G$18</definedName>
    <definedName name="aspav">[79]AnStoneW!$I$503</definedName>
    <definedName name="aspfin">[163]DHSD!$G$34</definedName>
    <definedName name="asphalt">#REF!</definedName>
    <definedName name="asprayer">[139]Harsat!$E$71</definedName>
    <definedName name="aspspr">[163]DHSD!$G$33</definedName>
    <definedName name="Ass.01">[166]ANALISA!#REF!</definedName>
    <definedName name="Ass.02">[166]ANALISA!$H$814</definedName>
    <definedName name="Ass.03">[166]ANALISA!#REF!</definedName>
    <definedName name="assopr">'[167]h.sat-bbm'!$J$134</definedName>
    <definedName name="ASUMUM">#REF!</definedName>
    <definedName name="AT">'[136]keb-BHN'!$AJ$15:$AJ$78</definedName>
    <definedName name="atap">#REF!</definedName>
    <definedName name="atap_BJLS_0.20_MM_cat_M2">#REF!</definedName>
    <definedName name="atap_metal">[168]ANALISA!$N$265</definedName>
    <definedName name="atap_nok_BJLS_0.30MM_cat_M2">#REF!</definedName>
    <definedName name="AtapMetal">[169]HARGA!$D$55</definedName>
    <definedName name="ataponduline">[170]cover!#REF!</definedName>
    <definedName name="atb">#REF!</definedName>
    <definedName name="atbekisting">[105]Ans!#REF!</definedName>
    <definedName name="atbl">#REF!</definedName>
    <definedName name="atbpat">#REF!</definedName>
    <definedName name="atertsertsr">[138]DHSD!$G$12</definedName>
    <definedName name="atgalianbiasa">[105]Ans!#REF!</definedName>
    <definedName name="ATK">#REF!</definedName>
    <definedName name="atpasbatu">[105]Ans!#REF!</definedName>
    <definedName name="atplesteran">[105]Ans!#REF!</definedName>
    <definedName name="atsiaran">[105]Ans!#REF!</definedName>
    <definedName name="atsirtu">[105]Ans!#REF!</definedName>
    <definedName name="attimbunandatang">[105]Ans!#REF!</definedName>
    <definedName name="aturugan">[105]Ans!#REF!</definedName>
    <definedName name="atutup">#REF!</definedName>
    <definedName name="AU">'[136]keb-BHN'!$AK$15:$AK$78</definedName>
    <definedName name="AV">'[136]keb-BHN'!$AL$15:$AL$78</definedName>
    <definedName name="AW">#REF!</definedName>
    <definedName name="awloader">[69]alat!$J$23</definedName>
    <definedName name="B">#REF!</definedName>
    <definedName name="B.">#REF!</definedName>
    <definedName name="B.2.1">#REF!</definedName>
    <definedName name="B.2.2">#REF!</definedName>
    <definedName name="B.2.3">#REF!</definedName>
    <definedName name="B.2.4">#REF!</definedName>
    <definedName name="B.3.1">#REF!</definedName>
    <definedName name="B.3.2">#REF!</definedName>
    <definedName name="B.3.3">#REF!</definedName>
    <definedName name="B.3.4">#REF!</definedName>
    <definedName name="B.3.5">#REF!</definedName>
    <definedName name="B.3.6">#REF!</definedName>
    <definedName name="B.3.7">#REF!</definedName>
    <definedName name="B.4.1">#REF!</definedName>
    <definedName name="B.4.2">#REF!</definedName>
    <definedName name="B.4.3">#REF!</definedName>
    <definedName name="B.4.4">#REF!</definedName>
    <definedName name="B.4.5">#REF!</definedName>
    <definedName name="B.4.7">#REF!</definedName>
    <definedName name="B.4.8">#REF!</definedName>
    <definedName name="B.4.9">#REF!</definedName>
    <definedName name="B.5.1">#REF!</definedName>
    <definedName name="B.6.1">#REF!</definedName>
    <definedName name="B.6.2">#REF!</definedName>
    <definedName name="B.6.3">#REF!</definedName>
    <definedName name="B.6.4">#REF!</definedName>
    <definedName name="B.6.5">#REF!</definedName>
    <definedName name="B.6.8a">#REF!</definedName>
    <definedName name="B.6.8b">#REF!</definedName>
    <definedName name="B.7.1">#REF!</definedName>
    <definedName name="B.7.2">#REF!</definedName>
    <definedName name="B.7.3">#REF!</definedName>
    <definedName name="b.belah">#REF!</definedName>
    <definedName name="B.Jambi">#REF!</definedName>
    <definedName name="B.List_Profil_4.5_cm">'[171]HSBU ANA'!$D$136</definedName>
    <definedName name="B.Paku__1___3_cm">'[171]HSBU ANA'!$D$61</definedName>
    <definedName name="b.super.5.10">#REF!</definedName>
    <definedName name="b_0">[172]ANALISA!$K$57</definedName>
    <definedName name="B_1">[173]RAB!#REF!</definedName>
    <definedName name="B_10">[173]RAB!#REF!</definedName>
    <definedName name="B_11">[173]RAB!#REF!</definedName>
    <definedName name="B_2">[173]RAB!#REF!</definedName>
    <definedName name="B_3">[173]RAB!#REF!</definedName>
    <definedName name="B_5">[173]RAB!#REF!</definedName>
    <definedName name="B_6">[173]RAB!#REF!</definedName>
    <definedName name="B_7">[173]RAB!#REF!</definedName>
    <definedName name="B_8">[173]RAB!#REF!</definedName>
    <definedName name="B_ALAT">#REF!</definedName>
    <definedName name="b1000l">'[174]DU&amp;B'!#REF!</definedName>
    <definedName name="b1000lh">'[174]DU&amp;B'!#REF!</definedName>
    <definedName name="b1000u">'[174]DU&amp;B'!#REF!</definedName>
    <definedName name="b10u">'[174]DU&amp;B'!#REF!</definedName>
    <definedName name="b250u">'[174]DU&amp;B'!#REF!</definedName>
    <definedName name="b5l">'[174]DU&amp;B'!#REF!</definedName>
    <definedName name="b5lh">'[174]DU&amp;B'!#REF!</definedName>
    <definedName name="ba" hidden="1">{#N/A,#N/A,FALSE,"Chi tiÆt"}</definedName>
    <definedName name="BACK_HOE">[175]Rab!#REF!</definedName>
    <definedName name="backhoe">#REF!</definedName>
    <definedName name="baggrekB">[176]bahan!#REF!</definedName>
    <definedName name="baggrekunci">[177]bahan!$G$16</definedName>
    <definedName name="baggretutup">[177]bahan!$G$15</definedName>
    <definedName name="bagi">[178]BasicPrice!$Q$6</definedName>
    <definedName name="BAHAN">#REF!</definedName>
    <definedName name="BAHAN?">'[179]Harsat Bahan'!$A$6:$E$731</definedName>
    <definedName name="bahan_base_a_m">'[180]Hrg-Bahan'!#REF!</definedName>
    <definedName name="bahan_base_b_m">'[180]Hrg-Bahan'!#REF!</definedName>
    <definedName name="bahan_lain">[126]Rincian!#REF!</definedName>
    <definedName name="bahan_plb">[126]Rincian!#REF!</definedName>
    <definedName name="bahan_pondasi">[126]Rincian!#REF!</definedName>
    <definedName name="bahan_struktur">[126]Rincian!#REF!</definedName>
    <definedName name="bahan_tanah">[126]Rincian!#REF!</definedName>
    <definedName name="bahan_tangga">[126]Rincian!#REF!</definedName>
    <definedName name="bahan1">[126]Rincian!#REF!</definedName>
    <definedName name="BAHAN321">#REF!</definedName>
    <definedName name="BAHAN511A">#REF!</definedName>
    <definedName name="BAHAN512A">#REF!</definedName>
    <definedName name="BAHAN521">#REF!</definedName>
    <definedName name="BAHAN611A">#REF!</definedName>
    <definedName name="BAHAN611B">#REF!</definedName>
    <definedName name="BAHAN753A">#REF!</definedName>
    <definedName name="BAHAN753B">#REF!</definedName>
    <definedName name="BAHAN818A">#REF!</definedName>
    <definedName name="BAHAN818B">#REF!</definedName>
    <definedName name="BAHAN819A">#REF!</definedName>
    <definedName name="BAHU">#REF!</definedName>
    <definedName name="BAHU_1">[63]TS!#REF!</definedName>
    <definedName name="BAHU_13">'[63]lamp 7'!#REF!</definedName>
    <definedName name="BAJA">#REF!</definedName>
    <definedName name="Baja_IWF">'[147]Upah&amp;Bahan (2)'!$G$18</definedName>
    <definedName name="BAJA24">#REF!</definedName>
    <definedName name="BAJA24a">#REF!</definedName>
    <definedName name="bajaprofil">'[130]harga lama'!#REF!</definedName>
    <definedName name="BAJATULANGAN">[181]Analisa!$R$106</definedName>
    <definedName name="Bakau">#REF!</definedName>
    <definedName name="BAKKTR">[2]ANALIS!#REF!</definedName>
    <definedName name="Bakmandi">'[182]Upah Bahan'!#REF!</definedName>
    <definedName name="Balok">#REF!</definedName>
    <definedName name="Balok1">[157]ANALISA!#REF!</definedName>
    <definedName name="Balok2">[157]ANALISA!#REF!</definedName>
    <definedName name="Balok2540p476u1264">#REF!</definedName>
    <definedName name="Balok2550p425u1264">#REF!</definedName>
    <definedName name="Balok3">[157]ANALISA!#REF!</definedName>
    <definedName name="Baloka">[157]ANALISA!#REF!</definedName>
    <definedName name="Balokdaak2030p367u1580">#REF!</definedName>
    <definedName name="balokkam">'[58]har-sat'!$H$23</definedName>
    <definedName name="balokkuda21313">[157]ANALISA!$H$568</definedName>
    <definedName name="baloklantaiI">'[183]Anal-1'!#REF!</definedName>
    <definedName name="baloklantaiII">'[183]Anal-1'!#REF!</definedName>
    <definedName name="Baloklatai1313p1766">#REF!</definedName>
    <definedName name="Baloksopi2">[157]ANALISA!#REF!</definedName>
    <definedName name="BALT">#REF!</definedName>
    <definedName name="bambu">[105]DH!#REF!</definedName>
    <definedName name="band_HS">[184]boq!$A$493:$I$556</definedName>
    <definedName name="band_target">[185]boq!$A$493:$I$556</definedName>
    <definedName name="bantu">#REF!</definedName>
    <definedName name="BAQ">[186]Analis!$E$475</definedName>
    <definedName name="barben">[187]Base_Price!$J$201</definedName>
    <definedName name="barbocell">[176]bahan!#REF!</definedName>
    <definedName name="base">#REF!</definedName>
    <definedName name="BASER">#REF!</definedName>
    <definedName name="BASIC">#REF!</definedName>
    <definedName name="BASICHD">#REF!</definedName>
    <definedName name="baspalcurah">[149]bahan!$G$57</definedName>
    <definedName name="baspalt">[149]bahan!$G$18</definedName>
    <definedName name="Bata">#REF!</definedName>
    <definedName name="bata12">'[183]Anal-1'!#REF!</definedName>
    <definedName name="bata14">'[183]Anal-1'!#REF!</definedName>
    <definedName name="batako">[128]Progress!$C$27</definedName>
    <definedName name="BATAS">#REF!</definedName>
    <definedName name="batching">[140]Alat!$I$47</definedName>
    <definedName name="batchingplant">'[188]Hrg Sat'!$E$21</definedName>
    <definedName name="Batu">#REF!</definedName>
    <definedName name="batu.jogja">#REF!</definedName>
    <definedName name="batu_kosong_M3">#REF!</definedName>
    <definedName name="batu10">[174]Analisa!#REF!</definedName>
    <definedName name="batu1000">'[174]DU&amp;B'!#REF!</definedName>
    <definedName name="batu15">'[130]harga lama'!#REF!</definedName>
    <definedName name="batu1500">[174]Analisa!#REF!</definedName>
    <definedName name="batu15kg">'[130]harga lama'!#REF!</definedName>
    <definedName name="batu20">'[130]harga lama'!#REF!</definedName>
    <definedName name="batu23">'[130]harga lama'!#REF!</definedName>
    <definedName name="batu40kg">'[130]harga lama'!#REF!</definedName>
    <definedName name="batu5">'[174]DU&amp;B'!#REF!</definedName>
    <definedName name="batu57">'[130]harga lama'!#REF!</definedName>
    <definedName name="Batubata">[189]Upah!$L$22</definedName>
    <definedName name="BATUBELAH">#REF!</definedName>
    <definedName name="Batugunung">[189]Upah!$L$23</definedName>
    <definedName name="Batukali">#REF!</definedName>
    <definedName name="Batukosong">#REF!</definedName>
    <definedName name="batupecah">'[130]harga lama'!#REF!</definedName>
    <definedName name="batusaring">#REF!</definedName>
    <definedName name="baut">#REF!</definedName>
    <definedName name="Baut34">#REF!</definedName>
    <definedName name="Bautkuda2">[157]UPAH!$D$87</definedName>
    <definedName name="bb">'[190]DU&amp;B'!$F$27</definedName>
    <definedName name="bb.10">'[119]Upah, Bahan, Alat'!#REF!</definedName>
    <definedName name="bb.20">'[119]Upah, Bahan, Alat'!#REF!</definedName>
    <definedName name="bb.30">'[119]Upah, Bahan, Alat'!#REF!</definedName>
    <definedName name="bb.60">'[119]Upah, Bahan, Alat'!#REF!</definedName>
    <definedName name="bb.80">'[119]Upah, Bahan, Alat'!#REF!</definedName>
    <definedName name="bbambu">[176]bahan!#REF!</definedName>
    <definedName name="BBatukali">[191]Harsat!$J$20</definedName>
    <definedName name="BBautTD">[191]Harsat!$J$45</definedName>
    <definedName name="BBB">[150]Sheet1!$X$3:$AH$54,[150]Sheet1!$X$72:$AH$111,[150]Sheet1!$X$134:$AH$174</definedName>
    <definedName name="bbel1">'[192]DU&amp;B'!$F$31</definedName>
    <definedName name="bbel3">'[192]DU&amp;B'!$F$33</definedName>
    <definedName name="bbelah">#REF!</definedName>
    <definedName name="bbensin">[193]bahan!$G$32</definedName>
    <definedName name="bbesar">#REF!</definedName>
    <definedName name="bbet">'[194]DU&amp;B'!#REF!</definedName>
    <definedName name="bbeton">#REF!</definedName>
    <definedName name="bbj">#REF!</definedName>
    <definedName name="bbmdt">#REF!</definedName>
    <definedName name="bbronjong">[176]bahan!#REF!</definedName>
    <definedName name="bbtgkelapa">[176]bahan!#REF!</definedName>
    <definedName name="bbtkalib">[176]bahan!#REF!</definedName>
    <definedName name="bbtn">[163]DHSD!$G$26</definedName>
    <definedName name="bbusing">#REF!</definedName>
    <definedName name="BC">#REF!</definedName>
    <definedName name="BC_PR">#REF!</definedName>
    <definedName name="BCA">#REF!</definedName>
    <definedName name="bd">#REF!</definedName>
    <definedName name="bdg">[195]CH!$A$1</definedName>
    <definedName name="BDP_04">'[196]610.04'!$U$44</definedName>
    <definedName name="BDP_050">'[196]610.05'!$P$104</definedName>
    <definedName name="BDP_060">'[196]610.06'!$R$100</definedName>
    <definedName name="BDP_070">'[196]610.07'!$R$26</definedName>
    <definedName name="BDP_080">'[196]610.08'!$N$22</definedName>
    <definedName name="be">#REF!</definedName>
    <definedName name="bearing">[105]DH!#REF!</definedName>
    <definedName name="Begesting">[166]ANALISA!$H$449</definedName>
    <definedName name="bekgor">'[123]Cacth Basin1'!$L$160</definedName>
    <definedName name="bekisting">#REF!</definedName>
    <definedName name="bekisting_balok">[126]Rincian!#REF!</definedName>
    <definedName name="bekisting_balok_M2_per_M3">#REF!</definedName>
    <definedName name="bekisting_balok1">[126]Rincian!#REF!</definedName>
    <definedName name="bekisting_corewal">[126]Rincian!#REF!</definedName>
    <definedName name="bekisting_dinding">[126]Rincian!#REF!</definedName>
    <definedName name="bekisting_kolom">[126]Rincian!#REF!</definedName>
    <definedName name="bekisting_kolom_M2_per_M3">#REF!</definedName>
    <definedName name="bekisting_plat">[126]Rincian!#REF!</definedName>
    <definedName name="bekisting_plat_lantai_M2_per_M3">#REF!</definedName>
    <definedName name="bekisting_pondasi_M2">#REF!</definedName>
    <definedName name="bekisting_pondasi_M2_per_M3">#REF!</definedName>
    <definedName name="bekisting3">[140]Bekisting!$K$156</definedName>
    <definedName name="bekistingexspose">[105]Ans!#REF!</definedName>
    <definedName name="Belincong">#REF!</definedName>
    <definedName name="BEND">#REF!</definedName>
    <definedName name="bender">[197]bahan!#REF!</definedName>
    <definedName name="bending">'[167]h.sat-bbm'!$J$74</definedName>
    <definedName name="bendrat">[79]BasicPrice!$G$17</definedName>
    <definedName name="bensin">#REF!</definedName>
    <definedName name="BERANGKAT">[198]SPJ!$B$99:$K$120</definedName>
    <definedName name="BERSIHLAP">'[199]1.Neo_pbersih-lap'!#REF!</definedName>
    <definedName name="besi">#REF!</definedName>
    <definedName name="besi_polos_KG">#REF!</definedName>
    <definedName name="Besi_Strip">'[147]Upah&amp;Bahan (2)'!$G$17</definedName>
    <definedName name="besi_ulir">#REF!</definedName>
    <definedName name="besi10">[200]B.T!$C$9</definedName>
    <definedName name="besi10.sii">#REF!</definedName>
    <definedName name="besi12">[200]B.T!$C$11</definedName>
    <definedName name="besi12sii">#REF!</definedName>
    <definedName name="besi13">#REF!</definedName>
    <definedName name="besi13u">#REF!</definedName>
    <definedName name="besi16">[201]B.T!$C$15</definedName>
    <definedName name="besi16sii">#REF!</definedName>
    <definedName name="besi16u">#REF!</definedName>
    <definedName name="besi19">[201]B.T!$C$18</definedName>
    <definedName name="besi19u">#REF!</definedName>
    <definedName name="besi6">[201]B.T!$C$5</definedName>
    <definedName name="besi6.sii">#REF!</definedName>
    <definedName name="besi6sii">#REF!</definedName>
    <definedName name="besi8">[201]B.T!$C$7</definedName>
    <definedName name="besi8sii">#REF!</definedName>
    <definedName name="BesiBeton">#REF!</definedName>
    <definedName name="BESIBTON">#REF!</definedName>
    <definedName name="besikm">'[174]DU&amp;B'!#REF!</definedName>
    <definedName name="besiku.50">[140]Material!$J$34</definedName>
    <definedName name="besil">'[174]DU&amp;B'!#REF!</definedName>
    <definedName name="besilh">'[174]DU&amp;B'!#REF!</definedName>
    <definedName name="besipegangan">[170]cover!#REF!</definedName>
    <definedName name="Besipolos">[189]Upah!$L$28</definedName>
    <definedName name="besipolosjadi">[140]Bab10!$K$620</definedName>
    <definedName name="besisiku">[105]DH!#REF!</definedName>
    <definedName name="besiu">'[174]DU&amp;B'!#REF!</definedName>
    <definedName name="Besiulir">[189]Upah!$L$27</definedName>
    <definedName name="besiulirjadi">[140]Bab10!$K$667</definedName>
    <definedName name="bet200m">[187]Base_Price!$J$76</definedName>
    <definedName name="bet300m">[187]Base_Price!$J$77</definedName>
    <definedName name="Beton">'[202]Jamur Jelatang'!$P$26</definedName>
    <definedName name="beton.225m">#REF!</definedName>
    <definedName name="beton.tumbuk">#REF!</definedName>
    <definedName name="beton_balok">[126]Rincian!#REF!</definedName>
    <definedName name="beton_bertulang_tapak_150_x_150_K275">"bertulang"</definedName>
    <definedName name="beton_corewal">[126]Rincian!#REF!</definedName>
    <definedName name="beton_dinding">[126]Rincian!#REF!</definedName>
    <definedName name="beton_e">[203]Material!$J$619</definedName>
    <definedName name="BETON_K225">[181]Analisa!#REF!</definedName>
    <definedName name="beton_K225_M3">#REF!</definedName>
    <definedName name="beton_kolom">[126]Rincian!#REF!</definedName>
    <definedName name="beton_pelat">[126]Rincian!#REF!</definedName>
    <definedName name="beton_rabat_M3">#REF!</definedName>
    <definedName name="Beton135">#REF!</definedName>
    <definedName name="Beton175">#REF!</definedName>
    <definedName name="beton175m">#REF!</definedName>
    <definedName name="beton175R">#REF!</definedName>
    <definedName name="Beton225">#REF!</definedName>
    <definedName name="beton225r">#REF!</definedName>
    <definedName name="beton250m">#REF!</definedName>
    <definedName name="beton250r">#REF!</definedName>
    <definedName name="betoncor">[105]Ans!#REF!</definedName>
    <definedName name="betoncyclope">[105]Ans!#REF!</definedName>
    <definedName name="betoncyclopen">[105]Ans!#REF!</definedName>
    <definedName name="BETONK125">#REF!</definedName>
    <definedName name="BETONK125a">#REF!</definedName>
    <definedName name="BETONK175">#REF!</definedName>
    <definedName name="BETONK175a">#REF!</definedName>
    <definedName name="betonk225">[105]Ans!#REF!</definedName>
    <definedName name="BETONK250">#REF!</definedName>
    <definedName name="BETONK250a">#REF!</definedName>
    <definedName name="BETONK350">#REF!</definedName>
    <definedName name="BETONK350a">#REF!</definedName>
    <definedName name="betonmassa">#REF!</definedName>
    <definedName name="BETONSTRUKTUR">[181]Analisa!#REF!</definedName>
    <definedName name="betontulang">[174]Analisa!#REF!</definedName>
    <definedName name="betontumbuk">[105]Ans!#REF!</definedName>
    <definedName name="bg">'[204]Harga Bahan'!#REF!</definedName>
    <definedName name="BGE">[186]Analis!$E$146</definedName>
    <definedName name="bgghgh">#REF!</definedName>
    <definedName name="BHBH">'[205]Kuantitas &amp; Harga'!#REF!</definedName>
    <definedName name="biaya_gilas_tiap_bulan">[160]ANALISA!#REF!</definedName>
    <definedName name="Biayadozer">#REF!</definedName>
    <definedName name="Biayadump">#REF!</definedName>
    <definedName name="BiayaExcavator">#REF!</definedName>
    <definedName name="Biayamolen">#REF!</definedName>
    <definedName name="BiayaVibro">#REF!</definedName>
    <definedName name="BIBN">#REF!</definedName>
    <definedName name="BID">#REF!</definedName>
    <definedName name="bilangan">[206]bilangan!$AX$3:$AY$33</definedName>
    <definedName name="BILL1">#REF!</definedName>
    <definedName name="BILL10">#REF!</definedName>
    <definedName name="BILL2">#REF!</definedName>
    <definedName name="BILL3">#REF!</definedName>
    <definedName name="BILL4">#REF!</definedName>
    <definedName name="BILL5">#REF!</definedName>
    <definedName name="BILL6">#REF!</definedName>
    <definedName name="BILL7">#REF!</definedName>
    <definedName name="BILL8">#REF!</definedName>
    <definedName name="BILL9">#REF!</definedName>
    <definedName name="bindrat">[140]Material!$J$75</definedName>
    <definedName name="bit">'[167]h.sat-bbm'!$J$192</definedName>
    <definedName name="bitumen">[105]DH!#REF!</definedName>
    <definedName name="Bitumen.Residual.Utk.Pek.Minoor">'[207]Analisa '!$A$935:$G$994</definedName>
    <definedName name="bk">#REF!</definedName>
    <definedName name="bka">[163]DHSD!$G$17</definedName>
    <definedName name="bkal">'[194]DU&amp;B'!#REF!</definedName>
    <definedName name="bkali">#REF!</definedName>
    <definedName name="bkarungpls">[176]bahan!#REF!</definedName>
    <definedName name="bkecil">#REF!</definedName>
    <definedName name="Bkis">[70]DHSD!#REF!</definedName>
    <definedName name="Bkon">[70]DHSD!#REF!</definedName>
    <definedName name="BKOSONG">[2]ANALIS!#REF!</definedName>
    <definedName name="bkunci">#REF!</definedName>
    <definedName name="BLK" hidden="1">{#N/A,#N/A,TRUE,"Front";#N/A,#N/A,TRUE,"Simple Letter";#N/A,#N/A,TRUE,"Inside";#N/A,#N/A,TRUE,"Contents";#N/A,#N/A,TRUE,"Basis";#N/A,#N/A,TRUE,"Inclusions";#N/A,#N/A,TRUE,"Exclusions";#N/A,#N/A,TRUE,"Areas";#N/A,#N/A,TRUE,"Summary";#N/A,#N/A,TRUE,"Detail"}</definedName>
    <definedName name="BMultiplex15">[191]Harsat!$J$36</definedName>
    <definedName name="bolie">[193]bahan!$G$34</definedName>
    <definedName name="Bollard_Besi">[169]HARGA!$D$41</definedName>
    <definedName name="Bonbon_keramik_setelah_dipasang">'[160]HARGA BAHAN'!$F$21</definedName>
    <definedName name="bongkar">'[154]Anls Bahan'!$E$132</definedName>
    <definedName name="bongkaranpasangan">[105]Ans!#REF!</definedName>
    <definedName name="bOQ">[208]BOQ!$A$16:$G$332</definedName>
    <definedName name="bor_80">[172]ANALISA!$K$50</definedName>
    <definedName name="BorePM">'[209]H-Dasar'!$F$234</definedName>
    <definedName name="borneo">'[58]har-sat'!$H$25</definedName>
    <definedName name="borneo4.6">#REF!</definedName>
    <definedName name="borneo5.10">#REF!</definedName>
    <definedName name="borneo5.7">#REF!</definedName>
    <definedName name="borneo6.12">#REF!</definedName>
    <definedName name="bos">[210]REKAP!$I$32</definedName>
    <definedName name="BOSS1">[155]CH!$C$31</definedName>
    <definedName name="bouplank">'[183]Anal-1'!#REF!</definedName>
    <definedName name="bouwplank">[128]Progress!$C$15</definedName>
    <definedName name="bouwplnk">#REF!</definedName>
    <definedName name="bowplank">#REF!</definedName>
    <definedName name="Boxsekring">'[182]Upah Bahan'!#REF!</definedName>
    <definedName name="bp">[211]ch!$E$15</definedName>
    <definedName name="bp.0">'[119]Upah, Bahan, Alat'!#REF!</definedName>
    <definedName name="bp.1">'[119]Upah, Bahan, Alat'!#REF!</definedName>
    <definedName name="bp.10">'[119]Upah, Bahan, Alat'!#REF!</definedName>
    <definedName name="bp.2">'[119]Upah, Bahan, Alat'!#REF!</definedName>
    <definedName name="bp.3">'[119]Upah, Bahan, Alat'!#REF!</definedName>
    <definedName name="bp.303030">[140]Material!$J$28</definedName>
    <definedName name="bp.303031">[140]Material!$J$537</definedName>
    <definedName name="bp.5">'[119]Upah, Bahan, Alat'!#REF!</definedName>
    <definedName name="bp.7">'[119]Upah, Bahan, Alat'!#REF!</definedName>
    <definedName name="bpasirB">[176]bahan!#REF!</definedName>
    <definedName name="BPasirUrug">[191]Harsat!$J$40</definedName>
    <definedName name="BPavingBlok">[191]Harsat!$J$31</definedName>
    <definedName name="BPavingBobble">[191]Harsat!$J$32</definedName>
    <definedName name="BPavingplag">[191]Harsat!$J$33</definedName>
    <definedName name="BPCKg">[191]Harsat!$J$15</definedName>
    <definedName name="BPCZak">[191]Harsat!$J$14</definedName>
    <definedName name="bpec">'[194]DU&amp;B'!#REF!</definedName>
    <definedName name="bpengisi">#REF!</definedName>
    <definedName name="BpipaBaja">[191]Harsat!$J$44</definedName>
    <definedName name="Bplat">#REF!</definedName>
    <definedName name="BPlatBaja">[191]Harsat!$J$52</definedName>
    <definedName name="BQ">'[212]Bill of Quantities'!$C$3:$I$457</definedName>
    <definedName name="BQHEADER">#REF!</definedName>
    <definedName name="BR" hidden="1">{#N/A,#N/A,FALSE,"Chi tiÆt"}</definedName>
    <definedName name="BReadyMixK250">[191]Harsat!$J$35</definedName>
    <definedName name="Bronjong">#REF!</definedName>
    <definedName name="bs">#REF!</definedName>
    <definedName name="BSchaf1">#REF!</definedName>
    <definedName name="bsiku">#REF!</definedName>
    <definedName name="bsirtu">[176]bahan!#REF!</definedName>
    <definedName name="bsk">#REF!</definedName>
    <definedName name="bsolar">[193]bahan!$G$33</definedName>
    <definedName name="Bsplsalas539">#REF!</definedName>
    <definedName name="Bsplshan539">#REF!</definedName>
    <definedName name="BST">[213]BAHAN!#REF!</definedName>
    <definedName name="bstrk">[140]Material!$J$138</definedName>
    <definedName name="BT">[213]BAHAN!#REF!</definedName>
    <definedName name="bt100200kg">[187]Base_Price!$J$71</definedName>
    <definedName name="bt4080kg">[187]Base_Price!$J$70</definedName>
    <definedName name="bthinner">[176]bahan!#REF!</definedName>
    <definedName name="btn">#REF!</definedName>
    <definedName name="btn_k125">[123]BHN!$L$38</definedName>
    <definedName name="btn_k175">[123]BHN!$L$39</definedName>
    <definedName name="btn_k225">[123]BHN!$L$40</definedName>
    <definedName name="btn_k250">[123]BHN!$L$41</definedName>
    <definedName name="btn_k350">[123]BHN!$L$42</definedName>
    <definedName name="btn_k500">[123]BHN!$L$43</definedName>
    <definedName name="btp">'[119]Upah, Bahan, Alat'!#REF!</definedName>
    <definedName name="btpecah">'[167]h.sat-bbm'!$J$199</definedName>
    <definedName name="BTT">[213]BAHAN!#REF!</definedName>
    <definedName name="bu">[42]UPAH!#REF!</definedName>
    <definedName name="BUANG">[2]ANALIS!#REF!</definedName>
    <definedName name="buangan_tanah">[126]Rincian!#REF!</definedName>
    <definedName name="BUBA">#REF!</definedName>
    <definedName name="BUbin3939">[191]Harsat!$J$53</definedName>
    <definedName name="bubungan_seng_cat">[168]ANALISA!$N$297</definedName>
    <definedName name="bubunganseng">'[183]Anal-1'!#REF!</definedName>
    <definedName name="BUKI">#REF!</definedName>
    <definedName name="bul" hidden="1">{#N/A,#N/A,FALSE,"Chi tiÆt"}</definedName>
    <definedName name="bulan">[206]bilangan!$AV$3:$AW$14</definedName>
    <definedName name="buldozer">#REF!</definedName>
    <definedName name="bulir">#REF!</definedName>
    <definedName name="bull">#REF!</definedName>
    <definedName name="BULLDOZER">'[18]An. Alat'!#REF!</definedName>
    <definedName name="BULLDOZER311">#REF!</definedName>
    <definedName name="BULLDOZER312">#REF!</definedName>
    <definedName name="bunga">[214]CashFlow!$S$61</definedName>
    <definedName name="Buruh">#REF!</definedName>
    <definedName name="buseter">[213]BAHAN!#REF!</definedName>
    <definedName name="butater">[213]BAHAN!#REF!</definedName>
    <definedName name="buter">[213]BAHAN!#REF!</definedName>
    <definedName name="bv">[215]BAHAN!$G$10</definedName>
    <definedName name="C.">#REF!</definedName>
    <definedName name="C.10">#REF!</definedName>
    <definedName name="C.11">#REF!</definedName>
    <definedName name="C.12">#REF!</definedName>
    <definedName name="C.13">#REF!</definedName>
    <definedName name="C.16">#REF!</definedName>
    <definedName name="C.4a">#REF!</definedName>
    <definedName name="C.5a">#REF!</definedName>
    <definedName name="C.6a">#REF!</definedName>
    <definedName name="C.8a">#REF!</definedName>
    <definedName name="C.9">#REF!</definedName>
    <definedName name="c.maxi">#REF!</definedName>
    <definedName name="c.mowi.dlm">#REF!</definedName>
    <definedName name="c.mowi.luar">#REF!</definedName>
    <definedName name="c.vinilex.dlm">#REF!</definedName>
    <definedName name="c.vinilex.sjs">#REF!</definedName>
    <definedName name="C_">[2]ANALIS!#REF!</definedName>
    <definedName name="ca">#REF!</definedName>
    <definedName name="CAINSAW">#REF!</definedName>
    <definedName name="cakla">[42]UPAH!#REF!</definedName>
    <definedName name="Camp.Aspal.Panas.Utk.Pek.Minor">'[207]Analisa '!$A$865:$G$934</definedName>
    <definedName name="campuranpanaslatasir">#REF!</definedName>
    <definedName name="CANCEL">'[216]2'!$L$720:$W$781</definedName>
    <definedName name="CAPE01">[111]ALAT!$Q$19</definedName>
    <definedName name="CAPE03">[111]ALAT!$Q$21</definedName>
    <definedName name="cape06">[111]ALAT!$Q$24</definedName>
    <definedName name="CAPE09">[111]ALAT!$Q$27</definedName>
    <definedName name="CAPE15">[111]ALAT!$Q$33</definedName>
    <definedName name="carmix">'[167]h.sat-bbm'!$J$53</definedName>
    <definedName name="carpen">#REF!</definedName>
    <definedName name="cat">#REF!</definedName>
    <definedName name="cat_dinding_dalam_M2">#REF!</definedName>
    <definedName name="cat_dinding_luar_M2">#REF!</definedName>
    <definedName name="cat_kayu_baru_1lps_dsr_2lps_M2">#REF!</definedName>
    <definedName name="cat_kayu_baru_1lps_dsr_3lps_M2">#REF!</definedName>
    <definedName name="cat_plafond_gypsum_M2">#REF!</definedName>
    <definedName name="CATBESI">#REF!</definedName>
    <definedName name="catgalvanis">[105]DH!#REF!</definedName>
    <definedName name="catkosen">'[183]Anal-1'!#REF!</definedName>
    <definedName name="Catmeni">#REF!</definedName>
    <definedName name="Catmenie">[189]Upah!$L$36</definedName>
    <definedName name="CatMin">'[182]Upah Bahan'!#REF!</definedName>
    <definedName name="CatMini">'[182]Upah Bahan'!#REF!</definedName>
    <definedName name="Catminyak">[189]Upah!$L$37</definedName>
    <definedName name="CatMK">'[131]SAT-DAS'!#REF!</definedName>
    <definedName name="Cattembok">[189]Upah!$L$38</definedName>
    <definedName name="cb">#REF!</definedName>
    <definedName name="cc75t">[187]Base_Price!$J$176</definedName>
    <definedName name="ccren">[217]TAB!$F$47</definedName>
    <definedName name="CD">'[218]Material&amp;Alat'!$I$34</definedName>
    <definedName name="cdh">[217]TAB!$F$74</definedName>
    <definedName name="cdt">[217]TAB!$F$23</definedName>
    <definedName name="cek">[49]Rekap!$H$30</definedName>
    <definedName name="cendana">#REF!</definedName>
    <definedName name="cerucuk">[105]DH!#REF!</definedName>
    <definedName name="cetakan">#REF!</definedName>
    <definedName name="cgg40x105">[79]BasicPrice!$G$115</definedName>
    <definedName name="cgg40x70">[79]BasicPrice!$G$118</definedName>
    <definedName name="cgg60x105">[79]BasicPrice!$G$114</definedName>
    <definedName name="cgg60x75">[79]BasicPrice!$G$117</definedName>
    <definedName name="cgg80x65">[79]BasicPrice!$G$116</definedName>
    <definedName name="CHAIN_SAW">[175]Rab!#REF!</definedName>
    <definedName name="cinta">#REF!</definedName>
    <definedName name="ck">[42]UPAH!#REF!</definedName>
    <definedName name="ckk">[217]TAB!$F$43</definedName>
    <definedName name="clamchain">[187]Base_Price!$J$67</definedName>
    <definedName name="CLEARFOOT">#REF!</definedName>
    <definedName name="CLEARHEAD">#REF!</definedName>
    <definedName name="clearing">#REF!</definedName>
    <definedName name="Closet.c420">#REF!</definedName>
    <definedName name="Closet.ddk">#REF!</definedName>
    <definedName name="closet.jkok">#REF!</definedName>
    <definedName name="clt">[217]TAB!$F$71</definedName>
    <definedName name="CLVC3">0.1</definedName>
    <definedName name="cm">[42]UPAH!#REF!</definedName>
    <definedName name="Cmi">[70]DHSD!#REF!</definedName>
    <definedName name="cmix">[163]DHSD!$G$36</definedName>
    <definedName name="cmixer">#REF!</definedName>
    <definedName name="Code" hidden="1">#REF!</definedName>
    <definedName name="cokla">[42]UPAH!#REF!</definedName>
    <definedName name="cokpin">[42]UPAH!#REF!</definedName>
    <definedName name="COMBO">#REF!</definedName>
    <definedName name="CoMekanik">#REF!</definedName>
    <definedName name="COMMON1">#REF!</definedName>
    <definedName name="comp">[163]DHSD!$G$35</definedName>
    <definedName name="COMPACTO">#REF!</definedName>
    <definedName name="compactor">#REF!</definedName>
    <definedName name="compatcing">#REF!</definedName>
    <definedName name="compresor">#REF!</definedName>
    <definedName name="compress">[139]Harsat!$E$73</definedName>
    <definedName name="COMPRESSOR">#REF!</definedName>
    <definedName name="CON">#REF!</definedName>
    <definedName name="conblock">[140]Material!$J$169</definedName>
    <definedName name="conbo">#REF!</definedName>
    <definedName name="Conc.Pump">'[209]H-Dasar'!$F$229</definedName>
    <definedName name="Conc.Vibrator">'[209]H-Dasar'!$F$220</definedName>
    <definedName name="concrate">#REF!</definedName>
    <definedName name="concrete">'[219]WF '!#REF!</definedName>
    <definedName name="CONCRETE_MIXER">#REF!</definedName>
    <definedName name="CONCRETE_VIBRO">#REF!</definedName>
    <definedName name="CONCRETEMIX818">#REF!</definedName>
    <definedName name="CONCRETEMIXER">'[18]An. Alat'!$A$1:$J$59</definedName>
    <definedName name="CONCRETEVIBRO">'[18]An. Alat'!$A$474:$J$532</definedName>
    <definedName name="CONCRETMIXER818">#REF!</definedName>
    <definedName name="CONFIR">#REF!</definedName>
    <definedName name="conmix">#REF!</definedName>
    <definedName name="conpaver">[123]ALAT!$K$41</definedName>
    <definedName name="conpump">[140]Alat!$I$37</definedName>
    <definedName name="CONTRACT">#REF!</definedName>
    <definedName name="convib">#REF!</definedName>
    <definedName name="Convibalas539">#REF!</definedName>
    <definedName name="Convibhan539">#REF!</definedName>
    <definedName name="Coopalas539">#REF!</definedName>
    <definedName name="Coophan539">'[220]Up Bhn5'!#REF!</definedName>
    <definedName name="Coperator">'[221]Upah Modifikasi'!#REF!</definedName>
    <definedName name="cor_ltkerja">[123]UPH!$K$54</definedName>
    <definedName name="cor_sal">[123]UPH!$K$57</definedName>
    <definedName name="corlean">'[123]Cacth Basin1'!$L$154</definedName>
    <definedName name="COVER">'[222]Data Pendukung'!$H$14</definedName>
    <definedName name="COVERED">'[222]Data Pendukung'!$H$34</definedName>
    <definedName name="covib">[163]DHSD!$G$46</definedName>
    <definedName name="covveR">'[223]kont anak1'!#REF!</definedName>
    <definedName name="cp">#REF!</definedName>
    <definedName name="cp.40st">[140]Material!$J$67</definedName>
    <definedName name="cp200fur">#REF!</definedName>
    <definedName name="cp200su">#REF!</definedName>
    <definedName name="cp250fur">#REF!</definedName>
    <definedName name="cp250su">#REF!</definedName>
    <definedName name="Cr">'[131]SAT-DAS'!#REF!</definedName>
    <definedName name="crane">#REF!</definedName>
    <definedName name="crane15">[123]ALAT!$K$36</definedName>
    <definedName name="Crane15Ton">'[209]H-Dasar'!$F$206</definedName>
    <definedName name="crane60">[123]ALAT!$K$38</definedName>
    <definedName name="Craneontrack">'[209]H-Dasar'!$F$232</definedName>
    <definedName name="crew">'[167]h.sat-bbm'!$J$69</definedName>
    <definedName name="crewv">'[167]h.sat-bbm'!$J$58</definedName>
    <definedName name="_xlnm.Criteria">#REF!</definedName>
    <definedName name="cross">[224]harsat!$M$56</definedName>
    <definedName name="crusher">#REF!</definedName>
    <definedName name="cs">#REF!</definedName>
    <definedName name="cst">[217]TAB!$F$63</definedName>
    <definedName name="ct">[42]UPAH!#REF!</definedName>
    <definedName name="CTMK">#REF!</definedName>
    <definedName name="CTTK">#REF!</definedName>
    <definedName name="CTTKPX">#REF!</definedName>
    <definedName name="curing">[187]HSDLsg!$F$16</definedName>
    <definedName name="cuter">[197]bahan!#REF!</definedName>
    <definedName name="cutsect">[187]Base_Price!$J$179</definedName>
    <definedName name="cutter">[79]BasicPrice!$G$201</definedName>
    <definedName name="CV">[210]REKAP!$I$28</definedName>
    <definedName name="Cvi">[70]DHSD!#REF!</definedName>
    <definedName name="cvibrator">#REF!</definedName>
    <definedName name="cvr">[217]TAB!$F$39</definedName>
    <definedName name="cwp">[225]TAB!$F$59</definedName>
    <definedName name="cy">#REF!</definedName>
    <definedName name="cycllop">#REF!</definedName>
    <definedName name="cycloop">'[183]Anal-1'!#REF!</definedName>
    <definedName name="D">#REF!</definedName>
    <definedName name="D.">#REF!</definedName>
    <definedName name="D.13">#REF!</definedName>
    <definedName name="D3T">[226]DASK!#REF!</definedName>
    <definedName name="DAB">#REF!</definedName>
    <definedName name="DAFTAR_ANALISA">#REF!</definedName>
    <definedName name="Daftar_Sat_Pek">#REF!</definedName>
    <definedName name="daftaran">[227]DaftarAn!$A$5:$I$34</definedName>
    <definedName name="daftaranalisa">'[228]Daftar Analisa'!$B$4:$J$77</definedName>
    <definedName name="DAFTARSEWA">'[18]An. Alat'!#REF!</definedName>
    <definedName name="Damar">#REF!</definedName>
    <definedName name="DAT_BQ">#REF!</definedName>
    <definedName name="data">[229]MAP!$N$16</definedName>
    <definedName name="data_jabatan_pimpinan">'[230]Data-pendukung'!$G$45</definedName>
    <definedName name="data_nama_paket">'[231]Data-pendukung'!$G$19</definedName>
    <definedName name="data_nama_pekerjaan">'[231]Data-pendukung'!$G$23</definedName>
    <definedName name="data_nama_perusahaan">'[231]Data-pendukung'!$G$45</definedName>
    <definedName name="data_nama_pimpinan">'[231]Data-pendukung'!$G$47</definedName>
    <definedName name="data_nama_proyek">'[231]Data-pendukung'!$G$17</definedName>
    <definedName name="data_nomer_paket">'[232]support-data'!$H$16</definedName>
    <definedName name="data_perusahaan">'[230]Data-pendukung'!$G$41</definedName>
    <definedName name="data_perusahaan_penawar">'[232]support-data'!$H$29</definedName>
    <definedName name="data_pimpinan">'[230]Data-pendukung'!$G$43</definedName>
    <definedName name="data_tanggal">'[230]Data-pendukung'!$G$39</definedName>
    <definedName name="data_tanggal_penawaran">'[232]support-data'!$H$27</definedName>
    <definedName name="data1" hidden="1">#REF!</definedName>
    <definedName name="data2" hidden="1">#REF!</definedName>
    <definedName name="data3" hidden="1">#REF!</definedName>
    <definedName name="_xlnm.Database">#REF!</definedName>
    <definedName name="DATABASE1">#REF!</definedName>
    <definedName name="DATAUPAH">'[107]4-Basic Price'!$E$8:$F$38</definedName>
    <definedName name="date">'[79]Input Data'!$C$12</definedName>
    <definedName name="DAYWORKS">#REF!</definedName>
    <definedName name="DAYWORKS_1">[63]TS!#REF!</definedName>
    <definedName name="DAYWORKS_13">'[63]lamp 7'!#REF!</definedName>
    <definedName name="dbdnfnflg">'[233]Kuantitas &amp; Harga'!#REF!</definedName>
    <definedName name="dbjtul">[154]Catatan!$F$104</definedName>
    <definedName name="dbtkali">[154]Catatan!$F$67</definedName>
    <definedName name="dd">[234]K!#REF!</definedName>
    <definedName name="dddd" hidden="1">#REF!</definedName>
    <definedName name="DDDDD">'[235]Kuantitas &amp; Harga'!#REF!</definedName>
    <definedName name="DDL">#REF!</definedName>
    <definedName name="DE">[124]BASICPRICE!$I$128</definedName>
    <definedName name="debuilding">#REF!</definedName>
    <definedName name="deconcrete">#REF!</definedName>
    <definedName name="dekplang">#REF!</definedName>
    <definedName name="Deletasi">[166]ANALISA!$H$475</definedName>
    <definedName name="delinB">[140]Material!$J$185</definedName>
    <definedName name="DELL">#REF!</definedName>
    <definedName name="dem">[42]UPAH!#REF!</definedName>
    <definedName name="demansory">#REF!</definedName>
    <definedName name="Dempul">[189]Upah!$L$39</definedName>
    <definedName name="Dempul_Kayu">[169]HARGA!$D$71</definedName>
    <definedName name="densopaste">'[130]harga lama'!#REF!</definedName>
    <definedName name="densopool">'[130]harga lama'!#REF!</definedName>
    <definedName name="densotape">'[130]harga lama'!#REF!</definedName>
    <definedName name="dera01">#REF!</definedName>
    <definedName name="dera02">#REF!</definedName>
    <definedName name="dera03">#REF!</definedName>
    <definedName name="dera04">#REF!</definedName>
    <definedName name="dera05">#REF!</definedName>
    <definedName name="dera06">#REF!</definedName>
    <definedName name="dera07">#REF!</definedName>
    <definedName name="dera08">#REF!</definedName>
    <definedName name="dera09">#REF!</definedName>
    <definedName name="dera10">#REF!</definedName>
    <definedName name="dera11">#REF!</definedName>
    <definedName name="dera12">#REF!</definedName>
    <definedName name="dera13">#REF!</definedName>
    <definedName name="dera14">#REF!</definedName>
    <definedName name="dera15">#REF!</definedName>
    <definedName name="dera16">#REF!</definedName>
    <definedName name="dera17">#REF!</definedName>
    <definedName name="deratot">#REF!</definedName>
    <definedName name="DESN">#REF!</definedName>
    <definedName name="dess">#REF!</definedName>
    <definedName name="detik">#REF!</definedName>
    <definedName name="DF">'[236]BIAYA  ALAT'!$U$1397</definedName>
    <definedName name="dfad">#REF!</definedName>
    <definedName name="dfd">'[5]4-Basic Price'!$F$9</definedName>
    <definedName name="DFGASD" hidden="1">[66]TJ1Q47!$E$7:$E$31</definedName>
    <definedName name="DFGDSFGDSFG" hidden="1">[66]TJ1Q47!$E$7:$E$31</definedName>
    <definedName name="dfgfdg">#REF!</definedName>
    <definedName name="dfggvdv">[159]An.BOW!#REF!</definedName>
    <definedName name="DFGHJK" hidden="1">[66]TJ1Q47!$G$7:$G$31</definedName>
    <definedName name="dfr" hidden="1">[164]TJ1Q47!$G$7:$G$31</definedName>
    <definedName name="dft_EI">#REF!</definedName>
    <definedName name="dft_SNI">#REF!</definedName>
    <definedName name="dgdf">'[237]SAT-DAS'!$J$68</definedName>
    <definedName name="dgfdg">#REF!</definedName>
    <definedName name="DH">#REF!</definedName>
    <definedName name="dharga">[238]Hrg!$B$13:$F$13</definedName>
    <definedName name="dhgd">'[239]SAT-DAS'!$J$29</definedName>
    <definedName name="DIGIT">#REF!</definedName>
    <definedName name="dir">#REF!</definedName>
    <definedName name="Direksi">#REF!</definedName>
    <definedName name="direktur">'[240]data-pendukung'!$H$33</definedName>
    <definedName name="DISC">[241]kuantts!$K$103</definedName>
    <definedName name="disc_fw">[123]BetonP!$K$1</definedName>
    <definedName name="Discount" hidden="1">#REF!</definedName>
    <definedName name="disiapkan_oleh">'[242]data-pendukung'!$H$20</definedName>
    <definedName name="disiapkan_tanggal">'[242]data-pendukung'!$H$22</definedName>
    <definedName name="display_area_2" hidden="1">#REF!</definedName>
    <definedName name="div">#REF!</definedName>
    <definedName name="div_1">[123]DKH!$P$19</definedName>
    <definedName name="div_12">[123]DKH!$P$100</definedName>
    <definedName name="div_2">[123]DKH!$P$28</definedName>
    <definedName name="div_3">[123]DKH!$P$39</definedName>
    <definedName name="div_6">[123]DKH!$P$45</definedName>
    <definedName name="div_7">[123]DKH!$P$80</definedName>
    <definedName name="div_8">[123]DKH!$P$95</definedName>
    <definedName name="DIV_I">#REF!</definedName>
    <definedName name="DIV_II">#REF!</definedName>
    <definedName name="DIV_III">#REF!</definedName>
    <definedName name="DIV_IV">#REF!</definedName>
    <definedName name="DIV_IX">#REF!</definedName>
    <definedName name="DIV_V">#REF!</definedName>
    <definedName name="DIV_VI">#REF!</definedName>
    <definedName name="DIV_VII">#REF!</definedName>
    <definedName name="DIV_VIII">#REF!</definedName>
    <definedName name="DIV_X">#REF!</definedName>
    <definedName name="DIV1_1">[63]TS!#REF!</definedName>
    <definedName name="DIV1_13">'[63]lamp 7'!#REF!</definedName>
    <definedName name="DIV10_1">[63]TS!#REF!</definedName>
    <definedName name="DIV10_13">'[63]lamp 7'!#REF!</definedName>
    <definedName name="DIV11_1">[63]TS!#REF!</definedName>
    <definedName name="DIV11_12">'[243]Kuantitas _ Harga'!#REF!</definedName>
    <definedName name="DIV11_13">'[63]lamp 7'!#REF!</definedName>
    <definedName name="DIV11_2">'[244]Kuantitas _ Harga'!#REF!</definedName>
    <definedName name="DIV11_24">'[243]Kuantitas _ Harga'!#REF!</definedName>
    <definedName name="DIV2_1">[63]TS!#REF!</definedName>
    <definedName name="DIV2_13">'[63]lamp 7'!#REF!</definedName>
    <definedName name="div2a">'[245]Kuantitas &amp; Harga'!$G$32</definedName>
    <definedName name="DIV3_1">[63]TS!#REF!</definedName>
    <definedName name="DIV3_13">'[63]lamp 7'!#REF!</definedName>
    <definedName name="DIV4_1">[63]TS!#REF!</definedName>
    <definedName name="DIV4_13">'[63]lamp 7'!#REF!</definedName>
    <definedName name="DIV5_1">[63]TS!#REF!</definedName>
    <definedName name="DIV5_13">'[63]lamp 7'!#REF!</definedName>
    <definedName name="DIV6_1">[63]TS!#REF!</definedName>
    <definedName name="DIV6_13">'[63]lamp 7'!#REF!</definedName>
    <definedName name="div6a">'[245]Kuantitas &amp; Harga'!$G$73</definedName>
    <definedName name="DIV7_1">[63]TS!#REF!</definedName>
    <definedName name="DIV7_13">'[63]lamp 7'!#REF!</definedName>
    <definedName name="DIV8_1">[63]TS!#REF!</definedName>
    <definedName name="DIV8_13">'[63]lamp 7'!#REF!</definedName>
    <definedName name="DIV9_1">[63]TS!#REF!</definedName>
    <definedName name="DIV9_13">'[63]lamp 7'!#REF!</definedName>
    <definedName name="diver">[187]Base_Price!$J$18</definedName>
    <definedName name="DIVI">[246]BILL!$P$18</definedName>
    <definedName name="DIVII">[246]BILL!$P$70</definedName>
    <definedName name="DIVIII">[246]BILL!$P$122</definedName>
    <definedName name="Divisi1">'[247]Anl. Mobilisasi'!$K$57</definedName>
    <definedName name="Divisi10">'[247]Kuantitas &amp; Harga'!$I$176</definedName>
    <definedName name="Divisi3">'[247]Kuantitas &amp; Harga'!$I$48</definedName>
    <definedName name="Divisi4">'[247]Kuantitas &amp; Harga'!$I$59</definedName>
    <definedName name="Divisi5">'[247]Kuantitas &amp; Harga'!$I$69</definedName>
    <definedName name="Divisi6">'[247]Kuantitas &amp; Harga'!$I$82</definedName>
    <definedName name="Divisi7">'[247]Kuantitas &amp; Harga'!$I$106</definedName>
    <definedName name="Divisi8">'[247]Kuantitas &amp; Harga'!$I$138</definedName>
    <definedName name="DIVIV">[246]BILL!$P$174</definedName>
    <definedName name="DIVIX">[246]BILL!$P$434</definedName>
    <definedName name="DIVV">[246]BILL!$P$226</definedName>
    <definedName name="DIVVI">[246]BILL!$P$278</definedName>
    <definedName name="DIVVII">[246]BILL!$P$330</definedName>
    <definedName name="DIVVIII">[246]BILL!$P$382</definedName>
    <definedName name="DIVX">[246]BILL!$P$486</definedName>
    <definedName name="djd">'[239]SAT-DAS'!$J$19</definedName>
    <definedName name="dm">1416.98</definedName>
    <definedName name="DO">#REF!</definedName>
    <definedName name="Dokumentasi">#REF!</definedName>
    <definedName name="dolken">#REF!</definedName>
    <definedName name="Dompul">'[182]Upah Bahan'!#REF!</definedName>
    <definedName name="dop">[42]UPAH!#REF!</definedName>
    <definedName name="DOSER">#REF!</definedName>
    <definedName name="double">#REF!</definedName>
    <definedName name="Dozer">#REF!</definedName>
    <definedName name="dozer21">'[167]h.sat-bbm'!$J$20</definedName>
    <definedName name="DP_Disiapkan_Tanggal">'[248]Data Pendukung'!$D$10</definedName>
    <definedName name="dpasir">[154]Catatan!$F$66</definedName>
    <definedName name="DPB">[154]Catatan!$F$112</definedName>
    <definedName name="dpc">'[167]h.sat-bbm'!$J$76</definedName>
    <definedName name="dpipe">[187]Base_Price!$J$180</definedName>
    <definedName name="dppvc">'[58]har-sat'!$H$33</definedName>
    <definedName name="dpsrurg">[154]Catatan!$F$110</definedName>
    <definedName name="DR">[249]Rkp!$K$19</definedName>
    <definedName name="Draftman">#REF!</definedName>
    <definedName name="drain">[105]DH!#REF!</definedName>
    <definedName name="drain2">[105]DH!#REF!</definedName>
    <definedName name="DRAINASE">#REF!</definedName>
    <definedName name="DRAINASE_1">[63]TS!#REF!</definedName>
    <definedName name="DRAINASE_13">'[63]lamp 7'!#REF!</definedName>
    <definedName name="draine">[105]DH!#REF!</definedName>
    <definedName name="drainhole">[105]Ans!#REF!</definedName>
    <definedName name="drainhole1">[105]Ans!#REF!</definedName>
    <definedName name="drainhole2">[105]Ans!#REF!</definedName>
    <definedName name="dri">[217]DH!$G$13</definedName>
    <definedName name="drilling">'[167]h.sat-bbm'!$J$57</definedName>
    <definedName name="drilpump">'[167]h.sat-bbm'!$J$72</definedName>
    <definedName name="driver">[124]BASICPRICE!$F$121</definedName>
    <definedName name="drkeet">#REF!</definedName>
    <definedName name="drumpencampur">#REF!</definedName>
    <definedName name="drumpenyemprot">#REF!</definedName>
    <definedName name="DS">[234]K!#REF!</definedName>
    <definedName name="DSF">[162]Price!$H$78</definedName>
    <definedName name="dsir">[154]Catatan!$F$81</definedName>
    <definedName name="DSN">#REF!</definedName>
    <definedName name="dstruet">'[137]SAT-DAS'!$J$60</definedName>
    <definedName name="dt">#REF!</definedName>
    <definedName name="dt_um_ttd_jabatan_penawar">'[250]Data Umum Penawaran'!$F$39</definedName>
    <definedName name="dt_um_ttd_nama_penawar">'[250]Data Umum Penawaran'!$F$37</definedName>
    <definedName name="dt_um_ttd_perusahaan_penawar">'[250]Data Umum Penawaran'!$F$35</definedName>
    <definedName name="dt_um_ttd_tgl_penawaran">'[250]Data Umum Penawaran'!$F$33</definedName>
    <definedName name="dt4t">'[167]h.sat-bbm'!$J$31</definedName>
    <definedName name="DT8m3">'[209]H-Dasar'!$F$209</definedName>
    <definedName name="Dtalas539">#REF!</definedName>
    <definedName name="DThan539">'[220]Up Bhn5'!#REF!</definedName>
    <definedName name="dtmin">[187]Base_Price!$J$195</definedName>
    <definedName name="dtru">'[192]DU&amp;B'!$F$49</definedName>
    <definedName name="dtryutu">[138]DHSD!$G$18</definedName>
    <definedName name="dtudtr">[251]DHSD!$G$43</definedName>
    <definedName name="dtudtry">[138]DHSD!$G$23</definedName>
    <definedName name="dtysy">'[137]SAT-DAS'!$J$67</definedName>
    <definedName name="dtyud">[252]DHSD!$G$32</definedName>
    <definedName name="dtyudu">[138]DHSD!$G$38</definedName>
    <definedName name="du">#REF!</definedName>
    <definedName name="dua">#REF!</definedName>
    <definedName name="dudtyu">'[137]SAT-DAS'!$J$55</definedName>
    <definedName name="duduk">[42]UPAH!#REF!</definedName>
    <definedName name="DUMP_TRUCK">#REF!</definedName>
    <definedName name="dump34">#REF!</definedName>
    <definedName name="dump68">#REF!</definedName>
    <definedName name="DumpTruck">#REF!</definedName>
    <definedName name="DUMPTRUCK1">'[18]An. Alat'!$A$119:$J$177</definedName>
    <definedName name="DUMPTRUCK2">'[18]An. Alat'!$A$178:$J$236</definedName>
    <definedName name="DUMPTRUCK321">#REF!</definedName>
    <definedName name="DUMPTRUCK511">#REF!</definedName>
    <definedName name="DUMPTRUCK512">#REF!</definedName>
    <definedName name="DUMPTRUCK521">#REF!</definedName>
    <definedName name="dumptruck5ton">#REF!</definedName>
    <definedName name="DUMPTRUCK611">#REF!</definedName>
    <definedName name="DUMPTRUCK818">#REF!</definedName>
    <definedName name="DUMPTRUCK819">#REF!</definedName>
    <definedName name="duydtyt">[251]DHSD!$G$25</definedName>
    <definedName name="DUYTU">'[137]SAT-DAS'!$J$74</definedName>
    <definedName name="dvss">#REF!</definedName>
    <definedName name="dwd">#REF!</definedName>
    <definedName name="dyudu">[138]DHSD!$G$34</definedName>
    <definedName name="E">#REF!</definedName>
    <definedName name="E.">#REF!</definedName>
    <definedName name="e.001">#REF!</definedName>
    <definedName name="E.0010">[213]BAHAN!#REF!</definedName>
    <definedName name="e.010">#REF!</definedName>
    <definedName name="E.0100">[213]BAHAN!#REF!</definedName>
    <definedName name="e.031">#REF!</definedName>
    <definedName name="E.0310">[213]BAHAN!#REF!</definedName>
    <definedName name="e.040">#REF!</definedName>
    <definedName name="E.0400">[213]BAHAN!#REF!</definedName>
    <definedName name="e.052">#REF!</definedName>
    <definedName name="E.0520">[213]BAHAN!#REF!</definedName>
    <definedName name="e.053">#REF!</definedName>
    <definedName name="E.0530">[213]BAHAN!#REF!</definedName>
    <definedName name="e.080">#REF!</definedName>
    <definedName name="E.0800">[213]BAHAN!#REF!</definedName>
    <definedName name="e.081">#REF!</definedName>
    <definedName name="E.0810">[213]BAHAN!#REF!</definedName>
    <definedName name="e.082">#REF!</definedName>
    <definedName name="E.0820">[213]BAHAN!#REF!</definedName>
    <definedName name="e.084">#REF!</definedName>
    <definedName name="E.0840">[213]BAHAN!#REF!</definedName>
    <definedName name="e.087">#REF!</definedName>
    <definedName name="E.0870">[213]BAHAN!#REF!</definedName>
    <definedName name="e.088">#REF!</definedName>
    <definedName name="E.0880">[213]BAHAN!#REF!</definedName>
    <definedName name="e.089">#REF!</definedName>
    <definedName name="E.0890">[213]BAHAN!#REF!</definedName>
    <definedName name="E.1">#REF!</definedName>
    <definedName name="E.13">#REF!</definedName>
    <definedName name="e.152">#REF!</definedName>
    <definedName name="E.1520">[213]BAHAN!#REF!</definedName>
    <definedName name="e.153">#REF!</definedName>
    <definedName name="E.1530">[213]BAHAN!#REF!</definedName>
    <definedName name="e.154">#REF!</definedName>
    <definedName name="E.1540">[213]BAHAN!#REF!</definedName>
    <definedName name="e.155">#REF!</definedName>
    <definedName name="E.1550">[213]BAHAN!#REF!</definedName>
    <definedName name="e.156">#REF!</definedName>
    <definedName name="E.1560">[213]BAHAN!#REF!</definedName>
    <definedName name="e.157">#REF!</definedName>
    <definedName name="E.1570">[213]BAHAN!#REF!</definedName>
    <definedName name="e.182">#REF!</definedName>
    <definedName name="E.1820">[213]BAHAN!#REF!</definedName>
    <definedName name="e.191">#REF!</definedName>
    <definedName name="E.1910">[213]BAHAN!#REF!</definedName>
    <definedName name="e.192">#REF!</definedName>
    <definedName name="E.1920">[213]BAHAN!#REF!</definedName>
    <definedName name="e.211">#REF!</definedName>
    <definedName name="E.2110">[213]BAHAN!#REF!</definedName>
    <definedName name="e.212">#REF!</definedName>
    <definedName name="E.2120">[213]BAHAN!#REF!</definedName>
    <definedName name="e.221">#REF!</definedName>
    <definedName name="E.2210">[213]BAHAN!#REF!</definedName>
    <definedName name="e.251">#REF!</definedName>
    <definedName name="E.2510">[213]BAHAN!#REF!</definedName>
    <definedName name="e.252">#REF!</definedName>
    <definedName name="E.2520">[213]BAHAN!#REF!</definedName>
    <definedName name="e.253">#REF!</definedName>
    <definedName name="E.2530">[213]BAHAN!#REF!</definedName>
    <definedName name="e.301">#REF!</definedName>
    <definedName name="E.3010">[213]BAHAN!#REF!</definedName>
    <definedName name="e.341">#REF!</definedName>
    <definedName name="E.3410">[213]BAHAN!#REF!</definedName>
    <definedName name="e.401">#REF!</definedName>
    <definedName name="E.4010">[213]BAHAN!#REF!</definedName>
    <definedName name="E_001">#REF!</definedName>
    <definedName name="E_010">#REF!</definedName>
    <definedName name="E_020">#REF!</definedName>
    <definedName name="E_031">#REF!</definedName>
    <definedName name="E_032">#REF!</definedName>
    <definedName name="E_033">#REF!</definedName>
    <definedName name="E_040">#REF!</definedName>
    <definedName name="E_051">#REF!</definedName>
    <definedName name="E_052">#REF!</definedName>
    <definedName name="E_053">#REF!</definedName>
    <definedName name="E_080">#REF!</definedName>
    <definedName name="E_081">#REF!</definedName>
    <definedName name="E_082">#REF!</definedName>
    <definedName name="E_083">#REF!</definedName>
    <definedName name="E_084">#REF!</definedName>
    <definedName name="E_087">#REF!</definedName>
    <definedName name="E_088">#REF!</definedName>
    <definedName name="E_089">#REF!</definedName>
    <definedName name="E_152">#REF!</definedName>
    <definedName name="E_153">#REF!</definedName>
    <definedName name="E_155">#REF!</definedName>
    <definedName name="E_156">#REF!</definedName>
    <definedName name="E_157">#REF!</definedName>
    <definedName name="E_182">#REF!</definedName>
    <definedName name="E_211">#REF!</definedName>
    <definedName name="E_212">#REF!</definedName>
    <definedName name="E_221">#REF!</definedName>
    <definedName name="E_251">#REF!</definedName>
    <definedName name="E_252">#REF!</definedName>
    <definedName name="E_253">#REF!</definedName>
    <definedName name="E_301">#REF!</definedName>
    <definedName name="E_311">#REF!</definedName>
    <definedName name="E_341">#REF!</definedName>
    <definedName name="E_342">#REF!</definedName>
    <definedName name="e_board1200">[79]BasicPrice!$G$135</definedName>
    <definedName name="ea">'[134]Lamp-4 Sat-Das'!$J$20</definedName>
    <definedName name="EASD">'[253]DU&amp;B'!#REF!</definedName>
    <definedName name="ebd">[225]TAB!$K$32</definedName>
    <definedName name="ecr">[217]TAB!$K$27</definedName>
    <definedName name="ecren">[217]TAB!$K$47</definedName>
    <definedName name="ED">#REF!</definedName>
    <definedName name="EDE">#REF!</definedName>
    <definedName name="edh">[217]TAB!$K$74</definedName>
    <definedName name="edt">[217]TAB!$K$23</definedName>
    <definedName name="ee">'[254]P B J'!#REF!</definedName>
    <definedName name="EEE06REV">'[255]5-Peralatan'!$AW$13</definedName>
    <definedName name="EEE09REV1">'[255]5-Peralatan'!$AW$16</definedName>
    <definedName name="EEE17REV">'[255]5-Peralatan'!$AW$24</definedName>
    <definedName name="EEE17REV1">'[255]5-Peralatan'!$AW$24</definedName>
    <definedName name="EES">#REF!</definedName>
    <definedName name="eet">'[256]P B J'!#REF!</definedName>
    <definedName name="eex">[217]TAB!$K$11</definedName>
    <definedName name="eff">'[257]meth hsl nego'!#REF!</definedName>
    <definedName name="egen">[217]TAB!$K$67</definedName>
    <definedName name="egr">[217]TAB!$K$55</definedName>
    <definedName name="EI_AL">#REF!</definedName>
    <definedName name="ekk">[217]TAB!$K$43</definedName>
    <definedName name="elas">#REF!</definedName>
    <definedName name="Elec">[70]DHSD!#REF!</definedName>
    <definedName name="ELT">[217]TAB!$K$71</definedName>
    <definedName name="em">#REF!</definedName>
    <definedName name="emc">[225]TAB!$K$51</definedName>
    <definedName name="emco">'[58]har-sat'!$H$37</definedName>
    <definedName name="emulsion">#REF!</definedName>
    <definedName name="Engsel">[170]cover!#REF!</definedName>
    <definedName name="Engsel3">[157]UPAH!$D$39</definedName>
    <definedName name="Engsel4">[157]UPAH!$D$38</definedName>
    <definedName name="engseljendela">[170]cover!#REF!</definedName>
    <definedName name="Engselpintu">[170]cover!#REF!</definedName>
    <definedName name="ENNS">#REF!</definedName>
    <definedName name="Enseljendela">'[182]Upah Bahan'!#REF!</definedName>
    <definedName name="Enselpintu">'[182]Upah Bahan'!#REF!</definedName>
    <definedName name="ENSN">#REF!</definedName>
    <definedName name="Epoxiresin">'[130]harga lama'!#REF!</definedName>
    <definedName name="epoxymarking">[140]Material!$J$514</definedName>
    <definedName name="EPP">#REF!</definedName>
    <definedName name="er">'[258]Kuantitas &amp; Harga'!#REF!</definedName>
    <definedName name="ERAWYEAW">'[134]Lamp-4 Sat-Das'!$J$56</definedName>
    <definedName name="errey">[109]DHSD!$G$35</definedName>
    <definedName name="ES">#REF!</definedName>
    <definedName name="espag">[42]UPAH!#REF!</definedName>
    <definedName name="ESS">#REF!</definedName>
    <definedName name="EST">#REF!</definedName>
    <definedName name="ESTIMATE">#REF!</definedName>
    <definedName name="eter">[42]UPAH!#REF!</definedName>
    <definedName name="ety">'[134]Lamp-4 Sat-Das'!$J$39</definedName>
    <definedName name="etyue">'[134]Lamp-4 Sat-Das'!$J$61</definedName>
    <definedName name="eu">[138]DHSD!$G$23</definedName>
    <definedName name="eue">[138]DHSD!$G$18</definedName>
    <definedName name="EUEU">'[134]Lamp-4 Sat-Das'!$J$71</definedName>
    <definedName name="euro">[203]MAPP!$T$22</definedName>
    <definedName name="EVR">[217]TAB!$K$39</definedName>
    <definedName name="ew">#REF!</definedName>
    <definedName name="ewp">[217]TAB!$K$59</definedName>
    <definedName name="ex">'[174]DU&amp;B'!#REF!</definedName>
    <definedName name="EXAVATOR">#REF!</definedName>
    <definedName name="exc">'[194]DU&amp;B'!#REF!</definedName>
    <definedName name="exca">#REF!</definedName>
    <definedName name="exca2">#REF!</definedName>
    <definedName name="Excaalas539">#REF!</definedName>
    <definedName name="Excahan539">#REF!</definedName>
    <definedName name="excamore">#REF!</definedName>
    <definedName name="EXCAVATOR">'[18]An. Alat'!$A$237:$J$237</definedName>
    <definedName name="EXCAVATOR311">#REF!</definedName>
    <definedName name="EXCAVATOR312">#REF!</definedName>
    <definedName name="EXCAVATOR321">#REF!</definedName>
    <definedName name="excawater">#REF!</definedName>
    <definedName name="Excel_BuiltIn_Print_Area_1_1_1">#REF!</definedName>
    <definedName name="Excel_BuiltIn_Print_Area_11">#REF!</definedName>
    <definedName name="Excel_BuiltIn_Print_Area_12">#REF!</definedName>
    <definedName name="Excel_BuiltIn_Print_Area_2_1">#REF!</definedName>
    <definedName name="Excel_BuiltIn_Print_Area_3">#REF!</definedName>
    <definedName name="Excel_BuiltIn_Print_Area_4">#REF!</definedName>
    <definedName name="Excel_BuiltIn_Print_Area_4_1">#REF!</definedName>
    <definedName name="Excel_BuiltIn_Print_Area_5">#REF!</definedName>
    <definedName name="Excel_BuiltIn_Print_Area_5_1">#REF!</definedName>
    <definedName name="Excel_BuiltIn_Print_Area_6_1">#REF!</definedName>
    <definedName name="Excel_BuiltIn_Print_Area_7">#REF!</definedName>
    <definedName name="Excel_BuiltIn_Print_Area_8">#REF!</definedName>
    <definedName name="Excel_BuiltIn_Print_Titles">'[259]Upah Bahan'!$A$7:$IV$8</definedName>
    <definedName name="Excel_BuiltIn_Print_Titles_1_1">#REF!</definedName>
    <definedName name="Excel_BuiltIn_Print_Titles_1_1_1">#REF!</definedName>
    <definedName name="Excel_BuiltIn_Print_Titles_1_1_1_1">#REF!</definedName>
    <definedName name="Excel_BuiltIn_Print_Titles_3">#REF!</definedName>
    <definedName name="Excel_BuiltIn_Print_Titles_4">#REF!</definedName>
    <definedName name="excmax">[187]Base_Price!$J$185</definedName>
    <definedName name="excmin">[187]Base_Price!$J$184</definedName>
    <definedName name="exp.42">[140]Material!$J$48</definedName>
    <definedName name="expjoint">[79]BasicPrice!$G$153</definedName>
    <definedName name="exrate">#REF!</definedName>
    <definedName name="exspansion">[105]Ans!#REF!</definedName>
    <definedName name="exspansionjoint">[105]Ans!#REF!</definedName>
    <definedName name="_xlnm.Extract">#REF!</definedName>
    <definedName name="eyetyut">'[134]Lamp-4 Sat-Das'!$J$20</definedName>
    <definedName name="eyjuet">'[134]Lamp-4 Sat-Das'!$J$71</definedName>
    <definedName name="EYU">[138]DHSD!$G$11</definedName>
    <definedName name="EYUEUY">[138]DHSD!$G$13</definedName>
    <definedName name="F">#REF!</definedName>
    <definedName name="F.">#REF!</definedName>
    <definedName name="F.01a">[166]ANALISA!$H$651</definedName>
    <definedName name="F.1">#REF!</definedName>
    <definedName name="f.1a">#REF!</definedName>
    <definedName name="f.1b">#REF!</definedName>
    <definedName name="F.1c">#REF!</definedName>
    <definedName name="F.1d">#REF!</definedName>
    <definedName name="f.21">#REF!</definedName>
    <definedName name="f.22">#REF!</definedName>
    <definedName name="f.26">#REF!</definedName>
    <definedName name="f.3">#REF!</definedName>
    <definedName name="f.33a">#REF!</definedName>
    <definedName name="f.33b">#REF!</definedName>
    <definedName name="f.33c">#REF!</definedName>
    <definedName name="f.34">#REF!</definedName>
    <definedName name="f.36">#REF!</definedName>
    <definedName name="F.4">#REF!</definedName>
    <definedName name="F.8">#REF!</definedName>
    <definedName name="F.8B">#REF!</definedName>
    <definedName name="f.drain">#REF!</definedName>
    <definedName name="F_1">#REF!</definedName>
    <definedName name="F_3">#REF!</definedName>
    <definedName name="F_8">#REF!</definedName>
    <definedName name="fa">[260]BASIC!#REF!</definedName>
    <definedName name="fabpas_besi">[123]UPH!$K$55</definedName>
    <definedName name="facocon">#REF!</definedName>
    <definedName name="facon">#REF!</definedName>
    <definedName name="fadf">'[237]SAT-DAS'!$J$20</definedName>
    <definedName name="faf">'[237]SAT-DAS'!$J$14</definedName>
    <definedName name="fb">[187]MAPDC!$R$11</definedName>
    <definedName name="fbcrane">[140]Alat!$I$53</definedName>
    <definedName name="fbed">[140]Alat!$I$20</definedName>
    <definedName name="FBHDQJEW">#REF!</definedName>
    <definedName name="fbt">#REF!</definedName>
    <definedName name="FC">#REF!</definedName>
    <definedName name="FCode" hidden="1">#REF!</definedName>
    <definedName name="FD">#REF!</definedName>
    <definedName name="FD_A">#REF!</definedName>
    <definedName name="FD_B">#REF!</definedName>
    <definedName name="FD_C">#REF!</definedName>
    <definedName name="fdaf">'[261]Appendix 2(SatDas)'!$H$70</definedName>
    <definedName name="fdafdf">#REF!</definedName>
    <definedName name="fdag">'[134]Lamp-4 Sat-Das'!$J$62</definedName>
    <definedName name="FDCOURT">#REF!</definedName>
    <definedName name="fdgfdg">#REF!</definedName>
    <definedName name="fdgshj">#REF!</definedName>
    <definedName name="FDrive">#REF!</definedName>
    <definedName name="fdsf">'[262]SAT-DAS'!$J$33</definedName>
    <definedName name="fdsg">'[137]SAT-DAS'!$J$54</definedName>
    <definedName name="FE">#REF!</definedName>
    <definedName name="fendercell">'[130]harga lama'!#REF!</definedName>
    <definedName name="fenderv">'[130]harga lama'!#REF!</definedName>
    <definedName name="ferro">'[183]Anal-1'!#REF!</definedName>
    <definedName name="FF">'[236]BIAYA  ALAT'!$U$1327</definedName>
    <definedName name="fff" hidden="1">#REF!</definedName>
    <definedName name="fgfdg">#REF!</definedName>
    <definedName name="fgfg">#REF!</definedName>
    <definedName name="fgh">'[262]SAT-DAS'!$J$32</definedName>
    <definedName name="FGHDSFGHSFD" hidden="1">[66]TJ1Q47!$N$7:$N$31</definedName>
    <definedName name="FGHFDGH" hidden="1">[66]TJ1Q47!$H$7:$H$31</definedName>
    <definedName name="FGHFHGJFG" hidden="1">[66]TJ1Q47!$G$7:$G$31</definedName>
    <definedName name="fgss">'[263]Analisa (ok)'!#REF!</definedName>
    <definedName name="Fibermesh">'[130]harga lama'!#REF!</definedName>
    <definedName name="fibre">#REF!</definedName>
    <definedName name="Fil">'[131]SAT-DAS'!#REF!</definedName>
    <definedName name="Filer">'[131]SAT-DAS'!#REF!</definedName>
    <definedName name="fill3km">'[264]PRD 01-6(I-II)'!$V$291</definedName>
    <definedName name="fill5km">'[264]PRD 01-6(I-II)'!$V$305</definedName>
    <definedName name="filler">[139]Harsat!$E$62</definedName>
    <definedName name="fillerlatasir">#REF!</definedName>
    <definedName name="Filteralas539">#REF!</definedName>
    <definedName name="filtercloth">'[130]harga lama'!#REF!</definedName>
    <definedName name="Filterhan539">#REF!</definedName>
    <definedName name="final">'[174]DU&amp;B'!#REF!</definedName>
    <definedName name="FinalDrive">#REF!</definedName>
    <definedName name="fine">[265]BasicPrice!$F$13</definedName>
    <definedName name="finish_beton">[123]UPH!$K$71</definedName>
    <definedName name="finish_sal">[123]UPH!$K$58</definedName>
    <definedName name="FINISHER">'[18]An. Alat'!#REF!</definedName>
    <definedName name="Fk">#REF!</definedName>
    <definedName name="fkm">[124]BASICPRICE!$J$3</definedName>
    <definedName name="flat">#REF!</definedName>
    <definedName name="FLATBEDTRUCK">'[18]An. Alat'!#REF!</definedName>
    <definedName name="floor">[42]UPAH!#REF!</definedName>
    <definedName name="Floordrain">'[182]Upah Bahan'!#REF!</definedName>
    <definedName name="flowmet">'[167]h.sat-bbm'!$J$67</definedName>
    <definedName name="fmixer">#REF!</definedName>
    <definedName name="FODUGFO">#REF!</definedName>
    <definedName name="FOOT">#REF!</definedName>
    <definedName name="FOOTER">#REF!</definedName>
    <definedName name="FOREMAN">[266]basic!$J$18</definedName>
    <definedName name="FORM101">#REF!</definedName>
    <definedName name="FORM1011">#REF!</definedName>
    <definedName name="FORM1012">#REF!</definedName>
    <definedName name="FORM1013">#REF!</definedName>
    <definedName name="FORM1014">#REF!</definedName>
    <definedName name="FORM1015">#REF!</definedName>
    <definedName name="FORM1021">#REF!</definedName>
    <definedName name="FORM1022">#REF!</definedName>
    <definedName name="FORM1031">#REF!</definedName>
    <definedName name="FORM1032">#REF!</definedName>
    <definedName name="FORM1041">#REF!</definedName>
    <definedName name="FORM1042">#REF!</definedName>
    <definedName name="FORM21">'[267]3-DIV2'!$L$1:$V$61</definedName>
    <definedName name="FORM21_12">#REF!</definedName>
    <definedName name="FORM22E">'[267]3-DIV2'!#REF!</definedName>
    <definedName name="FORM22E_12">#REF!</definedName>
    <definedName name="FORM22L">'[267]3-DIV2'!$L$121:$V$121</definedName>
    <definedName name="FORM22L_12">#REF!</definedName>
    <definedName name="FORM231">'[267]3-DIV2'!$L$123:$V$183</definedName>
    <definedName name="FORM231_12">#REF!</definedName>
    <definedName name="FORM232">'[267]3-DIV2'!$L$243:$V$303</definedName>
    <definedName name="FORM232_12">#REF!</definedName>
    <definedName name="FORM233">'[267]3-DIV2'!$L$363:$V$423</definedName>
    <definedName name="FORM233_12">#REF!</definedName>
    <definedName name="Form234">'[267]3-DIV2'!$L$483:$V$543</definedName>
    <definedName name="Form234_12">#REF!</definedName>
    <definedName name="FORM234L">#REF!</definedName>
    <definedName name="Form235">'[267]3-DIV2'!$L$603:$V$663</definedName>
    <definedName name="Form235_12">#REF!</definedName>
    <definedName name="Form236">'[267]3-DIV2'!$L$854:$V$914</definedName>
    <definedName name="Form236_12">#REF!</definedName>
    <definedName name="FORM241">'[267]3-DIV2'!#REF!</definedName>
    <definedName name="FORM241_12">#REF!</definedName>
    <definedName name="FORM242">'[267]3-DIV2'!$L$978:$V$1038</definedName>
    <definedName name="FORM242_12">#REF!</definedName>
    <definedName name="FORM243">'[267]3-DIV2'!$L$1039:$V$1100</definedName>
    <definedName name="FORM243_12">#REF!</definedName>
    <definedName name="FORM311">'[268]3-DIV3'!$L$1:$V$61</definedName>
    <definedName name="FORM312">'[268]3-DIV3'!$L$121:$V$181</definedName>
    <definedName name="FORM313">'[268]3-DIV3'!$L$255:$V$315</definedName>
    <definedName name="FORM314">'[268]3-DIV3'!$L$375:$V$435</definedName>
    <definedName name="FORM315">'[268]3-DIV3'!$L$1766:$V$1826</definedName>
    <definedName name="FORM316">'[269]pel  rut bahu jln mat'!#REF!</definedName>
    <definedName name="FORM319">'[268]3-DIV3'!$L$1886:$V$1946</definedName>
    <definedName name="FORM321">'[269]pel  rut bahu jln mat'!#REF!</definedName>
    <definedName name="FORM322">'[268]3-DIV3'!$L$1947:$V$2007</definedName>
    <definedName name="FORM323">#REF!</definedName>
    <definedName name="FORM323_1">#REF!</definedName>
    <definedName name="FORM323_10">#REF!</definedName>
    <definedName name="FORM323_12">#REF!</definedName>
    <definedName name="FORM323L">#REF!</definedName>
    <definedName name="FORM323L_1">#REF!</definedName>
    <definedName name="FORM323L_3">#REF!</definedName>
    <definedName name="FORM324">'[268]3-DIV3'!$L$2305:$V$2365</definedName>
    <definedName name="FORM33">#REF!</definedName>
    <definedName name="FORM331">'[268]3-DIV3'!$L$2427:$V$2487</definedName>
    <definedName name="FORM346">'[268]3-DIV3'!$L$2547:$V$2607</definedName>
    <definedName name="FORM421">'[270]3-DIV4'!$L$1:$V$61</definedName>
    <definedName name="FORM421_3">#REF!</definedName>
    <definedName name="FORM422">'[270]3-DIV4'!$L$180:$V$240</definedName>
    <definedName name="FORM422_3">#REF!</definedName>
    <definedName name="FORM423">'[270]3-DIV4'!$L$479:$V$539</definedName>
    <definedName name="FORM423_3">#REF!</definedName>
    <definedName name="FORM424">'[270]3-DIV4'!$L$359:$V$419</definedName>
    <definedName name="FORM424_3">#REF!</definedName>
    <definedName name="FORM425">'[270]3-DIV4'!$L$718:$V$778</definedName>
    <definedName name="FORM425_3">#REF!</definedName>
    <definedName name="FORM426">'[270]3-DIV4'!$L$897:$V$957</definedName>
    <definedName name="FORM426_3">#REF!</definedName>
    <definedName name="FORM427">'[270]3-DIV4'!$L$1017:$V$1077</definedName>
    <definedName name="FORM427_3">#REF!</definedName>
    <definedName name="FORM511">'[271]3-DIV5'!$L$1:$V$61</definedName>
    <definedName name="FORM511_12">#REF!</definedName>
    <definedName name="FORM511_3">#REF!</definedName>
    <definedName name="FORM512">'[271]3-DIV5'!$L$180:$V$240</definedName>
    <definedName name="FORM512_12">#REF!</definedName>
    <definedName name="FORM512_3">#REF!</definedName>
    <definedName name="FORM521">'[271]3-DIV5'!$L$359:$V$419</definedName>
    <definedName name="FORM521_12">#REF!</definedName>
    <definedName name="FORM521_3">#REF!</definedName>
    <definedName name="FORM522">'[271]3-DIV5'!$L$3075:$V$3135</definedName>
    <definedName name="FORM522_12">#REF!</definedName>
    <definedName name="FORM522_3">#REF!</definedName>
    <definedName name="FORM541">'[271]3-DIV5'!$L$3254:$V$3314</definedName>
    <definedName name="FORM541_12">#REF!</definedName>
    <definedName name="FORM541_3">#REF!</definedName>
    <definedName name="FORM542">'[271]3-DIV5'!$L$3374:$V$3434</definedName>
    <definedName name="FORM542_12">#REF!</definedName>
    <definedName name="FORM542_3">#REF!</definedName>
    <definedName name="FORM611">#REF!</definedName>
    <definedName name="FORM611_12">#REF!</definedName>
    <definedName name="FORM611_3">#REF!</definedName>
    <definedName name="FORM612">#REF!</definedName>
    <definedName name="FORM612_12">#REF!</definedName>
    <definedName name="FORM612_3">#REF!</definedName>
    <definedName name="FORM621">#REF!</definedName>
    <definedName name="FORM621_12">#REF!</definedName>
    <definedName name="FORM621_3">#REF!</definedName>
    <definedName name="FORM622">#REF!</definedName>
    <definedName name="FORM622_12">#REF!</definedName>
    <definedName name="FORM622_3">#REF!</definedName>
    <definedName name="FORM623">#REF!</definedName>
    <definedName name="FORM623_12">#REF!</definedName>
    <definedName name="FORM623_3">#REF!</definedName>
    <definedName name="FORM624">'[272]NP (2)'!#REF!</definedName>
    <definedName name="FORM631">#REF!</definedName>
    <definedName name="FORM631_12">#REF!</definedName>
    <definedName name="FORM631_3">#REF!</definedName>
    <definedName name="FORM632">#REF!</definedName>
    <definedName name="FORM632_12">#REF!</definedName>
    <definedName name="FORM632_3">#REF!</definedName>
    <definedName name="FORM633">#REF!</definedName>
    <definedName name="FORM633_12">#REF!</definedName>
    <definedName name="FORM633_3">#REF!</definedName>
    <definedName name="FORM634">#REF!</definedName>
    <definedName name="FORM634_12">#REF!</definedName>
    <definedName name="FORM634_3">#REF!</definedName>
    <definedName name="FORM635">#REF!</definedName>
    <definedName name="FORM635_12">#REF!</definedName>
    <definedName name="FORM635_3">#REF!</definedName>
    <definedName name="FORM635A">#REF!</definedName>
    <definedName name="FORM635A_12">#REF!</definedName>
    <definedName name="FORM635A_3">#REF!</definedName>
    <definedName name="FORM636">#REF!</definedName>
    <definedName name="FORM636_12">#REF!</definedName>
    <definedName name="FORM636_3">#REF!</definedName>
    <definedName name="FORM637">#REF!</definedName>
    <definedName name="FORM641L">#REF!</definedName>
    <definedName name="FORM641L_3">#REF!</definedName>
    <definedName name="FORM642">#REF!</definedName>
    <definedName name="FORM642_3">#REF!</definedName>
    <definedName name="FORM65">#REF!</definedName>
    <definedName name="FORM65_12">#REF!</definedName>
    <definedName name="FORM65_3">#REF!</definedName>
    <definedName name="FORM651">'[272]NP (2)'!#REF!</definedName>
    <definedName name="FORM661">'[272]NP (2)'!#REF!</definedName>
    <definedName name="FORM662">'[272]NP (2)'!#REF!</definedName>
    <definedName name="FORM66PERATA">#REF!</definedName>
    <definedName name="FORM66PERATA_12">#REF!</definedName>
    <definedName name="FORM66PERATA_3">#REF!</definedName>
    <definedName name="FORM66PERMUKAAN">#REF!</definedName>
    <definedName name="FORM66PERMUKAAN_12">#REF!</definedName>
    <definedName name="FORM66PERMUKAAN_3">#REF!</definedName>
    <definedName name="FORM7101">#REF!</definedName>
    <definedName name="FORM7101_24">#REF!</definedName>
    <definedName name="FORM7102">#REF!</definedName>
    <definedName name="FORM7102_24">#REF!</definedName>
    <definedName name="FORM7103">#REF!</definedName>
    <definedName name="FORM7103_24">#REF!</definedName>
    <definedName name="FORM711">#REF!</definedName>
    <definedName name="FORM711_12">#REF!</definedName>
    <definedName name="FORM712">#REF!</definedName>
    <definedName name="FORM712_24">#REF!</definedName>
    <definedName name="FORM713">#REF!</definedName>
    <definedName name="FORM713_21">'[63]DIV 7'!#REF!</definedName>
    <definedName name="FORM713_24">#REF!</definedName>
    <definedName name="FORM713a">[273]Beton!#REF!</definedName>
    <definedName name="FORM714">#REF!</definedName>
    <definedName name="FORM714_12">#REF!</definedName>
    <definedName name="FORM715">#REF!</definedName>
    <definedName name="FORM715_24">#REF!</definedName>
    <definedName name="FORM716">#REF!</definedName>
    <definedName name="FORM716_24">#REF!</definedName>
    <definedName name="FORM717">#REF!</definedName>
    <definedName name="FORM717_24">#REF!</definedName>
    <definedName name="FORM718">#REF!</definedName>
    <definedName name="FORM718_21">'[63]DIV 7'!#REF!</definedName>
    <definedName name="FORM718_24">#REF!</definedName>
    <definedName name="FORM721">#REF!</definedName>
    <definedName name="FORM721_12">#REF!</definedName>
    <definedName name="FORM731">#REF!</definedName>
    <definedName name="FORM731_12">#REF!</definedName>
    <definedName name="FORM732">#REF!</definedName>
    <definedName name="FORM732_12">#REF!</definedName>
    <definedName name="FORM733">#REF!</definedName>
    <definedName name="FORM733_12">#REF!</definedName>
    <definedName name="FORM734">#REF!</definedName>
    <definedName name="FORM734_12">#REF!</definedName>
    <definedName name="FORM735">#REF!</definedName>
    <definedName name="FORM735_12">#REF!</definedName>
    <definedName name="FORM73PL">#REF!</definedName>
    <definedName name="FORM73UL">#REF!</definedName>
    <definedName name="FORM744">#REF!</definedName>
    <definedName name="FORM744_24">#REF!</definedName>
    <definedName name="FORM745">#REF!</definedName>
    <definedName name="FORM745_24">#REF!</definedName>
    <definedName name="FORM751">#REF!</definedName>
    <definedName name="FORM752">#REF!</definedName>
    <definedName name="Form761">[274]Beton!#REF!</definedName>
    <definedName name="FORM7610">#REF!</definedName>
    <definedName name="FORM7610_21">'[63]DIV 7'!#REF!</definedName>
    <definedName name="FORM7610_24">#REF!</definedName>
    <definedName name="FORM7611">#REF!</definedName>
    <definedName name="FORM7612">#REF!</definedName>
    <definedName name="FORM7612a">#REF!</definedName>
    <definedName name="FORM7612a_21">'[63]DIV 7'!#REF!</definedName>
    <definedName name="FORM7612a_24">#REF!</definedName>
    <definedName name="FORM7612b">#REF!</definedName>
    <definedName name="FORM7612b_24">#REF!</definedName>
    <definedName name="FORM7612c">#REF!</definedName>
    <definedName name="FORM7612c_24">#REF!</definedName>
    <definedName name="FORM7613">#REF!</definedName>
    <definedName name="FORM7613a">#REF!</definedName>
    <definedName name="FORM7613a_24">#REF!</definedName>
    <definedName name="FORM7613b">#REF!</definedName>
    <definedName name="FORM7613b_24">#REF!</definedName>
    <definedName name="FORM7613c">#REF!</definedName>
    <definedName name="FORM7613c_24">#REF!</definedName>
    <definedName name="FORM7614">#REF!</definedName>
    <definedName name="FORM7614a">#REF!</definedName>
    <definedName name="FORM7614a_24">#REF!</definedName>
    <definedName name="FORM7614b">#REF!</definedName>
    <definedName name="FORM7614b_24">#REF!</definedName>
    <definedName name="FORM7614c">#REF!</definedName>
    <definedName name="FORM7614c_24">#REF!</definedName>
    <definedName name="FORM7614d">#REF!</definedName>
    <definedName name="FORM7614d_24">#REF!</definedName>
    <definedName name="FORM7614e">#REF!</definedName>
    <definedName name="FORM7614e_24">#REF!</definedName>
    <definedName name="FORM7615">#REF!</definedName>
    <definedName name="FORM7616">#REF!</definedName>
    <definedName name="FORM7617">#REF!</definedName>
    <definedName name="FORM7618">#REF!</definedName>
    <definedName name="FORM7618_24">#REF!</definedName>
    <definedName name="FORM7619">#REF!</definedName>
    <definedName name="FORM7619_24">#REF!</definedName>
    <definedName name="FORM7620">#REF!</definedName>
    <definedName name="FORM7621">#REF!</definedName>
    <definedName name="FORM7625">#REF!</definedName>
    <definedName name="FORM7626">#REF!</definedName>
    <definedName name="FORM767">#REF!</definedName>
    <definedName name="FORM768">#REF!</definedName>
    <definedName name="FORM768_24">#REF!</definedName>
    <definedName name="FORM769">#REF!</definedName>
    <definedName name="FORM769_24">#REF!</definedName>
    <definedName name="FORM76X">#REF!</definedName>
    <definedName name="FORM76X_24">#REF!</definedName>
    <definedName name="FORM771">#REF!</definedName>
    <definedName name="FORM771a">#REF!</definedName>
    <definedName name="FORM771a_12">#REF!</definedName>
    <definedName name="FORM771b">#REF!</definedName>
    <definedName name="FORM771b_12">#REF!</definedName>
    <definedName name="FORM771c">#REF!</definedName>
    <definedName name="FORM771c_12">#REF!</definedName>
    <definedName name="FORM771d">#REF!</definedName>
    <definedName name="FORM771d_12">#REF!</definedName>
    <definedName name="FORM772a">#REF!</definedName>
    <definedName name="FORM772a_12">#REF!</definedName>
    <definedName name="FORM772b">#REF!</definedName>
    <definedName name="FORM772b_12">#REF!</definedName>
    <definedName name="FORM772c">#REF!</definedName>
    <definedName name="FORM772c_12">#REF!</definedName>
    <definedName name="FORM772d">#REF!</definedName>
    <definedName name="FORM772d_12">#REF!</definedName>
    <definedName name="FORM775">#REF!</definedName>
    <definedName name="FORM79">#REF!</definedName>
    <definedName name="FORM79L">#REF!</definedName>
    <definedName name="FORM79manual">#REF!</definedName>
    <definedName name="FORM79manual_24">#REF!</definedName>
    <definedName name="FORM79mekanis">#REF!</definedName>
    <definedName name="FORM79mekanis_24">#REF!</definedName>
    <definedName name="FORM811">#REF!</definedName>
    <definedName name="FORM811_3">#REF!</definedName>
    <definedName name="FORM8113">'[213]DIV-8'!#REF!</definedName>
    <definedName name="FORM812">#REF!</definedName>
    <definedName name="FORM812_3">#REF!</definedName>
    <definedName name="FORM813">#REF!</definedName>
    <definedName name="FORM813_3">#REF!</definedName>
    <definedName name="FORM814">#REF!</definedName>
    <definedName name="FORM814_3">#REF!</definedName>
    <definedName name="FORM815">#REF!</definedName>
    <definedName name="FORM815_3">#REF!</definedName>
    <definedName name="FORM817">#REF!</definedName>
    <definedName name="FORM817_3">#REF!</definedName>
    <definedName name="FORM818">#REF!</definedName>
    <definedName name="FORM818_3">#REF!</definedName>
    <definedName name="FORM819">#REF!</definedName>
    <definedName name="FORM819_3">#REF!</definedName>
    <definedName name="FORM82">#REF!</definedName>
    <definedName name="FORM82_3">#REF!</definedName>
    <definedName name="FORM841">#REF!</definedName>
    <definedName name="FORM841_3">#REF!</definedName>
    <definedName name="FORM8410">#REF!</definedName>
    <definedName name="FORM8410_3">#REF!</definedName>
    <definedName name="FORM842">#REF!</definedName>
    <definedName name="FORM842_3">#REF!</definedName>
    <definedName name="FORM844">#REF!</definedName>
    <definedName name="FORM844_3">#REF!</definedName>
    <definedName name="FORM845">#REF!</definedName>
    <definedName name="FORM845_3">#REF!</definedName>
    <definedName name="FORM846">#REF!</definedName>
    <definedName name="FORM846_3">#REF!</definedName>
    <definedName name="FORM847">#REF!</definedName>
    <definedName name="FORM847_3">#REF!</definedName>
    <definedName name="FORM910">#REF!</definedName>
    <definedName name="FORM911">#REF!</definedName>
    <definedName name="FORM912">#REF!</definedName>
    <definedName name="FORM913">#REF!</definedName>
    <definedName name="FORM914">#REF!</definedName>
    <definedName name="FORM915">#REF!</definedName>
    <definedName name="FORM916">#REF!</definedName>
    <definedName name="FORM917">#REF!</definedName>
    <definedName name="FORM918">#REF!</definedName>
    <definedName name="FORM919">#REF!</definedName>
    <definedName name="FORM920">#REF!</definedName>
    <definedName name="FORM94">#REF!</definedName>
    <definedName name="FORM95">#REF!</definedName>
    <definedName name="FORM96">#REF!</definedName>
    <definedName name="FORM97">#REF!</definedName>
    <definedName name="FORM98">#REF!</definedName>
    <definedName name="FORM99">#REF!</definedName>
    <definedName name="FORMGEOTEKSTIL">#REF!</definedName>
    <definedName name="FORMGEOTEKSTIL_24">#REF!</definedName>
    <definedName name="formika">'[130]harga lama'!#REF!</definedName>
    <definedName name="FORMLatasirK">#REF!</definedName>
    <definedName name="FORMLatasirKL">#REF!</definedName>
    <definedName name="formwork">[187]Analysa!$M$1071</definedName>
    <definedName name="formwork3">[140]Material!$J$599</definedName>
    <definedName name="foto">#REF!</definedName>
    <definedName name="fr">'[275]Upah, Bahan, Alat'!#REF!</definedName>
    <definedName name="FREKK">[234]K!#REF!</definedName>
    <definedName name="From.a">'[276]Form A'!#REF!</definedName>
    <definedName name="FRRDS">#REF!</definedName>
    <definedName name="ftt">[187]MAPDC!$R$28</definedName>
    <definedName name="FUEL">[124]BASICPRICE!$C$129:$L$164</definedName>
    <definedName name="FULVIMIXER">'[18]An. Alat'!#REF!</definedName>
    <definedName name="fw">#REF!</definedName>
    <definedName name="fw_350">[123]map!$V$36</definedName>
    <definedName name="fw_500">[123]map!$V$35</definedName>
    <definedName name="G.">#REF!</definedName>
    <definedName name="G.02c">[277]BOW!#REF!</definedName>
    <definedName name="g.14">#REF!</definedName>
    <definedName name="G.2">#REF!</definedName>
    <definedName name="G.2a">#REF!</definedName>
    <definedName name="G.2b">#REF!</definedName>
    <definedName name="g.32">#REF!</definedName>
    <definedName name="g.32a">#REF!</definedName>
    <definedName name="G.32h">#REF!</definedName>
    <definedName name="g.32l">#REF!</definedName>
    <definedName name="G.33b">#REF!</definedName>
    <definedName name="G.33b1">#REF!</definedName>
    <definedName name="G.33m">#REF!</definedName>
    <definedName name="G.38">#REF!</definedName>
    <definedName name="g.41a">#REF!</definedName>
    <definedName name="g.41b">#REF!</definedName>
    <definedName name="G.41c">#REF!</definedName>
    <definedName name="G.42">#REF!</definedName>
    <definedName name="G.42a">#REF!</definedName>
    <definedName name="G.43a">#REF!</definedName>
    <definedName name="G.43b">#REF!</definedName>
    <definedName name="G.44">#REF!</definedName>
    <definedName name="G.50h">#REF!</definedName>
    <definedName name="G.50k">#REF!</definedName>
    <definedName name="G.50q">#REF!</definedName>
    <definedName name="g.53">#REF!</definedName>
    <definedName name="g.69a">#REF!</definedName>
    <definedName name="G.69B">#REF!</definedName>
    <definedName name="G.69C">#REF!</definedName>
    <definedName name="G.Batuan">'[207]Analisa '!$A$214:$G$275</definedName>
    <definedName name="G.Biasa">'[207]Analisa '!$A$152:$G$213</definedName>
    <definedName name="G.Kramik">#REF!</definedName>
    <definedName name="G_50H">'[278]Analisa BOW'!$N$172</definedName>
    <definedName name="G_53">#REF!</definedName>
    <definedName name="G4_">[2]ANALIS!#REF!</definedName>
    <definedName name="g41b2">[42]ANALISA!#REF!</definedName>
    <definedName name="G5_">[2]ANALIS!#REF!</definedName>
    <definedName name="gad">'[279]SAT-DAS'!$J$59</definedName>
    <definedName name="gagaha">#REF!</definedName>
    <definedName name="gali">#REF!</definedName>
    <definedName name="gali_tanah_biasa_M3">#REF!</definedName>
    <definedName name="GALIAN">#REF!</definedName>
    <definedName name="galian_alat">[126]Rincian!#REF!</definedName>
    <definedName name="galian_manual">[126]Rincian!#REF!</definedName>
    <definedName name="GALIAN1">#REF!</definedName>
    <definedName name="galiandibuang">[105]Ans!#REF!</definedName>
    <definedName name="galianpasir">[174]Analisa!#REF!</definedName>
    <definedName name="GALIANSELOKAN">#REF!</definedName>
    <definedName name="GALIANSELOKANa">#REF!</definedName>
    <definedName name="galiantanahbatu">[105]Ans!#REF!</definedName>
    <definedName name="galiantanahberbatu">[105]Ans!#REF!</definedName>
    <definedName name="galiantanahbiasa">[105]Ans!#REF!</definedName>
    <definedName name="GALTAN_MANUAL">#REF!</definedName>
    <definedName name="galtanahkons">'[280]DRUP (ASLI)'!$I$582</definedName>
    <definedName name="GALTNB">[2]ANALIS!#REF!</definedName>
    <definedName name="GALTNK">[2]ANALIS!#REF!</definedName>
    <definedName name="GALTNL">[2]ANALIS!#REF!</definedName>
    <definedName name="galvalum">'[58]har-sat'!$H$47</definedName>
    <definedName name="galvanis4">#REF!</definedName>
    <definedName name="galvanispipa">[105]DH!#REF!</definedName>
    <definedName name="gd.16">[140]Material!$J$55</definedName>
    <definedName name="gd.22">[140]Material!$J$56</definedName>
    <definedName name="GDGD">#REF!</definedName>
    <definedName name="gebalan">#REF!</definedName>
    <definedName name="Gen">'[131]SAT-DAS'!#REF!</definedName>
    <definedName name="gens_50">[123]ALAT!$K$32</definedName>
    <definedName name="GENSET">'[18]An. Alat'!$A$238:$J$296</definedName>
    <definedName name="Genteng_Beton">'[147]Upah&amp;Bahan (2)'!$G$79</definedName>
    <definedName name="Genteng_Metal_0.30">'[147]Upah&amp;Bahan (2)'!$G$80</definedName>
    <definedName name="Gentengmetal">[189]Upah!$L$44</definedName>
    <definedName name="geo">'[174]DU&amp;B'!#REF!</definedName>
    <definedName name="geogrid">[79]BasicPrice!$G$165</definedName>
    <definedName name="geol">'[174]DU&amp;B'!#REF!</definedName>
    <definedName name="geolh">'[174]DU&amp;B'!#REF!</definedName>
    <definedName name="Geotex">[273]Beton!$L$2153:$V$2213</definedName>
    <definedName name="geotextil">#REF!</definedName>
    <definedName name="geotextile">[174]Analisa!#REF!</definedName>
    <definedName name="geou">'[174]DU&amp;B'!#REF!</definedName>
    <definedName name="GES">#REF!</definedName>
    <definedName name="GET_B">#REF!</definedName>
    <definedName name="GETB">#REF!</definedName>
    <definedName name="gevel">'[183]Anal-1'!#REF!</definedName>
    <definedName name="gf">'[281]Kuantitas &amp; Harga'!$I$21</definedName>
    <definedName name="gfagf">[138]DHSD!$G$28</definedName>
    <definedName name="gfhsd">'[134]Lamp-4 Sat-Das'!$J$14</definedName>
    <definedName name="GG" localSheetId="9">'[236]BIAYA  ALAT'!$U$1187</definedName>
    <definedName name="gg" hidden="1">#REF!</definedName>
    <definedName name="GGG">'[236]BIAYA  ALAT'!$U$1257</definedName>
    <definedName name="gggg" hidden="1">#REF!</definedName>
    <definedName name="gh">'[275]HARGA SATUAN UPAH'!#REF!</definedName>
    <definedName name="ghgh">'[237]SAT-DAS'!$J$65</definedName>
    <definedName name="ghghh">'[282]SAT-DAS'!$J$38</definedName>
    <definedName name="gip">'[58]har-sat'!$H$41</definedName>
    <definedName name="gip.1">[140]Material!$J$373</definedName>
    <definedName name="gip.2">[140]Material!$J$376</definedName>
    <definedName name="gip.34">[140]Material!$J$375</definedName>
    <definedName name="gktot">#REF!</definedName>
    <definedName name="Glass">'[131]SAT-DAS'!#REF!</definedName>
    <definedName name="GLN_H_">#REF!</definedName>
    <definedName name="GLNH">#REF!</definedName>
    <definedName name="GLT">#REF!</definedName>
    <definedName name="GNTH">#REF!</definedName>
    <definedName name="gonit">[105]DH!#REF!</definedName>
    <definedName name="GORONG1M">#REF!</definedName>
    <definedName name="gp">#REF!</definedName>
    <definedName name="grader">'[130]harga lama'!#REF!</definedName>
    <definedName name="grailbl">[140]Material!$J$72</definedName>
    <definedName name="grailend">[140]Material!$J$73</definedName>
    <definedName name="grase">'[174]DU&amp;B'!#REF!</definedName>
    <definedName name="GRAVEL">#REF!</definedName>
    <definedName name="grdpnl">[140]Material!$J$568</definedName>
    <definedName name="Greacealas539">#REF!</definedName>
    <definedName name="Greacehan539">#REF!</definedName>
    <definedName name="Grease">#REF!</definedName>
    <definedName name="grendeljendela">'[130]harga lama'!#REF!</definedName>
    <definedName name="groutplan">'[167]h.sat-bbm'!$J$60</definedName>
    <definedName name="grsgwgfw">'[63]Basic Price'!#REF!</definedName>
    <definedName name="grum">'[194]DU&amp;B'!#REF!</definedName>
    <definedName name="gs_250">[123]ALAT!$K$25</definedName>
    <definedName name="gsfg">'[237]SAT-DAS'!$J$38</definedName>
    <definedName name="Gst">[70]DHSD!#REF!</definedName>
    <definedName name="GSTRUKTUR">#REF!</definedName>
    <definedName name="GSTRUKTURa">#REF!</definedName>
    <definedName name="GTB">[105]Ans!#REF!</definedName>
    <definedName name="Gtpnkalas539">#REF!</definedName>
    <definedName name="Gtpnkhan539">#REF!</definedName>
    <definedName name="gvdhsjskj">#REF!</definedName>
    <definedName name="gvlv.15">[140]Material!$J$203</definedName>
    <definedName name="gyhsrstr">[251]DHSD!$G$16</definedName>
    <definedName name="gyp">[42]UPAH!#REF!</definedName>
    <definedName name="gypsum.9">#REF!</definedName>
    <definedName name="gypsum.prf">#REF!</definedName>
    <definedName name="h">[283]Meto!#REF!</definedName>
    <definedName name="H.">#REF!</definedName>
    <definedName name="h.06">#REF!</definedName>
    <definedName name="h.10">#REF!</definedName>
    <definedName name="h.10a">#REF!</definedName>
    <definedName name="h.15">#REF!</definedName>
    <definedName name="H_Batu_bata">#REF!</definedName>
    <definedName name="H_Batu_Gunung">#REF!</definedName>
    <definedName name="h_batu_kali">[284]upah!$F$14</definedName>
    <definedName name="H_Besi_beton_polos">#REF!</definedName>
    <definedName name="H_Besi_Beton_Ulir">#REF!</definedName>
    <definedName name="H_Bonbon_siap_pasang">#REF!</definedName>
    <definedName name="H_Bt_Kali">#REF!</definedName>
    <definedName name="H_Cat_Dasar_Super_Vinylex">#REF!</definedName>
    <definedName name="h_cat_dasar_vinilex">[284]upah!$F$45</definedName>
    <definedName name="H_Cat_menie">#REF!</definedName>
    <definedName name="H_Cat_Minyak">#REF!</definedName>
    <definedName name="h_cat_super_vibilex">[284]upah!$F$44</definedName>
    <definedName name="H_Cat_Super_Vinilek">#REF!</definedName>
    <definedName name="H_Dempul_Vinylex">#REF!</definedName>
    <definedName name="H_Genteng_Metal">#REF!</definedName>
    <definedName name="H_Gibsum_kalsibord_9mm">#REF!</definedName>
    <definedName name="h_harga_keramik_dinding_20x25">[284]upah!$F$21</definedName>
    <definedName name="H_Kawat_beton">#REF!</definedName>
    <definedName name="H_Kayu_Bekisting">#REF!</definedName>
    <definedName name="h_kayu_klas_I_kusen">[284]upah!$F$32</definedName>
    <definedName name="H_Kayu_Klas_II">#REF!</definedName>
    <definedName name="H_Kayu_Klas1">#REF!</definedName>
    <definedName name="h_kayu_klasII">[284]upah!$F$33</definedName>
    <definedName name="H_Kayu_Perancah">#REF!</definedName>
    <definedName name="h_kep">'[285]HARGA UPAH BAHAN'!$D$9</definedName>
    <definedName name="H_Kepala_tukang">[284]upah!$F$5</definedName>
    <definedName name="h_keramik_20x20">[284]upah!$F$20</definedName>
    <definedName name="H_Keramik_40x40">#REF!</definedName>
    <definedName name="H_Keramik_dinding_20x25">#REF!</definedName>
    <definedName name="h_keramik_lantai_40x40_Merk_ikad">[284]upah!$F$18</definedName>
    <definedName name="H_Keramik_Lt.KM_20x20">#REF!</definedName>
    <definedName name="h_keramik30x30">[284]upah!$F$19</definedName>
    <definedName name="H_Kerikil">#REF!</definedName>
    <definedName name="H_Kertas_Amplas">#REF!</definedName>
    <definedName name="H_Kpl_Tukang">#REF!</definedName>
    <definedName name="h_list_kayu_0.5x2.5">[284]upah!$F$35</definedName>
    <definedName name="h_man">'[285]HARGA UPAH BAHAN'!$D$10</definedName>
    <definedName name="H_Mandor">#REF!</definedName>
    <definedName name="H_Minyak_Cat">#REF!</definedName>
    <definedName name="H_MOB">#REF!</definedName>
    <definedName name="H_Multiplek_9mm">#REF!</definedName>
    <definedName name="h_multyplek9mm">[284]upah!$F$41</definedName>
    <definedName name="H_Nok_Genteng_metal">#REF!</definedName>
    <definedName name="H_Paku_genteng">#REF!</definedName>
    <definedName name="H_Paku_kayu">#REF!</definedName>
    <definedName name="H_Paku_trieplek">#REF!</definedName>
    <definedName name="h_papan_listplak_25x400">[284]upah!$F$39</definedName>
    <definedName name="H_Papan_Listplant">#REF!</definedName>
    <definedName name="H_Papan_Rider">#REF!</definedName>
    <definedName name="H_Pasir_Pasangan">#REF!</definedName>
    <definedName name="H_Pasir_Urug">#REF!</definedName>
    <definedName name="h_paving_block">[284]upah!$F$28</definedName>
    <definedName name="h_pek">'[285]HARGA UPAH BAHAN'!$D$7</definedName>
    <definedName name="H_Pekerja">#REF!</definedName>
    <definedName name="H_Semen">#REF!</definedName>
    <definedName name="h_semen_andalas">[284]upah!$F$17</definedName>
    <definedName name="H_Semen_putih">#REF!</definedName>
    <definedName name="H_Tanah_Urug">#REF!</definedName>
    <definedName name="H_Teer_Residu">#REF!</definedName>
    <definedName name="H_triplek_3_mm">[284]upah!$F$40</definedName>
    <definedName name="h_tuk">'[285]HARGA UPAH BAHAN'!$D$8</definedName>
    <definedName name="H_Tukang">#REF!</definedName>
    <definedName name="ha">[42]UPAH!#REF!</definedName>
    <definedName name="hakangin">[170]cover!#REF!</definedName>
    <definedName name="Hal.1">#REF!</definedName>
    <definedName name="Hal.2">#REF!</definedName>
    <definedName name="Hal.3">#REF!</definedName>
    <definedName name="HAL0">[286]A!$Q$1:$AC$45</definedName>
    <definedName name="HAL2_1">[63]TS!#REF!</definedName>
    <definedName name="HAL2_13">'[63]lamp 7'!#REF!</definedName>
    <definedName name="HAL3_1">[63]TS!#REF!</definedName>
    <definedName name="HAL3_13">'[63]lamp 7'!#REF!</definedName>
    <definedName name="HAL7_1">[63]TS!#REF!</definedName>
    <definedName name="HAL7_13">'[63]lamp 7'!#REF!</definedName>
    <definedName name="HAL8_1">[63]TS!#REF!</definedName>
    <definedName name="HAL8_13">'[63]lamp 7'!#REF!</definedName>
    <definedName name="halbd">[105]PM!#REF!</definedName>
    <definedName name="halbd0">[105]PM!#REF!</definedName>
    <definedName name="halcr">[105]PM!#REF!</definedName>
    <definedName name="halcren">[105]PM!#REF!</definedName>
    <definedName name="halcreno">[105]PM!#REF!</definedName>
    <definedName name="halcro">[105]PM!#REF!</definedName>
    <definedName name="haldh">[105]PM!#REF!</definedName>
    <definedName name="haldho">[105]PM!#REF!</definedName>
    <definedName name="halgen">[105]PM!#REF!</definedName>
    <definedName name="halgeno">[105]PM!#REF!</definedName>
    <definedName name="halgr">[105]PM!#REF!</definedName>
    <definedName name="halgro">[105]PM!#REF!</definedName>
    <definedName name="halkk">[105]PM!#REF!</definedName>
    <definedName name="halkko">[105]PM!#REF!</definedName>
    <definedName name="hallt">[105]PM!#REF!</definedName>
    <definedName name="hallto">[105]PM!#REF!</definedName>
    <definedName name="halmc">[105]PM!#REF!</definedName>
    <definedName name="halmco">[105]PM!#REF!</definedName>
    <definedName name="halmo">[105]PM!#REF!</definedName>
    <definedName name="halmoo">[105]PM!#REF!</definedName>
    <definedName name="halst">[105]PM!#REF!</definedName>
    <definedName name="halsto">[105]PM!#REF!</definedName>
    <definedName name="halvr">[105]PM!#REF!</definedName>
    <definedName name="halvro">[105]PM!#REF!</definedName>
    <definedName name="halwp">[105]PM!#REF!</definedName>
    <definedName name="halwpo">[105]PM!#REF!</definedName>
    <definedName name="hammer">#REF!</definedName>
    <definedName name="HAND_COMPACTOR">#REF!</definedName>
    <definedName name="hap">#REF!</definedName>
    <definedName name="HAPUS">#REF!</definedName>
    <definedName name="haraga">[287]Hrg!$B$8:$F$10</definedName>
    <definedName name="hardener">[126]Rincian!#REF!</definedName>
    <definedName name="HARGA">#REF!</definedName>
    <definedName name="HARGA_ALAT">#REF!</definedName>
    <definedName name="HARGA_BAHAN">#REF!</definedName>
    <definedName name="harga_bahan_additive">'[242]Upah&amp;Bahan'!$G$30</definedName>
    <definedName name="harga_bahan_aggregat_base_klasA">'[288]Upah&amp;Bahan (2)'!#REF!</definedName>
    <definedName name="harga_bahan_aggregat_base_klasB">'[288]Upah&amp;Bahan (2)'!#REF!</definedName>
    <definedName name="harga_bahan_aggregat_halus">'[242]Upah&amp;Bahan'!$G$28</definedName>
    <definedName name="harga_bahan_aggregat_kasar">'[242]Upah&amp;Bahan'!$G$27</definedName>
    <definedName name="harga_bahan_aggregat_kelasA">'[289]base price'!#REF!</definedName>
    <definedName name="harga_bahan_aggregat_kelasB">'[289]base price'!#REF!</definedName>
    <definedName name="harga_bahan_aggregat_kelasC">'[289]base price'!#REF!</definedName>
    <definedName name="harga_bahan_alat_bantu">'[289]base price'!#REF!</definedName>
    <definedName name="harga_bahan_aspal_RC60\70">'[289]base price'!#REF!</definedName>
    <definedName name="harga_bahan_aspalt_emulsi">#REF!</definedName>
    <definedName name="harga_bahan_asphalt_AC">'[242]Upah&amp;Bahan'!$G$35</definedName>
    <definedName name="harga_bahan_asphalt_emulsi">'[242]Upah&amp;Bahan'!$G$36</definedName>
    <definedName name="harga_bahan_baja_U39">'[289]base price'!#REF!</definedName>
    <definedName name="harga_bahan_batu_kali">'[242]Upah&amp;Bahan'!$G$26</definedName>
    <definedName name="harga_bahan_batu_pecah_10\15">'[242]Upah&amp;Bahan'!$G$31</definedName>
    <definedName name="harga_bahan_bensin">#REF!</definedName>
    <definedName name="harga_bahan_besi_beton">'[242]Upah&amp;Bahan'!$G$39</definedName>
    <definedName name="harga_bahan_besi_paku">'[242]Upah&amp;Bahan'!$G$40</definedName>
    <definedName name="Harga_bahan_besi_tulangan_polos">'[290]Upah-Bahan-Alat'!#REF!</definedName>
    <definedName name="Harga_bahan_besi_ulir_U32">'[290]Upah-Bahan-Alat'!#REF!</definedName>
    <definedName name="Harga_bahan_cat_marka_jalan">'[290]Upah-Bahan-Alat'!#REF!</definedName>
    <definedName name="harga_bahan_filler">'[242]Upah&amp;Bahan'!$G$29</definedName>
    <definedName name="harga_bahan_glass_bit">#REF!</definedName>
    <definedName name="harga_bahan_groutvent">'[289]base price'!#REF!</definedName>
    <definedName name="harga_bahan_guard_rail_angkur">'[289]base price'!#REF!</definedName>
    <definedName name="harga_bahan_kabel_stran">'[289]base price'!#REF!</definedName>
    <definedName name="harga_bahan_kawat_beton">'[242]Upah&amp;Bahan'!$G$41</definedName>
    <definedName name="harga_bahan_kawat_bronjong">'[242]Upah&amp;Bahan'!$G$42</definedName>
    <definedName name="Harga_bahan_kawat_las">'[290]Upah-Bahan-Alat'!#REF!</definedName>
    <definedName name="harga_bahan_kayu_perancah">'[242]Upah&amp;Bahan'!$G$43</definedName>
    <definedName name="harga_bahan_kerikel_beton">'[242]Upah&amp;Bahan'!$G$32</definedName>
    <definedName name="Harga_bahan_kerikil">'[290]Upah-Bahan-Alat'!#REF!</definedName>
    <definedName name="harga_bahan_kerosene">'[242]Upah&amp;Bahan'!$G$37</definedName>
    <definedName name="harga_bahan_material_pilihan">'[242]Upah&amp;Bahan'!$G$34</definedName>
    <definedName name="harga_bahan_mor_bautØ5\8">'[289]base price'!#REF!</definedName>
    <definedName name="harga_bahan_mortar_sambungan">'[289]base price'!#REF!</definedName>
    <definedName name="harga_bahan_multiplek_12mm">#REF!</definedName>
    <definedName name="harga_bahan_multiplek_9mm">#REF!</definedName>
    <definedName name="Harga_bahan_multipleks_12mm">'[290]Upah-Bahan-Alat'!#REF!</definedName>
    <definedName name="Harga_bahan_multipleks_9mm">'[290]Upah-Bahan-Alat'!#REF!</definedName>
    <definedName name="harga_bahan_paku">#REF!</definedName>
    <definedName name="harga_bahan_pasir">'[242]Upah&amp;Bahan'!$G$24</definedName>
    <definedName name="Harga_bahan_pohon_kelapa">'[290]Upah-Bahan-Alat'!#REF!</definedName>
    <definedName name="harga_bahan_prest_bearing_plate">'[289]base price'!#REF!</definedName>
    <definedName name="harga_bahan_semen\50kg">'[242]Upah&amp;Bahan'!$G$38</definedName>
    <definedName name="harga_bahan_sheath\Ø69mm">'[289]base price'!#REF!</definedName>
    <definedName name="harga_bahan_sirtu">'[242]Upah&amp;Bahan'!$G$25</definedName>
    <definedName name="harga_bahan_solar">'[291]Upah&amp;Bahan'!$G$61</definedName>
    <definedName name="harga_bahan_tanah_timbun">'[242]Upah&amp;Bahan'!$G$33</definedName>
    <definedName name="Harga_bahan_thinner_galvanis">'[290]Upah-Bahan-Alat'!#REF!</definedName>
    <definedName name="harga_bahan_thinner_marka">#REF!</definedName>
    <definedName name="Harga_bahan_thinner_marka_jalan">'[290]Upah-Bahan-Alat'!#REF!</definedName>
    <definedName name="harga_bahan_triplek_4mm">#REF!</definedName>
    <definedName name="Harga_bahan_tripleks_4mm">'[290]Upah-Bahan-Alat'!#REF!</definedName>
    <definedName name="HARGA_MATERIAL">#REF!</definedName>
    <definedName name="HARGA_MOBILISASI_2">'[292]Analisa Mob. 2'!$I$41</definedName>
    <definedName name="harga_satuan_10.1.7_bongkar_lantai_jembatan">'[231]Anal-BM'!$D$1221</definedName>
    <definedName name="harga_satuan_10.1.8_pasang_lantai_jembatan">'[231]Anal-BM'!$D$1290</definedName>
    <definedName name="harga_satuan_10.2.8_mengkloter_lantai_jembatan">'[231]Anal-BM'!$D$1565</definedName>
    <definedName name="harga_satuan_2.3.1\8.7.2\10.1.3\3.1.1_galian_tanah_saluran\konstruksi">'[231]Anal-BM'!$D$1014</definedName>
    <definedName name="harga_satuan_2.3.2">'[230]Daft-Hrg-Sat-Pek'!#REF!</definedName>
    <definedName name="harga_satuan_2.4.1_pasangan_batu_parit">'[231]Anal-BM'!$D$945</definedName>
    <definedName name="harga_satuan_2.8.6_normalisasi_saluran_samping">'[231]Anal-BM'!$D$261</definedName>
    <definedName name="harga_satuan_2.82\7.4.1\10.1.4\10.2.6\8.1.1_pasangan_batu">'[231]Anal-BM'!$D$1083</definedName>
    <definedName name="harga_satuan_3.2.1">'[230]Daft-Hrg-Sat-Pek'!#REF!</definedName>
    <definedName name="harga_satuan_4.2.1_membentuk_bahu_jalan_keras">'[231]Anal-BM'!$D$399</definedName>
    <definedName name="harga_satuan_6.1.2">'[230]Daft-Hrg-Sat-Pek'!#REF!</definedName>
    <definedName name="harga_satuan_6.6.2_menghampar_lataston_HRS">'[231]Anal-BM'!$D$744</definedName>
    <definedName name="harga_satuan_6.7.2.A_ongkos_angkut_aspal_panas">'[231]Anal-BM'!$E$883</definedName>
    <definedName name="harga_satuan_6.7.2_menghampar_laston_ATB">'[231]Anal-BM'!$D$606</definedName>
    <definedName name="harga_satuan_8.1.1">'[230]Daft-Hrg-Sat-Pek'!#REF!</definedName>
    <definedName name="harga_satuan_8.1.5">'[230]Daft-Hrg-Sat-Pek'!#REF!</definedName>
    <definedName name="harga_satuan_8.8.1_mencat_matex">'[231]Anal-BM'!$D$1152</definedName>
    <definedName name="harga_satuan_8.8.3_mencat_perak">'[231]Anal-BM'!$D$1427</definedName>
    <definedName name="harga_satuan_9.1.3_membersihkan_saluran_samping">'[231]Anal-BM'!$D$192</definedName>
    <definedName name="harga_satuan_9.1.4_memotong_bahu_jalan_tinggi">'[231]Anal-BM'!$D$330</definedName>
    <definedName name="harga_satuan_9.1.5.1_pembersihan_semak2">'[231]Anal-BM'!$D$468</definedName>
    <definedName name="harga_satuan_9.1.5.2_pemotongan_rumput_pada_bahu_jalan">'[231]Anal-BM'!$D$537</definedName>
    <definedName name="harga_satuan_a1_rambu2_lalu_lintas">#REF!</definedName>
    <definedName name="harga_satuan_a2_patok_dmj">#REF!</definedName>
    <definedName name="harga_satuan_a3_penebangan_kelapa">#REF!</definedName>
    <definedName name="harga_satuan_ac_base_6.3\7a\">'[293]Analisa-Harga'!$I$1619</definedName>
    <definedName name="harga_satuan_ac_bc_6.3\6a\">'[293]Analisa-Harga'!$I$1493</definedName>
    <definedName name="harga_satuan_ac_bc_levelling_6.3\6c">'[293]Analisa-Harga'!$I$1556</definedName>
    <definedName name="harga_satuan_ac_wc_6.3\5a\1">'[293]Analisa-Harga'!$I$1295</definedName>
    <definedName name="harga_satuan_ac_wc_6.3\5a\2">'[293]Analisa-Harga'!$I$1362</definedName>
    <definedName name="harga_satuan_agregat_baseB">'[288]Analisa-Harga (1F)'!#REF!</definedName>
    <definedName name="Harga_Satuan_Aspal">'[248]Analisa-Harga'!$I$93</definedName>
    <definedName name="harga_satuan_ATB">'[242]Analisa-Harga'!$I$1046</definedName>
    <definedName name="harga_satuan_atb_6.3\5\">'[293]Analisa-Harga'!$I$1619</definedName>
    <definedName name="harga_satuan_ATB_minor">'[242]Analisa-Harga'!$I$1613</definedName>
    <definedName name="Harga_Satuan_ATBL">'[248]Analisa-Harga'!$I$35</definedName>
    <definedName name="harga_satuan_bahu_jalan_kelasA_4.2\1\">'[293]Analisa-Harga'!$I$830</definedName>
    <definedName name="harga_satuan_bahu_jalan_kelasB_4.1\2\">'[293]Analisa-Harga'!$I$895</definedName>
    <definedName name="harga_satuan_baja_tulangan_7.2">'[293]Analisa-Harga'!$I$2078</definedName>
    <definedName name="harga_satuan_beton_k125">'[289]Price-analysis 2'!#REF!</definedName>
    <definedName name="harga_satuan_beton_K125_7.1\8">'[293]Analisa-Harga'!$I$2012</definedName>
    <definedName name="harga_satuan_beton_k175">'[289]Price-analysis 2'!#REF!</definedName>
    <definedName name="harga_satuan_beton_k225">'[288]Analisa-Harga (1F)'!#REF!</definedName>
    <definedName name="HARGA_SATUAN_BETON_K250">'[294]Analisa-Harga'!#REF!</definedName>
    <definedName name="harga_satuan_beton_k275">'[242]Analisa-Harga'!$I$1109</definedName>
    <definedName name="harga_satuan_beton_K350">'[295]Analisa-Harga'!#REF!</definedName>
    <definedName name="HARGA_SATUAN_BETON_NON_STRUKTUR">'[294]Analisa-Harga'!#REF!</definedName>
    <definedName name="harga_satuan_beton_struktur_III\K275">'[293]Analisa-Harga'!$I$1881</definedName>
    <definedName name="harga_satuan_bronjong">'[288]Analisa-Harga (1F)'!#REF!</definedName>
    <definedName name="harga_satuan_buras_rutin">'[296]Analisa-Harga'!#REF!</definedName>
    <definedName name="harga_satuan_campuran_aspal_panas_pek_minor_8.1\5\">'[297]Analisa-Harga'!#REF!</definedName>
    <definedName name="harga_satuan_campuran_aspal_panas_rutin">'[296]Analisa-Harga'!#REF!</definedName>
    <definedName name="Harga_Satuan_Cat_Air">'[248]Analisa-Harga'!$I$1295</definedName>
    <definedName name="Harga_Satuan_Cat_Minyak">'[248]Analisa-Harga'!$I$1238</definedName>
    <definedName name="harga_satuan_composite_steel_girder">'[289]Price-analysis 2'!#REF!</definedName>
    <definedName name="Harga_Satuan_Damija">'[248]Analisa-Harga'!$I$839</definedName>
    <definedName name="Harga_Satuan_Gal.Saluran">'[248]Analisa-Harga'!$I$725</definedName>
    <definedName name="harga_satuan_galian_02M">'[298]Analisa-Harga'!#REF!</definedName>
    <definedName name="harga_satuan_galian_2.1\1\">'[293]Analisa-Harga'!$I$42</definedName>
    <definedName name="harga_satuan_galian_batu\padas_3.1\2\">'[299]Analisa-Harga'!#REF!</definedName>
    <definedName name="harga_satuan_galian_biasa">'[289]Price-analysis 2'!#REF!</definedName>
    <definedName name="harga_satuan_galian_biasa_3.1\1\">'[293]Analisa-Harga'!$I$372</definedName>
    <definedName name="harga_satuan_galian_padas\batuan">'[288]Analisa-Harga (1F)'!#REF!</definedName>
    <definedName name="harga_satuan_galian_padas\berbatu">'[289]Price-analysis 2'!#REF!</definedName>
    <definedName name="harga_satuan_galian_saluran">'[289]Price-analysis 2'!#REF!</definedName>
    <definedName name="harga_satuan_galian_struktur0\2m">'[289]Price-analysis 2'!#REF!</definedName>
    <definedName name="harga_satuan_galian_struktur2\4m">'[289]Price-analysis 2'!#REF!</definedName>
    <definedName name="harga_satuan_galian_struktur4\6m">'[289]Price-analysis 2'!#REF!</definedName>
    <definedName name="HARGA_SATUAN_GALIAN_TANAH_KONSTRUKSI">'[292]Analisa-Harga'!$J$263</definedName>
    <definedName name="Harga_Satuan_Gorong_40">'[248]Analisa-Harga'!$I$499</definedName>
    <definedName name="Harga_Satuan_Gorong_60">'[248]Analisa-Harga'!$I$441</definedName>
    <definedName name="harga_satuan_gorong2_bertulang_Ø40cm">'[288]Analisa-Harga (1F)'!#REF!</definedName>
    <definedName name="harga_satuan_gorong2_bertulang_Ø60cm">'[242]Analisa-Harga'!$I$227</definedName>
    <definedName name="harga_satuan_gorong2_pipa_bertulang_Ø45\75cm">'[299]Analisa-Harga'!#REF!</definedName>
    <definedName name="harga_satuan_gorong2_pipa_bertulang_Ø75\120cm">'[299]Analisa-Harga'!#REF!</definedName>
    <definedName name="HARGA_SATUAN_GRILL_BESI">'[294]Analisa-Harga'!#REF!</definedName>
    <definedName name="Harga_Satuan_GrillBesi">'[248]Analisa-Harga'!$I$1124</definedName>
    <definedName name="harga_satuan_kelasA_5.1\1\">'[300]Analisa-Harga'!#REF!</definedName>
    <definedName name="harga_satuan_kelasB_5.1\2\">'[300]Analisa-Harga'!#REF!</definedName>
    <definedName name="harga_satuan_kelasC">'[289]Price-analysis 2'!#REF!</definedName>
    <definedName name="harga_satuan_kelasC_4.1\3\">'[298]Analisa-Harga'!#REF!</definedName>
    <definedName name="HARGA_SATUAN_KERB_BETON">'[294]Analisa-Harga'!#REF!</definedName>
    <definedName name="Harga_Satuan_Klass_A">'[248]Analisa-Harga'!$I$325</definedName>
    <definedName name="Harga_Satuan_Klass_C">'[248]Analisa-Harga'!$I$267</definedName>
    <definedName name="Harga_Satuan_Kreb">'[248]Analisa-Harga'!$I$1181</definedName>
    <definedName name="Harga_Satuan_Lap_Pond_Agg_Klas_B">'[300]Analisa-Harga'!#REF!</definedName>
    <definedName name="harga_satuan_lapis_perekat">'[289]Price-analysis 2'!#REF!</definedName>
    <definedName name="harga_satuan_lapis_perekat_6.1\2\">'[300]Analisa-Harga'!#REF!</definedName>
    <definedName name="harga_satuan_lapis_pondasi_sirtu">'[296]Analisa-Harga'!#REF!</definedName>
    <definedName name="harga_satuan_lapis_resap_pengikat">'[242]Analisa-Harga'!$I$794</definedName>
    <definedName name="harga_satuan_lapis_resap_pengikat_4.2.7">'[295]Analisa-Harga'!#REF!</definedName>
    <definedName name="harga_satuan_lapis_resap_perekat">'[289]Price-analysis 2'!#REF!</definedName>
    <definedName name="harga_satuan_lapis_resap_perekat_6.1\1\">'[300]Analisa-Harga'!#REF!</definedName>
    <definedName name="harga_satuan_laston\AC">'[296]Analisa-Harga'!#REF!</definedName>
    <definedName name="harga_satuan_lataston\HRS">'[242]Analisa-Harga'!$I$920</definedName>
    <definedName name="harga_satuan_lataston\HRS\_6.3\3\">'[298]Analisa-Harga'!#REF!</definedName>
    <definedName name="harga_satuan_LPA_kelasA_4.2.1">'[295]Analisa-Harga'!#REF!</definedName>
    <definedName name="harga_satuan_LPA_klasA">'[242]Analisa-Harga'!$I$668</definedName>
    <definedName name="harga_satuan_LPA_klasA_minor">'[288]Analisa-Harga (1F)'!#REF!</definedName>
    <definedName name="harga_satuan_LPA_klasB">'[288]Analisa-Harga (1F)'!#REF!</definedName>
    <definedName name="harga_satuan_LPA_klasB_minor">'[288]Analisa-Harga (1F)'!#REF!</definedName>
    <definedName name="harga_satuan_macadam">'[242]Analisa-Harga'!$I$1739</definedName>
    <definedName name="harga_satuan_marka_jalan">'[289]Price-analysis 2'!#REF!</definedName>
    <definedName name="harga_satuan_marka_jalan_8.4\1\">'[300]Analisa-Harga'!#REF!</definedName>
    <definedName name="harga_satuan_mobilisasi_1.2">'[301]Analisa1-10'!#REF!</definedName>
    <definedName name="harga_satuan_pabrikasi_tegangan_leleh_25kg\mm2_7.2\1\">'[298]Analisa-Harga'!#REF!</definedName>
    <definedName name="Harga_Satuan_Pas.Bata">'[248]Analisa-Harga'!$I$1010</definedName>
    <definedName name="Harga_Satuan_Pas.Batu">'[248]Analisa-Harga'!$I$556</definedName>
    <definedName name="HARGA_SATUAN_PAS_BATU_BATA">'[294]Analisa-Harga'!#REF!</definedName>
    <definedName name="harga_satuan_pasang_baja_L.60.60.6">'[231]Anal-BM'!$I$1357</definedName>
    <definedName name="harga_satuan_pasangan_batu_adukan">'[242]Analisa-Harga'!$I$1361</definedName>
    <definedName name="harga_satuan_pasangan_batu_adukan_7.8\1\">'[300]Analisa-Harga'!#REF!</definedName>
    <definedName name="harga_satuan_pasangan_batu_mortar">'[288]Analisa-Harga (1F)'!#REF!</definedName>
    <definedName name="harga_satuan_pasangan_batu_mortar_2.2">'[300]Analisa-Harga'!#REF!</definedName>
    <definedName name="harga_satuan_pasangan_beton_saluran">'[289]Price-analysis 2'!#REF!</definedName>
    <definedName name="HARGA_SATUAN_PASIR_URUG">'[294]Analisa-Harga'!#REF!</definedName>
    <definedName name="harga_satuan_patok_kilometer">'[296]Analisa-Harga'!#REF!</definedName>
    <definedName name="harga_satuan_patok_pengarah">'[296]Analisa-Harga'!#REF!</definedName>
    <definedName name="Harga_Satuan_Paving">'[248]Analisa-Harga'!$I$1067</definedName>
    <definedName name="HARGA_SATUAN_PAVING_BLOCK">'[294]Analisa-Harga'!#REF!</definedName>
    <definedName name="harga_satuan_pekerjaan_rutin_bahu_jalan_10.1\2\">[302]Mobilisasi!#REF!</definedName>
    <definedName name="harga_satuan_pekerjaan_tambahan_per10m">'[289]Price-analysis 2'!#REF!</definedName>
    <definedName name="harga_satuan_pembesian">'[242]Analisa-Harga'!$I$1298</definedName>
    <definedName name="harga_satuan_pemel_rutin_bahu_jalan_10.1\2\">'[288]Analisa1-10 (1C-D)'!#REF!</definedName>
    <definedName name="harga_satuan_pemel_rutin_jembatan_10.1\5\">'[242]Analisa1-10'!#REF!</definedName>
    <definedName name="harga_satuan_pemel_rutin_perkerasan_10.1\1\">'[242]Analisa1-10'!#REF!</definedName>
    <definedName name="harga_satuan_pemel_rutin_perlengkapan_jalan_10.1\4\">'[242]Analisa1-10'!#REF!</definedName>
    <definedName name="harga_satuan_pemel_rutin_selokan\saluran_10.1\3\">'[242]Analisa1-10'!#REF!</definedName>
    <definedName name="harga_satuan_penetrasi_macadam_minor">'[295]Analisa-Harga'!#REF!</definedName>
    <definedName name="harga_satuan_penetrasi_macadam_rutin">'[296]Analisa-Harga'!#REF!</definedName>
    <definedName name="harga_satuan_penyiapan_badan_jalan">'[289]Price-analysis 2'!#REF!</definedName>
    <definedName name="harga_satuan_penyiapan_badan_jalan_3.3">'[300]Analisa-Harga'!#REF!</definedName>
    <definedName name="HARGA_SATUAN_PERANCAH">'[294]Analisa-Harga'!#REF!</definedName>
    <definedName name="Harga_Satuan_Plesteran">'[248]Analisa-Harga'!$I$1352</definedName>
    <definedName name="Harga_Satuan_Prime_Coat">'[248]Analisa-Harga'!$I$209</definedName>
    <definedName name="HARGA_SATUAN_PVC_8">'[294]Analisa-Harga'!#REF!</definedName>
    <definedName name="Harga_Satuan_PVC8">'[248]Analisa-Harga'!$I$953</definedName>
    <definedName name="harga_satuan_rambu_jalan">'[296]Analisa-Harga'!#REF!</definedName>
    <definedName name="harga_satuan_stabilisasi_tanaman">'[288]Analisa-Harga (1F)'!#REF!</definedName>
    <definedName name="harga_satuan_struktural_steel">'[289]Price-analysis 2'!#REF!</definedName>
    <definedName name="Harga_Satuan_Tack_Coat">'[248]Analisa-Harga'!$I$151</definedName>
    <definedName name="Harga_Satuan_Timb.Biasa">'[248]Analisa-Harga'!$I$668</definedName>
    <definedName name="HARGA_SATUAN_TIMBUNAN_TANAH_PILIHAN">'[294]Analisa-Harga'!#REF!</definedName>
    <definedName name="Harga_satuan_Urg_Pilihan">'[300]Analisa-Harga'!#REF!</definedName>
    <definedName name="harga_satuan_urugan_berongga">'[298]Analisa-Harga'!#REF!</definedName>
    <definedName name="harga_satuan_urugan_biasa">'[242]Analisa-Harga'!$I$416</definedName>
    <definedName name="harga_satuan_urugan_biasa_3.2\1\">'[300]Analisa-Harga'!#REF!</definedName>
    <definedName name="Harga_Satuan_Urugan_Pasir">'[248]Analisa-Harga'!$I$896</definedName>
    <definedName name="harga_satuan_urugan_pilihan">'[289]Price-analysis 2'!#REF!</definedName>
    <definedName name="harga_satuan_urugan_pilihan_3.2\2\">'[300]Analisa-Harga'!#REF!</definedName>
    <definedName name="Harga_SatuanAsphalt_Treated_Base">'[300]Analisa-Harga'!#REF!</definedName>
    <definedName name="harga_sewa_air_compressor">'[242]Upah&amp;Bahan'!$G$77</definedName>
    <definedName name="harga_sewa_amp">'[242]Upah&amp;Bahan'!$G$81</definedName>
    <definedName name="harga_sewa_asphalt_finisher">'[242]Upah&amp;Bahan'!$G$76</definedName>
    <definedName name="harga_sewa_asphalt_sprayer">'[242]Upah&amp;Bahan'!$G$84</definedName>
    <definedName name="harga_sewa_buldozer">'[242]Upah&amp;Bahan'!$G$90</definedName>
    <definedName name="harga_sewa_concrete_mixer">'[242]Upah&amp;Bahan'!$G$88</definedName>
    <definedName name="harga_sewa_concrete_vibrator">'[242]Upah&amp;Bahan'!$G$95</definedName>
    <definedName name="harga_sewa_crane">'[242]Upah&amp;Bahan'!$G$92</definedName>
    <definedName name="harga_sewa_dt_4ton">'[303]Upah&amp;Bahan'!#REF!</definedName>
    <definedName name="harga_sewa_dt_6ton">'[242]Upah&amp;Bahan'!$G$79</definedName>
    <definedName name="harga_sewa_dt_8ton">'[242]Upah&amp;Bahan'!$G$78</definedName>
    <definedName name="harga_sewa_excavator">'[242]Upah&amp;Bahan'!$G$70</definedName>
    <definedName name="harga_sewa_flat_bed_truck">'[242]Upah&amp;Bahan'!$G$83</definedName>
    <definedName name="harga_sewa_fulvi_mixer">#REF!</definedName>
    <definedName name="harga_sewa_generator_set">'[242]Upah&amp;Bahan'!$G$89</definedName>
    <definedName name="harga_sewa_jack_hammer">'[242]Upah&amp;Bahan'!$G$71</definedName>
    <definedName name="harga_sewa_motor_greder">'[242]Upah&amp;Bahan'!$G$74</definedName>
    <definedName name="harga_sewa_pedestrian_roller">'[242]Upah&amp;Bahan'!$G$87</definedName>
    <definedName name="harga_sewa_pick_up">'[242]Upah&amp;Bahan'!$G$96</definedName>
    <definedName name="harga_sewa_stone_crusher">'[242]Upah&amp;Bahan'!$G$80</definedName>
    <definedName name="harga_sewa_tandem_roller">'[242]Upah&amp;Bahan'!$G$73</definedName>
    <definedName name="harga_sewa_three_whell_roller">'[242]Upah&amp;Bahan'!$G$75</definedName>
    <definedName name="harga_sewa_tire_roller">'[242]Upah&amp;Bahan'!$G$72</definedName>
    <definedName name="harga_sewa_track_loader">'[242]Upah&amp;Bahan'!$G$91</definedName>
    <definedName name="harga_sewa_vibrator_compactor">'[242]Upah&amp;Bahan'!$G$93</definedName>
    <definedName name="harga_sewa_vibrator_roller">'[242]Upah&amp;Bahan'!$G$86</definedName>
    <definedName name="harga_sewa_water_pump">'[242]Upah&amp;Bahan'!$G$94</definedName>
    <definedName name="harga_sewa_water_tank_truck">'[242]Upah&amp;Bahan'!$G$85</definedName>
    <definedName name="Harga_sewa_welding_set">'[290]Upah-Bahan-Alat'!#REF!</definedName>
    <definedName name="harga_sewa_whell_loader">'[304]Upah&amp;Bahan'!#REF!</definedName>
    <definedName name="HARGA_UPAH">#REF!</definedName>
    <definedName name="harga1">[305]Hrg!$B$8:$F$9</definedName>
    <definedName name="hargaBasic">[306]Sheet1!$B$2:$E$134</definedName>
    <definedName name="hargabd">[105]PM!#REF!</definedName>
    <definedName name="Hargacr">[105]PM!#REF!</definedName>
    <definedName name="hargacren">[105]PM!#REF!</definedName>
    <definedName name="hargadh">[105]PM!#REF!</definedName>
    <definedName name="hargagen">[105]PM!#REF!</definedName>
    <definedName name="hargagr">[105]PM!#REF!</definedName>
    <definedName name="hargakk">[105]PM!#REF!</definedName>
    <definedName name="hargalt">[105]PM!#REF!</definedName>
    <definedName name="hargamc">[105]PM!#REF!</definedName>
    <definedName name="hargamo">[105]PM!#REF!</definedName>
    <definedName name="hargasat">'[307]Harga Satuan'!$D$11:$J$164</definedName>
    <definedName name="hargast">[105]PM!#REF!</definedName>
    <definedName name="hargavr">[105]PM!#REF!</definedName>
    <definedName name="hargawp">[105]PM!#REF!</definedName>
    <definedName name="hari">[195]CH!$B$33</definedName>
    <definedName name="harm">[140]Material!$J$273</definedName>
    <definedName name="harsat">[211]harsat!$C$13:$G$84</definedName>
    <definedName name="HASIL">#REF!</definedName>
    <definedName name="haul">'[257]meth hsl nego'!#REF!</definedName>
    <definedName name="hcs">#REF!</definedName>
    <definedName name="hcslab">'[219]WF '!#REF!</definedName>
    <definedName name="hddt">[251]DHSD!$G$36</definedName>
    <definedName name="hdhdjd">#REF!</definedName>
    <definedName name="he">#REF!</definedName>
    <definedName name="Heä_soá_laép_xaø_H">1.7</definedName>
    <definedName name="HEAD">#REF!</definedName>
    <definedName name="HEADER">#REF!</definedName>
    <definedName name="Header_Row">ROW(#REF!)</definedName>
    <definedName name="HEADFOOT">#REF!</definedName>
    <definedName name="hektomtr">[79]BasicPrice!$G$131</definedName>
    <definedName name="HENDRA">[145]DASAR!$D$15</definedName>
    <definedName name="heru">'[218]Material&amp;Alat'!$I$69</definedName>
    <definedName name="hfg">'[308]SAT-DAS'!$J$15</definedName>
    <definedName name="hgblkdhlh" hidden="1">[309]Sheet2!$H$54:$S$54</definedName>
    <definedName name="hgh">#REF!</definedName>
    <definedName name="hhs">'[263]Analisa (ok)'!#REF!</definedName>
    <definedName name="hi">#REF!</definedName>
    <definedName name="HiddenRows" hidden="1">#REF!</definedName>
    <definedName name="Hidraulik">#REF!</definedName>
    <definedName name="Hidrolalas539">#REF!</definedName>
    <definedName name="Hidrolhan539">#REF!</definedName>
    <definedName name="hidrolik">'[174]DU&amp;B'!#REF!</definedName>
    <definedName name="hidup">#REF!</definedName>
    <definedName name="Hit">'[310]Kuantitas &amp; Harga'!$A$336:$H$395</definedName>
    <definedName name="hj">[42]UPAH!#REF!</definedName>
    <definedName name="hjhgj">'[237]SAT-DAS'!$J$17</definedName>
    <definedName name="hk">[123]map!$V$28</definedName>
    <definedName name="hkerja">[311]CH!$A$12</definedName>
    <definedName name="hm">#REF!</definedName>
    <definedName name="hole">[105]Ans!#REF!</definedName>
    <definedName name="home">#REF!</definedName>
    <definedName name="hotmix">[312]Meth!#REF!</definedName>
    <definedName name="hpbd">[105]PM!#REF!</definedName>
    <definedName name="hpbp">#REF!</definedName>
    <definedName name="hpcr">[105]PM!#REF!</definedName>
    <definedName name="hpcren">[105]PM!#REF!</definedName>
    <definedName name="hpdh">[105]PM!#REF!</definedName>
    <definedName name="hpem">'[79]Input Data'!$C$23</definedName>
    <definedName name="hpgen">[105]PM!#REF!</definedName>
    <definedName name="hpgr">[105]PM!#REF!</definedName>
    <definedName name="hpkk">[105]PM!#REF!</definedName>
    <definedName name="hpkst">#REF!</definedName>
    <definedName name="hplt">[105]PM!#REF!</definedName>
    <definedName name="hpmc">[105]PM!#REF!</definedName>
    <definedName name="hpmo">[105]PM!#REF!</definedName>
    <definedName name="hppt">#REF!</definedName>
    <definedName name="hpst">[105]PM!#REF!</definedName>
    <definedName name="hpvr">[105]PM!#REF!</definedName>
    <definedName name="hpwp">[105]PM!#REF!</definedName>
    <definedName name="hrg_bhn">#REF!</definedName>
    <definedName name="hrgdasar">#REF!</definedName>
    <definedName name="hrkj">[313]CH!$C$26</definedName>
    <definedName name="hrs">#REF!</definedName>
    <definedName name="HSAA">[117]AGGR!$H$302</definedName>
    <definedName name="HSAC">[117]AGGR!$H$430</definedName>
    <definedName name="HSAh">[117]AGGR!$H$89</definedName>
    <definedName name="HSAk">[117]AGGR!$H$74</definedName>
    <definedName name="HSCT3">0.1</definedName>
    <definedName name="HSDN">2.5</definedName>
    <definedName name="hsRp1">[117]QUARI!$F$79</definedName>
    <definedName name="hsRp2">[117]QUARI!$F$110</definedName>
    <definedName name="HST">#REF!</definedName>
    <definedName name="HUB">#REF!</definedName>
    <definedName name="hydjack">[140]Alat!$I$55</definedName>
    <definedName name="Hydraulic">#REF!</definedName>
    <definedName name="hydrolik">[225]DH!$G$33</definedName>
    <definedName name="I">#REF!</definedName>
    <definedName name="I.">#REF!</definedName>
    <definedName name="I.2b.polos">[166]ANALISA!$H$427</definedName>
    <definedName name="ID">#REF!</definedName>
    <definedName name="ID_A">#REF!</definedName>
    <definedName name="ID_A_">#REF!</definedName>
    <definedName name="IE">#REF!</definedName>
    <definedName name="ii">'[199]1.Neo_pbersih-lap'!#REF!</definedName>
    <definedName name="iiii">[314]Analisa!#REF!</definedName>
    <definedName name="Ijuk">#REF!</definedName>
    <definedName name="ik">'[315]Anl Tknis'!#REF!</definedName>
    <definedName name="impactpb">[187]Base_Price!$J$92</definedName>
    <definedName name="in">'[316]Kuantitas &amp; Harga'!$H$200</definedName>
    <definedName name="ind">#REF!</definedName>
    <definedName name="INGEN">[317]basic_price!$Z$24</definedName>
    <definedName name="inlam">[42]UPAH!#REF!</definedName>
    <definedName name="inst_air_bersih">#REF!</definedName>
    <definedName name="intop">[42]UPAH!#REF!</definedName>
    <definedName name="iones" hidden="1">'[144]Agregat Halus &amp; Kasar'!$H$12:$H$20</definedName>
    <definedName name="isikoral">#REF!</definedName>
    <definedName name="ITEM_ATB">'[294]Analisa-Harga'!#REF!</definedName>
    <definedName name="ITEM_BTN_K.250">'[294]Analisa-Harga'!#REF!</definedName>
    <definedName name="ITEM_BTN_K225">'[294]Analisa-Harga'!#REF!</definedName>
    <definedName name="ITEM_GAL_SAL_SAMPING">'[292]Analisa-Harga'!$J$117</definedName>
    <definedName name="ITEM_GAL_TNH_BIASA">'[292]Analisa-Harga'!$J$190</definedName>
    <definedName name="ITEM_GORONG2_40CM">'[292]Analisa-Harga'!$J$1118</definedName>
    <definedName name="ITEM_LAPEN">'[294]Analisa-Harga'!#REF!</definedName>
    <definedName name="ITEM_LASTON_AC">'[292]Analisa-Harga'!$J$831</definedName>
    <definedName name="ITEM_LPA_A">'[292]Analisa-Harga'!$J$612</definedName>
    <definedName name="ITEM_LPA_C">'[292]Analisa-Harga'!$J$540</definedName>
    <definedName name="ITEM_PAS._BT_ADUKAN">'[292]Analisa-Harga'!$J$331</definedName>
    <definedName name="ITEM_PEMB._DAMIJA">'[292]Analisa-Harga'!$J$44</definedName>
    <definedName name="ITEM_PEMBAYARAN_No.">#REF!</definedName>
    <definedName name="ITEM_PEMBESIAN">'[294]Analisa-Harga'!#REF!</definedName>
    <definedName name="ITEM_PRIME_COAT">'[292]Analisa-Harga'!$J$685</definedName>
    <definedName name="ITEM_TACK_COAT">'[292]Analisa-Harga'!$J$758</definedName>
    <definedName name="ITEM_TIM_TNH_BIASA">'[292]Analisa-Harga'!$J$404</definedName>
    <definedName name="item2">[105]Kua!#REF!</definedName>
    <definedName name="item3">[105]Kua!#REF!</definedName>
    <definedName name="iu">'[315]Anl Tknis'!#REF!</definedName>
    <definedName name="J">#REF!</definedName>
    <definedName name="J.">#REF!</definedName>
    <definedName name="jab">#REF!</definedName>
    <definedName name="Jabatan">#REF!</definedName>
    <definedName name="Jabatan_Penawar">[290]Data!$G$7</definedName>
    <definedName name="jabatan_pimpinan">'[318]Surat Pernyataan'!$H$35</definedName>
    <definedName name="jack">[139]Harsat!$E$94</definedName>
    <definedName name="JACKHAMMER">'[18]An. Alat'!$A$711:$J$769</definedName>
    <definedName name="jalan">[174]Analisa!#REF!</definedName>
    <definedName name="jalusi">[319]Analis!#REF!</definedName>
    <definedName name="JAM">#REF!</definedName>
    <definedName name="JARAK">#REF!</definedName>
    <definedName name="jeda">[135]jeulingke!$F$86</definedName>
    <definedName name="jesat01">#REF!</definedName>
    <definedName name="jesat02">#REF!</definedName>
    <definedName name="jesat03">#REF!</definedName>
    <definedName name="jesat04">#REF!</definedName>
    <definedName name="jesat05">#REF!</definedName>
    <definedName name="jesat06">#REF!</definedName>
    <definedName name="jesat07">#REF!</definedName>
    <definedName name="jesat08">#REF!</definedName>
    <definedName name="jesat09">#REF!</definedName>
    <definedName name="jesat10">#REF!</definedName>
    <definedName name="jesat11">#REF!</definedName>
    <definedName name="jesat12">#REF!</definedName>
    <definedName name="jesat13">#REF!</definedName>
    <definedName name="jesat14">#REF!</definedName>
    <definedName name="jesat15">#REF!</definedName>
    <definedName name="jesat16">#REF!</definedName>
    <definedName name="jesat17">#REF!</definedName>
    <definedName name="jesat18">#REF!</definedName>
    <definedName name="jesat19">#REF!</definedName>
    <definedName name="jesat20">#REF!</definedName>
    <definedName name="jesat21">#REF!</definedName>
    <definedName name="jesat22">#REF!</definedName>
    <definedName name="jesat23">#REF!</definedName>
    <definedName name="jesat24">#REF!</definedName>
    <definedName name="jesat25">#REF!</definedName>
    <definedName name="jesat26">#REF!</definedName>
    <definedName name="jesat27">#REF!</definedName>
    <definedName name="jesat28">#REF!</definedName>
    <definedName name="jesat29">#REF!</definedName>
    <definedName name="jesat30">#REF!</definedName>
    <definedName name="jesat31">#REF!</definedName>
    <definedName name="jesat32">#REF!</definedName>
    <definedName name="jesat33">#REF!</definedName>
    <definedName name="jesat34">#REF!</definedName>
    <definedName name="jesat35">#REF!</definedName>
    <definedName name="jesat36">#REF!</definedName>
    <definedName name="jesat37">#REF!</definedName>
    <definedName name="jesat38">#REF!</definedName>
    <definedName name="jesat39">#REF!</definedName>
    <definedName name="jesat40">#REF!</definedName>
    <definedName name="jesat41">#REF!</definedName>
    <definedName name="jesat42">#REF!</definedName>
    <definedName name="jesat43">#REF!</definedName>
    <definedName name="jesat44">#REF!</definedName>
    <definedName name="jesat45">#REF!</definedName>
    <definedName name="jesat46">#REF!</definedName>
    <definedName name="jesat47">#REF!</definedName>
    <definedName name="jesat48">#REF!</definedName>
    <definedName name="jesat49">#REF!</definedName>
    <definedName name="jesat50">#REF!</definedName>
    <definedName name="jesat51">#REF!</definedName>
    <definedName name="jesat52">#REF!</definedName>
    <definedName name="jesat53">#REF!</definedName>
    <definedName name="jesat54">#REF!</definedName>
    <definedName name="jesat55">#REF!</definedName>
    <definedName name="jesat56">#REF!</definedName>
    <definedName name="jesat57">#REF!</definedName>
    <definedName name="jesat58">#REF!</definedName>
    <definedName name="jesat59">#REF!</definedName>
    <definedName name="jesat60">#REF!</definedName>
    <definedName name="jesat61">#REF!</definedName>
    <definedName name="jesat62">#REF!</definedName>
    <definedName name="jesat63">#REF!</definedName>
    <definedName name="jesat64">#REF!</definedName>
    <definedName name="jesat65">#REF!</definedName>
    <definedName name="jesat66">#REF!</definedName>
    <definedName name="jesat67">#REF!</definedName>
    <definedName name="jesat68">#REF!</definedName>
    <definedName name="jesat69">#REF!</definedName>
    <definedName name="jesat70">#REF!</definedName>
    <definedName name="jesat71">#REF!</definedName>
    <definedName name="jesat72">#REF!</definedName>
    <definedName name="jesat73">#REF!</definedName>
    <definedName name="jesat74">#REF!</definedName>
    <definedName name="jesat75">#REF!</definedName>
    <definedName name="jesat76">#REF!</definedName>
    <definedName name="jesat77">#REF!</definedName>
    <definedName name="jesat78">#REF!</definedName>
    <definedName name="jesat79">#REF!</definedName>
    <definedName name="jesat80">#REF!</definedName>
    <definedName name="jesat81">#REF!</definedName>
    <definedName name="jesat82">#REF!</definedName>
    <definedName name="jesat83">#REF!</definedName>
    <definedName name="jesat84">#REF!</definedName>
    <definedName name="jesat85">#REF!</definedName>
    <definedName name="jesat86">#REF!</definedName>
    <definedName name="jesat87">#REF!</definedName>
    <definedName name="jesat88">#REF!</definedName>
    <definedName name="jesat89">#REF!</definedName>
    <definedName name="jesat90">#REF!</definedName>
    <definedName name="jesat91">#REF!</definedName>
    <definedName name="jesat92">#REF!</definedName>
    <definedName name="jetot">#REF!</definedName>
    <definedName name="jevol01">#REF!</definedName>
    <definedName name="jevol02">#REF!</definedName>
    <definedName name="jevol03">#REF!</definedName>
    <definedName name="jevol04">#REF!</definedName>
    <definedName name="jevol05">#REF!</definedName>
    <definedName name="jevol06">#REF!</definedName>
    <definedName name="jevol07">#REF!</definedName>
    <definedName name="jevol08">#REF!</definedName>
    <definedName name="jevol09">#REF!</definedName>
    <definedName name="jevol10">#REF!</definedName>
    <definedName name="jevol11">#REF!</definedName>
    <definedName name="jevol12">#REF!</definedName>
    <definedName name="jevol13">#REF!</definedName>
    <definedName name="jevol14">#REF!</definedName>
    <definedName name="jevol15">#REF!</definedName>
    <definedName name="jevol16">#REF!</definedName>
    <definedName name="jevol17">#REF!</definedName>
    <definedName name="jevol18">#REF!</definedName>
    <definedName name="jevol19">#REF!</definedName>
    <definedName name="jevol20">#REF!</definedName>
    <definedName name="jevol21">#REF!</definedName>
    <definedName name="jevol22">#REF!</definedName>
    <definedName name="jevol23">#REF!</definedName>
    <definedName name="jevol24">#REF!</definedName>
    <definedName name="jevol25">#REF!</definedName>
    <definedName name="jevol26">#REF!</definedName>
    <definedName name="jevol27">#REF!</definedName>
    <definedName name="jevol28">#REF!</definedName>
    <definedName name="jevol29">#REF!</definedName>
    <definedName name="jevol30">#REF!</definedName>
    <definedName name="jevol31">#REF!</definedName>
    <definedName name="jevol32">#REF!</definedName>
    <definedName name="jevol33">#REF!</definedName>
    <definedName name="jevol34">#REF!</definedName>
    <definedName name="jevol35">#REF!</definedName>
    <definedName name="jevol36">#REF!</definedName>
    <definedName name="jevol37">#REF!</definedName>
    <definedName name="jevol38">#REF!</definedName>
    <definedName name="jevol39">#REF!</definedName>
    <definedName name="jevol40">#REF!</definedName>
    <definedName name="jevol41">#REF!</definedName>
    <definedName name="jevol42">#REF!</definedName>
    <definedName name="jevol43">#REF!</definedName>
    <definedName name="jevol44">#REF!</definedName>
    <definedName name="jevol45">#REF!</definedName>
    <definedName name="jevol46">#REF!</definedName>
    <definedName name="jevol47">#REF!</definedName>
    <definedName name="jevol48">#REF!</definedName>
    <definedName name="jevol49">#REF!</definedName>
    <definedName name="jevol50">#REF!</definedName>
    <definedName name="jevol51">#REF!</definedName>
    <definedName name="jevol52">#REF!</definedName>
    <definedName name="jevol53">#REF!</definedName>
    <definedName name="jevol54">#REF!</definedName>
    <definedName name="jevol55">#REF!</definedName>
    <definedName name="jevol56">#REF!</definedName>
    <definedName name="jevol57">#REF!</definedName>
    <definedName name="jevol58">#REF!</definedName>
    <definedName name="jevol59">#REF!</definedName>
    <definedName name="jevol60">#REF!</definedName>
    <definedName name="jevol61">#REF!</definedName>
    <definedName name="jevol62">#REF!</definedName>
    <definedName name="jevol63">#REF!</definedName>
    <definedName name="jevol64">#REF!</definedName>
    <definedName name="jevol65">#REF!</definedName>
    <definedName name="jevol66">#REF!</definedName>
    <definedName name="jevol67">#REF!</definedName>
    <definedName name="jevol68">#REF!</definedName>
    <definedName name="jevol69">#REF!</definedName>
    <definedName name="jevol70">#REF!</definedName>
    <definedName name="jevol71">#REF!</definedName>
    <definedName name="jevol72">#REF!</definedName>
    <definedName name="jevol73">#REF!</definedName>
    <definedName name="jevol74">#REF!</definedName>
    <definedName name="jevol75">#REF!</definedName>
    <definedName name="jevol76">#REF!</definedName>
    <definedName name="jevol77">#REF!</definedName>
    <definedName name="jevol78">#REF!</definedName>
    <definedName name="jevol79">#REF!</definedName>
    <definedName name="jevol80">#REF!</definedName>
    <definedName name="jevol81">#REF!</definedName>
    <definedName name="jevol82">#REF!</definedName>
    <definedName name="jevol83">#REF!</definedName>
    <definedName name="jevol84">#REF!</definedName>
    <definedName name="jevol85">#REF!</definedName>
    <definedName name="jevol86">#REF!</definedName>
    <definedName name="jevol87">#REF!</definedName>
    <definedName name="jevol88">#REF!</definedName>
    <definedName name="jevol89">#REF!</definedName>
    <definedName name="jevol90">#REF!</definedName>
    <definedName name="jevol91">#REF!</definedName>
    <definedName name="jevol92">#REF!</definedName>
    <definedName name="JG">#REF!</definedName>
    <definedName name="JH">'[131]SAT-DAS'!#REF!</definedName>
    <definedName name="jj">#REF!</definedName>
    <definedName name="jk">[123]map!$V$29</definedName>
    <definedName name="JKTKTY">'[134]Lamp-4 Sat-Das'!$J$73</definedName>
    <definedName name="JLH">'[320]DEC-25 ADD4'!$G$68</definedName>
    <definedName name="jml">#REF!</definedName>
    <definedName name="joint">#REF!</definedName>
    <definedName name="jongkok">[42]UPAH!#REF!</definedName>
    <definedName name="jp">#REF!</definedName>
    <definedName name="Jrgambar">'[221]Upah Modifikasi'!$E$16</definedName>
    <definedName name="JU">#REF!</definedName>
    <definedName name="juairiah">'[321]harga lama'!#REF!</definedName>
    <definedName name="juara" hidden="1">#REF!</definedName>
    <definedName name="JUDUL">#REF!</definedName>
    <definedName name="JULI">'[257]meth hsl nego'!#REF!</definedName>
    <definedName name="JULY">[312]Meth!#REF!</definedName>
    <definedName name="JUMLAH">#REF!</definedName>
    <definedName name="jumlah_harga_bab_1">#REF!</definedName>
    <definedName name="jumlah_harga_bab_10">'[180]RAB -1'!#REF!</definedName>
    <definedName name="jumlah_harga_bab_2">#REF!</definedName>
    <definedName name="jumlah_harga_bab_3">#REF!</definedName>
    <definedName name="jumlah_harga_bab_4">'[180]RAB -1'!#REF!</definedName>
    <definedName name="jumlah_harga_bab_5">'[180]RAB -1'!#REF!</definedName>
    <definedName name="jumlah_harga_bab_6">'[180]RAB -1'!#REF!</definedName>
    <definedName name="jumlah_harga_bab_7">'[180]RAB -1'!#REF!</definedName>
    <definedName name="jumlah_harga_bab_8">'[180]RAB -1'!#REF!</definedName>
    <definedName name="jumlah_harga_bab_9">'[180]RAB -1'!#REF!</definedName>
    <definedName name="jumlah_harga_bab1_umum">'[242]R A B1'!$I$17</definedName>
    <definedName name="jumlah_harga_bab10_pekerjaan_rutin">'[242]R A B1'!$I$328</definedName>
    <definedName name="jumlah_harga_bab2_drainase">'[242]R A B1'!$I$36</definedName>
    <definedName name="jumlah_harga_bab3_pekerjaan_tanah">'[242]R A B1'!$I$49</definedName>
    <definedName name="jumlah_harga_bab4_pekerjaan_bahu">'[242]R A B1'!$I$66</definedName>
    <definedName name="jumlah_harga_bab5_perkerasan_berbutir">'[242]R A B1'!$I$96</definedName>
    <definedName name="jumlah_harga_bab6_perkerasan_aspal">'[242]R A B1'!$I$137</definedName>
    <definedName name="jumlah_harga_bab7_struktur">'[242]R A B1'!$I$165</definedName>
    <definedName name="jumlah_harga_bab8_Pekerjaan_minor">'[242]R A B1'!$I$209</definedName>
    <definedName name="jumlah_harga_bab9_pekerjaan_harian">'[242]R A B1'!$I$268</definedName>
    <definedName name="JuruUkur">#REF!</definedName>
    <definedName name="JUTA">#REF!</definedName>
    <definedName name="juwai">'[321]harga lama'!#REF!</definedName>
    <definedName name="K">#REF!</definedName>
    <definedName name="k.">#REF!</definedName>
    <definedName name="K.012">#REF!</definedName>
    <definedName name="K.013.i">#REF!</definedName>
    <definedName name="K.016.i">#REF!</definedName>
    <definedName name="K.017">#REF!</definedName>
    <definedName name="K.020.i">#REF!</definedName>
    <definedName name="K.106.i">#REF!</definedName>
    <definedName name="K.110">#REF!</definedName>
    <definedName name="K.113">#REF!</definedName>
    <definedName name="K.121">#REF!</definedName>
    <definedName name="K.211">'[210]Anl. HSP'!#REF!</definedName>
    <definedName name="K.232">#REF!</definedName>
    <definedName name="K.242">#REF!</definedName>
    <definedName name="K.311">#REF!</definedName>
    <definedName name="K.321">#REF!</definedName>
    <definedName name="K.342">#REF!</definedName>
    <definedName name="K.35">#REF!</definedName>
    <definedName name="K.35A">#REF!</definedName>
    <definedName name="K.35B">#REF!</definedName>
    <definedName name="k.40.40.roman.crk">#REF!</definedName>
    <definedName name="k.404">#REF!</definedName>
    <definedName name="K.410.i">#REF!</definedName>
    <definedName name="K.424.i">#REF!</definedName>
    <definedName name="K.512.i">#REF!</definedName>
    <definedName name="K.514">#REF!</definedName>
    <definedName name="K.515">#REF!</definedName>
    <definedName name="K.520">#REF!</definedName>
    <definedName name="K.521">#REF!</definedName>
    <definedName name="K.522.i">#REF!</definedName>
    <definedName name="K.523">#REF!</definedName>
    <definedName name="K.611">#REF!</definedName>
    <definedName name="K.617">#REF!</definedName>
    <definedName name="k.618">#REF!</definedName>
    <definedName name="K.636">#REF!</definedName>
    <definedName name="k.638">#REF!</definedName>
    <definedName name="K.638.i">#REF!</definedName>
    <definedName name="K.641">#REF!</definedName>
    <definedName name="K.720">#REF!</definedName>
    <definedName name="K.725">#REF!</definedName>
    <definedName name="K.810">#REF!</definedName>
    <definedName name="K.815">#REF!</definedName>
    <definedName name="K.BETON">#REF!</definedName>
    <definedName name="k.ddg.20.25.rmn.crk">#REF!</definedName>
    <definedName name="k.ddg.rmn.20.25.pls">#REF!</definedName>
    <definedName name="K.GALVANO">#REF!</definedName>
    <definedName name="k.lnt.rmn.20.20.crk">#REF!</definedName>
    <definedName name="k.lnt.rmn.20.20.pls">#REF!</definedName>
    <definedName name="k.rmmn.30.30.pls">#REF!</definedName>
    <definedName name="k.rmn.30.30.crk">#REF!</definedName>
    <definedName name="k.roman.40.40.polos">#REF!</definedName>
    <definedName name="k.tukang">#REF!</definedName>
    <definedName name="k.zink">#REF!</definedName>
    <definedName name="K_012">#REF!</definedName>
    <definedName name="K_017">#REF!</definedName>
    <definedName name="K_023">#REF!</definedName>
    <definedName name="k_026">'[322]An. HS'!#REF!</definedName>
    <definedName name="k_035">#REF!</definedName>
    <definedName name="K_040">#REF!</definedName>
    <definedName name="K_110">#REF!</definedName>
    <definedName name="k_111">#REF!</definedName>
    <definedName name="K_112">#REF!</definedName>
    <definedName name="K_121">#REF!</definedName>
    <definedName name="K_123">#REF!</definedName>
    <definedName name="K_211">#REF!</definedName>
    <definedName name="K_224">#REF!</definedName>
    <definedName name="K_311">#REF!</definedName>
    <definedName name="K_321">#REF!</definedName>
    <definedName name="K_411">#REF!</definedName>
    <definedName name="K_424">#REF!</definedName>
    <definedName name="K_514">#REF!</definedName>
    <definedName name="k_520">#REF!</definedName>
    <definedName name="K_521">#REF!</definedName>
    <definedName name="K_618">#REF!</definedName>
    <definedName name="K_636">#REF!</definedName>
    <definedName name="K_638">#REF!</definedName>
    <definedName name="K_641">'[323]An. HS'!#REF!</definedName>
    <definedName name="K_710">#REF!</definedName>
    <definedName name="K_715">#REF!</definedName>
    <definedName name="K_720">#REF!</definedName>
    <definedName name="K_725">#REF!</definedName>
    <definedName name="K_726">#REF!</definedName>
    <definedName name="K_727">#REF!</definedName>
    <definedName name="K_810">#REF!</definedName>
    <definedName name="K_815">#REF!</definedName>
    <definedName name="K_880">#REF!</definedName>
    <definedName name="K125_">[2]ANALIS!#REF!</definedName>
    <definedName name="K175_">[2]ANALIS!#REF!</definedName>
    <definedName name="K225alas539">#REF!</definedName>
    <definedName name="K225han539">#REF!</definedName>
    <definedName name="Ka.Tukang">'[182]Upah Bahan'!#REF!</definedName>
    <definedName name="Kabel2.5">[157]UPAH!$D$48</definedName>
    <definedName name="kaca">'[183]Anal-1'!#REF!</definedName>
    <definedName name="kaca.es">#REF!</definedName>
    <definedName name="kaca.p.5">#REF!</definedName>
    <definedName name="kaca_tebal_5mm_M2">#REF!</definedName>
    <definedName name="kacamati">'[183]Anal-1'!#REF!</definedName>
    <definedName name="KacaRaybandUk5mm">'[182]Upah Bahan'!#REF!</definedName>
    <definedName name="KacaRayben_5MM">[169]HARGA!$D$58</definedName>
    <definedName name="KADDE">#REF!</definedName>
    <definedName name="KADDL">#REF!</definedName>
    <definedName name="KADSN">#REF!</definedName>
    <definedName name="KAESN">#REF!</definedName>
    <definedName name="KAKS">#REF!</definedName>
    <definedName name="KALI12">[2]ANALIS!#REF!</definedName>
    <definedName name="KALSE">#REF!</definedName>
    <definedName name="KAMUS">#REF!</definedName>
    <definedName name="KANSD">#REF!</definedName>
    <definedName name="KANST">#REF!</definedName>
    <definedName name="KANTE">#REF!</definedName>
    <definedName name="kapdt6m3">[123]map!$V$33</definedName>
    <definedName name="Kapi">#REF!</definedName>
    <definedName name="kapur">#REF!</definedName>
    <definedName name="karung">[105]DH!#REF!</definedName>
    <definedName name="karunggoni">#REF!</definedName>
    <definedName name="karungplastik">[105]DH!#REF!</definedName>
    <definedName name="karyawan">#REF!</definedName>
    <definedName name="KASARHALUS">#REF!</definedName>
    <definedName name="KASDS">#REF!</definedName>
    <definedName name="kasomer">'[58]har-sat'!$H$26</definedName>
    <definedName name="KASSN">#REF!</definedName>
    <definedName name="KASTAF">#REF!</definedName>
    <definedName name="KATDL">#REF!</definedName>
    <definedName name="KATDN">#REF!</definedName>
    <definedName name="KATDS">#REF!</definedName>
    <definedName name="KATES">#REF!</definedName>
    <definedName name="KATG">#REF!</definedName>
    <definedName name="KATSL">#REF!</definedName>
    <definedName name="KATSN">#REF!</definedName>
    <definedName name="katuk">[79]BasicPrice!$G$194</definedName>
    <definedName name="KATUKANG">#REF!</definedName>
    <definedName name="Kawat">#REF!</definedName>
    <definedName name="Kawat_Beton">[169]HARGA!$D$52</definedName>
    <definedName name="Kawat_Las_Listrik">'[147]Upah&amp;Bahan (2)'!$G$84</definedName>
    <definedName name="KAWATBET">#REF!</definedName>
    <definedName name="Kawatbeton">[189]Upah!$L$57</definedName>
    <definedName name="KAWATBRO">#REF!</definedName>
    <definedName name="Kawatbronjong">#REF!</definedName>
    <definedName name="KawatBtn">'[221]Upah Modifikasi'!$E$23</definedName>
    <definedName name="Kawatdigalvano">'[221]Upah Modifikasi'!$E$30</definedName>
    <definedName name="kawatlas">[105]DH!#REF!</definedName>
    <definedName name="kayu">'[190]DU&amp;B'!$F$30</definedName>
    <definedName name="Kayu_Balok_Klas_II">'[147]Upah&amp;Bahan (2)'!$G$30</definedName>
    <definedName name="kayu_gording_5_10_jrk50CM_M2">#REF!</definedName>
    <definedName name="Kayu_Kasau_5_7_untuk_Bouwplank_Kayu_Klas_III">'[147]Upah&amp;Bahan (2)'!$G$31</definedName>
    <definedName name="Kayu_Kelas_II">'[147]Upah&amp;Bahan (2)'!$G$29</definedName>
    <definedName name="kayu2">[79]BasicPrice!$G$29</definedName>
    <definedName name="kayuacuan">#REF!</definedName>
    <definedName name="Kayubakar">'[130]harga lama'!#REF!</definedName>
    <definedName name="KAYUBAKAU">#REF!</definedName>
    <definedName name="Kayubekisting">[189]Upah!$L$54</definedName>
    <definedName name="kayucerucuk">[105]DH!#REF!</definedName>
    <definedName name="KAYUIII">#REF!</definedName>
    <definedName name="Kayukelas1">'[182]Upah Bahan'!#REF!</definedName>
    <definedName name="KayuKelasIII">'[182]Upah Bahan'!#REF!</definedName>
    <definedName name="Kayuklas1">[189]Upah!$L$55</definedName>
    <definedName name="kayuklas2">[105]DH!#REF!</definedName>
    <definedName name="kayukm">'[174]DU&amp;B'!#REF!</definedName>
    <definedName name="kayul">'[174]DU&amp;B'!#REF!</definedName>
    <definedName name="kayulh">'[174]DU&amp;B'!#REF!</definedName>
    <definedName name="Kayupapanbowplank">'[182]Upah Bahan'!#REF!</definedName>
    <definedName name="Kayuplafond">[189]Upah!$L$56</definedName>
    <definedName name="kayuu">'[174]DU&amp;B'!#REF!</definedName>
    <definedName name="kb">[213]BAHAN!#REF!</definedName>
    <definedName name="kbe">#REF!</definedName>
    <definedName name="kbek">#REF!</definedName>
    <definedName name="kber">[213]BAHAN!#REF!</definedName>
    <definedName name="kbet">'[194]DU&amp;B'!#REF!</definedName>
    <definedName name="kbeton">[139]Harsat!$E$40</definedName>
    <definedName name="kbro">'[194]DU&amp;B'!#REF!</definedName>
    <definedName name="kbronjong">#REF!</definedName>
    <definedName name="kbwton">#REF!</definedName>
    <definedName name="kc">[324]Upah!$H$23</definedName>
    <definedName name="kd">#REF!</definedName>
    <definedName name="kdol">'[194]DU&amp;B'!#REF!</definedName>
    <definedName name="KDOLKEN">#REF!</definedName>
    <definedName name="KDT_">#REF!</definedName>
    <definedName name="Kduri">#REF!</definedName>
    <definedName name="kecis">[140]MAPP!$T$16</definedName>
    <definedName name="keckos">[140]MAPP!$T$17</definedName>
    <definedName name="keet">#REF!</definedName>
    <definedName name="keg">[154]Catatan!$D$8</definedName>
    <definedName name="kenek">#REF!</definedName>
    <definedName name="kep">#REF!</definedName>
    <definedName name="kep.tkg">'[58]har-sat'!$H$77</definedName>
    <definedName name="kepala">#REF!</definedName>
    <definedName name="Kepala.Tukang">'[325]DAFTAR HARGA'!$E$12</definedName>
    <definedName name="Kepala_Tukang">'[147]Upah&amp;Bahan (2)'!$G$7</definedName>
    <definedName name="kepalakayu">[326]alat!#REF!</definedName>
    <definedName name="Kepalatukang">[189]Upah!$L$19</definedName>
    <definedName name="kepalatukanglas">'[130]harga lama'!#REF!</definedName>
    <definedName name="Keptkgalas539">#REF!</definedName>
    <definedName name="Keptkghan539">#REF!</definedName>
    <definedName name="Keptu">[327]Bahan!$D$15</definedName>
    <definedName name="keptuk">[213]BAHAN!#REF!</definedName>
    <definedName name="KepTukang">#REF!</definedName>
    <definedName name="Ker.L13">#REF!</definedName>
    <definedName name="keramik_20x20_kasar_M2">#REF!</definedName>
    <definedName name="keramik_20x25_M2">#REF!</definedName>
    <definedName name="Keramik_30_x_30__Homogenius_polished">'[147]Upah&amp;Bahan (2)'!$H$45</definedName>
    <definedName name="keramik_30x30_M2">#REF!</definedName>
    <definedName name="keramik_40x40_CM">#REF!</definedName>
    <definedName name="keramik_dinding_20x25_M2">#REF!</definedName>
    <definedName name="keramik20">[170]cover!#REF!</definedName>
    <definedName name="Keramik2020">[189]Upah!$L$58</definedName>
    <definedName name="Keramik2025">[189]Upah!$L$60</definedName>
    <definedName name="Keramik20x20cm">'[182]Upah Bahan'!#REF!</definedName>
    <definedName name="keramik25">'[130]harga lama'!#REF!</definedName>
    <definedName name="Keramik30x30">'[182]Upah Bahan'!#REF!</definedName>
    <definedName name="Keramik4040">[189]Upah!$L$64</definedName>
    <definedName name="keramk_dinding_10x20_M2">#REF!</definedName>
    <definedName name="kerawang">'[183]Anal-1'!#REF!</definedName>
    <definedName name="kerb">#REF!</definedName>
    <definedName name="Kereta">#REF!</definedName>
    <definedName name="kerikil">'[174]DU&amp;B'!#REF!</definedName>
    <definedName name="Kerikilbeton">[189]Upah!$L$66</definedName>
    <definedName name="kerikiljagung">'[130]harga lama'!#REF!</definedName>
    <definedName name="kerikill">'[174]DU&amp;B'!#REF!</definedName>
    <definedName name="kerikillh">'[174]DU&amp;B'!#REF!</definedName>
    <definedName name="kerikilpecahtersaring">#REF!</definedName>
    <definedName name="kerikilsungaitidaktersaring">#REF!</definedName>
    <definedName name="kerikilu">'[174]DU&amp;B'!#REF!</definedName>
    <definedName name="kering">#REF!</definedName>
    <definedName name="kerosene">#REF!</definedName>
    <definedName name="Kertasamplas">[189]Upah!$L$67</definedName>
    <definedName name="KertasPasir">'[182]Upah Bahan'!#REF!</definedName>
    <definedName name="KET">#REF!</definedName>
    <definedName name="Ketu">'[131]SAT-DAS'!#REF!</definedName>
    <definedName name="KHHK">[328]Menu!#REF!</definedName>
    <definedName name="ki">[123]map!$V$30</definedName>
    <definedName name="kik">'[329]SAT-DAS'!$J$33</definedName>
    <definedName name="kikat">#REF!</definedName>
    <definedName name="kk">#REF!</definedName>
    <definedName name="kkl">'[5]4-Basic Price'!$F$57</definedName>
    <definedName name="KL">#REF!</definedName>
    <definedName name="klascburuh">#REF!</definedName>
    <definedName name="Kloset">'[182]Upah Bahan'!#REF!</definedName>
    <definedName name="km">#REF!</definedName>
    <definedName name="KM_WC_UMUM">#REF!</definedName>
    <definedName name="KMASD">#REF!</definedName>
    <definedName name="KMDDE">#REF!</definedName>
    <definedName name="KMDDL">#REF!</definedName>
    <definedName name="KMDSL">#REF!</definedName>
    <definedName name="KMDSN">#REF!</definedName>
    <definedName name="KMEDT">#REF!</definedName>
    <definedName name="KMESN">#REF!</definedName>
    <definedName name="KMFD">#REF!</definedName>
    <definedName name="KMFE">#REF!</definedName>
    <definedName name="KMGLT">#REF!</definedName>
    <definedName name="KMHD">#REF!</definedName>
    <definedName name="KMKS">#REF!</definedName>
    <definedName name="KMLSE">#REF!</definedName>
    <definedName name="KMNSD">#REF!</definedName>
    <definedName name="KMNST">#REF!</definedName>
    <definedName name="KMNTE">#REF!</definedName>
    <definedName name="kmp.banjar">#REF!</definedName>
    <definedName name="KMSDS">#REF!</definedName>
    <definedName name="KMSNIB">#REF!</definedName>
    <definedName name="KMSNIH">#REF!</definedName>
    <definedName name="KMSSN">#REF!</definedName>
    <definedName name="KMTDL">#REF!</definedName>
    <definedName name="KMTDN">#REF!</definedName>
    <definedName name="KMTDS">#REF!</definedName>
    <definedName name="KMTES">#REF!</definedName>
    <definedName name="KMTSL">#REF!</definedName>
    <definedName name="KMTSN">#REF!</definedName>
    <definedName name="KO">#REF!</definedName>
    <definedName name="kodealat">[330]InputAlat!$C$7:$D$51</definedName>
    <definedName name="KODEITEM">[331]Enc14!$D$14:$F$68</definedName>
    <definedName name="KOEF">#REF!</definedName>
    <definedName name="koefalat">[123]map!$V$38</definedName>
    <definedName name="koefbd">[105]PM!#REF!</definedName>
    <definedName name="koefcr">[105]PM!#REF!</definedName>
    <definedName name="koefcren">[105]PM!#REF!</definedName>
    <definedName name="koefdh">[105]PM!#REF!</definedName>
    <definedName name="koefex">[105]PM!#REF!</definedName>
    <definedName name="koefgen">[105]PM!#REF!</definedName>
    <definedName name="koefgr">[105]PM!#REF!</definedName>
    <definedName name="koefkk">[105]PM!#REF!</definedName>
    <definedName name="koeflt">[105]PM!#REF!</definedName>
    <definedName name="koefmc">[105]PM!#REF!</definedName>
    <definedName name="koefmo">[105]PM!#REF!</definedName>
    <definedName name="koefst">[105]PM!#REF!</definedName>
    <definedName name="koefvr">[105]PM!#REF!</definedName>
    <definedName name="koefwp">[105]PM!#REF!</definedName>
    <definedName name="Kolom1">[157]ANALISA!#REF!</definedName>
    <definedName name="Kolom1a">[157]ANALISA!#REF!</definedName>
    <definedName name="Kolom2">[157]ANALISA!#REF!</definedName>
    <definedName name="Kolom2020">[157]ANALISA!$H$552</definedName>
    <definedName name="Kolom2525p350u2020">#REF!</definedName>
    <definedName name="Kolom3040lt2">#REF!</definedName>
    <definedName name="Kolom3040p267u1317">#REF!</definedName>
    <definedName name="kolomlantaiI">'[183]Anal-1'!#REF!</definedName>
    <definedName name="Kolompraktis">[157]ANALISA!#REF!</definedName>
    <definedName name="Kolompraktis1313p1766">#REF!</definedName>
    <definedName name="kompresor">#REF!</definedName>
    <definedName name="kont">[332]rekap!$J$12</definedName>
    <definedName name="koral">#REF!</definedName>
    <definedName name="kosen">[319]Analis!#REF!</definedName>
    <definedName name="kp">#REF!</definedName>
    <definedName name="kpb">#REF!</definedName>
    <definedName name="kpbd">[105]PM!#REF!</definedName>
    <definedName name="KPc">'[131]SAT-DAS'!#REF!</definedName>
    <definedName name="kpcr">[105]PM!#REF!</definedName>
    <definedName name="kpcren">[105]PM!#REF!</definedName>
    <definedName name="kpdh">[105]PM!#REF!</definedName>
    <definedName name="kperancah">[139]Harsat!$E$39</definedName>
    <definedName name="kpex">[105]PM!#REF!</definedName>
    <definedName name="kpgen">[105]PM!#REF!</definedName>
    <definedName name="kpgr">[105]PM!#REF!</definedName>
    <definedName name="kpkk">[105]PM!#REF!</definedName>
    <definedName name="KPL_ANAL">[1]A!$W$10:$AD$13</definedName>
    <definedName name="kplt">[105]PM!#REF!</definedName>
    <definedName name="kpmc">[105]PM!#REF!</definedName>
    <definedName name="kpmo">[105]PM!#REF!</definedName>
    <definedName name="kpst">[105]PM!#REF!</definedName>
    <definedName name="Kptukang">'[221]Upah Modifikasi'!$E$14</definedName>
    <definedName name="kpvr">[105]PM!#REF!</definedName>
    <definedName name="kpwp">[105]PM!#REF!</definedName>
    <definedName name="kr">#REF!</definedName>
    <definedName name="kran">[42]UPAH!#REF!</definedName>
    <definedName name="kran.bbk">#REF!</definedName>
    <definedName name="kran.ddg">#REF!</definedName>
    <definedName name="Kranair">'[182]Upah Bahan'!#REF!</definedName>
    <definedName name="krankitchen">'[58]har-sat'!$H$52</definedName>
    <definedName name="Krib">#REF!</definedName>
    <definedName name="Krklbtnalas539">#REF!</definedName>
    <definedName name="Krklbtnhan539">#REF!</definedName>
    <definedName name="krm">#REF!</definedName>
    <definedName name="krmddg">'[58]har-sat'!$H$35</definedName>
    <definedName name="krmlt20">'[58]har-sat'!$H$34</definedName>
    <definedName name="krp">[42]UPAH!#REF!</definedName>
    <definedName name="Krs">'[131]SAT-DAS'!#REF!</definedName>
    <definedName name="krsine">[163]DHSD!$G$24</definedName>
    <definedName name="Krtsrgalas539">#REF!</definedName>
    <definedName name="Krtsrghan539">#REF!</definedName>
    <definedName name="ks">[213]BAHAN!#REF!</definedName>
    <definedName name="KSDSL">#REF!</definedName>
    <definedName name="KSOAWL">[333]Divisi1!$AW$83</definedName>
    <definedName name="kspt">[140]Material!$J$141</definedName>
    <definedName name="KSS">#REF!</definedName>
    <definedName name="KSS_">#REF!</definedName>
    <definedName name="kstot">#REF!</definedName>
    <definedName name="KT">#REF!</definedName>
    <definedName name="ktb">'[194]DU&amp;B'!$H$13</definedName>
    <definedName name="KTBN">#REF!</definedName>
    <definedName name="KTIM">#REF!</definedName>
    <definedName name="ktk">'[194]DU&amp;B'!$H$12</definedName>
    <definedName name="ktkadukan">'[167]h.sat-bbm'!$J$52</definedName>
    <definedName name="ktkc">[334]DUB!$F$11</definedName>
    <definedName name="KTR">#REF!</definedName>
    <definedName name="KTT">#REF!</definedName>
    <definedName name="KTukang">#REF!</definedName>
    <definedName name="ku">'[335]T. Pilihan Baru'!$O$728</definedName>
    <definedName name="KUANTITAS">#REF!</definedName>
    <definedName name="KUASD">#REF!</definedName>
    <definedName name="kuda">[128]Progress!$C$49</definedName>
    <definedName name="kuda_kuda_kayu_1">[168]ANALISA!$N$225</definedName>
    <definedName name="kuda_kuda_kayu_kelasI_per_M3">#REF!</definedName>
    <definedName name="kudakuda">[319]Analis!#REF!</definedName>
    <definedName name="KUDDE">#REF!</definedName>
    <definedName name="KUDDL">#REF!</definedName>
    <definedName name="KUDSL">#REF!</definedName>
    <definedName name="KUDSN">#REF!</definedName>
    <definedName name="KUEDT">#REF!</definedName>
    <definedName name="KUESN">#REF!</definedName>
    <definedName name="KUFD">#REF!</definedName>
    <definedName name="KUFE">#REF!</definedName>
    <definedName name="KUGLT">#REF!</definedName>
    <definedName name="KUHD">#REF!</definedName>
    <definedName name="kuitansi">[336]Sheet4!$A$1:$B$1000</definedName>
    <definedName name="KUKS">#REF!</definedName>
    <definedName name="KULI">[337]BAHAN!$G$14</definedName>
    <definedName name="KULIOP">[337]BAHAN!$G$19</definedName>
    <definedName name="Kulit">#REF!</definedName>
    <definedName name="KULSE">#REF!</definedName>
    <definedName name="Kuna">#REF!</definedName>
    <definedName name="Kunci2slag">'[130]harga lama'!#REF!</definedName>
    <definedName name="Kuncikamar">'[182]Upah Bahan'!#REF!</definedName>
    <definedName name="Kuncipacok">[157]UPAH!$D$77</definedName>
    <definedName name="Kuncipintu2slaag">[157]UPAH!$D$78</definedName>
    <definedName name="Kuncitanam">'[182]Upah Bahan'!#REF!</definedName>
    <definedName name="KUNSD">#REF!</definedName>
    <definedName name="KUNST">#REF!</definedName>
    <definedName name="KUNTE">#REF!</definedName>
    <definedName name="KUPANG">[338]DASAR!$D$9</definedName>
    <definedName name="kupasan">[105]Ans!#REF!</definedName>
    <definedName name="kursi">#REF!</definedName>
    <definedName name="kurst">#REF!</definedName>
    <definedName name="KURVA">[339]REKAPITULASI!$E$12</definedName>
    <definedName name="KUSDS">#REF!</definedName>
    <definedName name="kusen">#REF!</definedName>
    <definedName name="kusen.alum">#REF!</definedName>
    <definedName name="kusen_kayu_kelas_I_M3">#REF!</definedName>
    <definedName name="kusen_m3">[168]ANALISA!$N$234</definedName>
    <definedName name="KUSNIB">#REF!</definedName>
    <definedName name="KUSNIH">#REF!</definedName>
    <definedName name="KUSSN">#REF!</definedName>
    <definedName name="KUTDL">#REF!</definedName>
    <definedName name="KUTDN">#REF!</definedName>
    <definedName name="KUTDS">#REF!</definedName>
    <definedName name="KUTES">#REF!</definedName>
    <definedName name="KUTSL">#REF!</definedName>
    <definedName name="KUTSN">#REF!</definedName>
    <definedName name="kwbro">[334]DUB!$F$22</definedName>
    <definedName name="kwbtn">[109]DHSD!$G$27</definedName>
    <definedName name="Kwi">[70]DHSD!#REF!</definedName>
    <definedName name="Kwtiktalas539">#REF!</definedName>
    <definedName name="Kwtikthan539">#REF!</definedName>
    <definedName name="Kybkstalas539">#REF!</definedName>
    <definedName name="Kybksthan539">#REF!</definedName>
    <definedName name="kyblksmrd">[140]Material!$J$276</definedName>
    <definedName name="kydol">[334]DUB!$F$23</definedName>
    <definedName name="Kyklas2han539">#REF!</definedName>
    <definedName name="kyprch">[109]DHSD!$G$29</definedName>
    <definedName name="kyr">[109]DHSD!$G$12</definedName>
    <definedName name="kysksmrd_1">[140]Material!$J$278</definedName>
    <definedName name="l">#REF!</definedName>
    <definedName name="L.061">[213]BAHAN!#REF!</definedName>
    <definedName name="L.071">[213]BAHAN!#REF!</definedName>
    <definedName name="L.072">[213]BAHAN!#REF!</definedName>
    <definedName name="L.073">[213]BAHAN!#REF!</definedName>
    <definedName name="L.079">[213]BAHAN!#REF!</definedName>
    <definedName name="L.081">[213]BAHAN!#REF!</definedName>
    <definedName name="L.082">[213]BAHAN!#REF!</definedName>
    <definedName name="L.083">[213]BAHAN!#REF!</definedName>
    <definedName name="L.089">#REF!</definedName>
    <definedName name="L.091">[213]BAHAN!#REF!</definedName>
    <definedName name="L.092">[213]BAHAN!#REF!</definedName>
    <definedName name="L.099">#REF!</definedName>
    <definedName name="L.101">[213]BAHAN!#REF!</definedName>
    <definedName name="L.103">[213]BAHAN!#REF!</definedName>
    <definedName name="L.106">[213]BAHAN!#REF!</definedName>
    <definedName name="L.107">#REF!</definedName>
    <definedName name="l.11">#REF!</definedName>
    <definedName name="l.12">#REF!</definedName>
    <definedName name="L.71">[213]BAHAN!#REF!</definedName>
    <definedName name="L_02">[340]HarDasTenaga!$G$8</definedName>
    <definedName name="L_03">[340]HarDasTenaga!$G$9</definedName>
    <definedName name="l_061">'[341]Upah&amp;Bhn '!$L$80</definedName>
    <definedName name="L_071">'[341]Upah&amp;Bhn '!$L$81</definedName>
    <definedName name="L_081">'[341]Upah&amp;Bhn '!$L$85</definedName>
    <definedName name="L_082">'[341]Upah&amp;Bhn '!$L$86</definedName>
    <definedName name="L_091">'[341]Upah&amp;Bhn '!$L$88</definedName>
    <definedName name="L_092">'[341]Upah&amp;Bhn '!$L$89</definedName>
    <definedName name="L_101">'[341]Upah&amp;Bhn '!$L$91</definedName>
    <definedName name="L_103">'[341]Upah&amp;Bhn '!$L$92</definedName>
    <definedName name="L_106">'[341]Upah&amp;Bhn '!$L$93</definedName>
    <definedName name="L0.79">[213]BAHAN!#REF!</definedName>
    <definedName name="L2L">[342]Info!$J$80</definedName>
    <definedName name="L3L">[342]Info!$L$80</definedName>
    <definedName name="ladder">[343]BasicPrice!$F$69</definedName>
    <definedName name="ladder1">[343]BasicPrice!$F$70</definedName>
    <definedName name="lain1">'[45]R-MP'!#REF!</definedName>
    <definedName name="lain2">'[44]R-MP2-98'!#REF!</definedName>
    <definedName name="lain3">'[44]R-MP2-98'!#REF!</definedName>
    <definedName name="lain5">'[44]R-MP2-98'!#REF!</definedName>
    <definedName name="lain6">'[45]R-MP'!#REF!</definedName>
    <definedName name="LAINLAIN">#REF!</definedName>
    <definedName name="LAINLAIN_1">[63]TS!#REF!</definedName>
    <definedName name="LAINLAIN_13">'[63]lamp 7'!#REF!</definedName>
    <definedName name="Lamputl10">[157]UPAH!$D$80</definedName>
    <definedName name="Lamputl20">[157]UPAH!$D$81</definedName>
    <definedName name="lamta">#REF!</definedName>
    <definedName name="LANDSCAPE">#REF!</definedName>
    <definedName name="lantaikeramik">'[183]Anal-1'!#REF!</definedName>
    <definedName name="lantaikerja">[105]Ans!#REF!</definedName>
    <definedName name="Lap.Perekat">'[207]Analisa '!$A$533:$G$592</definedName>
    <definedName name="Lap.Resap.Pengikat">'[207]Analisa '!$A$471:$G$532</definedName>
    <definedName name="lapisanaus">[169]HARGA!$D$37</definedName>
    <definedName name="lapisanijuk">[105]Ans!#REF!</definedName>
    <definedName name="laptu">#REF!</definedName>
    <definedName name="Lasbes">#REF!</definedName>
    <definedName name="Laston.AC">'[207]Analisa '!$A$593:$G$661</definedName>
    <definedName name="latai">'[183]Anal-1'!#REF!</definedName>
    <definedName name="latasir">'[280]DRUP (ASLI)'!$I$363</definedName>
    <definedName name="LBP">#REF!</definedName>
    <definedName name="lbtot">#REF!</definedName>
    <definedName name="lbvol01">#REF!</definedName>
    <definedName name="lbvol02">#REF!</definedName>
    <definedName name="lbvol03">#REF!</definedName>
    <definedName name="lbvol04">#REF!</definedName>
    <definedName name="lbvol05">#REF!</definedName>
    <definedName name="lbvol06">#REF!</definedName>
    <definedName name="lbvol07">#REF!</definedName>
    <definedName name="lbvol08">#REF!</definedName>
    <definedName name="lbvol09">#REF!</definedName>
    <definedName name="lbvol10">#REF!</definedName>
    <definedName name="lbvol11">#REF!</definedName>
    <definedName name="lbvol12">#REF!</definedName>
    <definedName name="lbvol13">#REF!</definedName>
    <definedName name="lbvol14">#REF!</definedName>
    <definedName name="lbvol15">#REF!</definedName>
    <definedName name="lbvol16">#REF!</definedName>
    <definedName name="lbvol17">#REF!</definedName>
    <definedName name="lbvol18">#REF!</definedName>
    <definedName name="lbvol19">#REF!</definedName>
    <definedName name="lbvol20">#REF!</definedName>
    <definedName name="lbvol21">#REF!</definedName>
    <definedName name="lbvol22">#REF!</definedName>
    <definedName name="lbvol23">#REF!</definedName>
    <definedName name="lbvol24">#REF!</definedName>
    <definedName name="lbvol25">#REF!</definedName>
    <definedName name="lbvol26">#REF!</definedName>
    <definedName name="lbvol27">#REF!</definedName>
    <definedName name="lbvol28">#REF!</definedName>
    <definedName name="lbvol29">#REF!</definedName>
    <definedName name="lbvol30">#REF!</definedName>
    <definedName name="lbvol31">#REF!</definedName>
    <definedName name="lbvol32">#REF!</definedName>
    <definedName name="lbvol33">#REF!</definedName>
    <definedName name="lbvol34">#REF!</definedName>
    <definedName name="lbvol35">#REF!</definedName>
    <definedName name="lbvol36">#REF!</definedName>
    <definedName name="lbvol37">#REF!</definedName>
    <definedName name="lbvol38">#REF!</definedName>
    <definedName name="lbvol39">#REF!</definedName>
    <definedName name="lbvol40">#REF!</definedName>
    <definedName name="lbvol41">#REF!</definedName>
    <definedName name="lbvol42">#REF!</definedName>
    <definedName name="lbvol43">#REF!</definedName>
    <definedName name="lbvol44">#REF!</definedName>
    <definedName name="lbvol45">#REF!</definedName>
    <definedName name="lbvol46">#REF!</definedName>
    <definedName name="lbvol47">#REF!</definedName>
    <definedName name="lbvol48">#REF!</definedName>
    <definedName name="lbvol49">#REF!</definedName>
    <definedName name="lbvol50">#REF!</definedName>
    <definedName name="lbvol51">#REF!</definedName>
    <definedName name="lbvol52">#REF!</definedName>
    <definedName name="lbvol53">#REF!</definedName>
    <definedName name="lbvol54">#REF!</definedName>
    <definedName name="lbvol55">#REF!</definedName>
    <definedName name="lbvol56">#REF!</definedName>
    <definedName name="lbvol57">#REF!</definedName>
    <definedName name="lbvol58">#REF!</definedName>
    <definedName name="lbvol59">#REF!</definedName>
    <definedName name="lbvol60">#REF!</definedName>
    <definedName name="lbvol61">#REF!</definedName>
    <definedName name="lbvol62">#REF!</definedName>
    <definedName name="lbvol63">#REF!</definedName>
    <definedName name="lbvol64">#REF!</definedName>
    <definedName name="lbvol65">#REF!</definedName>
    <definedName name="lbvol66">#REF!</definedName>
    <definedName name="lbvol67">#REF!</definedName>
    <definedName name="lbvol68">#REF!</definedName>
    <definedName name="lbvol69">#REF!</definedName>
    <definedName name="lbvol70">#REF!</definedName>
    <definedName name="lbvol71">#REF!</definedName>
    <definedName name="lbvol72">#REF!</definedName>
    <definedName name="lbvol73">#REF!</definedName>
    <definedName name="lbvol74">#REF!</definedName>
    <definedName name="lbvol75">#REF!</definedName>
    <definedName name="lbvol76">#REF!</definedName>
    <definedName name="lbvol77">#REF!</definedName>
    <definedName name="lbvol78">#REF!</definedName>
    <definedName name="lbvol79">#REF!</definedName>
    <definedName name="lbvol80">#REF!</definedName>
    <definedName name="lbvol81">#REF!</definedName>
    <definedName name="lbvol82">#REF!</definedName>
    <definedName name="lbvol83">#REF!</definedName>
    <definedName name="lbvol84">#REF!</definedName>
    <definedName name="lbvol85">#REF!</definedName>
    <definedName name="lbvol86">#REF!</definedName>
    <definedName name="lbvol87">#REF!</definedName>
    <definedName name="lbvol88">#REF!</definedName>
    <definedName name="lbvol89">#REF!</definedName>
    <definedName name="lbvol90">#REF!</definedName>
    <definedName name="lbvol91">#REF!</definedName>
    <definedName name="lbvol92">#REF!</definedName>
    <definedName name="lbvol93">#REF!</definedName>
    <definedName name="lbvol94">#REF!</definedName>
    <definedName name="LDD">#REF!</definedName>
    <definedName name="lf">#REF!</definedName>
    <definedName name="LIBNCR">#REF!</definedName>
    <definedName name="lipst">[140]Material!$J$565</definedName>
    <definedName name="Lisplank">#REF!</definedName>
    <definedName name="List">[344]Listing!$A$1,[345]SMP!#REF!</definedName>
    <definedName name="list_kayu_plafond_5_x5_cm_M">#REF!</definedName>
    <definedName name="list_plank">[168]ANALISA!$N$242</definedName>
    <definedName name="listplank_3_x_30_cm_M">#REF!</definedName>
    <definedName name="lithincoat">[343]BasicPrice!$F$87</definedName>
    <definedName name="ljk">'[237]SAT-DAS'!$J$20</definedName>
    <definedName name="ll">#REF!</definedName>
    <definedName name="llb">[140]Material!$J$554</definedName>
    <definedName name="LLL01_2">'[244]Basic Price'!$F$8</definedName>
    <definedName name="LLL01_24">'[243]Basic Price'!$F$8</definedName>
    <definedName name="LLL03_2">'[244]Basic Price'!$F$12</definedName>
    <definedName name="LLL03_24">'[243]Basic Price'!$F$12</definedName>
    <definedName name="LLL04_1">'[63]Basic Price'!#REF!</definedName>
    <definedName name="LLL04_14">'[346]Basic Price'!#REF!</definedName>
    <definedName name="LLL04_16">'[346]Basic Price'!#REF!</definedName>
    <definedName name="LLL04_17">'[346]Basic Price'!#REF!</definedName>
    <definedName name="LLL04_18">'[346]Basic Price'!#REF!</definedName>
    <definedName name="LLL04_2">'[63]Basic Price'!#REF!</definedName>
    <definedName name="LLL04_3">'[346]Basic Price'!#REF!</definedName>
    <definedName name="LLL05_1">'[63]Basic Price'!#REF!</definedName>
    <definedName name="LLL05_14">'[346]Basic Price'!#REF!</definedName>
    <definedName name="LLL05_16">'[346]Basic Price'!#REF!</definedName>
    <definedName name="LLL05_17">'[346]Basic Price'!#REF!</definedName>
    <definedName name="LLL05_18">'[346]Basic Price'!#REF!</definedName>
    <definedName name="LLL05_2">'[63]Basic Price'!#REF!</definedName>
    <definedName name="LLL05_3">'[346]Basic Price'!#REF!</definedName>
    <definedName name="LLL06_1">'[63]Basic Price'!#REF!</definedName>
    <definedName name="LLL06_12">'[243]Basic Price'!#REF!</definedName>
    <definedName name="LLL06_2">'[244]Basic Price'!#REF!</definedName>
    <definedName name="LLL06_24">'[243]Basic Price'!#REF!</definedName>
    <definedName name="LLL07_1">'[63]Basic Price'!#REF!</definedName>
    <definedName name="LLL07_12">'[243]Basic Price'!#REF!</definedName>
    <definedName name="LLL07_2">'[244]Basic Price'!#REF!</definedName>
    <definedName name="LLL07_24">'[243]Basic Price'!#REF!</definedName>
    <definedName name="LLL08_1">'[63]Basic Price'!#REF!</definedName>
    <definedName name="LLL08_12">'[243]Basic Price'!#REF!</definedName>
    <definedName name="LLL08_2">'[244]Basic Price'!#REF!</definedName>
    <definedName name="LLL08_24">'[243]Basic Price'!#REF!</definedName>
    <definedName name="LLL09_1">'[63]Basic Price'!#REF!</definedName>
    <definedName name="LLL09_12">'[243]Basic Price'!#REF!</definedName>
    <definedName name="LLL09_2">'[244]Basic Price'!#REF!</definedName>
    <definedName name="LLL09_24">'[243]Basic Price'!#REF!</definedName>
    <definedName name="LLL10_1">'[63]Basic Price'!#REF!</definedName>
    <definedName name="LLL10_12">'[243]Basic Price'!#REF!</definedName>
    <definedName name="LLL10_2">'[244]Basic Price'!#REF!</definedName>
    <definedName name="LLL10_24">'[243]Basic Price'!#REF!</definedName>
    <definedName name="LLL11_1">'[63]Basic Price'!#REF!</definedName>
    <definedName name="LLL11_12">'[243]Basic Price'!#REF!</definedName>
    <definedName name="LLL11_2">'[244]Basic Price'!#REF!</definedName>
    <definedName name="LLL11_24">'[243]Basic Price'!#REF!</definedName>
    <definedName name="LMAJOR">#REF!</definedName>
    <definedName name="LMASD">#REF!</definedName>
    <definedName name="LMDDE">#REF!</definedName>
    <definedName name="LMDDL">#REF!</definedName>
    <definedName name="LMDSL">#REF!</definedName>
    <definedName name="LMDSN">#REF!</definedName>
    <definedName name="LMEDT">#REF!</definedName>
    <definedName name="LMESN">#REF!</definedName>
    <definedName name="LMFD">#REF!</definedName>
    <definedName name="LMFE">#REF!</definedName>
    <definedName name="LMGLT">#REF!</definedName>
    <definedName name="LMHD">#REF!</definedName>
    <definedName name="LMKS">#REF!</definedName>
    <definedName name="LMLSE">#REF!</definedName>
    <definedName name="LMNSD">#REF!</definedName>
    <definedName name="LMNST">#REF!</definedName>
    <definedName name="LMNTE">#REF!</definedName>
    <definedName name="LMSDS">#REF!</definedName>
    <definedName name="LMSNIB">#REF!</definedName>
    <definedName name="LMSNIH">#REF!</definedName>
    <definedName name="LMSSN">#REF!</definedName>
    <definedName name="LMTDL">#REF!</definedName>
    <definedName name="LMTDN">#REF!</definedName>
    <definedName name="LMTDS">#REF!</definedName>
    <definedName name="LMTES">#REF!</definedName>
    <definedName name="LMTSL">#REF!</definedName>
    <definedName name="LMTSN">#REF!</definedName>
    <definedName name="lo">#REF!</definedName>
    <definedName name="LOADER">#REF!</definedName>
    <definedName name="loader115">#REF!</definedName>
    <definedName name="loader2.5">'[167]h.sat-bbm'!$J$24</definedName>
    <definedName name="loader3.5">'[167]h.sat-bbm'!$J$23</definedName>
    <definedName name="Loaderalas539">#REF!</definedName>
    <definedName name="Loaderhan539">#REF!</definedName>
    <definedName name="loaderwheel80hp">#REF!</definedName>
    <definedName name="lok">#REF!</definedName>
    <definedName name="Lokasi">#REF!</definedName>
    <definedName name="lounching">[140]Alat!$I$61</definedName>
    <definedName name="louver">[343]BasicPrice!$F$193</definedName>
    <definedName name="lpa">#REF!</definedName>
    <definedName name="LPAA">#REF!</definedName>
    <definedName name="lpam">#REF!</definedName>
    <definedName name="lpb">#REF!</definedName>
    <definedName name="LPBC">#REF!</definedName>
    <definedName name="lpbm">#REF!</definedName>
    <definedName name="lr">#REF!</definedName>
    <definedName name="LSE">#REF!</definedName>
    <definedName name="lsl">#REF!</definedName>
    <definedName name="LUASD">#REF!</definedName>
    <definedName name="LUDDE">#REF!</definedName>
    <definedName name="LUDDL">#REF!</definedName>
    <definedName name="LUDSL">#REF!</definedName>
    <definedName name="LUDSN">#REF!</definedName>
    <definedName name="LUEDT">#REF!</definedName>
    <definedName name="LUESN">#REF!</definedName>
    <definedName name="LUFD">#REF!</definedName>
    <definedName name="LUFE">#REF!</definedName>
    <definedName name="LUGLT">#REF!</definedName>
    <definedName name="LUHD">#REF!</definedName>
    <definedName name="LUKS">#REF!</definedName>
    <definedName name="LULSE">#REF!</definedName>
    <definedName name="LUNSD">#REF!</definedName>
    <definedName name="LUNSY">#REF!</definedName>
    <definedName name="LUNTE">#REF!</definedName>
    <definedName name="LUSDS">#REF!</definedName>
    <definedName name="LUSNIB">#REF!</definedName>
    <definedName name="LUSNIH">#REF!</definedName>
    <definedName name="LUSSN">#REF!</definedName>
    <definedName name="LUTDL">#REF!</definedName>
    <definedName name="LUTDN">#REF!</definedName>
    <definedName name="LUTDS">#REF!</definedName>
    <definedName name="LUTES">#REF!</definedName>
    <definedName name="LUTSL">#REF!</definedName>
    <definedName name="LUTSN">#REF!</definedName>
    <definedName name="m">[283]Meto!#REF!</definedName>
    <definedName name="M.010">'[204]Harga Bahan'!#REF!</definedName>
    <definedName name="M.011">[213]BAHAN!#REF!</definedName>
    <definedName name="M.012">[213]BAHAN!#REF!</definedName>
    <definedName name="M.013">#REF!</definedName>
    <definedName name="M.014">[213]BAHAN!#REF!</definedName>
    <definedName name="M.020">[213]BAHAN!#REF!</definedName>
    <definedName name="M.021">[213]BAHAN!#REF!</definedName>
    <definedName name="M.022">[213]BAHAN!#REF!</definedName>
    <definedName name="M.023">[213]BAHAN!#REF!</definedName>
    <definedName name="M.024">[213]BAHAN!#REF!</definedName>
    <definedName name="M.025">[213]BAHAN!#REF!</definedName>
    <definedName name="M.026">'[204]Harga Bahan'!#REF!</definedName>
    <definedName name="M.031">[213]BAHAN!#REF!</definedName>
    <definedName name="M.033">[213]BAHAN!#REF!</definedName>
    <definedName name="M.035">'[347]Bhn-2'!#REF!</definedName>
    <definedName name="M.040">#REF!</definedName>
    <definedName name="M.041">'[204]Harga Bahan'!#REF!</definedName>
    <definedName name="M.042">[213]BAHAN!#REF!</definedName>
    <definedName name="M.050">[213]BAHAN!#REF!</definedName>
    <definedName name="M.061">'[204]Harga Bahan'!#REF!</definedName>
    <definedName name="M.063">[213]BAHAN!#REF!</definedName>
    <definedName name="M.065">'[204]Harga Bahan'!#REF!</definedName>
    <definedName name="M.070">[213]BAHAN!#REF!</definedName>
    <definedName name="M.080">#REF!</definedName>
    <definedName name="M.081">'[204]Harga Bahan'!#REF!</definedName>
    <definedName name="M.090">'[204]Harga Bahan'!#REF!</definedName>
    <definedName name="M.100">#REF!</definedName>
    <definedName name="M.162">#REF!</definedName>
    <definedName name="M.165">'[204]Harga Bahan'!#REF!</definedName>
    <definedName name="M.166">'[204]Harga Bahan'!#REF!</definedName>
    <definedName name="M.167">'[204]Harga Bahan'!#REF!</definedName>
    <definedName name="M.168">'[204]Harga Bahan'!#REF!</definedName>
    <definedName name="M.170">[213]BAHAN!#REF!</definedName>
    <definedName name="M.180">#REF!</definedName>
    <definedName name="M.181">'[204]Harga Bahan'!#REF!</definedName>
    <definedName name="M.183">'[204]Harga Bahan'!#REF!</definedName>
    <definedName name="M.184">'[204]Harga Bahan'!#REF!</definedName>
    <definedName name="M.185">'[204]Harga Bahan'!#REF!</definedName>
    <definedName name="M_02">[340]HarDasMat!$E$103</definedName>
    <definedName name="M_03">[340]HarDasMat!$E$156</definedName>
    <definedName name="m_041">'[341]Upah&amp;Bhn '!$M$25</definedName>
    <definedName name="M_061">'[341]Upah&amp;Bhn '!$M$28</definedName>
    <definedName name="M_065">'[341]Upah&amp;Bhn '!$M$29</definedName>
    <definedName name="M_170">'[341]Upah&amp;Bhn '!$M$45</definedName>
    <definedName name="m_las">[123]ALAT!$K$43</definedName>
    <definedName name="M1.18">#REF!</definedName>
    <definedName name="M12A">#REF!</definedName>
    <definedName name="M2.02">#REF!</definedName>
    <definedName name="M3.08_1_">#REF!</definedName>
    <definedName name="M3.08_8_">#REF!</definedName>
    <definedName name="M5.01">#REF!</definedName>
    <definedName name="M6.02_1_">#REF!</definedName>
    <definedName name="M6.02_2_">#REF!</definedName>
    <definedName name="M6.05">#REF!</definedName>
    <definedName name="M7.07_2_">#REF!</definedName>
    <definedName name="M7.08_2_">#REF!</definedName>
    <definedName name="M7.08_3_">#REF!</definedName>
    <definedName name="M7.09">#REF!</definedName>
    <definedName name="M7.10_2_">#REF!</definedName>
    <definedName name="M8.01_9_">#REF!</definedName>
    <definedName name="M8.02_13_">#REF!</definedName>
    <definedName name="M8.02_21_A">#REF!</definedName>
    <definedName name="M8.02_4_">#REF!</definedName>
    <definedName name="M8.03_1_">#REF!</definedName>
    <definedName name="M8.03_2_A">#REF!</definedName>
    <definedName name="M8.03_4_A">#REF!</definedName>
    <definedName name="M8.05_2_">#REF!</definedName>
    <definedName name="M9.02">#REF!</definedName>
    <definedName name="M9.05_1_">#REF!</definedName>
    <definedName name="M9.09_1_">#REF!</definedName>
    <definedName name="maint">#REF!</definedName>
    <definedName name="MAJOR">#REF!</definedName>
    <definedName name="Mal">#REF!</definedName>
    <definedName name="malas">[348]PriceList!$E$17</definedName>
    <definedName name="mammer">[105]PM!#REF!</definedName>
    <definedName name="man">#REF!</definedName>
    <definedName name="mandor">#REF!</definedName>
    <definedName name="MANDOR311">#REF!</definedName>
    <definedName name="MANDOR312">#REF!</definedName>
    <definedName name="MANDOR33">#REF!</definedName>
    <definedName name="MANDOR511">#REF!</definedName>
    <definedName name="MANDOR512">#REF!</definedName>
    <definedName name="MANDOR521">#REF!</definedName>
    <definedName name="MANDOR611">#REF!</definedName>
    <definedName name="MANDOR753">#REF!</definedName>
    <definedName name="MANDOR818">#REF!</definedName>
    <definedName name="MANDOR819">#REF!</definedName>
    <definedName name="mapel">[123]map!$N$15</definedName>
    <definedName name="marble">[79]BasicPrice!$G$133</definedName>
    <definedName name="marblestruc">[79]BasicPrice!$G$134</definedName>
    <definedName name="marine">'[130]harga lama'!#REF!</definedName>
    <definedName name="markbaja">[348]PriceList!$F$8</definedName>
    <definedName name="markbesi">[348]PriceList!$F$13</definedName>
    <definedName name="marking">#REF!</definedName>
    <definedName name="MATERIAL">#REF!</definedName>
    <definedName name="MATERIAL_1">'[63]Basic Price'!#REF!</definedName>
    <definedName name="MATERIAL_12">'[243]Basic Price'!#REF!</definedName>
    <definedName name="MATERIAL_2">'[244]Basic Price'!#REF!</definedName>
    <definedName name="MATERIAL_24">'[243]Basic Price'!#REF!</definedName>
    <definedName name="matim">[109]DHSD!$G$22</definedName>
    <definedName name="MAYOR">#REF!</definedName>
    <definedName name="mbeton">[349]Monitor!$D$12</definedName>
    <definedName name="mbhn">'[188]Hrg Sat'!$H$7</definedName>
    <definedName name="MBOT">#REF!</definedName>
    <definedName name="mcrane">[187]Base_Price!$J$178</definedName>
    <definedName name="md">#REF!</definedName>
    <definedName name="Mdhan539">'[350]Up Bhn3'!$AA$12</definedName>
    <definedName name="mdr">[123]UPH!$K$17</definedName>
    <definedName name="Mdralas539">#REF!</definedName>
    <definedName name="Mdrhan539">#REF!</definedName>
    <definedName name="medan3.4">#REF!</definedName>
    <definedName name="medan5.10">#REF!</definedName>
    <definedName name="medan5.7">#REF!</definedName>
    <definedName name="medan6.12">#REF!</definedName>
    <definedName name="medan8.15">#REF!</definedName>
    <definedName name="meee">'[29]7'!#REF!</definedName>
    <definedName name="mek">[213]BAHAN!#REF!</definedName>
    <definedName name="mekanik">'[174]DU&amp;B'!#REF!</definedName>
    <definedName name="Mekhanik___Supir">[169]HARGA!$D$18</definedName>
    <definedName name="mekpem">[213]BAHAN!#REF!</definedName>
    <definedName name="memec">[351]Source!$E$12</definedName>
    <definedName name="meni.kayu">#REF!</definedName>
    <definedName name="MENU">#REF!</definedName>
    <definedName name="Meranti">#REF!</definedName>
    <definedName name="Merbau">#REF!</definedName>
    <definedName name="mesingilas">'[130]harga lama'!#REF!</definedName>
    <definedName name="mesingilas3roda">#REF!</definedName>
    <definedName name="mesingilaskaret">#REF!</definedName>
    <definedName name="mesingilastendem">#REF!</definedName>
    <definedName name="mesinlas">'[130]harga lama'!#REF!</definedName>
    <definedName name="met">[352]BOQ!$A$14:$G$212</definedName>
    <definedName name="metal">[42]UPAH!#REF!</definedName>
    <definedName name="METODA">#REF!</definedName>
    <definedName name="mf">'[119]Upah, Bahan, Alat'!#REF!</definedName>
    <definedName name="MF8A">#REF!</definedName>
    <definedName name="MF8B">#REF!</definedName>
    <definedName name="mg">#REF!</definedName>
    <definedName name="MG43B">'[47]ANALISA (2)'!$Q$1770</definedName>
    <definedName name="MG50H">'[47]ANALISA (2)'!$Q$1832</definedName>
    <definedName name="Mgr">'[131]SAT-DAS'!#REF!</definedName>
    <definedName name="mgrader">#REF!</definedName>
    <definedName name="MI2A">#REF!</definedName>
    <definedName name="MI2AF6">#REF!</definedName>
    <definedName name="MILYAR">#REF!</definedName>
    <definedName name="mincat">[42]UPAH!#REF!</definedName>
    <definedName name="MINOR">#REF!</definedName>
    <definedName name="MINOR_1">[63]TS!#REF!</definedName>
    <definedName name="MINOR_13">'[63]lamp 7'!#REF!</definedName>
    <definedName name="MINUSPPN">#REF!</definedName>
    <definedName name="minyak">'[130]harga lama'!#REF!</definedName>
    <definedName name="Minyak_Pelumas">'[147]Upah&amp;Bahan (2)'!#REF!</definedName>
    <definedName name="mixer">[197]bahan!$F$45</definedName>
    <definedName name="Mixeralas539">#REF!</definedName>
    <definedName name="Mixerhan539">#REF!</definedName>
    <definedName name="MJ">#REF!</definedName>
    <definedName name="mk">#REF!</definedName>
    <definedName name="Mkhan539">#REF!</definedName>
    <definedName name="mkonsul">[351]Source!$E$13</definedName>
    <definedName name="ml">'[174]DU&amp;B'!#REF!</definedName>
    <definedName name="MLEFT">#REF!</definedName>
    <definedName name="mlex.w">#REF!</definedName>
    <definedName name="mlh">'[174]DU&amp;B'!#REF!</definedName>
    <definedName name="MLs">[70]DHSD!#REF!</definedName>
    <definedName name="MM">#REF!</definedName>
    <definedName name="mmc" hidden="1">{#N/A,#N/A,TRUE,"Front";#N/A,#N/A,TRUE,"Simple Letter";#N/A,#N/A,TRUE,"Inside";#N/A,#N/A,TRUE,"Contents";#N/A,#N/A,TRUE,"Basis";#N/A,#N/A,TRUE,"Inclusions";#N/A,#N/A,TRUE,"Exclusions";#N/A,#N/A,TRUE,"Areas";#N/A,#N/A,TRUE,"Summary";#N/A,#N/A,TRUE,"Detail"}</definedName>
    <definedName name="mmember1">[351]Source!$E$20</definedName>
    <definedName name="mmember2">[351]Source!$E$21</definedName>
    <definedName name="MMM01_1">'[63]Basic Price'!#REF!</definedName>
    <definedName name="MMM01_12">'[243]Basic Price'!#REF!</definedName>
    <definedName name="MMM01_2">'[244]Basic Price'!#REF!</definedName>
    <definedName name="MMM01_24">'[243]Basic Price'!#REF!</definedName>
    <definedName name="MMM02_1">'[63]Basic Price'!#REF!</definedName>
    <definedName name="MMM02_12">'[243]Basic Price'!#REF!</definedName>
    <definedName name="MMM02_2">'[244]Basic Price'!#REF!</definedName>
    <definedName name="MMM02_24">'[243]Basic Price'!#REF!</definedName>
    <definedName name="MMM03_1">'[63]Basic Price'!#REF!</definedName>
    <definedName name="MMM03_12">'[243]Basic Price'!#REF!</definedName>
    <definedName name="MMM03_2">'[244]Basic Price'!#REF!</definedName>
    <definedName name="MMM03_24">'[243]Basic Price'!#REF!</definedName>
    <definedName name="MMM04_1">'[63]Basic Price'!#REF!</definedName>
    <definedName name="MMM04_12">'[243]Basic Price'!#REF!</definedName>
    <definedName name="MMM04_2">'[244]Basic Price'!#REF!</definedName>
    <definedName name="MMM04_24">'[243]Basic Price'!#REF!</definedName>
    <definedName name="MMM05_1">'[63]Basic Price'!#REF!</definedName>
    <definedName name="MMM05_12">'[243]Basic Price'!#REF!</definedName>
    <definedName name="MMM05_2">'[244]Basic Price'!#REF!</definedName>
    <definedName name="MMM05_24">'[243]Basic Price'!#REF!</definedName>
    <definedName name="MMM06_1">'[63]Basic Price'!#REF!</definedName>
    <definedName name="MMM06_12">'[243]Basic Price'!#REF!</definedName>
    <definedName name="MMM06_2">'[244]Basic Price'!#REF!</definedName>
    <definedName name="MMM06_24">'[243]Basic Price'!#REF!</definedName>
    <definedName name="MMM07_1">'[63]Basic Price'!#REF!</definedName>
    <definedName name="MMM07_12">'[243]Basic Price'!#REF!</definedName>
    <definedName name="MMM07_2">'[244]Basic Price'!#REF!</definedName>
    <definedName name="MMM07_24">'[243]Basic Price'!#REF!</definedName>
    <definedName name="MMM08_1">'[63]Basic Price'!#REF!</definedName>
    <definedName name="MMM08_12">'[243]Basic Price'!#REF!</definedName>
    <definedName name="MMM08_2">'[244]Basic Price'!#REF!</definedName>
    <definedName name="MMM08_24">'[243]Basic Price'!#REF!</definedName>
    <definedName name="MMM09_1">'[63]Basic Price'!#REF!</definedName>
    <definedName name="MMM09_12">'[243]Basic Price'!#REF!</definedName>
    <definedName name="MMM09_2">'[244]Basic Price'!#REF!</definedName>
    <definedName name="MMM09_24">'[243]Basic Price'!#REF!</definedName>
    <definedName name="MMM10_1">'[63]Basic Price'!#REF!</definedName>
    <definedName name="MMM10_12">'[243]Basic Price'!#REF!</definedName>
    <definedName name="MMM10_2">'[244]Basic Price'!#REF!</definedName>
    <definedName name="MMM10_24">'[243]Basic Price'!#REF!</definedName>
    <definedName name="MMM11_1">'[63]Basic Price'!#REF!</definedName>
    <definedName name="MMM11_12">'[243]Basic Price'!#REF!</definedName>
    <definedName name="MMM11_2">'[244]Basic Price'!#REF!</definedName>
    <definedName name="MMM11_24">'[243]Basic Price'!#REF!</definedName>
    <definedName name="MMM12_1">'[63]Basic Price'!#REF!</definedName>
    <definedName name="MMM12_12">'[243]Basic Price'!#REF!</definedName>
    <definedName name="MMM12_2">'[244]Basic Price'!#REF!</definedName>
    <definedName name="MMM12_24">'[243]Basic Price'!#REF!</definedName>
    <definedName name="MMM12A">#REF!</definedName>
    <definedName name="MMM13_1">'[63]Basic Price'!#REF!</definedName>
    <definedName name="MMM13_12">'[243]Basic Price'!#REF!</definedName>
    <definedName name="MMM13_2">'[244]Basic Price'!#REF!</definedName>
    <definedName name="MMM13_24">'[243]Basic Price'!#REF!</definedName>
    <definedName name="MMM14_1">'[63]Basic Price'!#REF!</definedName>
    <definedName name="MMM14_12">'[243]Basic Price'!#REF!</definedName>
    <definedName name="MMM14_2">'[244]Basic Price'!#REF!</definedName>
    <definedName name="MMM14_24">'[243]Basic Price'!#REF!</definedName>
    <definedName name="MMM15_1">'[63]Basic Price'!#REF!</definedName>
    <definedName name="MMM15_12">'[243]Basic Price'!#REF!</definedName>
    <definedName name="MMM15_2">'[244]Basic Price'!#REF!</definedName>
    <definedName name="MMM15_24">'[243]Basic Price'!#REF!</definedName>
    <definedName name="MMM16_1">'[63]Basic Price'!#REF!</definedName>
    <definedName name="MMM16_12">'[243]Basic Price'!#REF!</definedName>
    <definedName name="MMM16_2">'[244]Basic Price'!#REF!</definedName>
    <definedName name="MMM16_24">'[243]Basic Price'!#REF!</definedName>
    <definedName name="MMM17_1">'[63]Basic Price'!#REF!</definedName>
    <definedName name="MMM17_12">'[243]Basic Price'!#REF!</definedName>
    <definedName name="MMM17_2">'[244]Basic Price'!#REF!</definedName>
    <definedName name="MMM17_24">'[243]Basic Price'!#REF!</definedName>
    <definedName name="MMM17A">#REF!</definedName>
    <definedName name="MMM17A_1">'[63]Basic Price'!#REF!</definedName>
    <definedName name="MMM17A_12">'[243]Basic Price'!#REF!</definedName>
    <definedName name="MMM17A_2">'[244]Basic Price'!#REF!</definedName>
    <definedName name="MMM17A_24">'[243]Basic Price'!#REF!</definedName>
    <definedName name="MMM18_1">'[63]Basic Price'!#REF!</definedName>
    <definedName name="MMM18_12">'[243]Basic Price'!#REF!</definedName>
    <definedName name="MMM18_2">'[244]Basic Price'!#REF!</definedName>
    <definedName name="MMM18_24">'[243]Basic Price'!#REF!</definedName>
    <definedName name="MMM19_1">'[63]Basic Price'!#REF!</definedName>
    <definedName name="MMM19_12">'[243]Basic Price'!#REF!</definedName>
    <definedName name="MMM19_2">'[244]Basic Price'!#REF!</definedName>
    <definedName name="MMM19_24">'[243]Basic Price'!#REF!</definedName>
    <definedName name="MMM20_1">'[63]Basic Price'!#REF!</definedName>
    <definedName name="MMM20_12">'[243]Basic Price'!#REF!</definedName>
    <definedName name="MMM20_2">'[244]Basic Price'!#REF!</definedName>
    <definedName name="MMM20_24">'[243]Basic Price'!#REF!</definedName>
    <definedName name="MMM21_1">'[63]Basic Price'!#REF!</definedName>
    <definedName name="MMM21_12">'[243]Basic Price'!#REF!</definedName>
    <definedName name="MMM21_2">'[244]Basic Price'!#REF!</definedName>
    <definedName name="MMM21_24">'[243]Basic Price'!#REF!</definedName>
    <definedName name="MMM22_1">'[63]Basic Price'!#REF!</definedName>
    <definedName name="MMM22_12">'[243]Basic Price'!#REF!</definedName>
    <definedName name="MMM22_2">'[244]Basic Price'!#REF!</definedName>
    <definedName name="MMM22_24">'[243]Basic Price'!#REF!</definedName>
    <definedName name="MMM23_1">'[63]Basic Price'!#REF!</definedName>
    <definedName name="MMM23_12">'[243]Basic Price'!#REF!</definedName>
    <definedName name="MMM23_2">'[244]Basic Price'!#REF!</definedName>
    <definedName name="MMM23_24">'[243]Basic Price'!#REF!</definedName>
    <definedName name="MMM24_1">'[63]Basic Price'!#REF!</definedName>
    <definedName name="MMM24_12">'[243]Basic Price'!#REF!</definedName>
    <definedName name="MMM24_2">'[244]Basic Price'!#REF!</definedName>
    <definedName name="MMM24_24">'[243]Basic Price'!#REF!</definedName>
    <definedName name="MMM25_1">'[63]Basic Price'!#REF!</definedName>
    <definedName name="MMM25_12">'[243]Basic Price'!#REF!</definedName>
    <definedName name="MMM25_2">'[244]Basic Price'!#REF!</definedName>
    <definedName name="MMM25_24">'[243]Basic Price'!#REF!</definedName>
    <definedName name="MMM26_1">'[63]Basic Price'!#REF!</definedName>
    <definedName name="MMM26_12">'[243]Basic Price'!#REF!</definedName>
    <definedName name="MMM26_2">'[244]Basic Price'!#REF!</definedName>
    <definedName name="MMM26_24">'[243]Basic Price'!#REF!</definedName>
    <definedName name="MMM27_1">'[63]Basic Price'!#REF!</definedName>
    <definedName name="MMM27_12">'[243]Basic Price'!#REF!</definedName>
    <definedName name="MMM27_2">'[244]Basic Price'!#REF!</definedName>
    <definedName name="MMM27_24">'[243]Basic Price'!#REF!</definedName>
    <definedName name="MMM28_1">'[63]Basic Price'!#REF!</definedName>
    <definedName name="MMM28_12">'[243]Basic Price'!#REF!</definedName>
    <definedName name="MMM28_2">'[244]Basic Price'!#REF!</definedName>
    <definedName name="MMM28_24">'[243]Basic Price'!#REF!</definedName>
    <definedName name="MMM29_1">'[63]Basic Price'!#REF!</definedName>
    <definedName name="MMM29_12">'[243]Basic Price'!#REF!</definedName>
    <definedName name="MMM29_2">'[244]Basic Price'!#REF!</definedName>
    <definedName name="MMM29_24">'[243]Basic Price'!#REF!</definedName>
    <definedName name="MMM30_1">'[63]Basic Price'!#REF!</definedName>
    <definedName name="MMM30_12">'[243]Basic Price'!#REF!</definedName>
    <definedName name="MMM30_2">'[244]Basic Price'!#REF!</definedName>
    <definedName name="MMM30_24">'[243]Basic Price'!#REF!</definedName>
    <definedName name="MMM31_1">'[63]Basic Price'!#REF!</definedName>
    <definedName name="MMM31_12">'[243]Basic Price'!#REF!</definedName>
    <definedName name="MMM31_2">'[244]Basic Price'!#REF!</definedName>
    <definedName name="MMM31_24">'[243]Basic Price'!#REF!</definedName>
    <definedName name="MMM32_1">'[63]Basic Price'!#REF!</definedName>
    <definedName name="MMM32_12">'[243]Basic Price'!#REF!</definedName>
    <definedName name="MMM32_2">'[244]Basic Price'!#REF!</definedName>
    <definedName name="MMM32_24">'[243]Basic Price'!#REF!</definedName>
    <definedName name="MMM33_1">'[63]Basic Price'!#REF!</definedName>
    <definedName name="MMM33_12">'[243]Basic Price'!#REF!</definedName>
    <definedName name="MMM33_2">'[244]Basic Price'!#REF!</definedName>
    <definedName name="MMM33_24">'[243]Basic Price'!#REF!</definedName>
    <definedName name="MMM34_1">'[63]Basic Price'!#REF!</definedName>
    <definedName name="MMM34_12">'[243]Basic Price'!#REF!</definedName>
    <definedName name="MMM34_2">'[244]Basic Price'!#REF!</definedName>
    <definedName name="MMM34_24">'[243]Basic Price'!#REF!</definedName>
    <definedName name="MMM35_1">'[63]Basic Price'!#REF!</definedName>
    <definedName name="MMM35_12">'[243]Basic Price'!#REF!</definedName>
    <definedName name="MMM35_2">'[244]Basic Price'!#REF!</definedName>
    <definedName name="MMM35_24">'[243]Basic Price'!#REF!</definedName>
    <definedName name="MMM35A">#REF!</definedName>
    <definedName name="MMM35A_1">'[63]Basic Price'!#REF!</definedName>
    <definedName name="MMM35A_12">'[243]Basic Price'!#REF!</definedName>
    <definedName name="MMM35A_2">'[244]Basic Price'!#REF!</definedName>
    <definedName name="MMM35A_24">'[243]Basic Price'!#REF!</definedName>
    <definedName name="MMM36_1">'[63]Basic Price'!#REF!</definedName>
    <definedName name="MMM36_12">'[243]Basic Price'!#REF!</definedName>
    <definedName name="MMM36_2">'[244]Basic Price'!#REF!</definedName>
    <definedName name="MMM36_24">'[243]Basic Price'!#REF!</definedName>
    <definedName name="MMM37_1">'[63]Basic Price'!#REF!</definedName>
    <definedName name="MMM37_12">'[243]Basic Price'!#REF!</definedName>
    <definedName name="MMM37_2">'[244]Basic Price'!#REF!</definedName>
    <definedName name="MMM37_24">'[243]Basic Price'!#REF!</definedName>
    <definedName name="MMM38_1">'[63]Basic Price'!#REF!</definedName>
    <definedName name="MMM38_12">'[243]Basic Price'!#REF!</definedName>
    <definedName name="MMM38_2">'[244]Basic Price'!#REF!</definedName>
    <definedName name="MMM38_24">'[243]Basic Price'!#REF!</definedName>
    <definedName name="MMM39_1">'[63]Basic Price'!#REF!</definedName>
    <definedName name="MMM39_12">'[243]Basic Price'!#REF!</definedName>
    <definedName name="MMM39_2">'[244]Basic Price'!#REF!</definedName>
    <definedName name="MMM39_24">'[243]Basic Price'!#REF!</definedName>
    <definedName name="MMM40_1">'[63]Basic Price'!#REF!</definedName>
    <definedName name="MMM40_12">'[243]Basic Price'!#REF!</definedName>
    <definedName name="MMM40_2">'[244]Basic Price'!#REF!</definedName>
    <definedName name="MMM40_24">'[243]Basic Price'!#REF!</definedName>
    <definedName name="MMM41_1">'[63]Basic Price'!#REF!</definedName>
    <definedName name="MMM41_12">'[243]Basic Price'!#REF!</definedName>
    <definedName name="MMM41_2">'[244]Basic Price'!#REF!</definedName>
    <definedName name="MMM41_24">'[243]Basic Price'!#REF!</definedName>
    <definedName name="MMM411_1">'[63]Basic Price'!#REF!</definedName>
    <definedName name="MMM411_12">'[243]Basic Price'!#REF!</definedName>
    <definedName name="MMM411_2">'[244]Basic Price'!#REF!</definedName>
    <definedName name="MMM411_24">'[243]Basic Price'!#REF!</definedName>
    <definedName name="MMM42_1">'[63]Basic Price'!#REF!</definedName>
    <definedName name="MMM42_12">'[243]Basic Price'!#REF!</definedName>
    <definedName name="MMM42_2">'[244]Basic Price'!#REF!</definedName>
    <definedName name="MMM42_24">'[243]Basic Price'!#REF!</definedName>
    <definedName name="MMM43_1">'[63]Basic Price'!#REF!</definedName>
    <definedName name="MMM43_12">'[243]Basic Price'!#REF!</definedName>
    <definedName name="MMM43_2">'[244]Basic Price'!#REF!</definedName>
    <definedName name="MMM43_24">'[243]Basic Price'!#REF!</definedName>
    <definedName name="MMM44_1">'[63]Basic Price'!#REF!</definedName>
    <definedName name="MMM44_12">'[243]Basic Price'!#REF!</definedName>
    <definedName name="MMM44_2">'[244]Basic Price'!#REF!</definedName>
    <definedName name="MMM44_24">'[243]Basic Price'!#REF!</definedName>
    <definedName name="MMM45_1">'[63]Basic Price'!#REF!</definedName>
    <definedName name="MMM45_12">'[243]Basic Price'!#REF!</definedName>
    <definedName name="MMM45_2">'[244]Basic Price'!#REF!</definedName>
    <definedName name="MMM45_24">'[243]Basic Price'!#REF!</definedName>
    <definedName name="MMM46_1">'[63]Basic Price'!#REF!</definedName>
    <definedName name="MMM46_12">'[243]Basic Price'!#REF!</definedName>
    <definedName name="MMM46_2">'[244]Basic Price'!#REF!</definedName>
    <definedName name="MMM46_24">'[243]Basic Price'!#REF!</definedName>
    <definedName name="MMM47_1">'[63]Basic Price'!#REF!</definedName>
    <definedName name="MMM47_12">'[243]Basic Price'!#REF!</definedName>
    <definedName name="MMM47_2">'[244]Basic Price'!#REF!</definedName>
    <definedName name="MMM47_24">'[243]Basic Price'!#REF!</definedName>
    <definedName name="MMM48_1">'[63]Basic Price'!#REF!</definedName>
    <definedName name="MMM48_12">'[243]Basic Price'!#REF!</definedName>
    <definedName name="MMM48_2">'[244]Basic Price'!#REF!</definedName>
    <definedName name="MMM48_24">'[243]Basic Price'!#REF!</definedName>
    <definedName name="MMM49_1">'[63]Basic Price'!#REF!</definedName>
    <definedName name="MMM49_12">'[243]Basic Price'!#REF!</definedName>
    <definedName name="MMM49_2">'[244]Basic Price'!#REF!</definedName>
    <definedName name="MMM49_24">'[243]Basic Price'!#REF!</definedName>
    <definedName name="MMM50_1">'[63]Basic Price'!#REF!</definedName>
    <definedName name="MMM50_12">'[243]Basic Price'!#REF!</definedName>
    <definedName name="MMM50_2">'[244]Basic Price'!#REF!</definedName>
    <definedName name="MMM50_24">'[243]Basic Price'!#REF!</definedName>
    <definedName name="MMM51_1">'[63]Basic Price'!#REF!</definedName>
    <definedName name="MMM51_12">'[243]Basic Price'!#REF!</definedName>
    <definedName name="MMM51_2">'[244]Basic Price'!#REF!</definedName>
    <definedName name="MMM51_24">'[243]Basic Price'!#REF!</definedName>
    <definedName name="MMM52_1">'[63]Basic Price'!#REF!</definedName>
    <definedName name="MMM52_12">'[243]Basic Price'!#REF!</definedName>
    <definedName name="MMM52_2">'[244]Basic Price'!#REF!</definedName>
    <definedName name="MMM52_24">'[243]Basic Price'!#REF!</definedName>
    <definedName name="MMM53_1">'[63]Basic Price'!#REF!</definedName>
    <definedName name="MMM53_12">'[243]Basic Price'!#REF!</definedName>
    <definedName name="MMM53_2">'[244]Basic Price'!#REF!</definedName>
    <definedName name="MMM53_24">'[243]Basic Price'!#REF!</definedName>
    <definedName name="MMM54_1">'[63]Basic Price'!#REF!</definedName>
    <definedName name="MMM54_12">'[243]Basic Price'!#REF!</definedName>
    <definedName name="MMM54_2">'[244]Basic Price'!#REF!</definedName>
    <definedName name="MMM54_24">'[243]Basic Price'!#REF!</definedName>
    <definedName name="mmw">[79]BasicPrice!$G$123</definedName>
    <definedName name="MOB">#REF!</definedName>
    <definedName name="MOBIL">#REF!</definedName>
    <definedName name="MOBILISASI">#REF!</definedName>
    <definedName name="Mobilisasi_Awal">'[292]Analisa Mob.1'!$I$41</definedName>
    <definedName name="Mobilisasi_Ruas">'[292]Analisa Mob. 2'!$I$41</definedName>
    <definedName name="mol">#REF!</definedName>
    <definedName name="Molen">#REF!</definedName>
    <definedName name="molenbeton">#REF!</definedName>
    <definedName name="mooringbit">[187]Base_Price!$J$93</definedName>
    <definedName name="MOS">#REF!</definedName>
    <definedName name="MOTORGRADER321">#REF!</definedName>
    <definedName name="MOTORGRADER33">#REF!</definedName>
    <definedName name="MOTORGRADER511">#REF!</definedName>
    <definedName name="MOTORGRADER512">#REF!</definedName>
    <definedName name="MOTORGRADER521">#REF!</definedName>
    <definedName name="mowi.w.shield">#REF!</definedName>
    <definedName name="mowi.ws">#REF!</definedName>
    <definedName name="MP">[213]BAHAN!#REF!</definedName>
    <definedName name="mpbln">[187]DATA!$E$15</definedName>
    <definedName name="mphk">[187]DATA!$E$13</definedName>
    <definedName name="mpilihan">#REF!</definedName>
    <definedName name="MR">#REF!</definedName>
    <definedName name="MR.011">[213]BAHAN!#REF!</definedName>
    <definedName name="MR.012">[213]BAHAN!#REF!</definedName>
    <definedName name="MR.013">[213]BAHAN!#REF!</definedName>
    <definedName name="MR.014">[213]BAHAN!#REF!</definedName>
    <definedName name="MR.042">[213]BAHAN!#REF!</definedName>
    <definedName name="MR.42">'[347]Bhn-2'!#REF!</definedName>
    <definedName name="MR_12">'[341]Upah&amp;Bhn '!$M$11</definedName>
    <definedName name="MRIGHT">#REF!</definedName>
    <definedName name="mrtot">#REF!</definedName>
    <definedName name="ms">[283]Meto!#REF!</definedName>
    <definedName name="MSDE">'[353]ANALISA (2)'!$Z$41</definedName>
    <definedName name="MSDL">'[353]ANALISA (2)'!$Z$42</definedName>
    <definedName name="MSDT">'[353]ANALISA (2)'!$Z$40</definedName>
    <definedName name="MSPLV">'[47]ANALISA (2)'!$Q$2390</definedName>
    <definedName name="MSS_3.11">#REF!</definedName>
    <definedName name="MSS_8.01_1_">#REF!</definedName>
    <definedName name="MSS_8.01_11_A">#REF!</definedName>
    <definedName name="MSS_8.01_2_">#REF!</definedName>
    <definedName name="MSS_8.01_3_">#REF!</definedName>
    <definedName name="MSS_8.04_1_A">#REF!</definedName>
    <definedName name="MSS_9.05_3_">#REF!</definedName>
    <definedName name="msub">[348]PriceList!$E$16</definedName>
    <definedName name="mtanah">#REF!</definedName>
    <definedName name="MTOP">#REF!</definedName>
    <definedName name="MTTK">#REF!</definedName>
    <definedName name="MU">#REF!</definedName>
    <definedName name="mubahan">[354]hardas!$J$3</definedName>
    <definedName name="multi">[187]Base_Price!$J$83</definedName>
    <definedName name="multi.18">#REF!</definedName>
    <definedName name="multi.4">#REF!</definedName>
    <definedName name="multi.6">#REF!</definedName>
    <definedName name="multi.9">#REF!</definedName>
    <definedName name="multi12mm">[343]BasicPrice!$F$52</definedName>
    <definedName name="multi18mm">[343]BasicPrice!$F$54</definedName>
    <definedName name="multicolour">'[183]Anal-1'!#REF!</definedName>
    <definedName name="Multiplek_12MM">[169]HARGA!$D$65</definedName>
    <definedName name="murbaut">[140]Material!$J$342</definedName>
    <definedName name="MUSHOLLA">#REF!</definedName>
    <definedName name="mustr">#REF!</definedName>
    <definedName name="Mutiplek4mm">'[182]Upah Bahan'!#REF!</definedName>
    <definedName name="MUTU">[124]Beton!$B$7:$H$27</definedName>
    <definedName name="N">#REF!</definedName>
    <definedName name="N_1011">#REF!</definedName>
    <definedName name="N_1012">[181]Analisa!#REF!</definedName>
    <definedName name="N_1013">#REF!</definedName>
    <definedName name="N_12">#REF!</definedName>
    <definedName name="N_21">[181]Analisa!$I$44</definedName>
    <definedName name="N_22">#REF!</definedName>
    <definedName name="N_233">#REF!</definedName>
    <definedName name="N_311">[181]Analisa!$K$282</definedName>
    <definedName name="N_321">#REF!</definedName>
    <definedName name="N_33">#REF!</definedName>
    <definedName name="N_34">#REF!</definedName>
    <definedName name="N_511">#REF!</definedName>
    <definedName name="N_512">[181]Analisa!#REF!</definedName>
    <definedName name="N_521">[181]Analisa!#REF!</definedName>
    <definedName name="N_611">[181]Analisa!#REF!</definedName>
    <definedName name="N_612">[181]Analisa!#REF!</definedName>
    <definedName name="N_634">[181]Analisa!#REF!</definedName>
    <definedName name="N_635">[181]Analisa!#REF!</definedName>
    <definedName name="N_711">[181]Analisa!#REF!</definedName>
    <definedName name="N_72">[181]Analisa!$R$109</definedName>
    <definedName name="N_74">#REF!</definedName>
    <definedName name="N_753">#REF!</definedName>
    <definedName name="N_KON1">#REF!</definedName>
    <definedName name="N_KON10">#REF!</definedName>
    <definedName name="N_KON3">#REF!</definedName>
    <definedName name="N_KON4">#REF!</definedName>
    <definedName name="N_KON7">#REF!</definedName>
    <definedName name="nail">#REF!</definedName>
    <definedName name="nama_bagpro">'[242]data-pendukung'!$H$14</definedName>
    <definedName name="Nama_paket">[355]Data!$G$14</definedName>
    <definedName name="nama_pekerjaan">'[242]data-pendukung'!$H$16</definedName>
    <definedName name="nama_pekerjaan1">'[356]data-pendukung'!$H$16</definedName>
    <definedName name="nama_pekerjaan2">#REF!</definedName>
    <definedName name="nama_penawar">'[230]Data-pendukung'!$G$19</definedName>
    <definedName name="Nama_perusahaan">[290]Data!$G$9</definedName>
    <definedName name="Nama_perusahaan_penawar">[355]Data!$G$10</definedName>
    <definedName name="Nama_Pimpinan">#REF!</definedName>
    <definedName name="Nama_program">'[357]data-pendukung'!$H$12</definedName>
    <definedName name="nama_proyek">'[242]data-pendukung'!$H$12</definedName>
    <definedName name="namapaket">[358]menu!$C$10</definedName>
    <definedName name="nb">'[282]SAT-DAS'!$J$33</definedName>
    <definedName name="ndgnd">[109]DHSD!$G$37</definedName>
    <definedName name="ndt">#REF!</definedName>
    <definedName name="nego">'[359]Kuantitas &amp; Harga'!#REF!</definedName>
    <definedName name="NEN">#REF!</definedName>
    <definedName name="NEVER">[186]Analis!$E$594</definedName>
    <definedName name="NGADA">[145]DASAR!$D$9</definedName>
    <definedName name="nilai">[105]Kua!#REF!</definedName>
    <definedName name="NILAIMINUSPPN">#REF!</definedName>
    <definedName name="nm">[59]Ch!$A$11</definedName>
    <definedName name="nmpek">[360]CH!$A$6</definedName>
    <definedName name="nmpkt">[361]CH!$C$8</definedName>
    <definedName name="no">[249]Catatan!$D$11</definedName>
    <definedName name="Nok">#REF!</definedName>
    <definedName name="Nok_Alumium_Standar_40_x_18">'[147]Upah&amp;Bahan (2)'!#REF!</definedName>
    <definedName name="Nok_Genteng_Beton">'[147]Upah&amp;Bahan (2)'!#REF!</definedName>
    <definedName name="Nok_Genteng_Metal">'[147]Upah&amp;Bahan (2)'!$G$81</definedName>
    <definedName name="nokmetal">[169]HARGA!$D$55</definedName>
    <definedName name="nomenst">[79]BasicPrice!$G$162</definedName>
    <definedName name="nomenweir">[79]BasicPrice!$G$161</definedName>
    <definedName name="nomer1">#REF!</definedName>
    <definedName name="nomer10">#REF!</definedName>
    <definedName name="nomer11">#REF!</definedName>
    <definedName name="nomer12">#REF!</definedName>
    <definedName name="nomer13">#REF!</definedName>
    <definedName name="nomer14">#REF!</definedName>
    <definedName name="nomer15">#REF!</definedName>
    <definedName name="nomer16">#REF!</definedName>
    <definedName name="nomer17">#REF!</definedName>
    <definedName name="nomer18">#REF!</definedName>
    <definedName name="nomer19">#REF!</definedName>
    <definedName name="nomer2">#REF!</definedName>
    <definedName name="nomer20">#REF!</definedName>
    <definedName name="nomer21">#REF!</definedName>
    <definedName name="nomer3">#REF!</definedName>
    <definedName name="nomer4">#REF!</definedName>
    <definedName name="nomer5">#REF!</definedName>
    <definedName name="nomer6">#REF!</definedName>
    <definedName name="nomer7">#REF!</definedName>
    <definedName name="nomer8">#REF!</definedName>
    <definedName name="nomer9">#REF!</definedName>
    <definedName name="Nomor_paket">[355]Data!$G$16</definedName>
    <definedName name="NOSEKSI">#REF!</definedName>
    <definedName name="np">[187]DATA!$E$6</definedName>
    <definedName name="NSD">#REF!</definedName>
    <definedName name="NSE">#REF!</definedName>
    <definedName name="NST">#REF!</definedName>
    <definedName name="Number_of_Payments">MATCH(0.01,End_Bal,-1)+1</definedName>
    <definedName name="o">#REF!</definedName>
    <definedName name="Oe">[362]menu!$D$17</definedName>
    <definedName name="oef">[363]divII!$I$1</definedName>
    <definedName name="oilform">[187]Base_Price!$J$86</definedName>
    <definedName name="oilpaint">[79]BasicPrice!$G$128</definedName>
    <definedName name="OIO">'[364]Kuantitas &amp; Harga'!$G$82</definedName>
    <definedName name="OK">'[365]Kuantitas &amp; Harga'!#REF!</definedName>
    <definedName name="oksigenu">'[174]DU&amp;B'!#REF!</definedName>
    <definedName name="OLE_LINK1">#REF!</definedName>
    <definedName name="oli">#REF!</definedName>
    <definedName name="olie">[366]bahan!$G$34</definedName>
    <definedName name="Olifdalas539">#REF!</definedName>
    <definedName name="Olifdhan539">#REF!</definedName>
    <definedName name="olihidraulik">#REF!</definedName>
    <definedName name="olimesin">#REF!</definedName>
    <definedName name="Olimsnalas539">#REF!</definedName>
    <definedName name="Olimsnhan539">'[350]Up Bhn3'!$AA$33</definedName>
    <definedName name="Olitransalas539">#REF!</definedName>
    <definedName name="Olitranshan539">#REF!</definedName>
    <definedName name="olitransmisi">#REF!</definedName>
    <definedName name="OMC" hidden="1">{#N/A,#N/A,TRUE,"Front";#N/A,#N/A,TRUE,"Simple Letter";#N/A,#N/A,TRUE,"Inside";#N/A,#N/A,TRUE,"Contents";#N/A,#N/A,TRUE,"Basis";#N/A,#N/A,TRUE,"Inclusions";#N/A,#N/A,TRUE,"Exclusions";#N/A,#N/A,TRUE,"Areas";#N/A,#N/A,TRUE,"Summary";#N/A,#N/A,TRUE,"Detail"}</definedName>
    <definedName name="OOO">'[364]Kuantitas &amp; Harga'!$G$73</definedName>
    <definedName name="op">#REF!</definedName>
    <definedName name="Opalas539">#REF!</definedName>
    <definedName name="OPERA">[337]BAHAN!$G$17</definedName>
    <definedName name="operator">#REF!</definedName>
    <definedName name="Ophan539">#REF!</definedName>
    <definedName name="opsemter">[213]BAHAN!#REF!</definedName>
    <definedName name="opseter">#REF!</definedName>
    <definedName name="opter">[213]BAHAN!#REF!</definedName>
    <definedName name="optersem">[213]BAHAN!#REF!</definedName>
    <definedName name="OR">[154]Catatan!$D$5</definedName>
    <definedName name="ORDER">#REF!</definedName>
    <definedName name="OrderTable" hidden="1">#REF!</definedName>
    <definedName name="OST">[213]BAHAN!#REF!</definedName>
    <definedName name="OT">[213]BAHAN!#REF!</definedName>
    <definedName name="overhead">[330]Bahan!$N$3</definedName>
    <definedName name="Oxigen">'[130]harga lama'!#REF!</definedName>
    <definedName name="oxigenu">'[174]DU&amp;B'!#REF!</definedName>
    <definedName name="oxygen">'[130]harga lama'!#REF!</definedName>
    <definedName name="P">#REF!</definedName>
    <definedName name="p.bI">#REF!</definedName>
    <definedName name="p.kmp.smrd.3.20">#REF!</definedName>
    <definedName name="p.triplek">#REF!</definedName>
    <definedName name="PA">[249]Rkp!$K$27</definedName>
    <definedName name="PacokJendela">'[182]Upah Bahan'!#REF!</definedName>
    <definedName name="Padat">#REF!</definedName>
    <definedName name="PAGAR_A">#REF!</definedName>
    <definedName name="PAGAR_B">#REF!</definedName>
    <definedName name="pagarseng">[140]RinciBab1_Seksi1!$U$13</definedName>
    <definedName name="paintconcrete">[343]BasicPrice!$F$83</definedName>
    <definedName name="paintmetal">[343]BasicPrice!$F$80</definedName>
    <definedName name="paintwood">[343]BasicPrice!$F$79</definedName>
    <definedName name="pajak">[351]Source!$E$24</definedName>
    <definedName name="pajak1">'[44]R-MP2-98'!#REF!</definedName>
    <definedName name="pajak2">'[44]R-MP2-98'!#REF!</definedName>
    <definedName name="pajak3">'[44]R-MP2-98'!#REF!</definedName>
    <definedName name="pajak4">'[44]R-MP2-98'!#REF!</definedName>
    <definedName name="pajak5">'[44]R-MP2-98'!#REF!</definedName>
    <definedName name="pajak6">'[44]R-MP2-98'!#REF!</definedName>
    <definedName name="pakai">[367]UnitRatePaket1!$L$1021</definedName>
    <definedName name="paket">[332]rekap!$J$10</definedName>
    <definedName name="paket_nomer">'[356]data-pendukung'!$H$20</definedName>
    <definedName name="paku">#REF!</definedName>
    <definedName name="Paku_1_2____1">'[147]Upah&amp;Bahan (2)'!$G$58</definedName>
    <definedName name="Paku_Asbes">[169]HARGA!$D$48</definedName>
    <definedName name="Paku_Genteng_Metal">[169]HARGA!$D$51</definedName>
    <definedName name="Paku_Hak_Panjang_15_cm">'[147]Upah&amp;Bahan (2)'!$G$61</definedName>
    <definedName name="Paku_Kayu_2____5">'[147]Upah&amp;Bahan (2)'!$G$56</definedName>
    <definedName name="Paku_Seng">'[147]Upah&amp;Bahan (2)'!$G$59</definedName>
    <definedName name="paku5.7.10">#REF!</definedName>
    <definedName name="Pakualas539">#REF!</definedName>
    <definedName name="pakuasbes">[170]cover!#REF!</definedName>
    <definedName name="Pakuhan539">#REF!</definedName>
    <definedName name="Pakukayu">[189]Upah!$L$92</definedName>
    <definedName name="pakukm">'[174]DU&amp;B'!#REF!</definedName>
    <definedName name="Pakukoplek">[189]Upah!#REF!</definedName>
    <definedName name="pakul">'[174]DU&amp;B'!#REF!</definedName>
    <definedName name="pakulh">'[174]DU&amp;B'!#REF!</definedName>
    <definedName name="pakuonduline">'[130]harga lama'!#REF!</definedName>
    <definedName name="Pakuseng">#REF!</definedName>
    <definedName name="pakutri">'[58]har-sat'!$H$16</definedName>
    <definedName name="Pakutriplek">[189]Upah!$L$94</definedName>
    <definedName name="pakuu">'[174]DU&amp;B'!#REF!</definedName>
    <definedName name="Pakuulir">[189]Upah!$L$93</definedName>
    <definedName name="pan">#REF!</definedName>
    <definedName name="pancang">#REF!</definedName>
    <definedName name="panelbtn5">[140]Material!$J$595</definedName>
    <definedName name="Panitia">#REF!</definedName>
    <definedName name="panjang">[140]MAPP!$M$18</definedName>
    <definedName name="Papan">#REF!</definedName>
    <definedName name="papan.m.3.20">#REF!</definedName>
    <definedName name="Papan_rider">'[160]HARGA BAHAN'!#REF!</definedName>
    <definedName name="papanbekisting">#REF!</definedName>
    <definedName name="papankam">'[58]har-sat'!$H$24</definedName>
    <definedName name="Papanlistplank">[189]Upah!$L$95</definedName>
    <definedName name="papanmer">'[58]har-sat'!$H$27</definedName>
    <definedName name="Pas">#REF!</definedName>
    <definedName name="Pas.Batu.Mekanik">'[207]Analisa '!$A$801:$G$864</definedName>
    <definedName name="pas_bouw">[123]UPH!$K$50</definedName>
    <definedName name="pas_btkali">[123]UPH!$K$59</definedName>
    <definedName name="pas_rcp50.70">[123]UPH!$K$63</definedName>
    <definedName name="PASANGAN">#REF!</definedName>
    <definedName name="pasangan_bata_1_2_setengah_bata_M2">#REF!</definedName>
    <definedName name="pasangan_bata_1_4_setengah_bata_M2">#REF!</definedName>
    <definedName name="PASANGAN79">#REF!</definedName>
    <definedName name="pasanganbatu">'[280]DRUP (ASLI)'!$I$801</definedName>
    <definedName name="pasanganbronjong">[105]Ans!#REF!</definedName>
    <definedName name="PASBATU">#REF!</definedName>
    <definedName name="PASBATUa">#REF!</definedName>
    <definedName name="Pasir">#REF!</definedName>
    <definedName name="PASIR_PASANG">[175]Rab!#REF!</definedName>
    <definedName name="PASIR_TIMBUN">#REF!</definedName>
    <definedName name="pasirayakkasar">#REF!</definedName>
    <definedName name="Pasirbeton">[189]Upah!$L$96</definedName>
    <definedName name="Pasirpas">'[221]Upah Modifikasi'!$E$26</definedName>
    <definedName name="Pasirpasang">[189]Upah!$L$97</definedName>
    <definedName name="pasiru">[172]ANALISA!$K$14</definedName>
    <definedName name="PasirUrig">'[182]Upah Bahan'!#REF!</definedName>
    <definedName name="Pasirurug">[189]Upah!$L$98</definedName>
    <definedName name="pasr.1">[128]Progress!$C$21</definedName>
    <definedName name="PATAP">[368]Analisa!#REF!</definedName>
    <definedName name="paving">#REF!</definedName>
    <definedName name="Payment_Date">DATE(YEAR(Loan_Start),MONTH(Loan_Start)+Payment_Number,DAY(Loan_Start))</definedName>
    <definedName name="PB">[249]Rkp!$K$25</definedName>
    <definedName name="pbat">'[194]DU&amp;B'!$H$10</definedName>
    <definedName name="pbek">'[194]DU&amp;B'!#REF!</definedName>
    <definedName name="pbet">#REF!</definedName>
    <definedName name="pbeton">#REF!</definedName>
    <definedName name="pbp">#REF!</definedName>
    <definedName name="pc">#REF!</definedName>
    <definedName name="Pcalas539">#REF!</definedName>
    <definedName name="Pchan539">#REF!</definedName>
    <definedName name="pcl">#REF!</definedName>
    <definedName name="pcpdri">#REF!</definedName>
    <definedName name="pcpfur">#REF!</definedName>
    <definedName name="pdr">#REF!</definedName>
    <definedName name="pe">#REF!</definedName>
    <definedName name="PEDESTRIAN818">#REF!</definedName>
    <definedName name="PEDESTRIANROLLER">'[18]An. Alat'!#REF!</definedName>
    <definedName name="pek">#REF!</definedName>
    <definedName name="Pek_atap_LTII">#REF!</definedName>
    <definedName name="Pek_atap_LTIII">#REF!</definedName>
    <definedName name="pek_beton_bertulang_LTII">#REF!</definedName>
    <definedName name="pek_beton_bertulang_LTIII">#REF!</definedName>
    <definedName name="Pek_inst_air_kotor">#REF!</definedName>
    <definedName name="Pek_Inst_listrik_LTII">#REF!</definedName>
    <definedName name="pek_inst_listrik_LTIII">#REF!</definedName>
    <definedName name="Pek_kosen_LTII">#REF!</definedName>
    <definedName name="Pek_kosen_LTIII">#REF!</definedName>
    <definedName name="pek_lain">[126]Rincian!#REF!</definedName>
    <definedName name="Pek_lain_lain">#REF!</definedName>
    <definedName name="pek_lantai_LTII">#REF!</definedName>
    <definedName name="Pek_lantai_LTIII">#REF!</definedName>
    <definedName name="Pek_pasangan_LTII">#REF!</definedName>
    <definedName name="Pek_pasangan_LTIII">#REF!</definedName>
    <definedName name="pek_pengecatan">#REF!</definedName>
    <definedName name="Pek_Pengecatan_LTII">#REF!</definedName>
    <definedName name="pek_pengecatan_LTIII">#REF!</definedName>
    <definedName name="pek_plb">[126]Rincian!#REF!</definedName>
    <definedName name="pek_pondasi">[126]Rincian!#REF!</definedName>
    <definedName name="Pek_relif_LTII">#REF!</definedName>
    <definedName name="pek_relif_LTIII">#REF!</definedName>
    <definedName name="pek_struktur">[126]Rincian!#REF!</definedName>
    <definedName name="pek_tanah">[126]Rincian!#REF!</definedName>
    <definedName name="pekeja">#REF!</definedName>
    <definedName name="pekerja">#REF!</definedName>
    <definedName name="PEKERJA311">#REF!</definedName>
    <definedName name="PEKERJA312">#REF!</definedName>
    <definedName name="PEKERJA33">#REF!</definedName>
    <definedName name="PEKERJA511">#REF!</definedName>
    <definedName name="PEKERJA512">#REF!</definedName>
    <definedName name="PEKERJA521">#REF!</definedName>
    <definedName name="PEKERJA611">#REF!</definedName>
    <definedName name="PEKERJA753">#REF!</definedName>
    <definedName name="PEKERJA818">#REF!</definedName>
    <definedName name="PEKERJA819">#REF!</definedName>
    <definedName name="pekerjaan_bertulang">#REF!</definedName>
    <definedName name="Pekerjaan_instl_pemasangan">#REF!</definedName>
    <definedName name="Pekerjaan_Kosen">#REF!</definedName>
    <definedName name="pekerjaan_lantai_I_pek_tanah">#REF!</definedName>
    <definedName name="pekerjaan_lantai_pelapis_dinding">#REF!</definedName>
    <definedName name="pekerjaan_pasangan">#REF!</definedName>
    <definedName name="pekerjaan_persiapan">#REF!</definedName>
    <definedName name="pektrampil">'[167]h.sat-bbm'!$J$127</definedName>
    <definedName name="pelumas">'[174]DU&amp;B'!#REF!</definedName>
    <definedName name="pemadatan">#REF!</definedName>
    <definedName name="Pemancangan">[55]NP!$L$183:$V$243</definedName>
    <definedName name="Pembantu">#REF!</definedName>
    <definedName name="PembantuO">#REF!</definedName>
    <definedName name="pembersihan">'[183]Anal-1'!#REF!</definedName>
    <definedName name="pembesian">[105]Ans!#REF!</definedName>
    <definedName name="Pembesianalas539">#REF!</definedName>
    <definedName name="Pembesianhan539">#REF!</definedName>
    <definedName name="Pembongkaran">[369]NP!$L$841:$V$901</definedName>
    <definedName name="pembort">[366]Upah!$G$14</definedName>
    <definedName name="pembsopir">[370]upah!#REF!</definedName>
    <definedName name="pemlap">[105]Ans!#REF!</definedName>
    <definedName name="pemop">[213]BAHAN!#REF!</definedName>
    <definedName name="PEN">'[216]2'!$A$1508:$J$1570</definedName>
    <definedName name="penawar">'[240]data-pendukung'!$H$31</definedName>
    <definedName name="Pengelola">#REF!</definedName>
    <definedName name="Pengeringan">#REF!</definedName>
    <definedName name="Pengesahan.">#REF!</definedName>
    <definedName name="penghampar">#REF!</definedName>
    <definedName name="Pengukuran">#REF!</definedName>
    <definedName name="Peningkatan_Pembangunan_Jalan_dan_Jembatan">"Nama_Program"</definedName>
    <definedName name="penyaring">#REF!</definedName>
    <definedName name="Penyelam">[169]HARGA!$D$21</definedName>
    <definedName name="penyelamu">'[174]DU&amp;B'!#REF!</definedName>
    <definedName name="penyemprot1000">#REF!</definedName>
    <definedName name="Perahu___Boat">[169]HARGA!$D$87</definedName>
    <definedName name="perancah">#REF!</definedName>
    <definedName name="perancahlaut">#REF!</definedName>
    <definedName name="perhitungan">'[29]7'!#REF!</definedName>
    <definedName name="PERKERASAN">#REF!</definedName>
    <definedName name="Perkerasan_Berbutir">#REF!</definedName>
    <definedName name="PERKERSN_A">#REF!</definedName>
    <definedName name="PERKERSN_B">#REF!</definedName>
    <definedName name="pers">[249]Catatan!$D$4</definedName>
    <definedName name="pers2">[106]Mushala!$C$16</definedName>
    <definedName name="PERSEN1">#REF!</definedName>
    <definedName name="PERSEN10">[246]BILL!#REF!</definedName>
    <definedName name="PERSEN3">[246]BILL!#REF!</definedName>
    <definedName name="PERSEN4">#REF!</definedName>
    <definedName name="PERSEN7">#REF!</definedName>
    <definedName name="Perusahaan">#REF!</definedName>
    <definedName name="PF8A">#REF!</definedName>
    <definedName name="PF8B">#REF!</definedName>
    <definedName name="pg">[334]DUB!$F$9</definedName>
    <definedName name="PG43B">'[47]ANALISA (2)'!$Q$1754</definedName>
    <definedName name="PG50H">'[47]ANALISA (2)'!$Q$1816</definedName>
    <definedName name="pgal">'[194]DU&amp;B'!#REF!</definedName>
    <definedName name="PI2A">#REF!</definedName>
    <definedName name="PI2AF6">#REF!</definedName>
    <definedName name="pickup">#REF!</definedName>
    <definedName name="pil">#REF!</definedName>
    <definedName name="piledriver">'[209]H-Dasar'!$F$231</definedName>
    <definedName name="pilm">#REF!</definedName>
    <definedName name="PILMEN1">#REF!</definedName>
    <definedName name="PILMEN2">#REF!</definedName>
    <definedName name="pimpinan">'[242]data-pendukung'!$H$33</definedName>
    <definedName name="pimpinan_perusahaan">'[318]Surat Pernyataan'!$H$34</definedName>
    <definedName name="PIMPRO">#REF!</definedName>
    <definedName name="pinion">[105]DH!#REF!</definedName>
    <definedName name="PINTUAIR">#REF!</definedName>
    <definedName name="PintuDauble">'[182]Upah Bahan'!#REF!</definedName>
    <definedName name="pintupanel">[319]Analis!#REF!</definedName>
    <definedName name="PintuWC">'[182]Upah Bahan'!#REF!</definedName>
    <definedName name="pipa">#REF!</definedName>
    <definedName name="pipa1">#REF!</definedName>
    <definedName name="pipabaja">'[130]harga lama'!#REF!</definedName>
    <definedName name="pipabesi">[105]DH!#REF!</definedName>
    <definedName name="PipaBeton_450">[169]HARGA!$D$45</definedName>
    <definedName name="PipaGalvanis">#REF!</definedName>
    <definedName name="pipagorong">'[280]DRUP (ASLI)'!$I$655</definedName>
    <definedName name="PipaPVC">#REF!</definedName>
    <definedName name="PipaPVC4">'[182]Upah Bahan'!#REF!</definedName>
    <definedName name="pipasandaran">[105]Ans!#REF!</definedName>
    <definedName name="Pipasparing">[157]UPAH!$D$108</definedName>
    <definedName name="pipe1_1_2">[343]BasicPrice!$F$170</definedName>
    <definedName name="pipe1_2">[343]BasicPrice!$F$167</definedName>
    <definedName name="pipe2">[343]BasicPrice!$F$171</definedName>
    <definedName name="pipe3">[343]BasicPrice!$F$172</definedName>
    <definedName name="pipe3_4">[343]BasicPrice!$F$168</definedName>
    <definedName name="pipe4">[343]BasicPrice!$F$173</definedName>
    <definedName name="piped150">[343]BasicPrice!$F$176</definedName>
    <definedName name="piped200">[343]BasicPrice!$F$177</definedName>
    <definedName name="piped50">[343]BasicPrice!$F$174</definedName>
    <definedName name="pju1.150">[140]Material!$J$556</definedName>
    <definedName name="pju1.250">[140]Material!$J$555</definedName>
    <definedName name="pju1.400">[140]Material!$J$559</definedName>
    <definedName name="pk">[324]Upah!$H$31</definedName>
    <definedName name="pkj">[163]DHSD!$G$11</definedName>
    <definedName name="Pkjalas539">#REF!</definedName>
    <definedName name="Pkjhan539">#REF!</definedName>
    <definedName name="Pkjr">[70]DHSD!#REF!</definedName>
    <definedName name="Pkrj">[70]DHSD!#REF!</definedName>
    <definedName name="pkst">#REF!</definedName>
    <definedName name="pkt">[249]Catatan!$D$8</definedName>
    <definedName name="pl">'[174]DU&amp;B'!#REF!</definedName>
    <definedName name="plafond_multipleks_4mm_M2">#REF!</definedName>
    <definedName name="plafond_plywood">[168]ANALISA!$N$331</definedName>
    <definedName name="plafondplywood">#REF!</definedName>
    <definedName name="plafondreider">'[183]Anal-1'!#REF!</definedName>
    <definedName name="Plamur">[189]Upah!$L$115</definedName>
    <definedName name="plamur.matex">#REF!</definedName>
    <definedName name="plastic">[79]BasicPrice!$G$47</definedName>
    <definedName name="plasticfloor">[343]BasicPrice!$F$143</definedName>
    <definedName name="plastik">#REF!</definedName>
    <definedName name="Plat">#REF!</definedName>
    <definedName name="Plat12p1100">#REF!</definedName>
    <definedName name="Plat8p1100">#REF!</definedName>
    <definedName name="platbaja">'[130]harga lama'!#REF!</definedName>
    <definedName name="Platbordesp1100">#REF!</definedName>
    <definedName name="platjepit">#REF!</definedName>
    <definedName name="Platkuda2">[157]UPAH!$D$109</definedName>
    <definedName name="Platlantai">[157]ANALISA!#REF!</definedName>
    <definedName name="platpvc">[105]DH!#REF!</definedName>
    <definedName name="Plattangga">[157]ANALISA!#REF!</definedName>
    <definedName name="Plester">#REF!</definedName>
    <definedName name="plester12">'[183]Anal-1'!#REF!</definedName>
    <definedName name="plester14">'[183]Anal-1'!#REF!</definedName>
    <definedName name="Plesteran">'[202]Jamur Jelatang'!$P$27</definedName>
    <definedName name="plesteran_15mm_1_2_M2">#REF!</definedName>
    <definedName name="plesteran_15mm_1_4_M2">#REF!</definedName>
    <definedName name="plh">'[174]DU&amp;B'!#REF!</definedName>
    <definedName name="ply_18mm">[123]BHN!$L$48</definedName>
    <definedName name="plywood">#REF!</definedName>
    <definedName name="plywood4">'[58]har-sat'!$H$31</definedName>
    <definedName name="plywood9">'[58]har-sat'!$H$30</definedName>
    <definedName name="Pmskarus">'[182]Upah Bahan'!#REF!</definedName>
    <definedName name="PO">[213]BAHAN!#REF!</definedName>
    <definedName name="POCUK">#REF!</definedName>
    <definedName name="polipropylene">'[130]harga lama'!#REF!</definedName>
    <definedName name="pomc" hidden="1">{#N/A,#N/A,TRUE,"Front";#N/A,#N/A,TRUE,"Simple Letter";#N/A,#N/A,TRUE,"Inside";#N/A,#N/A,TRUE,"Contents";#N/A,#N/A,TRUE,"Basis";#N/A,#N/A,TRUE,"Inclusions";#N/A,#N/A,TRUE,"Exclusions";#N/A,#N/A,TRUE,"Areas";#N/A,#N/A,TRUE,"Summary";#N/A,#N/A,TRUE,"Detail"}</definedName>
    <definedName name="pompa">#REF!</definedName>
    <definedName name="pond.bt.kl">[128]Progress!$C$23</definedName>
    <definedName name="Pond.Klas.A">'[207]Analisa '!$A$340:$G$404</definedName>
    <definedName name="Pond.Klas.B">'[207]Analisa '!$A$405:$G$470</definedName>
    <definedName name="pondasi_batu_belah_1_4_M3">#REF!</definedName>
    <definedName name="Pondasi1">[157]ANALISA!#REF!</definedName>
    <definedName name="Pondasi2">[157]ANALISA!#REF!</definedName>
    <definedName name="pondasibatu">[319]Analis!#REF!</definedName>
    <definedName name="ponton">'[130]harga lama'!#REF!</definedName>
    <definedName name="pop">[217]DH!$G$12</definedName>
    <definedName name="poperator">#REF!</definedName>
    <definedName name="Por11x11">#REF!</definedName>
    <definedName name="pos">'[79]Input Data'!$C$10</definedName>
    <definedName name="POS_JG_GRB">#REF!</definedName>
    <definedName name="pp">[324]Upah!$H$22</definedName>
    <definedName name="ppas">#REF!</definedName>
    <definedName name="ppasang">#REF!</definedName>
    <definedName name="PPB">[249]Rkp!$K$23</definedName>
    <definedName name="ppil">[187]Base_Price!$J$187</definedName>
    <definedName name="PPn">[187]MAPDC!$R$38</definedName>
    <definedName name="ppn.m.3.20.serut">#REF!</definedName>
    <definedName name="ppn2.30">#REF!</definedName>
    <definedName name="ppn3.30">#REF!</definedName>
    <definedName name="PPR">[249]Rkp!$K$35</definedName>
    <definedName name="pps">#REF!</definedName>
    <definedName name="Pr">#REF!</definedName>
    <definedName name="praktis">'[183]Anal-1'!#REF!</definedName>
    <definedName name="prc_ds5">[140]Material!$J$547</definedName>
    <definedName name="prc_ds5a">[140]Material!$J$548</definedName>
    <definedName name="Prch">[70]DHSD!#REF!</definedName>
    <definedName name="Premium">#REF!</definedName>
    <definedName name="prep">#REF!</definedName>
    <definedName name="prgrs2">#REF!</definedName>
    <definedName name="primcot">[187]Base_Price!$J$87</definedName>
    <definedName name="PRINT_AR01">#REF!</definedName>
    <definedName name="_xlnm.Print_Area" localSheetId="3">'1. AHS PERSIAPAN CK'!$A$1:$G$2819</definedName>
    <definedName name="_xlnm.Print_Area" localSheetId="4">'2. AHS STUKTUR CK'!$A$1:$G$3876</definedName>
    <definedName name="_xlnm.Print_Area" localSheetId="5">'3. AHS ARSITEKTURAL'!$A$1:$G$7321</definedName>
    <definedName name="_xlnm.Print_Area" localSheetId="1">BOQ!$B$1:$H$218</definedName>
    <definedName name="_xlnm.Print_Area" localSheetId="6">'HSD PSPN,STR,ARS'!$B$1:$G$753</definedName>
    <definedName name="_xlnm.Print_Area" localSheetId="2">'HSP PRSPN,STR,ARS'!$A$1:$D$996</definedName>
    <definedName name="_xlnm.Print_Area" localSheetId="0">INFORMASI!$A$1:$L$16</definedName>
    <definedName name="_xlnm.Print_Area" localSheetId="9">'PERHITUNGAN K-3'!$C$2:$M$35</definedName>
    <definedName name="_xlnm.Print_Area">#REF!</definedName>
    <definedName name="Print_Area_MI">#REF!</definedName>
    <definedName name="_xlnm.Print_Titles" localSheetId="6">'HSD PSPN,STR,ARS'!$4:$4</definedName>
    <definedName name="_xlnm.Print_Titles">#REF!</definedName>
    <definedName name="PRINT_TITLES_MI">#REF!</definedName>
    <definedName name="PRLGKPAN">#REF!</definedName>
    <definedName name="pro">[154]Catatan!$D$7</definedName>
    <definedName name="Prodozer">#REF!</definedName>
    <definedName name="Prodump">#REF!</definedName>
    <definedName name="proexcavator">#REF!</definedName>
    <definedName name="PROFIT">#REF!</definedName>
    <definedName name="proller">#REF!</definedName>
    <definedName name="Promixer">#REF!</definedName>
    <definedName name="Propadat">#REF!</definedName>
    <definedName name="propinsi">'[242]data-pendukung'!$H$10</definedName>
    <definedName name="propyline">[169]HARGA!$D$36</definedName>
    <definedName name="prov">[187]DATA!$E$9</definedName>
    <definedName name="PROY">[371]REKAP!$J$9</definedName>
    <definedName name="Proyek___Bagpro">[117]KWANTITAS!$B$4</definedName>
    <definedName name="PRPG">#REF!</definedName>
    <definedName name="prtot">#REF!</definedName>
    <definedName name="Prudump">#REF!</definedName>
    <definedName name="PRUG">#REF!</definedName>
    <definedName name="PSAPB">#REF!</definedName>
    <definedName name="pserv">[187]Base_Price!$J$186</definedName>
    <definedName name="psf">#REF!</definedName>
    <definedName name="psopir">#REF!</definedName>
    <definedName name="PSPLV">'[47]ANALISA (2)'!$Q$2374</definedName>
    <definedName name="psr">'[194]DU&amp;B'!#REF!</definedName>
    <definedName name="Psr.psg">#REF!</definedName>
    <definedName name="psr.trs">#REF!</definedName>
    <definedName name="psr_psg">[123]BHN!$L$31</definedName>
    <definedName name="psrbtn">[140]Material!$J$80</definedName>
    <definedName name="Psrbtnalas539">#REF!</definedName>
    <definedName name="Psrbtnhan539">#REF!</definedName>
    <definedName name="psrcor">'[188]Hrg Sat'!$E$90</definedName>
    <definedName name="pst">#REF!</definedName>
    <definedName name="pt">#REF!</definedName>
    <definedName name="PTJW">#REF!</definedName>
    <definedName name="pTOK">#REF!</definedName>
    <definedName name="ptr">#REF!</definedName>
    <definedName name="pu">'[174]DU&amp;B'!#REF!</definedName>
    <definedName name="PUBA">#REF!</definedName>
    <definedName name="pump">[343]BasicPrice!$F$234</definedName>
    <definedName name="puring">#REF!</definedName>
    <definedName name="purug">#REF!</definedName>
    <definedName name="PUSAT">#REF!</definedName>
    <definedName name="PUSAT_12">'[372]DIV 7'!#REF!</definedName>
    <definedName name="PUSAT_14">#REF!</definedName>
    <definedName name="PUSAT_16">#REF!</definedName>
    <definedName name="PUSAT_17">#REF!</definedName>
    <definedName name="PUSAT_18">#REF!</definedName>
    <definedName name="PUSAT_2">#REF!</definedName>
    <definedName name="PUSAT_3">#REF!</definedName>
    <definedName name="PUSG">#REF!</definedName>
    <definedName name="pvc">#REF!</definedName>
    <definedName name="pvc.0.5.mas.d">#REF!</definedName>
    <definedName name="pvc.0.7.5.Mas.d">#REF!</definedName>
    <definedName name="pvc.1.M.abu">#REF!</definedName>
    <definedName name="pvc.10">[140]Material!$J$385</definedName>
    <definedName name="pvc.15">[140]Material!$J$386</definedName>
    <definedName name="pvc.2.5.Mas.d">#REF!</definedName>
    <definedName name="pvc.2.mas.d">#REF!</definedName>
    <definedName name="pvc.3.mas.d">#REF!</definedName>
    <definedName name="pvc.4.mas.d">#REF!</definedName>
    <definedName name="pvc1.2.aw">#REF!</definedName>
    <definedName name="pvc1.2.wav.aw">#REF!</definedName>
    <definedName name="pvc2d">#REF!</definedName>
    <definedName name="pvc3.4.aw">#REF!</definedName>
    <definedName name="pvc3d">#REF!</definedName>
    <definedName name="pvc3in">[187]Base_Price!$J$69</definedName>
    <definedName name="pvc4d">#REF!</definedName>
    <definedName name="pvc50drain">[79]BasicPrice!$G$122</definedName>
    <definedName name="PVC8X6">#REF!</definedName>
    <definedName name="pvcws">[79]BasicPrice!$G$125</definedName>
    <definedName name="q">'[373]Kuantitas &amp; Harga'!#REF!</definedName>
    <definedName name="qeraw">'[137]SAT-DAS'!$J$62</definedName>
    <definedName name="QQ">'[236]BIAYA  ALAT'!$U$1537</definedName>
    <definedName name="qqq">'[119]Upah, Bahan, Alat'!#REF!</definedName>
    <definedName name="qqqqqqqqqqqqqq">#REF!</definedName>
    <definedName name="QR_BC">#REF!</definedName>
    <definedName name="QRY.3" localSheetId="9" hidden="1">'[374]Agregat Halus &amp; Kasar'!$I$12:$I$20</definedName>
    <definedName name="QRY.3" hidden="1">'[375]Agregat Halus &amp; Kasar'!$I$12:$I$20</definedName>
    <definedName name="QUARYBATUBELAH">'[376]Analisa Quarry'!$A$373:$H$428,'[376]Analisa Quarry'!$A$429:$H$483</definedName>
    <definedName name="QUARYBATUKALI">'[376]Analisa Quarry'!$A$149:$H$204,'[376]Analisa Quarry'!$A$205:$H$259</definedName>
    <definedName name="QUARYPASIR">'[376]Analisa Quarry'!$A$37:$H$92,'[376]Analisa Quarry'!$A$93:$H$147</definedName>
    <definedName name="QUARYPASIRURUG">'[376]Analisa Quarry'!$A$597:$H$652,'[376]Analisa Quarry'!$A$653:$H$707</definedName>
    <definedName name="QUARYSIRTU">'[376]Analisa Quarry'!$A$485:$H$540,'[376]Analisa Quarry'!$A$541:$H$595</definedName>
    <definedName name="QW">'[236]BIAYA  ALAT'!$U$1747</definedName>
    <definedName name="qww">#REF!</definedName>
    <definedName name="R_">#REF!</definedName>
    <definedName name="R_ALAT">#REF!</definedName>
    <definedName name="R_TOTAL">#REF!</definedName>
    <definedName name="RAB">#REF!</definedName>
    <definedName name="rab_polen">[377]boq!$A$540:$I$604</definedName>
    <definedName name="rab_rkp_ttl_bab_7_bangunan_pelengkap">#REF!</definedName>
    <definedName name="rab_rkp_ttl_bab_8_pekerjaan_lain_lain">#REF!</definedName>
    <definedName name="rab_rkp_ttl_bab_9_jembatan_sta_2_190">#REF!</definedName>
    <definedName name="rab_rkp_ttl_bab_a10_jembatan_sta_5_541">#REF!</definedName>
    <definedName name="rabasgel">'[130]harga lama'!#REF!</definedName>
    <definedName name="rabat">'[183]Anal-1'!#REF!</definedName>
    <definedName name="rabmck">[378]lab!$Z$162</definedName>
    <definedName name="Rabunggentengmetal">[189]Upah!$L$117</definedName>
    <definedName name="rabungondulen">'[130]harga lama'!#REF!</definedName>
    <definedName name="rabungonduline">[170]cover!#REF!</definedName>
    <definedName name="rail">#REF!</definedName>
    <definedName name="Rangka_metal_Hollow_40.40.2_mm">'[147]Upah&amp;Bahan (2)'!$G$88</definedName>
    <definedName name="ratakanMP">[105]Ans!#REF!</definedName>
    <definedName name="ratnawati">#REF!</definedName>
    <definedName name="rawat_beton_M3">#REF!</definedName>
    <definedName name="RBBEND45250">[2]ANALIS!#REF!</definedName>
    <definedName name="rbjlr">[140]Material!$J$585</definedName>
    <definedName name="rbppA2">[140]Material!$J$572</definedName>
    <definedName name="rbpplA4">[140]Material!$J$579</definedName>
    <definedName name="rbpplB1">[140]Material!$J$580</definedName>
    <definedName name="rbpplJ">[140]Material!$J$582</definedName>
    <definedName name="rbtiket">[140]Material!$J$587</definedName>
    <definedName name="RCArea" hidden="1">#REF!</definedName>
    <definedName name="rcplate">[140]Material!$J$614</definedName>
    <definedName name="RE">[138]DHSD!$G$40</definedName>
    <definedName name="ReadymixD">[379]SATDASAR!$G$218</definedName>
    <definedName name="reewr">[380]Harsat!$E$86</definedName>
    <definedName name="regulvalve">[343]BasicPrice!$F$197</definedName>
    <definedName name="reinforce">[124]ANALISA!$L$3188</definedName>
    <definedName name="reinforcement">[124]ANALISA!$L$804</definedName>
    <definedName name="REK">#REF!</definedName>
    <definedName name="REKAP">#REF!</definedName>
    <definedName name="Rekap.">#REF!</definedName>
    <definedName name="rekap_ars">#REF!</definedName>
    <definedName name="Rekap_Arsitektur">#REF!</definedName>
    <definedName name="REKAP_PRIO">'[381]Rekap Total'!#REF!</definedName>
    <definedName name="REKAPITULASI">#REF!</definedName>
    <definedName name="rekgawe">[330]Jalan!$A$12:$P$190</definedName>
    <definedName name="rekjbt">[330]Jembatan!$A$11:$P$1130</definedName>
    <definedName name="renc" hidden="1">{#N/A,#N/A,FALSE,"Chi tiÆt"}</definedName>
    <definedName name="reng">#REF!</definedName>
    <definedName name="res">'[312]AN-E'!#REF!</definedName>
    <definedName name="resi">[42]UPAH!#REF!</definedName>
    <definedName name="Residu">[189]Upah!$L$118</definedName>
    <definedName name="resinpaint">[343]BasicPrice!$F$81</definedName>
    <definedName name="resistantbrick">[343]BasicPrice!$F$95</definedName>
    <definedName name="resistantcoating">[343]BasicPrice!$F$93</definedName>
    <definedName name="resistantlining">[343]BasicPrice!$F$94</definedName>
    <definedName name="resistantmortar">[343]BasicPrice!$F$92</definedName>
    <definedName name="resistantresincoating">[343]BasicPrice!$F$96</definedName>
    <definedName name="resistantresinlining">[343]BasicPrice!$F$97</definedName>
    <definedName name="resistanttile">[343]BasicPrice!$F$91</definedName>
    <definedName name="ret">'[257]meth hsl nego'!#REF!</definedName>
    <definedName name="RGSENG">#REF!</definedName>
    <definedName name="RGSG">#REF!</definedName>
    <definedName name="RIBU">#REF!</definedName>
    <definedName name="rider">'[130]harga lama'!#REF!</definedName>
    <definedName name="RINCIANSEWA">'[18]An. Alat'!#REF!</definedName>
    <definedName name="RINCIANSEWA2">'[18]An. Alat'!#REF!</definedName>
    <definedName name="Ringbalk1">[157]ANALISA!#REF!</definedName>
    <definedName name="Ringbalk1315p1530">#REF!</definedName>
    <definedName name="Ringbalk1320p110">#REF!</definedName>
    <definedName name="Ringbalk1320p1100">#REF!</definedName>
    <definedName name="ringbalk1520">[157]ANALISA!$H$560</definedName>
    <definedName name="Ringbalk1520p262u1185">#REF!</definedName>
    <definedName name="Ringbalk2">[157]ANALISA!#REF!</definedName>
    <definedName name="riprap">[105]Ans!#REF!</definedName>
    <definedName name="rkp">'[382]Rekap Sal'!$D$2:$M$963</definedName>
    <definedName name="rockceiling">[343]BasicPrice!$F$154</definedName>
    <definedName name="rod">'[167]h.sat-bbm'!$J$204</definedName>
    <definedName name="roller">[383]harga!#REF!</definedName>
    <definedName name="rollmotor">[343]BasicPrice!$F$133</definedName>
    <definedName name="roman">[42]UPAH!#REF!</definedName>
    <definedName name="Roster">'[182]Upah Bahan'!#REF!</definedName>
    <definedName name="Rp">#REF!</definedName>
    <definedName name="Rp.">#REF!</definedName>
    <definedName name="RPGLTNMA">#REF!</definedName>
    <definedName name="rpt">#REF!</definedName>
    <definedName name="RRR">'[384]Kuantitas &amp; Harga'!$G$53</definedName>
    <definedName name="rrrr" hidden="1">#REF!</definedName>
    <definedName name="rs">#REF!</definedName>
    <definedName name="rt">#REF!</definedName>
    <definedName name="RT_KBRK_AKAP">#REF!</definedName>
    <definedName name="RT_KBRK_AKDP">#REF!</definedName>
    <definedName name="RT_KBRK_ANGK">#REF!</definedName>
    <definedName name="RT_KBRK_ANGKOT">#REF!</definedName>
    <definedName name="RT_KDTG_AKAP">#REF!</definedName>
    <definedName name="RT_KDTG_AKAP_AKDP">#REF!</definedName>
    <definedName name="RTGA">'[134]Lamp-4 Sat-Das'!$J$55</definedName>
    <definedName name="rtre">'[282]SAT-DAS'!$J$22</definedName>
    <definedName name="rtye">'[263]Analisa (ok)'!#REF!</definedName>
    <definedName name="ru">#REF!</definedName>
    <definedName name="ruas">'[385]Koto Panjang'!#REF!</definedName>
    <definedName name="ruble">#REF!</definedName>
    <definedName name="rum">#REF!</definedName>
    <definedName name="rumput">#REF!</definedName>
    <definedName name="RUTIN">#REF!</definedName>
    <definedName name="RUTIN_1">[63]TS!#REF!</definedName>
    <definedName name="RUTIN_12">'[243]Kuantitas _ Harga'!#REF!</definedName>
    <definedName name="RUTIN_13">'[63]lamp 7'!#REF!</definedName>
    <definedName name="RUTIN_2">'[244]Kuantitas _ Harga'!#REF!</definedName>
    <definedName name="RUTIN_24">'[243]Kuantitas _ Harga'!#REF!</definedName>
    <definedName name="rywetw">[138]DHSD!$G$45</definedName>
    <definedName name="s">[283]Meto!#REF!</definedName>
    <definedName name="S.02">#REF!</definedName>
    <definedName name="S.05A">#REF!</definedName>
    <definedName name="S.05B">#REF!</definedName>
    <definedName name="s.05c">#REF!</definedName>
    <definedName name="s.05d">#REF!</definedName>
    <definedName name="S.05E">#REF!</definedName>
    <definedName name="s.05f">#REF!</definedName>
    <definedName name="S.05g">#REF!</definedName>
    <definedName name="S.05H">#REF!</definedName>
    <definedName name="S.05i">#REF!</definedName>
    <definedName name="s.05j">#REF!</definedName>
    <definedName name="S.05J1">#REF!</definedName>
    <definedName name="S.05J2">#REF!</definedName>
    <definedName name="S.05J3">#REF!</definedName>
    <definedName name="S.05J4">#REF!</definedName>
    <definedName name="S.05J5">#REF!</definedName>
    <definedName name="S.05J6">#REF!</definedName>
    <definedName name="S.05J7">#REF!</definedName>
    <definedName name="S.05K">#REF!</definedName>
    <definedName name="S.05L">#REF!</definedName>
    <definedName name="S.05M">#REF!</definedName>
    <definedName name="S.05N">#REF!</definedName>
    <definedName name="S.05O">#REF!</definedName>
    <definedName name="S.05P">#REF!</definedName>
    <definedName name="S.05Q">#REF!</definedName>
    <definedName name="s.05r">#REF!</definedName>
    <definedName name="s.05s">#REF!</definedName>
    <definedName name="s.05t">#REF!</definedName>
    <definedName name="S.05U">#REF!</definedName>
    <definedName name="S.09a">#REF!</definedName>
    <definedName name="S.09b">#REF!</definedName>
    <definedName name="S.09c">#REF!</definedName>
    <definedName name="S.C">#REF!</definedName>
    <definedName name="S.d">#REF!</definedName>
    <definedName name="s.tukang">#REF!</definedName>
    <definedName name="s.warna">#REF!</definedName>
    <definedName name="S_DIGIT">#REF!</definedName>
    <definedName name="S_JUTA">#REF!</definedName>
    <definedName name="S_MILYAR">#REF!</definedName>
    <definedName name="S_RIBU">#REF!</definedName>
    <definedName name="S_SATU">#REF!</definedName>
    <definedName name="S_V">#REF!</definedName>
    <definedName name="sa">#REF!</definedName>
    <definedName name="SADAS">#REF!</definedName>
    <definedName name="safri">#REF!</definedName>
    <definedName name="saklar">'[130]harga lama'!#REF!</definedName>
    <definedName name="Saklar2">[157]UPAH!$D$113</definedName>
    <definedName name="Saklar3">[157]UPAH!$D$114</definedName>
    <definedName name="Saklarganda">'[182]Upah Bahan'!#REF!</definedName>
    <definedName name="Saklartunggal">'[182]Upah Bahan'!#REF!</definedName>
    <definedName name="Salas" hidden="1">[66]TJ1Q47!$H$7:$H$31</definedName>
    <definedName name="salvage">[214]HarSat!$J$194</definedName>
    <definedName name="Samapi_dengan_tanggal_jam">'[386]Real Siap badan'!#REF!</definedName>
    <definedName name="sampul">#REF!</definedName>
    <definedName name="sand">#REF!</definedName>
    <definedName name="SANDAR">#REF!</definedName>
    <definedName name="sandwash">'[167]h.sat-bbm'!$J$47</definedName>
    <definedName name="sandwichroof">[343]BasicPrice!$F$119</definedName>
    <definedName name="sandwichwall">[343]BasicPrice!$F$123</definedName>
    <definedName name="Sapu">#REF!</definedName>
    <definedName name="SAT">#REF!</definedName>
    <definedName name="satu">#REF!</definedName>
    <definedName name="Sawang">#REF!</definedName>
    <definedName name="sb">#REF!</definedName>
    <definedName name="sbd">[217]TAB!$I$32</definedName>
    <definedName name="SBOQ">#REF!</definedName>
    <definedName name="SBOQ1">#REF!</definedName>
    <definedName name="SBOQ2">#REF!</definedName>
    <definedName name="SBQ">#REF!</definedName>
    <definedName name="sc">#REF!</definedName>
    <definedName name="scale">#REF!</definedName>
    <definedName name="SCHE">[387]sche!$D$22:$AU$679</definedName>
    <definedName name="scope" hidden="1">{#N/A,#N/A,FALSE,"Chi tiÆt"}</definedName>
    <definedName name="SCOPE1" hidden="1">{#N/A,#N/A,FALSE,"Chi tiÆt"}</definedName>
    <definedName name="scr">[217]TAB!$I$27</definedName>
    <definedName name="scraper">[343]BasicPrice!$F$242</definedName>
    <definedName name="scred">[126]Rincian!#REF!</definedName>
    <definedName name="scred1">[126]Rincian!#REF!</definedName>
    <definedName name="screenplan">'[167]h.sat-bbm'!$J$46</definedName>
    <definedName name="scren">[225]TAB!$I$47</definedName>
    <definedName name="SCULPTURE">#REF!</definedName>
    <definedName name="SD">[162]Price!$H$94</definedName>
    <definedName name="sdf" hidden="1">#REF!</definedName>
    <definedName name="sdff">[234]K!#REF!</definedName>
    <definedName name="SDFGHJ" hidden="1">[66]TJ1Q47!$G$7:$G$31</definedName>
    <definedName name="SDFSADFSADF" hidden="1">[66]TJ1Q47!$L$7:$L$31</definedName>
    <definedName name="SDFSDFASFGDSFG" hidden="1">[66]TJ1Q47!$E$7:$E$31</definedName>
    <definedName name="sdh">[217]TAB!$I$74</definedName>
    <definedName name="SDS">#REF!</definedName>
    <definedName name="SDT">#REF!</definedName>
    <definedName name="sealer">#REF!</definedName>
    <definedName name="sealer.mowi">#REF!</definedName>
    <definedName name="sealer.vini">#REF!</definedName>
    <definedName name="SEBUT">#REF!</definedName>
    <definedName name="SED">'[236]BIAYA  ALAT'!$U$1957</definedName>
    <definedName name="Sekop">#REF!</definedName>
    <definedName name="Sekul">#REF!</definedName>
    <definedName name="SELASAR">#REF!</definedName>
    <definedName name="selected">#REF!</definedName>
    <definedName name="selimutbeton">'[388]MASTER HITUNG BESI'!$J$185</definedName>
    <definedName name="Sembarang">#REF!</definedName>
    <definedName name="semen">#REF!</definedName>
    <definedName name="Semen_Andalas___40_Kg">'[147]Upah&amp;Bahan (2)'!$H$20</definedName>
    <definedName name="Semen_Putih">[169]HARGA!$D$35</definedName>
    <definedName name="Semen_Warna____50_Kg">'[147]Upah&amp;Bahan (2)'!$H$21</definedName>
    <definedName name="SEMEN_ZAK">#REF!</definedName>
    <definedName name="Semen40">'[182]Upah Bahan'!#REF!</definedName>
    <definedName name="Semenpc40">[189]Upah!$L$122</definedName>
    <definedName name="Semenputih">[189]Upah!$L$123</definedName>
    <definedName name="sen">[311]CH!$A$2</definedName>
    <definedName name="Seng">#REF!</definedName>
    <definedName name="Seng_Gelombang_0.30">'[147]Upah&amp;Bahan (2)'!$G$83</definedName>
    <definedName name="Seng_Plat_BJLs__0_30">'[147]Upah&amp;Bahan (2)'!$G$41</definedName>
    <definedName name="seng3">[42]UPAH!#REF!</definedName>
    <definedName name="seng35">[42]UPAH!#REF!</definedName>
    <definedName name="sengplat">[389]rekap!$D$29</definedName>
    <definedName name="Septicktank">'[182]Upah Bahan'!#REF!</definedName>
    <definedName name="septictank2">'[130]harga lama'!#REF!</definedName>
    <definedName name="SERVER">[390]Cashflow!$A$1:$P$99</definedName>
    <definedName name="SERVER2">[390]Cashflow!$A$1:$P$99</definedName>
    <definedName name="servicecrane">[343]BasicPrice!$F$250</definedName>
    <definedName name="SETFOOT">#REF!</definedName>
    <definedName name="SETHEAD">#REF!</definedName>
    <definedName name="seumantok">[389]rekap!$D$42</definedName>
    <definedName name="sex">[217]TAB!$I$11</definedName>
    <definedName name="seyr">[109]DHSD!$G$45</definedName>
    <definedName name="sfhs">'[134]Lamp-4 Sat-Das'!$J$33</definedName>
    <definedName name="sfsfddf">#REF!</definedName>
    <definedName name="sg">#REF!</definedName>
    <definedName name="sga">#REF!</definedName>
    <definedName name="SGBJLS">#REF!</definedName>
    <definedName name="sgen">[217]TAB!$I$67</definedName>
    <definedName name="SGFASFGA" hidden="1">[66]TJ1Q47!$E$7:$E$31</definedName>
    <definedName name="sgr">[217]TAB!$I$55</definedName>
    <definedName name="sh">[109]DHSD!$G$27</definedName>
    <definedName name="sheepfoot">[140]Alat!$I$63</definedName>
    <definedName name="shg">'[134]Lamp-4 Sat-Das'!$J$58</definedName>
    <definedName name="shoring_k500">[123]UPH!$K$68</definedName>
    <definedName name="shovel">#REF!</definedName>
    <definedName name="siap2">'[44]R-MP2-98'!#REF!</definedName>
    <definedName name="siap3">'[44]R-MP2-98'!#REF!</definedName>
    <definedName name="siap4">'[44]R-MP2-98'!#REF!</definedName>
    <definedName name="siap5">'[45]R-MP'!#REF!</definedName>
    <definedName name="Siar">#REF!</definedName>
    <definedName name="siaran">[105]Ans!#REF!</definedName>
    <definedName name="signboard">[79]BasicPrice!$G$138</definedName>
    <definedName name="Sikatbaja">#REF!</definedName>
    <definedName name="Sikatijuk">#REF!</definedName>
    <definedName name="single">#REF!</definedName>
    <definedName name="Sirtu">#REF!</definedName>
    <definedName name="sisikbadak">'[183]Anal-1'!#REF!</definedName>
    <definedName name="sjsd">'[137]SAT-DAS'!$J$24</definedName>
    <definedName name="skill">[391]Basic!$F$45</definedName>
    <definedName name="skk">[225]TAB!$I$43</definedName>
    <definedName name="Slof">#REF!</definedName>
    <definedName name="sloof">'[183]Anal-1'!#REF!</definedName>
    <definedName name="Sloof1">[157]ANALISA!#REF!</definedName>
    <definedName name="Sloof15.20">[157]ANALISA!#REF!</definedName>
    <definedName name="Sloof2">[157]ANALISA!#REF!</definedName>
    <definedName name="Sloof2030p367u1580">#REF!</definedName>
    <definedName name="Sloof2535p516u1083">#REF!</definedName>
    <definedName name="Sloof2540p476u1264">#REF!</definedName>
    <definedName name="Sloof3">[157]ANALISA!#REF!</definedName>
    <definedName name="Sloof4">[157]ANALISA!#REF!</definedName>
    <definedName name="slr">[392]harsat!$K$43</definedName>
    <definedName name="SLT">[225]TAB!$I$71</definedName>
    <definedName name="sm">#REF!</definedName>
    <definedName name="smc">[217]TAB!$I$51</definedName>
    <definedName name="smn">[163]DHSD!$G$25</definedName>
    <definedName name="sn">[59]Ch!$A$16</definedName>
    <definedName name="SNPC">#REF!</definedName>
    <definedName name="sodding">#REF!</definedName>
    <definedName name="soil">#REF!</definedName>
    <definedName name="solar">#REF!</definedName>
    <definedName name="solar2">[123]BHN!$L$23</definedName>
    <definedName name="solaralas539">#REF!</definedName>
    <definedName name="Solarhan539">'[350]Up Bhn3'!$AA$32</definedName>
    <definedName name="solarm">'[174]DU&amp;B'!#REF!</definedName>
    <definedName name="soper">[213]BAHAN!#REF!</definedName>
    <definedName name="sopir">#REF!</definedName>
    <definedName name="soptuk">[213]BAHAN!#REF!</definedName>
    <definedName name="SP">[213]BAHAN!#REF!</definedName>
    <definedName name="span5">#REF!</definedName>
    <definedName name="Spb">[187]Base_Price!$J$59</definedName>
    <definedName name="spc">[324]Upah!$H$26</definedName>
    <definedName name="SpecialPrice" hidden="1">#REF!</definedName>
    <definedName name="Spl.IIa">[166]ANALISA!$H$173</definedName>
    <definedName name="Spl.IIc">[166]ANALISA!$H$203</definedName>
    <definedName name="Spl.IIIc">[166]ANALISA!#REF!</definedName>
    <definedName name="Spl.IIId">[166]ANALISA!#REF!</definedName>
    <definedName name="Spl.IIIe">[166]ANALISA!$H$640</definedName>
    <definedName name="Spl.IXb">[166]ANALISA!$H$791</definedName>
    <definedName name="Spl.Vf">[166]ANALISA!#REF!</definedName>
    <definedName name="Spl.Vk">[166]ANALISA!#REF!</definedName>
    <definedName name="Spl.Vl">[166]ANALISA!$H$548</definedName>
    <definedName name="Spl.Vm">[166]ANALISA!#REF!</definedName>
    <definedName name="splIII">[42]ANALISA!#REF!</definedName>
    <definedName name="splIIIa">[42]ANALISA!#REF!</definedName>
    <definedName name="splIIIb">[42]ANALISA!#REF!</definedName>
    <definedName name="split">#REF!</definedName>
    <definedName name="split1.2">#REF!</definedName>
    <definedName name="split2.3">#REF!</definedName>
    <definedName name="splIV">[42]ANALISA!#REF!</definedName>
    <definedName name="splIXa">[42]ANALISA!#REF!</definedName>
    <definedName name="splIXb">[42]ANALISA!#REF!</definedName>
    <definedName name="splIXc">[42]ANALISA!#REF!</definedName>
    <definedName name="splovii">[42]ANALISA!#REF!</definedName>
    <definedName name="splve1">[42]ANALISA!#REF!</definedName>
    <definedName name="splve2">[42]ANALISA!#REF!</definedName>
    <definedName name="splve3">[42]ANALISA!#REF!</definedName>
    <definedName name="splve4">[42]ANALISA!#REF!</definedName>
    <definedName name="splve5">[42]ANALISA!#REF!</definedName>
    <definedName name="splve6">[42]ANALISA!#REF!</definedName>
    <definedName name="splvf1">[42]ANALISA!#REF!</definedName>
    <definedName name="splvf2">[42]ANALISA!#REF!</definedName>
    <definedName name="splvf3">[42]ANALISA!#REF!</definedName>
    <definedName name="splvf4">[42]ANALISA!#REF!</definedName>
    <definedName name="splvf5">[42]ANALISA!#REF!</definedName>
    <definedName name="splvh">[42]ANALISA!#REF!</definedName>
    <definedName name="splVI">[42]ANALISA!#REF!</definedName>
    <definedName name="splvi1">[42]ANALISA!#REF!</definedName>
    <definedName name="splvi2">[42]ANALISA!#REF!</definedName>
    <definedName name="splvi3">[42]ANALISA!#REF!</definedName>
    <definedName name="splVIa">[42]ANALISA!#REF!</definedName>
    <definedName name="splVII">[42]ANALISA!#REF!</definedName>
    <definedName name="splVIIa">[42]ANALISA!#REF!</definedName>
    <definedName name="splVIIb">[42]ANALISA!#REF!</definedName>
    <definedName name="splVIIc">[42]ANALISA!#REF!</definedName>
    <definedName name="splVIII">[42]ANALISA!#REF!</definedName>
    <definedName name="splvk">[42]ANALISA!#REF!</definedName>
    <definedName name="splXIb">[42]ANALISA!#REF!</definedName>
    <definedName name="spp">[187]Base_Price!$J$49</definedName>
    <definedName name="SPPD1">#REF!</definedName>
    <definedName name="SPPD2">#REF!</definedName>
    <definedName name="SPRAYER">'[18]An. Alat'!#REF!</definedName>
    <definedName name="spun.60">[140]Material!$J$89</definedName>
    <definedName name="spun60">[123]BHN!$L$57</definedName>
    <definedName name="SR">[249]Rkp!$K$29</definedName>
    <definedName name="sred">[126]Rincian!#REF!</definedName>
    <definedName name="srrer">[234]K!#REF!</definedName>
    <definedName name="srtusrt">[138]DHSD!$G$26</definedName>
    <definedName name="ss">'[393]Kuantitas &amp; Harga'!#REF!</definedName>
    <definedName name="SS_3.11">#REF!</definedName>
    <definedName name="SS_8.01_1_">#REF!</definedName>
    <definedName name="SS_8.01_11_A">#REF!</definedName>
    <definedName name="SS_8.01_2_">#REF!</definedName>
    <definedName name="SS_8.01_3_">#REF!</definedName>
    <definedName name="SS_8.04_1_A">#REF!</definedName>
    <definedName name="SS_9.05_3_">#REF!</definedName>
    <definedName name="SSD">#REF!</definedName>
    <definedName name="ssg120x105">[79]BasicPrice!$G$101</definedName>
    <definedName name="ssg120x125">[79]BasicPrice!$G$100</definedName>
    <definedName name="ssg150x150">[79]BasicPrice!$G$98</definedName>
    <definedName name="ssg180x100">[79]BasicPrice!$G$96</definedName>
    <definedName name="ssg180x85">[79]BasicPrice!$G$103</definedName>
    <definedName name="ssg200x180">[79]BasicPrice!$G$93</definedName>
    <definedName name="ssg60x70">[79]BasicPrice!$G$108</definedName>
    <definedName name="ssg60x90">[79]BasicPrice!$G$109</definedName>
    <definedName name="ssg80x85">[79]BasicPrice!$G$106</definedName>
    <definedName name="SSN">#REF!</definedName>
    <definedName name="Ssnblkbtnalas539">#REF!</definedName>
    <definedName name="sss" hidden="1">[394]Analis!$E$477</definedName>
    <definedName name="sst">[217]TAB!$I$63</definedName>
    <definedName name="ST">[213]BAHAN!#REF!</definedName>
    <definedName name="stairnzing">#REF!</definedName>
    <definedName name="stairway1">[343]BasicPrice!$F$72</definedName>
    <definedName name="stamper">#REF!</definedName>
    <definedName name="stanlessanchor2">[187]Base_Price!$J$65</definedName>
    <definedName name="Stc">'[131]SAT-DAS'!#REF!</definedName>
    <definedName name="STD">#REF!</definedName>
    <definedName name="steel">'[219]WF '!#REF!</definedName>
    <definedName name="steel1">[343]BasicPrice!$F$68</definedName>
    <definedName name="steeldoor">[343]BasicPrice!$F$127</definedName>
    <definedName name="steelframe">[343]BasicPrice!$F$109</definedName>
    <definedName name="steelgrate">[187]Base_Price!$J$94</definedName>
    <definedName name="steelhinger">[343]BasicPrice!$F$128</definedName>
    <definedName name="steellouver">[343]BasicPrice!$F$138</definedName>
    <definedName name="steelpipe">[343]BasicPrice!$F$207</definedName>
    <definedName name="steelsections">[343]BasicPrice!$F$206</definedName>
    <definedName name="steeltrow">[187]Base_Price!$J$203</definedName>
    <definedName name="steelwindow">[343]BasicPrice!$F$135</definedName>
    <definedName name="stektiang">#REF!</definedName>
    <definedName name="stone">#REF!</definedName>
    <definedName name="STONECRUSHER">'[18]An. Alat'!$A$533:$J$533</definedName>
    <definedName name="stop">[42]UPAH!#REF!</definedName>
    <definedName name="stopgate">[79]BasicPrice!$G$139</definedName>
    <definedName name="stopkontak">'[130]harga lama'!#REF!</definedName>
    <definedName name="stoplogII">[79]BasicPrice!$G$142</definedName>
    <definedName name="strainer">[343]BasicPrice!$F$200</definedName>
    <definedName name="Stripping">#REF!</definedName>
    <definedName name="STRUKTUR">#REF!</definedName>
    <definedName name="STS">#REF!</definedName>
    <definedName name="stusrty">[138]DHSD!$G$22</definedName>
    <definedName name="sub_florhardener">[126]Rincian!#REF!</definedName>
    <definedName name="sub_lain">[126]Rincian!#REF!</definedName>
    <definedName name="sub_plb">[126]Rincian!#REF!</definedName>
    <definedName name="sub_pondasi">[126]Rincian!#REF!</definedName>
    <definedName name="sub_struktur">[126]Rincian!#REF!</definedName>
    <definedName name="sub_tanah">[126]Rincian!#REF!</definedName>
    <definedName name="Sub_Total_Bab9">'[395]RAB Jalan'!#REF!</definedName>
    <definedName name="Sub1.053">#REF!</definedName>
    <definedName name="subd">[187]MAPDC!$R$21</definedName>
    <definedName name="Subk">[396]H.DASAR!$K$5</definedName>
    <definedName name="subkont_plb">[126]Rincian!#REF!</definedName>
    <definedName name="subkontrak">'[397]anlsa alat'!$AW$11</definedName>
    <definedName name="sudah">'[398]Anl Tknis'!#REF!</definedName>
    <definedName name="suling2">[123]UPH!$K$60</definedName>
    <definedName name="sumber">[187]DATA!$E$17</definedName>
    <definedName name="sunloid">#REF!</definedName>
    <definedName name="sup">#REF!</definedName>
    <definedName name="Sup.ixb">#REF!</definedName>
    <definedName name="Superdek">#REF!</definedName>
    <definedName name="supervisor">[343]BasicPrice!$F$215</definedName>
    <definedName name="Supir">#REF!</definedName>
    <definedName name="Supl.Id">[399]ANALISA!$H$53</definedName>
    <definedName name="Supl.ix">#REF!</definedName>
    <definedName name="Supl.ixa">#REF!</definedName>
    <definedName name="Supl.Vg">[166]ANALISA!#REF!</definedName>
    <definedName name="Supl.Vh">[166]ANALISA!$H$534</definedName>
    <definedName name="Supl.Vi">[166]ANALISA!#REF!</definedName>
    <definedName name="Supliiib">#REF!</definedName>
    <definedName name="supliva">#REF!</definedName>
    <definedName name="suplivg">#REF!</definedName>
    <definedName name="suptuk">[213]BAHAN!#REF!</definedName>
    <definedName name="survey">#REF!</definedName>
    <definedName name="Surveyor">'[221]Upah Modifikasi'!$E$15</definedName>
    <definedName name="SusunBlkbtnhan539">#REF!</definedName>
    <definedName name="SV">#REF!</definedName>
    <definedName name="svr">[217]TAB!$I$39</definedName>
    <definedName name="sw">#REF!</definedName>
    <definedName name="SWDASF">'[400]Analisa HSP'!$U$231</definedName>
    <definedName name="swp">[217]TAB!$I$59</definedName>
    <definedName name="swy">[138]DHSD!$G$35</definedName>
    <definedName name="sx">'[315]Anl Tknis'!#REF!</definedName>
    <definedName name="sysertys">'[401]SAT-DAS'!$J$60</definedName>
    <definedName name="sysey">[138]DHSD!$G$45</definedName>
    <definedName name="t">#REF!</definedName>
    <definedName name="t.sabun">#REF!</definedName>
    <definedName name="TABEL1">#REF!</definedName>
    <definedName name="talang">[42]UPAH!#REF!</definedName>
    <definedName name="taman">#REF!</definedName>
    <definedName name="tambah">#REF!</definedName>
    <definedName name="TAMPER">'[18]An. Alat'!$A$652:$J$710</definedName>
    <definedName name="TAMPING">#REF!</definedName>
    <definedName name="TANAH">#REF!</definedName>
    <definedName name="TANAH_13">'[63]lamp 7'!#REF!</definedName>
    <definedName name="tanah_timbun">#REF!</definedName>
    <definedName name="Tanahtimbun">[189]Upah!$L$131</definedName>
    <definedName name="Tanahurug">'[130]harga lama'!#REF!</definedName>
    <definedName name="tandem">#REF!</definedName>
    <definedName name="TANDEM_ROLLER">#REF!</definedName>
    <definedName name="TANDEMROLLER">'[18]An. Alat'!#REF!</definedName>
    <definedName name="Tangal">#REF!</definedName>
    <definedName name="TANGGAL">#REF!</definedName>
    <definedName name="Tanggal_penawaran">[290]Data!$G$3</definedName>
    <definedName name="tangki">[79]BasicPrice!$G$217</definedName>
    <definedName name="tanjung">#REF!</definedName>
    <definedName name="Tantim">[402]Dafhrg!$H$97</definedName>
    <definedName name="tapak">'[183]Anal-1'!#REF!</definedName>
    <definedName name="Tapak120120p90u2520">#REF!</definedName>
    <definedName name="Tarikanjendela">[157]UPAH!$D$127</definedName>
    <definedName name="TarikJendela">'[182]Upah Bahan'!#REF!</definedName>
    <definedName name="tarol">[163]DHSD!$G$43</definedName>
    <definedName name="tatim">'[174]DU&amp;B'!#REF!</definedName>
    <definedName name="Tatu">#REF!</definedName>
    <definedName name="tbat">'[194]DU&amp;B'!#REF!</definedName>
    <definedName name="TBBEND1125100">[2]ANALIS!#REF!</definedName>
    <definedName name="TBBEND1125150">[2]ANALIS!#REF!</definedName>
    <definedName name="TBBEND1125200">[2]ANALIS!#REF!</definedName>
    <definedName name="TBBEND1125250">[2]ANALIS!#REF!</definedName>
    <definedName name="TBBEND1125300">[2]ANALIS!#REF!</definedName>
    <definedName name="TBBEND1125350">[2]ANALIS!#REF!</definedName>
    <definedName name="TBBEND112580">[2]ANALIS!#REF!</definedName>
    <definedName name="TBBEND225100">[2]ANALIS!#REF!</definedName>
    <definedName name="TBBEND225150">[2]ANALIS!#REF!</definedName>
    <definedName name="TBBEND225200">[2]ANALIS!#REF!</definedName>
    <definedName name="TBBEND225250">[2]ANALIS!#REF!</definedName>
    <definedName name="TBBEND225300">[2]ANALIS!#REF!</definedName>
    <definedName name="TBBEND225350">[2]ANALIS!#REF!</definedName>
    <definedName name="TBBEND22580">[2]ANALIS!#REF!</definedName>
    <definedName name="TBBEND45100">[2]ANALIS!#REF!</definedName>
    <definedName name="TBBEND45150">[2]ANALIS!#REF!</definedName>
    <definedName name="TBBEND45200">[2]ANALIS!#REF!</definedName>
    <definedName name="TBBEND45300">[2]ANALIS!#REF!</definedName>
    <definedName name="TBBEND45350">[2]ANALIS!#REF!</definedName>
    <definedName name="TBBEND4580">[2]ANALIS!#REF!</definedName>
    <definedName name="TBBEND90100">[2]ANALIS!#REF!</definedName>
    <definedName name="TBBEND90150">[2]ANALIS!#REF!</definedName>
    <definedName name="TBBEND90200">[2]ANALIS!#REF!</definedName>
    <definedName name="TBBEND90250">[2]ANALIS!#REF!</definedName>
    <definedName name="TBBEND90300">[2]ANALIS!#REF!</definedName>
    <definedName name="TBBEND90350">[2]ANALIS!#REF!</definedName>
    <definedName name="TBBEND9080">[2]ANALIS!#REF!</definedName>
    <definedName name="tbbt">[135]tibang!$F$151</definedName>
    <definedName name="TBDOP100">[2]ANALIS!#REF!</definedName>
    <definedName name="TBDOP150">[2]ANALIS!#REF!</definedName>
    <definedName name="TBDOP200">[2]ANALIS!#REF!</definedName>
    <definedName name="TBDOP250">[2]ANALIS!#REF!</definedName>
    <definedName name="TBDOP300">[2]ANALIS!#REF!</definedName>
    <definedName name="TBDOP350">[2]ANALIS!#REF!</definedName>
    <definedName name="TBDOP80">[2]ANALIS!#REF!</definedName>
    <definedName name="tbdt">[135]tibang!$F$85</definedName>
    <definedName name="tbl_ProdInfo" hidden="1">#REF!</definedName>
    <definedName name="tboothsh">[140]Material!$J$144</definedName>
    <definedName name="TBREDUCER10080">[2]ANALIS!#REF!</definedName>
    <definedName name="TBREDUCER150100">[2]ANALIS!#REF!</definedName>
    <definedName name="TBREDUCER200150">[2]ANALIS!#REF!</definedName>
    <definedName name="TBREDUCER250150">[2]ANALIS!#REF!</definedName>
    <definedName name="TBREDUCER250200">[2]ANALIS!#REF!</definedName>
    <definedName name="TBREDUCER300200">[2]ANALIS!#REF!</definedName>
    <definedName name="TBREDUCER300250">[2]ANALIS!#REF!</definedName>
    <definedName name="TBREDUCER350200">[2]ANALIS!#REF!</definedName>
    <definedName name="TBREDUCER350250">[2]ANALIS!#REF!</definedName>
    <definedName name="TBREDUCER350300">[2]ANALIS!#REF!</definedName>
    <definedName name="tbta">[135]tibang!$F$90</definedName>
    <definedName name="tbtb">[135]tibang!$F$30</definedName>
    <definedName name="tbtd">[135]tibang!$F$17</definedName>
    <definedName name="tbtd18">[135]tibang!$F$165</definedName>
    <definedName name="TBTEE100">[2]ANALIS!#REF!</definedName>
    <definedName name="TBTEE150">[2]ANALIS!#REF!</definedName>
    <definedName name="TBTEE200">[2]ANALIS!#REF!</definedName>
    <definedName name="TBTEE250">[2]ANALIS!#REF!</definedName>
    <definedName name="TBTEE300">[2]ANALIS!#REF!</definedName>
    <definedName name="TBTEE350">[2]ANALIS!#REF!</definedName>
    <definedName name="TBTEE80">[2]ANALIS!#REF!</definedName>
    <definedName name="tbtot">#REF!</definedName>
    <definedName name="TBVALVE100">[2]ANALIS!#REF!</definedName>
    <definedName name="TBVALVE150">[2]ANALIS!#REF!</definedName>
    <definedName name="TBVALVE200">[2]ANALIS!#REF!</definedName>
    <definedName name="TBVALVE250">[2]ANALIS!#REF!</definedName>
    <definedName name="TBVALVE300">[2]ANALIS!#REF!</definedName>
    <definedName name="TBVALVE350">[2]ANALIS!#REF!</definedName>
    <definedName name="TBVALVE80">[2]ANALIS!#REF!</definedName>
    <definedName name="TBVBEND100">[2]ANALIS!#REF!</definedName>
    <definedName name="TBVBEND150">[2]ANALIS!#REF!</definedName>
    <definedName name="TBVBEND200">[2]ANALIS!#REF!</definedName>
    <definedName name="TBVBEND250">[2]ANALIS!#REF!</definedName>
    <definedName name="TBVBEND300">[2]ANALIS!#REF!</definedName>
    <definedName name="TBVBEND350">[2]ANALIS!#REF!</definedName>
    <definedName name="TBVBEND80">[2]ANALIS!#REF!</definedName>
    <definedName name="TDN">#REF!</definedName>
    <definedName name="Tdr">'[131]SAT-DAS'!#REF!</definedName>
    <definedName name="TDS">#REF!</definedName>
    <definedName name="teak">[42]UPAH!#REF!</definedName>
    <definedName name="Tebas">#REF!</definedName>
    <definedName name="TED">#REF!</definedName>
    <definedName name="teen">#REF!</definedName>
    <definedName name="Teer_Residu">'[160]HARGA BAHAN'!#REF!</definedName>
    <definedName name="Tegel">#REF!</definedName>
    <definedName name="telford">#REF!</definedName>
    <definedName name="Tempat">[210]REKAP!$I$27</definedName>
    <definedName name="Tempatmasak">[383]harga!#REF!</definedName>
    <definedName name="template">#REF!</definedName>
    <definedName name="TEORI">[403]Kantor!$Z$174</definedName>
    <definedName name="ter">#REF!</definedName>
    <definedName name="terntang">#REF!</definedName>
    <definedName name="Test">'[404]Daftar Harga'!$G$38</definedName>
    <definedName name="tgl">#REF!</definedName>
    <definedName name="tglt">[109]DHSD!$G$11</definedName>
    <definedName name="TGLUND">[360]CH!$A$8</definedName>
    <definedName name="thermalinsul">[343]BasicPrice!$F$208</definedName>
    <definedName name="thineer">[370]bahan!#REF!</definedName>
    <definedName name="thinner">[370]bahan!#REF!</definedName>
    <definedName name="thn">#REF!</definedName>
    <definedName name="THREEWHEELROLLER">'[18]An. Alat'!#REF!</definedName>
    <definedName name="tht">#REF!</definedName>
    <definedName name="THUG">#REF!</definedName>
    <definedName name="ti">#REF!</definedName>
    <definedName name="tiang">[105]DH!#REF!</definedName>
    <definedName name="tiangpancangbeton">[105]Ans!#REF!</definedName>
    <definedName name="TIDAK">#REF!</definedName>
    <definedName name="tiga">#REF!</definedName>
    <definedName name="Tim">#REF!</definedName>
    <definedName name="Timb.Biasa">'[207]Analisa '!$A$276:$G$339</definedName>
    <definedName name="timb_kembali">[123]UPH!$K$64</definedName>
    <definedName name="timbex">'[123]Cacth Basin1'!$L$162</definedName>
    <definedName name="timbun">#REF!</definedName>
    <definedName name="timbun_krikil">#REF!</definedName>
    <definedName name="timbun_tanah">#REF!</definedName>
    <definedName name="timbunan">#REF!</definedName>
    <definedName name="timbunanburuh">#REF!</definedName>
    <definedName name="timbunandatangpadat">[105]Ans!#REF!</definedName>
    <definedName name="timbunandatangrataMP">[105]Ans!#REF!</definedName>
    <definedName name="timbunandidatangkanpadat">[105]Ans!#REF!</definedName>
    <definedName name="timbunanpasir">[319]Analis!#REF!</definedName>
    <definedName name="timbunantanah">[319]Analis!#REF!</definedName>
    <definedName name="timbunantanahdarihasil">[105]Ans!#REF!</definedName>
    <definedName name="timdri">#REF!</definedName>
    <definedName name="time">[312]Meth!#REF!</definedName>
    <definedName name="timfur">#REF!</definedName>
    <definedName name="Tiner">#REF!</definedName>
    <definedName name="Tinner">'[130]harga lama'!#REF!</definedName>
    <definedName name="tire">[139]Harsat!$E$86</definedName>
    <definedName name="TIREROLLER">'[18]An. Alat'!#REF!</definedName>
    <definedName name="tirol">[163]DHSD!$G$44</definedName>
    <definedName name="tiul">[109]DHSD!$G$28</definedName>
    <definedName name="tk">[283]Meto!#REF!</definedName>
    <definedName name="tk_batu">#REF!</definedName>
    <definedName name="tk_besi">#REF!</definedName>
    <definedName name="tk_kayu">#REF!</definedName>
    <definedName name="tkbs">[140]Upah!$M$11</definedName>
    <definedName name="tkg">#REF!</definedName>
    <definedName name="Tkgalas539">#REF!</definedName>
    <definedName name="Tkghan539">#REF!</definedName>
    <definedName name="tl">#REF!</definedName>
    <definedName name="TLd">'[131]SAT-DAS'!#REF!</definedName>
    <definedName name="tloader">#REF!</definedName>
    <definedName name="TMA">#REF!</definedName>
    <definedName name="tmthin">[187]Base_Price!$J$126</definedName>
    <definedName name="tng">[123]map!$V$18</definedName>
    <definedName name="TNPR">#REF!</definedName>
    <definedName name="TNTH">#REF!</definedName>
    <definedName name="TO">[249]Rkp!$J$38</definedName>
    <definedName name="toiletpartition">[343]BasicPrice!$F$155</definedName>
    <definedName name="topkran">[42]UPAH!#REF!</definedName>
    <definedName name="Tot">#REF!</definedName>
    <definedName name="TOTAL">[405]Rekap!$I$32</definedName>
    <definedName name="toti">[42]UPAH!#REF!</definedName>
    <definedName name="tp">#REF!</definedName>
    <definedName name="tp2_">[187]Base_Price!$J$51</definedName>
    <definedName name="tpbj">[187]Base_Price!$J$57</definedName>
    <definedName name="TR">'[131]SAT-DAS'!#REF!</definedName>
    <definedName name="TRACKLOADER">'[18]An. Alat'!$A$297:$J$355</definedName>
    <definedName name="trailer">[140]Alat!$I$38</definedName>
    <definedName name="TRAILLER">#REF!</definedName>
    <definedName name="traktor">#REF!</definedName>
    <definedName name="tranmisi">'[174]DU&amp;B'!#REF!</definedName>
    <definedName name="Trans">#REF!</definedName>
    <definedName name="Transmisi">#REF!</definedName>
    <definedName name="Transport">#REF!</definedName>
    <definedName name="tree30">#REF!</definedName>
    <definedName name="tree51">#REF!</definedName>
    <definedName name="tret">'[282]SAT-DAS'!$J$68</definedName>
    <definedName name="treue">'[134]Lamp-4 Sat-Das'!$J$28</definedName>
    <definedName name="Trip1">#REF!</definedName>
    <definedName name="Trip2">#REF!</definedName>
    <definedName name="Trip9mmhan539">#REF!</definedName>
    <definedName name="Triplek3">[189]Upah!$L$133</definedName>
    <definedName name="trj">'[406]SAT-DAS'!$J$52</definedName>
    <definedName name="troller">#REF!</definedName>
    <definedName name="Trr">'[131]SAT-DAS'!#REF!</definedName>
    <definedName name="truck35ton">#REF!</definedName>
    <definedName name="Truckalas539">#REF!</definedName>
    <definedName name="truckcr">'[167]h.sat-bbm'!$J$34</definedName>
    <definedName name="Truckhan539">'[220]Up Bhn5'!#REF!</definedName>
    <definedName name="truckmixer">[343]BasicPrice!$F$249</definedName>
    <definedName name="truckscale">[343]BasicPrice!$F$162</definedName>
    <definedName name="trucktangki">#REF!</definedName>
    <definedName name="ts">#REF!</definedName>
    <definedName name="tseryytsey">'[329]SAT-DAS'!$J$59</definedName>
    <definedName name="TsJK147">'[407]Kuantitas &amp; Harga'!$G$46</definedName>
    <definedName name="TSL">#REF!</definedName>
    <definedName name="TSN">#REF!</definedName>
    <definedName name="tsryusrt">[138]DHSD!$G$47</definedName>
    <definedName name="TSS">#REF!</definedName>
    <definedName name="TSYHS">'[137]SAT-DAS'!$J$62</definedName>
    <definedName name="tsyws">[252]DHSD!$G$16</definedName>
    <definedName name="TT">#REF!</definedName>
    <definedName name="ttim">'[194]DU&amp;B'!#REF!</definedName>
    <definedName name="ttimbun">#REF!</definedName>
    <definedName name="Ttklampu">'[182]Upah Bahan'!#REF!</definedName>
    <definedName name="TTT">'[384]Kuantitas &amp; Harga'!$G$63</definedName>
    <definedName name="tu">#REF!</definedName>
    <definedName name="tugboat">'[130]harga lama'!#REF!</definedName>
    <definedName name="tuk">#REF!</definedName>
    <definedName name="tuk.batu">'[58]har-sat'!$H$86</definedName>
    <definedName name="tuk.besi">'[58]har-sat'!$H$82</definedName>
    <definedName name="tuk.cat">'[58]har-sat'!$H$87</definedName>
    <definedName name="tuk.gali">'[58]har-sat'!$H$79</definedName>
    <definedName name="tuk.kayu">'[58]har-sat'!$H$84</definedName>
    <definedName name="tuk.kusen">'[58]har-sat'!$H$85</definedName>
    <definedName name="TUKANG">#REF!</definedName>
    <definedName name="TUKANG753">#REF!</definedName>
    <definedName name="tukangcat">[326]alat!#REF!</definedName>
    <definedName name="Tukanglas">[170]cover!#REF!</definedName>
    <definedName name="tukng">#REF!</definedName>
    <definedName name="tulangan">#REF!</definedName>
    <definedName name="tuq">[408]Bill!#REF!</definedName>
    <definedName name="Turap">#REF!</definedName>
    <definedName name="tusrs">'[329]SAT-DAS'!$J$52</definedName>
    <definedName name="tv">[283]Meto!#REF!</definedName>
    <definedName name="twr">#REF!</definedName>
    <definedName name="ty">#REF!</definedName>
    <definedName name="tye">'[134]Lamp-4 Sat-Das'!$J$57</definedName>
    <definedName name="tykjtdk">[109]DHSD!$G$29</definedName>
    <definedName name="TyR">'[131]SAT-DAS'!#REF!</definedName>
    <definedName name="tyred">#REF!</definedName>
    <definedName name="TYTY">[409]NP!#REF!</definedName>
    <definedName name="U">[249]Rkp!$K$17</definedName>
    <definedName name="u.bekisting">#REF!</definedName>
    <definedName name="u.besi">#REF!</definedName>
    <definedName name="u.cor">#REF!</definedName>
    <definedName name="U.Kepala_Tukang_Kayu">'[171]HSBU ANA'!$D$310</definedName>
    <definedName name="U.M_a_n_d_o_r">'[171]HSBU ANA'!$D$321</definedName>
    <definedName name="U.P_e_k_e_r_j_a">'[171]HSBU ANA'!$D$306</definedName>
    <definedName name="U.Tukang_Kayu">'[171]HSBU ANA'!$D$309</definedName>
    <definedName name="U_311">#REF!</definedName>
    <definedName name="U_312">#REF!</definedName>
    <definedName name="U_321">#REF!</definedName>
    <definedName name="U_322">#REF!</definedName>
    <definedName name="U_33">#REF!</definedName>
    <definedName name="U_ALAT">#REF!</definedName>
    <definedName name="uaraian">'[410]Anl Tknis'!#REF!</definedName>
    <definedName name="ubin30x30">'[183]Anal-1'!#REF!</definedName>
    <definedName name="ubinkeramik">'[183]Anal-1'!#REF!</definedName>
    <definedName name="UDATA">#REF!</definedName>
    <definedName name="uebd">[105]PM!#REF!</definedName>
    <definedName name="uecr">[105]PM!#REF!</definedName>
    <definedName name="uecrane">[105]PM!#REF!</definedName>
    <definedName name="uedh">[105]PM!#REF!</definedName>
    <definedName name="uegen">[105]PM!#REF!</definedName>
    <definedName name="uegr">[105]PM!#REF!</definedName>
    <definedName name="uekk">[105]PM!#REF!</definedName>
    <definedName name="uelt">[105]PM!#REF!</definedName>
    <definedName name="uemc">[105]PM!#REF!</definedName>
    <definedName name="uemol">[105]PM!#REF!</definedName>
    <definedName name="uest">[105]PM!#REF!</definedName>
    <definedName name="uevr">[105]PM!#REF!</definedName>
    <definedName name="uewp">[105]PM!#REF!</definedName>
    <definedName name="ui">'[408]Analisa Harga'!#REF!</definedName>
    <definedName name="uk">[105]Ans!#REF!</definedName>
    <definedName name="ukir">[42]UPAH!#REF!</definedName>
    <definedName name="ukr">[138]DHSD!$G$34</definedName>
    <definedName name="ukur">#REF!</definedName>
    <definedName name="uky">[109]DHSD!$G$34</definedName>
    <definedName name="ulir">[42]UPAH!#REF!</definedName>
    <definedName name="umum">#REF!</definedName>
    <definedName name="UND">[360]CH!$A$7</definedName>
    <definedName name="UNIT_SERVICE">#REF!</definedName>
    <definedName name="UOPERATOR">[193]Upah!$G$13</definedName>
    <definedName name="UOpRingan">[411]Harsat!$H$21</definedName>
    <definedName name="upac">#REF!</definedName>
    <definedName name="UPAH">#REF!</definedName>
    <definedName name="UPAH?">'[179]Harsat Upah'!$A$7:$E$35</definedName>
    <definedName name="upah_beks">'[264]PRD 01-6(I-II)'!$V$383</definedName>
    <definedName name="upah_besi">'[264]PRD 01-6(I-II)'!$V$399</definedName>
    <definedName name="Upah_juru_ukur">'[290]Upah-Bahan-Alat'!#REF!</definedName>
    <definedName name="upah_kepala_tukang">'[242]Upah&amp;Bahan'!$G$15</definedName>
    <definedName name="upah_lain">[126]Rincian!#REF!</definedName>
    <definedName name="upah_mandor">'[242]Upah&amp;Bahan'!$G$16</definedName>
    <definedName name="upah_mekanik">'[291]Upah&amp;Bahan'!$G$21</definedName>
    <definedName name="Upah_mesinis">'[412]Daftar Upah Tenaga Kerja'!#REF!</definedName>
    <definedName name="upah_operator">'[291]Upah&amp;Bahan'!$G$18</definedName>
    <definedName name="upah_pekerja">'[242]Upah&amp;Bahan'!$G$13</definedName>
    <definedName name="upah_pembantu_mekanik">'[242]Upah&amp;Bahan'!$G$20</definedName>
    <definedName name="upah_pembantu_operator">'[242]Upah&amp;Bahan'!$G$18</definedName>
    <definedName name="upah_plb">[126]Rincian!#REF!</definedName>
    <definedName name="upah_pondasi">[126]Rincian!#REF!</definedName>
    <definedName name="upah_sopir">'[291]Upah&amp;Bahan'!$G$20</definedName>
    <definedName name="upah_struktur">[126]Rincian!#REF!</definedName>
    <definedName name="upah_tanah">[126]Rincian!#REF!</definedName>
    <definedName name="upah_tukang">'[242]Upah&amp;Bahan'!$G$14</definedName>
    <definedName name="Upah_tukang_las">'[290]Upah-Bahan-Alat'!#REF!</definedName>
    <definedName name="upah1">[126]Rincian!#REF!</definedName>
    <definedName name="upahpancang">[105]Ans!#REF!</definedName>
    <definedName name="upahpolos">#REF!</definedName>
    <definedName name="upahulir">#REF!</definedName>
    <definedName name="upclassa">#REF!</definedName>
    <definedName name="upclassb">#REF!</definedName>
    <definedName name="upcommon">#REF!</definedName>
    <definedName name="UPEKERJA">[69]Upah!$G$10</definedName>
    <definedName name="upembankment">#REF!</definedName>
    <definedName name="UPEMBOPRT">[193]Upah!$G$14</definedName>
    <definedName name="UPEMBSOPIR">[176]upah!#REF!</definedName>
    <definedName name="uphbatu">[187]HSDLsg!$F$23</definedName>
    <definedName name="uphbekbongdrt">[187]HSDLsg!$F$12</definedName>
    <definedName name="uphbekis">[187]HSDLsg!$F$11</definedName>
    <definedName name="uphbesi">[187]HSDLsg!$F$15</definedName>
    <definedName name="uphbol">[187]HSDLsg!$F$27</definedName>
    <definedName name="uphbssiku50505mm">[187]HSDLsg!$F$20</definedName>
    <definedName name="uphfen">[187]HSDLsg!$F$26</definedName>
    <definedName name="uphgeo">[187]HSDLsg!$F$25</definedName>
    <definedName name="upk225el">#REF!</definedName>
    <definedName name="upk225found">#REF!</definedName>
    <definedName name="upkerb">#REF!</definedName>
    <definedName name="upms">#REF!</definedName>
    <definedName name="uprime">#REF!</definedName>
    <definedName name="upselect">#REF!</definedName>
    <definedName name="upsm">#REF!</definedName>
    <definedName name="upsma">#REF!</definedName>
    <definedName name="upsrs24">#REF!</definedName>
    <definedName name="uptack">#REF!</definedName>
    <definedName name="URAIAN">'[267]3-DIV2'!$A$1:$J$1101</definedName>
    <definedName name="URAIAN_12">#REF!</definedName>
    <definedName name="URAIAN101">#REF!</definedName>
    <definedName name="URAIAN1021">#REF!</definedName>
    <definedName name="URAIAN1022">#REF!</definedName>
    <definedName name="URAIAN1031">#REF!</definedName>
    <definedName name="URAIAN1032">#REF!</definedName>
    <definedName name="URAIAN1041">#REF!</definedName>
    <definedName name="URAIAN1042">#REF!</definedName>
    <definedName name="URAIAN21">'[267]3-DIV2'!$A$1:$J$121</definedName>
    <definedName name="URAIAN21_12">#REF!</definedName>
    <definedName name="URAIAN22E">'[267]3-DIV2'!$A$122:$J$123</definedName>
    <definedName name="URAIAN22E_12">#REF!</definedName>
    <definedName name="URAIAN22L">'[267]3-DIV2'!#REF!</definedName>
    <definedName name="URAIAN22L_12">#REF!</definedName>
    <definedName name="URAIAN231">'[267]3-DIV2'!$A$124:$J$243</definedName>
    <definedName name="URAIAN231_12">#REF!</definedName>
    <definedName name="URAIAN232">'[267]3-DIV2'!$A$244:$J$363</definedName>
    <definedName name="URAIAN232_12">#REF!</definedName>
    <definedName name="URAIAN233">'[267]3-DIV2'!$A$364:$J$483</definedName>
    <definedName name="URAIAN233_12">#REF!</definedName>
    <definedName name="Uraian234">'[267]3-DIV2'!$A$484:$J$603</definedName>
    <definedName name="Uraian234_12">#REF!</definedName>
    <definedName name="URAIAN234L">#REF!</definedName>
    <definedName name="Uraian235">'[267]3-DIV2'!$A$604:$J$854</definedName>
    <definedName name="Uraian235_12">#REF!</definedName>
    <definedName name="Uraian236">'[267]3-DIV2'!$A$855:$J$973</definedName>
    <definedName name="Uraian236_12">#REF!</definedName>
    <definedName name="URAIAN241">'[267]3-DIV2'!$A$974:$J$978</definedName>
    <definedName name="URAIAN241_12">#REF!</definedName>
    <definedName name="URAIAN242">'[267]3-DIV2'!$A$979:$J$1039</definedName>
    <definedName name="URAIAN242_12">#REF!</definedName>
    <definedName name="URAIAN243">'[267]3-DIV2'!$A$1040:$J$1101</definedName>
    <definedName name="URAIAN243_12">#REF!</definedName>
    <definedName name="Uraian311">'[268]3-DIV3'!$A$1:$J$120</definedName>
    <definedName name="Uraian312">'[268]3-DIV3'!$A$121:$J$240</definedName>
    <definedName name="Uraian313">'[268]3-DIV3'!$A$255:$J$374</definedName>
    <definedName name="Uraian314">'[268]3-DIV3'!$A$375:$J$494</definedName>
    <definedName name="Uraian315">'[268]3-DIV3'!$A$1766:$J$1885</definedName>
    <definedName name="URAIAN316">'[269]pel  rut bahu jln mat'!#REF!</definedName>
    <definedName name="Uraian319">'[268]3-DIV3'!$A$1886:$J$1946</definedName>
    <definedName name="URAIAN321">'[269]pel  rut bahu jln mat'!#REF!</definedName>
    <definedName name="Uraian322">'[268]3-DIV3'!$A$1947:$J$2127</definedName>
    <definedName name="URAIAN323">#REF!</definedName>
    <definedName name="URAIAN323_1">#REF!</definedName>
    <definedName name="URAIAN323_10">#REF!</definedName>
    <definedName name="URAIAN323_12">#REF!</definedName>
    <definedName name="URAIAN323L">#REF!</definedName>
    <definedName name="URAIAN323L_1">#REF!</definedName>
    <definedName name="URAIAN323L_3">#REF!</definedName>
    <definedName name="Uraian324">'[268]3-DIV3'!$A$2307:$J$2428</definedName>
    <definedName name="URAIAN33">#REF!</definedName>
    <definedName name="Uraian331">'[268]3-DIV3'!$A$2429:$J$2548</definedName>
    <definedName name="Uraian346">'[268]3-DIV3'!$A$2549:$J$2609</definedName>
    <definedName name="URAIAN421">'[270]3-DIV4'!$A$1:$J$179</definedName>
    <definedName name="URAIAN421_3">#REF!</definedName>
    <definedName name="URAIAN422">'[270]3-DIV4'!$A$180:$J$358</definedName>
    <definedName name="URAIAN422_3">#REF!</definedName>
    <definedName name="URAIAN423">'[270]3-DIV4'!$A$479:$J$717</definedName>
    <definedName name="URAIAN423_3">#REF!</definedName>
    <definedName name="URAIAN424">'[270]3-DIV4'!$A$359:$J$478</definedName>
    <definedName name="URAIAN424_3">#REF!</definedName>
    <definedName name="URAIAN425">'[270]3-DIV4'!$A$718:$J$896</definedName>
    <definedName name="URAIAN425_3">#REF!</definedName>
    <definedName name="URAIAN426">'[270]3-DIV4'!$A$897:$J$1016</definedName>
    <definedName name="URAIAN426_3">#REF!</definedName>
    <definedName name="URAIAN427">'[270]3-DIV4'!$A$1017:$J$1136</definedName>
    <definedName name="URAIAN427_3">#REF!</definedName>
    <definedName name="URAIAN511">'[271]3-DIV5'!$A$1:$J$179</definedName>
    <definedName name="URAIAN511_12">#REF!</definedName>
    <definedName name="URAIAN511_3">#REF!</definedName>
    <definedName name="URAIAN512">'[271]3-DIV5'!$A$180:$J$358</definedName>
    <definedName name="URAIAN512_12">#REF!</definedName>
    <definedName name="URAIAN512_3">#REF!</definedName>
    <definedName name="URAIAN521">'[271]3-DIV5'!$A$359:$J$537</definedName>
    <definedName name="URAIAN521_12">#REF!</definedName>
    <definedName name="URAIAN521_3">#REF!</definedName>
    <definedName name="URAIAN522">'[271]3-DIV5'!$A$3075:$J$3253</definedName>
    <definedName name="URAIAN522_12">#REF!</definedName>
    <definedName name="URAIAN522_3">#REF!</definedName>
    <definedName name="URAIAN541">'[271]3-DIV5'!$A$3254:$J$3373</definedName>
    <definedName name="URAIAN541_12">#REF!</definedName>
    <definedName name="URAIAN541_3">#REF!</definedName>
    <definedName name="URAIAN542">'[271]3-DIV5'!$A$3374:$J$3612</definedName>
    <definedName name="URAIAN542_12">#REF!</definedName>
    <definedName name="URAIAN542_3">#REF!</definedName>
    <definedName name="URAIAN611">#REF!</definedName>
    <definedName name="URAIAN611_12">#REF!</definedName>
    <definedName name="URAIAN611_3">#REF!</definedName>
    <definedName name="URAIAN612">#REF!</definedName>
    <definedName name="URAIAN612_12">#REF!</definedName>
    <definedName name="URAIAN612_3">#REF!</definedName>
    <definedName name="URAIAN621">#REF!</definedName>
    <definedName name="URAIAN621_12">#REF!</definedName>
    <definedName name="URAIAN621_3">#REF!</definedName>
    <definedName name="URAIAN622">#REF!</definedName>
    <definedName name="URAIAN622_12">#REF!</definedName>
    <definedName name="URAIAN622_3">#REF!</definedName>
    <definedName name="URAIAN623">#REF!</definedName>
    <definedName name="URAIAN623_12">#REF!</definedName>
    <definedName name="URAIAN623_3">#REF!</definedName>
    <definedName name="URAIAN624">'[272]NP (2)'!#REF!</definedName>
    <definedName name="URAIAN631">#REF!</definedName>
    <definedName name="URAIAN631_12">#REF!</definedName>
    <definedName name="URAIAN631_3">#REF!</definedName>
    <definedName name="URAIAN632">#REF!</definedName>
    <definedName name="URAIAN632_12">#REF!</definedName>
    <definedName name="URAIAN632_3">#REF!</definedName>
    <definedName name="URAIAN633">#REF!</definedName>
    <definedName name="URAIAN633_12">#REF!</definedName>
    <definedName name="URAIAN633_3">#REF!</definedName>
    <definedName name="URAIAN634">#REF!</definedName>
    <definedName name="URAIAN634_12">#REF!</definedName>
    <definedName name="URAIAN634_3">#REF!</definedName>
    <definedName name="URAIAN635">#REF!</definedName>
    <definedName name="URAIAN635_12">#REF!</definedName>
    <definedName name="URAIAN635_3">#REF!</definedName>
    <definedName name="URAIAN635A">#REF!</definedName>
    <definedName name="URAIAN635A_12">#REF!</definedName>
    <definedName name="URAIAN635A_3">#REF!</definedName>
    <definedName name="URAIAN636">#REF!</definedName>
    <definedName name="URAIAN636_12">#REF!</definedName>
    <definedName name="URAIAN636_3">#REF!</definedName>
    <definedName name="URAIAN641L">#REF!</definedName>
    <definedName name="URAIAN641L_3">#REF!</definedName>
    <definedName name="URAIAN642">#REF!</definedName>
    <definedName name="URAIAN642_3">#REF!</definedName>
    <definedName name="URAIAN65">#REF!</definedName>
    <definedName name="URAIAN65_12">#REF!</definedName>
    <definedName name="URAIAN65_3">#REF!</definedName>
    <definedName name="URAIAN651">'[272]NP (2)'!#REF!</definedName>
    <definedName name="URAIAN661">'[272]NP (2)'!#REF!</definedName>
    <definedName name="URAIAN662">'[272]NP (2)'!#REF!</definedName>
    <definedName name="URAIAN66PERATA">#REF!</definedName>
    <definedName name="URAIAN66PERATA_12">#REF!</definedName>
    <definedName name="URAIAN66PERATA_3">#REF!</definedName>
    <definedName name="URAIAN66PERMUKAAN">#REF!</definedName>
    <definedName name="URAIAN66PERMUKAAN_12">#REF!</definedName>
    <definedName name="URAIAN66PERMUKAAN_3">#REF!</definedName>
    <definedName name="URAIAN7101">#REF!</definedName>
    <definedName name="URAIAN7101_24">#REF!</definedName>
    <definedName name="URAIAN7102">#REF!</definedName>
    <definedName name="URAIAN7102_24">#REF!</definedName>
    <definedName name="URAIAN7103">#REF!</definedName>
    <definedName name="URAIAN7103_24">#REF!</definedName>
    <definedName name="URAIAN711">#REF!</definedName>
    <definedName name="URAIAN711_12">#REF!</definedName>
    <definedName name="URAIAN712">#REF!</definedName>
    <definedName name="URAIAN712_24">#REF!</definedName>
    <definedName name="URAIAN713">#REF!</definedName>
    <definedName name="URAIAN713_24">#REF!</definedName>
    <definedName name="URAIAN714">#REF!</definedName>
    <definedName name="URAIAN714_12">#REF!</definedName>
    <definedName name="URAIAN715">#REF!</definedName>
    <definedName name="URAIAN715_24">#REF!</definedName>
    <definedName name="URAIAN716">#REF!</definedName>
    <definedName name="URAIAN716_24">#REF!</definedName>
    <definedName name="URAIAN717">#REF!</definedName>
    <definedName name="URAIAN717_24">#REF!</definedName>
    <definedName name="URAIAN718">#REF!</definedName>
    <definedName name="URAIAN718_24">#REF!</definedName>
    <definedName name="URAIAN721">#REF!</definedName>
    <definedName name="URAIAN721_12">#REF!</definedName>
    <definedName name="URAIAN731">#REF!</definedName>
    <definedName name="URAIAN731_12">#REF!</definedName>
    <definedName name="URAIAN732">#REF!</definedName>
    <definedName name="URAIAN732_12">#REF!</definedName>
    <definedName name="URAIAN733">#REF!</definedName>
    <definedName name="URAIAN733_12">#REF!</definedName>
    <definedName name="URAIAN734">#REF!</definedName>
    <definedName name="URAIAN734_12">#REF!</definedName>
    <definedName name="URAIAN735">#REF!</definedName>
    <definedName name="URAIAN735_12">#REF!</definedName>
    <definedName name="URAIAN73PL">#REF!</definedName>
    <definedName name="URAIAN73UL">#REF!</definedName>
    <definedName name="URAIAN744">#REF!</definedName>
    <definedName name="URAIAN744_24">#REF!</definedName>
    <definedName name="URAIAN745">#REF!</definedName>
    <definedName name="URAIAN745_24">#REF!</definedName>
    <definedName name="URAIAN751">#REF!</definedName>
    <definedName name="URAIAN752">#REF!</definedName>
    <definedName name="URAIAN7610">#REF!</definedName>
    <definedName name="URAIAN7610_24">#REF!</definedName>
    <definedName name="URAIAN7611">#REF!</definedName>
    <definedName name="URAIAN7612">#REF!</definedName>
    <definedName name="URAIAN7612a">#REF!</definedName>
    <definedName name="URAIAN7612a_24">#REF!</definedName>
    <definedName name="URAIAN7612b">#REF!</definedName>
    <definedName name="URAIAN7612b_24">#REF!</definedName>
    <definedName name="URAIAN7612c">#REF!</definedName>
    <definedName name="URAIAN7612c_24">#REF!</definedName>
    <definedName name="URAIAN7613">#REF!</definedName>
    <definedName name="URAIAN7613a">#REF!</definedName>
    <definedName name="URAIAN7613a_24">#REF!</definedName>
    <definedName name="URAIAN7613b">#REF!</definedName>
    <definedName name="URAIAN7613b_24">#REF!</definedName>
    <definedName name="URAIAN7613c">#REF!</definedName>
    <definedName name="URAIAN7613c_24">#REF!</definedName>
    <definedName name="URAIAN7614">#REF!</definedName>
    <definedName name="URAIAN7614a">#REF!</definedName>
    <definedName name="URAIAN7614a_24">#REF!</definedName>
    <definedName name="URAIAN7614b">#REF!</definedName>
    <definedName name="URAIAN7614b_24">#REF!</definedName>
    <definedName name="URAIAN7614d">#REF!</definedName>
    <definedName name="URAIAN7614d_24">#REF!</definedName>
    <definedName name="URAIAN7614e">#REF!</definedName>
    <definedName name="URAIAN7614e_24">#REF!</definedName>
    <definedName name="URAIAN7615">#REF!</definedName>
    <definedName name="URAIAN7616">#REF!</definedName>
    <definedName name="URAIAN7617">#REF!</definedName>
    <definedName name="URAIAN7618">#REF!</definedName>
    <definedName name="URAIAN7618_24">#REF!</definedName>
    <definedName name="URAIAN7619">#REF!</definedName>
    <definedName name="URAIAN7619_24">#REF!</definedName>
    <definedName name="URAIAN7620">#REF!</definedName>
    <definedName name="URAIAN7621">#REF!</definedName>
    <definedName name="URAIAN7625">#REF!</definedName>
    <definedName name="URAIAN7626">#REF!</definedName>
    <definedName name="URAIAN767">#REF!</definedName>
    <definedName name="URAIAN768">#REF!</definedName>
    <definedName name="URAIAN768_24">#REF!</definedName>
    <definedName name="URAIAN769">#REF!</definedName>
    <definedName name="URAIAN769_24">#REF!</definedName>
    <definedName name="URAIAN76x">#REF!</definedName>
    <definedName name="URAIAN76x_24">#REF!</definedName>
    <definedName name="URAIAN771">#REF!</definedName>
    <definedName name="URAIAN771a">#REF!</definedName>
    <definedName name="URAIAN771a_12">#REF!</definedName>
    <definedName name="URAIAN771b">#REF!</definedName>
    <definedName name="URAIAN771b_12">#REF!</definedName>
    <definedName name="URAIAN771c">#REF!</definedName>
    <definedName name="URAIAN771c_12">#REF!</definedName>
    <definedName name="URAIAN771d">#REF!</definedName>
    <definedName name="URAIAN771d_12">#REF!</definedName>
    <definedName name="URAIAN772a">#REF!</definedName>
    <definedName name="URAIAN772a_12">#REF!</definedName>
    <definedName name="URAIAN772b">#REF!</definedName>
    <definedName name="URAIAN772b_12">#REF!</definedName>
    <definedName name="URAIAN772c">#REF!</definedName>
    <definedName name="URAIAN772c_12">#REF!</definedName>
    <definedName name="URAIAN772d">#REF!</definedName>
    <definedName name="URAIAN772d_12">#REF!</definedName>
    <definedName name="URAIAN775">#REF!</definedName>
    <definedName name="URAIAN79">#REF!</definedName>
    <definedName name="URAIAN79L">#REF!</definedName>
    <definedName name="URAIAN79manual">#REF!</definedName>
    <definedName name="URAIAN79manual_24">#REF!</definedName>
    <definedName name="URAIAN79mekanis">#REF!</definedName>
    <definedName name="URAIAN79mekanis_24">#REF!</definedName>
    <definedName name="URAIAN811">#REF!</definedName>
    <definedName name="URAIAN811_3">#REF!</definedName>
    <definedName name="URAIAN8113">'[213]DIV-8'!#REF!</definedName>
    <definedName name="URAIAN812">#REF!</definedName>
    <definedName name="URAIAN812_3">#REF!</definedName>
    <definedName name="URAIAN813">#REF!</definedName>
    <definedName name="URAIAN813_3">#REF!</definedName>
    <definedName name="URAIAN814">#REF!</definedName>
    <definedName name="URAIAN814_3">#REF!</definedName>
    <definedName name="URAIAN815">#REF!</definedName>
    <definedName name="URAIAN815_3">#REF!</definedName>
    <definedName name="URAIAN817">#REF!</definedName>
    <definedName name="URAIAN817_3">#REF!</definedName>
    <definedName name="URAIAN818">#REF!</definedName>
    <definedName name="URAIAN818_3">#REF!</definedName>
    <definedName name="URAIAN819">#REF!</definedName>
    <definedName name="URAIAN819_3">#REF!</definedName>
    <definedName name="URAIAN82">#REF!</definedName>
    <definedName name="URAIAN82_3">#REF!</definedName>
    <definedName name="Uraian841">#REF!</definedName>
    <definedName name="Uraian841_3">#REF!</definedName>
    <definedName name="Uraian8410">#REF!</definedName>
    <definedName name="Uraian8410_3">#REF!</definedName>
    <definedName name="Uraian842">#REF!</definedName>
    <definedName name="Uraian842_3">#REF!</definedName>
    <definedName name="Uraian844">#REF!</definedName>
    <definedName name="Uraian844_3">#REF!</definedName>
    <definedName name="Uraian845">#REF!</definedName>
    <definedName name="Uraian845_3">#REF!</definedName>
    <definedName name="Uraian846">#REF!</definedName>
    <definedName name="Uraian846_3">#REF!</definedName>
    <definedName name="Uraian847">#REF!</definedName>
    <definedName name="Uraian847_3">#REF!</definedName>
    <definedName name="URAIAN910">#REF!</definedName>
    <definedName name="URAIAN911">#REF!</definedName>
    <definedName name="URAIAN912">#REF!</definedName>
    <definedName name="URAIAN913">#REF!</definedName>
    <definedName name="URAIAN914">#REF!</definedName>
    <definedName name="URAIAN915">#REF!</definedName>
    <definedName name="URAIAN916">#REF!</definedName>
    <definedName name="URAIAN917">#REF!</definedName>
    <definedName name="URAIAN918">#REF!</definedName>
    <definedName name="URAIAN919">#REF!</definedName>
    <definedName name="URAIAN920">#REF!</definedName>
    <definedName name="URAIAN94">#REF!</definedName>
    <definedName name="URAIAN95">#REF!</definedName>
    <definedName name="URAIAN96">#REF!</definedName>
    <definedName name="URAIAN97">#REF!</definedName>
    <definedName name="URAIAN98">#REF!</definedName>
    <definedName name="URAIAN99">#REF!</definedName>
    <definedName name="URAIANGEOTEKSTIL">#REF!</definedName>
    <definedName name="URAIANGEOTEKSTIL_24">#REF!</definedName>
    <definedName name="URAIANLatasirK">#REF!</definedName>
    <definedName name="URAIANLatasirKL">#REF!</definedName>
    <definedName name="urinoir">'[130]harga lama'!#REF!</definedName>
    <definedName name="Urug">#REF!</definedName>
    <definedName name="urugan_pasir">#REF!</definedName>
    <definedName name="urugan_tanah_kembali">#REF!</definedName>
    <definedName name="urugkembali">[319]Analis!#REF!</definedName>
    <definedName name="URUGPS">[2]ANALIS!#REF!</definedName>
    <definedName name="URUGTN">[2]ANALIS!#REF!</definedName>
    <definedName name="us">'[398]Anl Tknis'!#REF!</definedName>
    <definedName name="USOPIR">[193]Upah!$G$15</definedName>
    <definedName name="UTAIAN7614c">#REF!</definedName>
    <definedName name="UTAIAN7614c_24">#REF!</definedName>
    <definedName name="UTAMA">#REF!</definedName>
    <definedName name="uuu" hidden="1">#REF!</definedName>
    <definedName name="uuuu">'[397]anlsa alat'!$BP$187</definedName>
    <definedName name="uy">#REF!</definedName>
    <definedName name="uyifgy">[251]DHSD!$G$40</definedName>
    <definedName name="UYU">'[384]Kuantitas &amp; Harga'!$G$73</definedName>
    <definedName name="uyur">'[263]Analisa (ok)'!#REF!</definedName>
    <definedName name="V">[328]Menu!#REF!</definedName>
    <definedName name="Values_Entered">IF(Loan_Amount*Interest_Rate*Loan_Years*Loan_Start&gt;0,1,0)</definedName>
    <definedName name="vbftg">#REF!</definedName>
    <definedName name="Vbr">[70]DHSD!#REF!</definedName>
    <definedName name="vczv">'[282]SAT-DAS'!$J$53</definedName>
    <definedName name="ventilatorac">[343]BasicPrice!$F$179</definedName>
    <definedName name="ventilcabin">[343]BasicPrice!$F$191</definedName>
    <definedName name="ventilcontinous">[343]BasicPrice!$F$114</definedName>
    <definedName name="ventilnatural">[343]BasicPrice!$F$113</definedName>
    <definedName name="vhamm">[123]ALAT!$K$19</definedName>
    <definedName name="vibmin">[187]Base_Price!$J$193</definedName>
    <definedName name="vibrator">'[130]harga lama'!#REF!</definedName>
    <definedName name="Vibrator_Roller">#REF!</definedName>
    <definedName name="vibratory">#REF!</definedName>
    <definedName name="vibro">#REF!</definedName>
    <definedName name="vibro7">#REF!</definedName>
    <definedName name="VIBROLER">#REF!</definedName>
    <definedName name="VIBROROLLER">'[18]An. Alat'!$A$415:$J$473</definedName>
    <definedName name="VIBROROLLER321">#REF!</definedName>
    <definedName name="VIBROROLLER33">#REF!</definedName>
    <definedName name="VIBROROLLER511">#REF!</definedName>
    <definedName name="VIBROROLLER512">#REF!</definedName>
    <definedName name="VIBROROLLER521">#REF!</definedName>
    <definedName name="vinilex">'[58]har-sat'!$H$36</definedName>
    <definedName name="virol">[70]DHSD!$G$45</definedName>
    <definedName name="Vkos">[187]MAPDC!$R$35</definedName>
    <definedName name="Vol_K110">#REF!</definedName>
    <definedName name="Vol_K112">#REF!</definedName>
    <definedName name="Vol_K422">#REF!</definedName>
    <definedName name="Vol_K521">#REF!</definedName>
    <definedName name="Vol_K638">#REF!</definedName>
    <definedName name="vr">#REF!</definedName>
    <definedName name="vroller">#REF!</definedName>
    <definedName name="vsfsdf">#REF!</definedName>
    <definedName name="vslab.16">[140]Material!$J$545</definedName>
    <definedName name="Vtrb">'[131]SAT-DAS'!#REF!</definedName>
    <definedName name="W">'[236]BIAYA  ALAT'!$U$2097</definedName>
    <definedName name="W.01">#REF!</definedName>
    <definedName name="W.0104">#REF!</definedName>
    <definedName name="W.02">#REF!</definedName>
    <definedName name="W.0346">#REF!</definedName>
    <definedName name="W.03a">#REF!</definedName>
    <definedName name="W.03b">#REF!</definedName>
    <definedName name="W.04">#REF!</definedName>
    <definedName name="W.05a">#REF!</definedName>
    <definedName name="W.05b">#REF!</definedName>
    <definedName name="W.O5B">#REF!</definedName>
    <definedName name="w.stain">#REF!</definedName>
    <definedName name="Waktu_Pelaksanaan">'[293]data-pendukung'!$H$39</definedName>
    <definedName name="warehouse">'[167]h.sat-bbm'!$J$70</definedName>
    <definedName name="washbasin">[343]BasicPrice!$F$163</definedName>
    <definedName name="washtafel">#REF!</definedName>
    <definedName name="water">#REF!</definedName>
    <definedName name="water.prof">#REF!</definedName>
    <definedName name="WATER_PUMP">#REF!</definedName>
    <definedName name="watercoating">[343]BasicPrice!$F$101</definedName>
    <definedName name="waterfloor">[343]BasicPrice!$F$99</definedName>
    <definedName name="watermortar">[343]BasicPrice!$F$102</definedName>
    <definedName name="Waterpass">'[130]harga lama'!#REF!</definedName>
    <definedName name="waterprofing">[126]Rincian!#REF!</definedName>
    <definedName name="waterproofing">'[58]har-sat'!$H$40</definedName>
    <definedName name="WATERPUMP">'[18]An. Alat'!$A$534:$J$592</definedName>
    <definedName name="Waters">#REF!</definedName>
    <definedName name="watersupp">'[167]h.sat-bbm'!$J$62</definedName>
    <definedName name="WATERTANK33">#REF!</definedName>
    <definedName name="WATERTANK511">#REF!</definedName>
    <definedName name="WATERTANK512">#REF!</definedName>
    <definedName name="WATERTANK521">#REF!</definedName>
    <definedName name="WATERTANKER">'[18]An. Alat'!$A$593:$J$651</definedName>
    <definedName name="watkr">[163]DHSD!$G$47</definedName>
    <definedName name="WE">'[236]BIAYA  ALAT'!$U$1887</definedName>
    <definedName name="wel">'[174]DU&amp;B'!#REF!</definedName>
    <definedName name="wer">'[413]SAT-DAS'!$J$66</definedName>
    <definedName name="wesi">[79]AnConW!$I$765</definedName>
    <definedName name="wf">'[58]har-sat'!$H$49</definedName>
    <definedName name="WHEEL_ROLLER">#REF!</definedName>
    <definedName name="wheelbar">'[188]Hrg Sat'!$E$32</definedName>
    <definedName name="WHEELLOADER">'[18]An. Alat'!$A$356:$J$414</definedName>
    <definedName name="WHELLLOADER511">#REF!</definedName>
    <definedName name="WHELLLOADER512">#REF!</definedName>
    <definedName name="WHELLLOADER521">#REF!</definedName>
    <definedName name="wire">[105]DH!#REF!</definedName>
    <definedName name="wire9">[105]DH!#REF!</definedName>
    <definedName name="wiremash">[105]Ans!#REF!</definedName>
    <definedName name="wiremash9">[105]Ans!#REF!</definedName>
    <definedName name="Wiremesh">'[221]Upah Modifikasi'!$E$22</definedName>
    <definedName name="wl">#REF!</definedName>
    <definedName name="Wld">'[131]SAT-DAS'!#REF!</definedName>
    <definedName name="wloa">'[192]DU&amp;B'!$F$47</definedName>
    <definedName name="wloader">#REF!</definedName>
    <definedName name="wmesh.8">[140]Material!$J$91</definedName>
    <definedName name="wood">[187]Base_Price!$J$84</definedName>
    <definedName name="wooden10">[79]BasicPrice!$G$182</definedName>
    <definedName name="woodenceiling">[343]BasicPrice!$F$151</definedName>
    <definedName name="woodendoor">[343]BasicPrice!$F$126</definedName>
    <definedName name="woodenlouver">[343]BasicPrice!$F$137</definedName>
    <definedName name="woodenwindow">[343]BasicPrice!$F$134</definedName>
    <definedName name="wp">#REF!</definedName>
    <definedName name="wphk">[187]DATA!$E$12</definedName>
    <definedName name="wpump">#REF!</definedName>
    <definedName name="Wpumpalas539">#REF!</definedName>
    <definedName name="WPumphan539">'[220]Up Bhn5'!#REF!</definedName>
    <definedName name="wr">'[174]DU&amp;B'!#REF!</definedName>
    <definedName name="wrn.AAA." hidden="1">{#N/A,#N/A,FALSE,"REK";#N/A,#N/A,FALSE,"Bq-ARS"}</definedName>
    <definedName name="wrn.chi._.tiÆt." localSheetId="9" hidden="1">{#N/A,#N/A,FALSE,"Chi tiÆt"}</definedName>
    <definedName name="wrn.chi._.tiÆt." hidden="1">{#N/A,#N/A,FALSE,"Chi tiÆt"}</definedName>
    <definedName name="wrn.Full._.Report." hidden="1">{#N/A,#N/A,TRUE,"Front";#N/A,#N/A,TRUE,"Simple Letter";#N/A,#N/A,TRUE,"Inside";#N/A,#N/A,TRUE,"Contents";#N/A,#N/A,TRUE,"Basis";#N/A,#N/A,TRUE,"Inclusions";#N/A,#N/A,TRUE,"Exclusions";#N/A,#N/A,TRUE,"Areas";#N/A,#N/A,TRUE,"Summary";#N/A,#N/A,TRUE,"Detail"}</definedName>
    <definedName name="wrn.rtpl." hidden="1">{#N/A,#N/A,FALSE,"REK-S-TPL";#N/A,#N/A,FALSE,"REK-TPML";#N/A,#N/A,FALSE,"RAB-TEMPEL"}</definedName>
    <definedName name="wrn.ry." hidden="1">{#N/A,#N/A,FALSE,"REK";#N/A,#N/A,FALSE,"rab"}</definedName>
    <definedName name="ws">'[315]Anl Tknis'!#REF!</definedName>
    <definedName name="WSD">'[236]BIAYA  ALAT'!$U$2027</definedName>
    <definedName name="wtank">#REF!</definedName>
    <definedName name="wts">[379]MAJOR!$P$8000</definedName>
    <definedName name="wtt">#REF!</definedName>
    <definedName name="wttmin">[187]Base_Price!$J$198</definedName>
    <definedName name="Wttruckalas539">#REF!</definedName>
    <definedName name="WTTruckhan539">'[220]Up Bhn5'!#REF!</definedName>
    <definedName name="WW" hidden="1">{#N/A,#N/A,FALSE,"Chi tiÆt"}</definedName>
    <definedName name="wwr">'[414]SAT-DAS'!$J$36</definedName>
    <definedName name="WWW">'[415]anlsa alat'!$AW$9</definedName>
    <definedName name="wwwwwwwwwwwwwwwwww">#REF!</definedName>
    <definedName name="X">'[416]Kuantitas &amp; Harga'!#REF!</definedName>
    <definedName name="X010_">#REF!</definedName>
    <definedName name="xa">'[136]keb-BHN'!$O$15:$O$78</definedName>
    <definedName name="XCCT">0.5</definedName>
    <definedName name="XDDS">#REF!</definedName>
    <definedName name="XDLD">#REF!</definedName>
    <definedName name="XDLS">#REF!</definedName>
    <definedName name="XDLT">#REF!</definedName>
    <definedName name="XDSD">#REF!</definedName>
    <definedName name="XDSS">#REF!</definedName>
    <definedName name="xkw.2">#REF!</definedName>
    <definedName name="xls">'[258]Kuantitas &amp; Harga'!#REF!</definedName>
    <definedName name="XNDD">#REF!</definedName>
    <definedName name="XNDE">#REF!</definedName>
    <definedName name="XNDN">#REF!</definedName>
    <definedName name="XNDS">#REF!</definedName>
    <definedName name="XNDSE">#REF!</definedName>
    <definedName name="XNDT">#REF!</definedName>
    <definedName name="XNEN">#REF!</definedName>
    <definedName name="XNLD">#REF!</definedName>
    <definedName name="XNLN">#REF!</definedName>
    <definedName name="XNLT">#REF!</definedName>
    <definedName name="XNNS">#REF!</definedName>
    <definedName name="XNSN">#REF!</definedName>
    <definedName name="XNTS">#REF!</definedName>
    <definedName name="XSDD">#REF!</definedName>
    <definedName name="XSLD">#REF!</definedName>
    <definedName name="XSLEM">#REF!</definedName>
    <definedName name="XSLEN">#REF!</definedName>
    <definedName name="XSLL">#REF!</definedName>
    <definedName name="XSLTI">#REF!</definedName>
    <definedName name="XSLTU">#REF!</definedName>
    <definedName name="XSSD">#REF!</definedName>
    <definedName name="XSSS">#REF!</definedName>
    <definedName name="XSXXXXXXXXXXXX" hidden="1">[66]TJ1Q47!$G$7:$G$31</definedName>
    <definedName name="XTES">#REF!</definedName>
    <definedName name="XTNS">#REF!</definedName>
    <definedName name="XXXXXXXXXXX" hidden="1">[66]TJ1Q47!$N$7:$N$31</definedName>
    <definedName name="xxxxxxxxxxxxxxxxx">'[417]SAT-DAS'!$J$28</definedName>
    <definedName name="ydudu">'[137]SAT-DAS'!$J$38</definedName>
    <definedName name="yen">#REF!</definedName>
    <definedName name="yen1">[418]PriceList!$Q$4</definedName>
    <definedName name="YETUE">[138]DHSD!$G$27</definedName>
    <definedName name="yhutry">[138]DHSD!$G$43</definedName>
    <definedName name="yield">#REF!</definedName>
    <definedName name="yoh">[419]Ch!$A$3</definedName>
    <definedName name="yrty">[109]DHSD!$G$26</definedName>
    <definedName name="YTE">'[134]Lamp-4 Sat-Das'!$J$71</definedName>
    <definedName name="YTR">'[384]Kuantitas &amp; Harga'!$G$82</definedName>
    <definedName name="yujdtydtu">[252]DHSD!$G$16</definedName>
    <definedName name="yuy">'[237]SAT-DAS'!$J$65</definedName>
    <definedName name="yy">'[420]P B J'!#REF!</definedName>
    <definedName name="yyy">'[397]anlsa alat'!$AW$22</definedName>
    <definedName name="yyyy" hidden="1">#REF!</definedName>
    <definedName name="Z">#REF!</definedName>
    <definedName name="Z_3F9B5724_02A1_494E_8A05_6302C3C28A11_.wvu.PrintArea" hidden="1">#REF!</definedName>
    <definedName name="Z_423C5E37_8739_4120_93A0_C4EF6C600D63_.wvu.PrintArea" hidden="1">#REF!</definedName>
    <definedName name="Z_AEFAA9BC_77A3_4DB7_9FE7_A7F47A5E0AF8_.wvu.Rows" hidden="1">'[421]IN OUT'!$A$94:$IV$65536,'[421]IN OUT'!$A$5:$IV$93</definedName>
    <definedName name="Z_D219A4B4_2F58_4C9B_BAE3_46CA3559E29C_.wvu.Cols" localSheetId="9" hidden="1">'PERHITUNGAN K-3'!$N:$P</definedName>
    <definedName name="Z_D219A4B4_2F58_4C9B_BAE3_46CA3559E29C_.wvu.PrintArea" localSheetId="3" hidden="1">'1. AHS PERSIAPAN CK'!$A$1:$G$2262</definedName>
    <definedName name="Z_D219A4B4_2F58_4C9B_BAE3_46CA3559E29C_.wvu.PrintArea" localSheetId="4" hidden="1">'2. AHS STUKTUR CK'!$A$1:$G$3876</definedName>
    <definedName name="Z_D219A4B4_2F58_4C9B_BAE3_46CA3559E29C_.wvu.PrintArea" localSheetId="5" hidden="1">'3. AHS ARSITEKTURAL'!$A$1:$G$7321</definedName>
    <definedName name="Z_D219A4B4_2F58_4C9B_BAE3_46CA3559E29C_.wvu.PrintArea" localSheetId="1" hidden="1">BOQ!$B$1:$H$218</definedName>
    <definedName name="Z_D219A4B4_2F58_4C9B_BAE3_46CA3559E29C_.wvu.PrintArea" localSheetId="6" hidden="1">'HSD PSPN,STR,ARS'!$B$1:$G$731</definedName>
    <definedName name="Z_D219A4B4_2F58_4C9B_BAE3_46CA3559E29C_.wvu.PrintArea" localSheetId="2" hidden="1">'HSP PRSPN,STR,ARS'!$A$1:$D$992</definedName>
    <definedName name="Z_D219A4B4_2F58_4C9B_BAE3_46CA3559E29C_.wvu.PrintArea" localSheetId="0" hidden="1">INFORMASI!$A$1:$L$16</definedName>
    <definedName name="Z_D219A4B4_2F58_4C9B_BAE3_46CA3559E29C_.wvu.PrintArea" localSheetId="9" hidden="1">'PERHITUNGAN K-3'!$C$2:$M$35</definedName>
    <definedName name="Z_D219A4B4_2F58_4C9B_BAE3_46CA3559E29C_.wvu.PrintTitles" localSheetId="6" hidden="1">'HSD PSPN,STR,ARS'!$4:$4</definedName>
    <definedName name="Z_D219A4B4_2F58_4C9B_BAE3_46CA3559E29C_.wvu.Rows" localSheetId="9" hidden="1">'PERHITUNGAN K-3'!$18:$18</definedName>
    <definedName name="z_jabatan_irektur">[422]Data!$G$7</definedName>
    <definedName name="z_nama_direktur">[422]Data!$G$5</definedName>
    <definedName name="z_nama_perusahaan">[422]Data!$G$9</definedName>
    <definedName name="z_tanggal_tawaran">[422]Data!$G$3</definedName>
    <definedName name="Zekring1">[157]UPAH!$D$26</definedName>
    <definedName name="Zincrinch">'[130]harga lama'!#REF!</definedName>
  </definedNames>
  <calcPr calcId="124519" iterate="1"/>
  <customWorkbookViews>
    <customWorkbookView name="1" guid="{D219A4B4-2F58-4C9B-BAE3-46CA3559E29C}" maximized="1" xWindow="1" yWindow="1" windowWidth="1280" windowHeight="528" tabRatio="913" activeSheetId="151"/>
  </customWorkbookViews>
</workbook>
</file>

<file path=xl/calcChain.xml><?xml version="1.0" encoding="utf-8"?>
<calcChain xmlns="http://schemas.openxmlformats.org/spreadsheetml/2006/main">
  <c r="F2372" i="158"/>
  <c r="F2353"/>
  <c r="F2334"/>
  <c r="F2315"/>
  <c r="F2296"/>
  <c r="F2277"/>
  <c r="F2258"/>
  <c r="F2239"/>
  <c r="F2220"/>
  <c r="F2201"/>
  <c r="F2182"/>
  <c r="F2163"/>
  <c r="F2144"/>
  <c r="F2125"/>
  <c r="F2106"/>
  <c r="F2087"/>
  <c r="F2068"/>
  <c r="F2049"/>
  <c r="F1691"/>
  <c r="F1551"/>
  <c r="F1518"/>
  <c r="F2256" i="151"/>
  <c r="G2256" s="1"/>
  <c r="G2258" s="1"/>
  <c r="F2221"/>
  <c r="F2203"/>
  <c r="F2014"/>
  <c r="F1630"/>
  <c r="F1614"/>
  <c r="F1598"/>
  <c r="F1582"/>
  <c r="F1566"/>
  <c r="F1550"/>
  <c r="F1393"/>
  <c r="F1378"/>
  <c r="F1363"/>
  <c r="F1348"/>
  <c r="F975"/>
  <c r="F960"/>
  <c r="F945"/>
  <c r="F930"/>
  <c r="F644"/>
  <c r="F625"/>
  <c r="F606"/>
  <c r="F586"/>
  <c r="F585"/>
  <c r="F281"/>
  <c r="F277"/>
  <c r="F2238"/>
  <c r="G2238" s="1"/>
  <c r="G2240" s="1"/>
  <c r="G4314" i="159"/>
  <c r="F4310"/>
  <c r="G4310" s="1"/>
  <c r="F4309"/>
  <c r="G4309" s="1"/>
  <c r="F4308"/>
  <c r="G4308" s="1"/>
  <c r="F4307"/>
  <c r="G4307" s="1"/>
  <c r="F4304"/>
  <c r="G4304" s="1"/>
  <c r="F4303"/>
  <c r="G4303" s="1"/>
  <c r="F4302"/>
  <c r="G4302" s="1"/>
  <c r="F4301"/>
  <c r="G4301" s="1"/>
  <c r="G4293"/>
  <c r="F4289"/>
  <c r="G4289" s="1"/>
  <c r="F4288"/>
  <c r="G4288" s="1"/>
  <c r="F4287"/>
  <c r="G4287" s="1"/>
  <c r="F4286"/>
  <c r="G4286" s="1"/>
  <c r="F4283"/>
  <c r="G4283" s="1"/>
  <c r="F4282"/>
  <c r="G4282" s="1"/>
  <c r="F4281"/>
  <c r="G4281" s="1"/>
  <c r="F4280"/>
  <c r="G4280" s="1"/>
  <c r="G4272"/>
  <c r="F4268"/>
  <c r="G4268" s="1"/>
  <c r="F4267"/>
  <c r="G4267" s="1"/>
  <c r="F4266"/>
  <c r="G4266" s="1"/>
  <c r="F4265"/>
  <c r="G4265" s="1"/>
  <c r="F4262"/>
  <c r="G4262" s="1"/>
  <c r="F4261"/>
  <c r="G4261" s="1"/>
  <c r="F4260"/>
  <c r="G4260" s="1"/>
  <c r="F4259"/>
  <c r="G4259" s="1"/>
  <c r="G4251"/>
  <c r="F4247"/>
  <c r="G4247" s="1"/>
  <c r="F4246"/>
  <c r="G4246" s="1"/>
  <c r="F4245"/>
  <c r="G4245" s="1"/>
  <c r="F4244"/>
  <c r="G4244" s="1"/>
  <c r="F4241"/>
  <c r="G4241" s="1"/>
  <c r="F4240"/>
  <c r="G4240" s="1"/>
  <c r="F4239"/>
  <c r="G4239" s="1"/>
  <c r="F4238"/>
  <c r="G4238" s="1"/>
  <c r="G4230"/>
  <c r="F4226"/>
  <c r="G4226" s="1"/>
  <c r="F4225"/>
  <c r="G4225" s="1"/>
  <c r="F4224"/>
  <c r="G4224" s="1"/>
  <c r="F4223"/>
  <c r="G4223" s="1"/>
  <c r="F4220"/>
  <c r="G4220" s="1"/>
  <c r="F4219"/>
  <c r="G4219" s="1"/>
  <c r="F4218"/>
  <c r="G4218" s="1"/>
  <c r="F4217"/>
  <c r="G4217" s="1"/>
  <c r="G4209"/>
  <c r="F4205"/>
  <c r="G4205" s="1"/>
  <c r="F4204"/>
  <c r="G4204" s="1"/>
  <c r="F4203"/>
  <c r="G4203" s="1"/>
  <c r="F4202"/>
  <c r="G4202" s="1"/>
  <c r="F4199"/>
  <c r="G4199" s="1"/>
  <c r="F4198"/>
  <c r="G4198" s="1"/>
  <c r="F4197"/>
  <c r="G4197" s="1"/>
  <c r="F4196"/>
  <c r="G4196" s="1"/>
  <c r="G4188"/>
  <c r="F4184"/>
  <c r="G4184" s="1"/>
  <c r="F4183"/>
  <c r="G4183" s="1"/>
  <c r="F4182"/>
  <c r="G4182" s="1"/>
  <c r="F4181"/>
  <c r="G4181" s="1"/>
  <c r="F4178"/>
  <c r="G4178" s="1"/>
  <c r="F4177"/>
  <c r="G4177" s="1"/>
  <c r="F4176"/>
  <c r="G4176" s="1"/>
  <c r="F4175"/>
  <c r="G4175" s="1"/>
  <c r="G4167"/>
  <c r="F4163"/>
  <c r="G4163" s="1"/>
  <c r="F4162"/>
  <c r="G4162" s="1"/>
  <c r="F4161"/>
  <c r="G4161" s="1"/>
  <c r="F4160"/>
  <c r="G4160" s="1"/>
  <c r="F4157"/>
  <c r="G4157" s="1"/>
  <c r="F4156"/>
  <c r="G4156" s="1"/>
  <c r="F4155"/>
  <c r="G4155" s="1"/>
  <c r="F4154"/>
  <c r="G4154" s="1"/>
  <c r="G4083"/>
  <c r="F4079"/>
  <c r="G4079" s="1"/>
  <c r="F4078"/>
  <c r="G4078" s="1"/>
  <c r="F4077"/>
  <c r="G4077" s="1"/>
  <c r="F4076"/>
  <c r="G4076" s="1"/>
  <c r="F4073"/>
  <c r="G4073" s="1"/>
  <c r="F4072"/>
  <c r="G4072" s="1"/>
  <c r="F4071"/>
  <c r="G4071" s="1"/>
  <c r="F4070"/>
  <c r="G4070" s="1"/>
  <c r="G4040"/>
  <c r="F4036"/>
  <c r="G4036" s="1"/>
  <c r="F4035"/>
  <c r="G4035" s="1"/>
  <c r="F4034"/>
  <c r="G4034" s="1"/>
  <c r="F4033"/>
  <c r="G4033" s="1"/>
  <c r="F4030"/>
  <c r="G4030" s="1"/>
  <c r="F4029"/>
  <c r="G4029" s="1"/>
  <c r="F4028"/>
  <c r="G4028" s="1"/>
  <c r="F4027"/>
  <c r="G4027" s="1"/>
  <c r="G4019"/>
  <c r="F4015"/>
  <c r="G4015" s="1"/>
  <c r="F4014"/>
  <c r="G4014" s="1"/>
  <c r="F4013"/>
  <c r="G4013" s="1"/>
  <c r="F4012"/>
  <c r="G4012" s="1"/>
  <c r="F4009"/>
  <c r="G4009" s="1"/>
  <c r="F4008"/>
  <c r="G4008" s="1"/>
  <c r="F4007"/>
  <c r="G4007" s="1"/>
  <c r="F4006"/>
  <c r="G4006" s="1"/>
  <c r="G1421" i="158"/>
  <c r="F1416"/>
  <c r="G1416" s="1"/>
  <c r="G1418" s="1"/>
  <c r="F1413"/>
  <c r="G1413" s="1"/>
  <c r="F1412"/>
  <c r="G1412" s="1"/>
  <c r="F1410"/>
  <c r="G1410" s="1"/>
  <c r="G1402"/>
  <c r="F1397"/>
  <c r="G1397" s="1"/>
  <c r="G1399" s="1"/>
  <c r="F1394"/>
  <c r="G1394" s="1"/>
  <c r="F1393"/>
  <c r="G1393" s="1"/>
  <c r="F1391"/>
  <c r="G1391" s="1"/>
  <c r="G1383"/>
  <c r="F1378"/>
  <c r="G1378" s="1"/>
  <c r="G1380" s="1"/>
  <c r="F1375"/>
  <c r="G1375" s="1"/>
  <c r="F1374"/>
  <c r="G1374" s="1"/>
  <c r="F1372"/>
  <c r="G1372" s="1"/>
  <c r="G1364"/>
  <c r="F1359"/>
  <c r="G1359" s="1"/>
  <c r="G1361" s="1"/>
  <c r="F1356"/>
  <c r="G1356" s="1"/>
  <c r="F1355"/>
  <c r="G1355" s="1"/>
  <c r="F1353"/>
  <c r="G1353" s="1"/>
  <c r="G1345"/>
  <c r="F1340"/>
  <c r="G1340" s="1"/>
  <c r="G1342" s="1"/>
  <c r="F1337"/>
  <c r="G1337" s="1"/>
  <c r="F1336"/>
  <c r="G1336" s="1"/>
  <c r="F1334"/>
  <c r="G1334" s="1"/>
  <c r="G1326"/>
  <c r="F1321"/>
  <c r="G1321" s="1"/>
  <c r="G1323" s="1"/>
  <c r="F1318"/>
  <c r="G1318" s="1"/>
  <c r="F1317"/>
  <c r="G1317" s="1"/>
  <c r="F1315"/>
  <c r="G1315" s="1"/>
  <c r="G1307"/>
  <c r="F1302"/>
  <c r="G1302" s="1"/>
  <c r="G1304" s="1"/>
  <c r="F1299"/>
  <c r="G1299" s="1"/>
  <c r="F1298"/>
  <c r="G1298" s="1"/>
  <c r="F1296"/>
  <c r="G1296" s="1"/>
  <c r="G1288"/>
  <c r="F1283"/>
  <c r="G1283" s="1"/>
  <c r="G1285" s="1"/>
  <c r="F1280"/>
  <c r="G1280" s="1"/>
  <c r="F1279"/>
  <c r="G1279" s="1"/>
  <c r="F1277"/>
  <c r="G1277" s="1"/>
  <c r="G1269"/>
  <c r="F1264"/>
  <c r="G1264" s="1"/>
  <c r="G1266" s="1"/>
  <c r="F1261"/>
  <c r="G1261" s="1"/>
  <c r="F1260"/>
  <c r="G1260" s="1"/>
  <c r="F1258"/>
  <c r="G1258" s="1"/>
  <c r="F623"/>
  <c r="G623" s="1"/>
  <c r="G624" s="1"/>
  <c r="F620"/>
  <c r="G620" s="1"/>
  <c r="F619"/>
  <c r="G619" s="1"/>
  <c r="F616"/>
  <c r="G616" s="1"/>
  <c r="F615"/>
  <c r="G615" s="1"/>
  <c r="F613"/>
  <c r="G613" s="1"/>
  <c r="G605"/>
  <c r="F601"/>
  <c r="G601" s="1"/>
  <c r="F600"/>
  <c r="G600" s="1"/>
  <c r="F597"/>
  <c r="G597" s="1"/>
  <c r="F596"/>
  <c r="G596" s="1"/>
  <c r="F594"/>
  <c r="G594" s="1"/>
  <c r="F22"/>
  <c r="G22" s="1"/>
  <c r="G23" s="1"/>
  <c r="F19"/>
  <c r="G19" s="1"/>
  <c r="F18"/>
  <c r="G18" s="1"/>
  <c r="F17"/>
  <c r="G17" s="1"/>
  <c r="F16"/>
  <c r="G16" s="1"/>
  <c r="F15"/>
  <c r="G15" s="1"/>
  <c r="F14"/>
  <c r="G14" s="1"/>
  <c r="F13"/>
  <c r="G13" s="1"/>
  <c r="F2796" i="151"/>
  <c r="G2796" s="1"/>
  <c r="F2795"/>
  <c r="G2795" s="1"/>
  <c r="F2793"/>
  <c r="G2793" s="1"/>
  <c r="F2779"/>
  <c r="G2779" s="1"/>
  <c r="F2778"/>
  <c r="G2778" s="1"/>
  <c r="F2776"/>
  <c r="G2776" s="1"/>
  <c r="F2767"/>
  <c r="G2767" s="1"/>
  <c r="G2768" s="1"/>
  <c r="F2762"/>
  <c r="G2762" s="1"/>
  <c r="F2761"/>
  <c r="G2761" s="1"/>
  <c r="F2759"/>
  <c r="G2759" s="1"/>
  <c r="F2750"/>
  <c r="G2750" s="1"/>
  <c r="G2751" s="1"/>
  <c r="F2745"/>
  <c r="G2745" s="1"/>
  <c r="F2744"/>
  <c r="G2744" s="1"/>
  <c r="F2742"/>
  <c r="G2742" s="1"/>
  <c r="F2728"/>
  <c r="G2728" s="1"/>
  <c r="F2727"/>
  <c r="G2727" s="1"/>
  <c r="F2725"/>
  <c r="G2725" s="1"/>
  <c r="F2711"/>
  <c r="G2711" s="1"/>
  <c r="F2710"/>
  <c r="G2710" s="1"/>
  <c r="F2708"/>
  <c r="G2708" s="1"/>
  <c r="F2694"/>
  <c r="G2694" s="1"/>
  <c r="F2693"/>
  <c r="G2693" s="1"/>
  <c r="F2691"/>
  <c r="G2691" s="1"/>
  <c r="F2677"/>
  <c r="G2677" s="1"/>
  <c r="F2676"/>
  <c r="G2676" s="1"/>
  <c r="F2674"/>
  <c r="G2674" s="1"/>
  <c r="F2660"/>
  <c r="G2660" s="1"/>
  <c r="F2659"/>
  <c r="G2659" s="1"/>
  <c r="F2657"/>
  <c r="G2657" s="1"/>
  <c r="F2648"/>
  <c r="G2648" s="1"/>
  <c r="G2649" s="1"/>
  <c r="F2643"/>
  <c r="G2643" s="1"/>
  <c r="F2642"/>
  <c r="G2642" s="1"/>
  <c r="F2640"/>
  <c r="G2640" s="1"/>
  <c r="F2626"/>
  <c r="G2626" s="1"/>
  <c r="F2625"/>
  <c r="G2625" s="1"/>
  <c r="F2623"/>
  <c r="G2623" s="1"/>
  <c r="F2609"/>
  <c r="G2609" s="1"/>
  <c r="F2608"/>
  <c r="G2608" s="1"/>
  <c r="F2606"/>
  <c r="G2606" s="1"/>
  <c r="F2592"/>
  <c r="G2592" s="1"/>
  <c r="F2591"/>
  <c r="G2591" s="1"/>
  <c r="F2589"/>
  <c r="G2589" s="1"/>
  <c r="F2575"/>
  <c r="G2575" s="1"/>
  <c r="F2574"/>
  <c r="G2574" s="1"/>
  <c r="F2572"/>
  <c r="G2572" s="1"/>
  <c r="F2558"/>
  <c r="G2558" s="1"/>
  <c r="F2557"/>
  <c r="G2557" s="1"/>
  <c r="F2555"/>
  <c r="G2555" s="1"/>
  <c r="F2541"/>
  <c r="G2541" s="1"/>
  <c r="F2540"/>
  <c r="G2540" s="1"/>
  <c r="F2538"/>
  <c r="G2538" s="1"/>
  <c r="F2524"/>
  <c r="G2524" s="1"/>
  <c r="F2523"/>
  <c r="G2523" s="1"/>
  <c r="F2521"/>
  <c r="G2521" s="1"/>
  <c r="F2507"/>
  <c r="G2507" s="1"/>
  <c r="F2506"/>
  <c r="G2506" s="1"/>
  <c r="F2504"/>
  <c r="G2504" s="1"/>
  <c r="F2490"/>
  <c r="G2490" s="1"/>
  <c r="F2489"/>
  <c r="G2489" s="1"/>
  <c r="F2487"/>
  <c r="G2487" s="1"/>
  <c r="F2473"/>
  <c r="G2473" s="1"/>
  <c r="F2472"/>
  <c r="G2472" s="1"/>
  <c r="F2470"/>
  <c r="G2470" s="1"/>
  <c r="F2456"/>
  <c r="G2456" s="1"/>
  <c r="F2455"/>
  <c r="G2455" s="1"/>
  <c r="F2453"/>
  <c r="G2453" s="1"/>
  <c r="F2439"/>
  <c r="G2439" s="1"/>
  <c r="F2438"/>
  <c r="G2438" s="1"/>
  <c r="F2437"/>
  <c r="G2437" s="1"/>
  <c r="F2436"/>
  <c r="G2436" s="1"/>
  <c r="F2422"/>
  <c r="G2422" s="1"/>
  <c r="F2421"/>
  <c r="G2421" s="1"/>
  <c r="F2419"/>
  <c r="G2419" s="1"/>
  <c r="F2405"/>
  <c r="G2405" s="1"/>
  <c r="F2404"/>
  <c r="G2404" s="1"/>
  <c r="F2402"/>
  <c r="G2402" s="1"/>
  <c r="F2387"/>
  <c r="G2387" s="1"/>
  <c r="F2385"/>
  <c r="G2385" s="1"/>
  <c r="F2371"/>
  <c r="G2371" s="1"/>
  <c r="F2370"/>
  <c r="G2370" s="1"/>
  <c r="F2368"/>
  <c r="G2368" s="1"/>
  <c r="F2354"/>
  <c r="G2354" s="1"/>
  <c r="F2353"/>
  <c r="G2353" s="1"/>
  <c r="F2351"/>
  <c r="G2351" s="1"/>
  <c r="F2337"/>
  <c r="G2337" s="1"/>
  <c r="F2336"/>
  <c r="G2336" s="1"/>
  <c r="F2334"/>
  <c r="G2334" s="1"/>
  <c r="F2320"/>
  <c r="G2320" s="1"/>
  <c r="F2319"/>
  <c r="G2319" s="1"/>
  <c r="F2317"/>
  <c r="G2317" s="1"/>
  <c r="F2303"/>
  <c r="G2303" s="1"/>
  <c r="F2302"/>
  <c r="G2302" s="1"/>
  <c r="F2300"/>
  <c r="G2300" s="1"/>
  <c r="F2286"/>
  <c r="G2286" s="1"/>
  <c r="F2285"/>
  <c r="G2285" s="1"/>
  <c r="F2283"/>
  <c r="G2283" s="1"/>
  <c r="F2269"/>
  <c r="G2269" s="1"/>
  <c r="F2268"/>
  <c r="G2268" s="1"/>
  <c r="F2266"/>
  <c r="G2266" s="1"/>
  <c r="G2802"/>
  <c r="G2785"/>
  <c r="G2734"/>
  <c r="G2717"/>
  <c r="G2700"/>
  <c r="G2683"/>
  <c r="G2666"/>
  <c r="G2632"/>
  <c r="G2615"/>
  <c r="G2598"/>
  <c r="G2581"/>
  <c r="G2564"/>
  <c r="G2547"/>
  <c r="G2530"/>
  <c r="G2513"/>
  <c r="G2496"/>
  <c r="G2479"/>
  <c r="G2462"/>
  <c r="G2445"/>
  <c r="G2428"/>
  <c r="G2411"/>
  <c r="G2394"/>
  <c r="G2377"/>
  <c r="G2360"/>
  <c r="G2343"/>
  <c r="G2326"/>
  <c r="G2309"/>
  <c r="G2292"/>
  <c r="G2275"/>
  <c r="F160" i="162"/>
  <c r="F159"/>
  <c r="G4311" i="159" l="1"/>
  <c r="G4305"/>
  <c r="G4284"/>
  <c r="G4227"/>
  <c r="G4263"/>
  <c r="G4269"/>
  <c r="G4290"/>
  <c r="G4294" s="1"/>
  <c r="G4315"/>
  <c r="G4248"/>
  <c r="G4242"/>
  <c r="G4221"/>
  <c r="G4200"/>
  <c r="G4206"/>
  <c r="G4179"/>
  <c r="G4185"/>
  <c r="G4158"/>
  <c r="G4164"/>
  <c r="G4074"/>
  <c r="G4080"/>
  <c r="G4031"/>
  <c r="G4037"/>
  <c r="G4010"/>
  <c r="G4016"/>
  <c r="G2440" i="151"/>
  <c r="G20" i="158"/>
  <c r="G621"/>
  <c r="G602"/>
  <c r="G2446" i="151"/>
  <c r="G2447" s="1"/>
  <c r="G2448" s="1"/>
  <c r="D206" i="157" s="1"/>
  <c r="F177" i="162"/>
  <c r="F176"/>
  <c r="F175"/>
  <c r="F174"/>
  <c r="F170"/>
  <c r="F169"/>
  <c r="G4231" i="159" l="1"/>
  <c r="G4232" s="1"/>
  <c r="G4233" s="1"/>
  <c r="G4189"/>
  <c r="G4190" s="1"/>
  <c r="G4191" s="1"/>
  <c r="G4252"/>
  <c r="G4273"/>
  <c r="G4274" s="1"/>
  <c r="G4275" s="1"/>
  <c r="G4168"/>
  <c r="G4169" s="1"/>
  <c r="G4170" s="1"/>
  <c r="G4295"/>
  <c r="G4296" s="1"/>
  <c r="G4210"/>
  <c r="G4211" s="1"/>
  <c r="G4212" s="1"/>
  <c r="G4316"/>
  <c r="G4317" s="1"/>
  <c r="G4253"/>
  <c r="G4254" s="1"/>
  <c r="G4041"/>
  <c r="G4042" s="1"/>
  <c r="G4043" s="1"/>
  <c r="G4020"/>
  <c r="G4021" s="1"/>
  <c r="G4022" s="1"/>
  <c r="G4084"/>
  <c r="G4085" s="1"/>
  <c r="G4086" s="1"/>
  <c r="F168" i="162"/>
  <c r="F167" l="1"/>
  <c r="F166"/>
  <c r="F196" l="1"/>
  <c r="F195"/>
  <c r="F194"/>
  <c r="F193"/>
  <c r="F192"/>
  <c r="F191"/>
  <c r="F190"/>
  <c r="F187"/>
  <c r="F186"/>
  <c r="F185"/>
  <c r="F184"/>
  <c r="F182"/>
  <c r="F181"/>
  <c r="F105"/>
  <c r="F104"/>
  <c r="F103"/>
  <c r="F102"/>
  <c r="F101"/>
  <c r="F100"/>
  <c r="F62" l="1"/>
  <c r="F61"/>
  <c r="F60"/>
  <c r="F59"/>
  <c r="F58"/>
  <c r="F48"/>
  <c r="F47"/>
  <c r="F46"/>
  <c r="F45"/>
  <c r="F41"/>
  <c r="F40"/>
  <c r="F39"/>
  <c r="F38"/>
  <c r="F22" l="1"/>
  <c r="F21"/>
  <c r="F20"/>
  <c r="F19"/>
  <c r="F12" l="1"/>
  <c r="F11"/>
  <c r="F10"/>
  <c r="F8" i="157" l="1"/>
  <c r="J10" i="162"/>
  <c r="I10"/>
  <c r="G150" l="1"/>
  <c r="H150" s="1"/>
  <c r="G147"/>
  <c r="H147" s="1"/>
  <c r="G51"/>
  <c r="H51" s="1"/>
  <c r="F153"/>
  <c r="F42"/>
  <c r="G200"/>
  <c r="H200" s="1"/>
  <c r="H144"/>
  <c r="H14"/>
  <c r="H13"/>
  <c r="H183"/>
  <c r="F33" i="152" l="1"/>
  <c r="F27"/>
  <c r="G194" i="162" l="1"/>
  <c r="H194" s="1"/>
  <c r="G202"/>
  <c r="H202" s="1"/>
  <c r="G193"/>
  <c r="H193" s="1"/>
  <c r="G192"/>
  <c r="H192" s="1"/>
  <c r="G195"/>
  <c r="H195" s="1"/>
  <c r="G201"/>
  <c r="H201" s="1"/>
  <c r="G203"/>
  <c r="H203" s="1"/>
  <c r="G191"/>
  <c r="H191" s="1"/>
  <c r="G190"/>
  <c r="H190" s="1"/>
  <c r="H197" l="1"/>
  <c r="H204"/>
  <c r="G187"/>
  <c r="H187" s="1"/>
  <c r="G181" l="1"/>
  <c r="H181" s="1"/>
  <c r="G182"/>
  <c r="H182" s="1"/>
  <c r="G196" l="1"/>
  <c r="H196" s="1"/>
  <c r="G62" l="1"/>
  <c r="G55"/>
  <c r="H55" s="1"/>
  <c r="H62" l="1"/>
  <c r="G42"/>
  <c r="H42" s="1"/>
  <c r="G6749" i="159" l="1"/>
  <c r="F6745"/>
  <c r="G6745" s="1"/>
  <c r="G6746" s="1"/>
  <c r="F6742"/>
  <c r="G6742" s="1"/>
  <c r="F6741"/>
  <c r="G6741" s="1"/>
  <c r="F6739"/>
  <c r="G6739" s="1"/>
  <c r="F6727"/>
  <c r="G6727" s="1"/>
  <c r="F6041"/>
  <c r="G6041" s="1"/>
  <c r="G6042" s="1"/>
  <c r="G6062"/>
  <c r="F6058"/>
  <c r="G6058" s="1"/>
  <c r="F6057"/>
  <c r="G6057" s="1"/>
  <c r="F6056"/>
  <c r="G6056" s="1"/>
  <c r="F6053"/>
  <c r="G6053" s="1"/>
  <c r="F6052"/>
  <c r="G6052" s="1"/>
  <c r="F6051"/>
  <c r="G6051" s="1"/>
  <c r="F6050"/>
  <c r="G6050" s="1"/>
  <c r="F5228"/>
  <c r="G5228" s="1"/>
  <c r="F2945" i="158"/>
  <c r="G2945" s="1"/>
  <c r="G6054" i="159" l="1"/>
  <c r="G6059"/>
  <c r="K894" i="158"/>
  <c r="J893"/>
  <c r="K893" s="1"/>
  <c r="J892"/>
  <c r="K892" s="1"/>
  <c r="J895"/>
  <c r="J891"/>
  <c r="K891" s="1"/>
  <c r="F1246"/>
  <c r="G1246" s="1"/>
  <c r="G2186" i="151"/>
  <c r="C278" i="157"/>
  <c r="G371" i="158"/>
  <c r="F21" i="152"/>
  <c r="F17"/>
  <c r="F6740" i="159" s="1"/>
  <c r="G6740" s="1"/>
  <c r="G6743" s="1"/>
  <c r="G6750" s="1"/>
  <c r="F8" i="152"/>
  <c r="F9"/>
  <c r="F10"/>
  <c r="F11"/>
  <c r="F13"/>
  <c r="F14"/>
  <c r="F15"/>
  <c r="F16"/>
  <c r="F18"/>
  <c r="F19"/>
  <c r="F20"/>
  <c r="F22"/>
  <c r="F23" s="1"/>
  <c r="F28"/>
  <c r="F250" i="151"/>
  <c r="G250" s="1"/>
  <c r="F21"/>
  <c r="G21" s="1"/>
  <c r="F17"/>
  <c r="G17" s="1"/>
  <c r="F2740" i="159"/>
  <c r="G2740" s="1"/>
  <c r="F4570"/>
  <c r="G4570" s="1"/>
  <c r="F4569"/>
  <c r="G4569" s="1"/>
  <c r="F4588"/>
  <c r="G4588" s="1"/>
  <c r="G4589" s="1"/>
  <c r="F5801"/>
  <c r="G5801" s="1"/>
  <c r="G5802" s="1"/>
  <c r="F5783"/>
  <c r="G5783" s="1"/>
  <c r="G5784" s="1"/>
  <c r="F5778"/>
  <c r="G6728"/>
  <c r="F14" i="151"/>
  <c r="G14" s="1"/>
  <c r="F2743" l="1"/>
  <c r="G2743" s="1"/>
  <c r="F2726"/>
  <c r="G2726" s="1"/>
  <c r="G2729" s="1"/>
  <c r="G2735" s="1"/>
  <c r="G2736" s="1"/>
  <c r="G2737" s="1"/>
  <c r="D223" i="157" s="1"/>
  <c r="F2709" i="151"/>
  <c r="G2709" s="1"/>
  <c r="G2712" s="1"/>
  <c r="G2718" s="1"/>
  <c r="G2719" s="1"/>
  <c r="G2720" s="1"/>
  <c r="D222" i="157" s="1"/>
  <c r="F2692" i="151"/>
  <c r="G2692" s="1"/>
  <c r="F2675"/>
  <c r="G2675" s="1"/>
  <c r="F2658"/>
  <c r="G2658" s="1"/>
  <c r="G2661" s="1"/>
  <c r="G2667" s="1"/>
  <c r="G2668" s="1"/>
  <c r="G2669" s="1"/>
  <c r="D219" i="157" s="1"/>
  <c r="F2284" i="151"/>
  <c r="G2284" s="1"/>
  <c r="F2760"/>
  <c r="G2760" s="1"/>
  <c r="F2641"/>
  <c r="G2641" s="1"/>
  <c r="F2624"/>
  <c r="G2624" s="1"/>
  <c r="F2607"/>
  <c r="G2607" s="1"/>
  <c r="F2590"/>
  <c r="G2590" s="1"/>
  <c r="F2573"/>
  <c r="G2573" s="1"/>
  <c r="F2556"/>
  <c r="G2556" s="1"/>
  <c r="F2539"/>
  <c r="G2539" s="1"/>
  <c r="F2522"/>
  <c r="G2522" s="1"/>
  <c r="F2505"/>
  <c r="G2505" s="1"/>
  <c r="F2488"/>
  <c r="G2488" s="1"/>
  <c r="G2491" s="1"/>
  <c r="G2497" s="1"/>
  <c r="G2498" s="1"/>
  <c r="G2499" s="1"/>
  <c r="D209" i="157" s="1"/>
  <c r="F2471" i="151"/>
  <c r="G2471" s="1"/>
  <c r="F2454"/>
  <c r="G2454" s="1"/>
  <c r="G2457" s="1"/>
  <c r="G2463" s="1"/>
  <c r="G2464" s="1"/>
  <c r="G2465" s="1"/>
  <c r="D207" i="157" s="1"/>
  <c r="F2420" i="151"/>
  <c r="G2420" s="1"/>
  <c r="G2423" s="1"/>
  <c r="G2429" s="1"/>
  <c r="G2430" s="1"/>
  <c r="G2431" s="1"/>
  <c r="D205" i="157" s="1"/>
  <c r="F2403" i="151"/>
  <c r="G2403" s="1"/>
  <c r="F2267"/>
  <c r="G2267" s="1"/>
  <c r="F614" i="158"/>
  <c r="G614" s="1"/>
  <c r="F595"/>
  <c r="G595" s="1"/>
  <c r="F34" i="151"/>
  <c r="G34" s="1"/>
  <c r="F1411" i="158"/>
  <c r="G1411" s="1"/>
  <c r="F1392"/>
  <c r="G1392" s="1"/>
  <c r="F1373"/>
  <c r="G1373" s="1"/>
  <c r="F1354"/>
  <c r="G1354" s="1"/>
  <c r="F1335"/>
  <c r="G1335" s="1"/>
  <c r="F1316"/>
  <c r="G1316" s="1"/>
  <c r="F1297"/>
  <c r="G1297" s="1"/>
  <c r="F1278"/>
  <c r="G1278" s="1"/>
  <c r="G1281" s="1"/>
  <c r="G1289" s="1"/>
  <c r="G1290" s="1"/>
  <c r="G1291" s="1"/>
  <c r="D313" i="157" s="1"/>
  <c r="F1259" i="158"/>
  <c r="G1259" s="1"/>
  <c r="G1262" s="1"/>
  <c r="G1270" s="1"/>
  <c r="G1271" s="1"/>
  <c r="G1272" s="1"/>
  <c r="D312" i="157" s="1"/>
  <c r="F2386" i="151"/>
  <c r="G2386" s="1"/>
  <c r="G2389" s="1"/>
  <c r="G2395" s="1"/>
  <c r="G2396" s="1"/>
  <c r="G2397" s="1"/>
  <c r="D203" i="157" s="1"/>
  <c r="F2352" i="151"/>
  <c r="G2352" s="1"/>
  <c r="F2318"/>
  <c r="G2318" s="1"/>
  <c r="G2321" s="1"/>
  <c r="G2327" s="1"/>
  <c r="G2328" s="1"/>
  <c r="G2329" s="1"/>
  <c r="D199" i="157" s="1"/>
  <c r="F2794" i="151"/>
  <c r="G2794" s="1"/>
  <c r="G2797" s="1"/>
  <c r="G2803" s="1"/>
  <c r="F2777"/>
  <c r="G2777" s="1"/>
  <c r="G2780" s="1"/>
  <c r="G2786" s="1"/>
  <c r="G2787" s="1"/>
  <c r="G2788" s="1"/>
  <c r="D226" i="157" s="1"/>
  <c r="F2369" i="151"/>
  <c r="G2369" s="1"/>
  <c r="G2372" s="1"/>
  <c r="G2378" s="1"/>
  <c r="G2379" s="1"/>
  <c r="G2380" s="1"/>
  <c r="D202" i="157" s="1"/>
  <c r="F2335" i="151"/>
  <c r="G2335" s="1"/>
  <c r="F2301"/>
  <c r="G2301" s="1"/>
  <c r="G2304" s="1"/>
  <c r="G2310" s="1"/>
  <c r="G2311" s="1"/>
  <c r="G2312" s="1"/>
  <c r="D198" i="157" s="1"/>
  <c r="F32" i="152"/>
  <c r="F31"/>
  <c r="F34"/>
  <c r="G6063" i="159"/>
  <c r="G6751"/>
  <c r="G6752" s="1"/>
  <c r="D937" i="157" s="1"/>
  <c r="G6064" i="159"/>
  <c r="G6065" s="1"/>
  <c r="D890" i="157" s="1"/>
  <c r="K895" i="158"/>
  <c r="G4571" i="159"/>
  <c r="G17"/>
  <c r="G53"/>
  <c r="G72"/>
  <c r="G92"/>
  <c r="G112"/>
  <c r="G132"/>
  <c r="G154"/>
  <c r="G174"/>
  <c r="G193"/>
  <c r="G212"/>
  <c r="G231"/>
  <c r="G250"/>
  <c r="G269"/>
  <c r="G288"/>
  <c r="G307"/>
  <c r="G326"/>
  <c r="G345"/>
  <c r="G364"/>
  <c r="G383"/>
  <c r="G402"/>
  <c r="G421"/>
  <c r="G440"/>
  <c r="G459"/>
  <c r="G478"/>
  <c r="G497"/>
  <c r="G516"/>
  <c r="G535"/>
  <c r="G554"/>
  <c r="G573"/>
  <c r="G592"/>
  <c r="G612"/>
  <c r="G631"/>
  <c r="G650"/>
  <c r="G669"/>
  <c r="G688"/>
  <c r="G709"/>
  <c r="G728"/>
  <c r="G747"/>
  <c r="G767"/>
  <c r="G786"/>
  <c r="G805"/>
  <c r="G824"/>
  <c r="G843"/>
  <c r="G862"/>
  <c r="G882"/>
  <c r="G901"/>
  <c r="G920"/>
  <c r="G939"/>
  <c r="G957"/>
  <c r="G978"/>
  <c r="G998"/>
  <c r="G1017"/>
  <c r="G1036"/>
  <c r="G1055"/>
  <c r="G1074"/>
  <c r="G1094"/>
  <c r="G1112"/>
  <c r="G1130"/>
  <c r="G1148"/>
  <c r="G1168"/>
  <c r="G1186"/>
  <c r="G1204"/>
  <c r="G1225"/>
  <c r="G1245"/>
  <c r="G1265"/>
  <c r="G1284"/>
  <c r="G1303"/>
  <c r="G1323"/>
  <c r="G1342"/>
  <c r="G1361"/>
  <c r="G1380"/>
  <c r="G1399"/>
  <c r="G1418"/>
  <c r="G1437"/>
  <c r="G1457"/>
  <c r="G1476"/>
  <c r="G1495"/>
  <c r="G1517"/>
  <c r="G1537"/>
  <c r="G1557"/>
  <c r="G1577"/>
  <c r="G1597"/>
  <c r="G1617"/>
  <c r="G1637"/>
  <c r="G1657"/>
  <c r="G1677"/>
  <c r="G1697"/>
  <c r="G1719"/>
  <c r="G1740"/>
  <c r="G1761"/>
  <c r="G1782"/>
  <c r="G1803"/>
  <c r="G1824"/>
  <c r="G1845"/>
  <c r="G1865"/>
  <c r="G1885"/>
  <c r="G1905"/>
  <c r="G1925"/>
  <c r="G1945"/>
  <c r="G1964"/>
  <c r="G1983"/>
  <c r="F1841"/>
  <c r="G1841" s="1"/>
  <c r="F1840"/>
  <c r="G1840" s="1"/>
  <c r="F1839"/>
  <c r="G1839" s="1"/>
  <c r="F1861"/>
  <c r="G1861" s="1"/>
  <c r="F1860"/>
  <c r="G1860" s="1"/>
  <c r="F1859"/>
  <c r="G1859" s="1"/>
  <c r="F1881"/>
  <c r="G1881" s="1"/>
  <c r="F1880"/>
  <c r="G1880" s="1"/>
  <c r="F1879"/>
  <c r="G1879" s="1"/>
  <c r="F1901"/>
  <c r="G1901" s="1"/>
  <c r="F1900"/>
  <c r="G1900" s="1"/>
  <c r="F1899"/>
  <c r="G1899" s="1"/>
  <c r="F1921"/>
  <c r="G1921" s="1"/>
  <c r="F1920"/>
  <c r="G1920" s="1"/>
  <c r="F1919"/>
  <c r="G1919" s="1"/>
  <c r="F1941"/>
  <c r="G1941" s="1"/>
  <c r="F1940"/>
  <c r="G1940" s="1"/>
  <c r="F1960"/>
  <c r="G1960" s="1"/>
  <c r="F1959"/>
  <c r="G1959" s="1"/>
  <c r="F1979"/>
  <c r="G1979" s="1"/>
  <c r="F1978"/>
  <c r="G1978" s="1"/>
  <c r="F2001"/>
  <c r="G2001" s="1"/>
  <c r="F2000"/>
  <c r="G2000" s="1"/>
  <c r="F1999"/>
  <c r="G1999" s="1"/>
  <c r="F1998"/>
  <c r="G1998" s="1"/>
  <c r="F2022"/>
  <c r="G2022" s="1"/>
  <c r="F2021"/>
  <c r="G2021" s="1"/>
  <c r="F2020"/>
  <c r="G2020" s="1"/>
  <c r="F2019"/>
  <c r="G2019" s="1"/>
  <c r="F2044"/>
  <c r="G2044" s="1"/>
  <c r="F2043"/>
  <c r="G2043" s="1"/>
  <c r="F2042"/>
  <c r="G2042" s="1"/>
  <c r="F2041"/>
  <c r="G2041" s="1"/>
  <c r="F2064"/>
  <c r="G2064" s="1"/>
  <c r="F2063"/>
  <c r="G2063" s="1"/>
  <c r="F2083"/>
  <c r="G2083" s="1"/>
  <c r="F2082"/>
  <c r="G2082" s="1"/>
  <c r="F2102"/>
  <c r="G2102" s="1"/>
  <c r="F2101"/>
  <c r="G2101" s="1"/>
  <c r="F2121"/>
  <c r="G2121" s="1"/>
  <c r="F2120"/>
  <c r="G2120" s="1"/>
  <c r="F2140"/>
  <c r="G2140" s="1"/>
  <c r="F2139"/>
  <c r="G2139" s="1"/>
  <c r="F2159"/>
  <c r="G2159" s="1"/>
  <c r="F2158"/>
  <c r="G2158" s="1"/>
  <c r="F2177"/>
  <c r="G2177" s="1"/>
  <c r="G2178" s="1"/>
  <c r="F2195"/>
  <c r="G2195" s="1"/>
  <c r="G2196" s="1"/>
  <c r="F2214"/>
  <c r="G2214" s="1"/>
  <c r="F2213"/>
  <c r="G2213" s="1"/>
  <c r="F2233"/>
  <c r="G2233" s="1"/>
  <c r="F2232"/>
  <c r="G2232" s="1"/>
  <c r="F2252"/>
  <c r="G2252" s="1"/>
  <c r="F2251"/>
  <c r="G2251" s="1"/>
  <c r="F2271"/>
  <c r="G2271" s="1"/>
  <c r="F2270"/>
  <c r="G2270" s="1"/>
  <c r="F2290"/>
  <c r="G2290" s="1"/>
  <c r="F2289"/>
  <c r="G2289" s="1"/>
  <c r="F2308"/>
  <c r="G2308" s="1"/>
  <c r="G2309" s="1"/>
  <c r="F2327"/>
  <c r="G2327" s="1"/>
  <c r="G2328" s="1"/>
  <c r="F2345"/>
  <c r="G2345" s="1"/>
  <c r="G2346" s="1"/>
  <c r="F2362"/>
  <c r="G2362" s="1"/>
  <c r="G2363" s="1"/>
  <c r="F2378"/>
  <c r="G2378" s="1"/>
  <c r="G2379" s="1"/>
  <c r="G2005"/>
  <c r="G2026"/>
  <c r="G2048"/>
  <c r="G2068"/>
  <c r="G2087"/>
  <c r="G2106"/>
  <c r="G2125"/>
  <c r="G2144"/>
  <c r="G2163"/>
  <c r="G2181"/>
  <c r="G2199"/>
  <c r="G2218"/>
  <c r="G2237"/>
  <c r="G2256"/>
  <c r="G2275"/>
  <c r="G2294"/>
  <c r="G2312"/>
  <c r="G2331"/>
  <c r="G2349"/>
  <c r="G2366"/>
  <c r="G2382"/>
  <c r="G2398"/>
  <c r="G2422"/>
  <c r="G2446"/>
  <c r="G2464"/>
  <c r="G2484"/>
  <c r="G2500"/>
  <c r="G2520"/>
  <c r="G2540"/>
  <c r="G2559"/>
  <c r="G2579"/>
  <c r="G2599"/>
  <c r="G2619"/>
  <c r="G2639"/>
  <c r="G2658"/>
  <c r="G2680"/>
  <c r="G2701"/>
  <c r="G2722"/>
  <c r="G2744"/>
  <c r="G2764"/>
  <c r="G2784"/>
  <c r="G2803"/>
  <c r="G2821"/>
  <c r="G2844"/>
  <c r="G2866"/>
  <c r="G2886"/>
  <c r="G2906"/>
  <c r="G2926"/>
  <c r="G2946"/>
  <c r="G2966"/>
  <c r="G2986"/>
  <c r="G3006"/>
  <c r="G3028"/>
  <c r="G3049"/>
  <c r="G3070"/>
  <c r="G3091"/>
  <c r="G3112"/>
  <c r="G3133"/>
  <c r="G3154"/>
  <c r="G3175"/>
  <c r="G3197"/>
  <c r="G3218"/>
  <c r="G3237"/>
  <c r="G3258"/>
  <c r="G3279"/>
  <c r="G3301"/>
  <c r="G3322"/>
  <c r="G3343"/>
  <c r="G3364"/>
  <c r="G3385"/>
  <c r="G3406"/>
  <c r="G3427"/>
  <c r="G3448"/>
  <c r="G3469"/>
  <c r="G3490"/>
  <c r="G3511"/>
  <c r="G3532"/>
  <c r="G3554"/>
  <c r="G3575"/>
  <c r="G3596"/>
  <c r="G3617"/>
  <c r="G3638"/>
  <c r="G3659"/>
  <c r="G3681"/>
  <c r="G3702"/>
  <c r="G3723"/>
  <c r="G3744"/>
  <c r="G3765"/>
  <c r="G3786"/>
  <c r="G3807"/>
  <c r="G3828"/>
  <c r="G3849"/>
  <c r="G3871"/>
  <c r="G3892"/>
  <c r="G3913"/>
  <c r="G3934"/>
  <c r="G3955"/>
  <c r="G3976"/>
  <c r="G3998"/>
  <c r="G4062"/>
  <c r="G4104"/>
  <c r="G4125"/>
  <c r="G4146"/>
  <c r="G4335"/>
  <c r="G4356"/>
  <c r="G4377"/>
  <c r="G4398"/>
  <c r="G4419"/>
  <c r="G4441"/>
  <c r="G4460"/>
  <c r="G4479"/>
  <c r="G4498"/>
  <c r="G4517"/>
  <c r="G4536"/>
  <c r="G4555"/>
  <c r="G4574"/>
  <c r="G4592"/>
  <c r="G4610"/>
  <c r="G4671"/>
  <c r="G4694"/>
  <c r="G4715"/>
  <c r="G4736"/>
  <c r="G4757"/>
  <c r="G4778"/>
  <c r="G4798"/>
  <c r="G4818"/>
  <c r="G4838"/>
  <c r="G4858"/>
  <c r="G4878"/>
  <c r="G4900"/>
  <c r="G4921"/>
  <c r="G4942"/>
  <c r="G4964"/>
  <c r="G4984"/>
  <c r="G5004"/>
  <c r="G5024"/>
  <c r="G5045"/>
  <c r="G5066"/>
  <c r="G5085"/>
  <c r="G5106"/>
  <c r="G5127"/>
  <c r="G5149"/>
  <c r="G5170"/>
  <c r="G5189"/>
  <c r="G5209"/>
  <c r="G5229"/>
  <c r="G5247"/>
  <c r="G5265"/>
  <c r="G5284"/>
  <c r="G5304"/>
  <c r="G5324"/>
  <c r="G5343"/>
  <c r="G5362"/>
  <c r="G5381"/>
  <c r="G5400"/>
  <c r="G5419"/>
  <c r="G5440"/>
  <c r="G5461"/>
  <c r="G5479"/>
  <c r="G5499"/>
  <c r="G5517"/>
  <c r="G5537"/>
  <c r="G5555"/>
  <c r="G5573"/>
  <c r="G5593"/>
  <c r="G5613"/>
  <c r="G5631"/>
  <c r="G5649"/>
  <c r="G5670"/>
  <c r="G5690"/>
  <c r="G5710"/>
  <c r="G5730"/>
  <c r="G5750"/>
  <c r="G5769"/>
  <c r="G5787"/>
  <c r="G5805"/>
  <c r="G5824"/>
  <c r="G5842"/>
  <c r="G5860"/>
  <c r="G5878"/>
  <c r="G5896"/>
  <c r="G5914"/>
  <c r="G5932"/>
  <c r="G5950"/>
  <c r="G5968"/>
  <c r="G5986"/>
  <c r="G6004"/>
  <c r="G6022"/>
  <c r="G6080"/>
  <c r="G6098"/>
  <c r="G6116"/>
  <c r="G6134"/>
  <c r="G6152"/>
  <c r="G6170"/>
  <c r="G6188"/>
  <c r="G6206"/>
  <c r="G6224"/>
  <c r="G6243"/>
  <c r="G6262"/>
  <c r="G6281"/>
  <c r="G6300"/>
  <c r="G6319"/>
  <c r="G6338"/>
  <c r="G6356"/>
  <c r="G6374"/>
  <c r="G6392"/>
  <c r="G6411"/>
  <c r="G6430"/>
  <c r="G6451"/>
  <c r="G6470"/>
  <c r="G6491"/>
  <c r="G6511"/>
  <c r="G6530"/>
  <c r="G6568"/>
  <c r="G6590"/>
  <c r="G6609"/>
  <c r="G6631"/>
  <c r="G6653"/>
  <c r="G6673"/>
  <c r="G6731"/>
  <c r="G6769"/>
  <c r="G6787"/>
  <c r="G6844"/>
  <c r="G6869"/>
  <c r="G6889"/>
  <c r="G6910"/>
  <c r="G6930"/>
  <c r="G6949"/>
  <c r="G6968"/>
  <c r="G6989"/>
  <c r="G7008"/>
  <c r="G7028"/>
  <c r="G7049"/>
  <c r="G7069"/>
  <c r="G7089"/>
  <c r="G7112"/>
  <c r="G7132"/>
  <c r="G7151"/>
  <c r="G7171"/>
  <c r="G7190"/>
  <c r="G7209"/>
  <c r="G7227"/>
  <c r="G7245"/>
  <c r="G7263"/>
  <c r="G7281"/>
  <c r="G7299"/>
  <c r="F1736"/>
  <c r="G1736" s="1"/>
  <c r="F1735"/>
  <c r="G1735" s="1"/>
  <c r="F1734"/>
  <c r="G1734" s="1"/>
  <c r="F1733"/>
  <c r="G1733" s="1"/>
  <c r="F1715"/>
  <c r="G1715" s="1"/>
  <c r="F1714"/>
  <c r="G1714" s="1"/>
  <c r="F1713"/>
  <c r="G1713" s="1"/>
  <c r="F1712"/>
  <c r="G1712" s="1"/>
  <c r="F1693"/>
  <c r="G1693" s="1"/>
  <c r="F1692"/>
  <c r="G1692" s="1"/>
  <c r="F1691"/>
  <c r="G1691" s="1"/>
  <c r="F1673"/>
  <c r="G1673" s="1"/>
  <c r="F1672"/>
  <c r="G1672" s="1"/>
  <c r="F1671"/>
  <c r="G1671" s="1"/>
  <c r="F1653"/>
  <c r="G1653" s="1"/>
  <c r="F1652"/>
  <c r="G1652" s="1"/>
  <c r="F1651"/>
  <c r="G1651" s="1"/>
  <c r="F1633"/>
  <c r="G1633" s="1"/>
  <c r="F1632"/>
  <c r="G1632" s="1"/>
  <c r="F1631"/>
  <c r="G1631" s="1"/>
  <c r="F1613"/>
  <c r="G1613" s="1"/>
  <c r="F1612"/>
  <c r="G1612" s="1"/>
  <c r="F1611"/>
  <c r="G1611" s="1"/>
  <c r="F1593"/>
  <c r="G1593" s="1"/>
  <c r="F1592"/>
  <c r="G1592" s="1"/>
  <c r="F1591"/>
  <c r="G1591" s="1"/>
  <c r="F1573"/>
  <c r="G1573" s="1"/>
  <c r="F1572"/>
  <c r="G1572" s="1"/>
  <c r="F1571"/>
  <c r="G1571" s="1"/>
  <c r="F1553"/>
  <c r="G1553" s="1"/>
  <c r="F1552"/>
  <c r="G1552" s="1"/>
  <c r="F1551"/>
  <c r="G1551" s="1"/>
  <c r="F1533"/>
  <c r="G1533" s="1"/>
  <c r="F1532"/>
  <c r="G1532" s="1"/>
  <c r="F1531"/>
  <c r="G1531" s="1"/>
  <c r="F1513"/>
  <c r="G1513" s="1"/>
  <c r="F1512"/>
  <c r="G1512" s="1"/>
  <c r="F1511"/>
  <c r="G1511" s="1"/>
  <c r="F1491"/>
  <c r="G1491" s="1"/>
  <c r="F1490"/>
  <c r="G1490" s="1"/>
  <c r="F1472"/>
  <c r="G1472" s="1"/>
  <c r="F1471"/>
  <c r="G1471" s="1"/>
  <c r="F1453"/>
  <c r="G1453" s="1"/>
  <c r="F1452"/>
  <c r="G1452" s="1"/>
  <c r="F1433"/>
  <c r="G1433" s="1"/>
  <c r="F1432"/>
  <c r="G1432" s="1"/>
  <c r="F1414"/>
  <c r="G1414" s="1"/>
  <c r="F1413"/>
  <c r="G1413" s="1"/>
  <c r="F1395"/>
  <c r="G1395" s="1"/>
  <c r="F1394"/>
  <c r="G1394" s="1"/>
  <c r="F1376"/>
  <c r="G1376" s="1"/>
  <c r="F1375"/>
  <c r="G1375" s="1"/>
  <c r="F1357"/>
  <c r="G1357" s="1"/>
  <c r="F1356"/>
  <c r="G1356" s="1"/>
  <c r="F1338"/>
  <c r="G1338" s="1"/>
  <c r="F1337"/>
  <c r="G1337" s="1"/>
  <c r="F1319"/>
  <c r="G1319" s="1"/>
  <c r="F1318"/>
  <c r="G1318" s="1"/>
  <c r="F1299"/>
  <c r="G1299" s="1"/>
  <c r="F1298"/>
  <c r="G1298" s="1"/>
  <c r="F1280"/>
  <c r="G1280" s="1"/>
  <c r="F1279"/>
  <c r="G1279" s="1"/>
  <c r="F1261"/>
  <c r="G1261" s="1"/>
  <c r="F1260"/>
  <c r="G1260" s="1"/>
  <c r="F1241"/>
  <c r="G1241" s="1"/>
  <c r="F1240"/>
  <c r="G1240" s="1"/>
  <c r="F1221"/>
  <c r="G1221" s="1"/>
  <c r="F1220"/>
  <c r="G1220" s="1"/>
  <c r="F1219"/>
  <c r="G1219" s="1"/>
  <c r="F1218"/>
  <c r="G1218" s="1"/>
  <c r="F1200"/>
  <c r="G1200" s="1"/>
  <c r="G1201" s="1"/>
  <c r="F1182"/>
  <c r="G1182" s="1"/>
  <c r="G1183" s="1"/>
  <c r="F1164"/>
  <c r="G1164" s="1"/>
  <c r="G1165" s="1"/>
  <c r="F1144"/>
  <c r="G1144" s="1"/>
  <c r="G1145" s="1"/>
  <c r="F1126"/>
  <c r="G1126" s="1"/>
  <c r="G1127" s="1"/>
  <c r="F1108"/>
  <c r="G1108" s="1"/>
  <c r="G1109" s="1"/>
  <c r="F1090"/>
  <c r="G1090" s="1"/>
  <c r="F1089"/>
  <c r="G1089" s="1"/>
  <c r="F1070"/>
  <c r="G1070" s="1"/>
  <c r="F1069"/>
  <c r="G1069" s="1"/>
  <c r="F1051"/>
  <c r="G1051" s="1"/>
  <c r="F1050"/>
  <c r="G1050" s="1"/>
  <c r="F1032"/>
  <c r="G1032" s="1"/>
  <c r="F1031"/>
  <c r="G1031" s="1"/>
  <c r="F1013"/>
  <c r="G1013" s="1"/>
  <c r="F1012"/>
  <c r="G1012" s="1"/>
  <c r="F994"/>
  <c r="G994" s="1"/>
  <c r="F993"/>
  <c r="G993" s="1"/>
  <c r="F992"/>
  <c r="G992" s="1"/>
  <c r="F974"/>
  <c r="G974" s="1"/>
  <c r="F973"/>
  <c r="G973" s="1"/>
  <c r="F972"/>
  <c r="G972" s="1"/>
  <c r="F953"/>
  <c r="G953" s="1"/>
  <c r="G954" s="1"/>
  <c r="F935"/>
  <c r="G935" s="1"/>
  <c r="F934"/>
  <c r="G934" s="1"/>
  <c r="F916"/>
  <c r="G916" s="1"/>
  <c r="G917" s="1"/>
  <c r="F897"/>
  <c r="G897" s="1"/>
  <c r="F896"/>
  <c r="G896" s="1"/>
  <c r="F878"/>
  <c r="G878" s="1"/>
  <c r="F877"/>
  <c r="G877" s="1"/>
  <c r="F876"/>
  <c r="G876" s="1"/>
  <c r="F858"/>
  <c r="G858" s="1"/>
  <c r="F857"/>
  <c r="G857" s="1"/>
  <c r="F839"/>
  <c r="G839" s="1"/>
  <c r="F838"/>
  <c r="G838" s="1"/>
  <c r="F820"/>
  <c r="G820" s="1"/>
  <c r="F819"/>
  <c r="G819" s="1"/>
  <c r="F801"/>
  <c r="G801" s="1"/>
  <c r="F800"/>
  <c r="G800" s="1"/>
  <c r="F782"/>
  <c r="G782" s="1"/>
  <c r="F781"/>
  <c r="G781" s="1"/>
  <c r="F763"/>
  <c r="G763" s="1"/>
  <c r="F762"/>
  <c r="G762" s="1"/>
  <c r="F743"/>
  <c r="G743" s="1"/>
  <c r="F742"/>
  <c r="G742" s="1"/>
  <c r="F724"/>
  <c r="G724" s="1"/>
  <c r="F723"/>
  <c r="G723" s="1"/>
  <c r="F705"/>
  <c r="G705" s="1"/>
  <c r="F704"/>
  <c r="G704" s="1"/>
  <c r="F703"/>
  <c r="G703" s="1"/>
  <c r="F702"/>
  <c r="G702" s="1"/>
  <c r="F684"/>
  <c r="G684" s="1"/>
  <c r="F683"/>
  <c r="G683" s="1"/>
  <c r="F665"/>
  <c r="G665" s="1"/>
  <c r="F664"/>
  <c r="G664" s="1"/>
  <c r="F646"/>
  <c r="G646" s="1"/>
  <c r="F645"/>
  <c r="G645" s="1"/>
  <c r="F627"/>
  <c r="G627" s="1"/>
  <c r="F626"/>
  <c r="G626" s="1"/>
  <c r="F608"/>
  <c r="G608" s="1"/>
  <c r="F607"/>
  <c r="G607" s="1"/>
  <c r="F588"/>
  <c r="G588" s="1"/>
  <c r="F587"/>
  <c r="G587" s="1"/>
  <c r="F569"/>
  <c r="G569" s="1"/>
  <c r="F568"/>
  <c r="G568" s="1"/>
  <c r="F550"/>
  <c r="G550" s="1"/>
  <c r="F549"/>
  <c r="G549" s="1"/>
  <c r="F531"/>
  <c r="G531" s="1"/>
  <c r="F530"/>
  <c r="G530" s="1"/>
  <c r="F512"/>
  <c r="G512" s="1"/>
  <c r="F511"/>
  <c r="G511" s="1"/>
  <c r="F493"/>
  <c r="G493" s="1"/>
  <c r="F492"/>
  <c r="G492" s="1"/>
  <c r="F474"/>
  <c r="G474" s="1"/>
  <c r="F473"/>
  <c r="G473" s="1"/>
  <c r="F455"/>
  <c r="G455" s="1"/>
  <c r="F454"/>
  <c r="G454" s="1"/>
  <c r="F436"/>
  <c r="G436" s="1"/>
  <c r="F435"/>
  <c r="G435" s="1"/>
  <c r="F417"/>
  <c r="G417" s="1"/>
  <c r="F416"/>
  <c r="G416" s="1"/>
  <c r="F398"/>
  <c r="G398" s="1"/>
  <c r="F397"/>
  <c r="G397" s="1"/>
  <c r="F379"/>
  <c r="G379" s="1"/>
  <c r="F378"/>
  <c r="G378" s="1"/>
  <c r="F360"/>
  <c r="G360" s="1"/>
  <c r="F359"/>
  <c r="G359" s="1"/>
  <c r="F341"/>
  <c r="G341" s="1"/>
  <c r="F340"/>
  <c r="G340" s="1"/>
  <c r="F322"/>
  <c r="G322" s="1"/>
  <c r="F321"/>
  <c r="G321" s="1"/>
  <c r="F303"/>
  <c r="G303" s="1"/>
  <c r="F302"/>
  <c r="G302" s="1"/>
  <c r="F284"/>
  <c r="G284" s="1"/>
  <c r="F283"/>
  <c r="G283" s="1"/>
  <c r="F265"/>
  <c r="G265" s="1"/>
  <c r="F264"/>
  <c r="G264" s="1"/>
  <c r="F246"/>
  <c r="G246" s="1"/>
  <c r="F245"/>
  <c r="G245" s="1"/>
  <c r="F227"/>
  <c r="G227" s="1"/>
  <c r="F226"/>
  <c r="G226" s="1"/>
  <c r="F208"/>
  <c r="G208" s="1"/>
  <c r="F207"/>
  <c r="G207" s="1"/>
  <c r="F189"/>
  <c r="G189" s="1"/>
  <c r="F188"/>
  <c r="G188" s="1"/>
  <c r="F170"/>
  <c r="G170" s="1"/>
  <c r="F169"/>
  <c r="G169" s="1"/>
  <c r="F150"/>
  <c r="G150" s="1"/>
  <c r="F149"/>
  <c r="G149" s="1"/>
  <c r="F148"/>
  <c r="G148" s="1"/>
  <c r="F147"/>
  <c r="G147" s="1"/>
  <c r="F146"/>
  <c r="G146" s="1"/>
  <c r="F128"/>
  <c r="G128" s="1"/>
  <c r="F127"/>
  <c r="G127" s="1"/>
  <c r="F126"/>
  <c r="G126" s="1"/>
  <c r="F108"/>
  <c r="G108" s="1"/>
  <c r="F107"/>
  <c r="G107" s="1"/>
  <c r="F106"/>
  <c r="G106" s="1"/>
  <c r="F88"/>
  <c r="G88" s="1"/>
  <c r="F87"/>
  <c r="G87" s="1"/>
  <c r="F86"/>
  <c r="G86" s="1"/>
  <c r="F68"/>
  <c r="G68" s="1"/>
  <c r="F67"/>
  <c r="G67" s="1"/>
  <c r="F49"/>
  <c r="G49" s="1"/>
  <c r="G50" s="1"/>
  <c r="F31"/>
  <c r="G31" s="1"/>
  <c r="G32" s="1"/>
  <c r="F13"/>
  <c r="G13" s="1"/>
  <c r="G14" s="1"/>
  <c r="G7318"/>
  <c r="G3867" i="158"/>
  <c r="G3847"/>
  <c r="G3827"/>
  <c r="G3808"/>
  <c r="G3788"/>
  <c r="G3769"/>
  <c r="G3749"/>
  <c r="G3730"/>
  <c r="G3710"/>
  <c r="G3692"/>
  <c r="G3673"/>
  <c r="G3654"/>
  <c r="G3636"/>
  <c r="G3617"/>
  <c r="G3602"/>
  <c r="G3584"/>
  <c r="G3564"/>
  <c r="G3481"/>
  <c r="G3461"/>
  <c r="G3441"/>
  <c r="G3421"/>
  <c r="G3400"/>
  <c r="G3384"/>
  <c r="F3368"/>
  <c r="G3368" s="1"/>
  <c r="F3367"/>
  <c r="G3367" s="1"/>
  <c r="F3349"/>
  <c r="G3349" s="1"/>
  <c r="F3348"/>
  <c r="G3348" s="1"/>
  <c r="F3330"/>
  <c r="G3330" s="1"/>
  <c r="F3329"/>
  <c r="G3329" s="1"/>
  <c r="G3220"/>
  <c r="G3201"/>
  <c r="G3182"/>
  <c r="G3164"/>
  <c r="G3148"/>
  <c r="G3132"/>
  <c r="G3115"/>
  <c r="G3096"/>
  <c r="G3075"/>
  <c r="G3054"/>
  <c r="G3027"/>
  <c r="G2949"/>
  <c r="G2805"/>
  <c r="G2825"/>
  <c r="G2845"/>
  <c r="G2865"/>
  <c r="G2885"/>
  <c r="G2905"/>
  <c r="G3130"/>
  <c r="G3146"/>
  <c r="G3162"/>
  <c r="G3180"/>
  <c r="G3199"/>
  <c r="G3218"/>
  <c r="G3236"/>
  <c r="G3252"/>
  <c r="G3268"/>
  <c r="G3288"/>
  <c r="G3308"/>
  <c r="G3327"/>
  <c r="G3346"/>
  <c r="G3365"/>
  <c r="G3382"/>
  <c r="G3398"/>
  <c r="F2931"/>
  <c r="G2931" s="1"/>
  <c r="F2930"/>
  <c r="G2930" s="1"/>
  <c r="F2927"/>
  <c r="G2927" s="1"/>
  <c r="F2926"/>
  <c r="G2926" s="1"/>
  <c r="F2922"/>
  <c r="G2922" s="1"/>
  <c r="F2921"/>
  <c r="G2921" s="1"/>
  <c r="F2946"/>
  <c r="G2946" s="1"/>
  <c r="G2947" s="1"/>
  <c r="F2942"/>
  <c r="G2942" s="1"/>
  <c r="F2941"/>
  <c r="G2941" s="1"/>
  <c r="F2966"/>
  <c r="G2966" s="1"/>
  <c r="G2967" s="1"/>
  <c r="F2963"/>
  <c r="G2963" s="1"/>
  <c r="G2964" s="1"/>
  <c r="F2959"/>
  <c r="G2959" s="1"/>
  <c r="F2958"/>
  <c r="G2958" s="1"/>
  <c r="F2985"/>
  <c r="G2985" s="1"/>
  <c r="G2987" s="1"/>
  <c r="F2982"/>
  <c r="G2982" s="1"/>
  <c r="F2981"/>
  <c r="G2981" s="1"/>
  <c r="F2977"/>
  <c r="G2977" s="1"/>
  <c r="F2976"/>
  <c r="G2976" s="1"/>
  <c r="F3005"/>
  <c r="G3005" s="1"/>
  <c r="G3007" s="1"/>
  <c r="F3002"/>
  <c r="G3002" s="1"/>
  <c r="F3001"/>
  <c r="G3001" s="1"/>
  <c r="F2997"/>
  <c r="G2997" s="1"/>
  <c r="F2996"/>
  <c r="G2996" s="1"/>
  <c r="F3021"/>
  <c r="G3021" s="1"/>
  <c r="G3023" s="1"/>
  <c r="F3017"/>
  <c r="G3017" s="1"/>
  <c r="F3016"/>
  <c r="G3016" s="1"/>
  <c r="F3042"/>
  <c r="G3042" s="1"/>
  <c r="F3051"/>
  <c r="G3051" s="1"/>
  <c r="F3050"/>
  <c r="G3050" s="1"/>
  <c r="F3049"/>
  <c r="G3049" s="1"/>
  <c r="F3048"/>
  <c r="G3048" s="1"/>
  <c r="F3047"/>
  <c r="G3047" s="1"/>
  <c r="F3046"/>
  <c r="G3046" s="1"/>
  <c r="F3064"/>
  <c r="G3064" s="1"/>
  <c r="F3072"/>
  <c r="G3072" s="1"/>
  <c r="F3071"/>
  <c r="G3071" s="1"/>
  <c r="F3070"/>
  <c r="G3070" s="1"/>
  <c r="F3069"/>
  <c r="G3069" s="1"/>
  <c r="F3068"/>
  <c r="G3068" s="1"/>
  <c r="F3093"/>
  <c r="G3093" s="1"/>
  <c r="F3092"/>
  <c r="G3092" s="1"/>
  <c r="F3091"/>
  <c r="G3091" s="1"/>
  <c r="F3090"/>
  <c r="G3090" s="1"/>
  <c r="F3089"/>
  <c r="G3089" s="1"/>
  <c r="F3085"/>
  <c r="G3085" s="1"/>
  <c r="F3106"/>
  <c r="G3106" s="1"/>
  <c r="F3112"/>
  <c r="G3112" s="1"/>
  <c r="F3111"/>
  <c r="G3111" s="1"/>
  <c r="F3110"/>
  <c r="G3110" s="1"/>
  <c r="F3126"/>
  <c r="G3126" s="1"/>
  <c r="F3142"/>
  <c r="G3142" s="1"/>
  <c r="F3158"/>
  <c r="G3158" s="1"/>
  <c r="F3176"/>
  <c r="G3176" s="1"/>
  <c r="F3175"/>
  <c r="G3175" s="1"/>
  <c r="F3195"/>
  <c r="G3195" s="1"/>
  <c r="F3194"/>
  <c r="G3194" s="1"/>
  <c r="F3214"/>
  <c r="G3214" s="1"/>
  <c r="F3213"/>
  <c r="G3213" s="1"/>
  <c r="F3238"/>
  <c r="G3238" s="1"/>
  <c r="G3239" s="1"/>
  <c r="F3232"/>
  <c r="G3232" s="1"/>
  <c r="F3254"/>
  <c r="G3254" s="1"/>
  <c r="G3255" s="1"/>
  <c r="F3248"/>
  <c r="G3248" s="1"/>
  <c r="F3270"/>
  <c r="G3270" s="1"/>
  <c r="G3271" s="1"/>
  <c r="F3264"/>
  <c r="G3264" s="1"/>
  <c r="F3291"/>
  <c r="G3291" s="1"/>
  <c r="F3290"/>
  <c r="G3290" s="1"/>
  <c r="F3284"/>
  <c r="G3284" s="1"/>
  <c r="F3311"/>
  <c r="G3311" s="1"/>
  <c r="F3310"/>
  <c r="G3310" s="1"/>
  <c r="F3304"/>
  <c r="G3304" s="1"/>
  <c r="F3323"/>
  <c r="G3323" s="1"/>
  <c r="F3342"/>
  <c r="G3342" s="1"/>
  <c r="F3361"/>
  <c r="G3361" s="1"/>
  <c r="F3378"/>
  <c r="G3378" s="1"/>
  <c r="F3394"/>
  <c r="G3394" s="1"/>
  <c r="F3418"/>
  <c r="G3418" s="1"/>
  <c r="F3417"/>
  <c r="G3417" s="1"/>
  <c r="F3416"/>
  <c r="G3416" s="1"/>
  <c r="F3415"/>
  <c r="G3415" s="1"/>
  <c r="F3411"/>
  <c r="G3411" s="1"/>
  <c r="F3438"/>
  <c r="G3438" s="1"/>
  <c r="F3437"/>
  <c r="G3437" s="1"/>
  <c r="F3436"/>
  <c r="G3436" s="1"/>
  <c r="F3435"/>
  <c r="G3435" s="1"/>
  <c r="F3431"/>
  <c r="G3431" s="1"/>
  <c r="F3458"/>
  <c r="G3458" s="1"/>
  <c r="F3457"/>
  <c r="G3457" s="1"/>
  <c r="F3456"/>
  <c r="G3456" s="1"/>
  <c r="F3455"/>
  <c r="G3455" s="1"/>
  <c r="F3451"/>
  <c r="G3451" s="1"/>
  <c r="F3478"/>
  <c r="G3478" s="1"/>
  <c r="F3477"/>
  <c r="G3477" s="1"/>
  <c r="F3476"/>
  <c r="G3476" s="1"/>
  <c r="F3475"/>
  <c r="G3475" s="1"/>
  <c r="F3471"/>
  <c r="G3471" s="1"/>
  <c r="F3501"/>
  <c r="G3501" s="1"/>
  <c r="G3502" s="1"/>
  <c r="F3498"/>
  <c r="G3498" s="1"/>
  <c r="F3497"/>
  <c r="G3497" s="1"/>
  <c r="F3493"/>
  <c r="G3493" s="1"/>
  <c r="F3492"/>
  <c r="G3492" s="1"/>
  <c r="F3523"/>
  <c r="G3523" s="1"/>
  <c r="G3524" s="1"/>
  <c r="F3520"/>
  <c r="G3520" s="1"/>
  <c r="F3519"/>
  <c r="G3519" s="1"/>
  <c r="F3515"/>
  <c r="G3515" s="1"/>
  <c r="F3535"/>
  <c r="G3535" s="1"/>
  <c r="F3544"/>
  <c r="G3544" s="1"/>
  <c r="F3543"/>
  <c r="G3543" s="1"/>
  <c r="F3540"/>
  <c r="G3540" s="1"/>
  <c r="F3539"/>
  <c r="G3539" s="1"/>
  <c r="F3561"/>
  <c r="G3561" s="1"/>
  <c r="F3560"/>
  <c r="G3560" s="1"/>
  <c r="F3559"/>
  <c r="G3559" s="1"/>
  <c r="F3555"/>
  <c r="G3555" s="1"/>
  <c r="F3554"/>
  <c r="G3554" s="1"/>
  <c r="F3581"/>
  <c r="G3581" s="1"/>
  <c r="F3580"/>
  <c r="G3580" s="1"/>
  <c r="F3579"/>
  <c r="G3579" s="1"/>
  <c r="F3578"/>
  <c r="G3578" s="1"/>
  <c r="F3599"/>
  <c r="G3599" s="1"/>
  <c r="F3598"/>
  <c r="G3598" s="1"/>
  <c r="F3597"/>
  <c r="G3597" s="1"/>
  <c r="F3596"/>
  <c r="G3596" s="1"/>
  <c r="F3614"/>
  <c r="G3614" s="1"/>
  <c r="G3615" s="1"/>
  <c r="F3632"/>
  <c r="G3632" s="1"/>
  <c r="F3631"/>
  <c r="G3631" s="1"/>
  <c r="F3627"/>
  <c r="G3627" s="1"/>
  <c r="F3651"/>
  <c r="G3651" s="1"/>
  <c r="F3650"/>
  <c r="G3650" s="1"/>
  <c r="F3649"/>
  <c r="G3649" s="1"/>
  <c r="F3670"/>
  <c r="G3670" s="1"/>
  <c r="F3669"/>
  <c r="G3669" s="1"/>
  <c r="G3668"/>
  <c r="F3689"/>
  <c r="G3689" s="1"/>
  <c r="F3688"/>
  <c r="G3688" s="1"/>
  <c r="F3687"/>
  <c r="G3687" s="1"/>
  <c r="F3707"/>
  <c r="G3707" s="1"/>
  <c r="F3706"/>
  <c r="G3706" s="1"/>
  <c r="F3727"/>
  <c r="G3727" s="1"/>
  <c r="F3726"/>
  <c r="G3726" s="1"/>
  <c r="F3725"/>
  <c r="G3725" s="1"/>
  <c r="F3746"/>
  <c r="G3746" s="1"/>
  <c r="F3745"/>
  <c r="G3745" s="1"/>
  <c r="F3766"/>
  <c r="G3766" s="1"/>
  <c r="F3765"/>
  <c r="G3765" s="1"/>
  <c r="F3764"/>
  <c r="G3764" s="1"/>
  <c r="F3785"/>
  <c r="G3785" s="1"/>
  <c r="F3784"/>
  <c r="G3784" s="1"/>
  <c r="F3805"/>
  <c r="G3805" s="1"/>
  <c r="F3804"/>
  <c r="G3804" s="1"/>
  <c r="F3803"/>
  <c r="G3803" s="1"/>
  <c r="F3824"/>
  <c r="G3824" s="1"/>
  <c r="F3823"/>
  <c r="G3823" s="1"/>
  <c r="F3844"/>
  <c r="G3844" s="1"/>
  <c r="F3843"/>
  <c r="G3843" s="1"/>
  <c r="F3842"/>
  <c r="G3842" s="1"/>
  <c r="F3863"/>
  <c r="G3863" s="1"/>
  <c r="F3862"/>
  <c r="G3862" s="1"/>
  <c r="F7314" i="159"/>
  <c r="G7314" s="1"/>
  <c r="F7313"/>
  <c r="G7313" s="1"/>
  <c r="F7309"/>
  <c r="G7309" s="1"/>
  <c r="F7308"/>
  <c r="G7308" s="1"/>
  <c r="F7295"/>
  <c r="G7295" s="1"/>
  <c r="G7296" s="1"/>
  <c r="F7291"/>
  <c r="G7291" s="1"/>
  <c r="F7290"/>
  <c r="G7290" s="1"/>
  <c r="F7277"/>
  <c r="G7277" s="1"/>
  <c r="G7278" s="1"/>
  <c r="F7273"/>
  <c r="G7273" s="1"/>
  <c r="F7272"/>
  <c r="G7272" s="1"/>
  <c r="F7259"/>
  <c r="G7259" s="1"/>
  <c r="G7260" s="1"/>
  <c r="F7255"/>
  <c r="G7255" s="1"/>
  <c r="F7254"/>
  <c r="G7254" s="1"/>
  <c r="F7241"/>
  <c r="G7241" s="1"/>
  <c r="G7242" s="1"/>
  <c r="F7237"/>
  <c r="G7237" s="1"/>
  <c r="F7236"/>
  <c r="G7236" s="1"/>
  <c r="F7223"/>
  <c r="G7223" s="1"/>
  <c r="G7224" s="1"/>
  <c r="F7219"/>
  <c r="G7219" s="1"/>
  <c r="F7218"/>
  <c r="G7218" s="1"/>
  <c r="F7205"/>
  <c r="G7205" s="1"/>
  <c r="F7204"/>
  <c r="G7204" s="1"/>
  <c r="F7200"/>
  <c r="G7200" s="1"/>
  <c r="F7199"/>
  <c r="G7199" s="1"/>
  <c r="F7186"/>
  <c r="G7186" s="1"/>
  <c r="F7185"/>
  <c r="G7185" s="1"/>
  <c r="F7181"/>
  <c r="G7181" s="1"/>
  <c r="F7180"/>
  <c r="G7180" s="1"/>
  <c r="F7167"/>
  <c r="G7167" s="1"/>
  <c r="F7166"/>
  <c r="G7166" s="1"/>
  <c r="F7162"/>
  <c r="G7162" s="1"/>
  <c r="F7161"/>
  <c r="G7161" s="1"/>
  <c r="F7147"/>
  <c r="G7147" s="1"/>
  <c r="G7148" s="1"/>
  <c r="F7143"/>
  <c r="G7143" s="1"/>
  <c r="F7142"/>
  <c r="G7142" s="1"/>
  <c r="F7128"/>
  <c r="G7128" s="1"/>
  <c r="F7127"/>
  <c r="G7127" s="1"/>
  <c r="F7126"/>
  <c r="G7126" s="1"/>
  <c r="F7122"/>
  <c r="G7122" s="1"/>
  <c r="F7121"/>
  <c r="G7121" s="1"/>
  <c r="F7108"/>
  <c r="G7108" s="1"/>
  <c r="F7107"/>
  <c r="G7107" s="1"/>
  <c r="F7106"/>
  <c r="G7106" s="1"/>
  <c r="F7105"/>
  <c r="G7105" s="1"/>
  <c r="F7104"/>
  <c r="G7104" s="1"/>
  <c r="F7103"/>
  <c r="G7103" s="1"/>
  <c r="F7099"/>
  <c r="G7099" s="1"/>
  <c r="F7098"/>
  <c r="G7098" s="1"/>
  <c r="F7085"/>
  <c r="G7085" s="1"/>
  <c r="F7084"/>
  <c r="G7084" s="1"/>
  <c r="F7083"/>
  <c r="G7083" s="1"/>
  <c r="F7079"/>
  <c r="G7079" s="1"/>
  <c r="F7078"/>
  <c r="G7078" s="1"/>
  <c r="F7065"/>
  <c r="G7065" s="1"/>
  <c r="F7064"/>
  <c r="G7064" s="1"/>
  <c r="F7063"/>
  <c r="G7063" s="1"/>
  <c r="F7059"/>
  <c r="G7059" s="1"/>
  <c r="F7058"/>
  <c r="G7058" s="1"/>
  <c r="F7045"/>
  <c r="G7045" s="1"/>
  <c r="F7044"/>
  <c r="G7044" s="1"/>
  <c r="F7043"/>
  <c r="G7043" s="1"/>
  <c r="F7042"/>
  <c r="G7042" s="1"/>
  <c r="F7038"/>
  <c r="G7038" s="1"/>
  <c r="F7037"/>
  <c r="G7037" s="1"/>
  <c r="F7024"/>
  <c r="G7024" s="1"/>
  <c r="F7023"/>
  <c r="G7023" s="1"/>
  <c r="F7019"/>
  <c r="G7019" s="1"/>
  <c r="F7018"/>
  <c r="G7018" s="1"/>
  <c r="F7004"/>
  <c r="G7004" s="1"/>
  <c r="F7003"/>
  <c r="G7003" s="1"/>
  <c r="F6999"/>
  <c r="G6999" s="1"/>
  <c r="F6998"/>
  <c r="G6998" s="1"/>
  <c r="F6985"/>
  <c r="G6985" s="1"/>
  <c r="F6984"/>
  <c r="G6984" s="1"/>
  <c r="F6983"/>
  <c r="G6983" s="1"/>
  <c r="F6979"/>
  <c r="G6979" s="1"/>
  <c r="F6978"/>
  <c r="G6978" s="1"/>
  <c r="F6964"/>
  <c r="G6964" s="1"/>
  <c r="F6963"/>
  <c r="G6963" s="1"/>
  <c r="F6959"/>
  <c r="G6959" s="1"/>
  <c r="F6958"/>
  <c r="G6958" s="1"/>
  <c r="F6944"/>
  <c r="G6944" s="1"/>
  <c r="F6940"/>
  <c r="G6940" s="1"/>
  <c r="F6939"/>
  <c r="G6939" s="1"/>
  <c r="F6926"/>
  <c r="G6926" s="1"/>
  <c r="F6925"/>
  <c r="G6925" s="1"/>
  <c r="F6921"/>
  <c r="G6921" s="1"/>
  <c r="F6920"/>
  <c r="G6920" s="1"/>
  <c r="F6906"/>
  <c r="G6906" s="1"/>
  <c r="F6905"/>
  <c r="G6905" s="1"/>
  <c r="F6904"/>
  <c r="G6904" s="1"/>
  <c r="F6903"/>
  <c r="G6903" s="1"/>
  <c r="F6899"/>
  <c r="G6899" s="1"/>
  <c r="F6898"/>
  <c r="G6898" s="1"/>
  <c r="F6885"/>
  <c r="G6885" s="1"/>
  <c r="F6884"/>
  <c r="G6884" s="1"/>
  <c r="F6880"/>
  <c r="G6880" s="1"/>
  <c r="F6879"/>
  <c r="G6879" s="1"/>
  <c r="F6865"/>
  <c r="G6865" s="1"/>
  <c r="F6864"/>
  <c r="G6864" s="1"/>
  <c r="F6863"/>
  <c r="G6863" s="1"/>
  <c r="F6859"/>
  <c r="G6859" s="1"/>
  <c r="F6858"/>
  <c r="G6858" s="1"/>
  <c r="F6840"/>
  <c r="G6840" s="1"/>
  <c r="F6839"/>
  <c r="G6839" s="1"/>
  <c r="F6835"/>
  <c r="G6835" s="1"/>
  <c r="F6834"/>
  <c r="G6834" s="1"/>
  <c r="G6825"/>
  <c r="F6821"/>
  <c r="G6821" s="1"/>
  <c r="F6820"/>
  <c r="G6820" s="1"/>
  <c r="F6816"/>
  <c r="G6816" s="1"/>
  <c r="F6815"/>
  <c r="G6815" s="1"/>
  <c r="F6805"/>
  <c r="G6805" s="1"/>
  <c r="G6806" s="1"/>
  <c r="F6802"/>
  <c r="G6802" s="1"/>
  <c r="F6801"/>
  <c r="G6801" s="1"/>
  <c r="F6797"/>
  <c r="G6797" s="1"/>
  <c r="F6796"/>
  <c r="G6796" s="1"/>
  <c r="F6783"/>
  <c r="G6783" s="1"/>
  <c r="G6784" s="1"/>
  <c r="F6779"/>
  <c r="G6779" s="1"/>
  <c r="F6778"/>
  <c r="G6778" s="1"/>
  <c r="F6765"/>
  <c r="G6765" s="1"/>
  <c r="F6764"/>
  <c r="G6764" s="1"/>
  <c r="F6763"/>
  <c r="G6763" s="1"/>
  <c r="F6759"/>
  <c r="G6759" s="1"/>
  <c r="F6758"/>
  <c r="G6758" s="1"/>
  <c r="F6723"/>
  <c r="G6723" s="1"/>
  <c r="F6722"/>
  <c r="G6722" s="1"/>
  <c r="F6712"/>
  <c r="G6712" s="1"/>
  <c r="G6713" s="1"/>
  <c r="F6709"/>
  <c r="G6709" s="1"/>
  <c r="F6708"/>
  <c r="G6708" s="1"/>
  <c r="F6704"/>
  <c r="G6704" s="1"/>
  <c r="F6703"/>
  <c r="G6703" s="1"/>
  <c r="F6693"/>
  <c r="G6693" s="1"/>
  <c r="G6694" s="1"/>
  <c r="F6690"/>
  <c r="G6690" s="1"/>
  <c r="F6689"/>
  <c r="G6689" s="1"/>
  <c r="F6685"/>
  <c r="G6685" s="1"/>
  <c r="F6684"/>
  <c r="G6684" s="1"/>
  <c r="F6669"/>
  <c r="G6669" s="1"/>
  <c r="F6668"/>
  <c r="G6668" s="1"/>
  <c r="F6664"/>
  <c r="G6664" s="1"/>
  <c r="F6663"/>
  <c r="G6663" s="1"/>
  <c r="F6649"/>
  <c r="G6649" s="1"/>
  <c r="F6648"/>
  <c r="G6648" s="1"/>
  <c r="F6647"/>
  <c r="G6647" s="1"/>
  <c r="F6646"/>
  <c r="G6646" s="1"/>
  <c r="F6645"/>
  <c r="G6645" s="1"/>
  <c r="F6641"/>
  <c r="G6641" s="1"/>
  <c r="F6627"/>
  <c r="G6627" s="1"/>
  <c r="F6626"/>
  <c r="G6626" s="1"/>
  <c r="F6625"/>
  <c r="G6625" s="1"/>
  <c r="F6624"/>
  <c r="G6624" s="1"/>
  <c r="F6620"/>
  <c r="G6620" s="1"/>
  <c r="F6605"/>
  <c r="G6605" s="1"/>
  <c r="F6604"/>
  <c r="G6604" s="1"/>
  <c r="F6600"/>
  <c r="G6600" s="1"/>
  <c r="F6599"/>
  <c r="G6599" s="1"/>
  <c r="F6586"/>
  <c r="G6586" s="1"/>
  <c r="F6585"/>
  <c r="G6585" s="1"/>
  <c r="F6584"/>
  <c r="G6584" s="1"/>
  <c r="F6583"/>
  <c r="G6583" s="1"/>
  <c r="F6582"/>
  <c r="G6582" s="1"/>
  <c r="F6578"/>
  <c r="G6578" s="1"/>
  <c r="F6577"/>
  <c r="G6577" s="1"/>
  <c r="F6564"/>
  <c r="G6564" s="1"/>
  <c r="F6563"/>
  <c r="G6563" s="1"/>
  <c r="F6562"/>
  <c r="G6562" s="1"/>
  <c r="F6561"/>
  <c r="G6561" s="1"/>
  <c r="F6557"/>
  <c r="G6557" s="1"/>
  <c r="F6556"/>
  <c r="G6556" s="1"/>
  <c r="F6546"/>
  <c r="G6546" s="1"/>
  <c r="G6547" s="1"/>
  <c r="F6543"/>
  <c r="G6543" s="1"/>
  <c r="G6544" s="1"/>
  <c r="F6539"/>
  <c r="G6539" s="1"/>
  <c r="F6526"/>
  <c r="G6526" s="1"/>
  <c r="F6525"/>
  <c r="G6525" s="1"/>
  <c r="F6521"/>
  <c r="G6521" s="1"/>
  <c r="F6520"/>
  <c r="G6520" s="1"/>
  <c r="F6507"/>
  <c r="G6507" s="1"/>
  <c r="F6506"/>
  <c r="G6506" s="1"/>
  <c r="F6502"/>
  <c r="G6502" s="1"/>
  <c r="F6501"/>
  <c r="G6501" s="1"/>
  <c r="F6487"/>
  <c r="G6487" s="1"/>
  <c r="F6486"/>
  <c r="G6486" s="1"/>
  <c r="F6485"/>
  <c r="G6485" s="1"/>
  <c r="F6481"/>
  <c r="G6481" s="1"/>
  <c r="F6480"/>
  <c r="G6480" s="1"/>
  <c r="F6479"/>
  <c r="G6479" s="1"/>
  <c r="F6466"/>
  <c r="G6466" s="1"/>
  <c r="F6465"/>
  <c r="G6465" s="1"/>
  <c r="F6461"/>
  <c r="G6461" s="1"/>
  <c r="F6460"/>
  <c r="G6460" s="1"/>
  <c r="F6447"/>
  <c r="G6447" s="1"/>
  <c r="F6446"/>
  <c r="G6446" s="1"/>
  <c r="F6445"/>
  <c r="G6445" s="1"/>
  <c r="F6441"/>
  <c r="G6441" s="1"/>
  <c r="F6440"/>
  <c r="G6440" s="1"/>
  <c r="F6439"/>
  <c r="G6439" s="1"/>
  <c r="F6426"/>
  <c r="G6426" s="1"/>
  <c r="F6425"/>
  <c r="G6425" s="1"/>
  <c r="F6421"/>
  <c r="G6421" s="1"/>
  <c r="F6420"/>
  <c r="G6420" s="1"/>
  <c r="F6407"/>
  <c r="G6407" s="1"/>
  <c r="F6406"/>
  <c r="G6406" s="1"/>
  <c r="F6402"/>
  <c r="G6402" s="1"/>
  <c r="F6401"/>
  <c r="G6401" s="1"/>
  <c r="F6388"/>
  <c r="G6388" s="1"/>
  <c r="G6389" s="1"/>
  <c r="F6384"/>
  <c r="G6384" s="1"/>
  <c r="F6383"/>
  <c r="G6383" s="1"/>
  <c r="F6370"/>
  <c r="G6370" s="1"/>
  <c r="G6371" s="1"/>
  <c r="F6366"/>
  <c r="G6366" s="1"/>
  <c r="F6365"/>
  <c r="G6365" s="1"/>
  <c r="F6352"/>
  <c r="G6352" s="1"/>
  <c r="G6353" s="1"/>
  <c r="F6348"/>
  <c r="G6348" s="1"/>
  <c r="F6347"/>
  <c r="G6347" s="1"/>
  <c r="F6334"/>
  <c r="G6334" s="1"/>
  <c r="F6333"/>
  <c r="G6333" s="1"/>
  <c r="F6329"/>
  <c r="G6329" s="1"/>
  <c r="F6328"/>
  <c r="G6328" s="1"/>
  <c r="F6315"/>
  <c r="G6315" s="1"/>
  <c r="F6314"/>
  <c r="G6314" s="1"/>
  <c r="F6310"/>
  <c r="G6310" s="1"/>
  <c r="F6309"/>
  <c r="G6309" s="1"/>
  <c r="F6296"/>
  <c r="G6296" s="1"/>
  <c r="F6295"/>
  <c r="G6295" s="1"/>
  <c r="F6291"/>
  <c r="G6291" s="1"/>
  <c r="F6290"/>
  <c r="G6290" s="1"/>
  <c r="F6277"/>
  <c r="G6277" s="1"/>
  <c r="F6276"/>
  <c r="G6276" s="1"/>
  <c r="F6272"/>
  <c r="G6272" s="1"/>
  <c r="F6271"/>
  <c r="G6271" s="1"/>
  <c r="F6258"/>
  <c r="G6258" s="1"/>
  <c r="F6257"/>
  <c r="G6257" s="1"/>
  <c r="F6253"/>
  <c r="G6253" s="1"/>
  <c r="F6252"/>
  <c r="G6252" s="1"/>
  <c r="F6239"/>
  <c r="G6239" s="1"/>
  <c r="G6240" s="1"/>
  <c r="F6235"/>
  <c r="G6235" s="1"/>
  <c r="F6234"/>
  <c r="G6234" s="1"/>
  <c r="F6220"/>
  <c r="G6220" s="1"/>
  <c r="G6221" s="1"/>
  <c r="F6216"/>
  <c r="G6216" s="1"/>
  <c r="F6215"/>
  <c r="G6215" s="1"/>
  <c r="F6202"/>
  <c r="G6202" s="1"/>
  <c r="G6203" s="1"/>
  <c r="F6198"/>
  <c r="G6198" s="1"/>
  <c r="F6184"/>
  <c r="G6184" s="1"/>
  <c r="G6185" s="1"/>
  <c r="F6180"/>
  <c r="G6180" s="1"/>
  <c r="F6179"/>
  <c r="G6179" s="1"/>
  <c r="F6166"/>
  <c r="G6166" s="1"/>
  <c r="G6167" s="1"/>
  <c r="F6162"/>
  <c r="G6162" s="1"/>
  <c r="F6148"/>
  <c r="G6148" s="1"/>
  <c r="G6149" s="1"/>
  <c r="F6144"/>
  <c r="G6144" s="1"/>
  <c r="F6130"/>
  <c r="G6130" s="1"/>
  <c r="G6131" s="1"/>
  <c r="F6126"/>
  <c r="G6126" s="1"/>
  <c r="F6108"/>
  <c r="G6108" s="1"/>
  <c r="F6112"/>
  <c r="G6112" s="1"/>
  <c r="G6113" s="1"/>
  <c r="F6094"/>
  <c r="G6094" s="1"/>
  <c r="G6095" s="1"/>
  <c r="F6090"/>
  <c r="G6090" s="1"/>
  <c r="F6076"/>
  <c r="G6076" s="1"/>
  <c r="G6077" s="1"/>
  <c r="F6072"/>
  <c r="G6072" s="1"/>
  <c r="F6038"/>
  <c r="G6038" s="1"/>
  <c r="F6037"/>
  <c r="G6037" s="1"/>
  <c r="F6036"/>
  <c r="G6036" s="1"/>
  <c r="F6032"/>
  <c r="G6032" s="1"/>
  <c r="F6031"/>
  <c r="G6031" s="1"/>
  <c r="F6018"/>
  <c r="G6018" s="1"/>
  <c r="F6014"/>
  <c r="G6014" s="1"/>
  <c r="F6013"/>
  <c r="G6013" s="1"/>
  <c r="F6000"/>
  <c r="G6000" s="1"/>
  <c r="G6001" s="1"/>
  <c r="F5996"/>
  <c r="G5996" s="1"/>
  <c r="F5995"/>
  <c r="G5995" s="1"/>
  <c r="F5982"/>
  <c r="G5982" s="1"/>
  <c r="G5983" s="1"/>
  <c r="F5978"/>
  <c r="G5978" s="1"/>
  <c r="F5964"/>
  <c r="G5964" s="1"/>
  <c r="G5965" s="1"/>
  <c r="F5960"/>
  <c r="G5960" s="1"/>
  <c r="F5946"/>
  <c r="G5946" s="1"/>
  <c r="G5947" s="1"/>
  <c r="F5942"/>
  <c r="G5942" s="1"/>
  <c r="F5928"/>
  <c r="G5928" s="1"/>
  <c r="G5929" s="1"/>
  <c r="F5924"/>
  <c r="G5924" s="1"/>
  <c r="F5910"/>
  <c r="G5910" s="1"/>
  <c r="G5911" s="1"/>
  <c r="F5905"/>
  <c r="G5905" s="1"/>
  <c r="F5906"/>
  <c r="G5906" s="1"/>
  <c r="F5892"/>
  <c r="G5892" s="1"/>
  <c r="G5893" s="1"/>
  <c r="F5888"/>
  <c r="G5888" s="1"/>
  <c r="F5874"/>
  <c r="G5874" s="1"/>
  <c r="G5875" s="1"/>
  <c r="F5870"/>
  <c r="G5870" s="1"/>
  <c r="F5856"/>
  <c r="G5856" s="1"/>
  <c r="G5857" s="1"/>
  <c r="F5852"/>
  <c r="G5852" s="1"/>
  <c r="F5838"/>
  <c r="G5838" s="1"/>
  <c r="G5839" s="1"/>
  <c r="F5834"/>
  <c r="G5834" s="1"/>
  <c r="F5820"/>
  <c r="G5820" s="1"/>
  <c r="G5821" s="1"/>
  <c r="F5816"/>
  <c r="G5816" s="1"/>
  <c r="F5797"/>
  <c r="G5797" s="1"/>
  <c r="F5796"/>
  <c r="G5796" s="1"/>
  <c r="F5779"/>
  <c r="G5779" s="1"/>
  <c r="G5778"/>
  <c r="F5765"/>
  <c r="G5765" s="1"/>
  <c r="F5764"/>
  <c r="G5764" s="1"/>
  <c r="F5760"/>
  <c r="G5760" s="1"/>
  <c r="F5746"/>
  <c r="G5746" s="1"/>
  <c r="F5745"/>
  <c r="G5745" s="1"/>
  <c r="F5744"/>
  <c r="G5744" s="1"/>
  <c r="F5740"/>
  <c r="G5740" s="1"/>
  <c r="F5726"/>
  <c r="G5726" s="1"/>
  <c r="F5725"/>
  <c r="G5725" s="1"/>
  <c r="F5724"/>
  <c r="G5724" s="1"/>
  <c r="F5720"/>
  <c r="G5720" s="1"/>
  <c r="F5706"/>
  <c r="G5706" s="1"/>
  <c r="F5705"/>
  <c r="G5705" s="1"/>
  <c r="F5704"/>
  <c r="G5704" s="1"/>
  <c r="F5700"/>
  <c r="G5700" s="1"/>
  <c r="F5686"/>
  <c r="G5686" s="1"/>
  <c r="F5685"/>
  <c r="G5685" s="1"/>
  <c r="F5684"/>
  <c r="G5684" s="1"/>
  <c r="F5680"/>
  <c r="G5680" s="1"/>
  <c r="F5666"/>
  <c r="G5666" s="1"/>
  <c r="F5665"/>
  <c r="G5665" s="1"/>
  <c r="F5664"/>
  <c r="G5664" s="1"/>
  <c r="F5660"/>
  <c r="G5660" s="1"/>
  <c r="F5659"/>
  <c r="G5659" s="1"/>
  <c r="F5645"/>
  <c r="G5645" s="1"/>
  <c r="G5646" s="1"/>
  <c r="F5641"/>
  <c r="G5641" s="1"/>
  <c r="F5640"/>
  <c r="G5640" s="1"/>
  <c r="F5627"/>
  <c r="G5627" s="1"/>
  <c r="G5628" s="1"/>
  <c r="F5623"/>
  <c r="G5623" s="1"/>
  <c r="F5622"/>
  <c r="G5622" s="1"/>
  <c r="F5609"/>
  <c r="G5609" s="1"/>
  <c r="F5608"/>
  <c r="G5608" s="1"/>
  <c r="F5607"/>
  <c r="G5607" s="1"/>
  <c r="F5603"/>
  <c r="G5603" s="1"/>
  <c r="F5602"/>
  <c r="G5602" s="1"/>
  <c r="F5589"/>
  <c r="G5589" s="1"/>
  <c r="F5588"/>
  <c r="G5588" s="1"/>
  <c r="F5584"/>
  <c r="G5584" s="1"/>
  <c r="F5583"/>
  <c r="G5583" s="1"/>
  <c r="F5569"/>
  <c r="G5569" s="1"/>
  <c r="G5570" s="1"/>
  <c r="F5565"/>
  <c r="G5565" s="1"/>
  <c r="F5564"/>
  <c r="G5564" s="1"/>
  <c r="F5551"/>
  <c r="G5551" s="1"/>
  <c r="G5552" s="1"/>
  <c r="F5547"/>
  <c r="G5547" s="1"/>
  <c r="F5546"/>
  <c r="G5546" s="1"/>
  <c r="F5533"/>
  <c r="G5533" s="1"/>
  <c r="F5532"/>
  <c r="G5532" s="1"/>
  <c r="F5531"/>
  <c r="G5531" s="1"/>
  <c r="F5527"/>
  <c r="G5527" s="1"/>
  <c r="F5513"/>
  <c r="G5513" s="1"/>
  <c r="G5514" s="1"/>
  <c r="F5509"/>
  <c r="G5509" s="1"/>
  <c r="F5508"/>
  <c r="G5508" s="1"/>
  <c r="F5495"/>
  <c r="G5495" s="1"/>
  <c r="F5494"/>
  <c r="G5494" s="1"/>
  <c r="F5493"/>
  <c r="G5493" s="1"/>
  <c r="F5489"/>
  <c r="G5489" s="1"/>
  <c r="F5488"/>
  <c r="G5488" s="1"/>
  <c r="F5475"/>
  <c r="G5475" s="1"/>
  <c r="G5476" s="1"/>
  <c r="F5471"/>
  <c r="G5471" s="1"/>
  <c r="F5470"/>
  <c r="G5470" s="1"/>
  <c r="F5457"/>
  <c r="G5457" s="1"/>
  <c r="F5456"/>
  <c r="G5456" s="1"/>
  <c r="F5455"/>
  <c r="G5455" s="1"/>
  <c r="F5454"/>
  <c r="G5454" s="1"/>
  <c r="F5450"/>
  <c r="G5450" s="1"/>
  <c r="F5436"/>
  <c r="G5436" s="1"/>
  <c r="F5435"/>
  <c r="G5435" s="1"/>
  <c r="F5434"/>
  <c r="G5434" s="1"/>
  <c r="F5433"/>
  <c r="G5433" s="1"/>
  <c r="F5429"/>
  <c r="G5429" s="1"/>
  <c r="F5415"/>
  <c r="G5415" s="1"/>
  <c r="F5414"/>
  <c r="G5414" s="1"/>
  <c r="F5410"/>
  <c r="G5410" s="1"/>
  <c r="F5396"/>
  <c r="G5396" s="1"/>
  <c r="F5395"/>
  <c r="G5395" s="1"/>
  <c r="F5391"/>
  <c r="G5391" s="1"/>
  <c r="F5377"/>
  <c r="G5377" s="1"/>
  <c r="F5376"/>
  <c r="G5376" s="1"/>
  <c r="F5372"/>
  <c r="G5372" s="1"/>
  <c r="F5358"/>
  <c r="G5358" s="1"/>
  <c r="F5357"/>
  <c r="G5357" s="1"/>
  <c r="F5353"/>
  <c r="G5353" s="1"/>
  <c r="F5339"/>
  <c r="G5339" s="1"/>
  <c r="F5338"/>
  <c r="G5338" s="1"/>
  <c r="F5334"/>
  <c r="G5334" s="1"/>
  <c r="F5320"/>
  <c r="G5320" s="1"/>
  <c r="F5319"/>
  <c r="G5319" s="1"/>
  <c r="F5318"/>
  <c r="G5318" s="1"/>
  <c r="F5314"/>
  <c r="G5314" s="1"/>
  <c r="F5313"/>
  <c r="G5313" s="1"/>
  <c r="F5300"/>
  <c r="G5300" s="1"/>
  <c r="F5299"/>
  <c r="G5299" s="1"/>
  <c r="F5298"/>
  <c r="G5298" s="1"/>
  <c r="F5294"/>
  <c r="G5294" s="1"/>
  <c r="F5293"/>
  <c r="G5293" s="1"/>
  <c r="F5280"/>
  <c r="G5280" s="1"/>
  <c r="F5279"/>
  <c r="G5279" s="1"/>
  <c r="F5275"/>
  <c r="G5275" s="1"/>
  <c r="F5274"/>
  <c r="G5274" s="1"/>
  <c r="F5261"/>
  <c r="G5261" s="1"/>
  <c r="G5262" s="1"/>
  <c r="F5257"/>
  <c r="G5257" s="1"/>
  <c r="F5256"/>
  <c r="G5256" s="1"/>
  <c r="F5243"/>
  <c r="G5243" s="1"/>
  <c r="G5244" s="1"/>
  <c r="F5239"/>
  <c r="G5239" s="1"/>
  <c r="F5238"/>
  <c r="G5238" s="1"/>
  <c r="F5225"/>
  <c r="G5225" s="1"/>
  <c r="G5226" s="1"/>
  <c r="F5221"/>
  <c r="G5221" s="1"/>
  <c r="F5220"/>
  <c r="G5220" s="1"/>
  <c r="F5205"/>
  <c r="G5205" s="1"/>
  <c r="F5204"/>
  <c r="G5204" s="1"/>
  <c r="F5203"/>
  <c r="G5203" s="1"/>
  <c r="F5199"/>
  <c r="G5199" s="1"/>
  <c r="F5198"/>
  <c r="G5198" s="1"/>
  <c r="F5185"/>
  <c r="G5185" s="1"/>
  <c r="F5184"/>
  <c r="G5184" s="1"/>
  <c r="F5180"/>
  <c r="G5180" s="1"/>
  <c r="F5166"/>
  <c r="G5166" s="1"/>
  <c r="F5165"/>
  <c r="G5165" s="1"/>
  <c r="F5164"/>
  <c r="G5164" s="1"/>
  <c r="F5160"/>
  <c r="G5160" s="1"/>
  <c r="F5159"/>
  <c r="G5159" s="1"/>
  <c r="F5145"/>
  <c r="G5145" s="1"/>
  <c r="F5144"/>
  <c r="G5144" s="1"/>
  <c r="F5143"/>
  <c r="G5143" s="1"/>
  <c r="F5142"/>
  <c r="G5142" s="1"/>
  <c r="F5141"/>
  <c r="G5141" s="1"/>
  <c r="F5137"/>
  <c r="G5137" s="1"/>
  <c r="F5136"/>
  <c r="G5136" s="1"/>
  <c r="F5123"/>
  <c r="G5123" s="1"/>
  <c r="F5122"/>
  <c r="G5122" s="1"/>
  <c r="F5121"/>
  <c r="G5121" s="1"/>
  <c r="F5120"/>
  <c r="G5120" s="1"/>
  <c r="F5116"/>
  <c r="G5116" s="1"/>
  <c r="F5115"/>
  <c r="G5115" s="1"/>
  <c r="F5102"/>
  <c r="G5102" s="1"/>
  <c r="F5101"/>
  <c r="G5101" s="1"/>
  <c r="F5100"/>
  <c r="G5100" s="1"/>
  <c r="F5099"/>
  <c r="G5099" s="1"/>
  <c r="F5095"/>
  <c r="G5095" s="1"/>
  <c r="F5081"/>
  <c r="G5081" s="1"/>
  <c r="F5080"/>
  <c r="G5080" s="1"/>
  <c r="F5076"/>
  <c r="G5076" s="1"/>
  <c r="F5062"/>
  <c r="G5062" s="1"/>
  <c r="F5061"/>
  <c r="G5061" s="1"/>
  <c r="F5060"/>
  <c r="G5060" s="1"/>
  <c r="F5056"/>
  <c r="G5056" s="1"/>
  <c r="F5041"/>
  <c r="G5041" s="1"/>
  <c r="F5040"/>
  <c r="G5040" s="1"/>
  <c r="F5039"/>
  <c r="G5039" s="1"/>
  <c r="F5038"/>
  <c r="G5038" s="1"/>
  <c r="F5034"/>
  <c r="G5034" s="1"/>
  <c r="F5020"/>
  <c r="G5020" s="1"/>
  <c r="F5019"/>
  <c r="G5019" s="1"/>
  <c r="F5015"/>
  <c r="G5015" s="1"/>
  <c r="F5014"/>
  <c r="G5014" s="1"/>
  <c r="F5000"/>
  <c r="G5000" s="1"/>
  <c r="F4999"/>
  <c r="G4999" s="1"/>
  <c r="F4998"/>
  <c r="G4998" s="1"/>
  <c r="F4994"/>
  <c r="G4994" s="1"/>
  <c r="F4993"/>
  <c r="G4993" s="1"/>
  <c r="F4980"/>
  <c r="G4980" s="1"/>
  <c r="F4979"/>
  <c r="G4979" s="1"/>
  <c r="F4978"/>
  <c r="G4978" s="1"/>
  <c r="F4974"/>
  <c r="G4974" s="1"/>
  <c r="F4973"/>
  <c r="G4973" s="1"/>
  <c r="F4960"/>
  <c r="G4960" s="1"/>
  <c r="F4959"/>
  <c r="G4959" s="1"/>
  <c r="F4958"/>
  <c r="G4958" s="1"/>
  <c r="F4957"/>
  <c r="G4957" s="1"/>
  <c r="F4953"/>
  <c r="G4953" s="1"/>
  <c r="F4952"/>
  <c r="G4952" s="1"/>
  <c r="F4938"/>
  <c r="G4938" s="1"/>
  <c r="F4937"/>
  <c r="G4937" s="1"/>
  <c r="F4936"/>
  <c r="G4936" s="1"/>
  <c r="F4935"/>
  <c r="G4935" s="1"/>
  <c r="F4931"/>
  <c r="G4931" s="1"/>
  <c r="F4930"/>
  <c r="G4930" s="1"/>
  <c r="F4917"/>
  <c r="G4917" s="1"/>
  <c r="F4916"/>
  <c r="G4916" s="1"/>
  <c r="F4915"/>
  <c r="G4915" s="1"/>
  <c r="F4914"/>
  <c r="G4914" s="1"/>
  <c r="F4910"/>
  <c r="G4910" s="1"/>
  <c r="F4909"/>
  <c r="G4909" s="1"/>
  <c r="F4896"/>
  <c r="G4896" s="1"/>
  <c r="F4895"/>
  <c r="G4895" s="1"/>
  <c r="F4894"/>
  <c r="G4894" s="1"/>
  <c r="F4893"/>
  <c r="G4893" s="1"/>
  <c r="F4889"/>
  <c r="G4889" s="1"/>
  <c r="F4888"/>
  <c r="G4888" s="1"/>
  <c r="F4874"/>
  <c r="G4874" s="1"/>
  <c r="F4873"/>
  <c r="G4873" s="1"/>
  <c r="F4872"/>
  <c r="G4872" s="1"/>
  <c r="F4868"/>
  <c r="G4868" s="1"/>
  <c r="F4867"/>
  <c r="G4867" s="1"/>
  <c r="F4854"/>
  <c r="G4854" s="1"/>
  <c r="F4853"/>
  <c r="G4853" s="1"/>
  <c r="F4852"/>
  <c r="G4852" s="1"/>
  <c r="F4848"/>
  <c r="G4848" s="1"/>
  <c r="F4847"/>
  <c r="G4847" s="1"/>
  <c r="F4834"/>
  <c r="G4834" s="1"/>
  <c r="F4833"/>
  <c r="G4833" s="1"/>
  <c r="F4832"/>
  <c r="G4832" s="1"/>
  <c r="F4828"/>
  <c r="G4828" s="1"/>
  <c r="F4827"/>
  <c r="G4827" s="1"/>
  <c r="F4814"/>
  <c r="G4814" s="1"/>
  <c r="F4813"/>
  <c r="G4813" s="1"/>
  <c r="F4812"/>
  <c r="G4812" s="1"/>
  <c r="F4808"/>
  <c r="G4808" s="1"/>
  <c r="F4807"/>
  <c r="G4807" s="1"/>
  <c r="F4794"/>
  <c r="G4794" s="1"/>
  <c r="F4793"/>
  <c r="G4793" s="1"/>
  <c r="F4792"/>
  <c r="G4792" s="1"/>
  <c r="F4788"/>
  <c r="G4788" s="1"/>
  <c r="F4787"/>
  <c r="G4787" s="1"/>
  <c r="F4774"/>
  <c r="G4774" s="1"/>
  <c r="F4773"/>
  <c r="G4773" s="1"/>
  <c r="F4772"/>
  <c r="G4772" s="1"/>
  <c r="F4768"/>
  <c r="G4768" s="1"/>
  <c r="F4767"/>
  <c r="G4767" s="1"/>
  <c r="F4753"/>
  <c r="G4753" s="1"/>
  <c r="F4752"/>
  <c r="G4752" s="1"/>
  <c r="F4751"/>
  <c r="G4751" s="1"/>
  <c r="F4750"/>
  <c r="G4750" s="1"/>
  <c r="F4746"/>
  <c r="G4746" s="1"/>
  <c r="F4745"/>
  <c r="G4745" s="1"/>
  <c r="F4732"/>
  <c r="G4732" s="1"/>
  <c r="F4731"/>
  <c r="G4731" s="1"/>
  <c r="F4730"/>
  <c r="G4730" s="1"/>
  <c r="F4729"/>
  <c r="G4729" s="1"/>
  <c r="F4725"/>
  <c r="G4725" s="1"/>
  <c r="F4724"/>
  <c r="G4724" s="1"/>
  <c r="F4711"/>
  <c r="G4711" s="1"/>
  <c r="F4710"/>
  <c r="G4710" s="1"/>
  <c r="F4709"/>
  <c r="G4709" s="1"/>
  <c r="F4708"/>
  <c r="G4708" s="1"/>
  <c r="F4704"/>
  <c r="G4704" s="1"/>
  <c r="F4703"/>
  <c r="G4703" s="1"/>
  <c r="F4690"/>
  <c r="G4690" s="1"/>
  <c r="F4689"/>
  <c r="G4689" s="1"/>
  <c r="F4688"/>
  <c r="G4688" s="1"/>
  <c r="F4687"/>
  <c r="G4687" s="1"/>
  <c r="F4683"/>
  <c r="G4683" s="1"/>
  <c r="F4682"/>
  <c r="G4682" s="1"/>
  <c r="F4667"/>
  <c r="G4667" s="1"/>
  <c r="F4666"/>
  <c r="G4666" s="1"/>
  <c r="F4665"/>
  <c r="G4665" s="1"/>
  <c r="F4664"/>
  <c r="G4664" s="1"/>
  <c r="F4660"/>
  <c r="G4660" s="1"/>
  <c r="F4659"/>
  <c r="G4659" s="1"/>
  <c r="F4649"/>
  <c r="G4649" s="1"/>
  <c r="G4650" s="1"/>
  <c r="F4646"/>
  <c r="G4646" s="1"/>
  <c r="F4645"/>
  <c r="G4645" s="1"/>
  <c r="F4644"/>
  <c r="G4644" s="1"/>
  <c r="F4643"/>
  <c r="G4643" s="1"/>
  <c r="F4639"/>
  <c r="G4639" s="1"/>
  <c r="F4638"/>
  <c r="G4638" s="1"/>
  <c r="F4628"/>
  <c r="G4628" s="1"/>
  <c r="G4629" s="1"/>
  <c r="F4625"/>
  <c r="G4625" s="1"/>
  <c r="F4624"/>
  <c r="G4624" s="1"/>
  <c r="F4620"/>
  <c r="G4620" s="1"/>
  <c r="F4619"/>
  <c r="G4619" s="1"/>
  <c r="F4606"/>
  <c r="G4606" s="1"/>
  <c r="G4607" s="1"/>
  <c r="F4602"/>
  <c r="G4602" s="1"/>
  <c r="F4601"/>
  <c r="G4601" s="1"/>
  <c r="F4584"/>
  <c r="G4584" s="1"/>
  <c r="F4583"/>
  <c r="G4583" s="1"/>
  <c r="F4565"/>
  <c r="G4565" s="1"/>
  <c r="F4564"/>
  <c r="G4564" s="1"/>
  <c r="F4551"/>
  <c r="G4551" s="1"/>
  <c r="F4550"/>
  <c r="G4550" s="1"/>
  <c r="F4546"/>
  <c r="G4546" s="1"/>
  <c r="F4545"/>
  <c r="G4545" s="1"/>
  <c r="F4532"/>
  <c r="G4532" s="1"/>
  <c r="F4531"/>
  <c r="G4531" s="1"/>
  <c r="F4527"/>
  <c r="G4527" s="1"/>
  <c r="F4526"/>
  <c r="G4526" s="1"/>
  <c r="F4513"/>
  <c r="G4513" s="1"/>
  <c r="F4512"/>
  <c r="G4512" s="1"/>
  <c r="F4508"/>
  <c r="G4508" s="1"/>
  <c r="F4507"/>
  <c r="G4507" s="1"/>
  <c r="F4494"/>
  <c r="G4494" s="1"/>
  <c r="F4493"/>
  <c r="G4493" s="1"/>
  <c r="F4489"/>
  <c r="G4489" s="1"/>
  <c r="F4488"/>
  <c r="G4488" s="1"/>
  <c r="F4475"/>
  <c r="G4475" s="1"/>
  <c r="F4474"/>
  <c r="G4474" s="1"/>
  <c r="F4470"/>
  <c r="G4470" s="1"/>
  <c r="F4469"/>
  <c r="G4469" s="1"/>
  <c r="F4456"/>
  <c r="G4456" s="1"/>
  <c r="F4455"/>
  <c r="G4455" s="1"/>
  <c r="F4451"/>
  <c r="G4451" s="1"/>
  <c r="F4450"/>
  <c r="G4450" s="1"/>
  <c r="F4437"/>
  <c r="G4437" s="1"/>
  <c r="F4436"/>
  <c r="G4436" s="1"/>
  <c r="F4435"/>
  <c r="G4435" s="1"/>
  <c r="F4434"/>
  <c r="G4434" s="1"/>
  <c r="F4430"/>
  <c r="G4430" s="1"/>
  <c r="F4429"/>
  <c r="G4429" s="1"/>
  <c r="F4415"/>
  <c r="G4415" s="1"/>
  <c r="F4414"/>
  <c r="G4414" s="1"/>
  <c r="F4413"/>
  <c r="G4413" s="1"/>
  <c r="F4412"/>
  <c r="G4412" s="1"/>
  <c r="F4408"/>
  <c r="G4408" s="1"/>
  <c r="F4407"/>
  <c r="G4407" s="1"/>
  <c r="F4394"/>
  <c r="G4394" s="1"/>
  <c r="F4393"/>
  <c r="G4393" s="1"/>
  <c r="F4392"/>
  <c r="G4392" s="1"/>
  <c r="F4391"/>
  <c r="G4391" s="1"/>
  <c r="F4387"/>
  <c r="G4387" s="1"/>
  <c r="F4386"/>
  <c r="G4386" s="1"/>
  <c r="F4373"/>
  <c r="G4373" s="1"/>
  <c r="F4372"/>
  <c r="G4372" s="1"/>
  <c r="F4371"/>
  <c r="G4371" s="1"/>
  <c r="F4370"/>
  <c r="G4370" s="1"/>
  <c r="F4366"/>
  <c r="G4366" s="1"/>
  <c r="F4365"/>
  <c r="G4365" s="1"/>
  <c r="F4352"/>
  <c r="G4352" s="1"/>
  <c r="F4351"/>
  <c r="G4351" s="1"/>
  <c r="F4350"/>
  <c r="G4350" s="1"/>
  <c r="F4349"/>
  <c r="G4349" s="1"/>
  <c r="F4345"/>
  <c r="G4345" s="1"/>
  <c r="F4344"/>
  <c r="G4344" s="1"/>
  <c r="F4331"/>
  <c r="G4331" s="1"/>
  <c r="F4330"/>
  <c r="G4330" s="1"/>
  <c r="F4329"/>
  <c r="G4329" s="1"/>
  <c r="F4328"/>
  <c r="G4328" s="1"/>
  <c r="F4324"/>
  <c r="G4324" s="1"/>
  <c r="F4323"/>
  <c r="G4323" s="1"/>
  <c r="F4142"/>
  <c r="G4142" s="1"/>
  <c r="F4141"/>
  <c r="G4141" s="1"/>
  <c r="F4140"/>
  <c r="G4140" s="1"/>
  <c r="F4139"/>
  <c r="G4139" s="1"/>
  <c r="F4135"/>
  <c r="G4135" s="1"/>
  <c r="F4134"/>
  <c r="G4134" s="1"/>
  <c r="F4121"/>
  <c r="G4121" s="1"/>
  <c r="F4120"/>
  <c r="G4120" s="1"/>
  <c r="F4119"/>
  <c r="G4119" s="1"/>
  <c r="F4118"/>
  <c r="G4118" s="1"/>
  <c r="F4114"/>
  <c r="G4114" s="1"/>
  <c r="F4113"/>
  <c r="G4113" s="1"/>
  <c r="F4100"/>
  <c r="G4100" s="1"/>
  <c r="F4099"/>
  <c r="G4099" s="1"/>
  <c r="F4098"/>
  <c r="G4098" s="1"/>
  <c r="F4097"/>
  <c r="G4097" s="1"/>
  <c r="F4093"/>
  <c r="G4093" s="1"/>
  <c r="F4092"/>
  <c r="G4092" s="1"/>
  <c r="F4058"/>
  <c r="G4058" s="1"/>
  <c r="F4057"/>
  <c r="G4057" s="1"/>
  <c r="F4056"/>
  <c r="G4056" s="1"/>
  <c r="F4055"/>
  <c r="G4055" s="1"/>
  <c r="F4051"/>
  <c r="G4051" s="1"/>
  <c r="F4050"/>
  <c r="G4050" s="1"/>
  <c r="F3994"/>
  <c r="G3994" s="1"/>
  <c r="F3993"/>
  <c r="G3993" s="1"/>
  <c r="F3992"/>
  <c r="G3992" s="1"/>
  <c r="F3991"/>
  <c r="G3991" s="1"/>
  <c r="F3987"/>
  <c r="G3987" s="1"/>
  <c r="F3986"/>
  <c r="G3986" s="1"/>
  <c r="F3972"/>
  <c r="G3972" s="1"/>
  <c r="F3971"/>
  <c r="G3971" s="1"/>
  <c r="F3970"/>
  <c r="G3970" s="1"/>
  <c r="F3969"/>
  <c r="G3969" s="1"/>
  <c r="F3965"/>
  <c r="G3965" s="1"/>
  <c r="F3964"/>
  <c r="G3964" s="1"/>
  <c r="F3951"/>
  <c r="G3951" s="1"/>
  <c r="F3950"/>
  <c r="G3950" s="1"/>
  <c r="F3949"/>
  <c r="G3949" s="1"/>
  <c r="F3948"/>
  <c r="G3948" s="1"/>
  <c r="F3944"/>
  <c r="G3944" s="1"/>
  <c r="F3943"/>
  <c r="G3943" s="1"/>
  <c r="F3930"/>
  <c r="G3930" s="1"/>
  <c r="F3929"/>
  <c r="G3929" s="1"/>
  <c r="F3928"/>
  <c r="G3928" s="1"/>
  <c r="F3927"/>
  <c r="G3927" s="1"/>
  <c r="F3923"/>
  <c r="G3923" s="1"/>
  <c r="F3922"/>
  <c r="G3922" s="1"/>
  <c r="F3909"/>
  <c r="G3909" s="1"/>
  <c r="F3908"/>
  <c r="G3908" s="1"/>
  <c r="F3907"/>
  <c r="G3907" s="1"/>
  <c r="F3906"/>
  <c r="G3906" s="1"/>
  <c r="F3902"/>
  <c r="G3902" s="1"/>
  <c r="F3901"/>
  <c r="G3901" s="1"/>
  <c r="F3888"/>
  <c r="G3888" s="1"/>
  <c r="F3887"/>
  <c r="G3887" s="1"/>
  <c r="F3886"/>
  <c r="G3886" s="1"/>
  <c r="F3885"/>
  <c r="G3885" s="1"/>
  <c r="F3881"/>
  <c r="G3881" s="1"/>
  <c r="F3880"/>
  <c r="G3880" s="1"/>
  <c r="F3867"/>
  <c r="G3867" s="1"/>
  <c r="F3866"/>
  <c r="G3866" s="1"/>
  <c r="F3865"/>
  <c r="G3865" s="1"/>
  <c r="F3864"/>
  <c r="G3864" s="1"/>
  <c r="F3860"/>
  <c r="G3860" s="1"/>
  <c r="F3859"/>
  <c r="G3859" s="1"/>
  <c r="F3845"/>
  <c r="G3845" s="1"/>
  <c r="F3844"/>
  <c r="G3844" s="1"/>
  <c r="F3843"/>
  <c r="G3843" s="1"/>
  <c r="F3842"/>
  <c r="G3842" s="1"/>
  <c r="F3838"/>
  <c r="G3838" s="1"/>
  <c r="F3837"/>
  <c r="G3837" s="1"/>
  <c r="F3824"/>
  <c r="G3824" s="1"/>
  <c r="F3823"/>
  <c r="G3823" s="1"/>
  <c r="F3822"/>
  <c r="G3822" s="1"/>
  <c r="F3821"/>
  <c r="G3821" s="1"/>
  <c r="F3817"/>
  <c r="G3817" s="1"/>
  <c r="F3816"/>
  <c r="G3816" s="1"/>
  <c r="F3803"/>
  <c r="G3803" s="1"/>
  <c r="F3802"/>
  <c r="G3802" s="1"/>
  <c r="F3801"/>
  <c r="G3801" s="1"/>
  <c r="F3800"/>
  <c r="G3800" s="1"/>
  <c r="F3796"/>
  <c r="G3796" s="1"/>
  <c r="F3795"/>
  <c r="G3795" s="1"/>
  <c r="F3782"/>
  <c r="G3782" s="1"/>
  <c r="F3781"/>
  <c r="G3781" s="1"/>
  <c r="F3780"/>
  <c r="G3780" s="1"/>
  <c r="F3779"/>
  <c r="G3779" s="1"/>
  <c r="F3775"/>
  <c r="G3775" s="1"/>
  <c r="F3774"/>
  <c r="G3774" s="1"/>
  <c r="F3761"/>
  <c r="G3761" s="1"/>
  <c r="F3760"/>
  <c r="G3760" s="1"/>
  <c r="F3759"/>
  <c r="G3759" s="1"/>
  <c r="F3758"/>
  <c r="G3758" s="1"/>
  <c r="F3754"/>
  <c r="G3754" s="1"/>
  <c r="F3753"/>
  <c r="G3753" s="1"/>
  <c r="F3740"/>
  <c r="G3740" s="1"/>
  <c r="F3739"/>
  <c r="G3739" s="1"/>
  <c r="F3738"/>
  <c r="G3738" s="1"/>
  <c r="F3737"/>
  <c r="G3737" s="1"/>
  <c r="F3733"/>
  <c r="G3733" s="1"/>
  <c r="F3732"/>
  <c r="G3732" s="1"/>
  <c r="F3719"/>
  <c r="G3719" s="1"/>
  <c r="F3718"/>
  <c r="G3718" s="1"/>
  <c r="F3717"/>
  <c r="G3717" s="1"/>
  <c r="F3716"/>
  <c r="G3716" s="1"/>
  <c r="F3712"/>
  <c r="G3712" s="1"/>
  <c r="F3711"/>
  <c r="G3711" s="1"/>
  <c r="F3698"/>
  <c r="G3698" s="1"/>
  <c r="F3697"/>
  <c r="G3697" s="1"/>
  <c r="F3696"/>
  <c r="G3696" s="1"/>
  <c r="F3695"/>
  <c r="G3695" s="1"/>
  <c r="F3691"/>
  <c r="G3691" s="1"/>
  <c r="F3690"/>
  <c r="G3690" s="1"/>
  <c r="F3677"/>
  <c r="G3677" s="1"/>
  <c r="F3676"/>
  <c r="G3676" s="1"/>
  <c r="F3675"/>
  <c r="G3675" s="1"/>
  <c r="F3674"/>
  <c r="G3674" s="1"/>
  <c r="F3670"/>
  <c r="G3670" s="1"/>
  <c r="F3669"/>
  <c r="G3669" s="1"/>
  <c r="F3655"/>
  <c r="G3655" s="1"/>
  <c r="F3654"/>
  <c r="G3654" s="1"/>
  <c r="F3653"/>
  <c r="G3653" s="1"/>
  <c r="F3652"/>
  <c r="G3652" s="1"/>
  <c r="F3648"/>
  <c r="G3648" s="1"/>
  <c r="F3647"/>
  <c r="G3647" s="1"/>
  <c r="F3634"/>
  <c r="G3634" s="1"/>
  <c r="F3633"/>
  <c r="G3633" s="1"/>
  <c r="F3632"/>
  <c r="G3632" s="1"/>
  <c r="F3631"/>
  <c r="G3631" s="1"/>
  <c r="F3627"/>
  <c r="G3627" s="1"/>
  <c r="F3626"/>
  <c r="G3626" s="1"/>
  <c r="F3613"/>
  <c r="G3613" s="1"/>
  <c r="F3612"/>
  <c r="G3612" s="1"/>
  <c r="F3611"/>
  <c r="G3611" s="1"/>
  <c r="F3610"/>
  <c r="G3610" s="1"/>
  <c r="F3606"/>
  <c r="G3606" s="1"/>
  <c r="F3605"/>
  <c r="G3605" s="1"/>
  <c r="F3592"/>
  <c r="G3592" s="1"/>
  <c r="F3591"/>
  <c r="G3591" s="1"/>
  <c r="F3590"/>
  <c r="G3590" s="1"/>
  <c r="F3589"/>
  <c r="G3589" s="1"/>
  <c r="F3585"/>
  <c r="G3585" s="1"/>
  <c r="F3584"/>
  <c r="G3584" s="1"/>
  <c r="F3571"/>
  <c r="G3571" s="1"/>
  <c r="F3570"/>
  <c r="G3570" s="1"/>
  <c r="F3569"/>
  <c r="G3569" s="1"/>
  <c r="F3568"/>
  <c r="G3568" s="1"/>
  <c r="F3564"/>
  <c r="G3564" s="1"/>
  <c r="F3563"/>
  <c r="G3563" s="1"/>
  <c r="F3550"/>
  <c r="G3550" s="1"/>
  <c r="F3549"/>
  <c r="G3549" s="1"/>
  <c r="F3548"/>
  <c r="G3548" s="1"/>
  <c r="F3547"/>
  <c r="G3547" s="1"/>
  <c r="F3543"/>
  <c r="G3543" s="1"/>
  <c r="F3542"/>
  <c r="G3542" s="1"/>
  <c r="F3528"/>
  <c r="G3528" s="1"/>
  <c r="F3527"/>
  <c r="G3527" s="1"/>
  <c r="F3526"/>
  <c r="G3526" s="1"/>
  <c r="F3525"/>
  <c r="G3525" s="1"/>
  <c r="F3521"/>
  <c r="G3521" s="1"/>
  <c r="F3520"/>
  <c r="G3520" s="1"/>
  <c r="F3507"/>
  <c r="G3507" s="1"/>
  <c r="F3506"/>
  <c r="G3506" s="1"/>
  <c r="F3505"/>
  <c r="G3505" s="1"/>
  <c r="F3504"/>
  <c r="G3504" s="1"/>
  <c r="F3500"/>
  <c r="G3500" s="1"/>
  <c r="F3499"/>
  <c r="G3499" s="1"/>
  <c r="F3486"/>
  <c r="G3486" s="1"/>
  <c r="F3485"/>
  <c r="G3485" s="1"/>
  <c r="F3484"/>
  <c r="G3484" s="1"/>
  <c r="F3483"/>
  <c r="G3483" s="1"/>
  <c r="F3479"/>
  <c r="G3479" s="1"/>
  <c r="F3478"/>
  <c r="G3478" s="1"/>
  <c r="F3465"/>
  <c r="G3465" s="1"/>
  <c r="F3464"/>
  <c r="G3464" s="1"/>
  <c r="F3463"/>
  <c r="G3463" s="1"/>
  <c r="F3462"/>
  <c r="G3462" s="1"/>
  <c r="F3458"/>
  <c r="G3458" s="1"/>
  <c r="F3457"/>
  <c r="G3457" s="1"/>
  <c r="F3444"/>
  <c r="G3444" s="1"/>
  <c r="F3443"/>
  <c r="G3443" s="1"/>
  <c r="F3442"/>
  <c r="G3442" s="1"/>
  <c r="F3441"/>
  <c r="G3441" s="1"/>
  <c r="F3437"/>
  <c r="G3437" s="1"/>
  <c r="F3436"/>
  <c r="G3436" s="1"/>
  <c r="F3423"/>
  <c r="G3423" s="1"/>
  <c r="F3422"/>
  <c r="G3422" s="1"/>
  <c r="F3421"/>
  <c r="G3421" s="1"/>
  <c r="F3420"/>
  <c r="G3420" s="1"/>
  <c r="F3416"/>
  <c r="G3416" s="1"/>
  <c r="F3415"/>
  <c r="G3415" s="1"/>
  <c r="F3402"/>
  <c r="G3402" s="1"/>
  <c r="F3401"/>
  <c r="G3401" s="1"/>
  <c r="F3400"/>
  <c r="G3400" s="1"/>
  <c r="F3399"/>
  <c r="G3399" s="1"/>
  <c r="F3395"/>
  <c r="G3395" s="1"/>
  <c r="F3394"/>
  <c r="G3394" s="1"/>
  <c r="F3381"/>
  <c r="G3381" s="1"/>
  <c r="F3380"/>
  <c r="G3380" s="1"/>
  <c r="F3379"/>
  <c r="G3379" s="1"/>
  <c r="F3378"/>
  <c r="G3378" s="1"/>
  <c r="F3374"/>
  <c r="G3374" s="1"/>
  <c r="F3373"/>
  <c r="G3373" s="1"/>
  <c r="F3360"/>
  <c r="G3360" s="1"/>
  <c r="F3359"/>
  <c r="G3359" s="1"/>
  <c r="F3358"/>
  <c r="G3358" s="1"/>
  <c r="F3357"/>
  <c r="G3357" s="1"/>
  <c r="F3353"/>
  <c r="G3353" s="1"/>
  <c r="F3352"/>
  <c r="G3352" s="1"/>
  <c r="F3339"/>
  <c r="G3339" s="1"/>
  <c r="F3338"/>
  <c r="G3338" s="1"/>
  <c r="F3337"/>
  <c r="G3337" s="1"/>
  <c r="F3336"/>
  <c r="G3336" s="1"/>
  <c r="F3332"/>
  <c r="G3332" s="1"/>
  <c r="F3331"/>
  <c r="G3331" s="1"/>
  <c r="F3318"/>
  <c r="G3318" s="1"/>
  <c r="F3317"/>
  <c r="G3317" s="1"/>
  <c r="F3316"/>
  <c r="G3316" s="1"/>
  <c r="F3315"/>
  <c r="G3315" s="1"/>
  <c r="F3311"/>
  <c r="G3311" s="1"/>
  <c r="F3310"/>
  <c r="G3310" s="1"/>
  <c r="F3297"/>
  <c r="G3297" s="1"/>
  <c r="F3296"/>
  <c r="G3296" s="1"/>
  <c r="F3295"/>
  <c r="G3295" s="1"/>
  <c r="F3294"/>
  <c r="G3294" s="1"/>
  <c r="F3290"/>
  <c r="G3290" s="1"/>
  <c r="F3289"/>
  <c r="G3289" s="1"/>
  <c r="F3275"/>
  <c r="G3275" s="1"/>
  <c r="F3274"/>
  <c r="G3274" s="1"/>
  <c r="F3273"/>
  <c r="G3273" s="1"/>
  <c r="F3272"/>
  <c r="G3272" s="1"/>
  <c r="F3268"/>
  <c r="G3268" s="1"/>
  <c r="F3267"/>
  <c r="G3267" s="1"/>
  <c r="F3254"/>
  <c r="G3254" s="1"/>
  <c r="F3253"/>
  <c r="G3253" s="1"/>
  <c r="F3252"/>
  <c r="G3252" s="1"/>
  <c r="F3251"/>
  <c r="G3251" s="1"/>
  <c r="F3247"/>
  <c r="G3247" s="1"/>
  <c r="F3246"/>
  <c r="G3246" s="1"/>
  <c r="F3233"/>
  <c r="G3233" s="1"/>
  <c r="F3232"/>
  <c r="G3232" s="1"/>
  <c r="F3228"/>
  <c r="G3228" s="1"/>
  <c r="F3227"/>
  <c r="G3227" s="1"/>
  <c r="F3214"/>
  <c r="G3214" s="1"/>
  <c r="F3213"/>
  <c r="G3213" s="1"/>
  <c r="F3212"/>
  <c r="G3212" s="1"/>
  <c r="F3211"/>
  <c r="G3211" s="1"/>
  <c r="F3207"/>
  <c r="G3207" s="1"/>
  <c r="F3206"/>
  <c r="G3206" s="1"/>
  <c r="F3193"/>
  <c r="G3193" s="1"/>
  <c r="F3192"/>
  <c r="G3192" s="1"/>
  <c r="F3191"/>
  <c r="G3191" s="1"/>
  <c r="F3190"/>
  <c r="G3190" s="1"/>
  <c r="F3186"/>
  <c r="G3186" s="1"/>
  <c r="F3185"/>
  <c r="G3185" s="1"/>
  <c r="F3171"/>
  <c r="G3171" s="1"/>
  <c r="F3170"/>
  <c r="G3170" s="1"/>
  <c r="F3169"/>
  <c r="G3169" s="1"/>
  <c r="F3168"/>
  <c r="G3168" s="1"/>
  <c r="F3164"/>
  <c r="G3164" s="1"/>
  <c r="F3163"/>
  <c r="G3163" s="1"/>
  <c r="F3150"/>
  <c r="G3150" s="1"/>
  <c r="F3149"/>
  <c r="G3149" s="1"/>
  <c r="F3148"/>
  <c r="G3148" s="1"/>
  <c r="F3147"/>
  <c r="G3147" s="1"/>
  <c r="F3143"/>
  <c r="G3143" s="1"/>
  <c r="F3142"/>
  <c r="G3142" s="1"/>
  <c r="F3129"/>
  <c r="G3129" s="1"/>
  <c r="F3128"/>
  <c r="G3128" s="1"/>
  <c r="F3127"/>
  <c r="G3127" s="1"/>
  <c r="F3126"/>
  <c r="G3126" s="1"/>
  <c r="F3122"/>
  <c r="G3122" s="1"/>
  <c r="F3121"/>
  <c r="G3121" s="1"/>
  <c r="F3108"/>
  <c r="G3108" s="1"/>
  <c r="F3107"/>
  <c r="G3107" s="1"/>
  <c r="F3106"/>
  <c r="G3106" s="1"/>
  <c r="F3105"/>
  <c r="G3105" s="1"/>
  <c r="F3101"/>
  <c r="G3101" s="1"/>
  <c r="F3100"/>
  <c r="G3100" s="1"/>
  <c r="F3087"/>
  <c r="G3087" s="1"/>
  <c r="F3086"/>
  <c r="G3086" s="1"/>
  <c r="F3085"/>
  <c r="G3085" s="1"/>
  <c r="F3084"/>
  <c r="G3084" s="1"/>
  <c r="F3080"/>
  <c r="G3080" s="1"/>
  <c r="F3079"/>
  <c r="G3079" s="1"/>
  <c r="F3066"/>
  <c r="G3066" s="1"/>
  <c r="F3065"/>
  <c r="G3065" s="1"/>
  <c r="F3064"/>
  <c r="G3064" s="1"/>
  <c r="F3063"/>
  <c r="G3063" s="1"/>
  <c r="F3059"/>
  <c r="G3059" s="1"/>
  <c r="F3058"/>
  <c r="G3058" s="1"/>
  <c r="F3045"/>
  <c r="G3045" s="1"/>
  <c r="F3044"/>
  <c r="G3044" s="1"/>
  <c r="F3043"/>
  <c r="G3043" s="1"/>
  <c r="F3042"/>
  <c r="G3042" s="1"/>
  <c r="F3038"/>
  <c r="G3038" s="1"/>
  <c r="F3037"/>
  <c r="G3037" s="1"/>
  <c r="F3024"/>
  <c r="G3024" s="1"/>
  <c r="F3023"/>
  <c r="G3023" s="1"/>
  <c r="F3022"/>
  <c r="G3022" s="1"/>
  <c r="F3021"/>
  <c r="G3021" s="1"/>
  <c r="F3017"/>
  <c r="G3017" s="1"/>
  <c r="F3016"/>
  <c r="G3016" s="1"/>
  <c r="F3002"/>
  <c r="G3002" s="1"/>
  <c r="F3001"/>
  <c r="G3001" s="1"/>
  <c r="F3000"/>
  <c r="G3000" s="1"/>
  <c r="F2996"/>
  <c r="G2996" s="1"/>
  <c r="F2995"/>
  <c r="G2995" s="1"/>
  <c r="F2982"/>
  <c r="G2982" s="1"/>
  <c r="F2981"/>
  <c r="G2981" s="1"/>
  <c r="F2980"/>
  <c r="G2980" s="1"/>
  <c r="F2976"/>
  <c r="G2976" s="1"/>
  <c r="F2975"/>
  <c r="G2975" s="1"/>
  <c r="F2962"/>
  <c r="G2962" s="1"/>
  <c r="F2961"/>
  <c r="G2961" s="1"/>
  <c r="F2960"/>
  <c r="G2960" s="1"/>
  <c r="F2956"/>
  <c r="G2956" s="1"/>
  <c r="F2955"/>
  <c r="G2955" s="1"/>
  <c r="F2942"/>
  <c r="G2942" s="1"/>
  <c r="F2941"/>
  <c r="G2941" s="1"/>
  <c r="F2940"/>
  <c r="G2940" s="1"/>
  <c r="F2936"/>
  <c r="G2936" s="1"/>
  <c r="F2935"/>
  <c r="G2935" s="1"/>
  <c r="F2922"/>
  <c r="G2922" s="1"/>
  <c r="F2921"/>
  <c r="G2921" s="1"/>
  <c r="F2920"/>
  <c r="G2920" s="1"/>
  <c r="F2916"/>
  <c r="G2916" s="1"/>
  <c r="F2915"/>
  <c r="G2915" s="1"/>
  <c r="F2902"/>
  <c r="G2902" s="1"/>
  <c r="F2901"/>
  <c r="G2901" s="1"/>
  <c r="F2900"/>
  <c r="G2900" s="1"/>
  <c r="F2896"/>
  <c r="G2896" s="1"/>
  <c r="F2895"/>
  <c r="G2895" s="1"/>
  <c r="F2882"/>
  <c r="G2882" s="1"/>
  <c r="F2881"/>
  <c r="G2881" s="1"/>
  <c r="F2880"/>
  <c r="G2880" s="1"/>
  <c r="F2876"/>
  <c r="G2876" s="1"/>
  <c r="F2875"/>
  <c r="G2875" s="1"/>
  <c r="F2862"/>
  <c r="G2862" s="1"/>
  <c r="F2861"/>
  <c r="G2861" s="1"/>
  <c r="F2860"/>
  <c r="G2860" s="1"/>
  <c r="F2856"/>
  <c r="G2856" s="1"/>
  <c r="F2855"/>
  <c r="G2855" s="1"/>
  <c r="F2840"/>
  <c r="G2840" s="1"/>
  <c r="F2839"/>
  <c r="G2839" s="1"/>
  <c r="F2838"/>
  <c r="G2838" s="1"/>
  <c r="F2837"/>
  <c r="G2837" s="1"/>
  <c r="F2836"/>
  <c r="G2836" s="1"/>
  <c r="F2835"/>
  <c r="G2835" s="1"/>
  <c r="F2831"/>
  <c r="G2831" s="1"/>
  <c r="F2830"/>
  <c r="G2830" s="1"/>
  <c r="F2817"/>
  <c r="G2817" s="1"/>
  <c r="G2818" s="1"/>
  <c r="F2813"/>
  <c r="G2813" s="1"/>
  <c r="F2812"/>
  <c r="G2812" s="1"/>
  <c r="F2799"/>
  <c r="G2799" s="1"/>
  <c r="F2798"/>
  <c r="G2798" s="1"/>
  <c r="F2794"/>
  <c r="G2794" s="1"/>
  <c r="F2793"/>
  <c r="G2793" s="1"/>
  <c r="F2780"/>
  <c r="G2780" s="1"/>
  <c r="F2779"/>
  <c r="G2779" s="1"/>
  <c r="F2775"/>
  <c r="G2775" s="1"/>
  <c r="F2774"/>
  <c r="G2774" s="1"/>
  <c r="F2760"/>
  <c r="G2760" s="1"/>
  <c r="F2759"/>
  <c r="G2759" s="1"/>
  <c r="F2758"/>
  <c r="G2758" s="1"/>
  <c r="F2754"/>
  <c r="G2754" s="1"/>
  <c r="F2753"/>
  <c r="G2753" s="1"/>
  <c r="F2739"/>
  <c r="G2739" s="1"/>
  <c r="F2738"/>
  <c r="G2738" s="1"/>
  <c r="F2737"/>
  <c r="G2737" s="1"/>
  <c r="F2736"/>
  <c r="G2736" s="1"/>
  <c r="F2732"/>
  <c r="G2732" s="1"/>
  <c r="F2731"/>
  <c r="G2731" s="1"/>
  <c r="F2718"/>
  <c r="G2718" s="1"/>
  <c r="F2717"/>
  <c r="G2717" s="1"/>
  <c r="F2716"/>
  <c r="G2716" s="1"/>
  <c r="F2715"/>
  <c r="G2715" s="1"/>
  <c r="F2711"/>
  <c r="G2711" s="1"/>
  <c r="F2710"/>
  <c r="G2710" s="1"/>
  <c r="F2697"/>
  <c r="G2697" s="1"/>
  <c r="F2696"/>
  <c r="G2696" s="1"/>
  <c r="F2695"/>
  <c r="G2695" s="1"/>
  <c r="F2694"/>
  <c r="G2694" s="1"/>
  <c r="F2690"/>
  <c r="G2690" s="1"/>
  <c r="F2689"/>
  <c r="G2689" s="1"/>
  <c r="F2676"/>
  <c r="G2676" s="1"/>
  <c r="F2675"/>
  <c r="G2675" s="1"/>
  <c r="F2674"/>
  <c r="G2674" s="1"/>
  <c r="F2673"/>
  <c r="G2673" s="1"/>
  <c r="F2672"/>
  <c r="G2672" s="1"/>
  <c r="F2668"/>
  <c r="G2668" s="1"/>
  <c r="F2667"/>
  <c r="G2667" s="1"/>
  <c r="F2654"/>
  <c r="G2654" s="1"/>
  <c r="F2653"/>
  <c r="G2653" s="1"/>
  <c r="F2649"/>
  <c r="G2649" s="1"/>
  <c r="F2648"/>
  <c r="G2648" s="1"/>
  <c r="F2635"/>
  <c r="G2635" s="1"/>
  <c r="F2634"/>
  <c r="G2634" s="1"/>
  <c r="F2633"/>
  <c r="G2633" s="1"/>
  <c r="F2629"/>
  <c r="G2629" s="1"/>
  <c r="F2628"/>
  <c r="G2628" s="1"/>
  <c r="F2615"/>
  <c r="G2615" s="1"/>
  <c r="F2614"/>
  <c r="G2614" s="1"/>
  <c r="F2613"/>
  <c r="G2613" s="1"/>
  <c r="F2609"/>
  <c r="G2609" s="1"/>
  <c r="F2608"/>
  <c r="G2608" s="1"/>
  <c r="F2595"/>
  <c r="G2595" s="1"/>
  <c r="F2594"/>
  <c r="G2594" s="1"/>
  <c r="F2590"/>
  <c r="G2590" s="1"/>
  <c r="F2589"/>
  <c r="G2589" s="1"/>
  <c r="F2575"/>
  <c r="G2575" s="1"/>
  <c r="F2574"/>
  <c r="G2574" s="1"/>
  <c r="F2570"/>
  <c r="G2570" s="1"/>
  <c r="F2569"/>
  <c r="G2569" s="1"/>
  <c r="F2555"/>
  <c r="G2555" s="1"/>
  <c r="F2554"/>
  <c r="G2554" s="1"/>
  <c r="F2550"/>
  <c r="G2550" s="1"/>
  <c r="F2549"/>
  <c r="G2549" s="1"/>
  <c r="F2536"/>
  <c r="G2536" s="1"/>
  <c r="F2535"/>
  <c r="G2535" s="1"/>
  <c r="F2531"/>
  <c r="G2531" s="1"/>
  <c r="F2530"/>
  <c r="G2530" s="1"/>
  <c r="F2516"/>
  <c r="G2516" s="1"/>
  <c r="F2515"/>
  <c r="G2515" s="1"/>
  <c r="F2514"/>
  <c r="G2514" s="1"/>
  <c r="F2510"/>
  <c r="G2510" s="1"/>
  <c r="F2509"/>
  <c r="G2509" s="1"/>
  <c r="F2496"/>
  <c r="G2496" s="1"/>
  <c r="G2497" s="1"/>
  <c r="F2480"/>
  <c r="G2480" s="1"/>
  <c r="F2479"/>
  <c r="G2479" s="1"/>
  <c r="F2478"/>
  <c r="G2478" s="1"/>
  <c r="F2474"/>
  <c r="G2474" s="1"/>
  <c r="F2473"/>
  <c r="G2473" s="1"/>
  <c r="F2460"/>
  <c r="G2460" s="1"/>
  <c r="G2461" s="1"/>
  <c r="F2456"/>
  <c r="G2456" s="1"/>
  <c r="F2455"/>
  <c r="G2455" s="1"/>
  <c r="F2442"/>
  <c r="G2442" s="1"/>
  <c r="F2441"/>
  <c r="G2441" s="1"/>
  <c r="F2440"/>
  <c r="G2440" s="1"/>
  <c r="F2439"/>
  <c r="G2439" s="1"/>
  <c r="F2438"/>
  <c r="G2438" s="1"/>
  <c r="F2437"/>
  <c r="G2437" s="1"/>
  <c r="F2436"/>
  <c r="G2436" s="1"/>
  <c r="F2432"/>
  <c r="G2432" s="1"/>
  <c r="F2431"/>
  <c r="G2431" s="1"/>
  <c r="F2418"/>
  <c r="G2418" s="1"/>
  <c r="F2417"/>
  <c r="G2417" s="1"/>
  <c r="F2416"/>
  <c r="G2416" s="1"/>
  <c r="F2415"/>
  <c r="G2415" s="1"/>
  <c r="F2414"/>
  <c r="G2414" s="1"/>
  <c r="F2413"/>
  <c r="G2413" s="1"/>
  <c r="F2412"/>
  <c r="G2412" s="1"/>
  <c r="F2408"/>
  <c r="G2408" s="1"/>
  <c r="F2407"/>
  <c r="G2407" s="1"/>
  <c r="F2394"/>
  <c r="G2394" s="1"/>
  <c r="G2395" s="1"/>
  <c r="F2341"/>
  <c r="G2341" s="1"/>
  <c r="F2340"/>
  <c r="G2340" s="1"/>
  <c r="F2323"/>
  <c r="G2323" s="1"/>
  <c r="F2322"/>
  <c r="G2322" s="1"/>
  <c r="F2304"/>
  <c r="G2304" s="1"/>
  <c r="F2303"/>
  <c r="G2303" s="1"/>
  <c r="F2285"/>
  <c r="G2285" s="1"/>
  <c r="F2284"/>
  <c r="G2284" s="1"/>
  <c r="F2266"/>
  <c r="G2266" s="1"/>
  <c r="F2265"/>
  <c r="G2265" s="1"/>
  <c r="F2247"/>
  <c r="G2247" s="1"/>
  <c r="F2246"/>
  <c r="G2246" s="1"/>
  <c r="F2228"/>
  <c r="G2228" s="1"/>
  <c r="F2227"/>
  <c r="G2227" s="1"/>
  <c r="F2209"/>
  <c r="G2209" s="1"/>
  <c r="F2208"/>
  <c r="G2208" s="1"/>
  <c r="F2191"/>
  <c r="G2191" s="1"/>
  <c r="F2190"/>
  <c r="G2190" s="1"/>
  <c r="F2173"/>
  <c r="G2173" s="1"/>
  <c r="F2172"/>
  <c r="G2172" s="1"/>
  <c r="F2154"/>
  <c r="G2154" s="1"/>
  <c r="F2153"/>
  <c r="G2153" s="1"/>
  <c r="F2135"/>
  <c r="G2135" s="1"/>
  <c r="F2134"/>
  <c r="G2134" s="1"/>
  <c r="F2116"/>
  <c r="G2116" s="1"/>
  <c r="F2115"/>
  <c r="G2115" s="1"/>
  <c r="F2097"/>
  <c r="G2097" s="1"/>
  <c r="F2096"/>
  <c r="G2096" s="1"/>
  <c r="F2078"/>
  <c r="G2078" s="1"/>
  <c r="F2077"/>
  <c r="G2077" s="1"/>
  <c r="F2059"/>
  <c r="G2059" s="1"/>
  <c r="F2058"/>
  <c r="G2058" s="1"/>
  <c r="F2037"/>
  <c r="G2037" s="1"/>
  <c r="F2036"/>
  <c r="G2036" s="1"/>
  <c r="F2015"/>
  <c r="G2015" s="1"/>
  <c r="F2014"/>
  <c r="G2014" s="1"/>
  <c r="F1994"/>
  <c r="G1994" s="1"/>
  <c r="F1993"/>
  <c r="G1993" s="1"/>
  <c r="F1974"/>
  <c r="G1974" s="1"/>
  <c r="F1973"/>
  <c r="G1973" s="1"/>
  <c r="F1955"/>
  <c r="G1955" s="1"/>
  <c r="F1954"/>
  <c r="G1954" s="1"/>
  <c r="F1936"/>
  <c r="G1936" s="1"/>
  <c r="F1935"/>
  <c r="G1935" s="1"/>
  <c r="F1915"/>
  <c r="G1915" s="1"/>
  <c r="F1914"/>
  <c r="G1914" s="1"/>
  <c r="F1895"/>
  <c r="G1895" s="1"/>
  <c r="F1894"/>
  <c r="G1894" s="1"/>
  <c r="F1875"/>
  <c r="G1875" s="1"/>
  <c r="F1874"/>
  <c r="G1874" s="1"/>
  <c r="F1855"/>
  <c r="G1855" s="1"/>
  <c r="F1854"/>
  <c r="G1854" s="1"/>
  <c r="F1835"/>
  <c r="G1835" s="1"/>
  <c r="F1834"/>
  <c r="G1834" s="1"/>
  <c r="F1820"/>
  <c r="G1820" s="1"/>
  <c r="F1819"/>
  <c r="G1819" s="1"/>
  <c r="F1818"/>
  <c r="G1818" s="1"/>
  <c r="F1817"/>
  <c r="G1817" s="1"/>
  <c r="F1813"/>
  <c r="G1813" s="1"/>
  <c r="F1812"/>
  <c r="G1812" s="1"/>
  <c r="F1799"/>
  <c r="G1799" s="1"/>
  <c r="F1798"/>
  <c r="G1798" s="1"/>
  <c r="F1797"/>
  <c r="G1797" s="1"/>
  <c r="F1796"/>
  <c r="G1796" s="1"/>
  <c r="F1792"/>
  <c r="G1792" s="1"/>
  <c r="F1791"/>
  <c r="G1791" s="1"/>
  <c r="F1778"/>
  <c r="G1778" s="1"/>
  <c r="F1777"/>
  <c r="G1777" s="1"/>
  <c r="F1776"/>
  <c r="G1776" s="1"/>
  <c r="F1775"/>
  <c r="G1775" s="1"/>
  <c r="F1771"/>
  <c r="G1771" s="1"/>
  <c r="F1770"/>
  <c r="G1770" s="1"/>
  <c r="F1757"/>
  <c r="G1757" s="1"/>
  <c r="F1756"/>
  <c r="G1756" s="1"/>
  <c r="F1755"/>
  <c r="G1755" s="1"/>
  <c r="F1754"/>
  <c r="G1754" s="1"/>
  <c r="F1750"/>
  <c r="G1750" s="1"/>
  <c r="F1749"/>
  <c r="G1749" s="1"/>
  <c r="F1729"/>
  <c r="G1729" s="1"/>
  <c r="F1728"/>
  <c r="G1728" s="1"/>
  <c r="F1708"/>
  <c r="G1708" s="1"/>
  <c r="F1707"/>
  <c r="G1707" s="1"/>
  <c r="F1687"/>
  <c r="G1687" s="1"/>
  <c r="F1686"/>
  <c r="G1686" s="1"/>
  <c r="F1667"/>
  <c r="G1667" s="1"/>
  <c r="F1666"/>
  <c r="G1666" s="1"/>
  <c r="F1647"/>
  <c r="G1647" s="1"/>
  <c r="F1646"/>
  <c r="G1646" s="1"/>
  <c r="F1627"/>
  <c r="G1627" s="1"/>
  <c r="F1626"/>
  <c r="G1626" s="1"/>
  <c r="F1607"/>
  <c r="G1607" s="1"/>
  <c r="F1606"/>
  <c r="G1606" s="1"/>
  <c r="F1587"/>
  <c r="G1587" s="1"/>
  <c r="F1586"/>
  <c r="G1586" s="1"/>
  <c r="F1567"/>
  <c r="G1567" s="1"/>
  <c r="F1566"/>
  <c r="G1566" s="1"/>
  <c r="F1547"/>
  <c r="G1547" s="1"/>
  <c r="F1546"/>
  <c r="G1546" s="1"/>
  <c r="F1527"/>
  <c r="G1527" s="1"/>
  <c r="F1526"/>
  <c r="G1526" s="1"/>
  <c r="F1507"/>
  <c r="G1507" s="1"/>
  <c r="F1506"/>
  <c r="G1506" s="1"/>
  <c r="F1486"/>
  <c r="G1486" s="1"/>
  <c r="F1467"/>
  <c r="G1467" s="1"/>
  <c r="F1448"/>
  <c r="G1448" s="1"/>
  <c r="F1447"/>
  <c r="G1447" s="1"/>
  <c r="F1428"/>
  <c r="G1428" s="1"/>
  <c r="F1409"/>
  <c r="G1409" s="1"/>
  <c r="F1390"/>
  <c r="G1390" s="1"/>
  <c r="F1371"/>
  <c r="G1371" s="1"/>
  <c r="F1352"/>
  <c r="G1352" s="1"/>
  <c r="F1333"/>
  <c r="G1333" s="1"/>
  <c r="F1314"/>
  <c r="G1314" s="1"/>
  <c r="F1294"/>
  <c r="G1294" s="1"/>
  <c r="F1293"/>
  <c r="G1293" s="1"/>
  <c r="F1275"/>
  <c r="G1275" s="1"/>
  <c r="F1256"/>
  <c r="G1256" s="1"/>
  <c r="F1236"/>
  <c r="G1236" s="1"/>
  <c r="F1214"/>
  <c r="G1214" s="1"/>
  <c r="F1213"/>
  <c r="G1213" s="1"/>
  <c r="F1196"/>
  <c r="G1196" s="1"/>
  <c r="F1178"/>
  <c r="G1178" s="1"/>
  <c r="F1160"/>
  <c r="G1160" s="1"/>
  <c r="F1140"/>
  <c r="G1140" s="1"/>
  <c r="F1139"/>
  <c r="G1139" s="1"/>
  <c r="F1122"/>
  <c r="G1122" s="1"/>
  <c r="F1121"/>
  <c r="G1121" s="1"/>
  <c r="F1104"/>
  <c r="G1104" s="1"/>
  <c r="F1103"/>
  <c r="G1103" s="1"/>
  <c r="F1085"/>
  <c r="G1085" s="1"/>
  <c r="F1084"/>
  <c r="G1084" s="1"/>
  <c r="F1065"/>
  <c r="G1065" s="1"/>
  <c r="F1064"/>
  <c r="G1064" s="1"/>
  <c r="F1046"/>
  <c r="G1046" s="1"/>
  <c r="F1045"/>
  <c r="G1045" s="1"/>
  <c r="F1027"/>
  <c r="G1027" s="1"/>
  <c r="F1008"/>
  <c r="G1008" s="1"/>
  <c r="F988"/>
  <c r="G988" s="1"/>
  <c r="F987"/>
  <c r="G987" s="1"/>
  <c r="F968"/>
  <c r="G968" s="1"/>
  <c r="F967"/>
  <c r="G967" s="1"/>
  <c r="F949"/>
  <c r="G949" s="1"/>
  <c r="F948"/>
  <c r="G948" s="1"/>
  <c r="F930"/>
  <c r="G930" s="1"/>
  <c r="F929"/>
  <c r="G929" s="1"/>
  <c r="F912"/>
  <c r="G912" s="1"/>
  <c r="F911"/>
  <c r="G911" s="1"/>
  <c r="F892"/>
  <c r="G892" s="1"/>
  <c r="F872"/>
  <c r="G872" s="1"/>
  <c r="F853"/>
  <c r="G853" s="1"/>
  <c r="F834"/>
  <c r="G834" s="1"/>
  <c r="F815"/>
  <c r="G815" s="1"/>
  <c r="F796"/>
  <c r="G796" s="1"/>
  <c r="F795"/>
  <c r="G795" s="1"/>
  <c r="F777"/>
  <c r="G777" s="1"/>
  <c r="F776"/>
  <c r="G776" s="1"/>
  <c r="F758"/>
  <c r="G758" s="1"/>
  <c r="F757"/>
  <c r="G757" s="1"/>
  <c r="F738"/>
  <c r="G738" s="1"/>
  <c r="F737"/>
  <c r="G737" s="1"/>
  <c r="F719"/>
  <c r="G719" s="1"/>
  <c r="F718"/>
  <c r="G718" s="1"/>
  <c r="F698"/>
  <c r="G698" s="1"/>
  <c r="F679"/>
  <c r="G679" s="1"/>
  <c r="F678"/>
  <c r="G678" s="1"/>
  <c r="F660"/>
  <c r="G660" s="1"/>
  <c r="F641"/>
  <c r="G641" s="1"/>
  <c r="F622"/>
  <c r="G622" s="1"/>
  <c r="F603"/>
  <c r="G603" s="1"/>
  <c r="F583"/>
  <c r="G583" s="1"/>
  <c r="F564"/>
  <c r="G564" s="1"/>
  <c r="F545"/>
  <c r="G545" s="1"/>
  <c r="F526"/>
  <c r="G526" s="1"/>
  <c r="F507"/>
  <c r="G507" s="1"/>
  <c r="F488"/>
  <c r="G488" s="1"/>
  <c r="F469"/>
  <c r="G469" s="1"/>
  <c r="F450"/>
  <c r="G450" s="1"/>
  <c r="F431"/>
  <c r="G431" s="1"/>
  <c r="F412"/>
  <c r="G412" s="1"/>
  <c r="F393"/>
  <c r="G393" s="1"/>
  <c r="F374"/>
  <c r="G374" s="1"/>
  <c r="F355"/>
  <c r="G355" s="1"/>
  <c r="F336"/>
  <c r="G336" s="1"/>
  <c r="F317"/>
  <c r="G317" s="1"/>
  <c r="F298"/>
  <c r="G298" s="1"/>
  <c r="F279"/>
  <c r="G279" s="1"/>
  <c r="F260"/>
  <c r="G260" s="1"/>
  <c r="F241"/>
  <c r="G241" s="1"/>
  <c r="F222"/>
  <c r="G222" s="1"/>
  <c r="F203"/>
  <c r="G203" s="1"/>
  <c r="F184"/>
  <c r="G184" s="1"/>
  <c r="F165"/>
  <c r="G165" s="1"/>
  <c r="F142"/>
  <c r="G142" s="1"/>
  <c r="F122"/>
  <c r="G122" s="1"/>
  <c r="F308" i="151"/>
  <c r="G308" s="1"/>
  <c r="F307"/>
  <c r="G307" s="1"/>
  <c r="F293"/>
  <c r="G293" s="1"/>
  <c r="F171"/>
  <c r="G171" s="1"/>
  <c r="F2005"/>
  <c r="G2005" s="1"/>
  <c r="F2081"/>
  <c r="G2081" s="1"/>
  <c r="G2082" s="1"/>
  <c r="F2100"/>
  <c r="G2100" s="1"/>
  <c r="G2101" s="1"/>
  <c r="G1155"/>
  <c r="G24"/>
  <c r="G711"/>
  <c r="G1802"/>
  <c r="G1788"/>
  <c r="G1774"/>
  <c r="G1760"/>
  <c r="G1746"/>
  <c r="G1732"/>
  <c r="G1718"/>
  <c r="G1704"/>
  <c r="G1690"/>
  <c r="G1676"/>
  <c r="G1662"/>
  <c r="G1648"/>
  <c r="G1534"/>
  <c r="G1518"/>
  <c r="G1501"/>
  <c r="G1486"/>
  <c r="G1471"/>
  <c r="G1456"/>
  <c r="G1441"/>
  <c r="G1426"/>
  <c r="G1411"/>
  <c r="G1332"/>
  <c r="G1318"/>
  <c r="G1304"/>
  <c r="G1290"/>
  <c r="G1276"/>
  <c r="G1261"/>
  <c r="G1183"/>
  <c r="G1169"/>
  <c r="G1141"/>
  <c r="G1127"/>
  <c r="G1112"/>
  <c r="G1035"/>
  <c r="G1021"/>
  <c r="G1007"/>
  <c r="G992"/>
  <c r="G915"/>
  <c r="G901"/>
  <c r="G887"/>
  <c r="G872"/>
  <c r="G795"/>
  <c r="G781"/>
  <c r="G767"/>
  <c r="G753"/>
  <c r="G739"/>
  <c r="G725"/>
  <c r="G697"/>
  <c r="G355"/>
  <c r="G341"/>
  <c r="G327"/>
  <c r="G259"/>
  <c r="G235"/>
  <c r="G207"/>
  <c r="G176"/>
  <c r="G154"/>
  <c r="G131"/>
  <c r="G109"/>
  <c r="G92"/>
  <c r="G72"/>
  <c r="G48"/>
  <c r="G2804" l="1"/>
  <c r="G2805" s="1"/>
  <c r="D227" i="157" s="1"/>
  <c r="G2355" i="151"/>
  <c r="G2361" s="1"/>
  <c r="G2362" s="1"/>
  <c r="G2363" s="1"/>
  <c r="D201" i="157" s="1"/>
  <c r="G1300" i="158"/>
  <c r="G1308" s="1"/>
  <c r="G1309" s="1"/>
  <c r="G1310" s="1"/>
  <c r="D314" i="157" s="1"/>
  <c r="G1338" i="158"/>
  <c r="G1346" s="1"/>
  <c r="G1347" s="1"/>
  <c r="G1348" s="1"/>
  <c r="D316" i="157" s="1"/>
  <c r="G1376" i="158"/>
  <c r="G1384" s="1"/>
  <c r="G1385" s="1"/>
  <c r="G1386" s="1"/>
  <c r="D318" i="157" s="1"/>
  <c r="G1414" i="158"/>
  <c r="G1422" s="1"/>
  <c r="G1423" s="1"/>
  <c r="G1424" s="1"/>
  <c r="D320" i="157" s="1"/>
  <c r="G598" i="158"/>
  <c r="G606" s="1"/>
  <c r="G607" s="1"/>
  <c r="G608" s="1"/>
  <c r="D269" i="157" s="1"/>
  <c r="G2270" i="151"/>
  <c r="G2276" s="1"/>
  <c r="G2277" s="1"/>
  <c r="G2278" s="1"/>
  <c r="D196" i="157" s="1"/>
  <c r="G2474" i="151"/>
  <c r="G2480" s="1"/>
  <c r="G2508"/>
  <c r="G2514" s="1"/>
  <c r="G2542"/>
  <c r="G2548" s="1"/>
  <c r="G2549" s="1"/>
  <c r="G2550" s="1"/>
  <c r="D212" i="157" s="1"/>
  <c r="G2576" i="151"/>
  <c r="G2582" s="1"/>
  <c r="G2583" s="1"/>
  <c r="G2584" s="1"/>
  <c r="D214" i="157" s="1"/>
  <c r="G2610" i="151"/>
  <c r="G2616" s="1"/>
  <c r="G2617" s="1"/>
  <c r="G2618" s="1"/>
  <c r="D216" i="157" s="1"/>
  <c r="G2644" i="151"/>
  <c r="G2650" s="1"/>
  <c r="G2651" s="1"/>
  <c r="G2652" s="1"/>
  <c r="D218" i="157" s="1"/>
  <c r="G2287" i="151"/>
  <c r="G2293" s="1"/>
  <c r="G2294" s="1"/>
  <c r="G2295" s="1"/>
  <c r="D197" i="157" s="1"/>
  <c r="G2678" i="151"/>
  <c r="G2684" s="1"/>
  <c r="G2685" s="1"/>
  <c r="G2686" s="1"/>
  <c r="D220" i="157" s="1"/>
  <c r="G2746" i="151"/>
  <c r="G2752" s="1"/>
  <c r="G2338"/>
  <c r="G2344" s="1"/>
  <c r="G2345" s="1"/>
  <c r="G2346" s="1"/>
  <c r="D200" i="157" s="1"/>
  <c r="G1319" i="158"/>
  <c r="G1327" s="1"/>
  <c r="G1328" s="1"/>
  <c r="G1329" s="1"/>
  <c r="D315" i="157" s="1"/>
  <c r="G1357" i="158"/>
  <c r="G1365" s="1"/>
  <c r="G1366" s="1"/>
  <c r="G1367" s="1"/>
  <c r="D317" i="157" s="1"/>
  <c r="G1395" i="158"/>
  <c r="G1403" s="1"/>
  <c r="G1404" s="1"/>
  <c r="G1405" s="1"/>
  <c r="D319" i="157" s="1"/>
  <c r="G617" i="158"/>
  <c r="G625" s="1"/>
  <c r="G626" s="1"/>
  <c r="G627" s="1"/>
  <c r="D270" i="157" s="1"/>
  <c r="G2406" i="151"/>
  <c r="G2412" s="1"/>
  <c r="G2413" s="1"/>
  <c r="G2414" s="1"/>
  <c r="D204" i="157" s="1"/>
  <c r="G2525" i="151"/>
  <c r="G2531" s="1"/>
  <c r="G2532" s="1"/>
  <c r="G2533" s="1"/>
  <c r="D211" i="157" s="1"/>
  <c r="G2559" i="151"/>
  <c r="G2565" s="1"/>
  <c r="G2566" s="1"/>
  <c r="G2567" s="1"/>
  <c r="D213" i="157" s="1"/>
  <c r="G2593" i="151"/>
  <c r="G2599" s="1"/>
  <c r="G2600" s="1"/>
  <c r="G2601" s="1"/>
  <c r="D215" i="157" s="1"/>
  <c r="G2627" i="151"/>
  <c r="G2633" s="1"/>
  <c r="G2634" s="1"/>
  <c r="G2635" s="1"/>
  <c r="D217" i="157" s="1"/>
  <c r="G2763" i="151"/>
  <c r="G2769" s="1"/>
  <c r="G2770" s="1"/>
  <c r="G2771" s="1"/>
  <c r="D225" i="157" s="1"/>
  <c r="G2695" i="151"/>
  <c r="G2701" s="1"/>
  <c r="G2702" s="1"/>
  <c r="G2703" s="1"/>
  <c r="D221" i="157" s="1"/>
  <c r="G1942" i="159"/>
  <c r="G1922"/>
  <c r="G1882"/>
  <c r="G2291"/>
  <c r="G2234"/>
  <c r="G2215"/>
  <c r="G2443"/>
  <c r="G2481"/>
  <c r="G2517"/>
  <c r="G2636"/>
  <c r="G2698"/>
  <c r="G2719"/>
  <c r="G2741"/>
  <c r="G2841"/>
  <c r="G2903"/>
  <c r="G2943"/>
  <c r="G2983"/>
  <c r="G3025"/>
  <c r="G3046"/>
  <c r="G3067"/>
  <c r="G3088"/>
  <c r="G3109"/>
  <c r="G3130"/>
  <c r="G3151"/>
  <c r="G3172"/>
  <c r="G3194"/>
  <c r="G3234"/>
  <c r="G3255"/>
  <c r="G3276"/>
  <c r="G3361"/>
  <c r="G3382"/>
  <c r="G3403"/>
  <c r="G3466"/>
  <c r="G3487"/>
  <c r="G3215"/>
  <c r="G3319"/>
  <c r="G3340"/>
  <c r="G2863"/>
  <c r="G3529"/>
  <c r="G3551"/>
  <c r="G3572"/>
  <c r="G3593"/>
  <c r="G3614"/>
  <c r="G3635"/>
  <c r="G3656"/>
  <c r="G3678"/>
  <c r="G3699"/>
  <c r="G3720"/>
  <c r="G3741"/>
  <c r="G3762"/>
  <c r="G3783"/>
  <c r="G3804"/>
  <c r="G3825"/>
  <c r="G3846"/>
  <c r="G3868"/>
  <c r="G3889"/>
  <c r="G3910"/>
  <c r="G3931"/>
  <c r="G3952"/>
  <c r="G3973"/>
  <c r="G3995"/>
  <c r="G4059"/>
  <c r="G4101"/>
  <c r="G4122"/>
  <c r="G4143"/>
  <c r="G4332"/>
  <c r="G4353"/>
  <c r="G4374"/>
  <c r="G4395"/>
  <c r="G4416"/>
  <c r="G4438"/>
  <c r="G4457"/>
  <c r="G4476"/>
  <c r="G4495"/>
  <c r="G4533"/>
  <c r="G4552"/>
  <c r="G4647"/>
  <c r="G4795"/>
  <c r="G4835"/>
  <c r="G4875"/>
  <c r="G5001"/>
  <c r="G5042"/>
  <c r="G5124"/>
  <c r="G5146"/>
  <c r="G5321"/>
  <c r="G5378"/>
  <c r="G5458"/>
  <c r="G5534"/>
  <c r="G5667"/>
  <c r="G5687"/>
  <c r="G5707"/>
  <c r="G5727"/>
  <c r="G5747"/>
  <c r="G5766"/>
  <c r="G6019"/>
  <c r="G6039"/>
  <c r="G6278"/>
  <c r="G6448"/>
  <c r="G6488"/>
  <c r="G6606"/>
  <c r="G6650"/>
  <c r="G6691"/>
  <c r="G6710"/>
  <c r="G6822"/>
  <c r="G6907"/>
  <c r="G6927"/>
  <c r="G6965"/>
  <c r="G6986"/>
  <c r="G7086"/>
  <c r="G3865" i="158"/>
  <c r="G3786"/>
  <c r="G3767"/>
  <c r="G3708"/>
  <c r="G3690"/>
  <c r="G3652"/>
  <c r="G3634"/>
  <c r="G3545"/>
  <c r="G3521"/>
  <c r="G3459"/>
  <c r="G3419"/>
  <c r="G3508" i="159"/>
  <c r="G1902"/>
  <c r="G3445"/>
  <c r="G3298"/>
  <c r="G3424"/>
  <c r="G1534"/>
  <c r="G1574"/>
  <c r="G1614"/>
  <c r="G1654"/>
  <c r="G1694"/>
  <c r="G1862"/>
  <c r="G266"/>
  <c r="G285"/>
  <c r="G304"/>
  <c r="G323"/>
  <c r="G342"/>
  <c r="G361"/>
  <c r="G380"/>
  <c r="G399"/>
  <c r="G418"/>
  <c r="G437"/>
  <c r="G456"/>
  <c r="G494"/>
  <c r="G513"/>
  <c r="G532"/>
  <c r="G551"/>
  <c r="G570"/>
  <c r="G589"/>
  <c r="G609"/>
  <c r="G628"/>
  <c r="G647"/>
  <c r="G666"/>
  <c r="G685"/>
  <c r="G706"/>
  <c r="G725"/>
  <c r="G744"/>
  <c r="G764"/>
  <c r="G783"/>
  <c r="G802"/>
  <c r="G821"/>
  <c r="G840"/>
  <c r="G879"/>
  <c r="G936"/>
  <c r="G995"/>
  <c r="G1758"/>
  <c r="G1800"/>
  <c r="G2761"/>
  <c r="G2419"/>
  <c r="G2537"/>
  <c r="G2556"/>
  <c r="G2576"/>
  <c r="G2616"/>
  <c r="G2655"/>
  <c r="G2677"/>
  <c r="G2883"/>
  <c r="G2923"/>
  <c r="G2963"/>
  <c r="G3003"/>
  <c r="G4626"/>
  <c r="G4668"/>
  <c r="G4691"/>
  <c r="G4712"/>
  <c r="G4733"/>
  <c r="G4754"/>
  <c r="G4775"/>
  <c r="G4815"/>
  <c r="G4855"/>
  <c r="G4897"/>
  <c r="G4918"/>
  <c r="G4939"/>
  <c r="G4961"/>
  <c r="G4981"/>
  <c r="G5021"/>
  <c r="G5063"/>
  <c r="G5167"/>
  <c r="G5186"/>
  <c r="G5206"/>
  <c r="G5281"/>
  <c r="G5301"/>
  <c r="G5437"/>
  <c r="G5496"/>
  <c r="G5610"/>
  <c r="G6467"/>
  <c r="G6508"/>
  <c r="G6527"/>
  <c r="G6565"/>
  <c r="G6587"/>
  <c r="G6628"/>
  <c r="G6766"/>
  <c r="G6803"/>
  <c r="G6841"/>
  <c r="G6866"/>
  <c r="G7025"/>
  <c r="G7046"/>
  <c r="G7066"/>
  <c r="G7109"/>
  <c r="G3806" i="158"/>
  <c r="G3747"/>
  <c r="G3728"/>
  <c r="G3671"/>
  <c r="G3600"/>
  <c r="G3582"/>
  <c r="G3562"/>
  <c r="G89" i="159"/>
  <c r="G129"/>
  <c r="G171"/>
  <c r="G190"/>
  <c r="G209"/>
  <c r="G228"/>
  <c r="G247"/>
  <c r="G1779"/>
  <c r="G1821"/>
  <c r="G1514"/>
  <c r="G1554"/>
  <c r="G1594"/>
  <c r="G1634"/>
  <c r="G1674"/>
  <c r="G1716"/>
  <c r="G1737"/>
  <c r="G2141"/>
  <c r="G2122"/>
  <c r="G2103"/>
  <c r="G2084"/>
  <c r="G2065"/>
  <c r="G2045"/>
  <c r="G2023"/>
  <c r="G2002"/>
  <c r="G1980"/>
  <c r="G1961"/>
  <c r="G109"/>
  <c r="G151"/>
  <c r="G975"/>
  <c r="G1014"/>
  <c r="G1033"/>
  <c r="G1052"/>
  <c r="G1071"/>
  <c r="G1091"/>
  <c r="G1222"/>
  <c r="G1242"/>
  <c r="G1434"/>
  <c r="G3094" i="158"/>
  <c r="G3113"/>
  <c r="G3073"/>
  <c r="G3052"/>
  <c r="G2928"/>
  <c r="G2932"/>
  <c r="G3331"/>
  <c r="G3479"/>
  <c r="G3439"/>
  <c r="G3292"/>
  <c r="G4514" i="159"/>
  <c r="G5103"/>
  <c r="G5340"/>
  <c r="G5416"/>
  <c r="G6259"/>
  <c r="G6297"/>
  <c r="G6316"/>
  <c r="G6335"/>
  <c r="G6886"/>
  <c r="G7315"/>
  <c r="G69"/>
  <c r="G475"/>
  <c r="G859"/>
  <c r="G1842"/>
  <c r="G2253"/>
  <c r="G2160"/>
  <c r="G2596"/>
  <c r="G2781"/>
  <c r="G2800"/>
  <c r="G5082"/>
  <c r="G5359"/>
  <c r="G5397"/>
  <c r="G5590"/>
  <c r="G6408"/>
  <c r="G6427"/>
  <c r="G6670"/>
  <c r="G7005"/>
  <c r="G7129"/>
  <c r="G7168"/>
  <c r="G7187"/>
  <c r="G7206"/>
  <c r="G898"/>
  <c r="G1262"/>
  <c r="G1281"/>
  <c r="G1300"/>
  <c r="G1320"/>
  <c r="G1339"/>
  <c r="G1358"/>
  <c r="G1377"/>
  <c r="G1396"/>
  <c r="G1415"/>
  <c r="G1454"/>
  <c r="G1473"/>
  <c r="G1492"/>
  <c r="G2272"/>
  <c r="G3499" i="158"/>
  <c r="G2983"/>
  <c r="G3845"/>
  <c r="G3541"/>
  <c r="G3003"/>
  <c r="G3369"/>
  <c r="G3350"/>
  <c r="G3825"/>
  <c r="G3312"/>
  <c r="G2481" i="151" l="1"/>
  <c r="G2482" s="1"/>
  <c r="D208" i="157" s="1"/>
  <c r="G2753" i="151"/>
  <c r="G2754" s="1"/>
  <c r="D224" i="157" s="1"/>
  <c r="G2515" i="151"/>
  <c r="G2516" s="1"/>
  <c r="D210" i="157" s="1"/>
  <c r="G41" i="158"/>
  <c r="G34" i="159" l="1"/>
  <c r="G35" s="1"/>
  <c r="F102"/>
  <c r="G102" s="1"/>
  <c r="F82"/>
  <c r="G82" s="1"/>
  <c r="F63"/>
  <c r="G63" s="1"/>
  <c r="F45"/>
  <c r="G45" s="1"/>
  <c r="F27"/>
  <c r="G27" s="1"/>
  <c r="F9"/>
  <c r="G9" s="1"/>
  <c r="F80"/>
  <c r="G80" s="1"/>
  <c r="F2908" i="158"/>
  <c r="G2908" s="1"/>
  <c r="F2907"/>
  <c r="G2907" s="1"/>
  <c r="F2888"/>
  <c r="G2888" s="1"/>
  <c r="F2887"/>
  <c r="G2887" s="1"/>
  <c r="F2878"/>
  <c r="G2878" s="1"/>
  <c r="F2868"/>
  <c r="G2868" s="1"/>
  <c r="F2867"/>
  <c r="G2867" s="1"/>
  <c r="F2848"/>
  <c r="G2848" s="1"/>
  <c r="F2847"/>
  <c r="G2847" s="1"/>
  <c r="F2838"/>
  <c r="G2838" s="1"/>
  <c r="F2828"/>
  <c r="G2828" s="1"/>
  <c r="F2827"/>
  <c r="G2827" s="1"/>
  <c r="F2808"/>
  <c r="G2808" s="1"/>
  <c r="F2807"/>
  <c r="G2807" s="1"/>
  <c r="F2798"/>
  <c r="G2798" s="1"/>
  <c r="F2730"/>
  <c r="G2730" s="1"/>
  <c r="G2732" s="1"/>
  <c r="F2749"/>
  <c r="G2749" s="1"/>
  <c r="G2751" s="1"/>
  <c r="F2787"/>
  <c r="G2787" s="1"/>
  <c r="G2789" s="1"/>
  <c r="F2783"/>
  <c r="G2783" s="1"/>
  <c r="G2785" s="1"/>
  <c r="F2768"/>
  <c r="G2768" s="1"/>
  <c r="G2770" s="1"/>
  <c r="F2764"/>
  <c r="G2764" s="1"/>
  <c r="G2766" s="1"/>
  <c r="F2759"/>
  <c r="G2759" s="1"/>
  <c r="F2745"/>
  <c r="G2745" s="1"/>
  <c r="G2747" s="1"/>
  <c r="F2740"/>
  <c r="G2740" s="1"/>
  <c r="F2726"/>
  <c r="G2726" s="1"/>
  <c r="G2728" s="1"/>
  <c r="F2721"/>
  <c r="G2721" s="1"/>
  <c r="F2711"/>
  <c r="G2711" s="1"/>
  <c r="F2710"/>
  <c r="G2710" s="1"/>
  <c r="F2707"/>
  <c r="G2707" s="1"/>
  <c r="F2706"/>
  <c r="G2706" s="1"/>
  <c r="F2691"/>
  <c r="G2691" s="1"/>
  <c r="F2690"/>
  <c r="G2690" s="1"/>
  <c r="F2687"/>
  <c r="G2687" s="1"/>
  <c r="F2686"/>
  <c r="G2686" s="1"/>
  <c r="F2681"/>
  <c r="G2681" s="1"/>
  <c r="F2671"/>
  <c r="G2671" s="1"/>
  <c r="F2670"/>
  <c r="G2670" s="1"/>
  <c r="F2667"/>
  <c r="G2667" s="1"/>
  <c r="F2666"/>
  <c r="G2666" s="1"/>
  <c r="F2651"/>
  <c r="G2651" s="1"/>
  <c r="F2650"/>
  <c r="G2650" s="1"/>
  <c r="F2647"/>
  <c r="G2647" s="1"/>
  <c r="F2646"/>
  <c r="G2646" s="1"/>
  <c r="F2641"/>
  <c r="G2641" s="1"/>
  <c r="F2631"/>
  <c r="G2631" s="1"/>
  <c r="F2630"/>
  <c r="G2630" s="1"/>
  <c r="F2627"/>
  <c r="G2627" s="1"/>
  <c r="F2626"/>
  <c r="G2626" s="1"/>
  <c r="F2611"/>
  <c r="G2611" s="1"/>
  <c r="F2610"/>
  <c r="G2610" s="1"/>
  <c r="F2607"/>
  <c r="G2607" s="1"/>
  <c r="F2606"/>
  <c r="G2606" s="1"/>
  <c r="F2601"/>
  <c r="G2601" s="1"/>
  <c r="F2591"/>
  <c r="G2591" s="1"/>
  <c r="F2590"/>
  <c r="G2590" s="1"/>
  <c r="F2587"/>
  <c r="G2587" s="1"/>
  <c r="F2586"/>
  <c r="G2586" s="1"/>
  <c r="F2571"/>
  <c r="G2571" s="1"/>
  <c r="F2570"/>
  <c r="G2570" s="1"/>
  <c r="F2567"/>
  <c r="G2567" s="1"/>
  <c r="F2566"/>
  <c r="G2566" s="1"/>
  <c r="F2561"/>
  <c r="G2561" s="1"/>
  <c r="F2551"/>
  <c r="G2551" s="1"/>
  <c r="F2550"/>
  <c r="G2550" s="1"/>
  <c r="F2547"/>
  <c r="G2547" s="1"/>
  <c r="F2546"/>
  <c r="G2546" s="1"/>
  <c r="F2531"/>
  <c r="G2531" s="1"/>
  <c r="F2530"/>
  <c r="G2530" s="1"/>
  <c r="F2527"/>
  <c r="G2527" s="1"/>
  <c r="F2526"/>
  <c r="G2526" s="1"/>
  <c r="F2521"/>
  <c r="G2521" s="1"/>
  <c r="F2511"/>
  <c r="G2511" s="1"/>
  <c r="F2510"/>
  <c r="G2510" s="1"/>
  <c r="F2507"/>
  <c r="G2507" s="1"/>
  <c r="F2506"/>
  <c r="G2506" s="1"/>
  <c r="F2491"/>
  <c r="G2491" s="1"/>
  <c r="F2490"/>
  <c r="G2490" s="1"/>
  <c r="F2487"/>
  <c r="G2487" s="1"/>
  <c r="F2486"/>
  <c r="G2486" s="1"/>
  <c r="F2481"/>
  <c r="G2481" s="1"/>
  <c r="F2471"/>
  <c r="G2471" s="1"/>
  <c r="F2470"/>
  <c r="G2470" s="1"/>
  <c r="F2467"/>
  <c r="G2467" s="1"/>
  <c r="F2466"/>
  <c r="G2466" s="1"/>
  <c r="F2451"/>
  <c r="G2451" s="1"/>
  <c r="F2450"/>
  <c r="G2450" s="1"/>
  <c r="F2447"/>
  <c r="G2447" s="1"/>
  <c r="F2446"/>
  <c r="G2446" s="1"/>
  <c r="F2441"/>
  <c r="G2441" s="1"/>
  <c r="F2427"/>
  <c r="G2427" s="1"/>
  <c r="F2431"/>
  <c r="G2431" s="1"/>
  <c r="F2430"/>
  <c r="G2430" s="1"/>
  <c r="F2426"/>
  <c r="G2426" s="1"/>
  <c r="F2410"/>
  <c r="G2410" s="1"/>
  <c r="G2412" s="1"/>
  <c r="G2408"/>
  <c r="F2401"/>
  <c r="G2401" s="1"/>
  <c r="F2391"/>
  <c r="G2391" s="1"/>
  <c r="G2393" s="1"/>
  <c r="G2389"/>
  <c r="G2372"/>
  <c r="G2374" s="1"/>
  <c r="G2370"/>
  <c r="F2363"/>
  <c r="G2363" s="1"/>
  <c r="G2353"/>
  <c r="G2355" s="1"/>
  <c r="G2351"/>
  <c r="F2335"/>
  <c r="G2335" s="1"/>
  <c r="G2334"/>
  <c r="G2332"/>
  <c r="F2316"/>
  <c r="G2316" s="1"/>
  <c r="G2315"/>
  <c r="G2313"/>
  <c r="F2297"/>
  <c r="G2297" s="1"/>
  <c r="G2296"/>
  <c r="G2294"/>
  <c r="F2279"/>
  <c r="G2279" s="1"/>
  <c r="F2278"/>
  <c r="G2278" s="1"/>
  <c r="G2277"/>
  <c r="F2273"/>
  <c r="G2273" s="1"/>
  <c r="G2275" s="1"/>
  <c r="F2269"/>
  <c r="G2269" s="1"/>
  <c r="F2259"/>
  <c r="G2259" s="1"/>
  <c r="G2258"/>
  <c r="G2256"/>
  <c r="F2250"/>
  <c r="G2250" s="1"/>
  <c r="F2240"/>
  <c r="G2240" s="1"/>
  <c r="G2239"/>
  <c r="G2237"/>
  <c r="F2231"/>
  <c r="G2231" s="1"/>
  <c r="F2221"/>
  <c r="G2221" s="1"/>
  <c r="G2220"/>
  <c r="G2218"/>
  <c r="F2212"/>
  <c r="G2212" s="1"/>
  <c r="F2203"/>
  <c r="G2203" s="1"/>
  <c r="F2202"/>
  <c r="G2202" s="1"/>
  <c r="G2201"/>
  <c r="F2197"/>
  <c r="G2197" s="1"/>
  <c r="G2199" s="1"/>
  <c r="F2193"/>
  <c r="G2193" s="1"/>
  <c r="F2117"/>
  <c r="G2117" s="1"/>
  <c r="F2183"/>
  <c r="G2183" s="1"/>
  <c r="G2182"/>
  <c r="G2180"/>
  <c r="F2174"/>
  <c r="G2174" s="1"/>
  <c r="F2164"/>
  <c r="G2164" s="1"/>
  <c r="G2163"/>
  <c r="G2161"/>
  <c r="F2155"/>
  <c r="G2155" s="1"/>
  <c r="F2145"/>
  <c r="G2145" s="1"/>
  <c r="G2144"/>
  <c r="G2142"/>
  <c r="F2136"/>
  <c r="G2136" s="1"/>
  <c r="F2127"/>
  <c r="G2127" s="1"/>
  <c r="F2126"/>
  <c r="G2126" s="1"/>
  <c r="G2125"/>
  <c r="F2121"/>
  <c r="G2121" s="1"/>
  <c r="G2123" s="1"/>
  <c r="F2107"/>
  <c r="G2107" s="1"/>
  <c r="G2106"/>
  <c r="G2104"/>
  <c r="F2098"/>
  <c r="G2098" s="1"/>
  <c r="F2088"/>
  <c r="G2088" s="1"/>
  <c r="G2087"/>
  <c r="G2085"/>
  <c r="F2079"/>
  <c r="G2079" s="1"/>
  <c r="F2069"/>
  <c r="G2069" s="1"/>
  <c r="G2068"/>
  <c r="G2066"/>
  <c r="F2060"/>
  <c r="G2060" s="1"/>
  <c r="F2051"/>
  <c r="G2051" s="1"/>
  <c r="F2050"/>
  <c r="G2050" s="1"/>
  <c r="G2049"/>
  <c r="F2045"/>
  <c r="G2045" s="1"/>
  <c r="G2047" s="1"/>
  <c r="F2041"/>
  <c r="G2041" s="1"/>
  <c r="F2020"/>
  <c r="G2020" s="1"/>
  <c r="G2032"/>
  <c r="F2027"/>
  <c r="G2027" s="1"/>
  <c r="F2026"/>
  <c r="G2026" s="1"/>
  <c r="F2025"/>
  <c r="G2025" s="1"/>
  <c r="F2024"/>
  <c r="G2024" s="1"/>
  <c r="F2018"/>
  <c r="G2018" s="1"/>
  <c r="F2009"/>
  <c r="G2009" s="1"/>
  <c r="G2010" s="1"/>
  <c r="F2005"/>
  <c r="G2005" s="1"/>
  <c r="F2004"/>
  <c r="G2004" s="1"/>
  <c r="F2003"/>
  <c r="G2003" s="1"/>
  <c r="F2002"/>
  <c r="G2002" s="1"/>
  <c r="F2001"/>
  <c r="G2001" s="1"/>
  <c r="F1996"/>
  <c r="G1996" s="1"/>
  <c r="G1988"/>
  <c r="F1983"/>
  <c r="G1983" s="1"/>
  <c r="F1982"/>
  <c r="G1982" s="1"/>
  <c r="F1981"/>
  <c r="G1981" s="1"/>
  <c r="F1980"/>
  <c r="G1980" s="1"/>
  <c r="F1979"/>
  <c r="G1979" s="1"/>
  <c r="F1974"/>
  <c r="G1974" s="1"/>
  <c r="F1965"/>
  <c r="G1965" s="1"/>
  <c r="G1966" s="1"/>
  <c r="F1961"/>
  <c r="G1961" s="1"/>
  <c r="F1960"/>
  <c r="G1960" s="1"/>
  <c r="F1959"/>
  <c r="G1959" s="1"/>
  <c r="F1958"/>
  <c r="G1958" s="1"/>
  <c r="F1957"/>
  <c r="G1957" s="1"/>
  <c r="F1952"/>
  <c r="G1952" s="1"/>
  <c r="G1944"/>
  <c r="F1940"/>
  <c r="G1940" s="1"/>
  <c r="F1939"/>
  <c r="G1939" s="1"/>
  <c r="F1938"/>
  <c r="G1938" s="1"/>
  <c r="F1937"/>
  <c r="G1937" s="1"/>
  <c r="F1936"/>
  <c r="G1936" s="1"/>
  <c r="F1931"/>
  <c r="G1931" s="1"/>
  <c r="F1918"/>
  <c r="G1918" s="1"/>
  <c r="F1917"/>
  <c r="G1917" s="1"/>
  <c r="F1916"/>
  <c r="F1919"/>
  <c r="G1919" s="1"/>
  <c r="G1916"/>
  <c r="F1915"/>
  <c r="G1915" s="1"/>
  <c r="G1923"/>
  <c r="F1910"/>
  <c r="G1910" s="1"/>
  <c r="F1900"/>
  <c r="G1900" s="1"/>
  <c r="G1901" s="1"/>
  <c r="F1897"/>
  <c r="G1897" s="1"/>
  <c r="F1896"/>
  <c r="G1896" s="1"/>
  <c r="F1895"/>
  <c r="G1895" s="1"/>
  <c r="F1890"/>
  <c r="G1890" s="1"/>
  <c r="G1882"/>
  <c r="F1878"/>
  <c r="G1878" s="1"/>
  <c r="F1877"/>
  <c r="G1877" s="1"/>
  <c r="F1876"/>
  <c r="G1876" s="1"/>
  <c r="F1871"/>
  <c r="G1871" s="1"/>
  <c r="F1862"/>
  <c r="G1862" s="1"/>
  <c r="G1863" s="1"/>
  <c r="F1859"/>
  <c r="G1859" s="1"/>
  <c r="F1858"/>
  <c r="G1858" s="1"/>
  <c r="F1857"/>
  <c r="G1857" s="1"/>
  <c r="F1852"/>
  <c r="G1852" s="1"/>
  <c r="G1844"/>
  <c r="F1840"/>
  <c r="G1840" s="1"/>
  <c r="F1839"/>
  <c r="G1839" s="1"/>
  <c r="F1838"/>
  <c r="G1838" s="1"/>
  <c r="F1833"/>
  <c r="G1833" s="1"/>
  <c r="F1824"/>
  <c r="G1824" s="1"/>
  <c r="G1825" s="1"/>
  <c r="F1821"/>
  <c r="G1821" s="1"/>
  <c r="F1820"/>
  <c r="G1820" s="1"/>
  <c r="F1819"/>
  <c r="G1819" s="1"/>
  <c r="F1814"/>
  <c r="G1814" s="1"/>
  <c r="G1806"/>
  <c r="F1802"/>
  <c r="G1802" s="1"/>
  <c r="F1801"/>
  <c r="G1801" s="1"/>
  <c r="F1800"/>
  <c r="G1800" s="1"/>
  <c r="F1795"/>
  <c r="G1795" s="1"/>
  <c r="F1786"/>
  <c r="G1786" s="1"/>
  <c r="G1787" s="1"/>
  <c r="F1783"/>
  <c r="G1783" s="1"/>
  <c r="F1782"/>
  <c r="G1782" s="1"/>
  <c r="F1781"/>
  <c r="G1781" s="1"/>
  <c r="F1776"/>
  <c r="G1776" s="1"/>
  <c r="G1768"/>
  <c r="F1765"/>
  <c r="G1765" s="1"/>
  <c r="F1764"/>
  <c r="G1764" s="1"/>
  <c r="F1763"/>
  <c r="G1763" s="1"/>
  <c r="F1758"/>
  <c r="G1758" s="1"/>
  <c r="F1749"/>
  <c r="G1749" s="1"/>
  <c r="G1750" s="1"/>
  <c r="F1746"/>
  <c r="G1746" s="1"/>
  <c r="F1745"/>
  <c r="G1745" s="1"/>
  <c r="F1744"/>
  <c r="G1744" s="1"/>
  <c r="F1739"/>
  <c r="G1739" s="1"/>
  <c r="F1727"/>
  <c r="G1727" s="1"/>
  <c r="F1728"/>
  <c r="G1728" s="1"/>
  <c r="F1726"/>
  <c r="G1726" s="1"/>
  <c r="F1721"/>
  <c r="G1721" s="1"/>
  <c r="G1731"/>
  <c r="F1710"/>
  <c r="G1710" s="1"/>
  <c r="F1709"/>
  <c r="G1709" s="1"/>
  <c r="F1705"/>
  <c r="G1705" s="1"/>
  <c r="F1703"/>
  <c r="G1703" s="1"/>
  <c r="G1713"/>
  <c r="F1692"/>
  <c r="G1692" s="1"/>
  <c r="G1691"/>
  <c r="F1687"/>
  <c r="G1687" s="1"/>
  <c r="G1689" s="1"/>
  <c r="G1676"/>
  <c r="F1672"/>
  <c r="G1672" s="1"/>
  <c r="F1671"/>
  <c r="G1671" s="1"/>
  <c r="F1667"/>
  <c r="G1667" s="1"/>
  <c r="F1665"/>
  <c r="G1665" s="1"/>
  <c r="F1648"/>
  <c r="G1648" s="1"/>
  <c r="G1656"/>
  <c r="F1653"/>
  <c r="G1653" s="1"/>
  <c r="F1652"/>
  <c r="G1652" s="1"/>
  <c r="F1651"/>
  <c r="G1651" s="1"/>
  <c r="F1650"/>
  <c r="G1650" s="1"/>
  <c r="F1649"/>
  <c r="G1649" s="1"/>
  <c r="F1647"/>
  <c r="G1647" s="1"/>
  <c r="F1646"/>
  <c r="G1646" s="1"/>
  <c r="F1642"/>
  <c r="G1642" s="1"/>
  <c r="F1638"/>
  <c r="G1638" s="1"/>
  <c r="G1630"/>
  <c r="F1627"/>
  <c r="G1627" s="1"/>
  <c r="F1626"/>
  <c r="G1626" s="1"/>
  <c r="F1625"/>
  <c r="G1625" s="1"/>
  <c r="F1624"/>
  <c r="G1624" s="1"/>
  <c r="F1623"/>
  <c r="G1623" s="1"/>
  <c r="F1622"/>
  <c r="G1622" s="1"/>
  <c r="F1621"/>
  <c r="G1621" s="1"/>
  <c r="F1617"/>
  <c r="G1617" s="1"/>
  <c r="F1613"/>
  <c r="G1613" s="1"/>
  <c r="G1604"/>
  <c r="F1599"/>
  <c r="G1599" s="1"/>
  <c r="G1601" s="1"/>
  <c r="F1595"/>
  <c r="G1595" s="1"/>
  <c r="G1587"/>
  <c r="F1582"/>
  <c r="G1582" s="1"/>
  <c r="G1584" s="1"/>
  <c r="F1578"/>
  <c r="G1578" s="1"/>
  <c r="F1566"/>
  <c r="G1566" s="1"/>
  <c r="F1565"/>
  <c r="G1565" s="1"/>
  <c r="G1570"/>
  <c r="F1561"/>
  <c r="G1561" s="1"/>
  <c r="G1551"/>
  <c r="G1552" s="1"/>
  <c r="G1549"/>
  <c r="F1544"/>
  <c r="G1544" s="1"/>
  <c r="G1536"/>
  <c r="G1533"/>
  <c r="F1528"/>
  <c r="G1528" s="1"/>
  <c r="G1518"/>
  <c r="G1519" s="1"/>
  <c r="F1502"/>
  <c r="G1502" s="1"/>
  <c r="G1503" s="1"/>
  <c r="F1486"/>
  <c r="G1486" s="1"/>
  <c r="G1487" s="1"/>
  <c r="F1470"/>
  <c r="G1470" s="1"/>
  <c r="G1471" s="1"/>
  <c r="G1516"/>
  <c r="F1511"/>
  <c r="G1511" s="1"/>
  <c r="G1500"/>
  <c r="F1495"/>
  <c r="G1495" s="1"/>
  <c r="G1484"/>
  <c r="F1479"/>
  <c r="G1479" s="1"/>
  <c r="G1468"/>
  <c r="F1463"/>
  <c r="G1463" s="1"/>
  <c r="G1455"/>
  <c r="G1452"/>
  <c r="F1447"/>
  <c r="G1447" s="1"/>
  <c r="G1439"/>
  <c r="G1436"/>
  <c r="F1431"/>
  <c r="G1431" s="1"/>
  <c r="G1250"/>
  <c r="F1242"/>
  <c r="G1242" s="1"/>
  <c r="F1240"/>
  <c r="G1240" s="1"/>
  <c r="F1226"/>
  <c r="G1226" s="1"/>
  <c r="F1204"/>
  <c r="G1204" s="1"/>
  <c r="F1230"/>
  <c r="G1230" s="1"/>
  <c r="G1231" s="1"/>
  <c r="F1227"/>
  <c r="G1227" s="1"/>
  <c r="F1225"/>
  <c r="G1225" s="1"/>
  <c r="F1224"/>
  <c r="G1224" s="1"/>
  <c r="F1223"/>
  <c r="G1223" s="1"/>
  <c r="F1219"/>
  <c r="G1219" s="1"/>
  <c r="F1217"/>
  <c r="G1217" s="1"/>
  <c r="F1208"/>
  <c r="G1208" s="1"/>
  <c r="G1209" s="1"/>
  <c r="F1205"/>
  <c r="G1205" s="1"/>
  <c r="F1203"/>
  <c r="G1203" s="1"/>
  <c r="F1202"/>
  <c r="G1202" s="1"/>
  <c r="F1201"/>
  <c r="G1201" s="1"/>
  <c r="F1197"/>
  <c r="G1197" s="1"/>
  <c r="F1195"/>
  <c r="G1195" s="1"/>
  <c r="F1186"/>
  <c r="G1186" s="1"/>
  <c r="G1187" s="1"/>
  <c r="F1183"/>
  <c r="G1183" s="1"/>
  <c r="F1182"/>
  <c r="G1182" s="1"/>
  <c r="F1181"/>
  <c r="G1181" s="1"/>
  <c r="F1180"/>
  <c r="G1180" s="1"/>
  <c r="F1176"/>
  <c r="G1176" s="1"/>
  <c r="F1174"/>
  <c r="G1174" s="1"/>
  <c r="F1165"/>
  <c r="G1165" s="1"/>
  <c r="G1166" s="1"/>
  <c r="F1162"/>
  <c r="G1162" s="1"/>
  <c r="F1161"/>
  <c r="G1161" s="1"/>
  <c r="F1160"/>
  <c r="G1160" s="1"/>
  <c r="F1159"/>
  <c r="G1159" s="1"/>
  <c r="F1155"/>
  <c r="G1155" s="1"/>
  <c r="F1153"/>
  <c r="G1153" s="1"/>
  <c r="F1144"/>
  <c r="G1144" s="1"/>
  <c r="G1145" s="1"/>
  <c r="F1141"/>
  <c r="G1141" s="1"/>
  <c r="F1140"/>
  <c r="G1140" s="1"/>
  <c r="F1139"/>
  <c r="G1139" s="1"/>
  <c r="F1138"/>
  <c r="G1138" s="1"/>
  <c r="F1134"/>
  <c r="G1134" s="1"/>
  <c r="F1132"/>
  <c r="G1132" s="1"/>
  <c r="F1123"/>
  <c r="G1123" s="1"/>
  <c r="G1124" s="1"/>
  <c r="F1120"/>
  <c r="G1120" s="1"/>
  <c r="F1119"/>
  <c r="G1119" s="1"/>
  <c r="F1118"/>
  <c r="G1118" s="1"/>
  <c r="F1117"/>
  <c r="G1117" s="1"/>
  <c r="F1113"/>
  <c r="G1113" s="1"/>
  <c r="F1111"/>
  <c r="G1111" s="1"/>
  <c r="F1102"/>
  <c r="G1102" s="1"/>
  <c r="G1103" s="1"/>
  <c r="F1099"/>
  <c r="G1099" s="1"/>
  <c r="F1098"/>
  <c r="G1098" s="1"/>
  <c r="F1097"/>
  <c r="G1097" s="1"/>
  <c r="F1096"/>
  <c r="G1096" s="1"/>
  <c r="F1092"/>
  <c r="G1092" s="1"/>
  <c r="F1090"/>
  <c r="G1090" s="1"/>
  <c r="F1081"/>
  <c r="G1081" s="1"/>
  <c r="G1082" s="1"/>
  <c r="F1078"/>
  <c r="G1078" s="1"/>
  <c r="F1077"/>
  <c r="G1077" s="1"/>
  <c r="F1076"/>
  <c r="G1076" s="1"/>
  <c r="F1075"/>
  <c r="G1075" s="1"/>
  <c r="F1071"/>
  <c r="G1071" s="1"/>
  <c r="F1069"/>
  <c r="G1069" s="1"/>
  <c r="F1060"/>
  <c r="G1060" s="1"/>
  <c r="G1061" s="1"/>
  <c r="F1057"/>
  <c r="G1057" s="1"/>
  <c r="F1056"/>
  <c r="G1056" s="1"/>
  <c r="F1055"/>
  <c r="G1055" s="1"/>
  <c r="F1054"/>
  <c r="G1054" s="1"/>
  <c r="F1050"/>
  <c r="G1050" s="1"/>
  <c r="F1048"/>
  <c r="G1048" s="1"/>
  <c r="F1039"/>
  <c r="G1039" s="1"/>
  <c r="G1040" s="1"/>
  <c r="F1036"/>
  <c r="G1036" s="1"/>
  <c r="F1035"/>
  <c r="G1035" s="1"/>
  <c r="F1034"/>
  <c r="G1034" s="1"/>
  <c r="F1033"/>
  <c r="G1033" s="1"/>
  <c r="F1029"/>
  <c r="G1029" s="1"/>
  <c r="F1027"/>
  <c r="G1027" s="1"/>
  <c r="F1018"/>
  <c r="G1018" s="1"/>
  <c r="G1019" s="1"/>
  <c r="F1015"/>
  <c r="G1015" s="1"/>
  <c r="F1008"/>
  <c r="G1008" s="1"/>
  <c r="F1006"/>
  <c r="G1006" s="1"/>
  <c r="G997"/>
  <c r="F994"/>
  <c r="G994" s="1"/>
  <c r="F987"/>
  <c r="G987" s="1"/>
  <c r="F985"/>
  <c r="G985" s="1"/>
  <c r="G977"/>
  <c r="F974"/>
  <c r="G974" s="1"/>
  <c r="F967"/>
  <c r="G967" s="1"/>
  <c r="F965"/>
  <c r="G965" s="1"/>
  <c r="G957"/>
  <c r="F954"/>
  <c r="G954" s="1"/>
  <c r="F947"/>
  <c r="G947" s="1"/>
  <c r="F945"/>
  <c r="G945" s="1"/>
  <c r="G937"/>
  <c r="F934"/>
  <c r="G934" s="1"/>
  <c r="F927"/>
  <c r="G927" s="1"/>
  <c r="F925"/>
  <c r="G925" s="1"/>
  <c r="G917"/>
  <c r="F914"/>
  <c r="G914" s="1"/>
  <c r="F907"/>
  <c r="G907" s="1"/>
  <c r="F905"/>
  <c r="G905" s="1"/>
  <c r="G897"/>
  <c r="F894"/>
  <c r="G894" s="1"/>
  <c r="F887"/>
  <c r="G887" s="1"/>
  <c r="F885"/>
  <c r="G885" s="1"/>
  <c r="G876"/>
  <c r="G874"/>
  <c r="F869"/>
  <c r="G869" s="1"/>
  <c r="G859"/>
  <c r="G861"/>
  <c r="F854"/>
  <c r="G854" s="1"/>
  <c r="F780"/>
  <c r="G780" s="1"/>
  <c r="G846"/>
  <c r="F843"/>
  <c r="G843" s="1"/>
  <c r="F842"/>
  <c r="G842" s="1"/>
  <c r="F837"/>
  <c r="G837" s="1"/>
  <c r="F835"/>
  <c r="G835" s="1"/>
  <c r="G827"/>
  <c r="F824"/>
  <c r="G824" s="1"/>
  <c r="F823"/>
  <c r="G823" s="1"/>
  <c r="F821"/>
  <c r="G821" s="1"/>
  <c r="F820"/>
  <c r="G820" s="1"/>
  <c r="F816"/>
  <c r="G816" s="1"/>
  <c r="F814"/>
  <c r="G814" s="1"/>
  <c r="G806"/>
  <c r="F803"/>
  <c r="G803" s="1"/>
  <c r="F802"/>
  <c r="G802" s="1"/>
  <c r="F801"/>
  <c r="G801" s="1"/>
  <c r="F799"/>
  <c r="G799" s="1"/>
  <c r="F798"/>
  <c r="G798" s="1"/>
  <c r="F794"/>
  <c r="G794" s="1"/>
  <c r="F792"/>
  <c r="G792" s="1"/>
  <c r="G783"/>
  <c r="F779"/>
  <c r="G779" s="1"/>
  <c r="F777"/>
  <c r="G777" s="1"/>
  <c r="F776"/>
  <c r="G776" s="1"/>
  <c r="F772"/>
  <c r="G772" s="1"/>
  <c r="F770"/>
  <c r="G770" s="1"/>
  <c r="G762"/>
  <c r="F759"/>
  <c r="G759" s="1"/>
  <c r="F758"/>
  <c r="G758" s="1"/>
  <c r="F756"/>
  <c r="G756" s="1"/>
  <c r="F755"/>
  <c r="G755" s="1"/>
  <c r="F751"/>
  <c r="G751" s="1"/>
  <c r="F749"/>
  <c r="G749" s="1"/>
  <c r="G740"/>
  <c r="F737"/>
  <c r="G737" s="1"/>
  <c r="F736"/>
  <c r="G736" s="1"/>
  <c r="F734"/>
  <c r="G734" s="1"/>
  <c r="F733"/>
  <c r="G733" s="1"/>
  <c r="F729"/>
  <c r="G729" s="1"/>
  <c r="F727"/>
  <c r="G727" s="1"/>
  <c r="G718"/>
  <c r="F715"/>
  <c r="G715" s="1"/>
  <c r="F713"/>
  <c r="G713" s="1"/>
  <c r="F709"/>
  <c r="G709" s="1"/>
  <c r="F707"/>
  <c r="G707" s="1"/>
  <c r="G698"/>
  <c r="F695"/>
  <c r="G695" s="1"/>
  <c r="F693"/>
  <c r="G693" s="1"/>
  <c r="F689"/>
  <c r="G689" s="1"/>
  <c r="F687"/>
  <c r="G687" s="1"/>
  <c r="F673"/>
  <c r="G673" s="1"/>
  <c r="G677"/>
  <c r="F674"/>
  <c r="G674" s="1"/>
  <c r="F669"/>
  <c r="G669" s="1"/>
  <c r="F667"/>
  <c r="G667" s="1"/>
  <c r="G659"/>
  <c r="F656"/>
  <c r="G656" s="1"/>
  <c r="G657" s="1"/>
  <c r="F652"/>
  <c r="G652" s="1"/>
  <c r="F650"/>
  <c r="G650" s="1"/>
  <c r="G642"/>
  <c r="F639"/>
  <c r="G639" s="1"/>
  <c r="G640" s="1"/>
  <c r="F635"/>
  <c r="G635" s="1"/>
  <c r="F633"/>
  <c r="G633" s="1"/>
  <c r="G583"/>
  <c r="F585"/>
  <c r="G585" s="1"/>
  <c r="G586" s="1"/>
  <c r="F577"/>
  <c r="G577" s="1"/>
  <c r="G569"/>
  <c r="G566"/>
  <c r="F561"/>
  <c r="G561" s="1"/>
  <c r="G550"/>
  <c r="G553"/>
  <c r="F545"/>
  <c r="G545" s="1"/>
  <c r="F536"/>
  <c r="G536" s="1"/>
  <c r="G537" s="1"/>
  <c r="F533"/>
  <c r="G533" s="1"/>
  <c r="F532"/>
  <c r="G532" s="1"/>
  <c r="F528"/>
  <c r="G528" s="1"/>
  <c r="F526"/>
  <c r="G526" s="1"/>
  <c r="F517"/>
  <c r="G517" s="1"/>
  <c r="G518" s="1"/>
  <c r="F514"/>
  <c r="G514" s="1"/>
  <c r="F513"/>
  <c r="G513" s="1"/>
  <c r="F509"/>
  <c r="G509" s="1"/>
  <c r="F507"/>
  <c r="G507" s="1"/>
  <c r="F498"/>
  <c r="G498" s="1"/>
  <c r="G499" s="1"/>
  <c r="F495"/>
  <c r="G495" s="1"/>
  <c r="F494"/>
  <c r="G494" s="1"/>
  <c r="F490"/>
  <c r="G490" s="1"/>
  <c r="F488"/>
  <c r="G488" s="1"/>
  <c r="F479"/>
  <c r="G479" s="1"/>
  <c r="G480" s="1"/>
  <c r="F476"/>
  <c r="G476" s="1"/>
  <c r="F475"/>
  <c r="G475" s="1"/>
  <c r="F471"/>
  <c r="G471" s="1"/>
  <c r="F469"/>
  <c r="G469" s="1"/>
  <c r="F460"/>
  <c r="G460" s="1"/>
  <c r="G461" s="1"/>
  <c r="F457"/>
  <c r="G457" s="1"/>
  <c r="F456"/>
  <c r="G456" s="1"/>
  <c r="F452"/>
  <c r="G452" s="1"/>
  <c r="F450"/>
  <c r="G450" s="1"/>
  <c r="G442"/>
  <c r="F439"/>
  <c r="G439" s="1"/>
  <c r="F438"/>
  <c r="G438" s="1"/>
  <c r="F434"/>
  <c r="G434" s="1"/>
  <c r="F432"/>
  <c r="G432" s="1"/>
  <c r="G424"/>
  <c r="F421"/>
  <c r="G421" s="1"/>
  <c r="F420"/>
  <c r="G420" s="1"/>
  <c r="F416"/>
  <c r="G416" s="1"/>
  <c r="F414"/>
  <c r="G414" s="1"/>
  <c r="G407"/>
  <c r="F404"/>
  <c r="G404" s="1"/>
  <c r="F403"/>
  <c r="G403" s="1"/>
  <c r="F399"/>
  <c r="G399" s="1"/>
  <c r="F397"/>
  <c r="G397" s="1"/>
  <c r="G389"/>
  <c r="F386"/>
  <c r="G386" s="1"/>
  <c r="F385"/>
  <c r="G385" s="1"/>
  <c r="F381"/>
  <c r="G381" s="1"/>
  <c r="F379"/>
  <c r="G379" s="1"/>
  <c r="F368"/>
  <c r="G368" s="1"/>
  <c r="F367"/>
  <c r="G367" s="1"/>
  <c r="F363"/>
  <c r="G363" s="1"/>
  <c r="F361"/>
  <c r="G361" s="1"/>
  <c r="F352"/>
  <c r="G352" s="1"/>
  <c r="F351"/>
  <c r="G351" s="1"/>
  <c r="F348"/>
  <c r="G348" s="1"/>
  <c r="F347"/>
  <c r="G347" s="1"/>
  <c r="F343"/>
  <c r="G343" s="1"/>
  <c r="F341"/>
  <c r="G341" s="1"/>
  <c r="F332"/>
  <c r="G332" s="1"/>
  <c r="F331"/>
  <c r="G331" s="1"/>
  <c r="F328"/>
  <c r="G328" s="1"/>
  <c r="F327"/>
  <c r="G327" s="1"/>
  <c r="F323"/>
  <c r="G323" s="1"/>
  <c r="F321"/>
  <c r="G321" s="1"/>
  <c r="G313"/>
  <c r="F308"/>
  <c r="G308" s="1"/>
  <c r="F307"/>
  <c r="G307" s="1"/>
  <c r="F303"/>
  <c r="G303" s="1"/>
  <c r="F301"/>
  <c r="G301" s="1"/>
  <c r="G293"/>
  <c r="F288"/>
  <c r="G288" s="1"/>
  <c r="F287"/>
  <c r="G287" s="1"/>
  <c r="F283"/>
  <c r="G283" s="1"/>
  <c r="F281"/>
  <c r="G281" s="1"/>
  <c r="F272"/>
  <c r="G272" s="1"/>
  <c r="F271"/>
  <c r="G271" s="1"/>
  <c r="F268"/>
  <c r="G268" s="1"/>
  <c r="F267"/>
  <c r="G267" s="1"/>
  <c r="F263"/>
  <c r="G263" s="1"/>
  <c r="F261"/>
  <c r="G261" s="1"/>
  <c r="F252"/>
  <c r="G252" s="1"/>
  <c r="F251"/>
  <c r="G251" s="1"/>
  <c r="F248"/>
  <c r="G248" s="1"/>
  <c r="F247"/>
  <c r="G247" s="1"/>
  <c r="F243"/>
  <c r="G243" s="1"/>
  <c r="F241"/>
  <c r="G241" s="1"/>
  <c r="G233"/>
  <c r="F230"/>
  <c r="G230" s="1"/>
  <c r="F229"/>
  <c r="G229" s="1"/>
  <c r="F225"/>
  <c r="G225" s="1"/>
  <c r="F223"/>
  <c r="G223" s="1"/>
  <c r="G215"/>
  <c r="F212"/>
  <c r="G212" s="1"/>
  <c r="F211"/>
  <c r="G211" s="1"/>
  <c r="F207"/>
  <c r="G207" s="1"/>
  <c r="F205"/>
  <c r="G205" s="1"/>
  <c r="G194"/>
  <c r="F191"/>
  <c r="G191" s="1"/>
  <c r="F190"/>
  <c r="G190" s="1"/>
  <c r="F186"/>
  <c r="G186" s="1"/>
  <c r="F184"/>
  <c r="G184" s="1"/>
  <c r="G176"/>
  <c r="F173"/>
  <c r="G173" s="1"/>
  <c r="F172"/>
  <c r="G172" s="1"/>
  <c r="F171"/>
  <c r="G171" s="1"/>
  <c r="F167"/>
  <c r="G167" s="1"/>
  <c r="F165"/>
  <c r="G165" s="1"/>
  <c r="G157"/>
  <c r="F154"/>
  <c r="G154" s="1"/>
  <c r="F153"/>
  <c r="G153" s="1"/>
  <c r="F152"/>
  <c r="G152" s="1"/>
  <c r="F148"/>
  <c r="G148" s="1"/>
  <c r="F146"/>
  <c r="G146" s="1"/>
  <c r="G138"/>
  <c r="F135"/>
  <c r="G135" s="1"/>
  <c r="F129"/>
  <c r="G129" s="1"/>
  <c r="F127"/>
  <c r="G127" s="1"/>
  <c r="G119"/>
  <c r="F116"/>
  <c r="G116" s="1"/>
  <c r="F110"/>
  <c r="G110" s="1"/>
  <c r="F108"/>
  <c r="G108" s="1"/>
  <c r="G100"/>
  <c r="F97"/>
  <c r="G97" s="1"/>
  <c r="F91"/>
  <c r="G91" s="1"/>
  <c r="F89"/>
  <c r="G89" s="1"/>
  <c r="F74"/>
  <c r="G74" s="1"/>
  <c r="F75"/>
  <c r="G75" s="1"/>
  <c r="G60"/>
  <c r="F55"/>
  <c r="G55" s="1"/>
  <c r="G79"/>
  <c r="F70"/>
  <c r="G70" s="1"/>
  <c r="F68"/>
  <c r="G68" s="1"/>
  <c r="F56"/>
  <c r="G56" s="1"/>
  <c r="F51"/>
  <c r="G51" s="1"/>
  <c r="F49"/>
  <c r="G49" s="1"/>
  <c r="F37"/>
  <c r="G37" s="1"/>
  <c r="G38" s="1"/>
  <c r="F33"/>
  <c r="G33" s="1"/>
  <c r="F31"/>
  <c r="G31" s="1"/>
  <c r="F9"/>
  <c r="G9" s="1"/>
  <c r="F7"/>
  <c r="G7" s="1"/>
  <c r="F2250" i="151"/>
  <c r="G2250" s="1"/>
  <c r="F2248"/>
  <c r="G2248" s="1"/>
  <c r="F2232"/>
  <c r="G2232" s="1"/>
  <c r="F2230"/>
  <c r="G2230" s="1"/>
  <c r="G2221"/>
  <c r="F2220"/>
  <c r="G2220" s="1"/>
  <c r="F2214"/>
  <c r="G2214" s="1"/>
  <c r="F2212"/>
  <c r="G2212" s="1"/>
  <c r="G2203"/>
  <c r="F2202"/>
  <c r="G2202" s="1"/>
  <c r="F2196"/>
  <c r="G2196" s="1"/>
  <c r="F2194"/>
  <c r="G2194" s="1"/>
  <c r="F2179"/>
  <c r="G2179" s="1"/>
  <c r="F2177"/>
  <c r="G2177" s="1"/>
  <c r="F2106"/>
  <c r="G2106" s="1"/>
  <c r="F2105"/>
  <c r="G2105" s="1"/>
  <c r="F2104"/>
  <c r="G2104" s="1"/>
  <c r="F2103"/>
  <c r="G2103" s="1"/>
  <c r="F2096"/>
  <c r="G2096" s="1"/>
  <c r="F2085"/>
  <c r="G2085" s="1"/>
  <c r="F2168"/>
  <c r="G2168" s="1"/>
  <c r="G2169" s="1"/>
  <c r="F2162"/>
  <c r="G2162" s="1"/>
  <c r="F2153"/>
  <c r="G2153" s="1"/>
  <c r="F2152"/>
  <c r="G2152" s="1"/>
  <c r="F2151"/>
  <c r="G2151" s="1"/>
  <c r="F2145"/>
  <c r="G2145" s="1"/>
  <c r="F2136"/>
  <c r="G2136" s="1"/>
  <c r="G2137" s="1"/>
  <c r="F2130"/>
  <c r="G2130" s="1"/>
  <c r="F2121"/>
  <c r="G2121" s="1"/>
  <c r="G2122" s="1"/>
  <c r="F2115"/>
  <c r="G2115" s="1"/>
  <c r="F2087"/>
  <c r="G2087" s="1"/>
  <c r="F2086"/>
  <c r="G2086" s="1"/>
  <c r="F2084"/>
  <c r="G2084" s="1"/>
  <c r="F2077"/>
  <c r="G2077" s="1"/>
  <c r="F2068"/>
  <c r="G2068" s="1"/>
  <c r="G2069" s="1"/>
  <c r="F2062"/>
  <c r="G2062" s="1"/>
  <c r="F2053"/>
  <c r="G2053" s="1"/>
  <c r="F2052"/>
  <c r="G2052" s="1"/>
  <c r="F2051"/>
  <c r="G2051" s="1"/>
  <c r="F2031"/>
  <c r="G2031" s="1"/>
  <c r="F2030"/>
  <c r="G2030" s="1"/>
  <c r="F2026"/>
  <c r="G2026" s="1"/>
  <c r="F2035"/>
  <c r="G2035" s="1"/>
  <c r="G2036" s="1"/>
  <c r="F2032"/>
  <c r="G2032" s="1"/>
  <c r="F2024"/>
  <c r="G2024" s="1"/>
  <c r="F2023"/>
  <c r="G2023" s="1"/>
  <c r="G2014"/>
  <c r="F2013"/>
  <c r="G2013" s="1"/>
  <c r="F2012"/>
  <c r="G2012" s="1"/>
  <c r="F2009"/>
  <c r="G2009" s="1"/>
  <c r="G2010" s="1"/>
  <c r="F2004"/>
  <c r="G2004" s="1"/>
  <c r="F2003"/>
  <c r="G2003" s="1"/>
  <c r="F1994"/>
  <c r="G1994" s="1"/>
  <c r="F1993"/>
  <c r="G1993" s="1"/>
  <c r="F1990"/>
  <c r="G1990" s="1"/>
  <c r="G1991" s="1"/>
  <c r="F1986"/>
  <c r="G1986" s="1"/>
  <c r="F1985"/>
  <c r="G1985" s="1"/>
  <c r="F1976"/>
  <c r="G1976" s="1"/>
  <c r="G1977" s="1"/>
  <c r="F1973"/>
  <c r="G1973" s="1"/>
  <c r="G1974" s="1"/>
  <c r="F1969"/>
  <c r="G1969" s="1"/>
  <c r="F1968"/>
  <c r="G1968" s="1"/>
  <c r="F1959"/>
  <c r="G1959" s="1"/>
  <c r="F1958"/>
  <c r="G1958" s="1"/>
  <c r="F1955"/>
  <c r="G1955" s="1"/>
  <c r="G1956" s="1"/>
  <c r="F1951"/>
  <c r="G1951" s="1"/>
  <c r="F1950"/>
  <c r="G1950" s="1"/>
  <c r="F1941"/>
  <c r="G1941" s="1"/>
  <c r="G1942" s="1"/>
  <c r="F1938"/>
  <c r="G1938" s="1"/>
  <c r="G1939" s="1"/>
  <c r="F1934"/>
  <c r="G1934" s="1"/>
  <c r="F1933"/>
  <c r="G1933" s="1"/>
  <c r="F1923"/>
  <c r="G1923" s="1"/>
  <c r="F1924"/>
  <c r="G1924" s="1"/>
  <c r="F1920"/>
  <c r="G1920" s="1"/>
  <c r="G1921" s="1"/>
  <c r="F1916"/>
  <c r="G1916" s="1"/>
  <c r="F1915"/>
  <c r="G1915" s="1"/>
  <c r="F1906"/>
  <c r="G1906" s="1"/>
  <c r="G1907" s="1"/>
  <c r="F1903"/>
  <c r="G1903" s="1"/>
  <c r="G1904" s="1"/>
  <c r="F1899"/>
  <c r="G1899" s="1"/>
  <c r="F1898"/>
  <c r="G1898" s="1"/>
  <c r="F1888"/>
  <c r="G1888" s="1"/>
  <c r="G1889" s="1"/>
  <c r="F1880"/>
  <c r="G1880" s="1"/>
  <c r="F1871"/>
  <c r="G1871" s="1"/>
  <c r="G1872" s="1"/>
  <c r="F1863"/>
  <c r="G1863" s="1"/>
  <c r="F1854"/>
  <c r="G1854" s="1"/>
  <c r="G1855" s="1"/>
  <c r="F1846"/>
  <c r="G1846" s="1"/>
  <c r="F1837"/>
  <c r="G1837" s="1"/>
  <c r="G1838" s="1"/>
  <c r="F1829"/>
  <c r="G1829" s="1"/>
  <c r="F1820"/>
  <c r="G1820" s="1"/>
  <c r="G1821" s="1"/>
  <c r="F1812"/>
  <c r="G1812" s="1"/>
  <c r="F1796"/>
  <c r="G1796" s="1"/>
  <c r="F1782"/>
  <c r="G1782" s="1"/>
  <c r="F1768"/>
  <c r="G1768" s="1"/>
  <c r="F1754"/>
  <c r="G1754" s="1"/>
  <c r="F1740"/>
  <c r="G1740" s="1"/>
  <c r="F1726"/>
  <c r="G1726" s="1"/>
  <c r="F1712"/>
  <c r="G1712" s="1"/>
  <c r="F1698"/>
  <c r="G1698" s="1"/>
  <c r="F1684"/>
  <c r="G1684" s="1"/>
  <c r="F1670"/>
  <c r="G1670" s="1"/>
  <c r="F1656"/>
  <c r="G1656" s="1"/>
  <c r="F1642"/>
  <c r="G1642" s="1"/>
  <c r="G1630"/>
  <c r="G1631" s="1"/>
  <c r="F1627"/>
  <c r="G1627" s="1"/>
  <c r="G1628" s="1"/>
  <c r="F1623"/>
  <c r="G1623" s="1"/>
  <c r="G1614"/>
  <c r="F1611"/>
  <c r="G1611" s="1"/>
  <c r="F1607"/>
  <c r="G1607" s="1"/>
  <c r="G1598"/>
  <c r="G1593"/>
  <c r="G1582"/>
  <c r="G1577"/>
  <c r="G1580" s="1"/>
  <c r="G1566"/>
  <c r="G1545"/>
  <c r="G1550"/>
  <c r="F1530"/>
  <c r="G1530" s="1"/>
  <c r="G1531" s="1"/>
  <c r="F1526"/>
  <c r="G1526" s="1"/>
  <c r="F1510"/>
  <c r="G1510" s="1"/>
  <c r="F1498"/>
  <c r="G1498" s="1"/>
  <c r="G1499" s="1"/>
  <c r="F1494"/>
  <c r="G1494" s="1"/>
  <c r="F1483"/>
  <c r="G1483" s="1"/>
  <c r="G1484" s="1"/>
  <c r="F1479"/>
  <c r="G1479" s="1"/>
  <c r="F1468"/>
  <c r="G1468" s="1"/>
  <c r="G1469" s="1"/>
  <c r="F1464"/>
  <c r="G1464" s="1"/>
  <c r="F1453"/>
  <c r="G1453" s="1"/>
  <c r="G1454" s="1"/>
  <c r="F1449"/>
  <c r="G1449" s="1"/>
  <c r="F1438"/>
  <c r="G1438" s="1"/>
  <c r="G1439" s="1"/>
  <c r="F1434"/>
  <c r="G1434" s="1"/>
  <c r="F1423"/>
  <c r="G1423" s="1"/>
  <c r="G1424" s="1"/>
  <c r="F1419"/>
  <c r="G1419" s="1"/>
  <c r="F256"/>
  <c r="G256" s="1"/>
  <c r="F253"/>
  <c r="G253" s="1"/>
  <c r="F254"/>
  <c r="G254" s="1"/>
  <c r="F255"/>
  <c r="G255" s="1"/>
  <c r="F251"/>
  <c r="G251" s="1"/>
  <c r="F249"/>
  <c r="G249" s="1"/>
  <c r="F245"/>
  <c r="G245" s="1"/>
  <c r="F243"/>
  <c r="G243" s="1"/>
  <c r="G1393"/>
  <c r="G1394" s="1"/>
  <c r="G1391"/>
  <c r="F1387"/>
  <c r="G1387" s="1"/>
  <c r="G1378"/>
  <c r="G1376"/>
  <c r="F1372"/>
  <c r="G1372" s="1"/>
  <c r="G1363"/>
  <c r="G1361"/>
  <c r="F1357"/>
  <c r="G1357" s="1"/>
  <c r="G1348"/>
  <c r="G1346"/>
  <c r="F1342"/>
  <c r="G1342" s="1"/>
  <c r="F1326"/>
  <c r="G1326" s="1"/>
  <c r="F1312"/>
  <c r="G1312" s="1"/>
  <c r="F1298"/>
  <c r="G1298" s="1"/>
  <c r="F1284"/>
  <c r="G1284" s="1"/>
  <c r="G1274"/>
  <c r="F1270"/>
  <c r="G1270" s="1"/>
  <c r="G1259"/>
  <c r="F1255"/>
  <c r="G1255" s="1"/>
  <c r="F1177"/>
  <c r="G1177" s="1"/>
  <c r="F1163"/>
  <c r="G1163" s="1"/>
  <c r="F1244"/>
  <c r="G1244" s="1"/>
  <c r="G1242"/>
  <c r="F1238"/>
  <c r="G1238" s="1"/>
  <c r="F1229"/>
  <c r="G1229" s="1"/>
  <c r="G1227"/>
  <c r="F1223"/>
  <c r="G1223" s="1"/>
  <c r="F1214"/>
  <c r="G1214" s="1"/>
  <c r="G1215" s="1"/>
  <c r="G1212"/>
  <c r="F1208"/>
  <c r="G1208" s="1"/>
  <c r="F1199"/>
  <c r="G1199" s="1"/>
  <c r="G1197"/>
  <c r="F1193"/>
  <c r="G1193" s="1"/>
  <c r="F1149"/>
  <c r="G1149" s="1"/>
  <c r="F1135"/>
  <c r="G1135" s="1"/>
  <c r="G1125"/>
  <c r="F1121"/>
  <c r="G1121" s="1"/>
  <c r="G1110"/>
  <c r="F1106"/>
  <c r="G1106" s="1"/>
  <c r="F1405"/>
  <c r="G1405" s="1"/>
  <c r="F1095"/>
  <c r="G1095" s="1"/>
  <c r="G1093"/>
  <c r="F1089"/>
  <c r="G1089" s="1"/>
  <c r="F1080"/>
  <c r="G1080" s="1"/>
  <c r="G1078"/>
  <c r="F1074"/>
  <c r="G1074" s="1"/>
  <c r="F1065"/>
  <c r="G1065" s="1"/>
  <c r="G1063"/>
  <c r="F1059"/>
  <c r="G1059" s="1"/>
  <c r="F1050"/>
  <c r="G1050" s="1"/>
  <c r="G1048"/>
  <c r="F1044"/>
  <c r="G1044" s="1"/>
  <c r="F1029"/>
  <c r="G1029" s="1"/>
  <c r="F1015"/>
  <c r="G1015" s="1"/>
  <c r="G1005"/>
  <c r="F1001"/>
  <c r="G1001" s="1"/>
  <c r="G990"/>
  <c r="F986"/>
  <c r="G986" s="1"/>
  <c r="G975"/>
  <c r="G973"/>
  <c r="F969"/>
  <c r="G969" s="1"/>
  <c r="G960"/>
  <c r="G958"/>
  <c r="F954"/>
  <c r="G954" s="1"/>
  <c r="G945"/>
  <c r="G946" s="1"/>
  <c r="G943"/>
  <c r="F939"/>
  <c r="G939" s="1"/>
  <c r="G930"/>
  <c r="G928"/>
  <c r="F924"/>
  <c r="G924" s="1"/>
  <c r="F909"/>
  <c r="G909" s="1"/>
  <c r="F895"/>
  <c r="G895" s="1"/>
  <c r="G885"/>
  <c r="F881"/>
  <c r="G881" s="1"/>
  <c r="G870"/>
  <c r="F866"/>
  <c r="G866" s="1"/>
  <c r="F855"/>
  <c r="G855" s="1"/>
  <c r="G853"/>
  <c r="F849"/>
  <c r="G849" s="1"/>
  <c r="F840"/>
  <c r="G840" s="1"/>
  <c r="G838"/>
  <c r="F834"/>
  <c r="G834" s="1"/>
  <c r="F825"/>
  <c r="G825" s="1"/>
  <c r="G823"/>
  <c r="F819"/>
  <c r="G819" s="1"/>
  <c r="F810"/>
  <c r="G810" s="1"/>
  <c r="G811" s="1"/>
  <c r="G808"/>
  <c r="F804"/>
  <c r="G804" s="1"/>
  <c r="F789"/>
  <c r="G789" s="1"/>
  <c r="F775"/>
  <c r="G775" s="1"/>
  <c r="F761"/>
  <c r="G761" s="1"/>
  <c r="F747"/>
  <c r="G747" s="1"/>
  <c r="G737"/>
  <c r="F733"/>
  <c r="G733" s="1"/>
  <c r="F719"/>
  <c r="G719" s="1"/>
  <c r="F678"/>
  <c r="G678" s="1"/>
  <c r="F677"/>
  <c r="G677" s="1"/>
  <c r="F661"/>
  <c r="G661" s="1"/>
  <c r="F660"/>
  <c r="G660" s="1"/>
  <c r="G644"/>
  <c r="G645" s="1"/>
  <c r="F641"/>
  <c r="G641" s="1"/>
  <c r="F640"/>
  <c r="G640" s="1"/>
  <c r="F636"/>
  <c r="G636" s="1"/>
  <c r="F634"/>
  <c r="G634" s="1"/>
  <c r="G625"/>
  <c r="G626" s="1"/>
  <c r="F622"/>
  <c r="G622" s="1"/>
  <c r="F621"/>
  <c r="G621" s="1"/>
  <c r="F617"/>
  <c r="G617" s="1"/>
  <c r="F603"/>
  <c r="G603" s="1"/>
  <c r="G606"/>
  <c r="G607" s="1"/>
  <c r="F601"/>
  <c r="G601" s="1"/>
  <c r="F597"/>
  <c r="G597" s="1"/>
  <c r="F595"/>
  <c r="G595" s="1"/>
  <c r="G586"/>
  <c r="G585"/>
  <c r="F578"/>
  <c r="G578" s="1"/>
  <c r="F577"/>
  <c r="G577" s="1"/>
  <c r="F564"/>
  <c r="G564" s="1"/>
  <c r="G565" s="1"/>
  <c r="G562"/>
  <c r="F558"/>
  <c r="G558" s="1"/>
  <c r="F549"/>
  <c r="G549" s="1"/>
  <c r="G550" s="1"/>
  <c r="G547"/>
  <c r="F543"/>
  <c r="G543" s="1"/>
  <c r="F534"/>
  <c r="G534" s="1"/>
  <c r="G535" s="1"/>
  <c r="G532"/>
  <c r="F528"/>
  <c r="G528" s="1"/>
  <c r="F519"/>
  <c r="G519" s="1"/>
  <c r="G520" s="1"/>
  <c r="G517"/>
  <c r="F513"/>
  <c r="G513" s="1"/>
  <c r="F504"/>
  <c r="G504" s="1"/>
  <c r="G502"/>
  <c r="F498"/>
  <c r="G498" s="1"/>
  <c r="F489"/>
  <c r="G489" s="1"/>
  <c r="G487"/>
  <c r="F483"/>
  <c r="G483" s="1"/>
  <c r="F474"/>
  <c r="G474" s="1"/>
  <c r="G472"/>
  <c r="F468"/>
  <c r="G468" s="1"/>
  <c r="F459"/>
  <c r="G459" s="1"/>
  <c r="G457"/>
  <c r="F453"/>
  <c r="G453" s="1"/>
  <c r="F444"/>
  <c r="G444" s="1"/>
  <c r="G442"/>
  <c r="F438"/>
  <c r="G438" s="1"/>
  <c r="F429"/>
  <c r="G429" s="1"/>
  <c r="G427"/>
  <c r="F423"/>
  <c r="G423" s="1"/>
  <c r="F414"/>
  <c r="G414" s="1"/>
  <c r="G412"/>
  <c r="F408"/>
  <c r="G408" s="1"/>
  <c r="F399"/>
  <c r="G399" s="1"/>
  <c r="G397"/>
  <c r="F393"/>
  <c r="G393" s="1"/>
  <c r="F384"/>
  <c r="G384" s="1"/>
  <c r="F369"/>
  <c r="G369" s="1"/>
  <c r="G382"/>
  <c r="F378"/>
  <c r="G378" s="1"/>
  <c r="G367"/>
  <c r="F363"/>
  <c r="G363" s="1"/>
  <c r="G353"/>
  <c r="F349"/>
  <c r="G349" s="1"/>
  <c r="G339"/>
  <c r="F335"/>
  <c r="G335" s="1"/>
  <c r="G325"/>
  <c r="F321"/>
  <c r="G321" s="1"/>
  <c r="G311"/>
  <c r="G312" s="1"/>
  <c r="G296"/>
  <c r="G297" s="1"/>
  <c r="F282"/>
  <c r="G282" s="1"/>
  <c r="G281"/>
  <c r="F280"/>
  <c r="G280" s="1"/>
  <c r="F279"/>
  <c r="G279" s="1"/>
  <c r="F278"/>
  <c r="G278" s="1"/>
  <c r="G277"/>
  <c r="F274"/>
  <c r="G274" s="1"/>
  <c r="F273"/>
  <c r="G273" s="1"/>
  <c r="F272"/>
  <c r="G272" s="1"/>
  <c r="F271"/>
  <c r="G271" s="1"/>
  <c r="F267"/>
  <c r="G267" s="1"/>
  <c r="F232"/>
  <c r="G232" s="1"/>
  <c r="F231"/>
  <c r="G231" s="1"/>
  <c r="F230"/>
  <c r="G230" s="1"/>
  <c r="F229"/>
  <c r="G229" s="1"/>
  <c r="F228"/>
  <c r="G228" s="1"/>
  <c r="F227"/>
  <c r="G227" s="1"/>
  <c r="F226"/>
  <c r="G226" s="1"/>
  <c r="F225"/>
  <c r="G225" s="1"/>
  <c r="F223"/>
  <c r="G223" s="1"/>
  <c r="F151"/>
  <c r="G151" s="1"/>
  <c r="F149"/>
  <c r="G149" s="1"/>
  <c r="F148"/>
  <c r="G148" s="1"/>
  <c r="F147"/>
  <c r="G147" s="1"/>
  <c r="F142"/>
  <c r="G142" s="1"/>
  <c r="F140"/>
  <c r="G140" s="1"/>
  <c r="F173"/>
  <c r="G173" s="1"/>
  <c r="F170"/>
  <c r="G170" s="1"/>
  <c r="F169"/>
  <c r="G169" s="1"/>
  <c r="F168"/>
  <c r="G168" s="1"/>
  <c r="F164"/>
  <c r="G164" s="1"/>
  <c r="F162"/>
  <c r="G162" s="1"/>
  <c r="F106"/>
  <c r="G106" s="1"/>
  <c r="G107" s="1"/>
  <c r="F102"/>
  <c r="G102" s="1"/>
  <c r="F100"/>
  <c r="G100" s="1"/>
  <c r="F88"/>
  <c r="G88" s="1"/>
  <c r="F87"/>
  <c r="G87" s="1"/>
  <c r="F86"/>
  <c r="G86" s="1"/>
  <c r="F80"/>
  <c r="G80" s="1"/>
  <c r="F69"/>
  <c r="G69" s="1"/>
  <c r="F101" i="159"/>
  <c r="G101" s="1"/>
  <c r="F168" i="158"/>
  <c r="G168" s="1"/>
  <c r="R4" i="154"/>
  <c r="M13"/>
  <c r="M16"/>
  <c r="C17"/>
  <c r="M17"/>
  <c r="M18"/>
  <c r="M19"/>
  <c r="C20"/>
  <c r="M20"/>
  <c r="M23"/>
  <c r="R26"/>
  <c r="M29"/>
  <c r="M30"/>
  <c r="S34"/>
  <c r="M42"/>
  <c r="D43"/>
  <c r="M43"/>
  <c r="D44"/>
  <c r="M44"/>
  <c r="S44"/>
  <c r="D45"/>
  <c r="M45"/>
  <c r="G46"/>
  <c r="M46"/>
  <c r="J61"/>
  <c r="M47"/>
  <c r="L26" s="1"/>
  <c r="M26" s="1"/>
  <c r="H41" i="149"/>
  <c r="F602" i="151"/>
  <c r="G602" s="1"/>
  <c r="F841" i="158"/>
  <c r="G841" s="1"/>
  <c r="C69" i="149"/>
  <c r="C44"/>
  <c r="C21"/>
  <c r="F575" i="151"/>
  <c r="G575" s="1"/>
  <c r="F705"/>
  <c r="G705" s="1"/>
  <c r="G695"/>
  <c r="F691"/>
  <c r="G691" s="1"/>
  <c r="F128"/>
  <c r="G128" s="1"/>
  <c r="F127"/>
  <c r="G127" s="1"/>
  <c r="F126"/>
  <c r="G126" s="1"/>
  <c r="F125"/>
  <c r="G125" s="1"/>
  <c r="F124"/>
  <c r="G124" s="1"/>
  <c r="F120"/>
  <c r="G120" s="1"/>
  <c r="F119"/>
  <c r="G119" s="1"/>
  <c r="F118"/>
  <c r="G118" s="1"/>
  <c r="F2045"/>
  <c r="G2045" s="1"/>
  <c r="F222"/>
  <c r="G222" s="1"/>
  <c r="F218"/>
  <c r="G218" s="1"/>
  <c r="F216"/>
  <c r="G216" s="1"/>
  <c r="F204"/>
  <c r="G204" s="1"/>
  <c r="F203"/>
  <c r="G203" s="1"/>
  <c r="F202"/>
  <c r="G202" s="1"/>
  <c r="F201"/>
  <c r="G201" s="1"/>
  <c r="F200"/>
  <c r="G200" s="1"/>
  <c r="F199"/>
  <c r="G199" s="1"/>
  <c r="F198"/>
  <c r="G198" s="1"/>
  <c r="F197"/>
  <c r="G197" s="1"/>
  <c r="F196"/>
  <c r="G196" s="1"/>
  <c r="F195"/>
  <c r="G195" s="1"/>
  <c r="F194"/>
  <c r="G194" s="1"/>
  <c r="F193"/>
  <c r="G193" s="1"/>
  <c r="F192"/>
  <c r="G192" s="1"/>
  <c r="F191"/>
  <c r="G191" s="1"/>
  <c r="F187"/>
  <c r="G187" s="1"/>
  <c r="F184"/>
  <c r="G184" s="1"/>
  <c r="F582"/>
  <c r="G582" s="1"/>
  <c r="F581"/>
  <c r="G581" s="1"/>
  <c r="F574"/>
  <c r="G574" s="1"/>
  <c r="F65"/>
  <c r="G65" s="1"/>
  <c r="F68"/>
  <c r="G68" s="1"/>
  <c r="F67"/>
  <c r="G67" s="1"/>
  <c r="F64"/>
  <c r="G64" s="1"/>
  <c r="F66"/>
  <c r="G66" s="1"/>
  <c r="F63"/>
  <c r="G63" s="1"/>
  <c r="F59"/>
  <c r="G59" s="1"/>
  <c r="F56"/>
  <c r="G56" s="1"/>
  <c r="F45"/>
  <c r="G45" s="1"/>
  <c r="F41"/>
  <c r="G41" s="1"/>
  <c r="F44"/>
  <c r="G44" s="1"/>
  <c r="F43"/>
  <c r="G43" s="1"/>
  <c r="F40"/>
  <c r="G40" s="1"/>
  <c r="F42"/>
  <c r="G42" s="1"/>
  <c r="F39"/>
  <c r="G39" s="1"/>
  <c r="F35"/>
  <c r="G35" s="1"/>
  <c r="F32"/>
  <c r="G32" s="1"/>
  <c r="F16"/>
  <c r="G16" s="1"/>
  <c r="F20"/>
  <c r="G20" s="1"/>
  <c r="F18"/>
  <c r="G18" s="1"/>
  <c r="F10"/>
  <c r="G10" s="1"/>
  <c r="F7"/>
  <c r="G7" s="1"/>
  <c r="I109" i="150"/>
  <c r="P109"/>
  <c r="O109"/>
  <c r="E109" s="1"/>
  <c r="L109" s="1"/>
  <c r="P108"/>
  <c r="O108"/>
  <c r="E108"/>
  <c r="I108"/>
  <c r="P105"/>
  <c r="P106"/>
  <c r="O106"/>
  <c r="E106" s="1"/>
  <c r="O105"/>
  <c r="E105" s="1"/>
  <c r="I106"/>
  <c r="I105"/>
  <c r="E104"/>
  <c r="O98"/>
  <c r="J98"/>
  <c r="O97"/>
  <c r="O96"/>
  <c r="E96" s="1"/>
  <c r="J97"/>
  <c r="H132" i="149"/>
  <c r="I128"/>
  <c r="H140"/>
  <c r="H139"/>
  <c r="H138"/>
  <c r="H137"/>
  <c r="H141" s="1"/>
  <c r="I141" s="1"/>
  <c r="H128"/>
  <c r="H133"/>
  <c r="H134" s="1"/>
  <c r="I134" s="1"/>
  <c r="H130"/>
  <c r="I130"/>
  <c r="H129"/>
  <c r="I129"/>
  <c r="H127"/>
  <c r="I127"/>
  <c r="L108" i="150"/>
  <c r="O86"/>
  <c r="E86"/>
  <c r="M86" s="1"/>
  <c r="O85"/>
  <c r="E85" s="1"/>
  <c r="M85" s="1"/>
  <c r="O83"/>
  <c r="E83" s="1"/>
  <c r="L83" s="1"/>
  <c r="L90" s="1"/>
  <c r="L91" s="1"/>
  <c r="O82"/>
  <c r="O84"/>
  <c r="E84" s="1"/>
  <c r="M84" s="1"/>
  <c r="R89"/>
  <c r="O89"/>
  <c r="E89"/>
  <c r="H89"/>
  <c r="I88"/>
  <c r="E88"/>
  <c r="O87"/>
  <c r="J87"/>
  <c r="E87"/>
  <c r="J86"/>
  <c r="J85"/>
  <c r="J84"/>
  <c r="I83"/>
  <c r="J82"/>
  <c r="R75"/>
  <c r="O75"/>
  <c r="E75"/>
  <c r="O73"/>
  <c r="O72"/>
  <c r="E72" s="1"/>
  <c r="M72" s="1"/>
  <c r="O71"/>
  <c r="E71" s="1"/>
  <c r="M71" s="1"/>
  <c r="O69"/>
  <c r="E69" s="1"/>
  <c r="L69" s="1"/>
  <c r="L76" s="1"/>
  <c r="L77" s="1"/>
  <c r="O68"/>
  <c r="O70"/>
  <c r="E70" s="1"/>
  <c r="M70" s="1"/>
  <c r="H75"/>
  <c r="I74"/>
  <c r="E74"/>
  <c r="J73"/>
  <c r="E73"/>
  <c r="M73" s="1"/>
  <c r="J72"/>
  <c r="J71"/>
  <c r="J70"/>
  <c r="I69"/>
  <c r="J68"/>
  <c r="O57"/>
  <c r="E57"/>
  <c r="M57" s="1"/>
  <c r="O55"/>
  <c r="E55"/>
  <c r="L55" s="1"/>
  <c r="O54"/>
  <c r="E54"/>
  <c r="R61"/>
  <c r="O61"/>
  <c r="E61" s="1"/>
  <c r="L61" s="1"/>
  <c r="O59"/>
  <c r="O58"/>
  <c r="E58"/>
  <c r="H61"/>
  <c r="I60"/>
  <c r="L60" s="1"/>
  <c r="E60"/>
  <c r="J59"/>
  <c r="E59"/>
  <c r="J58"/>
  <c r="J57"/>
  <c r="J56"/>
  <c r="I55"/>
  <c r="J54"/>
  <c r="O29"/>
  <c r="O28"/>
  <c r="E28" s="1"/>
  <c r="M28" s="1"/>
  <c r="O44"/>
  <c r="E44"/>
  <c r="O43"/>
  <c r="E43"/>
  <c r="M43" s="1"/>
  <c r="O40"/>
  <c r="O42"/>
  <c r="E42" s="1"/>
  <c r="M42" s="1"/>
  <c r="O41"/>
  <c r="E41" s="1"/>
  <c r="L41" s="1"/>
  <c r="R48"/>
  <c r="R47"/>
  <c r="O47"/>
  <c r="E47" s="1"/>
  <c r="L47" s="1"/>
  <c r="H47"/>
  <c r="I46"/>
  <c r="E46"/>
  <c r="L46" s="1"/>
  <c r="O45"/>
  <c r="J45"/>
  <c r="M45" s="1"/>
  <c r="E45"/>
  <c r="J44"/>
  <c r="J43"/>
  <c r="J42"/>
  <c r="I41"/>
  <c r="J40"/>
  <c r="P54"/>
  <c r="M87"/>
  <c r="L89"/>
  <c r="E40"/>
  <c r="M40"/>
  <c r="P40"/>
  <c r="M44"/>
  <c r="M59"/>
  <c r="O56"/>
  <c r="E56" s="1"/>
  <c r="M56" s="1"/>
  <c r="E68"/>
  <c r="M68" s="1"/>
  <c r="M76" s="1"/>
  <c r="M77" s="1"/>
  <c r="L75"/>
  <c r="L74"/>
  <c r="L88"/>
  <c r="E82"/>
  <c r="M82"/>
  <c r="P82"/>
  <c r="P68"/>
  <c r="M58"/>
  <c r="M54"/>
  <c r="J30"/>
  <c r="J29"/>
  <c r="J28"/>
  <c r="J27"/>
  <c r="R32"/>
  <c r="O32"/>
  <c r="E32"/>
  <c r="E31"/>
  <c r="E30"/>
  <c r="M30" s="1"/>
  <c r="O27"/>
  <c r="O26"/>
  <c r="E26"/>
  <c r="L26" s="1"/>
  <c r="L33" s="1"/>
  <c r="L34" s="1"/>
  <c r="O25"/>
  <c r="P25"/>
  <c r="H32"/>
  <c r="J25"/>
  <c r="R33"/>
  <c r="O30"/>
  <c r="I31"/>
  <c r="E29"/>
  <c r="M29" s="1"/>
  <c r="I26"/>
  <c r="S9"/>
  <c r="R12"/>
  <c r="E12"/>
  <c r="L12" s="1"/>
  <c r="E11"/>
  <c r="O13"/>
  <c r="H12"/>
  <c r="J15"/>
  <c r="O15"/>
  <c r="E15"/>
  <c r="M15" s="1"/>
  <c r="M18" s="1"/>
  <c r="R19"/>
  <c r="P19"/>
  <c r="S19" s="1"/>
  <c r="T19" s="1"/>
  <c r="O14"/>
  <c r="E14"/>
  <c r="R13"/>
  <c r="E13" s="1"/>
  <c r="L13" s="1"/>
  <c r="O12"/>
  <c r="E27"/>
  <c r="M27" s="1"/>
  <c r="M33" s="1"/>
  <c r="M34" s="1"/>
  <c r="E25"/>
  <c r="L31"/>
  <c r="L32"/>
  <c r="M25"/>
  <c r="I61" i="149"/>
  <c r="C118"/>
  <c r="H118" s="1"/>
  <c r="C117"/>
  <c r="H117" s="1"/>
  <c r="C116"/>
  <c r="H116" s="1"/>
  <c r="C115"/>
  <c r="H115" s="1"/>
  <c r="D100"/>
  <c r="H100" s="1"/>
  <c r="I100" s="1"/>
  <c r="H97"/>
  <c r="I97"/>
  <c r="C110"/>
  <c r="H110"/>
  <c r="C107"/>
  <c r="H107"/>
  <c r="C109"/>
  <c r="H109"/>
  <c r="C108"/>
  <c r="H108"/>
  <c r="C93"/>
  <c r="H93"/>
  <c r="I93" s="1"/>
  <c r="H38"/>
  <c r="H37"/>
  <c r="D36"/>
  <c r="H36" s="1"/>
  <c r="D35"/>
  <c r="H35" s="1"/>
  <c r="H34"/>
  <c r="H32"/>
  <c r="C75"/>
  <c r="C73"/>
  <c r="C72"/>
  <c r="C71"/>
  <c r="C70"/>
  <c r="C77" s="1"/>
  <c r="C45"/>
  <c r="C50"/>
  <c r="C48"/>
  <c r="C47"/>
  <c r="C52" s="1"/>
  <c r="C53" s="1"/>
  <c r="H53" s="1"/>
  <c r="I53" s="1"/>
  <c r="C46"/>
  <c r="C27"/>
  <c r="C25"/>
  <c r="C24"/>
  <c r="C23"/>
  <c r="C22"/>
  <c r="C29" s="1"/>
  <c r="H123"/>
  <c r="I123"/>
  <c r="G90"/>
  <c r="H90"/>
  <c r="I90" s="1"/>
  <c r="G65"/>
  <c r="D65"/>
  <c r="C65"/>
  <c r="D81"/>
  <c r="H18"/>
  <c r="H111"/>
  <c r="I111" s="1"/>
  <c r="H65"/>
  <c r="G1596" i="151"/>
  <c r="G1561"/>
  <c r="G1564" s="1"/>
  <c r="G2428" i="158" l="1"/>
  <c r="G2513"/>
  <c r="G2185"/>
  <c r="G1674"/>
  <c r="G1766"/>
  <c r="G2204" i="151"/>
  <c r="G496" i="158"/>
  <c r="G534"/>
  <c r="G1037"/>
  <c r="G1079"/>
  <c r="G1121"/>
  <c r="G1163"/>
  <c r="G1206"/>
  <c r="G2015" i="151"/>
  <c r="G2033"/>
  <c r="G2054"/>
  <c r="G2088"/>
  <c r="G2154"/>
  <c r="G2628" i="158"/>
  <c r="G1784"/>
  <c r="G1822"/>
  <c r="G1860"/>
  <c r="G1898"/>
  <c r="G1921"/>
  <c r="G1963"/>
  <c r="G2007"/>
  <c r="G2090"/>
  <c r="G2109"/>
  <c r="G1803"/>
  <c r="G1841"/>
  <c r="G1879"/>
  <c r="G1942"/>
  <c r="G1985"/>
  <c r="G2029"/>
  <c r="G2052"/>
  <c r="G2128"/>
  <c r="G2204"/>
  <c r="G1628"/>
  <c r="G1654"/>
  <c r="G1711"/>
  <c r="G1729"/>
  <c r="G1747"/>
  <c r="G2299"/>
  <c r="G2668"/>
  <c r="G2850"/>
  <c r="G1058"/>
  <c r="G1100"/>
  <c r="G1142"/>
  <c r="G1184"/>
  <c r="G1228"/>
  <c r="G477"/>
  <c r="G76"/>
  <c r="G213"/>
  <c r="G249"/>
  <c r="G253"/>
  <c r="G269"/>
  <c r="G273"/>
  <c r="G289"/>
  <c r="G329"/>
  <c r="G333"/>
  <c r="G349"/>
  <c r="G353"/>
  <c r="G369"/>
  <c r="G57"/>
  <c r="G155"/>
  <c r="G174"/>
  <c r="G192"/>
  <c r="G231"/>
  <c r="G309"/>
  <c r="G2107" i="151"/>
  <c r="G70"/>
  <c r="G46"/>
  <c r="G205"/>
  <c r="G275"/>
  <c r="G283"/>
  <c r="G604"/>
  <c r="G662"/>
  <c r="G129"/>
  <c r="F2046"/>
  <c r="G2046" s="1"/>
  <c r="G2047" s="1"/>
  <c r="F121"/>
  <c r="G121" s="1"/>
  <c r="G122" s="1"/>
  <c r="F11"/>
  <c r="G11" s="1"/>
  <c r="F36"/>
  <c r="G36" s="1"/>
  <c r="F60"/>
  <c r="G60" s="1"/>
  <c r="F188"/>
  <c r="G188" s="1"/>
  <c r="F706"/>
  <c r="G706" s="1"/>
  <c r="G707" s="1"/>
  <c r="G712" s="1"/>
  <c r="F2288" i="158"/>
  <c r="G2288" s="1"/>
  <c r="F2307"/>
  <c r="G2307" s="1"/>
  <c r="F2326"/>
  <c r="G2326" s="1"/>
  <c r="F2345"/>
  <c r="G2345" s="1"/>
  <c r="F2382"/>
  <c r="G2382" s="1"/>
  <c r="F2421"/>
  <c r="G2421" s="1"/>
  <c r="F2461"/>
  <c r="G2461" s="1"/>
  <c r="F2501"/>
  <c r="G2501" s="1"/>
  <c r="F2541"/>
  <c r="G2541" s="1"/>
  <c r="F2581"/>
  <c r="G2581" s="1"/>
  <c r="F2621"/>
  <c r="G2621" s="1"/>
  <c r="F2661"/>
  <c r="G2661" s="1"/>
  <c r="F2701"/>
  <c r="G2701" s="1"/>
  <c r="F2778"/>
  <c r="G2778" s="1"/>
  <c r="F2818"/>
  <c r="G2818" s="1"/>
  <c r="F2858"/>
  <c r="G2858" s="1"/>
  <c r="F2898"/>
  <c r="G2898" s="1"/>
  <c r="F7" i="159"/>
  <c r="G7" s="1"/>
  <c r="F219" i="151"/>
  <c r="G219" s="1"/>
  <c r="F692"/>
  <c r="G692" s="1"/>
  <c r="G693" s="1"/>
  <c r="G698" s="1"/>
  <c r="F1406"/>
  <c r="G1406" s="1"/>
  <c r="G1407" s="1"/>
  <c r="G1412" s="1"/>
  <c r="F143"/>
  <c r="G143" s="1"/>
  <c r="F83"/>
  <c r="G83" s="1"/>
  <c r="F144"/>
  <c r="G144" s="1"/>
  <c r="F268"/>
  <c r="G268" s="1"/>
  <c r="G269" s="1"/>
  <c r="F322"/>
  <c r="G322" s="1"/>
  <c r="G323" s="1"/>
  <c r="G328" s="1"/>
  <c r="F379"/>
  <c r="G379" s="1"/>
  <c r="G380" s="1"/>
  <c r="F598"/>
  <c r="G598" s="1"/>
  <c r="F896"/>
  <c r="G896" s="1"/>
  <c r="G897" s="1"/>
  <c r="G902" s="1"/>
  <c r="F910"/>
  <c r="G910" s="1"/>
  <c r="G911" s="1"/>
  <c r="G916" s="1"/>
  <c r="F925"/>
  <c r="G925" s="1"/>
  <c r="G926" s="1"/>
  <c r="F940"/>
  <c r="G940" s="1"/>
  <c r="G941" s="1"/>
  <c r="G947" s="1"/>
  <c r="F955"/>
  <c r="G955" s="1"/>
  <c r="G956" s="1"/>
  <c r="F970"/>
  <c r="G970" s="1"/>
  <c r="G971" s="1"/>
  <c r="F987"/>
  <c r="G987" s="1"/>
  <c r="G988" s="1"/>
  <c r="G993" s="1"/>
  <c r="F1122"/>
  <c r="G1122" s="1"/>
  <c r="G1123" s="1"/>
  <c r="G1128" s="1"/>
  <c r="F1435"/>
  <c r="G1435" s="1"/>
  <c r="G1436" s="1"/>
  <c r="F1495"/>
  <c r="G1495" s="1"/>
  <c r="G1496" s="1"/>
  <c r="G1502" s="1"/>
  <c r="F1864"/>
  <c r="G1864" s="1"/>
  <c r="G1865" s="1"/>
  <c r="F2131"/>
  <c r="G2131" s="1"/>
  <c r="G2132" s="1"/>
  <c r="G2138" s="1"/>
  <c r="F2215"/>
  <c r="G2215" s="1"/>
  <c r="F130" i="158"/>
  <c r="G130" s="1"/>
  <c r="F350" i="151"/>
  <c r="G350" s="1"/>
  <c r="G351" s="1"/>
  <c r="G356" s="1"/>
  <c r="F618"/>
  <c r="G618" s="1"/>
  <c r="F637"/>
  <c r="G637" s="1"/>
  <c r="F748"/>
  <c r="G748" s="1"/>
  <c r="G749" s="1"/>
  <c r="G754" s="1"/>
  <c r="F762"/>
  <c r="G762" s="1"/>
  <c r="G763" s="1"/>
  <c r="G768" s="1"/>
  <c r="F776"/>
  <c r="G776" s="1"/>
  <c r="G777" s="1"/>
  <c r="G782" s="1"/>
  <c r="F790"/>
  <c r="G790" s="1"/>
  <c r="G791" s="1"/>
  <c r="G796" s="1"/>
  <c r="F805"/>
  <c r="G805" s="1"/>
  <c r="G806" s="1"/>
  <c r="F820"/>
  <c r="G820" s="1"/>
  <c r="G821" s="1"/>
  <c r="F835"/>
  <c r="G835" s="1"/>
  <c r="G836" s="1"/>
  <c r="F850"/>
  <c r="G850" s="1"/>
  <c r="G851" s="1"/>
  <c r="F867"/>
  <c r="G867" s="1"/>
  <c r="G868" s="1"/>
  <c r="G873" s="1"/>
  <c r="F1016"/>
  <c r="G1016" s="1"/>
  <c r="G1017" s="1"/>
  <c r="G1022" s="1"/>
  <c r="F1030"/>
  <c r="G1030" s="1"/>
  <c r="G1031" s="1"/>
  <c r="G1036" s="1"/>
  <c r="F1045"/>
  <c r="G1045" s="1"/>
  <c r="G1046" s="1"/>
  <c r="F1060"/>
  <c r="G1060" s="1"/>
  <c r="G1061" s="1"/>
  <c r="F1075"/>
  <c r="G1075" s="1"/>
  <c r="G1076" s="1"/>
  <c r="F1090"/>
  <c r="G1090" s="1"/>
  <c r="G1091" s="1"/>
  <c r="F1271"/>
  <c r="G1271" s="1"/>
  <c r="G1272" s="1"/>
  <c r="G1277" s="1"/>
  <c r="F246"/>
  <c r="G246" s="1"/>
  <c r="F1465"/>
  <c r="G1465" s="1"/>
  <c r="F1830"/>
  <c r="G1830" s="1"/>
  <c r="G1831" s="1"/>
  <c r="F1900"/>
  <c r="G1900" s="1"/>
  <c r="F1917"/>
  <c r="G1917" s="1"/>
  <c r="F1935"/>
  <c r="G1935" s="1"/>
  <c r="G1936" s="1"/>
  <c r="F1987"/>
  <c r="G1987" s="1"/>
  <c r="G1988" s="1"/>
  <c r="F2006"/>
  <c r="G2006" s="1"/>
  <c r="G2007" s="1"/>
  <c r="F2078"/>
  <c r="G2078" s="1"/>
  <c r="G2079" s="1"/>
  <c r="F2163"/>
  <c r="G2163" s="1"/>
  <c r="G2164" s="1"/>
  <c r="G2170" s="1"/>
  <c r="F2097"/>
  <c r="G2097" s="1"/>
  <c r="G2098" s="1"/>
  <c r="F2251"/>
  <c r="G2251" s="1"/>
  <c r="F92" i="158"/>
  <c r="G92" s="1"/>
  <c r="F2997" i="159"/>
  <c r="G2997" s="1"/>
  <c r="F2957"/>
  <c r="G2957" s="1"/>
  <c r="F2917"/>
  <c r="G2917" s="1"/>
  <c r="F2877"/>
  <c r="G2877" s="1"/>
  <c r="F2814"/>
  <c r="G2814" s="1"/>
  <c r="F2795"/>
  <c r="G2795" s="1"/>
  <c r="F2776"/>
  <c r="G2776" s="1"/>
  <c r="F2669"/>
  <c r="G2669" s="1"/>
  <c r="F2650"/>
  <c r="G2650" s="1"/>
  <c r="F2610"/>
  <c r="G2610" s="1"/>
  <c r="F2591"/>
  <c r="G2591" s="1"/>
  <c r="F2571"/>
  <c r="G2571" s="1"/>
  <c r="F2551"/>
  <c r="G2551" s="1"/>
  <c r="F2532"/>
  <c r="G2532" s="1"/>
  <c r="F2493"/>
  <c r="G2493" s="1"/>
  <c r="F2457"/>
  <c r="G2457" s="1"/>
  <c r="F2409"/>
  <c r="G2409" s="1"/>
  <c r="F1468"/>
  <c r="G1468" s="1"/>
  <c r="F1410"/>
  <c r="G1410" s="1"/>
  <c r="F1372"/>
  <c r="G1372" s="1"/>
  <c r="F1334"/>
  <c r="G1334" s="1"/>
  <c r="F1295"/>
  <c r="G1295" s="1"/>
  <c r="F1276"/>
  <c r="G1276" s="1"/>
  <c r="F1237"/>
  <c r="G1237" s="1"/>
  <c r="F1179"/>
  <c r="G1179" s="1"/>
  <c r="F1141"/>
  <c r="G1141" s="1"/>
  <c r="F1123"/>
  <c r="G1123" s="1"/>
  <c r="F1105"/>
  <c r="G1105" s="1"/>
  <c r="F1086"/>
  <c r="G1086" s="1"/>
  <c r="F1066"/>
  <c r="G1066" s="1"/>
  <c r="F1047"/>
  <c r="G1047" s="1"/>
  <c r="F1028"/>
  <c r="G1028" s="1"/>
  <c r="F989"/>
  <c r="G989" s="1"/>
  <c r="F969"/>
  <c r="G969" s="1"/>
  <c r="F950"/>
  <c r="G950" s="1"/>
  <c r="F931"/>
  <c r="G931" s="1"/>
  <c r="F913"/>
  <c r="G913" s="1"/>
  <c r="F893"/>
  <c r="G893" s="1"/>
  <c r="F854"/>
  <c r="G854" s="1"/>
  <c r="F816"/>
  <c r="G816" s="1"/>
  <c r="F680"/>
  <c r="G680" s="1"/>
  <c r="F661"/>
  <c r="G661" s="1"/>
  <c r="F623"/>
  <c r="G623" s="1"/>
  <c r="F584"/>
  <c r="G584" s="1"/>
  <c r="F546"/>
  <c r="G546" s="1"/>
  <c r="F508"/>
  <c r="G508" s="1"/>
  <c r="F470"/>
  <c r="G470" s="1"/>
  <c r="F432"/>
  <c r="G432" s="1"/>
  <c r="F394"/>
  <c r="G394" s="1"/>
  <c r="F356"/>
  <c r="G356" s="1"/>
  <c r="F318"/>
  <c r="G318" s="1"/>
  <c r="F280"/>
  <c r="G280" s="1"/>
  <c r="F242"/>
  <c r="G242" s="1"/>
  <c r="F204"/>
  <c r="G204" s="1"/>
  <c r="F166"/>
  <c r="G166" s="1"/>
  <c r="F123"/>
  <c r="G123" s="1"/>
  <c r="F3671"/>
  <c r="G3671" s="1"/>
  <c r="F3649"/>
  <c r="G3649" s="1"/>
  <c r="F3628"/>
  <c r="G3628" s="1"/>
  <c r="F3607"/>
  <c r="G3607" s="1"/>
  <c r="F3586"/>
  <c r="G3586" s="1"/>
  <c r="F3565"/>
  <c r="G3565" s="1"/>
  <c r="F3544"/>
  <c r="G3544" s="1"/>
  <c r="F3522"/>
  <c r="G3522" s="1"/>
  <c r="F3501"/>
  <c r="G3501" s="1"/>
  <c r="F3480"/>
  <c r="G3480" s="1"/>
  <c r="F3459"/>
  <c r="G3459" s="1"/>
  <c r="F3438"/>
  <c r="G3438" s="1"/>
  <c r="F3417"/>
  <c r="G3417" s="1"/>
  <c r="F3396"/>
  <c r="G3396" s="1"/>
  <c r="F3375"/>
  <c r="G3375" s="1"/>
  <c r="F3354"/>
  <c r="G3354" s="1"/>
  <c r="F3333"/>
  <c r="G3333" s="1"/>
  <c r="F3312"/>
  <c r="G3312" s="1"/>
  <c r="F3291"/>
  <c r="G3291" s="1"/>
  <c r="F3269"/>
  <c r="G3269" s="1"/>
  <c r="F3248"/>
  <c r="G3248" s="1"/>
  <c r="F3229"/>
  <c r="G3229" s="1"/>
  <c r="F3208"/>
  <c r="G3208" s="1"/>
  <c r="F3187"/>
  <c r="G3187" s="1"/>
  <c r="F3165"/>
  <c r="G3165" s="1"/>
  <c r="F3144"/>
  <c r="G3144" s="1"/>
  <c r="F3123"/>
  <c r="G3123" s="1"/>
  <c r="F3102"/>
  <c r="G3102" s="1"/>
  <c r="F3081"/>
  <c r="G3081" s="1"/>
  <c r="F3060"/>
  <c r="G3060" s="1"/>
  <c r="F3039"/>
  <c r="G3039" s="1"/>
  <c r="F3018"/>
  <c r="G3018" s="1"/>
  <c r="F2977"/>
  <c r="G2977" s="1"/>
  <c r="F2937"/>
  <c r="G2937" s="1"/>
  <c r="F2897"/>
  <c r="G2897" s="1"/>
  <c r="F2857"/>
  <c r="G2857" s="1"/>
  <c r="F2832"/>
  <c r="G2832" s="1"/>
  <c r="F2755"/>
  <c r="G2755" s="1"/>
  <c r="F2733"/>
  <c r="G2733" s="1"/>
  <c r="F2712"/>
  <c r="G2712" s="1"/>
  <c r="F2691"/>
  <c r="G2691" s="1"/>
  <c r="F2630"/>
  <c r="G2630" s="1"/>
  <c r="F2511"/>
  <c r="G2511" s="1"/>
  <c r="F2475"/>
  <c r="G2475" s="1"/>
  <c r="F2433"/>
  <c r="G2433" s="1"/>
  <c r="F2391"/>
  <c r="G2391" s="1"/>
  <c r="F2375"/>
  <c r="G2375" s="1"/>
  <c r="F2359"/>
  <c r="G2359" s="1"/>
  <c r="F2342"/>
  <c r="G2342" s="1"/>
  <c r="F2324"/>
  <c r="G2324" s="1"/>
  <c r="F2305"/>
  <c r="G2305" s="1"/>
  <c r="F2286"/>
  <c r="G2286" s="1"/>
  <c r="F2267"/>
  <c r="G2267" s="1"/>
  <c r="F2248"/>
  <c r="G2248" s="1"/>
  <c r="F2229"/>
  <c r="G2229" s="1"/>
  <c r="F2210"/>
  <c r="G2210" s="1"/>
  <c r="F2192"/>
  <c r="G2192" s="1"/>
  <c r="F2174"/>
  <c r="G2174" s="1"/>
  <c r="F2155"/>
  <c r="G2155" s="1"/>
  <c r="F2136"/>
  <c r="G2136" s="1"/>
  <c r="F2117"/>
  <c r="G2117" s="1"/>
  <c r="F2098"/>
  <c r="G2098" s="1"/>
  <c r="F2079"/>
  <c r="G2079" s="1"/>
  <c r="F2060"/>
  <c r="G2060" s="1"/>
  <c r="F2038"/>
  <c r="G2038" s="1"/>
  <c r="F2016"/>
  <c r="G2016" s="1"/>
  <c r="F1995"/>
  <c r="G1995" s="1"/>
  <c r="F1975"/>
  <c r="G1975" s="1"/>
  <c r="F1956"/>
  <c r="G1956" s="1"/>
  <c r="F1937"/>
  <c r="G1937" s="1"/>
  <c r="F1916"/>
  <c r="G1916" s="1"/>
  <c r="F1896"/>
  <c r="G1896" s="1"/>
  <c r="F1876"/>
  <c r="G1876" s="1"/>
  <c r="F1856"/>
  <c r="G1856" s="1"/>
  <c r="F1836"/>
  <c r="G1836" s="1"/>
  <c r="F1814"/>
  <c r="G1814" s="1"/>
  <c r="F1793"/>
  <c r="G1793" s="1"/>
  <c r="F1772"/>
  <c r="G1772" s="1"/>
  <c r="F1751"/>
  <c r="G1751" s="1"/>
  <c r="F1730"/>
  <c r="G1730" s="1"/>
  <c r="F1709"/>
  <c r="G1709" s="1"/>
  <c r="F1688"/>
  <c r="G1688" s="1"/>
  <c r="F1668"/>
  <c r="G1668" s="1"/>
  <c r="F1648"/>
  <c r="G1648" s="1"/>
  <c r="F1628"/>
  <c r="G1628" s="1"/>
  <c r="F1608"/>
  <c r="G1608" s="1"/>
  <c r="F1588"/>
  <c r="G1588" s="1"/>
  <c r="F1568"/>
  <c r="G1568" s="1"/>
  <c r="F1548"/>
  <c r="G1548" s="1"/>
  <c r="F1528"/>
  <c r="G1528" s="1"/>
  <c r="F1508"/>
  <c r="G1508" s="1"/>
  <c r="F1487"/>
  <c r="G1487" s="1"/>
  <c r="F1449"/>
  <c r="G1449" s="1"/>
  <c r="F1429"/>
  <c r="G1429" s="1"/>
  <c r="F1391"/>
  <c r="G1391" s="1"/>
  <c r="F1353"/>
  <c r="G1353" s="1"/>
  <c r="F1315"/>
  <c r="G1315" s="1"/>
  <c r="F1257"/>
  <c r="G1257" s="1"/>
  <c r="F1215"/>
  <c r="G1215" s="1"/>
  <c r="F1197"/>
  <c r="G1197" s="1"/>
  <c r="F1161"/>
  <c r="G1161" s="1"/>
  <c r="F1009"/>
  <c r="G1009" s="1"/>
  <c r="F873"/>
  <c r="G873" s="1"/>
  <c r="F835"/>
  <c r="G835" s="1"/>
  <c r="F797"/>
  <c r="G797" s="1"/>
  <c r="F778"/>
  <c r="G778" s="1"/>
  <c r="F759"/>
  <c r="G759" s="1"/>
  <c r="F739"/>
  <c r="G739" s="1"/>
  <c r="F720"/>
  <c r="G720" s="1"/>
  <c r="F699"/>
  <c r="G699" s="1"/>
  <c r="F642"/>
  <c r="G642" s="1"/>
  <c r="F604"/>
  <c r="G604" s="1"/>
  <c r="F565"/>
  <c r="G565" s="1"/>
  <c r="F527"/>
  <c r="G527" s="1"/>
  <c r="F489"/>
  <c r="G489" s="1"/>
  <c r="F451"/>
  <c r="G451" s="1"/>
  <c r="F413"/>
  <c r="G413" s="1"/>
  <c r="F375"/>
  <c r="G375" s="1"/>
  <c r="F337"/>
  <c r="G337" s="1"/>
  <c r="F299"/>
  <c r="G299" s="1"/>
  <c r="F261"/>
  <c r="G261" s="1"/>
  <c r="F223"/>
  <c r="G223" s="1"/>
  <c r="F185"/>
  <c r="G185" s="1"/>
  <c r="F143"/>
  <c r="G143" s="1"/>
  <c r="F2180" i="151"/>
  <c r="G2180" s="1"/>
  <c r="F1641" i="158"/>
  <c r="G1641" s="1"/>
  <c r="F103" i="151"/>
  <c r="G103" s="1"/>
  <c r="F165"/>
  <c r="G165" s="1"/>
  <c r="F336"/>
  <c r="G336" s="1"/>
  <c r="G337" s="1"/>
  <c r="G342" s="1"/>
  <c r="F364"/>
  <c r="G364" s="1"/>
  <c r="G365" s="1"/>
  <c r="F394"/>
  <c r="G394" s="1"/>
  <c r="G395" s="1"/>
  <c r="F409"/>
  <c r="G409" s="1"/>
  <c r="G410" s="1"/>
  <c r="F424"/>
  <c r="G424" s="1"/>
  <c r="G425" s="1"/>
  <c r="F439"/>
  <c r="G439" s="1"/>
  <c r="G440" s="1"/>
  <c r="F454"/>
  <c r="G454" s="1"/>
  <c r="G455" s="1"/>
  <c r="F469"/>
  <c r="G469" s="1"/>
  <c r="G470" s="1"/>
  <c r="F484"/>
  <c r="G484" s="1"/>
  <c r="G485" s="1"/>
  <c r="F499"/>
  <c r="G499" s="1"/>
  <c r="G500" s="1"/>
  <c r="F514"/>
  <c r="G514" s="1"/>
  <c r="G515" s="1"/>
  <c r="F529"/>
  <c r="G529" s="1"/>
  <c r="G530" s="1"/>
  <c r="F544"/>
  <c r="G544" s="1"/>
  <c r="G545" s="1"/>
  <c r="F559"/>
  <c r="G559" s="1"/>
  <c r="G560" s="1"/>
  <c r="F720"/>
  <c r="G720" s="1"/>
  <c r="G721" s="1"/>
  <c r="G726" s="1"/>
  <c r="F734"/>
  <c r="G734" s="1"/>
  <c r="G735" s="1"/>
  <c r="G740" s="1"/>
  <c r="F882"/>
  <c r="G882" s="1"/>
  <c r="G883" s="1"/>
  <c r="G888" s="1"/>
  <c r="F1002"/>
  <c r="G1002" s="1"/>
  <c r="G1003" s="1"/>
  <c r="G1008" s="1"/>
  <c r="F1107"/>
  <c r="G1107" s="1"/>
  <c r="G1108" s="1"/>
  <c r="G1113" s="1"/>
  <c r="F1136"/>
  <c r="G1136" s="1"/>
  <c r="G1137" s="1"/>
  <c r="G1142" s="1"/>
  <c r="F1150"/>
  <c r="G1150" s="1"/>
  <c r="G1151" s="1"/>
  <c r="G1156" s="1"/>
  <c r="F1194"/>
  <c r="G1194" s="1"/>
  <c r="G1195" s="1"/>
  <c r="F1209"/>
  <c r="G1209" s="1"/>
  <c r="G1210" s="1"/>
  <c r="F1224"/>
  <c r="G1224" s="1"/>
  <c r="G1225" s="1"/>
  <c r="F1239"/>
  <c r="G1239" s="1"/>
  <c r="G1240" s="1"/>
  <c r="F1164"/>
  <c r="G1164" s="1"/>
  <c r="G1165" s="1"/>
  <c r="G1170" s="1"/>
  <c r="F1178"/>
  <c r="G1178" s="1"/>
  <c r="G1179" s="1"/>
  <c r="G1184" s="1"/>
  <c r="F1256"/>
  <c r="G1256" s="1"/>
  <c r="G1257" s="1"/>
  <c r="G1262" s="1"/>
  <c r="F1285"/>
  <c r="G1285" s="1"/>
  <c r="G1286" s="1"/>
  <c r="G1291" s="1"/>
  <c r="F1299"/>
  <c r="G1299" s="1"/>
  <c r="G1300" s="1"/>
  <c r="F1313"/>
  <c r="G1313" s="1"/>
  <c r="G1314" s="1"/>
  <c r="G1319" s="1"/>
  <c r="F1327"/>
  <c r="G1327" s="1"/>
  <c r="G1328" s="1"/>
  <c r="G1333" s="1"/>
  <c r="F1343"/>
  <c r="G1343" s="1"/>
  <c r="G1344" s="1"/>
  <c r="F1358"/>
  <c r="G1358" s="1"/>
  <c r="G1359" s="1"/>
  <c r="F1373"/>
  <c r="G1373" s="1"/>
  <c r="G1374" s="1"/>
  <c r="F1388"/>
  <c r="G1388" s="1"/>
  <c r="G1389" s="1"/>
  <c r="G1395" s="1"/>
  <c r="F1420"/>
  <c r="G1420" s="1"/>
  <c r="G1421" s="1"/>
  <c r="F1450"/>
  <c r="G1450" s="1"/>
  <c r="G1451" s="1"/>
  <c r="G1457" s="1"/>
  <c r="F1480"/>
  <c r="G1480" s="1"/>
  <c r="G1481" s="1"/>
  <c r="G1487" s="1"/>
  <c r="F1511"/>
  <c r="G1511" s="1"/>
  <c r="G1512" s="1"/>
  <c r="G1519" s="1"/>
  <c r="F1527"/>
  <c r="G1527" s="1"/>
  <c r="G1528" s="1"/>
  <c r="G1535" s="1"/>
  <c r="F1608"/>
  <c r="G1608" s="1"/>
  <c r="G1609" s="1"/>
  <c r="G1612" s="1"/>
  <c r="F1624"/>
  <c r="G1624" s="1"/>
  <c r="G1625" s="1"/>
  <c r="F1643"/>
  <c r="G1643" s="1"/>
  <c r="G1644" s="1"/>
  <c r="G1649" s="1"/>
  <c r="F1657"/>
  <c r="G1657" s="1"/>
  <c r="G1658" s="1"/>
  <c r="F1671"/>
  <c r="G1671" s="1"/>
  <c r="G1672" s="1"/>
  <c r="G1677" s="1"/>
  <c r="F1685"/>
  <c r="G1685" s="1"/>
  <c r="G1686" s="1"/>
  <c r="G1691" s="1"/>
  <c r="F1699"/>
  <c r="G1699" s="1"/>
  <c r="G1700" s="1"/>
  <c r="G1705" s="1"/>
  <c r="F1713"/>
  <c r="G1713" s="1"/>
  <c r="G1714" s="1"/>
  <c r="G1719" s="1"/>
  <c r="F1727"/>
  <c r="G1727" s="1"/>
  <c r="G1728" s="1"/>
  <c r="G1733" s="1"/>
  <c r="F1741"/>
  <c r="G1741" s="1"/>
  <c r="G1742" s="1"/>
  <c r="G1747" s="1"/>
  <c r="F1755"/>
  <c r="G1755" s="1"/>
  <c r="G1756" s="1"/>
  <c r="G1761" s="1"/>
  <c r="F1769"/>
  <c r="G1769" s="1"/>
  <c r="G1770" s="1"/>
  <c r="F1783"/>
  <c r="G1783" s="1"/>
  <c r="G1784" s="1"/>
  <c r="G1789" s="1"/>
  <c r="F1797"/>
  <c r="G1797" s="1"/>
  <c r="G1798" s="1"/>
  <c r="G1803" s="1"/>
  <c r="F1813"/>
  <c r="G1813" s="1"/>
  <c r="G1814" s="1"/>
  <c r="F1847"/>
  <c r="G1847" s="1"/>
  <c r="G1848" s="1"/>
  <c r="F1881"/>
  <c r="G1881" s="1"/>
  <c r="G1882" s="1"/>
  <c r="F1952"/>
  <c r="G1952" s="1"/>
  <c r="G1953" s="1"/>
  <c r="F1970"/>
  <c r="G1970" s="1"/>
  <c r="G1971" s="1"/>
  <c r="F2027"/>
  <c r="G2027" s="1"/>
  <c r="F2063"/>
  <c r="G2063" s="1"/>
  <c r="G2064" s="1"/>
  <c r="G2070" s="1"/>
  <c r="F2116"/>
  <c r="G2116" s="1"/>
  <c r="G2117" s="1"/>
  <c r="G2123" s="1"/>
  <c r="F2146"/>
  <c r="G2146" s="1"/>
  <c r="G2147" s="1"/>
  <c r="F2197"/>
  <c r="G2197" s="1"/>
  <c r="F2233"/>
  <c r="G2233" s="1"/>
  <c r="F10" i="158"/>
  <c r="G10" s="1"/>
  <c r="F34"/>
  <c r="G34" s="1"/>
  <c r="F52"/>
  <c r="G52" s="1"/>
  <c r="F71"/>
  <c r="G71" s="1"/>
  <c r="F111"/>
  <c r="G111" s="1"/>
  <c r="F149"/>
  <c r="G149" s="1"/>
  <c r="F187"/>
  <c r="G187" s="1"/>
  <c r="F208"/>
  <c r="G208" s="1"/>
  <c r="F226"/>
  <c r="G226" s="1"/>
  <c r="F244"/>
  <c r="G244" s="1"/>
  <c r="F264"/>
  <c r="G264" s="1"/>
  <c r="F284"/>
  <c r="G284" s="1"/>
  <c r="F304"/>
  <c r="G304" s="1"/>
  <c r="F324"/>
  <c r="G324" s="1"/>
  <c r="F344"/>
  <c r="G344" s="1"/>
  <c r="F364"/>
  <c r="G364" s="1"/>
  <c r="F382"/>
  <c r="G382" s="1"/>
  <c r="F400"/>
  <c r="G400" s="1"/>
  <c r="F417"/>
  <c r="G417" s="1"/>
  <c r="F435"/>
  <c r="G435" s="1"/>
  <c r="F453"/>
  <c r="G453" s="1"/>
  <c r="F472"/>
  <c r="G472" s="1"/>
  <c r="F491"/>
  <c r="G491" s="1"/>
  <c r="F510"/>
  <c r="G510" s="1"/>
  <c r="F529"/>
  <c r="G529" s="1"/>
  <c r="F636"/>
  <c r="G636" s="1"/>
  <c r="F670"/>
  <c r="G670" s="1"/>
  <c r="F690"/>
  <c r="G690" s="1"/>
  <c r="F710"/>
  <c r="G710" s="1"/>
  <c r="F730"/>
  <c r="G730" s="1"/>
  <c r="F752"/>
  <c r="G752" s="1"/>
  <c r="F773"/>
  <c r="G773" s="1"/>
  <c r="F817"/>
  <c r="G817" s="1"/>
  <c r="F838"/>
  <c r="G838" s="1"/>
  <c r="F855"/>
  <c r="G855" s="1"/>
  <c r="G856" s="1"/>
  <c r="F870"/>
  <c r="G870" s="1"/>
  <c r="G871" s="1"/>
  <c r="F908"/>
  <c r="G908" s="1"/>
  <c r="F948"/>
  <c r="G948" s="1"/>
  <c r="F988"/>
  <c r="G988" s="1"/>
  <c r="F1030"/>
  <c r="G1030" s="1"/>
  <c r="F1051"/>
  <c r="G1051" s="1"/>
  <c r="F1072"/>
  <c r="G1072" s="1"/>
  <c r="F1093"/>
  <c r="G1093" s="1"/>
  <c r="F1114"/>
  <c r="G1114" s="1"/>
  <c r="F1135"/>
  <c r="G1135" s="1"/>
  <c r="F1156"/>
  <c r="G1156" s="1"/>
  <c r="F1177"/>
  <c r="G1177" s="1"/>
  <c r="F1198"/>
  <c r="G1198" s="1"/>
  <c r="F1220"/>
  <c r="G1220" s="1"/>
  <c r="F1243"/>
  <c r="G1243" s="1"/>
  <c r="F1432"/>
  <c r="G1432" s="1"/>
  <c r="G1433" s="1"/>
  <c r="F1448"/>
  <c r="G1448" s="1"/>
  <c r="F1464"/>
  <c r="G1464" s="1"/>
  <c r="G1465" s="1"/>
  <c r="F1496"/>
  <c r="G1496" s="1"/>
  <c r="G1497" s="1"/>
  <c r="F1529"/>
  <c r="G1529" s="1"/>
  <c r="G1530" s="1"/>
  <c r="F1545"/>
  <c r="G1545" s="1"/>
  <c r="G1546" s="1"/>
  <c r="F1562"/>
  <c r="G1562" s="1"/>
  <c r="G1563" s="1"/>
  <c r="F1618"/>
  <c r="G1618" s="1"/>
  <c r="F1933"/>
  <c r="G1933" s="1"/>
  <c r="F1954"/>
  <c r="G1954" s="1"/>
  <c r="F2021"/>
  <c r="G2021" s="1"/>
  <c r="F2042"/>
  <c r="G2042" s="1"/>
  <c r="G2043" s="1"/>
  <c r="F2061"/>
  <c r="G2061" s="1"/>
  <c r="G2062" s="1"/>
  <c r="F2099"/>
  <c r="G2099" s="1"/>
  <c r="G2100" s="1"/>
  <c r="F2118"/>
  <c r="G2118" s="1"/>
  <c r="G2119" s="1"/>
  <c r="F2137"/>
  <c r="G2137" s="1"/>
  <c r="G2138" s="1"/>
  <c r="F2175"/>
  <c r="G2175" s="1"/>
  <c r="G2176" s="1"/>
  <c r="F2194"/>
  <c r="G2194" s="1"/>
  <c r="G2195" s="1"/>
  <c r="F2213"/>
  <c r="G2213" s="1"/>
  <c r="G2214" s="1"/>
  <c r="F2251"/>
  <c r="G2251" s="1"/>
  <c r="G2252" s="1"/>
  <c r="F2308"/>
  <c r="G2308" s="1"/>
  <c r="F2347"/>
  <c r="G2347" s="1"/>
  <c r="F2365"/>
  <c r="G2365" s="1"/>
  <c r="F2384"/>
  <c r="G2384" s="1"/>
  <c r="F2403"/>
  <c r="G2403" s="1"/>
  <c r="F2423"/>
  <c r="G2423" s="1"/>
  <c r="F2443"/>
  <c r="G2443" s="1"/>
  <c r="F2463"/>
  <c r="G2463" s="1"/>
  <c r="F2483"/>
  <c r="G2483" s="1"/>
  <c r="F2503"/>
  <c r="G2503" s="1"/>
  <c r="F2523"/>
  <c r="G2523" s="1"/>
  <c r="F2543"/>
  <c r="G2543" s="1"/>
  <c r="F2563"/>
  <c r="G2563" s="1"/>
  <c r="F2583"/>
  <c r="G2583" s="1"/>
  <c r="F2603"/>
  <c r="G2603" s="1"/>
  <c r="F2623"/>
  <c r="G2623" s="1"/>
  <c r="F2643"/>
  <c r="G2643" s="1"/>
  <c r="F2663"/>
  <c r="G2663" s="1"/>
  <c r="F2683"/>
  <c r="G2683" s="1"/>
  <c r="F2703"/>
  <c r="G2703" s="1"/>
  <c r="F2723"/>
  <c r="G2723" s="1"/>
  <c r="F2761"/>
  <c r="G2761" s="1"/>
  <c r="F2780"/>
  <c r="G2780" s="1"/>
  <c r="F2800"/>
  <c r="G2800" s="1"/>
  <c r="F2820"/>
  <c r="G2820" s="1"/>
  <c r="F2840"/>
  <c r="G2840" s="1"/>
  <c r="F2860"/>
  <c r="G2860" s="1"/>
  <c r="F2880"/>
  <c r="G2880" s="1"/>
  <c r="F2900"/>
  <c r="G2900" s="1"/>
  <c r="F10" i="159"/>
  <c r="G10" s="1"/>
  <c r="F43"/>
  <c r="G43" s="1"/>
  <c r="F46"/>
  <c r="G46" s="1"/>
  <c r="F83"/>
  <c r="G83" s="1"/>
  <c r="F3942"/>
  <c r="G3942" s="1"/>
  <c r="F3900"/>
  <c r="G3900" s="1"/>
  <c r="F3858"/>
  <c r="G3858" s="1"/>
  <c r="F3815"/>
  <c r="G3815" s="1"/>
  <c r="F3773"/>
  <c r="G3773" s="1"/>
  <c r="F3731"/>
  <c r="G3731" s="1"/>
  <c r="F3689"/>
  <c r="G3689" s="1"/>
  <c r="F3668"/>
  <c r="G3668" s="1"/>
  <c r="F3646"/>
  <c r="G3646" s="1"/>
  <c r="F3625"/>
  <c r="G3625" s="1"/>
  <c r="F3604"/>
  <c r="G3604" s="1"/>
  <c r="F3583"/>
  <c r="G3583" s="1"/>
  <c r="F3562"/>
  <c r="G3562" s="1"/>
  <c r="F3541"/>
  <c r="G3541" s="1"/>
  <c r="F3519"/>
  <c r="G3519" s="1"/>
  <c r="F3498"/>
  <c r="G3498" s="1"/>
  <c r="F3477"/>
  <c r="G3477" s="1"/>
  <c r="F3456"/>
  <c r="G3456" s="1"/>
  <c r="F3435"/>
  <c r="G3435" s="1"/>
  <c r="F3414"/>
  <c r="G3414" s="1"/>
  <c r="F3393"/>
  <c r="G3393" s="1"/>
  <c r="F3372"/>
  <c r="G3372" s="1"/>
  <c r="F3351"/>
  <c r="G3351" s="1"/>
  <c r="F3330"/>
  <c r="G3330" s="1"/>
  <c r="F3309"/>
  <c r="G3309" s="1"/>
  <c r="F3288"/>
  <c r="G3288" s="1"/>
  <c r="G3292" s="1"/>
  <c r="G3302" s="1"/>
  <c r="F3266"/>
  <c r="G3266" s="1"/>
  <c r="F3245"/>
  <c r="G3245" s="1"/>
  <c r="F3226"/>
  <c r="G3226" s="1"/>
  <c r="F3205"/>
  <c r="G3205" s="1"/>
  <c r="F3184"/>
  <c r="G3184" s="1"/>
  <c r="F3162"/>
  <c r="G3162" s="1"/>
  <c r="F3141"/>
  <c r="G3141" s="1"/>
  <c r="F3120"/>
  <c r="G3120" s="1"/>
  <c r="F3099"/>
  <c r="G3099" s="1"/>
  <c r="F3078"/>
  <c r="G3078" s="1"/>
  <c r="F3057"/>
  <c r="G3057" s="1"/>
  <c r="F3036"/>
  <c r="G3036" s="1"/>
  <c r="F3015"/>
  <c r="G3015" s="1"/>
  <c r="F2974"/>
  <c r="G2974" s="1"/>
  <c r="F2934"/>
  <c r="G2934" s="1"/>
  <c r="F2894"/>
  <c r="G2894" s="1"/>
  <c r="F2854"/>
  <c r="G2854" s="1"/>
  <c r="F2829"/>
  <c r="G2829" s="1"/>
  <c r="F2752"/>
  <c r="G2752" s="1"/>
  <c r="F2730"/>
  <c r="G2730" s="1"/>
  <c r="F2709"/>
  <c r="G2709" s="1"/>
  <c r="F2688"/>
  <c r="G2688" s="1"/>
  <c r="G2692" s="1"/>
  <c r="G2702" s="1"/>
  <c r="F2627"/>
  <c r="G2627" s="1"/>
  <c r="F2508"/>
  <c r="G2508" s="1"/>
  <c r="F2472"/>
  <c r="G2472" s="1"/>
  <c r="F2430"/>
  <c r="G2430" s="1"/>
  <c r="F2390"/>
  <c r="G2390" s="1"/>
  <c r="F2374"/>
  <c r="G2374" s="1"/>
  <c r="F2358"/>
  <c r="G2358" s="1"/>
  <c r="F2339"/>
  <c r="G2339" s="1"/>
  <c r="F2321"/>
  <c r="G2321" s="1"/>
  <c r="F2302"/>
  <c r="G2302" s="1"/>
  <c r="F2283"/>
  <c r="G2283" s="1"/>
  <c r="F2264"/>
  <c r="G2264" s="1"/>
  <c r="G2268" s="1"/>
  <c r="G2276" s="1"/>
  <c r="F2245"/>
  <c r="G2245" s="1"/>
  <c r="F2226"/>
  <c r="G2226" s="1"/>
  <c r="F2207"/>
  <c r="G2207" s="1"/>
  <c r="F2189"/>
  <c r="G2189" s="1"/>
  <c r="G2193" s="1"/>
  <c r="G2200" s="1"/>
  <c r="F2171"/>
  <c r="G2171" s="1"/>
  <c r="F2152"/>
  <c r="G2152" s="1"/>
  <c r="F2133"/>
  <c r="G2133" s="1"/>
  <c r="F2114"/>
  <c r="G2114" s="1"/>
  <c r="F2095"/>
  <c r="G2095" s="1"/>
  <c r="F2076"/>
  <c r="G2076" s="1"/>
  <c r="F2057"/>
  <c r="G2057" s="1"/>
  <c r="F2035"/>
  <c r="G2035" s="1"/>
  <c r="F2013"/>
  <c r="G2013" s="1"/>
  <c r="F1992"/>
  <c r="G1992" s="1"/>
  <c r="F1972"/>
  <c r="G1972" s="1"/>
  <c r="F1953"/>
  <c r="G1953" s="1"/>
  <c r="F1934"/>
  <c r="G1934" s="1"/>
  <c r="F1913"/>
  <c r="G1913" s="1"/>
  <c r="F1893"/>
  <c r="G1893" s="1"/>
  <c r="G1897" s="1"/>
  <c r="G1906" s="1"/>
  <c r="F1873"/>
  <c r="G1873" s="1"/>
  <c r="G1877" s="1"/>
  <c r="G1886" s="1"/>
  <c r="F1853"/>
  <c r="G1853" s="1"/>
  <c r="F1833"/>
  <c r="G1833" s="1"/>
  <c r="G1837" s="1"/>
  <c r="G1846" s="1"/>
  <c r="F1811"/>
  <c r="G1811" s="1"/>
  <c r="F1790"/>
  <c r="G1790" s="1"/>
  <c r="F1769"/>
  <c r="G1769" s="1"/>
  <c r="F1748"/>
  <c r="G1748" s="1"/>
  <c r="F1727"/>
  <c r="G1727" s="1"/>
  <c r="G1731" s="1"/>
  <c r="G1741" s="1"/>
  <c r="F1706"/>
  <c r="G1706" s="1"/>
  <c r="F1685"/>
  <c r="G1685" s="1"/>
  <c r="F1665"/>
  <c r="G1665" s="1"/>
  <c r="F1645"/>
  <c r="G1645" s="1"/>
  <c r="F1625"/>
  <c r="G1625" s="1"/>
  <c r="F1605"/>
  <c r="G1605" s="1"/>
  <c r="F1585"/>
  <c r="G1585" s="1"/>
  <c r="F1565"/>
  <c r="G1565" s="1"/>
  <c r="F1545"/>
  <c r="G1545" s="1"/>
  <c r="F1525"/>
  <c r="G1525" s="1"/>
  <c r="F1505"/>
  <c r="G1505" s="1"/>
  <c r="F1465"/>
  <c r="G1465" s="1"/>
  <c r="F1446"/>
  <c r="G1446" s="1"/>
  <c r="G1450" s="1"/>
  <c r="G1458" s="1"/>
  <c r="F1407"/>
  <c r="G1407" s="1"/>
  <c r="F1369"/>
  <c r="G1369" s="1"/>
  <c r="F1331"/>
  <c r="G1331" s="1"/>
  <c r="F1273"/>
  <c r="G1273" s="1"/>
  <c r="F1234"/>
  <c r="G1234" s="1"/>
  <c r="F1212"/>
  <c r="G1212" s="1"/>
  <c r="F1176"/>
  <c r="G1176" s="1"/>
  <c r="F1025"/>
  <c r="G1025" s="1"/>
  <c r="F890"/>
  <c r="G890" s="1"/>
  <c r="F851"/>
  <c r="G851" s="1"/>
  <c r="F813"/>
  <c r="G813" s="1"/>
  <c r="F794"/>
  <c r="G794" s="1"/>
  <c r="F775"/>
  <c r="G775" s="1"/>
  <c r="F756"/>
  <c r="G756" s="1"/>
  <c r="F736"/>
  <c r="G736" s="1"/>
  <c r="F717"/>
  <c r="G717" s="1"/>
  <c r="F658"/>
  <c r="G658" s="1"/>
  <c r="F620"/>
  <c r="G620" s="1"/>
  <c r="F581"/>
  <c r="G581" s="1"/>
  <c r="F543"/>
  <c r="G543" s="1"/>
  <c r="F505"/>
  <c r="G505" s="1"/>
  <c r="F467"/>
  <c r="G467" s="1"/>
  <c r="F429"/>
  <c r="G429" s="1"/>
  <c r="F391"/>
  <c r="G391" s="1"/>
  <c r="F353"/>
  <c r="G353" s="1"/>
  <c r="F315"/>
  <c r="G315" s="1"/>
  <c r="F277"/>
  <c r="G277" s="1"/>
  <c r="F239"/>
  <c r="G239" s="1"/>
  <c r="F201"/>
  <c r="G201" s="1"/>
  <c r="F163"/>
  <c r="G163" s="1"/>
  <c r="F120"/>
  <c r="G120" s="1"/>
  <c r="F3963"/>
  <c r="G3963" s="1"/>
  <c r="F3921"/>
  <c r="G3921" s="1"/>
  <c r="F3879"/>
  <c r="G3879" s="1"/>
  <c r="F3836"/>
  <c r="G3836" s="1"/>
  <c r="F3794"/>
  <c r="G3794" s="1"/>
  <c r="F3752"/>
  <c r="G3752" s="1"/>
  <c r="F3710"/>
  <c r="G3710" s="1"/>
  <c r="F2994"/>
  <c r="G2994" s="1"/>
  <c r="F2954"/>
  <c r="G2954" s="1"/>
  <c r="F2914"/>
  <c r="G2914" s="1"/>
  <c r="F2874"/>
  <c r="G2874" s="1"/>
  <c r="F2811"/>
  <c r="G2811" s="1"/>
  <c r="F2792"/>
  <c r="G2792" s="1"/>
  <c r="F2773"/>
  <c r="G2773" s="1"/>
  <c r="F2666"/>
  <c r="G2666" s="1"/>
  <c r="F2647"/>
  <c r="G2647" s="1"/>
  <c r="F2607"/>
  <c r="G2607" s="1"/>
  <c r="F2588"/>
  <c r="G2588" s="1"/>
  <c r="F2568"/>
  <c r="G2568" s="1"/>
  <c r="F2548"/>
  <c r="G2548" s="1"/>
  <c r="F2529"/>
  <c r="G2529" s="1"/>
  <c r="F2492"/>
  <c r="G2492" s="1"/>
  <c r="F2454"/>
  <c r="G2454" s="1"/>
  <c r="F2406"/>
  <c r="G2406" s="1"/>
  <c r="F1484"/>
  <c r="G1484" s="1"/>
  <c r="F1426"/>
  <c r="G1426" s="1"/>
  <c r="F1388"/>
  <c r="G1388" s="1"/>
  <c r="F1350"/>
  <c r="G1350" s="1"/>
  <c r="F1312"/>
  <c r="G1312" s="1"/>
  <c r="F1292"/>
  <c r="G1292" s="1"/>
  <c r="F1254"/>
  <c r="G1254" s="1"/>
  <c r="F1194"/>
  <c r="G1194" s="1"/>
  <c r="F1158"/>
  <c r="G1158" s="1"/>
  <c r="F1138"/>
  <c r="G1138" s="1"/>
  <c r="F1120"/>
  <c r="G1120" s="1"/>
  <c r="F1102"/>
  <c r="G1102" s="1"/>
  <c r="F1083"/>
  <c r="G1083" s="1"/>
  <c r="F1063"/>
  <c r="G1063" s="1"/>
  <c r="F1044"/>
  <c r="G1044" s="1"/>
  <c r="F1006"/>
  <c r="G1006" s="1"/>
  <c r="F986"/>
  <c r="G986" s="1"/>
  <c r="F966"/>
  <c r="G966" s="1"/>
  <c r="F947"/>
  <c r="G947" s="1"/>
  <c r="F928"/>
  <c r="G928" s="1"/>
  <c r="F910"/>
  <c r="G910" s="1"/>
  <c r="F870"/>
  <c r="G870" s="1"/>
  <c r="F832"/>
  <c r="G832" s="1"/>
  <c r="F696"/>
  <c r="G696" s="1"/>
  <c r="F677"/>
  <c r="G677" s="1"/>
  <c r="F639"/>
  <c r="G639" s="1"/>
  <c r="F601"/>
  <c r="G601" s="1"/>
  <c r="F562"/>
  <c r="G562" s="1"/>
  <c r="F524"/>
  <c r="G524" s="1"/>
  <c r="F486"/>
  <c r="G486" s="1"/>
  <c r="F448"/>
  <c r="G448" s="1"/>
  <c r="F410"/>
  <c r="G410" s="1"/>
  <c r="F372"/>
  <c r="G372" s="1"/>
  <c r="F334"/>
  <c r="G334" s="1"/>
  <c r="F296"/>
  <c r="G296" s="1"/>
  <c r="F258"/>
  <c r="G258" s="1"/>
  <c r="F220"/>
  <c r="G220" s="1"/>
  <c r="F182"/>
  <c r="G182" s="1"/>
  <c r="F140"/>
  <c r="G140" s="1"/>
  <c r="F615" i="151"/>
  <c r="G615" s="1"/>
  <c r="F546" i="158"/>
  <c r="G546" s="1"/>
  <c r="F562"/>
  <c r="G562" s="1"/>
  <c r="G563" s="1"/>
  <c r="F579"/>
  <c r="G579" s="1"/>
  <c r="F653"/>
  <c r="G653" s="1"/>
  <c r="F795"/>
  <c r="G795" s="1"/>
  <c r="F888"/>
  <c r="G888" s="1"/>
  <c r="F928"/>
  <c r="G928" s="1"/>
  <c r="F968"/>
  <c r="G968" s="1"/>
  <c r="F1009"/>
  <c r="G1009" s="1"/>
  <c r="F1480"/>
  <c r="G1480" s="1"/>
  <c r="G1481" s="1"/>
  <c r="F1512"/>
  <c r="G1512" s="1"/>
  <c r="G1513" s="1"/>
  <c r="F1579"/>
  <c r="G1579" s="1"/>
  <c r="F1596"/>
  <c r="G1596" s="1"/>
  <c r="G1597" s="1"/>
  <c r="F1643"/>
  <c r="G1643" s="1"/>
  <c r="F1668"/>
  <c r="G1668" s="1"/>
  <c r="F1706"/>
  <c r="G1706" s="1"/>
  <c r="F1723"/>
  <c r="G1723" s="1"/>
  <c r="F1741"/>
  <c r="G1741" s="1"/>
  <c r="F1760"/>
  <c r="G1760" s="1"/>
  <c r="F1778"/>
  <c r="G1778" s="1"/>
  <c r="F1797"/>
  <c r="G1797" s="1"/>
  <c r="F1816"/>
  <c r="G1816" s="1"/>
  <c r="F1835"/>
  <c r="G1835" s="1"/>
  <c r="F1854"/>
  <c r="G1854" s="1"/>
  <c r="F1873"/>
  <c r="G1873" s="1"/>
  <c r="F1892"/>
  <c r="G1892" s="1"/>
  <c r="F1912"/>
  <c r="G1912" s="1"/>
  <c r="F1976"/>
  <c r="G1976" s="1"/>
  <c r="F1998"/>
  <c r="G1998" s="1"/>
  <c r="F2080"/>
  <c r="G2080" s="1"/>
  <c r="F2156"/>
  <c r="G2156" s="1"/>
  <c r="G2157" s="1"/>
  <c r="F2232"/>
  <c r="G2232" s="1"/>
  <c r="G2233" s="1"/>
  <c r="F2270"/>
  <c r="G2270" s="1"/>
  <c r="G2271" s="1"/>
  <c r="F2289"/>
  <c r="G2289" s="1"/>
  <c r="F2327"/>
  <c r="G2327" s="1"/>
  <c r="F2742"/>
  <c r="G2742" s="1"/>
  <c r="F25" i="159"/>
  <c r="G25" s="1"/>
  <c r="F28"/>
  <c r="G28" s="1"/>
  <c r="F61"/>
  <c r="G61" s="1"/>
  <c r="F64"/>
  <c r="G64" s="1"/>
  <c r="F100"/>
  <c r="G100" s="1"/>
  <c r="F103"/>
  <c r="G103" s="1"/>
  <c r="F2923" i="158"/>
  <c r="G2923" s="1"/>
  <c r="F2960"/>
  <c r="G2960" s="1"/>
  <c r="F2998"/>
  <c r="G2998" s="1"/>
  <c r="F3065"/>
  <c r="G3065" s="1"/>
  <c r="F3107"/>
  <c r="G3107" s="1"/>
  <c r="F3127"/>
  <c r="G3127" s="1"/>
  <c r="F3159"/>
  <c r="G3159" s="1"/>
  <c r="F3233"/>
  <c r="G3233" s="1"/>
  <c r="F3265"/>
  <c r="G3265" s="1"/>
  <c r="F3285"/>
  <c r="G3285" s="1"/>
  <c r="F3324"/>
  <c r="G3324" s="1"/>
  <c r="F3362"/>
  <c r="G3362" s="1"/>
  <c r="F3412"/>
  <c r="G3412" s="1"/>
  <c r="F3452"/>
  <c r="G3452" s="1"/>
  <c r="F3516"/>
  <c r="G3516" s="1"/>
  <c r="F3611"/>
  <c r="G3611" s="1"/>
  <c r="F3628"/>
  <c r="G3628" s="1"/>
  <c r="F3646"/>
  <c r="G3646" s="1"/>
  <c r="F3666"/>
  <c r="G3666" s="1"/>
  <c r="F3722"/>
  <c r="G3722" s="1"/>
  <c r="F3742"/>
  <c r="G3742" s="1"/>
  <c r="F3761"/>
  <c r="G3761" s="1"/>
  <c r="F3839"/>
  <c r="G3839" s="1"/>
  <c r="F3859"/>
  <c r="G3859" s="1"/>
  <c r="F7310" i="159"/>
  <c r="G7310" s="1"/>
  <c r="F7274"/>
  <c r="G7274" s="1"/>
  <c r="F7238"/>
  <c r="G7238" s="1"/>
  <c r="F7144"/>
  <c r="G7144" s="1"/>
  <c r="F7080"/>
  <c r="G7080" s="1"/>
  <c r="F6980"/>
  <c r="G6980" s="1"/>
  <c r="F6960"/>
  <c r="G6960" s="1"/>
  <c r="F6941"/>
  <c r="G6941" s="1"/>
  <c r="F6922"/>
  <c r="G6922" s="1"/>
  <c r="F6900"/>
  <c r="G6900" s="1"/>
  <c r="F6881"/>
  <c r="G6881" s="1"/>
  <c r="F6817"/>
  <c r="G6817" s="1"/>
  <c r="F6780"/>
  <c r="G6780" s="1"/>
  <c r="F6705"/>
  <c r="G6705" s="1"/>
  <c r="F6686"/>
  <c r="G6686" s="1"/>
  <c r="F6642"/>
  <c r="G6642" s="1"/>
  <c r="F6601"/>
  <c r="G6601" s="1"/>
  <c r="F6482"/>
  <c r="G6482" s="1"/>
  <c r="F6442"/>
  <c r="G6442" s="1"/>
  <c r="F6385"/>
  <c r="G6385" s="1"/>
  <c r="F6349"/>
  <c r="G6349" s="1"/>
  <c r="F6330"/>
  <c r="G6330" s="1"/>
  <c r="F6311"/>
  <c r="G6311" s="1"/>
  <c r="F6292"/>
  <c r="G6292" s="1"/>
  <c r="F6273"/>
  <c r="G6273" s="1"/>
  <c r="F6254"/>
  <c r="G6254" s="1"/>
  <c r="F6217"/>
  <c r="G6217" s="1"/>
  <c r="F6163"/>
  <c r="G6163" s="1"/>
  <c r="F6145"/>
  <c r="G6145" s="1"/>
  <c r="F6127"/>
  <c r="G6127" s="1"/>
  <c r="F6091"/>
  <c r="G6091" s="1"/>
  <c r="F6073"/>
  <c r="G6073" s="1"/>
  <c r="F6033"/>
  <c r="G6033" s="1"/>
  <c r="F6015"/>
  <c r="G6015" s="1"/>
  <c r="F5979"/>
  <c r="G5979" s="1"/>
  <c r="F5961"/>
  <c r="G5961" s="1"/>
  <c r="F5943"/>
  <c r="G5943" s="1"/>
  <c r="F5925"/>
  <c r="G5925" s="1"/>
  <c r="F5798"/>
  <c r="G5798" s="1"/>
  <c r="F5780"/>
  <c r="G5780" s="1"/>
  <c r="F5761"/>
  <c r="G5761" s="1"/>
  <c r="F5741"/>
  <c r="G5741" s="1"/>
  <c r="F5721"/>
  <c r="G5721" s="1"/>
  <c r="F5701"/>
  <c r="G5701" s="1"/>
  <c r="F5681"/>
  <c r="G5681" s="1"/>
  <c r="F5661"/>
  <c r="G5661" s="1"/>
  <c r="F5624"/>
  <c r="G5624" s="1"/>
  <c r="F5566"/>
  <c r="G5566" s="1"/>
  <c r="F5528"/>
  <c r="G5528" s="1"/>
  <c r="F5510"/>
  <c r="G5510" s="1"/>
  <c r="F5472"/>
  <c r="G5472" s="1"/>
  <c r="F5451"/>
  <c r="G5451" s="1"/>
  <c r="F5411"/>
  <c r="G5411" s="1"/>
  <c r="F5373"/>
  <c r="G5373" s="1"/>
  <c r="F5335"/>
  <c r="G5335" s="1"/>
  <c r="F5315"/>
  <c r="G5315" s="1"/>
  <c r="F5258"/>
  <c r="G5258" s="1"/>
  <c r="F5222"/>
  <c r="G5222" s="1"/>
  <c r="F5138"/>
  <c r="G5138" s="1"/>
  <c r="F5117"/>
  <c r="G5117" s="1"/>
  <c r="F5096"/>
  <c r="G5096" s="1"/>
  <c r="F5035"/>
  <c r="G5035" s="1"/>
  <c r="F4995"/>
  <c r="G4995" s="1"/>
  <c r="F4869"/>
  <c r="G4869" s="1"/>
  <c r="F4829"/>
  <c r="G4829" s="1"/>
  <c r="F4789"/>
  <c r="G4789" s="1"/>
  <c r="F4640"/>
  <c r="G4640" s="1"/>
  <c r="F4603"/>
  <c r="G4603" s="1"/>
  <c r="F4585"/>
  <c r="G4585" s="1"/>
  <c r="F4566"/>
  <c r="G4566" s="1"/>
  <c r="F4547"/>
  <c r="G4547" s="1"/>
  <c r="F4528"/>
  <c r="G4528" s="1"/>
  <c r="F4509"/>
  <c r="G4509" s="1"/>
  <c r="F4490"/>
  <c r="G4490" s="1"/>
  <c r="F4471"/>
  <c r="G4471" s="1"/>
  <c r="F4452"/>
  <c r="G4452" s="1"/>
  <c r="F4431"/>
  <c r="G4431" s="1"/>
  <c r="F4409"/>
  <c r="G4409" s="1"/>
  <c r="F4388"/>
  <c r="G4388" s="1"/>
  <c r="F4367"/>
  <c r="G4367" s="1"/>
  <c r="F4346"/>
  <c r="G4346" s="1"/>
  <c r="F4325"/>
  <c r="G4325" s="1"/>
  <c r="F4136"/>
  <c r="G4136" s="1"/>
  <c r="F4115"/>
  <c r="G4115" s="1"/>
  <c r="F4094"/>
  <c r="G4094" s="1"/>
  <c r="F4052"/>
  <c r="G4052" s="1"/>
  <c r="F3988"/>
  <c r="G3988" s="1"/>
  <c r="F3966"/>
  <c r="G3966" s="1"/>
  <c r="F3945"/>
  <c r="G3945" s="1"/>
  <c r="F3924"/>
  <c r="G3924" s="1"/>
  <c r="F3903"/>
  <c r="G3903" s="1"/>
  <c r="F3882"/>
  <c r="G3882" s="1"/>
  <c r="F3861"/>
  <c r="G3861" s="1"/>
  <c r="F3839"/>
  <c r="G3839" s="1"/>
  <c r="F3818"/>
  <c r="G3818" s="1"/>
  <c r="F3797"/>
  <c r="G3797" s="1"/>
  <c r="F3776"/>
  <c r="G3776" s="1"/>
  <c r="F3755"/>
  <c r="G3755" s="1"/>
  <c r="F3734"/>
  <c r="G3734" s="1"/>
  <c r="F3713"/>
  <c r="G3713" s="1"/>
  <c r="F3692"/>
  <c r="G3692" s="1"/>
  <c r="F2978" i="158"/>
  <c r="G2978" s="1"/>
  <c r="F3018"/>
  <c r="G3018" s="1"/>
  <c r="F3043"/>
  <c r="G3043" s="1"/>
  <c r="F3086"/>
  <c r="G3086" s="1"/>
  <c r="F3143"/>
  <c r="G3143" s="1"/>
  <c r="F3177"/>
  <c r="G3177" s="1"/>
  <c r="F3196"/>
  <c r="G3196" s="1"/>
  <c r="F3215"/>
  <c r="G3215" s="1"/>
  <c r="F3249"/>
  <c r="G3249" s="1"/>
  <c r="F3305"/>
  <c r="G3305" s="1"/>
  <c r="F3343"/>
  <c r="G3343" s="1"/>
  <c r="F3379"/>
  <c r="G3379" s="1"/>
  <c r="F3395"/>
  <c r="G3395" s="1"/>
  <c r="F3432"/>
  <c r="G3432" s="1"/>
  <c r="F3472"/>
  <c r="G3472" s="1"/>
  <c r="F3494"/>
  <c r="G3494" s="1"/>
  <c r="F3536"/>
  <c r="G3536" s="1"/>
  <c r="F3556"/>
  <c r="G3556" s="1"/>
  <c r="F3575"/>
  <c r="G3575" s="1"/>
  <c r="F3593"/>
  <c r="G3593" s="1"/>
  <c r="F3684"/>
  <c r="G3684" s="1"/>
  <c r="F3703"/>
  <c r="G3703" s="1"/>
  <c r="F3781"/>
  <c r="G3781" s="1"/>
  <c r="F3800"/>
  <c r="G3800" s="1"/>
  <c r="F3820"/>
  <c r="G3820" s="1"/>
  <c r="F7292" i="159"/>
  <c r="G7292" s="1"/>
  <c r="F7256"/>
  <c r="G7256" s="1"/>
  <c r="F7220"/>
  <c r="G7220" s="1"/>
  <c r="F7201"/>
  <c r="G7201" s="1"/>
  <c r="F7182"/>
  <c r="G7182" s="1"/>
  <c r="F7163"/>
  <c r="G7163" s="1"/>
  <c r="F7123"/>
  <c r="G7123" s="1"/>
  <c r="F7100"/>
  <c r="G7100" s="1"/>
  <c r="F7060"/>
  <c r="G7060" s="1"/>
  <c r="F7039"/>
  <c r="G7039" s="1"/>
  <c r="F7020"/>
  <c r="G7020" s="1"/>
  <c r="F7000"/>
  <c r="G7000" s="1"/>
  <c r="F6860"/>
  <c r="G6860" s="1"/>
  <c r="F6836"/>
  <c r="G6836" s="1"/>
  <c r="F6798"/>
  <c r="G6798" s="1"/>
  <c r="F6760"/>
  <c r="G6760" s="1"/>
  <c r="F6724"/>
  <c r="G6724" s="1"/>
  <c r="F6665"/>
  <c r="G6665" s="1"/>
  <c r="F6621"/>
  <c r="G6621" s="1"/>
  <c r="F6579"/>
  <c r="G6579" s="1"/>
  <c r="F6558"/>
  <c r="G6558" s="1"/>
  <c r="F6540"/>
  <c r="G6540" s="1"/>
  <c r="F6522"/>
  <c r="G6522" s="1"/>
  <c r="F6503"/>
  <c r="G6503" s="1"/>
  <c r="F6462"/>
  <c r="G6462" s="1"/>
  <c r="F6422"/>
  <c r="G6422" s="1"/>
  <c r="F6403"/>
  <c r="G6403" s="1"/>
  <c r="F6367"/>
  <c r="G6367" s="1"/>
  <c r="F6236"/>
  <c r="G6236" s="1"/>
  <c r="F6199"/>
  <c r="G6199" s="1"/>
  <c r="F6181"/>
  <c r="G6181" s="1"/>
  <c r="F6109"/>
  <c r="G6109" s="1"/>
  <c r="F5997"/>
  <c r="G5997" s="1"/>
  <c r="F5907"/>
  <c r="G5907" s="1"/>
  <c r="F5889"/>
  <c r="G5889" s="1"/>
  <c r="F5871"/>
  <c r="G5871" s="1"/>
  <c r="F5853"/>
  <c r="G5853" s="1"/>
  <c r="F5835"/>
  <c r="G5835" s="1"/>
  <c r="F5817"/>
  <c r="G5817" s="1"/>
  <c r="F5642"/>
  <c r="G5642" s="1"/>
  <c r="F5604"/>
  <c r="G5604" s="1"/>
  <c r="F5585"/>
  <c r="G5585" s="1"/>
  <c r="F5548"/>
  <c r="G5548" s="1"/>
  <c r="F5490"/>
  <c r="G5490" s="1"/>
  <c r="F5430"/>
  <c r="G5430" s="1"/>
  <c r="F5392"/>
  <c r="G5392" s="1"/>
  <c r="F5354"/>
  <c r="G5354" s="1"/>
  <c r="F5295"/>
  <c r="G5295" s="1"/>
  <c r="F5276"/>
  <c r="G5276" s="1"/>
  <c r="F5240"/>
  <c r="G5240" s="1"/>
  <c r="F5200"/>
  <c r="G5200" s="1"/>
  <c r="F5181"/>
  <c r="G5181" s="1"/>
  <c r="F5161"/>
  <c r="G5161" s="1"/>
  <c r="F5077"/>
  <c r="G5077" s="1"/>
  <c r="F5057"/>
  <c r="G5057" s="1"/>
  <c r="F5016"/>
  <c r="G5016" s="1"/>
  <c r="F4975"/>
  <c r="G4975" s="1"/>
  <c r="F4954"/>
  <c r="G4954" s="1"/>
  <c r="F4932"/>
  <c r="G4932" s="1"/>
  <c r="F4911"/>
  <c r="G4911" s="1"/>
  <c r="F4890"/>
  <c r="G4890" s="1"/>
  <c r="F4849"/>
  <c r="G4849" s="1"/>
  <c r="F4809"/>
  <c r="G4809" s="1"/>
  <c r="F4769"/>
  <c r="G4769" s="1"/>
  <c r="F4747"/>
  <c r="G4747" s="1"/>
  <c r="F4726"/>
  <c r="G4726" s="1"/>
  <c r="F4705"/>
  <c r="G4705" s="1"/>
  <c r="F4684"/>
  <c r="G4684" s="1"/>
  <c r="F4661"/>
  <c r="G4661" s="1"/>
  <c r="F4621"/>
  <c r="G4621" s="1"/>
  <c r="F3645" i="158"/>
  <c r="G3645" s="1"/>
  <c r="F3683"/>
  <c r="G3683" s="1"/>
  <c r="F3702"/>
  <c r="G3702" s="1"/>
  <c r="F3780"/>
  <c r="G3780" s="1"/>
  <c r="F3665"/>
  <c r="G3665" s="1"/>
  <c r="F3721"/>
  <c r="G3721" s="1"/>
  <c r="F3741"/>
  <c r="G3741" s="1"/>
  <c r="F3760"/>
  <c r="G3760" s="1"/>
  <c r="F2920"/>
  <c r="G2920" s="1"/>
  <c r="F2975"/>
  <c r="G2975" s="1"/>
  <c r="F3015"/>
  <c r="G3015" s="1"/>
  <c r="F3062"/>
  <c r="G3062" s="1"/>
  <c r="F3104"/>
  <c r="G3104" s="1"/>
  <c r="F3124"/>
  <c r="G3124" s="1"/>
  <c r="F3156"/>
  <c r="G3156" s="1"/>
  <c r="F3173"/>
  <c r="G3173" s="1"/>
  <c r="F3192"/>
  <c r="G3192" s="1"/>
  <c r="F3211"/>
  <c r="G3211" s="1"/>
  <c r="F3281"/>
  <c r="G3281" s="1"/>
  <c r="F3320"/>
  <c r="G3320" s="1"/>
  <c r="F3358"/>
  <c r="G3358" s="1"/>
  <c r="F3409"/>
  <c r="G3409" s="1"/>
  <c r="F3449"/>
  <c r="G3449" s="1"/>
  <c r="F3491"/>
  <c r="G3491" s="1"/>
  <c r="F3514"/>
  <c r="G3514" s="1"/>
  <c r="F3553"/>
  <c r="G3553" s="1"/>
  <c r="F3574"/>
  <c r="G3574" s="1"/>
  <c r="F3592"/>
  <c r="G3592" s="1"/>
  <c r="F3625"/>
  <c r="G3625" s="1"/>
  <c r="F3644"/>
  <c r="G3644" s="1"/>
  <c r="F3664"/>
  <c r="G3664" s="1"/>
  <c r="F3720"/>
  <c r="G3720" s="1"/>
  <c r="F3740"/>
  <c r="G3740" s="1"/>
  <c r="F3759"/>
  <c r="G3759" s="1"/>
  <c r="F3798"/>
  <c r="G3798" s="1"/>
  <c r="F3818"/>
  <c r="G3818" s="1"/>
  <c r="F7289" i="159"/>
  <c r="G7289" s="1"/>
  <c r="F7253"/>
  <c r="G7253" s="1"/>
  <c r="F7217"/>
  <c r="G7217" s="1"/>
  <c r="F7198"/>
  <c r="G7198" s="1"/>
  <c r="F7179"/>
  <c r="G7179" s="1"/>
  <c r="F7160"/>
  <c r="G7160" s="1"/>
  <c r="F7120"/>
  <c r="G7120" s="1"/>
  <c r="F7097"/>
  <c r="G7097" s="1"/>
  <c r="F7057"/>
  <c r="G7057" s="1"/>
  <c r="F7036"/>
  <c r="G7036" s="1"/>
  <c r="F7017"/>
  <c r="G7017" s="1"/>
  <c r="F6997"/>
  <c r="G6997" s="1"/>
  <c r="F6857"/>
  <c r="G6857" s="1"/>
  <c r="F6833"/>
  <c r="G6833" s="1"/>
  <c r="F6795"/>
  <c r="G6795" s="1"/>
  <c r="F6757"/>
  <c r="G6757" s="1"/>
  <c r="F6721"/>
  <c r="G6721" s="1"/>
  <c r="F6702"/>
  <c r="G6702" s="1"/>
  <c r="F6683"/>
  <c r="G6683" s="1"/>
  <c r="F6662"/>
  <c r="G6662" s="1"/>
  <c r="F6639"/>
  <c r="G6639" s="1"/>
  <c r="F6576"/>
  <c r="G6576" s="1"/>
  <c r="F6555"/>
  <c r="G6555" s="1"/>
  <c r="F6538"/>
  <c r="G6538" s="1"/>
  <c r="F6519"/>
  <c r="G6519" s="1"/>
  <c r="F6500"/>
  <c r="G6500" s="1"/>
  <c r="F6478"/>
  <c r="G6478" s="1"/>
  <c r="F6459"/>
  <c r="G6459" s="1"/>
  <c r="F6438"/>
  <c r="G6438" s="1"/>
  <c r="F6419"/>
  <c r="G6419" s="1"/>
  <c r="F6400"/>
  <c r="G6400" s="1"/>
  <c r="F6364"/>
  <c r="G6364" s="1"/>
  <c r="F6233"/>
  <c r="G6233" s="1"/>
  <c r="F6178"/>
  <c r="G6178" s="1"/>
  <c r="F6160"/>
  <c r="G6160" s="1"/>
  <c r="F6142"/>
  <c r="G6142" s="1"/>
  <c r="F6124"/>
  <c r="G6124" s="1"/>
  <c r="F6106"/>
  <c r="G6106" s="1"/>
  <c r="F6088"/>
  <c r="G6088" s="1"/>
  <c r="F6070"/>
  <c r="G6070" s="1"/>
  <c r="F5994"/>
  <c r="G5994" s="1"/>
  <c r="F5976"/>
  <c r="G5976" s="1"/>
  <c r="F5958"/>
  <c r="G5958" s="1"/>
  <c r="F5940"/>
  <c r="G5940" s="1"/>
  <c r="F5922"/>
  <c r="G5922" s="1"/>
  <c r="F5758"/>
  <c r="G5758" s="1"/>
  <c r="F5738"/>
  <c r="G5738" s="1"/>
  <c r="F5718"/>
  <c r="G5718" s="1"/>
  <c r="F5698"/>
  <c r="G5698" s="1"/>
  <c r="F5678"/>
  <c r="G5678" s="1"/>
  <c r="F5639"/>
  <c r="G5639" s="1"/>
  <c r="F5601"/>
  <c r="G5601" s="1"/>
  <c r="F5582"/>
  <c r="G5582" s="1"/>
  <c r="F5545"/>
  <c r="G5545" s="1"/>
  <c r="F5525"/>
  <c r="G5525" s="1"/>
  <c r="F5487"/>
  <c r="G5487" s="1"/>
  <c r="F5448"/>
  <c r="G5448" s="1"/>
  <c r="F5408"/>
  <c r="G5408" s="1"/>
  <c r="F5370"/>
  <c r="G5370" s="1"/>
  <c r="F5332"/>
  <c r="G5332" s="1"/>
  <c r="F5292"/>
  <c r="G5292" s="1"/>
  <c r="F5273"/>
  <c r="G5273" s="1"/>
  <c r="F5237"/>
  <c r="G5237" s="1"/>
  <c r="F5197"/>
  <c r="G5197" s="1"/>
  <c r="F5158"/>
  <c r="G5158" s="1"/>
  <c r="F5093"/>
  <c r="G5093" s="1"/>
  <c r="F5032"/>
  <c r="G5032" s="1"/>
  <c r="F5013"/>
  <c r="G5013" s="1"/>
  <c r="F4972"/>
  <c r="G4972" s="1"/>
  <c r="F4951"/>
  <c r="G4951" s="1"/>
  <c r="F4929"/>
  <c r="G4929" s="1"/>
  <c r="F4908"/>
  <c r="G4908" s="1"/>
  <c r="F4887"/>
  <c r="G4887" s="1"/>
  <c r="F4846"/>
  <c r="G4846" s="1"/>
  <c r="F4806"/>
  <c r="G4806" s="1"/>
  <c r="F4766"/>
  <c r="G4766" s="1"/>
  <c r="F4744"/>
  <c r="G4744" s="1"/>
  <c r="F4723"/>
  <c r="G4723" s="1"/>
  <c r="F4702"/>
  <c r="G4702" s="1"/>
  <c r="F4681"/>
  <c r="G4681" s="1"/>
  <c r="F4658"/>
  <c r="G4658" s="1"/>
  <c r="F4618"/>
  <c r="G4618" s="1"/>
  <c r="F2940" i="158"/>
  <c r="G2940" s="1"/>
  <c r="G2943" s="1"/>
  <c r="G2950" s="1"/>
  <c r="F2957"/>
  <c r="G2957" s="1"/>
  <c r="F2995"/>
  <c r="G2995" s="1"/>
  <c r="G2999" s="1"/>
  <c r="G3008" s="1"/>
  <c r="F3040"/>
  <c r="G3040" s="1"/>
  <c r="F3083"/>
  <c r="G3083" s="1"/>
  <c r="F3140"/>
  <c r="G3140" s="1"/>
  <c r="F3301"/>
  <c r="G3301" s="1"/>
  <c r="F3339"/>
  <c r="G3339" s="1"/>
  <c r="F3392"/>
  <c r="G3392" s="1"/>
  <c r="F3429"/>
  <c r="G3429" s="1"/>
  <c r="F3469"/>
  <c r="G3469" s="1"/>
  <c r="F3534"/>
  <c r="G3534" s="1"/>
  <c r="F3610"/>
  <c r="G3610" s="1"/>
  <c r="F3682"/>
  <c r="G3682" s="1"/>
  <c r="F3701"/>
  <c r="G3701" s="1"/>
  <c r="F3779"/>
  <c r="G3779" s="1"/>
  <c r="F3837"/>
  <c r="G3837" s="1"/>
  <c r="F3857"/>
  <c r="G3857" s="1"/>
  <c r="F7307" i="159"/>
  <c r="G7307" s="1"/>
  <c r="F7271"/>
  <c r="G7271" s="1"/>
  <c r="F7235"/>
  <c r="G7235" s="1"/>
  <c r="F7141"/>
  <c r="G7141" s="1"/>
  <c r="F7077"/>
  <c r="G7077" s="1"/>
  <c r="F6977"/>
  <c r="G6977" s="1"/>
  <c r="F6957"/>
  <c r="G6957" s="1"/>
  <c r="F6938"/>
  <c r="G6938" s="1"/>
  <c r="F6919"/>
  <c r="G6919" s="1"/>
  <c r="F6897"/>
  <c r="G6897" s="1"/>
  <c r="F6878"/>
  <c r="G6878" s="1"/>
  <c r="F6814"/>
  <c r="G6814" s="1"/>
  <c r="F6777"/>
  <c r="G6777" s="1"/>
  <c r="F6618"/>
  <c r="G6618" s="1"/>
  <c r="F6598"/>
  <c r="G6598" s="1"/>
  <c r="F6382"/>
  <c r="G6382" s="1"/>
  <c r="G6386" s="1"/>
  <c r="G6393" s="1"/>
  <c r="G6394" s="1"/>
  <c r="G6395" s="1"/>
  <c r="D910" i="157" s="1"/>
  <c r="F6346" i="159"/>
  <c r="G6346" s="1"/>
  <c r="F6327"/>
  <c r="G6327" s="1"/>
  <c r="F6308"/>
  <c r="G6308" s="1"/>
  <c r="F6289"/>
  <c r="G6289" s="1"/>
  <c r="F6270"/>
  <c r="G6270" s="1"/>
  <c r="F6251"/>
  <c r="G6251" s="1"/>
  <c r="F6214"/>
  <c r="G6214" s="1"/>
  <c r="F6196"/>
  <c r="G6196" s="1"/>
  <c r="F6030"/>
  <c r="G6030" s="1"/>
  <c r="F6012"/>
  <c r="G6012" s="1"/>
  <c r="F5904"/>
  <c r="G5904" s="1"/>
  <c r="F5886"/>
  <c r="G5886" s="1"/>
  <c r="F5868"/>
  <c r="G5868" s="1"/>
  <c r="F5850"/>
  <c r="G5850" s="1"/>
  <c r="F5832"/>
  <c r="G5832" s="1"/>
  <c r="F5814"/>
  <c r="G5814" s="1"/>
  <c r="F5795"/>
  <c r="G5795" s="1"/>
  <c r="F5777"/>
  <c r="G5777" s="1"/>
  <c r="F5658"/>
  <c r="G5658" s="1"/>
  <c r="F5621"/>
  <c r="G5621" s="1"/>
  <c r="F5563"/>
  <c r="G5563" s="1"/>
  <c r="F5507"/>
  <c r="G5507" s="1"/>
  <c r="F5469"/>
  <c r="G5469" s="1"/>
  <c r="F5427"/>
  <c r="G5427" s="1"/>
  <c r="F5389"/>
  <c r="G5389" s="1"/>
  <c r="F5351"/>
  <c r="G5351" s="1"/>
  <c r="F5312"/>
  <c r="G5312" s="1"/>
  <c r="F5255"/>
  <c r="G5255" s="1"/>
  <c r="F5219"/>
  <c r="G5219" s="1"/>
  <c r="F5178"/>
  <c r="G5178" s="1"/>
  <c r="F5135"/>
  <c r="G5135" s="1"/>
  <c r="F5114"/>
  <c r="G5114" s="1"/>
  <c r="F5074"/>
  <c r="G5074" s="1"/>
  <c r="F5054"/>
  <c r="G5054" s="1"/>
  <c r="F4992"/>
  <c r="G4992" s="1"/>
  <c r="F4866"/>
  <c r="G4866" s="1"/>
  <c r="F4826"/>
  <c r="G4826" s="1"/>
  <c r="F4786"/>
  <c r="G4786" s="1"/>
  <c r="F4637"/>
  <c r="G4637" s="1"/>
  <c r="F4600"/>
  <c r="G4600" s="1"/>
  <c r="F4582"/>
  <c r="G4582" s="1"/>
  <c r="F4563"/>
  <c r="G4563" s="1"/>
  <c r="F4544"/>
  <c r="G4544" s="1"/>
  <c r="F4525"/>
  <c r="G4525" s="1"/>
  <c r="F4506"/>
  <c r="G4506" s="1"/>
  <c r="F4487"/>
  <c r="G4487" s="1"/>
  <c r="F4468"/>
  <c r="G4468" s="1"/>
  <c r="F4449"/>
  <c r="G4449" s="1"/>
  <c r="F4428"/>
  <c r="G4428" s="1"/>
  <c r="F4406"/>
  <c r="G4406" s="1"/>
  <c r="F4385"/>
  <c r="G4385" s="1"/>
  <c r="F4364"/>
  <c r="G4364" s="1"/>
  <c r="F4343"/>
  <c r="G4343" s="1"/>
  <c r="F4322"/>
  <c r="G4322" s="1"/>
  <c r="F4133"/>
  <c r="G4133" s="1"/>
  <c r="F4112"/>
  <c r="G4112" s="1"/>
  <c r="F4091"/>
  <c r="G4091" s="1"/>
  <c r="F4049"/>
  <c r="G4049" s="1"/>
  <c r="F3985"/>
  <c r="G3985" s="1"/>
  <c r="F2879" i="158"/>
  <c r="G2879" s="1"/>
  <c r="F3174"/>
  <c r="G3174" s="1"/>
  <c r="F3212"/>
  <c r="G3212" s="1"/>
  <c r="F3282"/>
  <c r="G3282" s="1"/>
  <c r="F3302"/>
  <c r="G3302" s="1"/>
  <c r="F3321"/>
  <c r="G3321" s="1"/>
  <c r="F3340"/>
  <c r="G3340" s="1"/>
  <c r="F3359"/>
  <c r="G3359" s="1"/>
  <c r="F3377"/>
  <c r="G3377" s="1"/>
  <c r="F3410"/>
  <c r="G3410" s="1"/>
  <c r="F3430"/>
  <c r="G3430" s="1"/>
  <c r="F3450"/>
  <c r="G3450" s="1"/>
  <c r="F3470"/>
  <c r="G3470" s="1"/>
  <c r="F3626"/>
  <c r="G3626" s="1"/>
  <c r="F3819"/>
  <c r="G3819" s="1"/>
  <c r="F3838"/>
  <c r="G3838" s="1"/>
  <c r="F3193"/>
  <c r="G3193" s="1"/>
  <c r="F3231"/>
  <c r="G3231" s="1"/>
  <c r="F3247"/>
  <c r="G3247" s="1"/>
  <c r="G3250" s="1"/>
  <c r="G3256" s="1"/>
  <c r="F3263"/>
  <c r="G3263" s="1"/>
  <c r="G3266" s="1"/>
  <c r="G3272" s="1"/>
  <c r="F3799"/>
  <c r="G3799" s="1"/>
  <c r="F3858"/>
  <c r="G3858" s="1"/>
  <c r="F57" i="151"/>
  <c r="G57" s="1"/>
  <c r="F186"/>
  <c r="G186" s="1"/>
  <c r="F217"/>
  <c r="G217" s="1"/>
  <c r="G387" i="158"/>
  <c r="G405"/>
  <c r="G422"/>
  <c r="G440"/>
  <c r="G458"/>
  <c r="G515"/>
  <c r="G2448"/>
  <c r="G2453"/>
  <c r="G2488"/>
  <c r="G2493"/>
  <c r="G2528"/>
  <c r="G2533"/>
  <c r="G2568"/>
  <c r="G2573"/>
  <c r="G2608"/>
  <c r="G2613"/>
  <c r="F8" i="151"/>
  <c r="G8" s="1"/>
  <c r="F33"/>
  <c r="G33" s="1"/>
  <c r="F185"/>
  <c r="G185" s="1"/>
  <c r="G2648" i="158"/>
  <c r="G2653"/>
  <c r="G2688"/>
  <c r="G2693"/>
  <c r="G2810"/>
  <c r="G2890"/>
  <c r="F3303"/>
  <c r="G3303" s="1"/>
  <c r="F3341"/>
  <c r="G3341" s="1"/>
  <c r="F3283"/>
  <c r="G3283" s="1"/>
  <c r="F3322"/>
  <c r="G3322" s="1"/>
  <c r="F3360"/>
  <c r="G3360" s="1"/>
  <c r="F1049"/>
  <c r="G1049" s="1"/>
  <c r="F1091"/>
  <c r="G1091" s="1"/>
  <c r="F1133"/>
  <c r="G1133" s="1"/>
  <c r="G1136" s="1"/>
  <c r="F1175"/>
  <c r="G1175" s="1"/>
  <c r="F1218"/>
  <c r="G1218" s="1"/>
  <c r="F1614"/>
  <c r="G1614" s="1"/>
  <c r="F1616"/>
  <c r="G1616" s="1"/>
  <c r="F1639"/>
  <c r="G1639" s="1"/>
  <c r="F1740"/>
  <c r="G1740" s="1"/>
  <c r="F1777"/>
  <c r="G1777" s="1"/>
  <c r="F1815"/>
  <c r="G1815" s="1"/>
  <c r="F1853"/>
  <c r="G1853" s="1"/>
  <c r="F1891"/>
  <c r="G1891" s="1"/>
  <c r="F1953"/>
  <c r="G1953" s="1"/>
  <c r="G1955" s="1"/>
  <c r="F1975"/>
  <c r="G1975" s="1"/>
  <c r="F2364"/>
  <c r="G2364" s="1"/>
  <c r="F2402"/>
  <c r="G2402" s="1"/>
  <c r="G2404" s="1"/>
  <c r="G2413" s="1"/>
  <c r="F2422"/>
  <c r="G2422" s="1"/>
  <c r="F2462"/>
  <c r="G2462" s="1"/>
  <c r="F2502"/>
  <c r="G2502" s="1"/>
  <c r="F2542"/>
  <c r="G2542" s="1"/>
  <c r="F2582"/>
  <c r="G2582" s="1"/>
  <c r="F2622"/>
  <c r="G2622" s="1"/>
  <c r="F2662"/>
  <c r="G2662" s="1"/>
  <c r="F2702"/>
  <c r="G2702" s="1"/>
  <c r="F2779"/>
  <c r="G2779" s="1"/>
  <c r="F2819"/>
  <c r="G2819" s="1"/>
  <c r="F2859"/>
  <c r="G2859" s="1"/>
  <c r="F2899"/>
  <c r="G2899" s="1"/>
  <c r="F8" i="159"/>
  <c r="G8" s="1"/>
  <c r="F26"/>
  <c r="G26" s="1"/>
  <c r="F44"/>
  <c r="G44" s="1"/>
  <c r="F62"/>
  <c r="G62" s="1"/>
  <c r="F81"/>
  <c r="G81" s="1"/>
  <c r="F635" i="151"/>
  <c r="G635" s="1"/>
  <c r="G638" s="1"/>
  <c r="F3125" i="158"/>
  <c r="G3125" s="1"/>
  <c r="F3141"/>
  <c r="G3141" s="1"/>
  <c r="F3157"/>
  <c r="G3157" s="1"/>
  <c r="F6640" i="159"/>
  <c r="G6640" s="1"/>
  <c r="F6619"/>
  <c r="G6619" s="1"/>
  <c r="F6197"/>
  <c r="G6197" s="1"/>
  <c r="F6161"/>
  <c r="G6161" s="1"/>
  <c r="F6107"/>
  <c r="G6107" s="1"/>
  <c r="F6071"/>
  <c r="G6071" s="1"/>
  <c r="F5959"/>
  <c r="G5959" s="1"/>
  <c r="F5923"/>
  <c r="G5923" s="1"/>
  <c r="F5887"/>
  <c r="G5887" s="1"/>
  <c r="F5869"/>
  <c r="G5869" s="1"/>
  <c r="F5851"/>
  <c r="G5851" s="1"/>
  <c r="F5815"/>
  <c r="G5815" s="1"/>
  <c r="F5759"/>
  <c r="G5759" s="1"/>
  <c r="F5739"/>
  <c r="G5739" s="1"/>
  <c r="F5719"/>
  <c r="G5719" s="1"/>
  <c r="F5699"/>
  <c r="G5699" s="1"/>
  <c r="F5679"/>
  <c r="G5679" s="1"/>
  <c r="F5449"/>
  <c r="G5449" s="1"/>
  <c r="F5428"/>
  <c r="G5428" s="1"/>
  <c r="F5409"/>
  <c r="G5409" s="1"/>
  <c r="F5390"/>
  <c r="G5390" s="1"/>
  <c r="F5371"/>
  <c r="G5371" s="1"/>
  <c r="F5352"/>
  <c r="G5352" s="1"/>
  <c r="F5333"/>
  <c r="G5333" s="1"/>
  <c r="F5179"/>
  <c r="G5179" s="1"/>
  <c r="F5094"/>
  <c r="G5094" s="1"/>
  <c r="F5075"/>
  <c r="G5075" s="1"/>
  <c r="F1485"/>
  <c r="G1485" s="1"/>
  <c r="F1466"/>
  <c r="G1466" s="1"/>
  <c r="F1427"/>
  <c r="G1427" s="1"/>
  <c r="F1408"/>
  <c r="G1408" s="1"/>
  <c r="F1389"/>
  <c r="G1389" s="1"/>
  <c r="F1370"/>
  <c r="G1370" s="1"/>
  <c r="F1351"/>
  <c r="G1351" s="1"/>
  <c r="F1332"/>
  <c r="G1332" s="1"/>
  <c r="F1313"/>
  <c r="G1313" s="1"/>
  <c r="F1274"/>
  <c r="G1274" s="1"/>
  <c r="F1255"/>
  <c r="G1255" s="1"/>
  <c r="F1235"/>
  <c r="G1235" s="1"/>
  <c r="F1195"/>
  <c r="G1195" s="1"/>
  <c r="F1177"/>
  <c r="G1177" s="1"/>
  <c r="F1159"/>
  <c r="G1159" s="1"/>
  <c r="F1026"/>
  <c r="G1026" s="1"/>
  <c r="F1007"/>
  <c r="G1007" s="1"/>
  <c r="F891"/>
  <c r="G891" s="1"/>
  <c r="F871"/>
  <c r="G871" s="1"/>
  <c r="F852"/>
  <c r="G852" s="1"/>
  <c r="F833"/>
  <c r="G833" s="1"/>
  <c r="F814"/>
  <c r="G814" s="1"/>
  <c r="F697"/>
  <c r="G697" s="1"/>
  <c r="F659"/>
  <c r="G659" s="1"/>
  <c r="F640"/>
  <c r="G640" s="1"/>
  <c r="F621"/>
  <c r="G621" s="1"/>
  <c r="F602"/>
  <c r="G602" s="1"/>
  <c r="F582"/>
  <c r="G582" s="1"/>
  <c r="F563"/>
  <c r="G563" s="1"/>
  <c r="F544"/>
  <c r="G544" s="1"/>
  <c r="F525"/>
  <c r="G525" s="1"/>
  <c r="F506"/>
  <c r="G506" s="1"/>
  <c r="F487"/>
  <c r="G487" s="1"/>
  <c r="F468"/>
  <c r="G468" s="1"/>
  <c r="F449"/>
  <c r="G449" s="1"/>
  <c r="F430"/>
  <c r="G430" s="1"/>
  <c r="F411"/>
  <c r="G411" s="1"/>
  <c r="F392"/>
  <c r="G392" s="1"/>
  <c r="F373"/>
  <c r="G373" s="1"/>
  <c r="F354"/>
  <c r="G354" s="1"/>
  <c r="F335"/>
  <c r="G335" s="1"/>
  <c r="F316"/>
  <c r="G316" s="1"/>
  <c r="F297"/>
  <c r="G297" s="1"/>
  <c r="F278"/>
  <c r="G278" s="1"/>
  <c r="F259"/>
  <c r="G259" s="1"/>
  <c r="F240"/>
  <c r="G240" s="1"/>
  <c r="F221"/>
  <c r="G221" s="1"/>
  <c r="F202"/>
  <c r="G202" s="1"/>
  <c r="F183"/>
  <c r="G183" s="1"/>
  <c r="F164"/>
  <c r="G164" s="1"/>
  <c r="F141"/>
  <c r="G141" s="1"/>
  <c r="F121"/>
  <c r="G121" s="1"/>
  <c r="F3041" i="158"/>
  <c r="G3041" s="1"/>
  <c r="F3063"/>
  <c r="G3063" s="1"/>
  <c r="F3084"/>
  <c r="G3084" s="1"/>
  <c r="F3105"/>
  <c r="G3105" s="1"/>
  <c r="F3393"/>
  <c r="G3393" s="1"/>
  <c r="F6143" i="159"/>
  <c r="G6143" s="1"/>
  <c r="F6125"/>
  <c r="G6125" s="1"/>
  <c r="F6089"/>
  <c r="G6089" s="1"/>
  <c r="F5977"/>
  <c r="G5977" s="1"/>
  <c r="F5941"/>
  <c r="G5941" s="1"/>
  <c r="F5833"/>
  <c r="G5833" s="1"/>
  <c r="F5526"/>
  <c r="G5526" s="1"/>
  <c r="F5055"/>
  <c r="G5055" s="1"/>
  <c r="F5033"/>
  <c r="G5033" s="1"/>
  <c r="F1028" i="158"/>
  <c r="G1028" s="1"/>
  <c r="F1070"/>
  <c r="G1070" s="1"/>
  <c r="F1112"/>
  <c r="G1112" s="1"/>
  <c r="F1154"/>
  <c r="G1154" s="1"/>
  <c r="F1196"/>
  <c r="G1196" s="1"/>
  <c r="F1241"/>
  <c r="G1241" s="1"/>
  <c r="F1615"/>
  <c r="G1615" s="1"/>
  <c r="F1640"/>
  <c r="G1640" s="1"/>
  <c r="F1666"/>
  <c r="G1666" s="1"/>
  <c r="F1704"/>
  <c r="G1704" s="1"/>
  <c r="F1722"/>
  <c r="G1722" s="1"/>
  <c r="F1759"/>
  <c r="G1759" s="1"/>
  <c r="G1761" s="1"/>
  <c r="F1796"/>
  <c r="G1796" s="1"/>
  <c r="F1834"/>
  <c r="G1834" s="1"/>
  <c r="G1836" s="1"/>
  <c r="F1872"/>
  <c r="G1872" s="1"/>
  <c r="F1911"/>
  <c r="G1911" s="1"/>
  <c r="F1932"/>
  <c r="G1932" s="1"/>
  <c r="F1997"/>
  <c r="G1997" s="1"/>
  <c r="G1999" s="1"/>
  <c r="F2019"/>
  <c r="G2019" s="1"/>
  <c r="F2346"/>
  <c r="G2346" s="1"/>
  <c r="F2383"/>
  <c r="G2383" s="1"/>
  <c r="F2442"/>
  <c r="G2442" s="1"/>
  <c r="F2482"/>
  <c r="G2482" s="1"/>
  <c r="F2522"/>
  <c r="G2522" s="1"/>
  <c r="G2524" s="1"/>
  <c r="F2562"/>
  <c r="G2562" s="1"/>
  <c r="F2602"/>
  <c r="G2602" s="1"/>
  <c r="F2642"/>
  <c r="G2642" s="1"/>
  <c r="F2682"/>
  <c r="G2682" s="1"/>
  <c r="F2722"/>
  <c r="G2722" s="1"/>
  <c r="F2741"/>
  <c r="G2741" s="1"/>
  <c r="F2760"/>
  <c r="G2760" s="1"/>
  <c r="F2799"/>
  <c r="G2799" s="1"/>
  <c r="F2839"/>
  <c r="G2839" s="1"/>
  <c r="G1693"/>
  <c r="G2071"/>
  <c r="G2147"/>
  <c r="G2223"/>
  <c r="G2261"/>
  <c r="G2318"/>
  <c r="G642" i="151"/>
  <c r="G2433" i="158"/>
  <c r="G2468"/>
  <c r="G2473"/>
  <c r="G2508"/>
  <c r="G2548"/>
  <c r="G2553"/>
  <c r="G2588"/>
  <c r="G2593"/>
  <c r="G2633"/>
  <c r="G2673"/>
  <c r="G2708"/>
  <c r="G2713"/>
  <c r="G2830"/>
  <c r="G2870"/>
  <c r="G2910"/>
  <c r="G2166"/>
  <c r="G2242"/>
  <c r="G2280"/>
  <c r="G2337"/>
  <c r="G680" i="151"/>
  <c r="G1995"/>
  <c r="G1925"/>
  <c r="G1960"/>
  <c r="G2222"/>
  <c r="G1567"/>
  <c r="G1568" s="1"/>
  <c r="G623"/>
  <c r="G583"/>
  <c r="G587"/>
  <c r="G385"/>
  <c r="G400"/>
  <c r="G430"/>
  <c r="G445"/>
  <c r="G460"/>
  <c r="G475"/>
  <c r="G490"/>
  <c r="G505"/>
  <c r="G1200"/>
  <c r="G1230"/>
  <c r="G1245"/>
  <c r="G1349"/>
  <c r="G1364"/>
  <c r="G1379"/>
  <c r="G1551"/>
  <c r="G1552" s="1"/>
  <c r="G1583"/>
  <c r="G1584" s="1"/>
  <c r="G1599"/>
  <c r="G1600" s="1"/>
  <c r="G1615"/>
  <c r="G415"/>
  <c r="G370"/>
  <c r="G826"/>
  <c r="G841"/>
  <c r="G856"/>
  <c r="G931"/>
  <c r="G961"/>
  <c r="G976"/>
  <c r="G1051"/>
  <c r="G1066"/>
  <c r="G1081"/>
  <c r="G1096"/>
  <c r="G1567" i="158"/>
  <c r="G1685"/>
  <c r="G1247"/>
  <c r="F19" i="151"/>
  <c r="G19" s="1"/>
  <c r="F993" i="158"/>
  <c r="G993" s="1"/>
  <c r="F953"/>
  <c r="G953" s="1"/>
  <c r="F913"/>
  <c r="G913" s="1"/>
  <c r="F1014"/>
  <c r="G1014" s="1"/>
  <c r="F973"/>
  <c r="G973" s="1"/>
  <c r="F933"/>
  <c r="G933" s="1"/>
  <c r="F893"/>
  <c r="G893" s="1"/>
  <c r="F81" i="151"/>
  <c r="G81" s="1"/>
  <c r="F578" i="158"/>
  <c r="G578" s="1"/>
  <c r="F527"/>
  <c r="G527" s="1"/>
  <c r="F489"/>
  <c r="G489" s="1"/>
  <c r="F451"/>
  <c r="G451" s="1"/>
  <c r="F415"/>
  <c r="G415" s="1"/>
  <c r="F380"/>
  <c r="G380" s="1"/>
  <c r="F342"/>
  <c r="G342" s="1"/>
  <c r="F302"/>
  <c r="G302" s="1"/>
  <c r="F262"/>
  <c r="G262" s="1"/>
  <c r="F224"/>
  <c r="G224" s="1"/>
  <c r="F50"/>
  <c r="G50" s="1"/>
  <c r="F8"/>
  <c r="G8" s="1"/>
  <c r="F508"/>
  <c r="G508" s="1"/>
  <c r="F470"/>
  <c r="G470" s="1"/>
  <c r="F433"/>
  <c r="G433" s="1"/>
  <c r="F398"/>
  <c r="G398" s="1"/>
  <c r="F362"/>
  <c r="G362" s="1"/>
  <c r="F322"/>
  <c r="G322" s="1"/>
  <c r="F282"/>
  <c r="G282" s="1"/>
  <c r="F242"/>
  <c r="G242" s="1"/>
  <c r="F206"/>
  <c r="G206" s="1"/>
  <c r="F69"/>
  <c r="G69" s="1"/>
  <c r="F32"/>
  <c r="G32" s="1"/>
  <c r="F82" i="151"/>
  <c r="G82" s="1"/>
  <c r="F1007" i="158"/>
  <c r="G1007" s="1"/>
  <c r="F986"/>
  <c r="G986" s="1"/>
  <c r="F966"/>
  <c r="G966" s="1"/>
  <c r="F946"/>
  <c r="G946" s="1"/>
  <c r="F926"/>
  <c r="G926" s="1"/>
  <c r="F886"/>
  <c r="G886" s="1"/>
  <c r="F668"/>
  <c r="G668" s="1"/>
  <c r="F2025" i="151"/>
  <c r="G2025" s="1"/>
  <c r="F906" i="158"/>
  <c r="G906" s="1"/>
  <c r="F822"/>
  <c r="G822" s="1"/>
  <c r="G825" s="1"/>
  <c r="F778"/>
  <c r="G778" s="1"/>
  <c r="G781" s="1"/>
  <c r="F757"/>
  <c r="G757" s="1"/>
  <c r="G760" s="1"/>
  <c r="F735"/>
  <c r="G735" s="1"/>
  <c r="G738" s="1"/>
  <c r="F800"/>
  <c r="G800" s="1"/>
  <c r="G804" s="1"/>
  <c r="F576" i="151"/>
  <c r="G576" s="1"/>
  <c r="F134" i="158"/>
  <c r="G134" s="1"/>
  <c r="F115"/>
  <c r="G115" s="1"/>
  <c r="F96"/>
  <c r="G96" s="1"/>
  <c r="F714"/>
  <c r="G714" s="1"/>
  <c r="G716" s="1"/>
  <c r="F694"/>
  <c r="G694" s="1"/>
  <c r="G696" s="1"/>
  <c r="F1013"/>
  <c r="G1013" s="1"/>
  <c r="F972"/>
  <c r="G972" s="1"/>
  <c r="F932"/>
  <c r="G932" s="1"/>
  <c r="F892"/>
  <c r="G892" s="1"/>
  <c r="F992"/>
  <c r="G992" s="1"/>
  <c r="F952"/>
  <c r="G952" s="1"/>
  <c r="F912"/>
  <c r="G912" s="1"/>
  <c r="F651"/>
  <c r="G651" s="1"/>
  <c r="F634"/>
  <c r="G634" s="1"/>
  <c r="F244" i="151"/>
  <c r="G244" s="1"/>
  <c r="F793" i="158"/>
  <c r="G793" s="1"/>
  <c r="F185"/>
  <c r="G185" s="1"/>
  <c r="F166"/>
  <c r="G166" s="1"/>
  <c r="G169" s="1"/>
  <c r="F147"/>
  <c r="G147" s="1"/>
  <c r="F128"/>
  <c r="G128" s="1"/>
  <c r="G131" s="1"/>
  <c r="F109"/>
  <c r="G109" s="1"/>
  <c r="F90"/>
  <c r="G90" s="1"/>
  <c r="G93" s="1"/>
  <c r="F2231" i="151"/>
  <c r="G2231" s="1"/>
  <c r="F2213"/>
  <c r="G2213" s="1"/>
  <c r="F2195"/>
  <c r="G2195" s="1"/>
  <c r="F836" i="158"/>
  <c r="G836" s="1"/>
  <c r="F815"/>
  <c r="G815" s="1"/>
  <c r="F771"/>
  <c r="G771" s="1"/>
  <c r="F750"/>
  <c r="G750" s="1"/>
  <c r="F728"/>
  <c r="G728" s="1"/>
  <c r="F708"/>
  <c r="G708" s="1"/>
  <c r="F688"/>
  <c r="G688" s="1"/>
  <c r="F2249" i="151"/>
  <c r="G2249" s="1"/>
  <c r="F2178"/>
  <c r="G2178" s="1"/>
  <c r="F252"/>
  <c r="G252" s="1"/>
  <c r="G257" s="1"/>
  <c r="F991" i="158"/>
  <c r="G991" s="1"/>
  <c r="F951"/>
  <c r="G951" s="1"/>
  <c r="G955" s="1"/>
  <c r="F911"/>
  <c r="G911" s="1"/>
  <c r="G915" s="1"/>
  <c r="F1012"/>
  <c r="G1012" s="1"/>
  <c r="F971"/>
  <c r="G971" s="1"/>
  <c r="F931"/>
  <c r="G931" s="1"/>
  <c r="F891"/>
  <c r="G891" s="1"/>
  <c r="F101" i="151"/>
  <c r="G101" s="1"/>
  <c r="F163"/>
  <c r="G163" s="1"/>
  <c r="F172"/>
  <c r="G172" s="1"/>
  <c r="G174" s="1"/>
  <c r="F150"/>
  <c r="G150" s="1"/>
  <c r="G152" s="1"/>
  <c r="G844" i="158"/>
  <c r="G675"/>
  <c r="G1466" i="151"/>
  <c r="G1472" s="1"/>
  <c r="C30" i="149"/>
  <c r="H30" s="1"/>
  <c r="I30" s="1"/>
  <c r="C33"/>
  <c r="H33" s="1"/>
  <c r="I39" s="1"/>
  <c r="C81"/>
  <c r="H81" s="1"/>
  <c r="I81" s="1"/>
  <c r="C78"/>
  <c r="H78" s="1"/>
  <c r="E98" i="150"/>
  <c r="E97"/>
  <c r="M97" s="1"/>
  <c r="M106"/>
  <c r="L106"/>
  <c r="H119" i="149"/>
  <c r="C121" s="1"/>
  <c r="H121" s="1"/>
  <c r="I121" s="1"/>
  <c r="L18" i="150"/>
  <c r="M62"/>
  <c r="M63" s="1"/>
  <c r="M90"/>
  <c r="M91" s="1"/>
  <c r="M48"/>
  <c r="M49" s="1"/>
  <c r="L105"/>
  <c r="L111" s="1"/>
  <c r="M105"/>
  <c r="M111" s="1"/>
  <c r="I79" i="149"/>
  <c r="M92" i="150"/>
  <c r="L48"/>
  <c r="L49" s="1"/>
  <c r="L92" s="1"/>
  <c r="L62"/>
  <c r="L63" s="1"/>
  <c r="M33" i="154"/>
  <c r="M34" s="1"/>
  <c r="F9" i="151"/>
  <c r="G9" s="1"/>
  <c r="F15"/>
  <c r="G15" s="1"/>
  <c r="F141"/>
  <c r="G141" s="1"/>
  <c r="F596"/>
  <c r="G596" s="1"/>
  <c r="F616"/>
  <c r="G616" s="1"/>
  <c r="F58"/>
  <c r="G58" s="1"/>
  <c r="G177" i="158" l="1"/>
  <c r="G178" s="1"/>
  <c r="G179" s="1"/>
  <c r="D242" i="157" s="1"/>
  <c r="G711" i="158"/>
  <c r="G188"/>
  <c r="G195" s="1"/>
  <c r="G989"/>
  <c r="G11"/>
  <c r="G24" s="1"/>
  <c r="G383"/>
  <c r="G390" s="1"/>
  <c r="G454"/>
  <c r="G462" s="1"/>
  <c r="G463" s="1"/>
  <c r="G464" s="1"/>
  <c r="D261" i="157" s="1"/>
  <c r="G530" i="158"/>
  <c r="G538" s="1"/>
  <c r="G691"/>
  <c r="G699" s="1"/>
  <c r="G637"/>
  <c r="G643" s="1"/>
  <c r="G644" s="1"/>
  <c r="G209"/>
  <c r="G216" s="1"/>
  <c r="G217" s="1"/>
  <c r="G218" s="1"/>
  <c r="D248" i="157" s="1"/>
  <c r="G365" i="158"/>
  <c r="G372" s="1"/>
  <c r="G373" s="1"/>
  <c r="G374" s="1"/>
  <c r="D256" i="157" s="1"/>
  <c r="G436" i="158"/>
  <c r="G443" s="1"/>
  <c r="G511"/>
  <c r="G519" s="1"/>
  <c r="G520" s="1"/>
  <c r="G521" s="1"/>
  <c r="D264" i="157" s="1"/>
  <c r="G166" i="151"/>
  <c r="G177" s="1"/>
  <c r="G178" s="1"/>
  <c r="G179" s="1"/>
  <c r="D18" i="157" s="1"/>
  <c r="G2198" i="151"/>
  <c r="G2205" s="1"/>
  <c r="G22"/>
  <c r="G2216"/>
  <c r="G2223" s="1"/>
  <c r="G220"/>
  <c r="G247"/>
  <c r="G260" s="1"/>
  <c r="G261" s="1"/>
  <c r="G262" s="1"/>
  <c r="D21" i="157" s="1"/>
  <c r="G1244" i="158"/>
  <c r="G1251" s="1"/>
  <c r="G1252" s="1"/>
  <c r="G1253" s="1"/>
  <c r="D311" i="157" s="1"/>
  <c r="G3380" i="158"/>
  <c r="G3385" s="1"/>
  <c r="G3386" s="1"/>
  <c r="G3387" s="1"/>
  <c r="D461" i="157" s="1"/>
  <c r="G3495" i="158"/>
  <c r="G3503" s="1"/>
  <c r="G3504" s="1"/>
  <c r="G3505" s="1"/>
  <c r="D471" i="157" s="1"/>
  <c r="G2534" i="158"/>
  <c r="G2535" s="1"/>
  <c r="G2536" s="1"/>
  <c r="D398" i="157" s="1"/>
  <c r="G1977" i="158"/>
  <c r="G1989" s="1"/>
  <c r="G1694"/>
  <c r="G1695" s="1"/>
  <c r="G1696" s="1"/>
  <c r="D346" i="157" s="1"/>
  <c r="G150" i="158"/>
  <c r="G158" s="1"/>
  <c r="G654"/>
  <c r="G660" s="1"/>
  <c r="G661" s="1"/>
  <c r="G662" s="1"/>
  <c r="D274" i="157" s="1"/>
  <c r="G889" i="158"/>
  <c r="K896" s="1"/>
  <c r="K897" s="1"/>
  <c r="G72"/>
  <c r="G80" s="1"/>
  <c r="G245"/>
  <c r="G254" s="1"/>
  <c r="G401"/>
  <c r="G408" s="1"/>
  <c r="G409" s="1"/>
  <c r="G410" s="1"/>
  <c r="G473"/>
  <c r="G481" s="1"/>
  <c r="G2841"/>
  <c r="G2851" s="1"/>
  <c r="G2762"/>
  <c r="G2771" s="1"/>
  <c r="G1115"/>
  <c r="G1031"/>
  <c r="G1041" s="1"/>
  <c r="G2664"/>
  <c r="G2674" s="1"/>
  <c r="G2584"/>
  <c r="G2594" s="1"/>
  <c r="G2504"/>
  <c r="G2514" s="1"/>
  <c r="G995"/>
  <c r="G935"/>
  <c r="G1016"/>
  <c r="G3344"/>
  <c r="G895"/>
  <c r="G975"/>
  <c r="G2181" i="151"/>
  <c r="G2187" s="1"/>
  <c r="G909" i="158"/>
  <c r="G918" s="1"/>
  <c r="G671"/>
  <c r="G678" s="1"/>
  <c r="G679" s="1"/>
  <c r="G680" s="1"/>
  <c r="D275" i="157" s="1"/>
  <c r="G1010" i="158"/>
  <c r="G265"/>
  <c r="G274" s="1"/>
  <c r="G345"/>
  <c r="G354" s="1"/>
  <c r="G492"/>
  <c r="G500" s="1"/>
  <c r="G2564"/>
  <c r="G2574" s="1"/>
  <c r="G2484"/>
  <c r="G2494" s="1"/>
  <c r="G2022"/>
  <c r="G2033" s="1"/>
  <c r="G1934"/>
  <c r="G1945" s="1"/>
  <c r="G1874"/>
  <c r="G1883" s="1"/>
  <c r="G1798"/>
  <c r="G1807" s="1"/>
  <c r="G84" i="159"/>
  <c r="G2366" i="158"/>
  <c r="G2375" s="1"/>
  <c r="G2376" s="1"/>
  <c r="G2377" s="1"/>
  <c r="D388" i="157" s="1"/>
  <c r="G37" i="151"/>
  <c r="G49" s="1"/>
  <c r="G2777" i="159"/>
  <c r="G2785" s="1"/>
  <c r="G2786" s="1"/>
  <c r="G2787" s="1"/>
  <c r="D687" i="157" s="1"/>
  <c r="G161" i="162" s="1"/>
  <c r="H161" s="1"/>
  <c r="G4053" i="159"/>
  <c r="G4063" s="1"/>
  <c r="G4064" s="1"/>
  <c r="G4065" s="1"/>
  <c r="D765" i="157" s="1"/>
  <c r="G4116" i="159"/>
  <c r="G4126" s="1"/>
  <c r="G4127" s="1"/>
  <c r="G4128" s="1"/>
  <c r="G4326"/>
  <c r="G4336" s="1"/>
  <c r="G4337" s="1"/>
  <c r="G4338" s="1"/>
  <c r="G170" i="162" s="1"/>
  <c r="H170" s="1"/>
  <c r="G4368" i="159"/>
  <c r="G4378" s="1"/>
  <c r="G4379" s="1"/>
  <c r="G4380" s="1"/>
  <c r="G4410"/>
  <c r="G4420" s="1"/>
  <c r="G4421" s="1"/>
  <c r="G4422" s="1"/>
  <c r="G4453"/>
  <c r="G4491"/>
  <c r="G4499" s="1"/>
  <c r="G4500" s="1"/>
  <c r="G4501" s="1"/>
  <c r="D788" i="157" s="1"/>
  <c r="G4529" i="159"/>
  <c r="G4537" s="1"/>
  <c r="G4538" s="1"/>
  <c r="G4539" s="1"/>
  <c r="D790" i="157" s="1"/>
  <c r="G4567" i="159"/>
  <c r="G4575" s="1"/>
  <c r="G4576" s="1"/>
  <c r="G4577" s="1"/>
  <c r="D792" i="157" s="1"/>
  <c r="G4604" i="159"/>
  <c r="G4611" s="1"/>
  <c r="G4612" s="1"/>
  <c r="G4613" s="1"/>
  <c r="D794" i="157" s="1"/>
  <c r="G4790" i="159"/>
  <c r="G4799" s="1"/>
  <c r="G4800" s="1"/>
  <c r="G4801" s="1"/>
  <c r="D808" i="157" s="1"/>
  <c r="G4870" i="159"/>
  <c r="G4879" s="1"/>
  <c r="G4880" s="1"/>
  <c r="G4881" s="1"/>
  <c r="D812" i="157" s="1"/>
  <c r="G5058" i="159"/>
  <c r="G5067" s="1"/>
  <c r="G5068" s="1"/>
  <c r="G5069" s="1"/>
  <c r="D827" i="157" s="1"/>
  <c r="G5118" i="159"/>
  <c r="G5128" s="1"/>
  <c r="G5129" s="1"/>
  <c r="G5130" s="1"/>
  <c r="D830" i="157" s="1"/>
  <c r="G5182" i="159"/>
  <c r="G5190" s="1"/>
  <c r="G5259"/>
  <c r="G5266" s="1"/>
  <c r="G5267" s="1"/>
  <c r="G5268" s="1"/>
  <c r="D842" i="157" s="1"/>
  <c r="G5355" i="159"/>
  <c r="G5363" s="1"/>
  <c r="G5431"/>
  <c r="G5441" s="1"/>
  <c r="G5442" s="1"/>
  <c r="G5443" s="1"/>
  <c r="D851" i="157" s="1"/>
  <c r="G5511" i="159"/>
  <c r="G5518" s="1"/>
  <c r="G5519" s="1"/>
  <c r="G5520" s="1"/>
  <c r="D855" i="157" s="1"/>
  <c r="G5625" i="159"/>
  <c r="G5632" s="1"/>
  <c r="G5633" s="1"/>
  <c r="G5634" s="1"/>
  <c r="D863" i="157" s="1"/>
  <c r="G5781" i="159"/>
  <c r="G5788" s="1"/>
  <c r="G5789" s="1"/>
  <c r="G5790" s="1"/>
  <c r="D873" i="157" s="1"/>
  <c r="G5818" i="159"/>
  <c r="G5825" s="1"/>
  <c r="G5854"/>
  <c r="G5861" s="1"/>
  <c r="G5890"/>
  <c r="G5897" s="1"/>
  <c r="G6016"/>
  <c r="G6023" s="1"/>
  <c r="G6024" s="1"/>
  <c r="G6025" s="1"/>
  <c r="D888" i="157" s="1"/>
  <c r="G6200" i="159"/>
  <c r="G6207" s="1"/>
  <c r="G6255"/>
  <c r="G6263" s="1"/>
  <c r="G6264" s="1"/>
  <c r="G6265" s="1"/>
  <c r="D903" i="157" s="1"/>
  <c r="G6293" i="159"/>
  <c r="G6301" s="1"/>
  <c r="G6302" s="1"/>
  <c r="G6303" s="1"/>
  <c r="D905" i="157" s="1"/>
  <c r="G6331" i="159"/>
  <c r="G6339" s="1"/>
  <c r="G6340" s="1"/>
  <c r="G6341" s="1"/>
  <c r="D907" i="157" s="1"/>
  <c r="G6622" i="159"/>
  <c r="G6632" s="1"/>
  <c r="G6633" s="1"/>
  <c r="G6634" s="1"/>
  <c r="D926" i="157" s="1"/>
  <c r="G6818" i="159"/>
  <c r="G6826" s="1"/>
  <c r="G6827" s="1"/>
  <c r="G6828" s="1"/>
  <c r="D941" i="157" s="1"/>
  <c r="G6901" i="159"/>
  <c r="G6911" s="1"/>
  <c r="G6912" s="1"/>
  <c r="G6913" s="1"/>
  <c r="D953" i="157" s="1"/>
  <c r="G6942" i="159"/>
  <c r="G6981"/>
  <c r="G6990" s="1"/>
  <c r="G6991" s="1"/>
  <c r="G6992" s="1"/>
  <c r="D961" i="157" s="1"/>
  <c r="G7145" i="159"/>
  <c r="G7152" s="1"/>
  <c r="G7153" s="1"/>
  <c r="G7154" s="1"/>
  <c r="D973" i="157" s="1"/>
  <c r="G176" i="162" s="1"/>
  <c r="H176" s="1"/>
  <c r="G7275" i="159"/>
  <c r="G7282" s="1"/>
  <c r="G7283" s="1"/>
  <c r="G7284" s="1"/>
  <c r="D981" i="157" s="1"/>
  <c r="G3860" i="158"/>
  <c r="G3868" s="1"/>
  <c r="G3869" s="1"/>
  <c r="G3870" s="1"/>
  <c r="D496" i="157" s="1"/>
  <c r="G3782" i="158"/>
  <c r="G3789" s="1"/>
  <c r="G3790" s="1"/>
  <c r="G3791" s="1"/>
  <c r="D492" i="157" s="1"/>
  <c r="G3685" i="158"/>
  <c r="G3693" s="1"/>
  <c r="G3694" s="1"/>
  <c r="G3695" s="1"/>
  <c r="D487" i="157" s="1"/>
  <c r="G3537" i="158"/>
  <c r="G3546" s="1"/>
  <c r="G4622" i="159"/>
  <c r="G4630" s="1"/>
  <c r="G4631" s="1"/>
  <c r="G4632" s="1"/>
  <c r="D795" i="157" s="1"/>
  <c r="G4685" i="159"/>
  <c r="G4695" s="1"/>
  <c r="G4696" s="1"/>
  <c r="G4697" s="1"/>
  <c r="D801" i="157" s="1"/>
  <c r="G4727" i="159"/>
  <c r="G4737" s="1"/>
  <c r="G4738" s="1"/>
  <c r="G4739" s="1"/>
  <c r="D803" i="157" s="1"/>
  <c r="G4770" i="159"/>
  <c r="G4779" s="1"/>
  <c r="G4780" s="1"/>
  <c r="G4781" s="1"/>
  <c r="D807" i="157" s="1"/>
  <c r="G4850" i="159"/>
  <c r="G4859" s="1"/>
  <c r="G4860" s="1"/>
  <c r="G4861" s="1"/>
  <c r="D811" i="157" s="1"/>
  <c r="G4912" i="159"/>
  <c r="G4955"/>
  <c r="G4965" s="1"/>
  <c r="G4966" s="1"/>
  <c r="G4967" s="1"/>
  <c r="D820" i="157" s="1"/>
  <c r="G5017" i="159"/>
  <c r="G5025" s="1"/>
  <c r="G5026" s="1"/>
  <c r="G5027" s="1"/>
  <c r="D825" i="157" s="1"/>
  <c r="G5097" i="159"/>
  <c r="G5107" s="1"/>
  <c r="G5108" s="1"/>
  <c r="G5109" s="1"/>
  <c r="D829" i="157" s="1"/>
  <c r="G5201" i="159"/>
  <c r="G5210" s="1"/>
  <c r="G5211" s="1"/>
  <c r="G5212" s="1"/>
  <c r="D836" i="157" s="1"/>
  <c r="G5277" i="159"/>
  <c r="G5285" s="1"/>
  <c r="G5286" s="1"/>
  <c r="G5287" s="1"/>
  <c r="D843" i="157" s="1"/>
  <c r="G5336" i="159"/>
  <c r="G5344" s="1"/>
  <c r="G5345" s="1"/>
  <c r="G5346" s="1"/>
  <c r="D846" i="157" s="1"/>
  <c r="G5412" i="159"/>
  <c r="G5420" s="1"/>
  <c r="G5421" s="1"/>
  <c r="G5422" s="1"/>
  <c r="D850" i="157" s="1"/>
  <c r="G5491" i="159"/>
  <c r="G5549"/>
  <c r="G5556" s="1"/>
  <c r="G5557" s="1"/>
  <c r="G5558" s="1"/>
  <c r="D857" i="157" s="1"/>
  <c r="G5605" i="159"/>
  <c r="G5614" s="1"/>
  <c r="G5615" s="1"/>
  <c r="G5616" s="1"/>
  <c r="D862" i="157" s="1"/>
  <c r="G5682" i="159"/>
  <c r="G5691" s="1"/>
  <c r="G5692" s="1"/>
  <c r="G5693" s="1"/>
  <c r="D868" i="157" s="1"/>
  <c r="G5722" i="159"/>
  <c r="G5731" s="1"/>
  <c r="G5732" s="1"/>
  <c r="G5733" s="1"/>
  <c r="D870" i="157" s="1"/>
  <c r="G5762" i="159"/>
  <c r="G5770" s="1"/>
  <c r="G5771" s="1"/>
  <c r="G5772" s="1"/>
  <c r="D872" i="157" s="1"/>
  <c r="G5944" i="159"/>
  <c r="G5951" s="1"/>
  <c r="G5980"/>
  <c r="G5987" s="1"/>
  <c r="G6074"/>
  <c r="G6081" s="1"/>
  <c r="G6110"/>
  <c r="G6117" s="1"/>
  <c r="G6182"/>
  <c r="G6189" s="1"/>
  <c r="G6190" s="1"/>
  <c r="G6191" s="1"/>
  <c r="D897" i="157" s="1"/>
  <c r="G6368" i="159"/>
  <c r="G6375" s="1"/>
  <c r="G6376" s="1"/>
  <c r="G6377" s="1"/>
  <c r="D909" i="157" s="1"/>
  <c r="G6423" i="159"/>
  <c r="G6431" s="1"/>
  <c r="G6432" s="1"/>
  <c r="G6433" s="1"/>
  <c r="D912" i="157" s="1"/>
  <c r="G6463" i="159"/>
  <c r="G6471" s="1"/>
  <c r="G6472" s="1"/>
  <c r="G6473" s="1"/>
  <c r="D914" i="157" s="1"/>
  <c r="G6504" i="159"/>
  <c r="G6512" s="1"/>
  <c r="G6513" s="1"/>
  <c r="G6514" s="1"/>
  <c r="D918" i="157" s="1"/>
  <c r="G6541" i="159"/>
  <c r="G6548" s="1"/>
  <c r="G6549" s="1"/>
  <c r="G6550" s="1"/>
  <c r="D920" i="157" s="1"/>
  <c r="G6580" i="159"/>
  <c r="G6591" s="1"/>
  <c r="G6592" s="1"/>
  <c r="G6593" s="1"/>
  <c r="D922" i="157" s="1"/>
  <c r="G6666" i="159"/>
  <c r="G6674" s="1"/>
  <c r="G6675" s="1"/>
  <c r="G6676" s="1"/>
  <c r="D930" i="157" s="1"/>
  <c r="G6706" i="159"/>
  <c r="G6714" s="1"/>
  <c r="G6715" s="1"/>
  <c r="G6716" s="1"/>
  <c r="D935" i="157" s="1"/>
  <c r="G6761" i="159"/>
  <c r="G6770" s="1"/>
  <c r="G6771" s="1"/>
  <c r="G6772" s="1"/>
  <c r="D938" i="157" s="1"/>
  <c r="G6837" i="159"/>
  <c r="G6845" s="1"/>
  <c r="G6846" s="1"/>
  <c r="G6847" s="1"/>
  <c r="D942" i="157" s="1"/>
  <c r="G7001" i="159"/>
  <c r="G7009" s="1"/>
  <c r="G7010" s="1"/>
  <c r="G7011" s="1"/>
  <c r="D962" i="157" s="1"/>
  <c r="G7040" i="159"/>
  <c r="G7050" s="1"/>
  <c r="G7051" s="1"/>
  <c r="G7052" s="1"/>
  <c r="D966" i="157" s="1"/>
  <c r="G7101" i="159"/>
  <c r="G7113" s="1"/>
  <c r="G7164"/>
  <c r="G7172" s="1"/>
  <c r="G7173" s="1"/>
  <c r="G7174" s="1"/>
  <c r="D975" i="157" s="1"/>
  <c r="G177" i="162" s="1"/>
  <c r="H177" s="1"/>
  <c r="G7202" i="159"/>
  <c r="G7210" s="1"/>
  <c r="G7211" s="1"/>
  <c r="G7212" s="1"/>
  <c r="D977" i="157" s="1"/>
  <c r="G175" i="162" s="1"/>
  <c r="H175" s="1"/>
  <c r="G7257" i="159"/>
  <c r="G7264" s="1"/>
  <c r="G3762" i="158"/>
  <c r="G3770" s="1"/>
  <c r="G3723"/>
  <c r="G3731" s="1"/>
  <c r="G3732" s="1"/>
  <c r="G3733" s="1"/>
  <c r="D489" i="157" s="1"/>
  <c r="G3647" i="158"/>
  <c r="G3655" s="1"/>
  <c r="G3656" s="1"/>
  <c r="G3657" s="1"/>
  <c r="D485" i="157" s="1"/>
  <c r="G3594" i="158"/>
  <c r="G3603" s="1"/>
  <c r="G3557"/>
  <c r="G3565" s="1"/>
  <c r="G1488" i="159"/>
  <c r="G1496" s="1"/>
  <c r="G2458"/>
  <c r="G2465" s="1"/>
  <c r="G2466" s="1"/>
  <c r="G2467" s="1"/>
  <c r="D668" i="157" s="1"/>
  <c r="G2533" i="159"/>
  <c r="G2541" s="1"/>
  <c r="G2542" s="1"/>
  <c r="G2543" s="1"/>
  <c r="D673" i="157" s="1"/>
  <c r="G159" i="162" s="1"/>
  <c r="H159" s="1"/>
  <c r="G2572" i="159"/>
  <c r="G2580" s="1"/>
  <c r="G2581" s="1"/>
  <c r="G2582" s="1"/>
  <c r="D676" i="157" s="1"/>
  <c r="G2611" i="159"/>
  <c r="G2620" s="1"/>
  <c r="G2621" s="1"/>
  <c r="G2622" s="1"/>
  <c r="D678" i="157" s="1"/>
  <c r="G2670" i="159"/>
  <c r="G2681" s="1"/>
  <c r="G2682" s="1"/>
  <c r="G2683" s="1"/>
  <c r="D681" i="157" s="1"/>
  <c r="G2796" i="159"/>
  <c r="G2804" s="1"/>
  <c r="G2805" s="1"/>
  <c r="G2806" s="1"/>
  <c r="D688" i="157" s="1"/>
  <c r="G162" i="162" s="1"/>
  <c r="H162" s="1"/>
  <c r="G2878" i="159"/>
  <c r="G2887" s="1"/>
  <c r="G2888" s="1"/>
  <c r="G2889" s="1"/>
  <c r="D695" i="157" s="1"/>
  <c r="G2958" i="159"/>
  <c r="G2967" s="1"/>
  <c r="G3714"/>
  <c r="G3724" s="1"/>
  <c r="G3725" s="1"/>
  <c r="G3726" s="1"/>
  <c r="D745" i="157" s="1"/>
  <c r="G3798" i="159"/>
  <c r="G3808" s="1"/>
  <c r="G3809" s="1"/>
  <c r="G3810" s="1"/>
  <c r="D749" i="157" s="1"/>
  <c r="G3883" i="159"/>
  <c r="G3893" s="1"/>
  <c r="G3894" s="1"/>
  <c r="G3895" s="1"/>
  <c r="D755" i="157" s="1"/>
  <c r="G3967" i="159"/>
  <c r="G3977" s="1"/>
  <c r="G3978" s="1"/>
  <c r="G3979" s="1"/>
  <c r="D759" i="157" s="1"/>
  <c r="G1509" i="159"/>
  <c r="G1518" s="1"/>
  <c r="G1549"/>
  <c r="G1558" s="1"/>
  <c r="G1559" s="1"/>
  <c r="G1560" s="1"/>
  <c r="D606" i="157" s="1"/>
  <c r="G1589" i="159"/>
  <c r="G1598" s="1"/>
  <c r="G1629"/>
  <c r="G1638" s="1"/>
  <c r="G1669"/>
  <c r="G1678" s="1"/>
  <c r="G1710"/>
  <c r="G1720" s="1"/>
  <c r="G1752"/>
  <c r="G1762" s="1"/>
  <c r="G1763" s="1"/>
  <c r="G1764" s="1"/>
  <c r="D618" i="157" s="1"/>
  <c r="G1794" i="159"/>
  <c r="G1804" s="1"/>
  <c r="G1917"/>
  <c r="G1926" s="1"/>
  <c r="G1927" s="1"/>
  <c r="G1928" s="1"/>
  <c r="D629" i="157" s="1"/>
  <c r="G1957" i="159"/>
  <c r="G1965" s="1"/>
  <c r="G1996"/>
  <c r="G2006" s="1"/>
  <c r="G2039"/>
  <c r="G2049" s="1"/>
  <c r="G2050" s="1"/>
  <c r="G2051" s="1"/>
  <c r="D642" i="157" s="1"/>
  <c r="G2080" i="159"/>
  <c r="G2088" s="1"/>
  <c r="G2118"/>
  <c r="G2126" s="1"/>
  <c r="G2156"/>
  <c r="G2164" s="1"/>
  <c r="G2165" s="1"/>
  <c r="G2166" s="1"/>
  <c r="D650" i="157" s="1"/>
  <c r="G2230" i="159"/>
  <c r="G2238" s="1"/>
  <c r="G2306"/>
  <c r="G2313" s="1"/>
  <c r="G2343"/>
  <c r="G2350" s="1"/>
  <c r="G2434"/>
  <c r="G2447" s="1"/>
  <c r="G2448" s="1"/>
  <c r="G2449" s="1"/>
  <c r="D667" i="157" s="1"/>
  <c r="G2512" i="159"/>
  <c r="G2521" s="1"/>
  <c r="G2522" s="1"/>
  <c r="G2523" s="1"/>
  <c r="D671" i="157" s="1"/>
  <c r="G2734" i="159"/>
  <c r="G2745" s="1"/>
  <c r="G2746" s="1"/>
  <c r="G2747" s="1"/>
  <c r="D684" i="157" s="1"/>
  <c r="G2833" i="159"/>
  <c r="G2845" s="1"/>
  <c r="G2846" s="1"/>
  <c r="G2847" s="1"/>
  <c r="D690" i="157" s="1"/>
  <c r="G2898" i="159"/>
  <c r="G2907" s="1"/>
  <c r="G2908" s="1"/>
  <c r="G2909" s="1"/>
  <c r="D696" i="157" s="1"/>
  <c r="G2978" i="159"/>
  <c r="G2987" s="1"/>
  <c r="G3040"/>
  <c r="G3050" s="1"/>
  <c r="G3051" s="1"/>
  <c r="G3052" s="1"/>
  <c r="D705" i="157" s="1"/>
  <c r="G3082" i="159"/>
  <c r="G3092" s="1"/>
  <c r="G3124"/>
  <c r="G3134" s="1"/>
  <c r="G3166"/>
  <c r="G3176" s="1"/>
  <c r="G3177" s="1"/>
  <c r="G3178" s="1"/>
  <c r="D711" i="157" s="1"/>
  <c r="G3209" i="159"/>
  <c r="G3219" s="1"/>
  <c r="G3249"/>
  <c r="G3259" s="1"/>
  <c r="G3260" s="1"/>
  <c r="G3261" s="1"/>
  <c r="D717" i="157" s="1"/>
  <c r="G3334" i="159"/>
  <c r="G3344" s="1"/>
  <c r="G3376"/>
  <c r="G3386" s="1"/>
  <c r="G3387" s="1"/>
  <c r="G3388" s="1"/>
  <c r="D725" i="157" s="1"/>
  <c r="G3418" i="159"/>
  <c r="G3428" s="1"/>
  <c r="G3429" s="1"/>
  <c r="G3430" s="1"/>
  <c r="D727" i="157" s="1"/>
  <c r="G3460" i="159"/>
  <c r="G3470" s="1"/>
  <c r="G3471" s="1"/>
  <c r="G3472" s="1"/>
  <c r="D729" i="157" s="1"/>
  <c r="G3502" i="159"/>
  <c r="G3512" s="1"/>
  <c r="G3513" s="1"/>
  <c r="G3514" s="1"/>
  <c r="D731" i="157" s="1"/>
  <c r="G3545" i="159"/>
  <c r="G3555" s="1"/>
  <c r="G3556" s="1"/>
  <c r="G3557" s="1"/>
  <c r="D735" i="157" s="1"/>
  <c r="G3587" i="159"/>
  <c r="G3597" s="1"/>
  <c r="G3598" s="1"/>
  <c r="G3599" s="1"/>
  <c r="D737" i="157" s="1"/>
  <c r="G3629" i="159"/>
  <c r="G3639" s="1"/>
  <c r="G3640" s="1"/>
  <c r="G3641" s="1"/>
  <c r="D739" i="157" s="1"/>
  <c r="G3672" i="159"/>
  <c r="G3682" s="1"/>
  <c r="G3683" s="1"/>
  <c r="G3684" s="1"/>
  <c r="D743" i="157" s="1"/>
  <c r="G3735" i="159"/>
  <c r="G3745" s="1"/>
  <c r="G3746" s="1"/>
  <c r="G3747" s="1"/>
  <c r="D746" i="157" s="1"/>
  <c r="G3819" i="159"/>
  <c r="G3829" s="1"/>
  <c r="G3830" s="1"/>
  <c r="G3831" s="1"/>
  <c r="D750" i="157" s="1"/>
  <c r="G3904" i="159"/>
  <c r="G3914" s="1"/>
  <c r="G3915" s="1"/>
  <c r="G3916" s="1"/>
  <c r="D756" i="157" s="1"/>
  <c r="G6146" i="159"/>
  <c r="G6153" s="1"/>
  <c r="G3821" i="158"/>
  <c r="G3828" s="1"/>
  <c r="G3829" s="1"/>
  <c r="G3830" s="1"/>
  <c r="D494" i="157" s="1"/>
  <c r="G3989" i="159"/>
  <c r="G3999" s="1"/>
  <c r="G4000" s="1"/>
  <c r="G4001" s="1"/>
  <c r="D762" i="157" s="1"/>
  <c r="G168" i="162" s="1"/>
  <c r="H168" s="1"/>
  <c r="G4095" i="159"/>
  <c r="G4105" s="1"/>
  <c r="G4106" s="1"/>
  <c r="G4107" s="1"/>
  <c r="G167" i="162" s="1"/>
  <c r="H167" s="1"/>
  <c r="G4137" i="159"/>
  <c r="G4147" s="1"/>
  <c r="G4148" s="1"/>
  <c r="G4149" s="1"/>
  <c r="G4347"/>
  <c r="G4357" s="1"/>
  <c r="G4358" s="1"/>
  <c r="G4359" s="1"/>
  <c r="G4389"/>
  <c r="G4399" s="1"/>
  <c r="G4400" s="1"/>
  <c r="G4401" s="1"/>
  <c r="G4432"/>
  <c r="G4442" s="1"/>
  <c r="G4443" s="1"/>
  <c r="G4444" s="1"/>
  <c r="D785" i="157" s="1"/>
  <c r="G4472" i="159"/>
  <c r="G4480" s="1"/>
  <c r="G4481" s="1"/>
  <c r="G4482" s="1"/>
  <c r="D787" i="157" s="1"/>
  <c r="G4510" i="159"/>
  <c r="G4518" s="1"/>
  <c r="G4519" s="1"/>
  <c r="G4520" s="1"/>
  <c r="D789" i="157" s="1"/>
  <c r="G4548" i="159"/>
  <c r="G4556" s="1"/>
  <c r="G4557" s="1"/>
  <c r="G4558" s="1"/>
  <c r="D791" i="157" s="1"/>
  <c r="G4641" i="159"/>
  <c r="G4651" s="1"/>
  <c r="G4652" s="1"/>
  <c r="G4653" s="1"/>
  <c r="D796" i="157" s="1"/>
  <c r="G4830" i="159"/>
  <c r="G4839" s="1"/>
  <c r="G4840" s="1"/>
  <c r="G4841" s="1"/>
  <c r="D810" i="157" s="1"/>
  <c r="G4996" i="159"/>
  <c r="G5005" s="1"/>
  <c r="G5006" s="1"/>
  <c r="G5007" s="1"/>
  <c r="D822" i="157" s="1"/>
  <c r="G171" i="162" s="1"/>
  <c r="H171" s="1"/>
  <c r="G5078" i="159"/>
  <c r="G5086" s="1"/>
  <c r="G5087" s="1"/>
  <c r="G5088" s="1"/>
  <c r="D828" i="157" s="1"/>
  <c r="G5139" i="159"/>
  <c r="G5150" s="1"/>
  <c r="G5151" s="1"/>
  <c r="G5152" s="1"/>
  <c r="D831" i="157" s="1"/>
  <c r="G5223" i="159"/>
  <c r="G5316"/>
  <c r="G5325" s="1"/>
  <c r="G5326" s="1"/>
  <c r="G5327" s="1"/>
  <c r="D845" i="157" s="1"/>
  <c r="G5393" i="159"/>
  <c r="G5401" s="1"/>
  <c r="G5473"/>
  <c r="G5480" s="1"/>
  <c r="G5481" s="1"/>
  <c r="G5482" s="1"/>
  <c r="D853" i="157" s="1"/>
  <c r="G5567" i="159"/>
  <c r="G5574" s="1"/>
  <c r="G5575" s="1"/>
  <c r="G5576" s="1"/>
  <c r="D858" i="157" s="1"/>
  <c r="G5662" i="159"/>
  <c r="G5671" s="1"/>
  <c r="G5672" s="1"/>
  <c r="G5673" s="1"/>
  <c r="D867" i="157" s="1"/>
  <c r="G5799" i="159"/>
  <c r="G5806" s="1"/>
  <c r="G5807" s="1"/>
  <c r="G5808" s="1"/>
  <c r="D874" i="157" s="1"/>
  <c r="G5836" i="159"/>
  <c r="G5843" s="1"/>
  <c r="G5872"/>
  <c r="G5879" s="1"/>
  <c r="G6034"/>
  <c r="G6043" s="1"/>
  <c r="G6218"/>
  <c r="G6225" s="1"/>
  <c r="G6226" s="1"/>
  <c r="G6227" s="1"/>
  <c r="D899" i="157" s="1"/>
  <c r="G6274" i="159"/>
  <c r="G6282" s="1"/>
  <c r="G6283" s="1"/>
  <c r="G6284" s="1"/>
  <c r="D904" i="157" s="1"/>
  <c r="G6312" i="159"/>
  <c r="G6320" s="1"/>
  <c r="G6321" s="1"/>
  <c r="G6322" s="1"/>
  <c r="D906" i="157" s="1"/>
  <c r="G6350" i="159"/>
  <c r="G6357" s="1"/>
  <c r="G6358" s="1"/>
  <c r="G6359" s="1"/>
  <c r="D908" i="157" s="1"/>
  <c r="G6602" i="159"/>
  <c r="G6610" s="1"/>
  <c r="G6611" s="1"/>
  <c r="G6612" s="1"/>
  <c r="D923" i="157" s="1"/>
  <c r="G6781" i="159"/>
  <c r="G6788" s="1"/>
  <c r="G6789" s="1"/>
  <c r="G6790" s="1"/>
  <c r="D939" i="157" s="1"/>
  <c r="G6882" i="159"/>
  <c r="G6890" s="1"/>
  <c r="G6891" s="1"/>
  <c r="G6892" s="1"/>
  <c r="D952" i="157" s="1"/>
  <c r="G6923" i="159"/>
  <c r="G6931" s="1"/>
  <c r="G6932" s="1"/>
  <c r="G6933" s="1"/>
  <c r="D956" i="157" s="1"/>
  <c r="G174" i="162" s="1"/>
  <c r="H174" s="1"/>
  <c r="G6961" i="159"/>
  <c r="G6969" s="1"/>
  <c r="G6970" s="1"/>
  <c r="G6971" s="1"/>
  <c r="D958" i="157" s="1"/>
  <c r="G7081" i="159"/>
  <c r="G7090" s="1"/>
  <c r="G7091" s="1"/>
  <c r="G7092" s="1"/>
  <c r="D968" i="157" s="1"/>
  <c r="G7239" i="159"/>
  <c r="G7246" s="1"/>
  <c r="G7247" s="1"/>
  <c r="G7248" s="1"/>
  <c r="D979" i="157" s="1"/>
  <c r="G7311" i="159"/>
  <c r="G7319" s="1"/>
  <c r="G7320" s="1"/>
  <c r="G7321" s="1"/>
  <c r="D983" i="157" s="1"/>
  <c r="G3704" i="158"/>
  <c r="G3711" s="1"/>
  <c r="G3712" s="1"/>
  <c r="G3713" s="1"/>
  <c r="D488" i="157" s="1"/>
  <c r="G3612" i="158"/>
  <c r="G3618" s="1"/>
  <c r="G4662" i="159"/>
  <c r="G4672" s="1"/>
  <c r="G4673" s="1"/>
  <c r="G4674" s="1"/>
  <c r="D797" i="157" s="1"/>
  <c r="G4706" i="159"/>
  <c r="G4716" s="1"/>
  <c r="G4717" s="1"/>
  <c r="G4718" s="1"/>
  <c r="D802" i="157" s="1"/>
  <c r="G4748" i="159"/>
  <c r="G4758" s="1"/>
  <c r="G4759" s="1"/>
  <c r="G4760" s="1"/>
  <c r="D804" i="157" s="1"/>
  <c r="G169" i="162" s="1"/>
  <c r="H169" s="1"/>
  <c r="G4810" i="159"/>
  <c r="G4819" s="1"/>
  <c r="G4820" s="1"/>
  <c r="G4821" s="1"/>
  <c r="D809" i="157" s="1"/>
  <c r="G4891" i="159"/>
  <c r="G4901" s="1"/>
  <c r="G4902" s="1"/>
  <c r="G4903" s="1"/>
  <c r="D815" i="157" s="1"/>
  <c r="G4933" i="159"/>
  <c r="G4943" s="1"/>
  <c r="G4944" s="1"/>
  <c r="G4945" s="1"/>
  <c r="D817" i="157" s="1"/>
  <c r="G4976" i="159"/>
  <c r="G4985" s="1"/>
  <c r="G4986" s="1"/>
  <c r="G4987" s="1"/>
  <c r="D821" i="157" s="1"/>
  <c r="G5036" i="159"/>
  <c r="G5046" s="1"/>
  <c r="G5047" s="1"/>
  <c r="G5048" s="1"/>
  <c r="D826" i="157" s="1"/>
  <c r="G5162" i="159"/>
  <c r="G5171" s="1"/>
  <c r="G5172" s="1"/>
  <c r="G5173" s="1"/>
  <c r="D834" i="157" s="1"/>
  <c r="G5241" i="159"/>
  <c r="G5248" s="1"/>
  <c r="G5249" s="1"/>
  <c r="G5250" s="1"/>
  <c r="D841" i="157" s="1"/>
  <c r="G5296" i="159"/>
  <c r="G5305" s="1"/>
  <c r="G5306" s="1"/>
  <c r="G5307" s="1"/>
  <c r="D844" i="157" s="1"/>
  <c r="G5374" i="159"/>
  <c r="G5382" s="1"/>
  <c r="G5383" s="1"/>
  <c r="G5384" s="1"/>
  <c r="D848" i="157" s="1"/>
  <c r="G5452" i="159"/>
  <c r="G5462" s="1"/>
  <c r="G5463" s="1"/>
  <c r="G5464" s="1"/>
  <c r="D852" i="157" s="1"/>
  <c r="G5529" i="159"/>
  <c r="G5538" s="1"/>
  <c r="G5539" s="1"/>
  <c r="G5540" s="1"/>
  <c r="D856" i="157" s="1"/>
  <c r="G5586" i="159"/>
  <c r="G5594" s="1"/>
  <c r="G5595" s="1"/>
  <c r="G5596" s="1"/>
  <c r="D861" i="157" s="1"/>
  <c r="G5643" i="159"/>
  <c r="G5650" s="1"/>
  <c r="G5651" s="1"/>
  <c r="G5652" s="1"/>
  <c r="D864" i="157" s="1"/>
  <c r="G5702" i="159"/>
  <c r="G5711" s="1"/>
  <c r="G5712" s="1"/>
  <c r="G5713" s="1"/>
  <c r="D869" i="157" s="1"/>
  <c r="G5742" i="159"/>
  <c r="G5751" s="1"/>
  <c r="G5752" s="1"/>
  <c r="G5753" s="1"/>
  <c r="D871" i="157" s="1"/>
  <c r="G5926" i="159"/>
  <c r="G5933" s="1"/>
  <c r="G5934" s="1"/>
  <c r="G5935" s="1"/>
  <c r="D883" i="157" s="1"/>
  <c r="G5962" i="159"/>
  <c r="G5969" s="1"/>
  <c r="G5970" s="1"/>
  <c r="G5971" s="1"/>
  <c r="D885" i="157" s="1"/>
  <c r="G5998" i="159"/>
  <c r="G6005" s="1"/>
  <c r="G6006" s="1"/>
  <c r="G6007" s="1"/>
  <c r="D887" i="157" s="1"/>
  <c r="G6092" i="159"/>
  <c r="G6099" s="1"/>
  <c r="G6128"/>
  <c r="G6135" s="1"/>
  <c r="G6164"/>
  <c r="G6171" s="1"/>
  <c r="G6172" s="1"/>
  <c r="G6173" s="1"/>
  <c r="D896" i="157" s="1"/>
  <c r="G6237" i="159"/>
  <c r="G6244" s="1"/>
  <c r="G6245" s="1"/>
  <c r="G6246" s="1"/>
  <c r="D902" i="157" s="1"/>
  <c r="G6404" i="159"/>
  <c r="G6412" s="1"/>
  <c r="G6413" s="1"/>
  <c r="G6414" s="1"/>
  <c r="D911" i="157" s="1"/>
  <c r="G6443" i="159"/>
  <c r="G6452" s="1"/>
  <c r="G6453" s="1"/>
  <c r="G6454" s="1"/>
  <c r="D913" i="157" s="1"/>
  <c r="G6483" i="159"/>
  <c r="G6492" s="1"/>
  <c r="G6493" s="1"/>
  <c r="G6494" s="1"/>
  <c r="D915" i="157" s="1"/>
  <c r="G6523" i="159"/>
  <c r="G6531" s="1"/>
  <c r="G6532" s="1"/>
  <c r="G6533" s="1"/>
  <c r="D919" i="157" s="1"/>
  <c r="G6559" i="159"/>
  <c r="G6569" s="1"/>
  <c r="G6570" s="1"/>
  <c r="G6571" s="1"/>
  <c r="D921" i="157" s="1"/>
  <c r="G6643" i="159"/>
  <c r="G6654" s="1"/>
  <c r="G6655" s="1"/>
  <c r="G6656" s="1"/>
  <c r="D927" i="157" s="1"/>
  <c r="G6687" i="159"/>
  <c r="G6695" s="1"/>
  <c r="G6696" s="1"/>
  <c r="G6697" s="1"/>
  <c r="D934" i="157" s="1"/>
  <c r="G6725" i="159"/>
  <c r="G6732" s="1"/>
  <c r="G6733" s="1"/>
  <c r="G6734" s="1"/>
  <c r="D936" i="157" s="1"/>
  <c r="G6799" i="159"/>
  <c r="G6807" s="1"/>
  <c r="G6808" s="1"/>
  <c r="G6809" s="1"/>
  <c r="D940" i="157" s="1"/>
  <c r="G6861" i="159"/>
  <c r="G6870" s="1"/>
  <c r="G6871" s="1"/>
  <c r="G6872" s="1"/>
  <c r="D949" i="157" s="1"/>
  <c r="G7021" i="159"/>
  <c r="G7029" s="1"/>
  <c r="G7030" s="1"/>
  <c r="G7031" s="1"/>
  <c r="D965" i="157" s="1"/>
  <c r="G7061" i="159"/>
  <c r="G7070" s="1"/>
  <c r="G7071" s="1"/>
  <c r="G7072" s="1"/>
  <c r="D967" i="157" s="1"/>
  <c r="G7124" i="159"/>
  <c r="G7133" s="1"/>
  <c r="G7134" s="1"/>
  <c r="G7135" s="1"/>
  <c r="D970" i="157" s="1"/>
  <c r="G7183" i="159"/>
  <c r="G7191" s="1"/>
  <c r="G7192" s="1"/>
  <c r="G7193" s="1"/>
  <c r="D976" i="157" s="1"/>
  <c r="G7221" i="159"/>
  <c r="G7228" s="1"/>
  <c r="G7229" s="1"/>
  <c r="G7230" s="1"/>
  <c r="D978" i="157" s="1"/>
  <c r="G7293" i="159"/>
  <c r="G7300" s="1"/>
  <c r="G7301" s="1"/>
  <c r="G7302" s="1"/>
  <c r="D982" i="157" s="1"/>
  <c r="G3801" i="158"/>
  <c r="G3809" s="1"/>
  <c r="G3810" s="1"/>
  <c r="G3811" s="1"/>
  <c r="D493" i="157" s="1"/>
  <c r="G3743" i="158"/>
  <c r="G3750" s="1"/>
  <c r="G3667"/>
  <c r="G3674" s="1"/>
  <c r="G3675" s="1"/>
  <c r="G3676" s="1"/>
  <c r="D486" i="157" s="1"/>
  <c r="G3629" i="158"/>
  <c r="G3637" s="1"/>
  <c r="G3517"/>
  <c r="G3525" s="1"/>
  <c r="G2410" i="159"/>
  <c r="G2423" s="1"/>
  <c r="G2424" s="1"/>
  <c r="G2425" s="1"/>
  <c r="D666" i="157" s="1"/>
  <c r="G2552" i="159"/>
  <c r="G2560" s="1"/>
  <c r="G2561" s="1"/>
  <c r="G2562" s="1"/>
  <c r="D674" i="157" s="1"/>
  <c r="G2592" i="159"/>
  <c r="G2600" s="1"/>
  <c r="G2601" s="1"/>
  <c r="G2602" s="1"/>
  <c r="D677" i="157" s="1"/>
  <c r="G160" i="162" s="1"/>
  <c r="H160" s="1"/>
  <c r="G2651" i="159"/>
  <c r="G2659" s="1"/>
  <c r="G2660" s="1"/>
  <c r="G2661" s="1"/>
  <c r="D680" i="157" s="1"/>
  <c r="G2815" i="159"/>
  <c r="G2822" s="1"/>
  <c r="G2823" s="1"/>
  <c r="G2824" s="1"/>
  <c r="D689" i="157" s="1"/>
  <c r="G2918" i="159"/>
  <c r="G2927" s="1"/>
  <c r="G2928" s="1"/>
  <c r="G2929" s="1"/>
  <c r="D697" i="157" s="1"/>
  <c r="G2998" i="159"/>
  <c r="G3007" s="1"/>
  <c r="G3756"/>
  <c r="G3766" s="1"/>
  <c r="G3767" s="1"/>
  <c r="G3768" s="1"/>
  <c r="D747" i="157" s="1"/>
  <c r="G3840" i="159"/>
  <c r="G3850" s="1"/>
  <c r="G3851" s="1"/>
  <c r="G3852" s="1"/>
  <c r="D751" i="157" s="1"/>
  <c r="G3925" i="159"/>
  <c r="G3935" s="1"/>
  <c r="G3936" s="1"/>
  <c r="G3937" s="1"/>
  <c r="D757" i="157" s="1"/>
  <c r="G1469" i="159"/>
  <c r="G1477" s="1"/>
  <c r="G1529"/>
  <c r="G1538" s="1"/>
  <c r="G1539" s="1"/>
  <c r="G1540" s="1"/>
  <c r="D605" i="157" s="1"/>
  <c r="G186" i="162" s="1"/>
  <c r="H186" s="1"/>
  <c r="G1569" i="159"/>
  <c r="G1578" s="1"/>
  <c r="G1579" s="1"/>
  <c r="G1580" s="1"/>
  <c r="D607" i="157" s="1"/>
  <c r="G1609" i="159"/>
  <c r="G1618" s="1"/>
  <c r="G1619" s="1"/>
  <c r="G1620" s="1"/>
  <c r="D609" i="157" s="1"/>
  <c r="G1649" i="159"/>
  <c r="G1658" s="1"/>
  <c r="G1659" s="1"/>
  <c r="G1660" s="1"/>
  <c r="D611" i="157" s="1"/>
  <c r="G1689" i="159"/>
  <c r="G1698" s="1"/>
  <c r="G1699" s="1"/>
  <c r="G1700" s="1"/>
  <c r="D613" i="157" s="1"/>
  <c r="G1773" i="159"/>
  <c r="G1783" s="1"/>
  <c r="G1784" s="1"/>
  <c r="G1785" s="1"/>
  <c r="D619" i="157" s="1"/>
  <c r="G1815" i="159"/>
  <c r="G1825" s="1"/>
  <c r="G1826" s="1"/>
  <c r="G1827" s="1"/>
  <c r="D621" i="157" s="1"/>
  <c r="G1857" i="159"/>
  <c r="G1866" s="1"/>
  <c r="G1867" s="1"/>
  <c r="G1868" s="1"/>
  <c r="D626" i="157" s="1"/>
  <c r="G1938" i="159"/>
  <c r="G1946" s="1"/>
  <c r="G1947" s="1"/>
  <c r="G1948" s="1"/>
  <c r="D633" i="157" s="1"/>
  <c r="G1976" i="159"/>
  <c r="G1984" s="1"/>
  <c r="G1985" s="1"/>
  <c r="G1986" s="1"/>
  <c r="D635" i="157" s="1"/>
  <c r="G2017" i="159"/>
  <c r="G2027" s="1"/>
  <c r="G2028" s="1"/>
  <c r="G2029" s="1"/>
  <c r="D639" i="157" s="1"/>
  <c r="G2061" i="159"/>
  <c r="G2069" s="1"/>
  <c r="G2070" s="1"/>
  <c r="G2071" s="1"/>
  <c r="D645" i="157" s="1"/>
  <c r="G2099" i="159"/>
  <c r="G2107" s="1"/>
  <c r="G2108" s="1"/>
  <c r="G2109" s="1"/>
  <c r="D647" i="157" s="1"/>
  <c r="G103" i="162" s="1"/>
  <c r="H103" s="1"/>
  <c r="G2137" i="159"/>
  <c r="G2145" s="1"/>
  <c r="G2175"/>
  <c r="G2182" s="1"/>
  <c r="G2183" s="1"/>
  <c r="G2184" s="1"/>
  <c r="D651" i="157" s="1"/>
  <c r="G2211" i="159"/>
  <c r="G2219" s="1"/>
  <c r="G2249"/>
  <c r="G2257" s="1"/>
  <c r="G2287"/>
  <c r="G2295" s="1"/>
  <c r="G2325"/>
  <c r="G2332" s="1"/>
  <c r="G2333" s="1"/>
  <c r="G2334" s="1"/>
  <c r="D659" i="157" s="1"/>
  <c r="G2392" i="159"/>
  <c r="G2399" s="1"/>
  <c r="G2476"/>
  <c r="G2485" s="1"/>
  <c r="G2486" s="1"/>
  <c r="G2487" s="1"/>
  <c r="D669" i="157" s="1"/>
  <c r="G163" i="162" s="1"/>
  <c r="H163" s="1"/>
  <c r="G2631" i="159"/>
  <c r="G2640" s="1"/>
  <c r="G2641" s="1"/>
  <c r="G2642" s="1"/>
  <c r="D679" i="157" s="1"/>
  <c r="G2713" i="159"/>
  <c r="G2723" s="1"/>
  <c r="G2724" s="1"/>
  <c r="G2725" s="1"/>
  <c r="D683" i="157" s="1"/>
  <c r="G2756" i="159"/>
  <c r="G2765" s="1"/>
  <c r="G2766" s="1"/>
  <c r="G2767" s="1"/>
  <c r="D685" i="157" s="1"/>
  <c r="G2858" i="159"/>
  <c r="G2867" s="1"/>
  <c r="G2868" s="1"/>
  <c r="G2869" s="1"/>
  <c r="D694" i="157" s="1"/>
  <c r="G2938" i="159"/>
  <c r="G2947" s="1"/>
  <c r="G2948" s="1"/>
  <c r="G2949" s="1"/>
  <c r="D698" i="157" s="1"/>
  <c r="G3019" i="159"/>
  <c r="G3029" s="1"/>
  <c r="G3061"/>
  <c r="G3071" s="1"/>
  <c r="G3072" s="1"/>
  <c r="G3073" s="1"/>
  <c r="D706" i="157" s="1"/>
  <c r="G3103" i="159"/>
  <c r="G3113" s="1"/>
  <c r="G3145"/>
  <c r="G3155" s="1"/>
  <c r="G3156" s="1"/>
  <c r="G3157" s="1"/>
  <c r="D710" i="157" s="1"/>
  <c r="G3188" i="159"/>
  <c r="G3198" s="1"/>
  <c r="G3199" s="1"/>
  <c r="G3200" s="1"/>
  <c r="D714" i="157" s="1"/>
  <c r="G3230" i="159"/>
  <c r="G3238" s="1"/>
  <c r="G3239" s="1"/>
  <c r="G3240" s="1"/>
  <c r="D716" i="157" s="1"/>
  <c r="G3270" i="159"/>
  <c r="G3280" s="1"/>
  <c r="G3281" s="1"/>
  <c r="G3282" s="1"/>
  <c r="D718" i="157" s="1"/>
  <c r="G3313" i="159"/>
  <c r="G3323" s="1"/>
  <c r="G3324" s="1"/>
  <c r="G3325" s="1"/>
  <c r="D722" i="157" s="1"/>
  <c r="G3355" i="159"/>
  <c r="G3365" s="1"/>
  <c r="G3366" s="1"/>
  <c r="G3367" s="1"/>
  <c r="D724" i="157" s="1"/>
  <c r="G3397" i="159"/>
  <c r="G3407" s="1"/>
  <c r="G3408" s="1"/>
  <c r="G3409" s="1"/>
  <c r="D726" i="157" s="1"/>
  <c r="G3439" i="159"/>
  <c r="G3449" s="1"/>
  <c r="G3450" s="1"/>
  <c r="G3451" s="1"/>
  <c r="D728" i="157" s="1"/>
  <c r="G3481" i="159"/>
  <c r="G3491" s="1"/>
  <c r="G3492" s="1"/>
  <c r="G3493" s="1"/>
  <c r="D730" i="157" s="1"/>
  <c r="G3523" i="159"/>
  <c r="G3533" s="1"/>
  <c r="G3534" s="1"/>
  <c r="G3535" s="1"/>
  <c r="D732" i="157" s="1"/>
  <c r="G3566" i="159"/>
  <c r="G3576" s="1"/>
  <c r="G3577" s="1"/>
  <c r="G3578" s="1"/>
  <c r="D736" i="157" s="1"/>
  <c r="G3608" i="159"/>
  <c r="G3618" s="1"/>
  <c r="G3619" s="1"/>
  <c r="G3620" s="1"/>
  <c r="D738" i="157" s="1"/>
  <c r="G3650" i="159"/>
  <c r="G3660" s="1"/>
  <c r="G3661" s="1"/>
  <c r="G3662" s="1"/>
  <c r="D740" i="157" s="1"/>
  <c r="G3693" i="159"/>
  <c r="G3703" s="1"/>
  <c r="G3704" s="1"/>
  <c r="G3705" s="1"/>
  <c r="D744" i="157" s="1"/>
  <c r="G3777" i="159"/>
  <c r="G3787" s="1"/>
  <c r="G3788" s="1"/>
  <c r="G3789" s="1"/>
  <c r="D748" i="157" s="1"/>
  <c r="G3862" i="159"/>
  <c r="G3872" s="1"/>
  <c r="G3873" s="1"/>
  <c r="G3874" s="1"/>
  <c r="D754" i="157" s="1"/>
  <c r="G3946" i="159"/>
  <c r="G3956" s="1"/>
  <c r="G3957" s="1"/>
  <c r="G3958" s="1"/>
  <c r="D758" i="157" s="1"/>
  <c r="G3840" i="158"/>
  <c r="G3848" s="1"/>
  <c r="G186" i="159"/>
  <c r="G194" s="1"/>
  <c r="G262"/>
  <c r="G270" s="1"/>
  <c r="G338"/>
  <c r="G346" s="1"/>
  <c r="G414"/>
  <c r="G422" s="1"/>
  <c r="G490"/>
  <c r="G498" s="1"/>
  <c r="G566"/>
  <c r="G574" s="1"/>
  <c r="G643"/>
  <c r="G651" s="1"/>
  <c r="G700"/>
  <c r="G710" s="1"/>
  <c r="G874"/>
  <c r="G883" s="1"/>
  <c r="G932"/>
  <c r="G940" s="1"/>
  <c r="G941" s="1"/>
  <c r="G942" s="1"/>
  <c r="D558" i="157" s="1"/>
  <c r="G149" i="162" s="1"/>
  <c r="H149" s="1"/>
  <c r="G970" i="159"/>
  <c r="G979" s="1"/>
  <c r="G980" s="1"/>
  <c r="G981" s="1"/>
  <c r="D562" i="157" s="1"/>
  <c r="G155" i="162" s="1"/>
  <c r="H155" s="1"/>
  <c r="G1010" i="159"/>
  <c r="G1018" s="1"/>
  <c r="G1067"/>
  <c r="G1075" s="1"/>
  <c r="G1076" s="1"/>
  <c r="G1077" s="1"/>
  <c r="D567" i="157" s="1"/>
  <c r="G1106" i="159"/>
  <c r="G1113" s="1"/>
  <c r="G1114" s="1"/>
  <c r="G1115" s="1"/>
  <c r="D571" i="157" s="1"/>
  <c r="G1142" i="159"/>
  <c r="G1149" s="1"/>
  <c r="G1150" s="1"/>
  <c r="G1151" s="1"/>
  <c r="D573" i="157" s="1"/>
  <c r="G1198" i="159"/>
  <c r="G1205" s="1"/>
  <c r="G1296"/>
  <c r="G1304" s="1"/>
  <c r="G1305" s="1"/>
  <c r="G1306" s="1"/>
  <c r="D587" i="157" s="1"/>
  <c r="G110" i="162" s="1"/>
  <c r="H110" s="1"/>
  <c r="G1354" i="159"/>
  <c r="G1362" s="1"/>
  <c r="G1430"/>
  <c r="G1438" s="1"/>
  <c r="G124"/>
  <c r="G133" s="1"/>
  <c r="G205"/>
  <c r="G213" s="1"/>
  <c r="G281"/>
  <c r="G289" s="1"/>
  <c r="G357"/>
  <c r="G365" s="1"/>
  <c r="G433"/>
  <c r="G441" s="1"/>
  <c r="G509"/>
  <c r="G517" s="1"/>
  <c r="G585"/>
  <c r="G593" s="1"/>
  <c r="G740"/>
  <c r="G748" s="1"/>
  <c r="G749" s="1"/>
  <c r="G750" s="1"/>
  <c r="D545" i="157" s="1"/>
  <c r="G779" i="159"/>
  <c r="G787" s="1"/>
  <c r="G788" s="1"/>
  <c r="G789" s="1"/>
  <c r="D548" i="157" s="1"/>
  <c r="G817" i="159"/>
  <c r="G825" s="1"/>
  <c r="G894"/>
  <c r="G902" s="1"/>
  <c r="G1180"/>
  <c r="G1187" s="1"/>
  <c r="G1238"/>
  <c r="G1246" s="1"/>
  <c r="G1335"/>
  <c r="G1343" s="1"/>
  <c r="G1411"/>
  <c r="G1419" s="1"/>
  <c r="G11"/>
  <c r="G18" s="1"/>
  <c r="G19" s="1"/>
  <c r="G20" s="1"/>
  <c r="D503" i="157" s="1"/>
  <c r="G662" i="159"/>
  <c r="G670" s="1"/>
  <c r="G93"/>
  <c r="G94" s="1"/>
  <c r="G95" s="1"/>
  <c r="D507" i="157" s="1"/>
  <c r="G154" i="162" s="1"/>
  <c r="H154" s="1"/>
  <c r="G104" i="159"/>
  <c r="G113" s="1"/>
  <c r="G114" s="1"/>
  <c r="G115" s="1"/>
  <c r="D508" i="157" s="1"/>
  <c r="G65" i="159"/>
  <c r="G73" s="1"/>
  <c r="G29"/>
  <c r="G36" s="1"/>
  <c r="G37" s="1"/>
  <c r="G38" s="1"/>
  <c r="D504" i="157" s="1"/>
  <c r="G144" i="159"/>
  <c r="G155" s="1"/>
  <c r="G156" s="1"/>
  <c r="G157" s="1"/>
  <c r="D510" i="157" s="1"/>
  <c r="G224" i="159"/>
  <c r="G232" s="1"/>
  <c r="G300"/>
  <c r="G308" s="1"/>
  <c r="G376"/>
  <c r="G384" s="1"/>
  <c r="G452"/>
  <c r="G460" s="1"/>
  <c r="G528"/>
  <c r="G536" s="1"/>
  <c r="G605"/>
  <c r="G613" s="1"/>
  <c r="G681"/>
  <c r="G689" s="1"/>
  <c r="G690" s="1"/>
  <c r="G691" s="1"/>
  <c r="D542" i="157" s="1"/>
  <c r="G836" i="159"/>
  <c r="G844" s="1"/>
  <c r="G914"/>
  <c r="G921" s="1"/>
  <c r="G922" s="1"/>
  <c r="G923" s="1"/>
  <c r="D557" i="157" s="1"/>
  <c r="G951" i="159"/>
  <c r="G958" s="1"/>
  <c r="G959" s="1"/>
  <c r="G960" s="1"/>
  <c r="D559" i="157" s="1"/>
  <c r="G990" i="159"/>
  <c r="G999" s="1"/>
  <c r="G1000" s="1"/>
  <c r="G1001" s="1"/>
  <c r="D563" i="157" s="1"/>
  <c r="G1048" i="159"/>
  <c r="G1056" s="1"/>
  <c r="G1057" s="1"/>
  <c r="G1058" s="1"/>
  <c r="D566" i="157" s="1"/>
  <c r="G1087" i="159"/>
  <c r="G1095" s="1"/>
  <c r="G1096" s="1"/>
  <c r="G1097" s="1"/>
  <c r="D570" i="157" s="1"/>
  <c r="G1124" i="159"/>
  <c r="G1131" s="1"/>
  <c r="G1132" s="1"/>
  <c r="G1133" s="1"/>
  <c r="D572" i="157" s="1"/>
  <c r="G1162" i="159"/>
  <c r="G1169" s="1"/>
  <c r="G1258"/>
  <c r="G1266" s="1"/>
  <c r="G1316"/>
  <c r="G1324" s="1"/>
  <c r="G1392"/>
  <c r="G1400" s="1"/>
  <c r="G167"/>
  <c r="G175" s="1"/>
  <c r="G243"/>
  <c r="G251" s="1"/>
  <c r="G319"/>
  <c r="G327" s="1"/>
  <c r="G395"/>
  <c r="G403" s="1"/>
  <c r="G471"/>
  <c r="G479" s="1"/>
  <c r="G547"/>
  <c r="G555" s="1"/>
  <c r="G624"/>
  <c r="G632" s="1"/>
  <c r="G721"/>
  <c r="G729" s="1"/>
  <c r="G760"/>
  <c r="G768" s="1"/>
  <c r="G798"/>
  <c r="G806" s="1"/>
  <c r="G855"/>
  <c r="G863" s="1"/>
  <c r="G1029"/>
  <c r="G1037" s="1"/>
  <c r="G1216"/>
  <c r="G1226" s="1"/>
  <c r="G1277"/>
  <c r="G1285" s="1"/>
  <c r="G1373"/>
  <c r="G1381" s="1"/>
  <c r="G47"/>
  <c r="G54" s="1"/>
  <c r="G55" s="1"/>
  <c r="G56" s="1"/>
  <c r="D505" i="157" s="1"/>
  <c r="G1644" i="158"/>
  <c r="G1657" s="1"/>
  <c r="G2262"/>
  <c r="G2263" s="1"/>
  <c r="G2148"/>
  <c r="G2149" s="1"/>
  <c r="G2150" s="1"/>
  <c r="D376" i="157" s="1"/>
  <c r="G32" i="162" s="1"/>
  <c r="G2575" i="158"/>
  <c r="G2576" s="1"/>
  <c r="D400" i="157" s="1"/>
  <c r="G2495" i="158"/>
  <c r="G2496" s="1"/>
  <c r="G2414"/>
  <c r="G2415" s="1"/>
  <c r="D390" i="157" s="1"/>
  <c r="G3257" i="158"/>
  <c r="G3258" s="1"/>
  <c r="D452" i="157" s="1"/>
  <c r="G3433" i="158"/>
  <c r="G3442" s="1"/>
  <c r="G3443" s="1"/>
  <c r="G3444" s="1"/>
  <c r="D466" i="157" s="1"/>
  <c r="G3044" i="158"/>
  <c r="G3055" s="1"/>
  <c r="G2961"/>
  <c r="G2968" s="1"/>
  <c r="G3413"/>
  <c r="G3422" s="1"/>
  <c r="G3325"/>
  <c r="G3332" s="1"/>
  <c r="G3128"/>
  <c r="G3133" s="1"/>
  <c r="G3134" s="1"/>
  <c r="G3135" s="1"/>
  <c r="D441" i="157" s="1"/>
  <c r="G3066" i="158"/>
  <c r="G3076" s="1"/>
  <c r="G2979"/>
  <c r="G2988" s="1"/>
  <c r="G2624"/>
  <c r="G2634" s="1"/>
  <c r="G2385"/>
  <c r="G2394" s="1"/>
  <c r="G2395" s="1"/>
  <c r="G2396" s="1"/>
  <c r="D389" i="157" s="1"/>
  <c r="G2328" i="158"/>
  <c r="G2338" s="1"/>
  <c r="G2339" s="1"/>
  <c r="G2340" s="1"/>
  <c r="D386" i="157" s="1"/>
  <c r="G2290" i="158"/>
  <c r="G2300" s="1"/>
  <c r="G3351"/>
  <c r="G3144"/>
  <c r="G3149" s="1"/>
  <c r="G3216"/>
  <c r="G3221" s="1"/>
  <c r="G3178"/>
  <c r="G3183" s="1"/>
  <c r="G1537"/>
  <c r="G1538" s="1"/>
  <c r="G1539" s="1"/>
  <c r="D332" i="157" s="1"/>
  <c r="G1440" i="158"/>
  <c r="G1441" s="1"/>
  <c r="G1442" s="1"/>
  <c r="D324" i="157" s="1"/>
  <c r="G862" i="158"/>
  <c r="G863" s="1"/>
  <c r="G864" s="1"/>
  <c r="D286" i="157" s="1"/>
  <c r="G2544" i="158"/>
  <c r="G2554" s="1"/>
  <c r="G2464"/>
  <c r="G2474" s="1"/>
  <c r="G2281"/>
  <c r="G2243"/>
  <c r="G2129"/>
  <c r="G2130" s="1"/>
  <c r="G2186"/>
  <c r="G2110"/>
  <c r="G2081"/>
  <c r="G2091" s="1"/>
  <c r="G1913"/>
  <c r="G1924" s="1"/>
  <c r="G1925" s="1"/>
  <c r="G1926" s="1"/>
  <c r="D363" i="157" s="1"/>
  <c r="G1845" i="158"/>
  <c r="G1769"/>
  <c r="G1707"/>
  <c r="G1714" s="1"/>
  <c r="G1619"/>
  <c r="G1631" s="1"/>
  <c r="G1580"/>
  <c r="G1588" s="1"/>
  <c r="G1605"/>
  <c r="G2053"/>
  <c r="G2011"/>
  <c r="G1967"/>
  <c r="G1893"/>
  <c r="G1902" s="1"/>
  <c r="G1855"/>
  <c r="G1864" s="1"/>
  <c r="G1817"/>
  <c r="G1826" s="1"/>
  <c r="G1779"/>
  <c r="G1788" s="1"/>
  <c r="G1742"/>
  <c r="G1751" s="1"/>
  <c r="G1724"/>
  <c r="G1732" s="1"/>
  <c r="G1669"/>
  <c r="G1677" s="1"/>
  <c r="G3273"/>
  <c r="G3274" s="1"/>
  <c r="D453" i="157" s="1"/>
  <c r="G3234" i="158"/>
  <c r="G3240" s="1"/>
  <c r="G3473"/>
  <c r="G3482" s="1"/>
  <c r="G3087"/>
  <c r="G3097" s="1"/>
  <c r="G3009"/>
  <c r="G3010" s="1"/>
  <c r="D427" i="157" s="1"/>
  <c r="G94" i="162" s="1"/>
  <c r="H94" s="1"/>
  <c r="G2951" i="158"/>
  <c r="G2952" s="1"/>
  <c r="D424" i="157" s="1"/>
  <c r="G91" i="162" s="1"/>
  <c r="H91" s="1"/>
  <c r="G3453" i="158"/>
  <c r="G3462" s="1"/>
  <c r="G3286"/>
  <c r="G3293" s="1"/>
  <c r="G3108"/>
  <c r="G3116" s="1"/>
  <c r="G3019"/>
  <c r="G3028" s="1"/>
  <c r="G2924"/>
  <c r="G2933" s="1"/>
  <c r="G2424"/>
  <c r="G2434" s="1"/>
  <c r="G2348"/>
  <c r="G2356" s="1"/>
  <c r="G3396"/>
  <c r="G3401" s="1"/>
  <c r="G3306"/>
  <c r="G3313" s="1"/>
  <c r="G3363"/>
  <c r="G3370" s="1"/>
  <c r="G3197"/>
  <c r="G3202" s="1"/>
  <c r="G3160"/>
  <c r="G3165" s="1"/>
  <c r="G2781"/>
  <c r="G2790" s="1"/>
  <c r="G2309"/>
  <c r="G2319" s="1"/>
  <c r="G2224"/>
  <c r="G2167"/>
  <c r="G2072"/>
  <c r="G2205"/>
  <c r="G1504"/>
  <c r="G1472"/>
  <c r="G1221"/>
  <c r="G1232" s="1"/>
  <c r="G1178"/>
  <c r="G1188" s="1"/>
  <c r="G1146"/>
  <c r="G1094"/>
  <c r="G1104" s="1"/>
  <c r="G1105" s="1"/>
  <c r="G1106" s="1"/>
  <c r="D302" i="157" s="1"/>
  <c r="G1052" i="158"/>
  <c r="G1062" s="1"/>
  <c r="G818"/>
  <c r="G828" s="1"/>
  <c r="G796"/>
  <c r="G807" s="1"/>
  <c r="G774"/>
  <c r="G784" s="1"/>
  <c r="G785" s="1"/>
  <c r="G786" s="1"/>
  <c r="D282" i="157" s="1"/>
  <c r="G71" i="162" s="1"/>
  <c r="H71" s="1"/>
  <c r="G731" i="158"/>
  <c r="G741" s="1"/>
  <c r="G1553"/>
  <c r="G1199"/>
  <c r="G1210" s="1"/>
  <c r="G1157"/>
  <c r="G1167" s="1"/>
  <c r="G1125"/>
  <c r="G1073"/>
  <c r="G1083" s="1"/>
  <c r="G969"/>
  <c r="G949"/>
  <c r="G958" s="1"/>
  <c r="G929"/>
  <c r="G839"/>
  <c r="G847" s="1"/>
  <c r="G848" s="1"/>
  <c r="G849" s="1"/>
  <c r="D285" i="157" s="1"/>
  <c r="G50" i="162" s="1"/>
  <c r="H50" s="1"/>
  <c r="G753" i="158"/>
  <c r="G763" s="1"/>
  <c r="G1571"/>
  <c r="G1520"/>
  <c r="G1488"/>
  <c r="G877"/>
  <c r="G1449"/>
  <c r="G1456" s="1"/>
  <c r="G719"/>
  <c r="G570"/>
  <c r="G547"/>
  <c r="G554" s="1"/>
  <c r="G418"/>
  <c r="G425" s="1"/>
  <c r="G426" s="1"/>
  <c r="G427" s="1"/>
  <c r="D259" i="157" s="1"/>
  <c r="G53" i="158"/>
  <c r="G61" s="1"/>
  <c r="G62" s="1"/>
  <c r="G63" s="1"/>
  <c r="D234" i="157" s="1"/>
  <c r="G285" i="158"/>
  <c r="G294" s="1"/>
  <c r="G295" s="1"/>
  <c r="G296" s="1"/>
  <c r="D252" i="157" s="1"/>
  <c r="G325" i="158"/>
  <c r="G334" s="1"/>
  <c r="G305"/>
  <c r="G314" s="1"/>
  <c r="G227"/>
  <c r="G234" s="1"/>
  <c r="G112"/>
  <c r="G2684"/>
  <c r="G2604"/>
  <c r="G2444"/>
  <c r="G2454" s="1"/>
  <c r="G2901"/>
  <c r="G2911" s="1"/>
  <c r="G2821"/>
  <c r="G2108" i="151"/>
  <c r="G2252"/>
  <c r="G2259" s="1"/>
  <c r="G2028"/>
  <c r="G189"/>
  <c r="G208" s="1"/>
  <c r="G209" s="1"/>
  <c r="G210" s="1"/>
  <c r="D19" i="157" s="1"/>
  <c r="G2089" i="151"/>
  <c r="G2055"/>
  <c r="G2037"/>
  <c r="G2016"/>
  <c r="G1996"/>
  <c r="G1978"/>
  <c r="G1943"/>
  <c r="G1944" s="1"/>
  <c r="G1945" s="1"/>
  <c r="D175" i="157" s="1"/>
  <c r="G1961" i="151"/>
  <c r="G84"/>
  <c r="G12"/>
  <c r="G1890"/>
  <c r="G1891" s="1"/>
  <c r="G1892" s="1"/>
  <c r="D170" i="157" s="1"/>
  <c r="G1201" i="151"/>
  <c r="G1202" s="1"/>
  <c r="G1203" s="1"/>
  <c r="D107" i="157" s="1"/>
  <c r="G476" i="151"/>
  <c r="G371"/>
  <c r="G1918"/>
  <c r="G1926" s="1"/>
  <c r="G1901"/>
  <c r="G1908" s="1"/>
  <c r="G1909" s="1"/>
  <c r="G1910" s="1"/>
  <c r="D173" i="157" s="1"/>
  <c r="G61" i="151"/>
  <c r="G73" s="1"/>
  <c r="G74" s="1"/>
  <c r="G75" s="1"/>
  <c r="D11" i="157" s="1"/>
  <c r="G1663" i="151"/>
  <c r="G1632"/>
  <c r="G1427"/>
  <c r="G1428" s="1"/>
  <c r="G1429" s="1"/>
  <c r="D130" i="157" s="1"/>
  <c r="G1216" i="151"/>
  <c r="G1217" s="1"/>
  <c r="G1218" s="1"/>
  <c r="D108" i="157" s="1"/>
  <c r="G401" i="151"/>
  <c r="G1082"/>
  <c r="G1873"/>
  <c r="G1874" s="1"/>
  <c r="G1875" s="1"/>
  <c r="D169" i="157" s="1"/>
  <c r="G1442" i="151"/>
  <c r="G1443" s="1"/>
  <c r="G1444" s="1"/>
  <c r="D131" i="157" s="1"/>
  <c r="G284" i="151"/>
  <c r="G285" s="1"/>
  <c r="G286" s="1"/>
  <c r="D22" i="157" s="1"/>
  <c r="G646" i="151"/>
  <c r="G647" s="1"/>
  <c r="G648" s="1"/>
  <c r="D49" i="157" s="1"/>
  <c r="G1839" i="151"/>
  <c r="G1840" s="1"/>
  <c r="G1841" s="1"/>
  <c r="D167" i="157" s="1"/>
  <c r="G1616" i="151"/>
  <c r="G1617" s="1"/>
  <c r="G1618" s="1"/>
  <c r="D146" i="157" s="1"/>
  <c r="G521" i="151"/>
  <c r="G461"/>
  <c r="G566"/>
  <c r="G446"/>
  <c r="G104"/>
  <c r="G110" s="1"/>
  <c r="G132"/>
  <c r="G133" s="1"/>
  <c r="G134" s="1"/>
  <c r="D14" i="157" s="1"/>
  <c r="G579" i="151"/>
  <c r="G588" s="1"/>
  <c r="G589" s="1"/>
  <c r="G590" s="1"/>
  <c r="D46" i="157" s="1"/>
  <c r="G536" i="151"/>
  <c r="G537" s="1"/>
  <c r="G538" s="1"/>
  <c r="D41" i="157" s="1"/>
  <c r="G416" i="151"/>
  <c r="G1856"/>
  <c r="G1857" s="1"/>
  <c r="G1858" s="1"/>
  <c r="D168" i="157" s="1"/>
  <c r="G1822" i="151"/>
  <c r="G1823" s="1"/>
  <c r="G1824" s="1"/>
  <c r="D166" i="157" s="1"/>
  <c r="G551" i="151"/>
  <c r="G491"/>
  <c r="G431"/>
  <c r="G386"/>
  <c r="G812"/>
  <c r="G813" s="1"/>
  <c r="G814" s="1"/>
  <c r="D66" i="157" s="1"/>
  <c r="G506" i="151"/>
  <c r="G145"/>
  <c r="G155" s="1"/>
  <c r="G2881" i="158"/>
  <c r="G2743"/>
  <c r="G2752" s="1"/>
  <c r="G619" i="151"/>
  <c r="G627" s="1"/>
  <c r="G2801" i="158"/>
  <c r="G2704"/>
  <c r="G827" i="151"/>
  <c r="G2724" i="158"/>
  <c r="G2644"/>
  <c r="G2861"/>
  <c r="G2871" s="1"/>
  <c r="G2494" i="159"/>
  <c r="G2501" s="1"/>
  <c r="G580" i="158"/>
  <c r="G2703" i="159"/>
  <c r="G2704" s="1"/>
  <c r="D682" i="157" s="1"/>
  <c r="G5908" i="159"/>
  <c r="G2155" i="151"/>
  <c r="G1459" i="159"/>
  <c r="G1460" s="1"/>
  <c r="D598" i="157" s="1"/>
  <c r="G108" i="162" s="1"/>
  <c r="H108" s="1"/>
  <c r="G1847" i="159"/>
  <c r="G1848" s="1"/>
  <c r="D625" i="157" s="1"/>
  <c r="G1887" i="159"/>
  <c r="G1888" s="1"/>
  <c r="D627" i="157" s="1"/>
  <c r="G2201" i="159"/>
  <c r="G2202" s="1"/>
  <c r="D652" i="157" s="1"/>
  <c r="G104" i="162" s="1"/>
  <c r="H104" s="1"/>
  <c r="G2376" i="159"/>
  <c r="G3303"/>
  <c r="G3304" s="1"/>
  <c r="D721" i="157" s="1"/>
  <c r="G4586" i="159"/>
  <c r="G4593" s="1"/>
  <c r="G3576" i="158"/>
  <c r="G2360" i="159"/>
  <c r="G2367" s="1"/>
  <c r="G1365" i="151"/>
  <c r="G1366" s="1"/>
  <c r="G1367" s="1"/>
  <c r="D123" i="157" s="1"/>
  <c r="G1067" i="151"/>
  <c r="G1231"/>
  <c r="G1232" s="1"/>
  <c r="G1233" s="1"/>
  <c r="D109" i="157" s="1"/>
  <c r="G932" i="151"/>
  <c r="G1380"/>
  <c r="G1381" s="1"/>
  <c r="G1382" s="1"/>
  <c r="D124" i="157" s="1"/>
  <c r="G1350" i="151"/>
  <c r="G1351" s="1"/>
  <c r="G1352" s="1"/>
  <c r="D122" i="157" s="1"/>
  <c r="G1097" i="151"/>
  <c r="G842"/>
  <c r="G962"/>
  <c r="G1246"/>
  <c r="G1247" s="1"/>
  <c r="G1248" s="1"/>
  <c r="D110" i="157" s="1"/>
  <c r="G1052" i="151"/>
  <c r="G857"/>
  <c r="G977"/>
  <c r="G1396"/>
  <c r="G1397" s="1"/>
  <c r="D125" i="157" s="1"/>
  <c r="G1804" i="151"/>
  <c r="G1805" s="1"/>
  <c r="D163" i="157" s="1"/>
  <c r="G1748" i="151"/>
  <c r="G1749" s="1"/>
  <c r="D159" i="157" s="1"/>
  <c r="G1692" i="151"/>
  <c r="G1693" s="1"/>
  <c r="D155" i="157" s="1"/>
  <c r="G1473" i="151"/>
  <c r="G1474" s="1"/>
  <c r="D133" i="157" s="1"/>
  <c r="G1320" i="151"/>
  <c r="G1321" s="1"/>
  <c r="D118" i="157" s="1"/>
  <c r="G1263" i="151"/>
  <c r="G1264" s="1"/>
  <c r="D114" i="157" s="1"/>
  <c r="G1601" i="151"/>
  <c r="G1602" s="1"/>
  <c r="D145" i="157" s="1"/>
  <c r="G1553" i="151"/>
  <c r="G1554" s="1"/>
  <c r="D142" i="157" s="1"/>
  <c r="F292" i="151" s="1"/>
  <c r="G1503"/>
  <c r="G1504" s="1"/>
  <c r="D135" i="157" s="1"/>
  <c r="G1413" i="151"/>
  <c r="G1414" s="1"/>
  <c r="D129" i="157" s="1"/>
  <c r="G1720" i="151"/>
  <c r="G1721" s="1"/>
  <c r="D157" i="157" s="1"/>
  <c r="G1520" i="151"/>
  <c r="G1521" s="1"/>
  <c r="D138" i="157" s="1"/>
  <c r="G1458" i="151"/>
  <c r="G1459" s="1"/>
  <c r="D132" i="157" s="1"/>
  <c r="G1292" i="151"/>
  <c r="G1293" s="1"/>
  <c r="D116" i="157" s="1"/>
  <c r="G1185" i="151"/>
  <c r="G1186" s="1"/>
  <c r="D104" i="157" s="1"/>
  <c r="G1585" i="151"/>
  <c r="G1586" s="1"/>
  <c r="D144" i="157" s="1"/>
  <c r="G1569" i="151"/>
  <c r="G1570" s="1"/>
  <c r="D143" i="157" s="1"/>
  <c r="G1278" i="151"/>
  <c r="G1279" s="1"/>
  <c r="D115" i="157" s="1"/>
  <c r="G1790" i="151"/>
  <c r="G1791" s="1"/>
  <c r="D162" i="157" s="1"/>
  <c r="G1650" i="151"/>
  <c r="G1651" s="1"/>
  <c r="D152" i="157" s="1"/>
  <c r="G1334" i="151"/>
  <c r="G1335" s="1"/>
  <c r="D119" i="157" s="1"/>
  <c r="G1157" i="151"/>
  <c r="G1158" s="1"/>
  <c r="D102" i="157" s="1"/>
  <c r="G2234" i="151"/>
  <c r="G2241" s="1"/>
  <c r="G1762"/>
  <c r="G1763" s="1"/>
  <c r="D160" i="157" s="1"/>
  <c r="G1734" i="151"/>
  <c r="G1735" s="1"/>
  <c r="D158" i="157" s="1"/>
  <c r="G1706" i="151"/>
  <c r="G1707" s="1"/>
  <c r="D156" i="157" s="1"/>
  <c r="G1678" i="151"/>
  <c r="G1679" s="1"/>
  <c r="D154" i="157" s="1"/>
  <c r="G1536" i="151"/>
  <c r="G1537" s="1"/>
  <c r="D139" i="157" s="1"/>
  <c r="G1488" i="151"/>
  <c r="G1489" s="1"/>
  <c r="D134" i="157" s="1"/>
  <c r="G1171" i="151"/>
  <c r="G1172" s="1"/>
  <c r="D103" i="157" s="1"/>
  <c r="G599" i="151"/>
  <c r="G329"/>
  <c r="G35" i="158"/>
  <c r="F133"/>
  <c r="G133" s="1"/>
  <c r="G136" s="1"/>
  <c r="F114"/>
  <c r="G114" s="1"/>
  <c r="G117" s="1"/>
  <c r="F95"/>
  <c r="G95" s="1"/>
  <c r="G98" s="1"/>
  <c r="M98" i="150"/>
  <c r="L98"/>
  <c r="L100" s="1"/>
  <c r="M100"/>
  <c r="G25" i="151" l="1"/>
  <c r="G26" s="1"/>
  <c r="G27" s="1"/>
  <c r="G185" i="162"/>
  <c r="H185" s="1"/>
  <c r="G25" i="158"/>
  <c r="G998"/>
  <c r="G153" i="162"/>
  <c r="H153" s="1"/>
  <c r="G148"/>
  <c r="H148" s="1"/>
  <c r="H178"/>
  <c r="H164"/>
  <c r="G898" i="158"/>
  <c r="G899" s="1"/>
  <c r="G900" s="1"/>
  <c r="D290" i="157" s="1"/>
  <c r="G166" i="162" s="1"/>
  <c r="H166" s="1"/>
  <c r="H172" s="1"/>
  <c r="F654" i="151"/>
  <c r="G654" s="1"/>
  <c r="G20" i="162"/>
  <c r="F655" i="151"/>
  <c r="F672" s="1"/>
  <c r="G672" s="1"/>
  <c r="G28" i="162"/>
  <c r="G6044" i="159"/>
  <c r="G6045" s="1"/>
  <c r="D889" i="157" s="1"/>
  <c r="G5230" i="159"/>
  <c r="G5231" s="1"/>
  <c r="G5232" s="1"/>
  <c r="D840" i="157" s="1"/>
  <c r="G1020" i="158"/>
  <c r="G1021" s="1"/>
  <c r="G1022" s="1"/>
  <c r="D298" i="157" s="1"/>
  <c r="G938" i="158"/>
  <c r="G939" s="1"/>
  <c r="G940" s="1"/>
  <c r="D292" i="157" s="1"/>
  <c r="G978" i="158"/>
  <c r="G979" s="1"/>
  <c r="G980" s="1"/>
  <c r="D294" i="157" s="1"/>
  <c r="G26" i="158"/>
  <c r="D232" i="157" s="1"/>
  <c r="G83" i="162" s="1"/>
  <c r="H83" s="1"/>
  <c r="G2264" i="158"/>
  <c r="D382" i="157" s="1"/>
  <c r="G3526" i="158"/>
  <c r="G3527" s="1"/>
  <c r="D476" i="157" s="1"/>
  <c r="G3619" i="158"/>
  <c r="G3620" s="1"/>
  <c r="D483" i="157" s="1"/>
  <c r="G3566" i="158"/>
  <c r="G3567" s="1"/>
  <c r="D478" i="157" s="1"/>
  <c r="G3638" i="158"/>
  <c r="G3639" s="1"/>
  <c r="D484" i="157" s="1"/>
  <c r="G3604" i="158"/>
  <c r="G3605" s="1"/>
  <c r="D482" i="157" s="1"/>
  <c r="G7114" i="159"/>
  <c r="G7115" s="1"/>
  <c r="D969" i="157" s="1"/>
  <c r="G3547" i="158"/>
  <c r="G3548" s="1"/>
  <c r="D477" i="157" s="1"/>
  <c r="G2502" i="159"/>
  <c r="G2503" s="1"/>
  <c r="D670" i="157" s="1"/>
  <c r="G3585" i="158"/>
  <c r="G5915" i="159"/>
  <c r="G5916" s="1"/>
  <c r="G5917" s="1"/>
  <c r="D882" i="157" s="1"/>
  <c r="G2400" i="159"/>
  <c r="G2401" s="1"/>
  <c r="D665" i="157" s="1"/>
  <c r="G2383" i="159"/>
  <c r="G2384" s="1"/>
  <c r="G2385" s="1"/>
  <c r="D664" i="157" s="1"/>
  <c r="G5500" i="159"/>
  <c r="G5501" s="1"/>
  <c r="G5502" s="1"/>
  <c r="D854" i="157" s="1"/>
  <c r="G4922" i="159"/>
  <c r="G4923" s="1"/>
  <c r="G4924" s="1"/>
  <c r="D816" i="157" s="1"/>
  <c r="G4461" i="159"/>
  <c r="G4462" s="1"/>
  <c r="G4463" s="1"/>
  <c r="D786" i="157" s="1"/>
  <c r="G2872" i="158"/>
  <c r="G2873" s="1"/>
  <c r="D417" i="157" s="1"/>
  <c r="G2753" i="158"/>
  <c r="G2754" s="1"/>
  <c r="D409" i="157" s="1"/>
  <c r="G2455" i="158"/>
  <c r="G2456" s="1"/>
  <c r="D394" i="157" s="1"/>
  <c r="G2357" i="158"/>
  <c r="G2358" s="1"/>
  <c r="D387" i="157" s="1"/>
  <c r="G1733" i="158"/>
  <c r="G1734" s="1"/>
  <c r="D351" i="157" s="1"/>
  <c r="G1789" i="158"/>
  <c r="G1790" s="1"/>
  <c r="D354" i="157" s="1"/>
  <c r="G1865" i="158"/>
  <c r="G1866" s="1"/>
  <c r="D358" i="157" s="1"/>
  <c r="G22" i="162" s="1"/>
  <c r="H22" s="1"/>
  <c r="G1589" i="158"/>
  <c r="G1590" s="1"/>
  <c r="D337" i="157" s="1"/>
  <c r="G1715" i="158"/>
  <c r="G1716" s="1"/>
  <c r="D350" i="157" s="1"/>
  <c r="G21" i="162" s="1"/>
  <c r="H21" s="1"/>
  <c r="G2912" i="158"/>
  <c r="G2913" s="1"/>
  <c r="D419" i="157" s="1"/>
  <c r="G1678" i="158"/>
  <c r="G1679" s="1"/>
  <c r="D345" i="157" s="1"/>
  <c r="G1752" i="158"/>
  <c r="G1753" s="1"/>
  <c r="D352" i="157" s="1"/>
  <c r="G1827" i="158"/>
  <c r="G1828" s="1"/>
  <c r="D356" i="157" s="1"/>
  <c r="G1903" i="158"/>
  <c r="G1904" s="1"/>
  <c r="D360" i="157" s="1"/>
  <c r="G1632" i="158"/>
  <c r="G1633" s="1"/>
  <c r="D341" i="157" s="1"/>
  <c r="G2092" i="158"/>
  <c r="G2093" s="1"/>
  <c r="D373" i="157" s="1"/>
  <c r="G2206" i="158"/>
  <c r="G2207" s="1"/>
  <c r="D379" i="157" s="1"/>
  <c r="G2073" i="158"/>
  <c r="G2074" s="1"/>
  <c r="D372" i="157" s="1"/>
  <c r="G2225" i="158"/>
  <c r="G2226" s="1"/>
  <c r="D380" i="157" s="1"/>
  <c r="G2320" i="158"/>
  <c r="G2321" s="1"/>
  <c r="D385" i="157" s="1"/>
  <c r="G2595" i="158"/>
  <c r="G2596" s="1"/>
  <c r="D401" i="157" s="1"/>
  <c r="G3203" i="158"/>
  <c r="G3204" s="1"/>
  <c r="D447" i="157" s="1"/>
  <c r="G3314" i="158"/>
  <c r="G3315" s="1"/>
  <c r="D457" i="157" s="1"/>
  <c r="G1968" i="158"/>
  <c r="G1969" s="1"/>
  <c r="D365" i="157" s="1"/>
  <c r="G2054" i="158"/>
  <c r="G2055" s="1"/>
  <c r="D371" i="157" s="1"/>
  <c r="G1808" i="158"/>
  <c r="G1809" s="1"/>
  <c r="D355" i="157" s="1"/>
  <c r="G1884" i="158"/>
  <c r="G1885" s="1"/>
  <c r="D359" i="157" s="1"/>
  <c r="G1946" i="158"/>
  <c r="G1947" s="1"/>
  <c r="D364" i="157" s="1"/>
  <c r="G2034" i="158"/>
  <c r="G2035" s="1"/>
  <c r="D368" i="157" s="1"/>
  <c r="G2111" i="158"/>
  <c r="G2112" s="1"/>
  <c r="D374" i="157" s="1"/>
  <c r="G2282" i="158"/>
  <c r="G2283" s="1"/>
  <c r="D383" i="157" s="1"/>
  <c r="G2475" i="158"/>
  <c r="G2476" s="1"/>
  <c r="D395" i="157" s="1"/>
  <c r="G3184" i="158"/>
  <c r="G3185" s="1"/>
  <c r="D446" i="157" s="1"/>
  <c r="G3150" i="158"/>
  <c r="G3151" s="1"/>
  <c r="D442" i="157" s="1"/>
  <c r="G2131" i="158"/>
  <c r="D375" i="157" s="1"/>
  <c r="G2714" i="158"/>
  <c r="G2614"/>
  <c r="G2733"/>
  <c r="G1658"/>
  <c r="G1659" s="1"/>
  <c r="D342" i="157" s="1"/>
  <c r="G2168" i="158"/>
  <c r="G2169" s="1"/>
  <c r="D377" i="157" s="1"/>
  <c r="G2675" i="158"/>
  <c r="G2676" s="1"/>
  <c r="D405" i="157" s="1"/>
  <c r="G2515" i="158"/>
  <c r="G2516" s="1"/>
  <c r="D397" i="157" s="1"/>
  <c r="G2791" i="158"/>
  <c r="G2792" s="1"/>
  <c r="D411" i="157" s="1"/>
  <c r="G3166" i="158"/>
  <c r="G3167" s="1"/>
  <c r="D443" i="157" s="1"/>
  <c r="G3371" i="158"/>
  <c r="G3372" s="1"/>
  <c r="D460" i="157" s="1"/>
  <c r="G3402" i="158"/>
  <c r="G3403" s="1"/>
  <c r="D462" i="157" s="1"/>
  <c r="G2435" i="158"/>
  <c r="G2436" s="1"/>
  <c r="D393" i="157" s="1"/>
  <c r="G2934" i="158"/>
  <c r="G2935" s="1"/>
  <c r="D423" i="157" s="1"/>
  <c r="G3029" i="158"/>
  <c r="G3030" s="1"/>
  <c r="D428" i="157" s="1"/>
  <c r="G95" i="162" s="1"/>
  <c r="H95" s="1"/>
  <c r="G3117" i="158"/>
  <c r="G3118" s="1"/>
  <c r="D438" i="157" s="1"/>
  <c r="G3294" i="158"/>
  <c r="G3295" s="1"/>
  <c r="D456" i="157" s="1"/>
  <c r="G3463" i="158"/>
  <c r="G3464" s="1"/>
  <c r="D467" i="157" s="1"/>
  <c r="G3098" i="158"/>
  <c r="G3099" s="1"/>
  <c r="D437" i="157" s="1"/>
  <c r="G3483" i="158"/>
  <c r="G3484" s="1"/>
  <c r="D468" i="157" s="1"/>
  <c r="G2012" i="158"/>
  <c r="G2013" s="1"/>
  <c r="D367" i="157" s="1"/>
  <c r="G1606" i="158"/>
  <c r="G1607" s="1"/>
  <c r="D338" i="157" s="1"/>
  <c r="G2772" i="158"/>
  <c r="G2773" s="1"/>
  <c r="D410" i="157" s="1"/>
  <c r="G1770" i="158"/>
  <c r="G1771" s="1"/>
  <c r="D353" i="157" s="1"/>
  <c r="G1846" i="158"/>
  <c r="G1847" s="1"/>
  <c r="D357" i="157" s="1"/>
  <c r="G1990" i="158"/>
  <c r="G1991" s="1"/>
  <c r="D366" i="157" s="1"/>
  <c r="G2187" i="158"/>
  <c r="G2188" s="1"/>
  <c r="D378" i="157" s="1"/>
  <c r="G2244" i="158"/>
  <c r="G2245" s="1"/>
  <c r="D381" i="157" s="1"/>
  <c r="G2852" i="158"/>
  <c r="G2853" s="1"/>
  <c r="D416" i="157" s="1"/>
  <c r="G2555" i="158"/>
  <c r="G2556" s="1"/>
  <c r="D399" i="157" s="1"/>
  <c r="G3222" i="158"/>
  <c r="G3223" s="1"/>
  <c r="D448" i="157" s="1"/>
  <c r="G3352" i="158"/>
  <c r="G3353" s="1"/>
  <c r="D459" i="157" s="1"/>
  <c r="G2301" i="158"/>
  <c r="G2302" s="1"/>
  <c r="D384" i="157" s="1"/>
  <c r="G2635" i="158"/>
  <c r="G2636" s="1"/>
  <c r="D403" i="157" s="1"/>
  <c r="G2989" i="158"/>
  <c r="G2990" s="1"/>
  <c r="D426" i="157" s="1"/>
  <c r="G93" i="162" s="1"/>
  <c r="H93" s="1"/>
  <c r="G3077" i="158"/>
  <c r="G3078" s="1"/>
  <c r="D436" i="157" s="1"/>
  <c r="G3333" i="158"/>
  <c r="G3334" s="1"/>
  <c r="D458" i="157" s="1"/>
  <c r="G3423" i="158"/>
  <c r="G3424" s="1"/>
  <c r="D465" i="157" s="1"/>
  <c r="G2969" i="158"/>
  <c r="G2970" s="1"/>
  <c r="D425" i="157" s="1"/>
  <c r="G92" i="162" s="1"/>
  <c r="H92" s="1"/>
  <c r="G3056" i="158"/>
  <c r="G3057" s="1"/>
  <c r="D435" i="157" s="1"/>
  <c r="G3241" i="158"/>
  <c r="G3242" s="1"/>
  <c r="D451" i="157" s="1"/>
  <c r="G2831" i="158"/>
  <c r="G2891"/>
  <c r="G2694"/>
  <c r="G2811"/>
  <c r="G2654"/>
  <c r="G2655" s="1"/>
  <c r="G2656" s="1"/>
  <c r="D404" i="157" s="1"/>
  <c r="G959" i="158"/>
  <c r="G960" s="1"/>
  <c r="D293" i="157" s="1"/>
  <c r="G1211" i="158"/>
  <c r="G1212" s="1"/>
  <c r="D307" i="157" s="1"/>
  <c r="G808" i="158"/>
  <c r="G809" s="1"/>
  <c r="D283" i="157" s="1"/>
  <c r="G1063" i="158"/>
  <c r="G1064" s="1"/>
  <c r="D300" i="157" s="1"/>
  <c r="G1233" i="158"/>
  <c r="G1234" s="1"/>
  <c r="D308" i="157" s="1"/>
  <c r="G764" i="158"/>
  <c r="G765" s="1"/>
  <c r="D281" i="157" s="1"/>
  <c r="G58" i="162" s="1"/>
  <c r="H58" s="1"/>
  <c r="G1084" i="158"/>
  <c r="G1085" s="1"/>
  <c r="D301" i="157" s="1"/>
  <c r="G30" i="162" s="1"/>
  <c r="G1168" i="158"/>
  <c r="G1169" s="1"/>
  <c r="D305" i="157" s="1"/>
  <c r="G829" i="158"/>
  <c r="G830" s="1"/>
  <c r="D284" i="157" s="1"/>
  <c r="G65" i="162" s="1"/>
  <c r="H65" s="1"/>
  <c r="G1189" i="158"/>
  <c r="G1190" s="1"/>
  <c r="D306" i="157" s="1"/>
  <c r="G878" i="158"/>
  <c r="G879" s="1"/>
  <c r="D287" i="157" s="1"/>
  <c r="G1521" i="158"/>
  <c r="G1522" s="1"/>
  <c r="D329" i="157" s="1"/>
  <c r="G1554" i="158"/>
  <c r="G1555" s="1"/>
  <c r="D333" i="157" s="1"/>
  <c r="G1505" i="158"/>
  <c r="G1506" s="1"/>
  <c r="D328" i="157" s="1"/>
  <c r="G1457" i="158"/>
  <c r="G1458" s="1"/>
  <c r="D325" i="157" s="1"/>
  <c r="G1489" i="158"/>
  <c r="G1490" s="1"/>
  <c r="D327" i="157" s="1"/>
  <c r="G1572" i="158"/>
  <c r="G1573" s="1"/>
  <c r="D336" i="157" s="1"/>
  <c r="G919" i="158"/>
  <c r="G920" s="1"/>
  <c r="D291" i="157" s="1"/>
  <c r="G999" i="158"/>
  <c r="G1000" s="1"/>
  <c r="D295" i="157" s="1"/>
  <c r="G1042" i="158"/>
  <c r="G1043" s="1"/>
  <c r="D299" i="157" s="1"/>
  <c r="G1126" i="158"/>
  <c r="G1127" s="1"/>
  <c r="D303" i="157" s="1"/>
  <c r="G1147" i="158"/>
  <c r="G1148" s="1"/>
  <c r="D304" i="157" s="1"/>
  <c r="G1473" i="158"/>
  <c r="G1474" s="1"/>
  <c r="D326" i="157" s="1"/>
  <c r="G742" i="158"/>
  <c r="G743" s="1"/>
  <c r="D280" i="157" s="1"/>
  <c r="G45" i="162" s="1"/>
  <c r="G700" i="158"/>
  <c r="G701" s="1"/>
  <c r="D278" i="157" s="1"/>
  <c r="G555" i="158"/>
  <c r="G556" s="1"/>
  <c r="D266" i="157" s="1"/>
  <c r="G482" i="158"/>
  <c r="G483" s="1"/>
  <c r="D262" i="157" s="1"/>
  <c r="G571" i="158"/>
  <c r="G572" s="1"/>
  <c r="D267" i="157" s="1"/>
  <c r="G539" i="158"/>
  <c r="G540" s="1"/>
  <c r="D265" i="157" s="1"/>
  <c r="G501" i="158"/>
  <c r="G502" s="1"/>
  <c r="D263" i="157" s="1"/>
  <c r="G645" i="158"/>
  <c r="D273" i="157" s="1"/>
  <c r="G587" i="158"/>
  <c r="G120"/>
  <c r="G121" s="1"/>
  <c r="G122" s="1"/>
  <c r="D239" i="157" s="1"/>
  <c r="G315" i="158"/>
  <c r="G316" s="1"/>
  <c r="D253" i="157" s="1"/>
  <c r="G33" i="162" s="1"/>
  <c r="G335" i="158"/>
  <c r="G336" s="1"/>
  <c r="D254" i="157" s="1"/>
  <c r="G444" i="158"/>
  <c r="G445" s="1"/>
  <c r="D260" i="157" s="1"/>
  <c r="G196" i="158"/>
  <c r="G197" s="1"/>
  <c r="D243" i="157" s="1"/>
  <c r="G255" i="158"/>
  <c r="G256" s="1"/>
  <c r="D250" i="157" s="1"/>
  <c r="G29" i="162" s="1"/>
  <c r="G355" i="158"/>
  <c r="G356" s="1"/>
  <c r="D255" i="157" s="1"/>
  <c r="G34" i="162" s="1"/>
  <c r="G235" i="158"/>
  <c r="G236" s="1"/>
  <c r="D249" i="157" s="1"/>
  <c r="G81" i="158"/>
  <c r="G82" s="1"/>
  <c r="D235" i="157" s="1"/>
  <c r="G85" i="162" s="1"/>
  <c r="H85" s="1"/>
  <c r="G159" i="158"/>
  <c r="G160" s="1"/>
  <c r="D241" i="157" s="1"/>
  <c r="G275" i="158"/>
  <c r="G276" s="1"/>
  <c r="D251" i="157" s="1"/>
  <c r="G391" i="158"/>
  <c r="G392" s="1"/>
  <c r="D257" i="157" s="1"/>
  <c r="G42" i="158"/>
  <c r="G101"/>
  <c r="G139"/>
  <c r="G608" i="151"/>
  <c r="G609" s="1"/>
  <c r="G610" s="1"/>
  <c r="D47" i="157" s="1"/>
  <c r="G12" i="162" s="1"/>
  <c r="H12" s="1"/>
  <c r="D258" i="157"/>
  <c r="G3345" i="159"/>
  <c r="G3346" s="1"/>
  <c r="D723" i="157" s="1"/>
  <c r="G3135" i="159"/>
  <c r="G3136" s="1"/>
  <c r="D709" i="157" s="1"/>
  <c r="G2007" i="159"/>
  <c r="G2008" s="1"/>
  <c r="D638" i="157" s="1"/>
  <c r="G1227" i="159"/>
  <c r="G1228" s="1"/>
  <c r="D580" i="157" s="1"/>
  <c r="G3114" i="159"/>
  <c r="G3115" s="1"/>
  <c r="D708" i="157" s="1"/>
  <c r="G3030" i="159"/>
  <c r="G3031" s="1"/>
  <c r="D704" i="157" s="1"/>
  <c r="G3220" i="159"/>
  <c r="G3221" s="1"/>
  <c r="D715" i="157" s="1"/>
  <c r="G3093" i="159"/>
  <c r="G3094" s="1"/>
  <c r="D707" i="157" s="1"/>
  <c r="G1805" i="159"/>
  <c r="G1806" s="1"/>
  <c r="D620" i="157" s="1"/>
  <c r="G1721" i="159"/>
  <c r="G1722" s="1"/>
  <c r="D616" i="157" s="1"/>
  <c r="G1742" i="159"/>
  <c r="G1743" s="1"/>
  <c r="D617" i="157" s="1"/>
  <c r="D396"/>
  <c r="G3751" i="158"/>
  <c r="G3752" s="1"/>
  <c r="D490" i="157" s="1"/>
  <c r="G2368" i="159"/>
  <c r="G2369" s="1"/>
  <c r="D663" i="157" s="1"/>
  <c r="G2220" i="159"/>
  <c r="G2221" s="1"/>
  <c r="D653" i="157" s="1"/>
  <c r="G3008" i="159"/>
  <c r="G3009" s="1"/>
  <c r="D701" i="157" s="1"/>
  <c r="G4594" i="159"/>
  <c r="G4595" s="1"/>
  <c r="D793" i="157" s="1"/>
  <c r="G2296" i="159"/>
  <c r="G2297" s="1"/>
  <c r="D657" i="157" s="1"/>
  <c r="G2258" i="159"/>
  <c r="G2259" s="1"/>
  <c r="D655" i="157" s="1"/>
  <c r="G2146" i="159"/>
  <c r="G2147" s="1"/>
  <c r="D649" i="157" s="1"/>
  <c r="G102" i="162" s="1"/>
  <c r="H102" s="1"/>
  <c r="G1907" i="159"/>
  <c r="G1908" s="1"/>
  <c r="D628" i="157" s="1"/>
  <c r="G2988" i="159"/>
  <c r="G2989" s="1"/>
  <c r="D700" i="157" s="1"/>
  <c r="G2351" i="159"/>
  <c r="G2352" s="1"/>
  <c r="D660" i="157" s="1"/>
  <c r="G2314" i="159"/>
  <c r="G2315" s="1"/>
  <c r="D658" i="157" s="1"/>
  <c r="G2277" i="159"/>
  <c r="G2278" s="1"/>
  <c r="D656" i="157" s="1"/>
  <c r="G2239" i="159"/>
  <c r="G2240" s="1"/>
  <c r="D654" i="157" s="1"/>
  <c r="G105" i="162" s="1"/>
  <c r="H105" s="1"/>
  <c r="G2127" i="159"/>
  <c r="G2128" s="1"/>
  <c r="D648" i="157" s="1"/>
  <c r="G2089" i="159"/>
  <c r="G2090" s="1"/>
  <c r="D646" i="157" s="1"/>
  <c r="G1966" i="159"/>
  <c r="G1967" s="1"/>
  <c r="D634" i="157" s="1"/>
  <c r="G1679" i="159"/>
  <c r="G1680" s="1"/>
  <c r="D612" i="157" s="1"/>
  <c r="G100" i="162" s="1"/>
  <c r="H100" s="1"/>
  <c r="G1639" i="159"/>
  <c r="G1640" s="1"/>
  <c r="D610" i="157" s="1"/>
  <c r="G1599" i="159"/>
  <c r="G1600" s="1"/>
  <c r="D608" i="157" s="1"/>
  <c r="G1519" i="159"/>
  <c r="G1520" s="1"/>
  <c r="D604" i="157" s="1"/>
  <c r="G807" i="159"/>
  <c r="G808" s="1"/>
  <c r="D549" i="157" s="1"/>
  <c r="G769" i="159"/>
  <c r="G770" s="1"/>
  <c r="D547" i="157" s="1"/>
  <c r="G730" i="159"/>
  <c r="G731" s="1"/>
  <c r="D544" i="157" s="1"/>
  <c r="G2968" i="159"/>
  <c r="G2969" s="1"/>
  <c r="D699" i="157" s="1"/>
  <c r="G3771" i="158"/>
  <c r="G3772" s="1"/>
  <c r="D491" i="157" s="1"/>
  <c r="G7265" i="159"/>
  <c r="G7266" s="1"/>
  <c r="D980" i="157" s="1"/>
  <c r="G5826" i="159"/>
  <c r="G5827" s="1"/>
  <c r="D877" i="157" s="1"/>
  <c r="G1439" i="159"/>
  <c r="G1440" s="1"/>
  <c r="D595" i="157" s="1"/>
  <c r="G1363" i="159"/>
  <c r="G1364" s="1"/>
  <c r="D591" i="157" s="1"/>
  <c r="G1267" i="159"/>
  <c r="G1268" s="1"/>
  <c r="D585" i="157" s="1"/>
  <c r="G1170" i="159"/>
  <c r="G1171" s="1"/>
  <c r="D577" i="157" s="1"/>
  <c r="G884" i="159"/>
  <c r="G885" s="1"/>
  <c r="D553" i="157" s="1"/>
  <c r="G711" i="159"/>
  <c r="G712" s="1"/>
  <c r="D543" i="157" s="1"/>
  <c r="G614" i="159"/>
  <c r="G615" s="1"/>
  <c r="D538" i="157" s="1"/>
  <c r="G537" i="159"/>
  <c r="G538" s="1"/>
  <c r="D532" i="157" s="1"/>
  <c r="G461" i="159"/>
  <c r="G462" s="1"/>
  <c r="D528" i="157" s="1"/>
  <c r="G385" i="159"/>
  <c r="G386" s="1"/>
  <c r="D524" i="157" s="1"/>
  <c r="G309" i="159"/>
  <c r="G310" s="1"/>
  <c r="D520" i="157" s="1"/>
  <c r="G233" i="159"/>
  <c r="G234" s="1"/>
  <c r="D516" i="157" s="1"/>
  <c r="G5988" i="159"/>
  <c r="G5989" s="1"/>
  <c r="D886" i="157" s="1"/>
  <c r="G5952" i="159"/>
  <c r="G5953" s="1"/>
  <c r="D884" i="157" s="1"/>
  <c r="G6082" i="159"/>
  <c r="G6083" s="1"/>
  <c r="D891" i="157" s="1"/>
  <c r="G5880" i="159"/>
  <c r="G5881" s="1"/>
  <c r="D880" i="157" s="1"/>
  <c r="G1497" i="159"/>
  <c r="G1498" s="1"/>
  <c r="D600" i="157" s="1"/>
  <c r="G1401" i="159"/>
  <c r="G1402" s="1"/>
  <c r="D593" i="157" s="1"/>
  <c r="G1325" i="159"/>
  <c r="G1326" s="1"/>
  <c r="D589" i="157" s="1"/>
  <c r="G1206" i="159"/>
  <c r="G1207" s="1"/>
  <c r="D579" i="157" s="1"/>
  <c r="G1019" i="159"/>
  <c r="G1020" s="1"/>
  <c r="D564" i="157" s="1"/>
  <c r="G156" i="162" s="1"/>
  <c r="H156" s="1"/>
  <c r="G845" i="159"/>
  <c r="G846" s="1"/>
  <c r="D551" i="157" s="1"/>
  <c r="G652" i="159"/>
  <c r="G653" s="1"/>
  <c r="D540" i="157" s="1"/>
  <c r="G575" i="159"/>
  <c r="G576" s="1"/>
  <c r="D534" i="157" s="1"/>
  <c r="G499" i="159"/>
  <c r="G500" s="1"/>
  <c r="D530" i="157" s="1"/>
  <c r="G423" i="159"/>
  <c r="G424" s="1"/>
  <c r="D526" i="157" s="1"/>
  <c r="G347" i="159"/>
  <c r="G348" s="1"/>
  <c r="D522" i="157" s="1"/>
  <c r="G271" i="159"/>
  <c r="G272" s="1"/>
  <c r="D518" i="157" s="1"/>
  <c r="G195" i="159"/>
  <c r="G196" s="1"/>
  <c r="D514" i="157" s="1"/>
  <c r="G6136" i="159"/>
  <c r="G6137" s="1"/>
  <c r="D894" i="157" s="1"/>
  <c r="G5844" i="159"/>
  <c r="G5845" s="1"/>
  <c r="D878" i="157" s="1"/>
  <c r="G6100" i="159"/>
  <c r="G6101" s="1"/>
  <c r="D892" i="157" s="1"/>
  <c r="G74" i="159"/>
  <c r="G75" s="1"/>
  <c r="D506" i="157" s="1"/>
  <c r="G6208" i="159"/>
  <c r="G6209" s="1"/>
  <c r="D898" i="157" s="1"/>
  <c r="G6118" i="159"/>
  <c r="G6119" s="1"/>
  <c r="D893" i="157" s="1"/>
  <c r="G5898" i="159"/>
  <c r="G5899" s="1"/>
  <c r="D881" i="157" s="1"/>
  <c r="G5862" i="159"/>
  <c r="G5863" s="1"/>
  <c r="D879" i="157" s="1"/>
  <c r="G5402" i="159"/>
  <c r="G5403" s="1"/>
  <c r="D849" i="157" s="1"/>
  <c r="G5364" i="159"/>
  <c r="G5365" s="1"/>
  <c r="D847" i="157" s="1"/>
  <c r="G5191" i="159"/>
  <c r="G5192" s="1"/>
  <c r="D835" i="157" s="1"/>
  <c r="G1478" i="159"/>
  <c r="G1479" s="1"/>
  <c r="D599" i="157" s="1"/>
  <c r="G1420" i="159"/>
  <c r="G1421" s="1"/>
  <c r="D594" i="157" s="1"/>
  <c r="G111" i="162" s="1"/>
  <c r="H111" s="1"/>
  <c r="G1382" i="159"/>
  <c r="G1383" s="1"/>
  <c r="D592" i="157" s="1"/>
  <c r="G1344" i="159"/>
  <c r="G1345" s="1"/>
  <c r="D590" i="157" s="1"/>
  <c r="G1286" i="159"/>
  <c r="G1287" s="1"/>
  <c r="D586" i="157" s="1"/>
  <c r="G1247" i="159"/>
  <c r="G1248" s="1"/>
  <c r="D583" i="157" s="1"/>
  <c r="G109" i="162" s="1"/>
  <c r="H109" s="1"/>
  <c r="H112" s="1"/>
  <c r="G1188" i="159"/>
  <c r="G1189" s="1"/>
  <c r="D578" i="157" s="1"/>
  <c r="G1038" i="159"/>
  <c r="G1039" s="1"/>
  <c r="D565" i="157" s="1"/>
  <c r="G903" i="159"/>
  <c r="G904" s="1"/>
  <c r="D554" i="157" s="1"/>
  <c r="G864" i="159"/>
  <c r="G865" s="1"/>
  <c r="D552" i="157" s="1"/>
  <c r="G826" i="159"/>
  <c r="G827" s="1"/>
  <c r="D550" i="157" s="1"/>
  <c r="G671" i="159"/>
  <c r="G672" s="1"/>
  <c r="D541" i="157" s="1"/>
  <c r="G633" i="159"/>
  <c r="G634" s="1"/>
  <c r="D539" i="157" s="1"/>
  <c r="G594" i="159"/>
  <c r="G595" s="1"/>
  <c r="D535" i="157" s="1"/>
  <c r="G556" i="159"/>
  <c r="G557" s="1"/>
  <c r="D533" i="157" s="1"/>
  <c r="G518" i="159"/>
  <c r="G519" s="1"/>
  <c r="D531" i="157" s="1"/>
  <c r="G480" i="159"/>
  <c r="G481" s="1"/>
  <c r="D529" i="157" s="1"/>
  <c r="G442" i="159"/>
  <c r="G443" s="1"/>
  <c r="D527" i="157" s="1"/>
  <c r="G404" i="159"/>
  <c r="G405" s="1"/>
  <c r="D525" i="157" s="1"/>
  <c r="G366" i="159"/>
  <c r="G367" s="1"/>
  <c r="D523" i="157" s="1"/>
  <c r="G328" i="159"/>
  <c r="G329" s="1"/>
  <c r="D521" i="157" s="1"/>
  <c r="G290" i="159"/>
  <c r="G291" s="1"/>
  <c r="D519" i="157" s="1"/>
  <c r="G252" i="159"/>
  <c r="G253" s="1"/>
  <c r="D517" i="157" s="1"/>
  <c r="G214" i="159"/>
  <c r="G215" s="1"/>
  <c r="D515" i="157" s="1"/>
  <c r="G176" i="159"/>
  <c r="G177" s="1"/>
  <c r="D513" i="157" s="1"/>
  <c r="G134" i="159"/>
  <c r="G135" s="1"/>
  <c r="D509" i="157" s="1"/>
  <c r="G6154" i="159"/>
  <c r="G6155" s="1"/>
  <c r="D895" i="157" s="1"/>
  <c r="G3849" i="158"/>
  <c r="G3850" s="1"/>
  <c r="D495" i="157" s="1"/>
  <c r="G1633" i="151"/>
  <c r="G1634" s="1"/>
  <c r="D147" i="157" s="1"/>
  <c r="G330" i="151"/>
  <c r="D27" i="157" s="1"/>
  <c r="G156" i="151"/>
  <c r="G157" s="1"/>
  <c r="D17" i="157" s="1"/>
  <c r="G2038" i="151"/>
  <c r="G2039" s="1"/>
  <c r="D180" i="157" s="1"/>
  <c r="G552" i="151"/>
  <c r="G553" s="1"/>
  <c r="D42" i="157" s="1"/>
  <c r="G628" i="151"/>
  <c r="G629" s="1"/>
  <c r="D48" i="157" s="1"/>
  <c r="G828" i="151"/>
  <c r="G829" s="1"/>
  <c r="D67" i="157" s="1"/>
  <c r="G50" i="151"/>
  <c r="G51" s="1"/>
  <c r="D10" i="157" s="1"/>
  <c r="H157" i="162" l="1"/>
  <c r="F671" i="151"/>
  <c r="G671" s="1"/>
  <c r="G655"/>
  <c r="G90" i="162"/>
  <c r="H90" s="1"/>
  <c r="G89"/>
  <c r="H89" s="1"/>
  <c r="G35"/>
  <c r="G41" s="1"/>
  <c r="G48" s="1"/>
  <c r="G53" s="1"/>
  <c r="G61" s="1"/>
  <c r="G68" s="1"/>
  <c r="G74" s="1"/>
  <c r="H30"/>
  <c r="H45"/>
  <c r="G52"/>
  <c r="H52" s="1"/>
  <c r="G39"/>
  <c r="H29"/>
  <c r="G40"/>
  <c r="H28"/>
  <c r="G25"/>
  <c r="H25" s="1"/>
  <c r="H20"/>
  <c r="G11"/>
  <c r="H11" s="1"/>
  <c r="F291" i="151"/>
  <c r="G291" s="1"/>
  <c r="F305"/>
  <c r="G305" s="1"/>
  <c r="G292"/>
  <c r="F306"/>
  <c r="G306" s="1"/>
  <c r="F224"/>
  <c r="G224" s="1"/>
  <c r="F89"/>
  <c r="G89" s="1"/>
  <c r="G101" i="162"/>
  <c r="H101" s="1"/>
  <c r="H106" s="1"/>
  <c r="H179" s="1"/>
  <c r="F6945" i="159"/>
  <c r="G6945" s="1"/>
  <c r="F656" i="151"/>
  <c r="F673" s="1"/>
  <c r="G673" s="1"/>
  <c r="G27" i="162"/>
  <c r="H27" s="1"/>
  <c r="G656" i="151"/>
  <c r="G3586" i="158"/>
  <c r="G3587" s="1"/>
  <c r="D481" i="157" s="1"/>
  <c r="G2695" i="158"/>
  <c r="G2696" s="1"/>
  <c r="D406" i="157" s="1"/>
  <c r="G2832" i="158"/>
  <c r="G2833" s="1"/>
  <c r="D415" i="157" s="1"/>
  <c r="G2734" i="158"/>
  <c r="G2735" s="1"/>
  <c r="D408" i="157" s="1"/>
  <c r="G2715" i="158"/>
  <c r="G2716" s="1"/>
  <c r="D407" i="157" s="1"/>
  <c r="G2812" i="158"/>
  <c r="G2813" s="1"/>
  <c r="D414" i="157" s="1"/>
  <c r="G2892" i="158"/>
  <c r="G2893" s="1"/>
  <c r="D418" i="157" s="1"/>
  <c r="G2615" i="158"/>
  <c r="G2616" s="1"/>
  <c r="D402" i="157" s="1"/>
  <c r="F674" i="151"/>
  <c r="G674" s="1"/>
  <c r="F657"/>
  <c r="G657" s="1"/>
  <c r="G720" i="158"/>
  <c r="G721" s="1"/>
  <c r="D279" i="157" s="1"/>
  <c r="G38" i="162" s="1"/>
  <c r="H38" s="1"/>
  <c r="G588" i="158"/>
  <c r="G589" s="1"/>
  <c r="D268" i="157" s="1"/>
  <c r="G102" i="158"/>
  <c r="G103" s="1"/>
  <c r="D238" i="157" s="1"/>
  <c r="G140" i="158"/>
  <c r="G141" s="1"/>
  <c r="D240" i="157" s="1"/>
  <c r="G43" i="158"/>
  <c r="G44" s="1"/>
  <c r="D233" i="157" s="1"/>
  <c r="G84" i="162" s="1"/>
  <c r="H84" s="1"/>
  <c r="H86" s="1"/>
  <c r="D9" i="157"/>
  <c r="G567" i="151"/>
  <c r="G568" s="1"/>
  <c r="D43" i="157" s="1"/>
  <c r="G343" i="151"/>
  <c r="G344" s="1"/>
  <c r="D28" i="157" s="1"/>
  <c r="G111" i="151"/>
  <c r="G112" s="1"/>
  <c r="D13" i="157" s="1"/>
  <c r="G843" i="151"/>
  <c r="G844" s="1"/>
  <c r="D68" i="157" s="1"/>
  <c r="H96" i="162" l="1"/>
  <c r="G47"/>
  <c r="H40"/>
  <c r="H41"/>
  <c r="G46"/>
  <c r="H53" s="1"/>
  <c r="H39"/>
  <c r="G90" i="151"/>
  <c r="G93" s="1"/>
  <c r="G309"/>
  <c r="G313" s="1"/>
  <c r="G314" s="1"/>
  <c r="G315" s="1"/>
  <c r="D24" i="157" s="1"/>
  <c r="G233" i="151"/>
  <c r="G236" s="1"/>
  <c r="G237" s="1"/>
  <c r="G238" s="1"/>
  <c r="D20" i="157" s="1"/>
  <c r="G10" i="162" s="1"/>
  <c r="H10" s="1"/>
  <c r="H15" s="1"/>
  <c r="G294" i="151"/>
  <c r="G298" s="1"/>
  <c r="G299" s="1"/>
  <c r="G300" s="1"/>
  <c r="D23" i="157" s="1"/>
  <c r="G6946" i="159"/>
  <c r="G6950" s="1"/>
  <c r="G6951" s="1"/>
  <c r="G6952" s="1"/>
  <c r="D957" i="157" s="1"/>
  <c r="G2056" i="151"/>
  <c r="G2057" s="1"/>
  <c r="D183" i="157" s="1"/>
  <c r="G858" i="151"/>
  <c r="G859" s="1"/>
  <c r="D69" i="157" s="1"/>
  <c r="H43" i="162" l="1"/>
  <c r="G59"/>
  <c r="H46"/>
  <c r="H48"/>
  <c r="G60"/>
  <c r="H47"/>
  <c r="G94" i="151"/>
  <c r="G95" s="1"/>
  <c r="D12" i="157" s="1"/>
  <c r="G357" i="151"/>
  <c r="G358" s="1"/>
  <c r="D29" i="157" s="1"/>
  <c r="G2071" i="151"/>
  <c r="G2072" s="1"/>
  <c r="D184" i="157" s="1"/>
  <c r="G874" i="151"/>
  <c r="G875" s="1"/>
  <c r="D73" i="157" s="1"/>
  <c r="G699" i="151"/>
  <c r="G67" i="162" l="1"/>
  <c r="H60"/>
  <c r="H61"/>
  <c r="G66"/>
  <c r="H59"/>
  <c r="H56"/>
  <c r="G700" i="151"/>
  <c r="D56" i="157" s="1"/>
  <c r="G2090" i="151"/>
  <c r="G2091" s="1"/>
  <c r="D185" i="157" s="1"/>
  <c r="G889" i="151"/>
  <c r="G890" s="1"/>
  <c r="D74" i="157" s="1"/>
  <c r="G72" i="162" l="1"/>
  <c r="H72" s="1"/>
  <c r="H66"/>
  <c r="H74"/>
  <c r="H68"/>
  <c r="G73"/>
  <c r="H73" s="1"/>
  <c r="H67"/>
  <c r="H63"/>
  <c r="F653" i="151"/>
  <c r="G653" s="1"/>
  <c r="G19" i="162"/>
  <c r="G713" i="151"/>
  <c r="G714" s="1"/>
  <c r="D57" i="157" s="1"/>
  <c r="G372" i="151"/>
  <c r="G373" s="1"/>
  <c r="D30" i="157" s="1"/>
  <c r="G903" i="151"/>
  <c r="G2109"/>
  <c r="G2110" s="1"/>
  <c r="D186" i="157" s="1"/>
  <c r="F670" i="151" l="1"/>
  <c r="G670" s="1"/>
  <c r="G24" i="162"/>
  <c r="H24" s="1"/>
  <c r="G184"/>
  <c r="H184" s="1"/>
  <c r="H188" s="1"/>
  <c r="H19"/>
  <c r="H36" s="1"/>
  <c r="H75"/>
  <c r="H69"/>
  <c r="G675" i="151"/>
  <c r="G658"/>
  <c r="G2124"/>
  <c r="G2125" s="1"/>
  <c r="D187" i="157" s="1"/>
  <c r="G904" i="151"/>
  <c r="H87" i="162" l="1"/>
  <c r="G681" i="151"/>
  <c r="G682" s="1"/>
  <c r="G683" s="1"/>
  <c r="D51" i="157" s="1"/>
  <c r="G663" i="151"/>
  <c r="G664" s="1"/>
  <c r="G665" s="1"/>
  <c r="D50" i="157" s="1"/>
  <c r="G917" i="151"/>
  <c r="G918" s="1"/>
  <c r="D76" i="157" s="1"/>
  <c r="D75"/>
  <c r="G727" i="151"/>
  <c r="G728" s="1"/>
  <c r="D58" i="157" s="1"/>
  <c r="G387" i="151"/>
  <c r="G388" s="1"/>
  <c r="D31" i="157" s="1"/>
  <c r="G2139" i="151"/>
  <c r="G2140" s="1"/>
  <c r="D188" i="157" s="1"/>
  <c r="G933" i="151"/>
  <c r="G934" s="1"/>
  <c r="D79" i="157" s="1"/>
  <c r="H205" i="162" l="1"/>
  <c r="H97"/>
  <c r="G741" i="151"/>
  <c r="G742" s="1"/>
  <c r="D59" i="157" s="1"/>
  <c r="G402" i="151"/>
  <c r="G403" s="1"/>
  <c r="D32" i="157" s="1"/>
  <c r="G2156" i="151"/>
  <c r="G2157" s="1"/>
  <c r="D189" i="157" s="1"/>
  <c r="G1305" i="151"/>
  <c r="G948"/>
  <c r="G949" s="1"/>
  <c r="D80" i="157" s="1"/>
  <c r="G755" i="151" l="1"/>
  <c r="G756" s="1"/>
  <c r="D60" i="157" s="1"/>
  <c r="G417" i="151"/>
  <c r="G418" s="1"/>
  <c r="D33" i="157" s="1"/>
  <c r="G963" i="151"/>
  <c r="G964" s="1"/>
  <c r="D81" i="157" s="1"/>
  <c r="G1306" i="151"/>
  <c r="G1307" s="1"/>
  <c r="D117" i="157" s="1"/>
  <c r="G769" i="151" l="1"/>
  <c r="G978"/>
  <c r="G979" s="1"/>
  <c r="D82" i="157" s="1"/>
  <c r="G2188" i="151"/>
  <c r="G2189" s="1"/>
  <c r="D191" i="157" s="1"/>
  <c r="G770" i="151" l="1"/>
  <c r="D61" i="157" s="1"/>
  <c r="G432" i="151"/>
  <c r="G433" s="1"/>
  <c r="D34" i="157" s="1"/>
  <c r="G2206" i="151"/>
  <c r="G2207" s="1"/>
  <c r="D192" i="157" s="1"/>
  <c r="G78" i="162" s="1"/>
  <c r="H78" s="1"/>
  <c r="G994" i="151"/>
  <c r="G995" s="1"/>
  <c r="D86" i="157" s="1"/>
  <c r="G783" i="151" l="1"/>
  <c r="G784" s="1"/>
  <c r="D62" i="157" s="1"/>
  <c r="G447" i="151"/>
  <c r="G448" s="1"/>
  <c r="D35" i="157" s="1"/>
  <c r="G2224" i="151"/>
  <c r="G2225" s="1"/>
  <c r="D193" i="157" s="1"/>
  <c r="G79" i="162" s="1"/>
  <c r="H79" s="1"/>
  <c r="G1009" i="151"/>
  <c r="G1010" s="1"/>
  <c r="D87" i="157" s="1"/>
  <c r="G797" i="151" l="1"/>
  <c r="G798" s="1"/>
  <c r="D63" i="157" s="1"/>
  <c r="G462" i="151"/>
  <c r="G463" s="1"/>
  <c r="D36" i="157" s="1"/>
  <c r="G2242" i="151"/>
  <c r="G2243" s="1"/>
  <c r="D194" i="157" s="1"/>
  <c r="G2260" i="151"/>
  <c r="G2261" s="1"/>
  <c r="D195" i="157" s="1"/>
  <c r="G80" i="162" s="1"/>
  <c r="H80" s="1"/>
  <c r="G1023" i="151"/>
  <c r="G477" l="1"/>
  <c r="G1024"/>
  <c r="G1037" l="1"/>
  <c r="G1038" s="1"/>
  <c r="D89" i="157" s="1"/>
  <c r="D88"/>
  <c r="G478" i="151"/>
  <c r="D37" i="157" s="1"/>
  <c r="G1053" i="151"/>
  <c r="G1054" s="1"/>
  <c r="D92" i="157" s="1"/>
  <c r="G492" i="151" l="1"/>
  <c r="G493" s="1"/>
  <c r="D38" i="157" s="1"/>
  <c r="G1068" i="151"/>
  <c r="G1069" s="1"/>
  <c r="D93" i="157" s="1"/>
  <c r="G507" i="151" l="1"/>
  <c r="G508" s="1"/>
  <c r="D39" i="157" s="1"/>
  <c r="G1083" i="151"/>
  <c r="G1084" s="1"/>
  <c r="D94" i="157" s="1"/>
  <c r="G522" i="151" l="1"/>
  <c r="G523" s="1"/>
  <c r="D40" i="157" s="1"/>
  <c r="G1098" i="151"/>
  <c r="G1099" s="1"/>
  <c r="D95" i="157" s="1"/>
  <c r="G1114" i="151" l="1"/>
  <c r="G1115" s="1"/>
  <c r="D99" i="157" s="1"/>
  <c r="G1129" i="151" l="1"/>
  <c r="G1130" s="1"/>
  <c r="D100" i="157" s="1"/>
  <c r="G1143" i="151" l="1"/>
  <c r="G1144" s="1"/>
  <c r="D101" i="157" s="1"/>
  <c r="G1664" i="151" l="1"/>
  <c r="G1665" s="1"/>
  <c r="D153" i="157" s="1"/>
  <c r="G1775" i="151" l="1"/>
  <c r="G1776" s="1"/>
  <c r="G1777" l="1"/>
  <c r="D161" i="157" s="1"/>
  <c r="G1927" i="151" l="1"/>
  <c r="G1928" s="1"/>
  <c r="D174" i="157" s="1"/>
  <c r="G1962" i="151" l="1"/>
  <c r="G1963" l="1"/>
  <c r="D176" i="157" s="1"/>
  <c r="G1979" i="151" l="1"/>
  <c r="G1980" l="1"/>
  <c r="G2171"/>
  <c r="G2172" s="1"/>
  <c r="D190" i="157" s="1"/>
  <c r="G1997" i="151" l="1"/>
  <c r="G1998" s="1"/>
  <c r="D177" i="157"/>
  <c r="G2017" i="151" l="1"/>
  <c r="G2018" s="1"/>
  <c r="D179" i="157" s="1"/>
  <c r="D178"/>
</calcChain>
</file>

<file path=xl/comments1.xml><?xml version="1.0" encoding="utf-8"?>
<comments xmlns="http://schemas.openxmlformats.org/spreadsheetml/2006/main">
  <authors>
    <author>ACER</author>
  </authors>
  <commentList>
    <comment ref="B4" authorId="0">
      <text>
        <r>
          <rPr>
            <b/>
            <sz val="9"/>
            <color indexed="81"/>
            <rFont val="Tahoma"/>
            <family val="2"/>
          </rPr>
          <t>ACER:</t>
        </r>
        <r>
          <rPr>
            <sz val="9"/>
            <color indexed="81"/>
            <rFont val="Tahoma"/>
            <family val="2"/>
          </rPr>
          <t xml:space="preserve">
</t>
        </r>
      </text>
    </comment>
    <comment ref="A5" authorId="0">
      <text>
        <r>
          <rPr>
            <b/>
            <sz val="9"/>
            <color indexed="81"/>
            <rFont val="Tahoma"/>
            <family val="2"/>
          </rPr>
          <t>ACER:</t>
        </r>
        <r>
          <rPr>
            <sz val="9"/>
            <color indexed="81"/>
            <rFont val="Tahoma"/>
            <family val="2"/>
          </rPr>
          <t xml:space="preserve">
</t>
        </r>
      </text>
    </comment>
  </commentList>
</comments>
</file>

<file path=xl/comments2.xml><?xml version="1.0" encoding="utf-8"?>
<comments xmlns="http://schemas.openxmlformats.org/spreadsheetml/2006/main">
  <authors>
    <author>Author</author>
  </authors>
  <commentList>
    <comment ref="O15" authorId="0">
      <text>
        <r>
          <rPr>
            <b/>
            <sz val="9"/>
            <color indexed="81"/>
            <rFont val="Tahoma"/>
            <family val="2"/>
          </rPr>
          <t>Author:</t>
        </r>
        <r>
          <rPr>
            <sz val="9"/>
            <color indexed="81"/>
            <rFont val="Tahoma"/>
            <family val="2"/>
          </rPr>
          <t xml:space="preserve">
bertambah krn tidak diperhit kan hak dan end beam</t>
        </r>
      </text>
    </comment>
  </commentList>
</comments>
</file>

<file path=xl/sharedStrings.xml><?xml version="1.0" encoding="utf-8"?>
<sst xmlns="http://schemas.openxmlformats.org/spreadsheetml/2006/main" count="36338" uniqueCount="4000">
  <si>
    <t>Buah</t>
  </si>
  <si>
    <t>Pekerja</t>
  </si>
  <si>
    <t>Tukang</t>
  </si>
  <si>
    <t>Kepala Tukang</t>
  </si>
  <si>
    <t>Mandor</t>
  </si>
  <si>
    <t>BAHAN</t>
  </si>
  <si>
    <t>Batang</t>
  </si>
  <si>
    <t>Kg</t>
  </si>
  <si>
    <t>Liter</t>
  </si>
  <si>
    <t>Sub Jumlah</t>
  </si>
  <si>
    <t>M2</t>
  </si>
  <si>
    <t>HARGA</t>
  </si>
  <si>
    <t>SATUAN</t>
  </si>
  <si>
    <t>JUMLAH</t>
  </si>
  <si>
    <t>NO.</t>
  </si>
  <si>
    <t>URAIAN PEKERJAAN</t>
  </si>
  <si>
    <t>VOLUME</t>
  </si>
  <si>
    <t>A</t>
  </si>
  <si>
    <t>PEKERJAAN PERSIAPAN</t>
  </si>
  <si>
    <t>B</t>
  </si>
  <si>
    <t>C</t>
  </si>
  <si>
    <t>D</t>
  </si>
  <si>
    <t>E</t>
  </si>
  <si>
    <t>F</t>
  </si>
  <si>
    <t>Air</t>
  </si>
  <si>
    <t>Total</t>
  </si>
  <si>
    <t>Bh</t>
  </si>
  <si>
    <t>Lbr</t>
  </si>
  <si>
    <t>Pondasi Menerus</t>
  </si>
  <si>
    <t>Luas</t>
  </si>
  <si>
    <t>A.</t>
  </si>
  <si>
    <t>OH</t>
  </si>
  <si>
    <t>Tukang Kayu</t>
  </si>
  <si>
    <t>Pasir urug</t>
  </si>
  <si>
    <t>Pasir pasang</t>
  </si>
  <si>
    <t>Tukang batu</t>
  </si>
  <si>
    <t>Pasir beton</t>
  </si>
  <si>
    <t>liter</t>
  </si>
  <si>
    <t>Besi beton polos</t>
  </si>
  <si>
    <t>Kawat beton</t>
  </si>
  <si>
    <t>Tukang besi</t>
  </si>
  <si>
    <t>Kayu kelas III</t>
  </si>
  <si>
    <t>Minyak bekisting</t>
  </si>
  <si>
    <t>Tukang kayu</t>
  </si>
  <si>
    <t>Balok kayu kelas II</t>
  </si>
  <si>
    <t>btg</t>
  </si>
  <si>
    <t>Sealant</t>
  </si>
  <si>
    <t>Tukang cat</t>
  </si>
  <si>
    <t>PEKERJAAN BETON BERTULANG</t>
  </si>
  <si>
    <t>Ls</t>
  </si>
  <si>
    <t>Kerikil</t>
  </si>
  <si>
    <t>Panjang</t>
  </si>
  <si>
    <t>=</t>
  </si>
  <si>
    <t>Volume</t>
  </si>
  <si>
    <t>Tinggi</t>
  </si>
  <si>
    <t>Pasir Urug</t>
  </si>
  <si>
    <t>Sisi</t>
  </si>
  <si>
    <t>Lebar</t>
  </si>
  <si>
    <t>NO</t>
  </si>
  <si>
    <t>PAGU</t>
  </si>
  <si>
    <t>JUMLAH TOTAL</t>
  </si>
  <si>
    <t>DIBULATKAN</t>
  </si>
  <si>
    <t>PEKERJAAN</t>
  </si>
  <si>
    <t>LOKASI</t>
  </si>
  <si>
    <t>Pasir Beton</t>
  </si>
  <si>
    <t>Pas. Lantai Kerja</t>
  </si>
  <si>
    <t xml:space="preserve">Galian Tanah Pondasi Tapak </t>
  </si>
  <si>
    <t>III.</t>
  </si>
  <si>
    <t>M3</t>
  </si>
  <si>
    <t>Kolom 30/40</t>
  </si>
  <si>
    <t>Urugan Tanah Kembali</t>
  </si>
  <si>
    <t>Paku</t>
  </si>
  <si>
    <t>PEKERJAAN TRUKTUR TANGGA</t>
  </si>
  <si>
    <t>No</t>
  </si>
  <si>
    <t>Uraian</t>
  </si>
  <si>
    <t>Ket</t>
  </si>
  <si>
    <t>Total Volume</t>
  </si>
  <si>
    <t>Pembersihan Lokasi</t>
  </si>
  <si>
    <t>Satuan</t>
  </si>
  <si>
    <t>1 Ls</t>
  </si>
  <si>
    <t>Pengukuran Dan Pemasangan Bowplank</t>
  </si>
  <si>
    <t>Direksiket atau Barak Kerja</t>
  </si>
  <si>
    <t>Air Dan Listrik Kerja</t>
  </si>
  <si>
    <t>Keamanan Dan P3K</t>
  </si>
  <si>
    <t>B.</t>
  </si>
  <si>
    <t>Pondasi Tapak</t>
  </si>
  <si>
    <t>PEKERJAAN TANAH</t>
  </si>
  <si>
    <t>Galian Tanah Pondasi</t>
  </si>
  <si>
    <t xml:space="preserve"> - Pondasi Tapak</t>
  </si>
  <si>
    <t xml:space="preserve"> - Pondasi Menerus</t>
  </si>
  <si>
    <t>Urugan Kembali</t>
  </si>
  <si>
    <t>Urugan Pasir</t>
  </si>
  <si>
    <t>Teras</t>
  </si>
  <si>
    <t>Timbunan Tanah</t>
  </si>
  <si>
    <t>Lantai</t>
  </si>
  <si>
    <t>PEKERJAAN PONDASI</t>
  </si>
  <si>
    <t>Pasangan Batu Kosong</t>
  </si>
  <si>
    <t>Pondasi Batu Gunung/Kali</t>
  </si>
  <si>
    <t>Beton Lantai</t>
  </si>
  <si>
    <t>Beton Pondasi Tapak</t>
  </si>
  <si>
    <t>Beton Pedestal</t>
  </si>
  <si>
    <t>Sloof</t>
  </si>
  <si>
    <t>Panjang As 1</t>
  </si>
  <si>
    <t>Panjang As 2=3=4=5</t>
  </si>
  <si>
    <t>Panjang As A s/d L</t>
  </si>
  <si>
    <t>Panjang As A-B (KM)</t>
  </si>
  <si>
    <t>Panjang As K-L (KM)</t>
  </si>
  <si>
    <t>total</t>
  </si>
  <si>
    <t>Lantai Ruangan</t>
  </si>
  <si>
    <t>Jlh Unit</t>
  </si>
  <si>
    <t>Pengurangan Beton Tapak</t>
  </si>
  <si>
    <t>Pengurangan Pondasi Menerus</t>
  </si>
  <si>
    <t>Pengurangan pasir alas dan batu kosong</t>
  </si>
  <si>
    <t>Besi Polos</t>
  </si>
  <si>
    <t>Besi Ulir</t>
  </si>
  <si>
    <t>Bekesting</t>
  </si>
  <si>
    <t>As 2=3=4=5</t>
  </si>
  <si>
    <t>As A s/d L</t>
  </si>
  <si>
    <t>Kamar Mandi</t>
  </si>
  <si>
    <t>Beton</t>
  </si>
  <si>
    <t xml:space="preserve">Beton </t>
  </si>
  <si>
    <t>Pj</t>
  </si>
  <si>
    <t>Lb</t>
  </si>
  <si>
    <t>BACK UP DATA</t>
  </si>
  <si>
    <t>TAHUN</t>
  </si>
  <si>
    <t>PEKERJAAN PEMBESIAN</t>
  </si>
  <si>
    <t>No.</t>
  </si>
  <si>
    <t>P</t>
  </si>
  <si>
    <t>JLH</t>
  </si>
  <si>
    <t>Berat/ Dia Besi</t>
  </si>
  <si>
    <t>UNIT</t>
  </si>
  <si>
    <t>BERAT BESI</t>
  </si>
  <si>
    <t>Sengkang</t>
  </si>
  <si>
    <t>POTONG</t>
  </si>
  <si>
    <t>POLOS</t>
  </si>
  <si>
    <t>ULIR</t>
  </si>
  <si>
    <t>B.I.1</t>
  </si>
  <si>
    <t>Tinggi Kolom</t>
  </si>
  <si>
    <t>Type 1</t>
  </si>
  <si>
    <t>Type II</t>
  </si>
  <si>
    <t>Type III</t>
  </si>
  <si>
    <t>: PEMBANGUNAN ASRAMA PUTRI</t>
  </si>
  <si>
    <t>: BANDA ACEH</t>
  </si>
  <si>
    <t>: 2019</t>
  </si>
  <si>
    <t>PEKERJAAN LANTAI I</t>
  </si>
  <si>
    <t>KOLOM 30 X 40 ( PEDESTAL)</t>
  </si>
  <si>
    <t>Tulangan Atas (utama )</t>
  </si>
  <si>
    <t>Tulangan Bagi</t>
  </si>
  <si>
    <t>Tulangan Bawah (utama )</t>
  </si>
  <si>
    <t>Tulangan Tromol (Extra) both end</t>
  </si>
  <si>
    <t>Tulangan Tromol (Extra) middle</t>
  </si>
  <si>
    <t>Panjang Penyaluran tul utama</t>
  </si>
  <si>
    <t>Panjang Penyaluran tul bagi</t>
  </si>
  <si>
    <t>Jumlah As (A)</t>
  </si>
  <si>
    <t>SLOOF  (30X40)</t>
  </si>
  <si>
    <t>As A=....As=L</t>
  </si>
  <si>
    <t>Pondasi Tapak dan Balok Rib</t>
  </si>
  <si>
    <t>TAPAK 180 X 180</t>
  </si>
  <si>
    <t>Sb y = sb x</t>
  </si>
  <si>
    <t>Tulangan sb Y</t>
  </si>
  <si>
    <t>Tulangan Sb.X</t>
  </si>
  <si>
    <t xml:space="preserve">Jumlah </t>
  </si>
  <si>
    <t>TAPAK TANGGA DAN BALOK RIB</t>
  </si>
  <si>
    <t>Tapak</t>
  </si>
  <si>
    <t>Balok Rib</t>
  </si>
  <si>
    <t>Tulangan Sb. Y</t>
  </si>
  <si>
    <t>Kode</t>
  </si>
  <si>
    <t>Koefisien</t>
  </si>
  <si>
    <t>Harga Satuan (Rp.)</t>
  </si>
  <si>
    <t>Jumlah Harga (Rp.)</t>
  </si>
  <si>
    <t>TENAGA</t>
  </si>
  <si>
    <t>L.01.01</t>
  </si>
  <si>
    <t>L.02.04</t>
  </si>
  <si>
    <t>L.03.01</t>
  </si>
  <si>
    <t>L.04.01</t>
  </si>
  <si>
    <t>Dolken kayu Ø 8-10/400 cm</t>
  </si>
  <si>
    <t>Semen Portland</t>
  </si>
  <si>
    <t>m³</t>
  </si>
  <si>
    <t>Koral beton</t>
  </si>
  <si>
    <t>Paku biasa</t>
  </si>
  <si>
    <t>Residu atau ter</t>
  </si>
  <si>
    <t>PERALATAN</t>
  </si>
  <si>
    <t>Jumlah (A+B+C)</t>
  </si>
  <si>
    <t>Overhead &amp; Profit 10%</t>
  </si>
  <si>
    <t>Harga Satuan Pekerjaan (D+E)</t>
  </si>
  <si>
    <t>Seng gelombang</t>
  </si>
  <si>
    <t>Kawat duri</t>
  </si>
  <si>
    <t>Paku biasa 2” - 5”</t>
  </si>
  <si>
    <t>Kayu balok 5/7</t>
  </si>
  <si>
    <t>Kayu papan 3/20</t>
  </si>
  <si>
    <t>Besi strip</t>
  </si>
  <si>
    <t>Bata merah</t>
  </si>
  <si>
    <t>Seng plat</t>
  </si>
  <si>
    <t>Jendela naco</t>
  </si>
  <si>
    <t>Kaca polos</t>
  </si>
  <si>
    <t>m²</t>
  </si>
  <si>
    <t>Kunci tanam</t>
  </si>
  <si>
    <t>Plywood 4 mm</t>
  </si>
  <si>
    <t>Kepala tukang</t>
  </si>
  <si>
    <t>Kayu</t>
  </si>
  <si>
    <t>Batu Kali/Belah</t>
  </si>
  <si>
    <t>Batu pecah</t>
  </si>
  <si>
    <t>L.02.01</t>
  </si>
  <si>
    <t>Panel Beton Pracetak</t>
  </si>
  <si>
    <t>Kolom Benton Pracetak</t>
  </si>
  <si>
    <t>Pengurugan kembali 1 m³ galian dihitung dari 1/3 kali dari koefisien pekerjaan galian</t>
  </si>
  <si>
    <t>Pasir Pasang</t>
  </si>
  <si>
    <t>Tanah Liat</t>
  </si>
  <si>
    <t>Ijuk</t>
  </si>
  <si>
    <t>Sirtu</t>
  </si>
  <si>
    <t>Tukang Batu</t>
  </si>
  <si>
    <t>Pasir Beton (Kg)</t>
  </si>
  <si>
    <t>Kerikil (Maks 30 mm)</t>
  </si>
  <si>
    <t>Strorox - 100</t>
  </si>
  <si>
    <t>Tukang Pipa</t>
  </si>
  <si>
    <t>Waterstop lebar 150 mm</t>
  </si>
  <si>
    <t>m</t>
  </si>
  <si>
    <t>Waterstop lebar 200 mm</t>
  </si>
  <si>
    <t>Waterstop lebar 230 mm - 320 mm</t>
  </si>
  <si>
    <t>Tukang Besi</t>
  </si>
  <si>
    <t>Paku 5 - 10 cm</t>
  </si>
  <si>
    <t>Paku Biasa</t>
  </si>
  <si>
    <t>Penjaga jarak bekisting / spacer</t>
  </si>
  <si>
    <t>Kayu kelas III (papan)</t>
  </si>
  <si>
    <t>Membuat 1 m’ kolom praktis beton bertulang (11 x 11) cm</t>
  </si>
  <si>
    <t>Membuat 1 m’ ring balok beton bertulang (10 x 15) cm</t>
  </si>
  <si>
    <t>Kayu kaso 5/7</t>
  </si>
  <si>
    <t>Phenol film 12mm</t>
  </si>
  <si>
    <t>Tukang vibrator</t>
  </si>
  <si>
    <t>Indeks kenaikan lantai ereksi komponen untuk pelat pracetak</t>
  </si>
  <si>
    <t>Indeks kenaikan lantai ereksi komponen untuk Balok pracetak</t>
  </si>
  <si>
    <t xml:space="preserve">Indeks kenaikan lantai </t>
  </si>
  <si>
    <t>ereksi pelat</t>
  </si>
  <si>
    <t>ereksi Balok</t>
  </si>
  <si>
    <t>Indeks kenaikan lantai ereksi komponen untuk Kolom pracetak</t>
  </si>
  <si>
    <t>ereksi Kolom</t>
  </si>
  <si>
    <t>Sewa crane</t>
  </si>
  <si>
    <t>Semen grout</t>
  </si>
  <si>
    <t>Tukang Las Konstruksi</t>
  </si>
  <si>
    <t>buah</t>
  </si>
  <si>
    <t>Baja ringan canai dingin C75</t>
  </si>
  <si>
    <t>HB-20</t>
  </si>
  <si>
    <t>HB-15</t>
  </si>
  <si>
    <t>ZA</t>
  </si>
  <si>
    <t>HB-10</t>
  </si>
  <si>
    <t>Semen Warna</t>
  </si>
  <si>
    <t>Ramset</t>
  </si>
  <si>
    <t>Asbes gelombang 92x250</t>
  </si>
  <si>
    <t>Balok kayu</t>
  </si>
  <si>
    <t>Pemasangan 1 m³ konstruksi kuda-kuda konvensional, kayu kelas I, II dan III bentang 6 meter</t>
  </si>
  <si>
    <t>Pemasangan 1 m³ konstruksi kuda-kuda expose, kayu kelas I</t>
  </si>
  <si>
    <t>Pemasangan 1 m³ konstruksi gordeng, kayu kelas II</t>
  </si>
  <si>
    <t>Pemasangan 1 m² rangka atap genteng keramik, kayu kelas II</t>
  </si>
  <si>
    <t>Reng 2 x 3 cm</t>
  </si>
  <si>
    <t>Pemasangan 1 m² rangka atap genteng beton, kayu kelas II</t>
  </si>
  <si>
    <t>Reng (3 x 4) cm</t>
  </si>
  <si>
    <t>Pemasangan 1 m² rangka atap sirap, kayu kelas II</t>
  </si>
  <si>
    <t>Kayu kelas II</t>
  </si>
  <si>
    <t>set</t>
  </si>
  <si>
    <t>Set</t>
  </si>
  <si>
    <t>Kaca tebal 3 mm</t>
  </si>
  <si>
    <t>Kaca tebal 5 mm</t>
  </si>
  <si>
    <t>Kaca tebal 8 mm</t>
  </si>
  <si>
    <t>Sabun</t>
  </si>
  <si>
    <t>Cat Penutup Kayu</t>
  </si>
  <si>
    <t>Kuas</t>
  </si>
  <si>
    <t>Pengencer</t>
  </si>
  <si>
    <t>Ampelas</t>
  </si>
  <si>
    <t>Vernis</t>
  </si>
  <si>
    <t>Alang-alang</t>
  </si>
  <si>
    <t>Cat Dasar Kayu</t>
  </si>
  <si>
    <t>Porselen 11x11</t>
  </si>
  <si>
    <t>Beton 1:2:3</t>
  </si>
  <si>
    <t>Waterdrain</t>
  </si>
  <si>
    <t>Sealtape</t>
  </si>
  <si>
    <t>hari</t>
  </si>
  <si>
    <t>Operator Alat Pipa</t>
  </si>
  <si>
    <t>URAIAN</t>
  </si>
  <si>
    <t>KODE</t>
  </si>
  <si>
    <t>KET.</t>
  </si>
  <si>
    <t>Tukang Cat</t>
  </si>
  <si>
    <t>Tukang Ereksi</t>
  </si>
  <si>
    <t>Operator Alat Berat</t>
  </si>
  <si>
    <t>Cat Dasar Tembok</t>
  </si>
  <si>
    <t>C.</t>
  </si>
  <si>
    <t>Besi beton Ulir</t>
  </si>
  <si>
    <t>Pondasi tapak</t>
  </si>
  <si>
    <t>PPN 10%</t>
  </si>
  <si>
    <t>TOTAL PREMI YANG HARUS DI BAYAR</t>
  </si>
  <si>
    <t>&gt;</t>
  </si>
  <si>
    <t>S/D</t>
  </si>
  <si>
    <t>KETERANGAN</t>
  </si>
  <si>
    <t>PREMI</t>
  </si>
  <si>
    <t>% PREMI</t>
  </si>
  <si>
    <t>RANGE NILAI YANG DIHITUNG</t>
  </si>
  <si>
    <t>RANGE NILAI  PROYEK</t>
  </si>
  <si>
    <t>PERHITUNGAN IURAN BPJS KETENAGAAN KERJAAN SEKTOR JASA KONSTRUKSI</t>
  </si>
  <si>
    <t>Rambu Peringatan;</t>
  </si>
  <si>
    <t>Rambu Larangan;</t>
  </si>
  <si>
    <t>RAMBU-RAMBU</t>
  </si>
  <si>
    <t>E.</t>
  </si>
  <si>
    <t>BPJS Ketenagakerjaan dan Kesehatan Kerja; (BERDASARKAN KEPMENAKER NOMOR : KEP-196/MEN/1999, untuk tenaga harian proyek</t>
  </si>
  <si>
    <t>ASURANSI DAN PERIJINAN</t>
  </si>
  <si>
    <t xml:space="preserve">D. </t>
  </si>
  <si>
    <t>Peralatan P3K (Kotak P3K, Tandu, Tabung Oksigen, Obat Luka, Perban, dll)</t>
  </si>
  <si>
    <t>FASILITAS SARANA KESEHATAN</t>
  </si>
  <si>
    <t>Masker</t>
  </si>
  <si>
    <t>Sepatu Keselamatan</t>
  </si>
  <si>
    <t xml:space="preserve">Rumpi </t>
  </si>
  <si>
    <t xml:space="preserve">Sarung Tangan </t>
  </si>
  <si>
    <t xml:space="preserve">Helm Pelindung </t>
  </si>
  <si>
    <t>ALAT PELINDUNG DIRI</t>
  </si>
  <si>
    <t xml:space="preserve">B. </t>
  </si>
  <si>
    <t>Tali Keselamatan (Life Line);</t>
  </si>
  <si>
    <t>ALAT PELINDUNG KERJA</t>
  </si>
  <si>
    <t xml:space="preserve">A. </t>
  </si>
  <si>
    <t>(RP.)</t>
  </si>
  <si>
    <t>JUMLAH HARGA SETELAH PAJAK</t>
  </si>
  <si>
    <t>TOTAL HARGA</t>
  </si>
  <si>
    <t>HARGA SATUAN</t>
  </si>
  <si>
    <t>WAKTU</t>
  </si>
  <si>
    <t>KESELEMATAN DAN KESELAMATAN KERJA (K-3)</t>
  </si>
  <si>
    <t xml:space="preserve">RINCIAN MATA PEMBAYARAN PENYELENGGARAAN </t>
  </si>
  <si>
    <t>a</t>
  </si>
  <si>
    <t>b</t>
  </si>
  <si>
    <t>c</t>
  </si>
  <si>
    <t>d</t>
  </si>
  <si>
    <t>e</t>
  </si>
  <si>
    <t>f</t>
  </si>
  <si>
    <t>kg</t>
  </si>
  <si>
    <r>
      <t>Operator C</t>
    </r>
    <r>
      <rPr>
        <i/>
        <sz val="11"/>
        <color indexed="8"/>
        <rFont val="Calibri"/>
        <family val="2"/>
      </rPr>
      <t>rane</t>
    </r>
  </si>
  <si>
    <r>
      <t>Pembantu Operator C</t>
    </r>
    <r>
      <rPr>
        <i/>
        <sz val="11"/>
        <color indexed="8"/>
        <rFont val="Calibri"/>
        <family val="2"/>
      </rPr>
      <t>rane</t>
    </r>
  </si>
  <si>
    <t>Harga Satuan (Rp)</t>
  </si>
  <si>
    <t>No. Mata Pembayaran</t>
  </si>
  <si>
    <t xml:space="preserve"> Pembuatan 1 m' pagar sementara dari kayu tinggi 2 meter</t>
  </si>
  <si>
    <t>1.1.1.1</t>
  </si>
  <si>
    <t>L.01</t>
  </si>
  <si>
    <t>L.02</t>
  </si>
  <si>
    <t>L.03</t>
  </si>
  <si>
    <t>L.04</t>
  </si>
  <si>
    <t>kaso kayu5/7 kayu kelas II</t>
  </si>
  <si>
    <t>Papan Kayu Uk 2/20cm</t>
  </si>
  <si>
    <t>m3</t>
  </si>
  <si>
    <t>Pembuatan 1 m' pagar sementara dari seng gelombang rangka kayu tinggi 2 meter</t>
  </si>
  <si>
    <t xml:space="preserve">A.1.1.1.2 </t>
  </si>
  <si>
    <t xml:space="preserve">A.1.1.1.3. </t>
  </si>
  <si>
    <t>Pembuatan 1 m' pagar sementara dari kawat duri tinggi 2meter</t>
  </si>
  <si>
    <t>m'</t>
  </si>
  <si>
    <t xml:space="preserve">A.1.1.1.4. </t>
  </si>
  <si>
    <t>Pembuatan 1 m' pagar sementara seng gelombang rangka baja L.40.40.4 tinggi pagar 1,8m</t>
  </si>
  <si>
    <t>Baja L 40.40.4</t>
  </si>
  <si>
    <t>lembar</t>
  </si>
  <si>
    <t>Kawat seng</t>
  </si>
  <si>
    <t>Pasangan batu 20/50   t=40cm</t>
  </si>
  <si>
    <t xml:space="preserve">A.1.1.1.5. </t>
  </si>
  <si>
    <t>Pembuatan 1 m' pagar BRC Galvanis</t>
  </si>
  <si>
    <t>Kawat jaring panjang 2,4 m</t>
  </si>
  <si>
    <t>Pemasangan 1 m² panel beton pracetak 50x50x240 cm untuk pagar</t>
  </si>
  <si>
    <t xml:space="preserve">A.1.1.1.6. </t>
  </si>
  <si>
    <t>1.1</t>
  </si>
  <si>
    <t>1.1.1</t>
  </si>
  <si>
    <t xml:space="preserve">1.1.1.2 </t>
  </si>
  <si>
    <t xml:space="preserve">1.1.1.3. </t>
  </si>
  <si>
    <t xml:space="preserve">1.1.1.4. </t>
  </si>
  <si>
    <t xml:space="preserve">1.1.1.5. </t>
  </si>
  <si>
    <t xml:space="preserve">1.1.1.6. </t>
  </si>
  <si>
    <t>1.1.2</t>
  </si>
  <si>
    <t>Alat dan/atau sarana penunjang</t>
  </si>
  <si>
    <t>1.1.2.1</t>
  </si>
  <si>
    <t>1 buah papan nama proyek uk 0,8x1,2 menggunakan multiflex 18mm, frame besi siku dan tiang kayu 8/12</t>
  </si>
  <si>
    <t>Multiplek tebal 18mm</t>
  </si>
  <si>
    <t>Tiang kayu 8/12 kelas II, tinggi 4m</t>
  </si>
  <si>
    <t>Frame besi L.30.30.3</t>
  </si>
  <si>
    <t>1.1.2.2</t>
  </si>
  <si>
    <t>1 buah papan nama proyek uk 0,6x0,8 menggunakan multiflex 10mm, frame allumunium siku dan tiang kayu 5/7 Printing banner plastik</t>
  </si>
  <si>
    <t>Multiplek tebal 9mm</t>
  </si>
  <si>
    <t>Tiang kayu 5/7 kelas II, tinggi 2m</t>
  </si>
  <si>
    <t>Frame allumunium L.10.1</t>
  </si>
  <si>
    <t>Banner plastik 0,6x0,8 m2</t>
  </si>
  <si>
    <t>m2</t>
  </si>
  <si>
    <t>1.1.2.3</t>
  </si>
  <si>
    <t>Pembuatan 1m2 kantor sementara/rumah jaga/gudang semen/peralatan lantai plesteran, dinding setengah bata</t>
  </si>
  <si>
    <t>1.1.2.4</t>
  </si>
  <si>
    <t>Pembuatan 1m2 direksi keet (kantor), los kerja dan gudang</t>
  </si>
  <si>
    <t>Pondasi pasangan batu</t>
  </si>
  <si>
    <t>GRC pelat t 4mm uk 122x244 cm</t>
  </si>
  <si>
    <t>Paku asbes</t>
  </si>
  <si>
    <t>Floor lantai</t>
  </si>
  <si>
    <t>Pintu Double taekwood rangka kayu</t>
  </si>
  <si>
    <t>Frame besi kaca nako</t>
  </si>
  <si>
    <t>cat dinding/plafon</t>
  </si>
  <si>
    <t>daun</t>
  </si>
  <si>
    <t>1.1.2.5</t>
  </si>
  <si>
    <t>Pembuatan 1m2 Jalan sementara lapis macadam</t>
  </si>
  <si>
    <t>Agg pokok</t>
  </si>
  <si>
    <t>Agg penutup</t>
  </si>
  <si>
    <t>Agg pengunci</t>
  </si>
  <si>
    <t>Aspal</t>
  </si>
  <si>
    <t>Wheel loader</t>
  </si>
  <si>
    <t>Dump truck 1</t>
  </si>
  <si>
    <t>Dump truck 2</t>
  </si>
  <si>
    <t>Dump truck 3</t>
  </si>
  <si>
    <t>Three Wheel roller</t>
  </si>
  <si>
    <t>Asphalt Distibutor</t>
  </si>
  <si>
    <t>jam</t>
  </si>
  <si>
    <t>1.1.2.6</t>
  </si>
  <si>
    <t>Pembuatan 1m2 Jalan sementara (jalan tanah)</t>
  </si>
  <si>
    <t>Unit pekerjaan</t>
  </si>
  <si>
    <t>Pembersihan &amp; Pengupasan ( Buang top soil dan segala tanaman)</t>
  </si>
  <si>
    <t>Penyiapan badan jalan (pemadatan pondasi timbunan)</t>
  </si>
  <si>
    <r>
      <t xml:space="preserve">Timbunan pilihan (CBR </t>
    </r>
    <r>
      <rPr>
        <sz val="11"/>
        <color indexed="8"/>
        <rFont val="Calibri"/>
        <family val="2"/>
      </rPr>
      <t>≥ 10%)</t>
    </r>
  </si>
  <si>
    <t>Lain -lain</t>
  </si>
  <si>
    <t>Sewa lahan (jika di luar rumija, luas lahan bisa lebih besar dari contoh)</t>
  </si>
  <si>
    <t>Jumlah (A+B)</t>
  </si>
  <si>
    <t>1.1.2.7</t>
  </si>
  <si>
    <t>Pembuatan 1m2 Jalan sementara (jalan kerikil)</t>
  </si>
  <si>
    <r>
      <t xml:space="preserve">lapis pondasi Aggregat kelas C (CBR </t>
    </r>
    <r>
      <rPr>
        <sz val="11"/>
        <color indexed="8"/>
        <rFont val="Calibri"/>
        <family val="2"/>
      </rPr>
      <t>≥</t>
    </r>
    <r>
      <rPr>
        <sz val="8.25"/>
        <color indexed="8"/>
        <rFont val="Calibri"/>
        <family val="2"/>
      </rPr>
      <t xml:space="preserve"> 30% uk butiran mak 2,5 cm)</t>
    </r>
  </si>
  <si>
    <t>Lapis resap pengikat</t>
  </si>
  <si>
    <t>1.1.3</t>
  </si>
  <si>
    <t>Pembersihan dan pengupasan permukaan tanah</t>
  </si>
  <si>
    <t>1.1.3.1</t>
  </si>
  <si>
    <r>
      <t xml:space="preserve">1 m2 pembersihan dan pengupasan permukaan tanah (stiping) sd tanaman </t>
    </r>
    <r>
      <rPr>
        <b/>
        <sz val="11"/>
        <color indexed="8"/>
        <rFont val="Calibri"/>
        <family val="2"/>
      </rPr>
      <t>Φ</t>
    </r>
    <r>
      <rPr>
        <b/>
        <sz val="8.25"/>
        <color indexed="8"/>
        <rFont val="Calibri"/>
        <family val="2"/>
      </rPr>
      <t xml:space="preserve">  2 cm</t>
    </r>
  </si>
  <si>
    <t>1.1.3.2</t>
  </si>
  <si>
    <t>Tebas tebang 1 m2 tanaman/tumbuhan D &lt; 5 cm</t>
  </si>
  <si>
    <t>1.1.3.3</t>
  </si>
  <si>
    <t>Tebas tebang 1 m2 tanaman/tumbuhan D &gt; 5 sd 15cm</t>
  </si>
  <si>
    <t>1.1.3.4</t>
  </si>
  <si>
    <t>Tebas tebang 1 batang pohon/tumbuhan D &gt;15 sd 30 cm</t>
  </si>
  <si>
    <t>1.1.3.5</t>
  </si>
  <si>
    <t>Tebas tebang 1 batang pohon/tumbuhan D &gt; 30 sd 50 cm</t>
  </si>
  <si>
    <t>Chainsaw 20"; 5,5HP</t>
  </si>
  <si>
    <t>1.1.3.6</t>
  </si>
  <si>
    <t>Tebas tebang 1 batang pohon/tumbuhan D &gt; 50 sd 70 cm (diameter pohon diukur 1m di atas permukaan tanah)</t>
  </si>
  <si>
    <t>1.1.3.7</t>
  </si>
  <si>
    <t>Tebas tebang 1 batang pohon/tumbuhan D &gt; 75 cm (diameter pohon diukur 1m di atas permukaan tanah)</t>
  </si>
  <si>
    <t>Chainsaw 35"; 10HP</t>
  </si>
  <si>
    <t>Chainsaw 30"; 7,5HP</t>
  </si>
  <si>
    <t>1.1.3.8</t>
  </si>
  <si>
    <t>Gali dan cabut 1 tunggul pohon tanaman  keras D &gt; 5 sd 15 cm (termasuk pembuangan tunggul tanpa menutup kembali bekas lubang)</t>
  </si>
  <si>
    <t>1.1.3.9</t>
  </si>
  <si>
    <t>Gali dan cabut 1 tunggul pohon tanaman  keras D &gt; 15 sd 30 cm (termasuk pembuangan tunggul tanpa menutup kembali bekas lubang)</t>
  </si>
  <si>
    <t>1.1.3.10</t>
  </si>
  <si>
    <t>Gali dan cabut 1 tunggul pohon tanaman  keras D &gt; 30 sd 50 cm (termasuk pembuangan tunggul tanpa menutup kembali bekas lubang)</t>
  </si>
  <si>
    <t>1.1.3.11</t>
  </si>
  <si>
    <t>Gali dan cabut 1 tunggul pohon tanaman  keras D &gt; 50 sd 75 cm (termasuk pembuangan tunggul tanpa menutup kembali bekas lubang)</t>
  </si>
  <si>
    <t>1.1.3.12</t>
  </si>
  <si>
    <t>Gali dan cabut 1 tunggul pohon tanaman  keras D &gt; 75 cm (termasuk pembuangan tunggul tanpa menutup kembali bekas lubang)</t>
  </si>
  <si>
    <t>1.1.3.13</t>
  </si>
  <si>
    <t>Gali dan cabut 1 tunggul pohon tanaman  keras D &gt; 5 sd 15 cm (termasuk pembuangan tunggul dengan menutup kembali bekas lubang)</t>
  </si>
  <si>
    <t>1.1.3.14</t>
  </si>
  <si>
    <t>Gali dan cabut 1 tunggul pohon tanaman  keras D &gt; 15 sd 30 cm (termasuk pembuangan tunggul dengan menutup kembali bekas lubang)</t>
  </si>
  <si>
    <t>1.1.3.15</t>
  </si>
  <si>
    <t>Gali dan cabut 1 tunggul pohon tanaman  keras D &gt; 30 sd 50 cm (termasuk pembuangan tunggul dengan menutup kembali bekas lubang)</t>
  </si>
  <si>
    <t>1.1.3.16</t>
  </si>
  <si>
    <t>Gali dan cabut 1 tunggul pohon tanaman  keras D &gt; 50 sd 75 cm (termasuk pembuangan tunggul dengan menutup kembali bekas lubang)</t>
  </si>
  <si>
    <t>1.1.3.17</t>
  </si>
  <si>
    <t>Gali dan cabut 1 tunggul pohon tanaman  keras D &gt;  75 cm (termasuk pembuangan tunggul dengan menutup kembali bekas lubang)</t>
  </si>
  <si>
    <t>Pengukuran dan pasangan Bouwplank</t>
  </si>
  <si>
    <t>1.1.4.1</t>
  </si>
  <si>
    <t>Pengukuran Ulang Topografi seluas 1 Ha</t>
  </si>
  <si>
    <t>Juru ukur</t>
  </si>
  <si>
    <t>Pembantu juru ukur</t>
  </si>
  <si>
    <t>Tenaga terampil operator</t>
  </si>
  <si>
    <t>Tanaga ahli pratama</t>
  </si>
  <si>
    <t>L.05</t>
  </si>
  <si>
    <t>L.06</t>
  </si>
  <si>
    <t>L.14b</t>
  </si>
  <si>
    <t>L.12d</t>
  </si>
  <si>
    <t>paku payung</t>
  </si>
  <si>
    <t>Waterpass</t>
  </si>
  <si>
    <t>Theodolit</t>
  </si>
  <si>
    <t>1.1.4</t>
  </si>
  <si>
    <t>1.1.4.2</t>
  </si>
  <si>
    <t>Pasangan 1 m ' bouwplank</t>
  </si>
  <si>
    <t>1.1.4.3</t>
  </si>
  <si>
    <t>Patok kayu (kaso 5/7) panjang 0,5m'</t>
  </si>
  <si>
    <t>1.1.4.4</t>
  </si>
  <si>
    <t>Patok kayu (kaso 5/7) panjang 1 m'</t>
  </si>
  <si>
    <t>1.1.4.5</t>
  </si>
  <si>
    <t>Patok Tetap Bantu (PTB)</t>
  </si>
  <si>
    <t xml:space="preserve">Analisa pekerjaan </t>
  </si>
  <si>
    <t>Galian tanah biasa</t>
  </si>
  <si>
    <t>Timbunan pasir</t>
  </si>
  <si>
    <t>Pembesian</t>
  </si>
  <si>
    <t>Bekisting</t>
  </si>
  <si>
    <t>Beton Fc' 15 Mpa</t>
  </si>
  <si>
    <t>Pen Kuningan titik acuan</t>
  </si>
  <si>
    <t>Marmer graphir 10x10cm</t>
  </si>
  <si>
    <t>1.1.4.6</t>
  </si>
  <si>
    <t>Patok Tetap Utama (PTU)</t>
  </si>
  <si>
    <t>Marmer graphir 12x12cm</t>
  </si>
  <si>
    <t>1.2 PEKERJAAN GALIAN TANAH</t>
  </si>
  <si>
    <t>1.2.1</t>
  </si>
  <si>
    <t>Tanah Biasa</t>
  </si>
  <si>
    <t>1.2.1.1</t>
  </si>
  <si>
    <t>Cara Manual</t>
  </si>
  <si>
    <t>1.2.1.1.1</t>
  </si>
  <si>
    <t>Penggalian 1 m³ tanah biasa sedalam 0 sd 1 m untuk volume sd 200 m3 secara manual</t>
  </si>
  <si>
    <t>Penggalian 1 m³ tanah biasa sedalam 0 sd 1 m untuk volume 200 sd 2000 m3 secara manual</t>
  </si>
  <si>
    <t>1.2.1.1.2</t>
  </si>
  <si>
    <t>1.2.1.1.3</t>
  </si>
  <si>
    <t>Penggalian 1 m³ tanah biasa sedalam 0 sd 1 m untuk volume &gt; 2000 m3 secara manual</t>
  </si>
  <si>
    <t>1.2.1.1.4</t>
  </si>
  <si>
    <t>Penggalian 1 m³ tanah biasa sedalam &gt; 1 sd 2 m untuk volume sd 200 m3 secara manual</t>
  </si>
  <si>
    <t>1.2.1.1.5</t>
  </si>
  <si>
    <t>Penggalian 1 m³ tanah biasa sedalam &gt; 1 sd 2 m untuk volume &gt; 200 m3 secara manual</t>
  </si>
  <si>
    <t>1.2.1.1.6</t>
  </si>
  <si>
    <t>Penggalian 1 m³ tanah biasa sedalam &gt; 2 sd 3 m untuk volume sd 200 m3 secara manual</t>
  </si>
  <si>
    <t>1.2.1.1.7</t>
  </si>
  <si>
    <t>Penggalian 1 m³ tanah biasa sedalam &gt; 2 sd 3 m untuk volume &gt; 200 m3 secara manual</t>
  </si>
  <si>
    <t>1.2.1.1.8</t>
  </si>
  <si>
    <t>Penggalian 1 m³ tanah biasa sedalam &gt;  3 m, setiap penambahan kedalaman 1 m secara manual</t>
  </si>
  <si>
    <t>1.2.1.2</t>
  </si>
  <si>
    <t>Cara Semi Mekanis</t>
  </si>
  <si>
    <t>1.2.1.2.1</t>
  </si>
  <si>
    <t>Penggalian 1 m³ tanah biasa sedalam &gt; 0 sd 1 m  secara semi mekanis</t>
  </si>
  <si>
    <t>Jack hammer drill 1,5Kw + genset 3KWh</t>
  </si>
  <si>
    <t>1.2.1.2.2</t>
  </si>
  <si>
    <t>Penggalian 1 m³ tanah biasa sedalam &gt; 1 sd 2 m  secara semi mekanis</t>
  </si>
  <si>
    <t>1.2.1.2.3</t>
  </si>
  <si>
    <t>Penggalian 1 m³ tanah biasa sedalam &gt; 2 sd 3 m  secara semi mekanis</t>
  </si>
  <si>
    <t>1.2.1.2.4</t>
  </si>
  <si>
    <t>Penggalian 1 m³ tanah biasa sedalam &gt; 3 m untuk setiap penambahan kedalaman 1 m secara semi mekanis</t>
  </si>
  <si>
    <t>1.2.2</t>
  </si>
  <si>
    <t>Pasir</t>
  </si>
  <si>
    <t>1.2.2.1</t>
  </si>
  <si>
    <t>Cara manual</t>
  </si>
  <si>
    <t>1.2.2.1.1</t>
  </si>
  <si>
    <t>Penggalian 1 m³ pasir sedalam 0 sd 1 m   secara manual</t>
  </si>
  <si>
    <t>1.2.2.1.4</t>
  </si>
  <si>
    <t>Penggalian 1 m³ pasir sedalam &gt; 1 sd 2 m  secara manual</t>
  </si>
  <si>
    <t>1.2.2.1.2</t>
  </si>
  <si>
    <t>1.2.2.1.3</t>
  </si>
  <si>
    <t>Penggalian 1 m³ pasir sedalam &gt; 2 sd 3 m  secara manual</t>
  </si>
  <si>
    <t>Penggalian 1 m³ pasir sedalam &gt;  3 m, setiap penambahan kedalaman 1 m secara manual</t>
  </si>
  <si>
    <t>1.2.2.2</t>
  </si>
  <si>
    <t>1.2.2.2.1</t>
  </si>
  <si>
    <t>Penggalian 1 m³ pasir sedalam &gt; 0 sd 1 m  secara semi mekanis</t>
  </si>
  <si>
    <t>pompa sedot pasir diesel 7,5 KW;5"</t>
  </si>
  <si>
    <t>1.2.2.2.2</t>
  </si>
  <si>
    <t>Penggalian 1 m³ pasir sedalam &gt; 1 sd 2 m  secara semi mekanis</t>
  </si>
  <si>
    <t>1.2.2.2.3</t>
  </si>
  <si>
    <t>Penggalian 1 m³ pasir sedalam &gt; 2 sd 3 m  secara semi mekanis</t>
  </si>
  <si>
    <t>1.2.2.2.4</t>
  </si>
  <si>
    <t>Penggalian 1 m³ pasir sedalam &gt; 3 m untuk setiap penambahan kedalaman 1 m secara semi mekanis</t>
  </si>
  <si>
    <t>pompa sedot pasir diesel 20 KW;5"</t>
  </si>
  <si>
    <t>pompa sedot pasir diesel 10 KW;5"</t>
  </si>
  <si>
    <t>1.2.3</t>
  </si>
  <si>
    <t>Tanah Berbatu</t>
  </si>
  <si>
    <t>1.2.3.1</t>
  </si>
  <si>
    <t>1.2.3.1.1</t>
  </si>
  <si>
    <t>Penggalian 1 m³ tanah berbatu sedalam &gt; 0 sd 1 m   secara manual</t>
  </si>
  <si>
    <t>Penggalian 1 m³ tanah berbatu sedalam &gt; 1 sd 2 m  secara manual</t>
  </si>
  <si>
    <t>1.2.3.1.2</t>
  </si>
  <si>
    <t>1.2.3.1.3</t>
  </si>
  <si>
    <t>Penggalian 1 m³ tanah berbatu sedalam &gt; 2 sd 3 m  secara manual</t>
  </si>
  <si>
    <t>1.2.3.1.4</t>
  </si>
  <si>
    <t>1.2.3.2</t>
  </si>
  <si>
    <t>1.2.3.2.1</t>
  </si>
  <si>
    <t>Penggalian 1 m³ tanah berbatu sedalam &gt; 0 sd 1 m  secara semi mekanis</t>
  </si>
  <si>
    <t>Jack hammer drill 2,5Kw + genset 5KWh</t>
  </si>
  <si>
    <t>1.2.3.2.2</t>
  </si>
  <si>
    <t>Penggalian 1 m³ tanah berbatu sedalam &gt; 1 sd 2 m  secara semi mekanis</t>
  </si>
  <si>
    <t>1.2.3.2.3</t>
  </si>
  <si>
    <t>Penggalian 1 m³ tanah berbatu sedalam &gt; 2 sd 3 m  secara semi mekanis</t>
  </si>
  <si>
    <t>1.2.3.2.4</t>
  </si>
  <si>
    <t>Penggalian 1 m³ tanah berbatu sedalam &gt; 3 m untuk setiap penambahan kedalaman 1 m secara semi mekanis</t>
  </si>
  <si>
    <t>Lumpur</t>
  </si>
  <si>
    <t>1.2.5</t>
  </si>
  <si>
    <t>1.2.4</t>
  </si>
  <si>
    <t>Tanah Keras atau Cadas</t>
  </si>
  <si>
    <t>1.2.4.1</t>
  </si>
  <si>
    <t>1.2.4.1.1</t>
  </si>
  <si>
    <t>Penggalian 1 m³ cadas atau tanah keras sedalam &gt; 0 sd 1 m   untuk volume sd. 200 m3 secara manual</t>
  </si>
  <si>
    <t>1.2.4.1.2</t>
  </si>
  <si>
    <t>Penggalian 1 m³ cadas atau tanah keras sedalam &gt; 0 sd 1 m   untuk volume &gt; 200 m3 secara manual</t>
  </si>
  <si>
    <t>1.2.4.1.3</t>
  </si>
  <si>
    <t>Penggalian 1 m³ cadas atau tanah keras sedalam &gt; 1 sd 2 m   untuk volume sd. 200 m3 secara manual</t>
  </si>
  <si>
    <t>1.2.4.1.4</t>
  </si>
  <si>
    <t>Penggalian 1 m³ cadas atau tanah keras sedalam &gt; 1 sd 2 m   untuk volume &gt; 200 m3 secara manual</t>
  </si>
  <si>
    <t>1.2.4.1.5</t>
  </si>
  <si>
    <t>Penggalian 1 m³ cadas atau tanah keras sedalam &gt; 2 sd3 m   untuk volume sd. 200 m3 secara manual</t>
  </si>
  <si>
    <t>1.2.4.1.6</t>
  </si>
  <si>
    <t>Penggalian 1 m³ cadas atau tanah keras sedalam &gt; 3 m  tiap tambah dalam 1 m secara manual</t>
  </si>
  <si>
    <t>1.2.4.2</t>
  </si>
  <si>
    <t>Penggalian 1 m³ cadas atau tanah keras sedalam &gt; 0 sd 1 m  secara semi mekanis</t>
  </si>
  <si>
    <t>1.2.4.2.1</t>
  </si>
  <si>
    <t>1.2.4.2.2</t>
  </si>
  <si>
    <t>Penggalian 1 m³ cadas atau tanah keras sedalam &gt; 1 sd 2 m  secara semi mekanis</t>
  </si>
  <si>
    <t>1.2.4.2.3</t>
  </si>
  <si>
    <t>Penggalian 1 m³ cadas atau tanah keras sedalam &gt; 2 sd 3 m  secara semi mekanis</t>
  </si>
  <si>
    <t>1.2.4.2.4</t>
  </si>
  <si>
    <t>Penggalian 1 m³ cadas atau tanah keras sedalam &gt; 3 m untuk setiap penambahan kedalaman 1 m secara semi mekanis</t>
  </si>
  <si>
    <t>1.2.5.1</t>
  </si>
  <si>
    <t>1.2.5.1.1</t>
  </si>
  <si>
    <t>Penggalian 1 m³ galian lumpur sedalam &gt; 0 sd 1 m   untuk volume sd. 200 m3 secara manual</t>
  </si>
  <si>
    <t>1.2.5.1.2</t>
  </si>
  <si>
    <t>Penggalian 1 m³ galian lumpur sedalam &gt; 0 sd 1 m   untuk volume &gt; 200 m3 secara manual</t>
  </si>
  <si>
    <t>1.2.5.1.3</t>
  </si>
  <si>
    <t>Penggalian 1 m³ galian lumpur sedalam &gt; 1 sd 2 m   untuk volume sd. 200 m3 secara manual</t>
  </si>
  <si>
    <t>1.2.5.1.4</t>
  </si>
  <si>
    <t>Penggalian 1 m³ galian lumpur sedalam &gt; 1 sd 2 m   untuk volume &gt; 200 m3 secara manual</t>
  </si>
  <si>
    <t>1.2.5.1.5</t>
  </si>
  <si>
    <t>Penggalian 1 m³ galian lumpur sedalam &gt; 2 sd3 m   untuk volume sd. 200 m3 secara manual</t>
  </si>
  <si>
    <t>1.2.5.1.6</t>
  </si>
  <si>
    <t>Penggalian 1 m³ galian lumpur sedalam &gt; 3 m  tiap tambah dalam 1 m secara manual</t>
  </si>
  <si>
    <t>1.2.5.2</t>
  </si>
  <si>
    <t>1.2.5.2.1</t>
  </si>
  <si>
    <t>Penggalian 1 m³ galian lumpur sedalam &gt; 0 sd 1 m  secara semi mekanis</t>
  </si>
  <si>
    <t>Pompa lumpur diesel 7,5kw: 4"</t>
  </si>
  <si>
    <t>1.2.5.2.2</t>
  </si>
  <si>
    <t>Penggalian 1 m³ galian lumpur sedalam &gt; 1 sd 2 m  secara semi mekanis</t>
  </si>
  <si>
    <t>1.2.5.2.3</t>
  </si>
  <si>
    <t>Penggalian 1 m³ galian lumpur sedalam &gt; 2 sd 3 m  secara semi mekanis</t>
  </si>
  <si>
    <t>1.2.5.2.4</t>
  </si>
  <si>
    <t>Penggalian 1 m³ galian lumpur sedalam &gt; 3 m untuk setiap penambahan kedalaman 1 m secara semi mekanis</t>
  </si>
  <si>
    <t>Pompa lumpur diesel 10 kw: 5"</t>
  </si>
  <si>
    <t>1.1.2.4.b</t>
  </si>
  <si>
    <t>Pembuatan 1 m² gudang semen dan peralatan</t>
  </si>
  <si>
    <t>PEKERJAAN GALIAN TANAH</t>
  </si>
  <si>
    <t>1.2</t>
  </si>
  <si>
    <t>1.3.1.1</t>
  </si>
  <si>
    <t>Pengurugan kembali 1 m³ galian tanah Tanah tanpa pemadatan secara manual</t>
  </si>
  <si>
    <t>1.3.1.2</t>
  </si>
  <si>
    <t>1 m3 Urugan dengan pasir Urug untuk volume sd. 200 m3 tanpa pemadatan secara manual</t>
  </si>
  <si>
    <t>1.3.1.3</t>
  </si>
  <si>
    <t>1 m3 Urugan dengan pasir Urug untuk volume &gt; 200 m3 tanpa pemadatan secara manual</t>
  </si>
  <si>
    <t>1.3.1.4</t>
  </si>
  <si>
    <t>1 m3 Urugan dengan tanah biasa atau tanah liat berpasir tanpa pemadatan secara manual</t>
  </si>
  <si>
    <t>1.3.1.5</t>
  </si>
  <si>
    <t>1 m3 Urugan dengan  tanah liat tanpa pemadatan secara manual</t>
  </si>
  <si>
    <t>1.3.1.6</t>
  </si>
  <si>
    <t>1 m3 Urugan dengan  batu kerikil tanpa pemadatan secara manual</t>
  </si>
  <si>
    <t>1.3.1.7</t>
  </si>
  <si>
    <t>1 m3 Urugan dengan  tanah subur tanpa pemadatan secara manual</t>
  </si>
  <si>
    <t>Tanah subur</t>
  </si>
  <si>
    <t>1.3.2</t>
  </si>
  <si>
    <t>Pemadatan secara Manual</t>
  </si>
  <si>
    <t>1.3.2.1</t>
  </si>
  <si>
    <t>1 m3 Pemadatan Tanah per 20 cm menggunakan alat timbris secara manual</t>
  </si>
  <si>
    <t>1.3.2.2</t>
  </si>
  <si>
    <t>1 m3 Timbunan dan Pemadatan sirtu secara manual</t>
  </si>
  <si>
    <t>1.3.3</t>
  </si>
  <si>
    <t>Pemadatan secara semi Mekanis</t>
  </si>
  <si>
    <t>1.3.3.1</t>
  </si>
  <si>
    <t>1 m3 Pemadatan Tanah setebal 10cm menggunakan mesin stamper kuda semi mekanis</t>
  </si>
  <si>
    <t>Stamper kuda 70 kg</t>
  </si>
  <si>
    <t>1.3.3.2</t>
  </si>
  <si>
    <t>1 m3 Pemadatan pasir setebal 15 cm menggunakan mesin stamper kodok semi mekanis</t>
  </si>
  <si>
    <t>Stamper kodok 150kg</t>
  </si>
  <si>
    <t>1.3.3.3</t>
  </si>
  <si>
    <t>1 m3 Pemadatan pasir setebal 20 cm menggunakan mesin stamper VRR-550 kg semi mekanis</t>
  </si>
  <si>
    <t>Stamper D-Drum 550kg</t>
  </si>
  <si>
    <t>1.3.3.4</t>
  </si>
  <si>
    <t>1 m3 Pemadatan pasir setebal 20 cm menggunakan mesin stamper VRR-1,5 ton semi mekanis</t>
  </si>
  <si>
    <t>Stamper Smooth Drum 1,5Ton</t>
  </si>
  <si>
    <t>1.3.3.5</t>
  </si>
  <si>
    <t>1 m3 Timbunan dan Pemadatan batu kerikil menggunakan mesin stamper kodok semi mekanis</t>
  </si>
  <si>
    <t>1.3.3.6</t>
  </si>
  <si>
    <t>1 m3 Timbunan dan Pemadatan makadam semi mekanis</t>
  </si>
  <si>
    <t>1.4</t>
  </si>
  <si>
    <t>PEKERJAAN ANGKUTAN MATERIAL DAN/ATAU HASIL GALIAN</t>
  </si>
  <si>
    <t>1.4.1</t>
  </si>
  <si>
    <t>1.4.1.1</t>
  </si>
  <si>
    <t>Mengangkut 1m3 tanah lepas, jarak angkut sd. 10 m</t>
  </si>
  <si>
    <r>
      <t>Angkutan Tanah lepas atau hasil galian untuk jarak horizontal (Datar sd. Kemiringan 1v:30h) dan medan landai naik serta turun &lt; 2</t>
    </r>
    <r>
      <rPr>
        <b/>
        <sz val="11"/>
        <color indexed="8"/>
        <rFont val="Calibri"/>
        <family val="2"/>
      </rPr>
      <t>° </t>
    </r>
    <r>
      <rPr>
        <b/>
        <sz val="8.25"/>
        <color indexed="8"/>
        <rFont val="Calibri"/>
        <family val="2"/>
      </rPr>
      <t>   </t>
    </r>
  </si>
  <si>
    <t>1.4.1.2</t>
  </si>
  <si>
    <t>Mengangkut 1m3 tanah lepas, jarak angkut &gt; 10 sd.20 m</t>
  </si>
  <si>
    <t>1.4.1.3</t>
  </si>
  <si>
    <t>1.4.1.4</t>
  </si>
  <si>
    <t>Mengangkut 1m3 tanah lepas, jarak angkut &gt; 20 sd. 30 m</t>
  </si>
  <si>
    <t>Mengangkut 1m3 tanah lepas, jarak angkut &gt; 30 sd. 40 m</t>
  </si>
  <si>
    <t>Mengangkut 1m3 tanah lepas, jarak angkut &gt; 40 sd. 50 m</t>
  </si>
  <si>
    <t>1.4.1.5</t>
  </si>
  <si>
    <t>1.4.1.6</t>
  </si>
  <si>
    <t>Mengangkut 1m3 tanah lepas, jarak angkut &gt; 50 sd. 100 m</t>
  </si>
  <si>
    <t>1.4.1.7</t>
  </si>
  <si>
    <t>Mengangkut 1m3 tanah lepas, jarak angkut &gt; 100 sd. 200 m</t>
  </si>
  <si>
    <t>1.4.1.8</t>
  </si>
  <si>
    <t>Mengangkut 1m3 tanah lepas, jarak angkut &gt; 200 sd. 300 m</t>
  </si>
  <si>
    <t>1.4.1.9</t>
  </si>
  <si>
    <t>Mengangkut 1m3 tanah lepas, jarak angkut &gt; 300 sd. 400 m</t>
  </si>
  <si>
    <t>1.4.1.10</t>
  </si>
  <si>
    <t>Mengangkut 1m3 tanah lepas, jarak angkut &gt; 400 sd. 500 m</t>
  </si>
  <si>
    <t>1.4.1.11</t>
  </si>
  <si>
    <t>Mengangkut 1m3 tanah lepas, jarak angkut &gt; 500 sd. 600 m</t>
  </si>
  <si>
    <t>1.4.1.12</t>
  </si>
  <si>
    <t>Mengangkut 1m3 tanah lepas, jarak angkut &gt;  600 m untuk setiap penambahan jarak angkut 100 m</t>
  </si>
  <si>
    <t>1.4.2</t>
  </si>
  <si>
    <t>Angkutan Material dan/atau Hasil Galian Lainnya</t>
  </si>
  <si>
    <t>1.4.2.1</t>
  </si>
  <si>
    <t>1 m3 Pembuangan tanah lumpur sejauh 1 km</t>
  </si>
  <si>
    <t>Mobil sedot lumpur kap 3 m3</t>
  </si>
  <si>
    <t>1.4.2.2</t>
  </si>
  <si>
    <t>1 m3 Pembuangan tanah lumpur sejauh 2 km</t>
  </si>
  <si>
    <t>1.4.2.3</t>
  </si>
  <si>
    <t>1 m3 Pembuangan tanah lumpur sejauh 3 km</t>
  </si>
  <si>
    <t>1.4.2.4</t>
  </si>
  <si>
    <t>1 m3 Pembuangan tanah lumpur sejauh 4 km</t>
  </si>
  <si>
    <t>1.4.2.5</t>
  </si>
  <si>
    <t>1 m3 Pembuangan tanah lumpur sejauh 5 km</t>
  </si>
  <si>
    <t>1.5</t>
  </si>
  <si>
    <t>PEKERJAAN GEOTEKSTILE DAN GEOMEMBRAN</t>
  </si>
  <si>
    <t>1.5.1</t>
  </si>
  <si>
    <t>1 m2 Pasangan geotekstile, Tipis (&gt; 100 sd &lt; 400 gr/m2), secara manual untuk bangunan gedung</t>
  </si>
  <si>
    <t>Tukang Las geotestile</t>
  </si>
  <si>
    <t>Geotextile (&gt;100 sd 400 gr/m2)</t>
  </si>
  <si>
    <t>Mesin Las Geotextile</t>
  </si>
  <si>
    <t>1.5.2</t>
  </si>
  <si>
    <t>1 m2 Pasangan geotekstile, Tipis (&gt; 100 sd &lt; 400 gr/m2), secara semi mekanis untuk bangunan gedung</t>
  </si>
  <si>
    <t>Flat deck truck kap 7 ton</t>
  </si>
  <si>
    <t>1.5.3</t>
  </si>
  <si>
    <t>1.5.4</t>
  </si>
  <si>
    <t>1.5.5</t>
  </si>
  <si>
    <t>1.5.6</t>
  </si>
  <si>
    <t>1.5.7</t>
  </si>
  <si>
    <t>1.5.8</t>
  </si>
  <si>
    <t>1 m2 Pasangan geotekstile, Tebal Sedang  (&gt; 400 sd &lt; 800 gr/m2), secara semi mekanis untuk bangunan gedung</t>
  </si>
  <si>
    <t>1 m2 Pasangan geotekstile, Tebal Sedang  (&gt; 400 sd &lt; 800 gr/m2), secara manual untuk bangunan gedung</t>
  </si>
  <si>
    <t>Geotextile (&gt;400 sd 800 gr/m2)</t>
  </si>
  <si>
    <t>1 m2 Pasangan geotekstile, Tebal (&gt; 800 gr/m2), secara manual untuk bangunan gedung</t>
  </si>
  <si>
    <t>Geotextile (&gt;800gr/m2)</t>
  </si>
  <si>
    <t>1 m2 Pasangan geotekstile, Tebal (&gt; 800 gr/m2), secara semi mekanis untuk bangunan gedung</t>
  </si>
  <si>
    <t>Geomembran t = 1,5mm</t>
  </si>
  <si>
    <t>1 m2 Pasangan geomembran, t = 1,5 mm, secara semi mekanis</t>
  </si>
  <si>
    <t>Tripod tinggi 7 m kap 2 ton</t>
  </si>
  <si>
    <t>1 m2 Pasangan geosynthetic clay liner (GCL), secara semi mekanis</t>
  </si>
  <si>
    <t>Geosyntetic clay liner (GCL)</t>
  </si>
  <si>
    <t>Bentonite</t>
  </si>
  <si>
    <t>Angkur M16 Panjang 50 cm</t>
  </si>
  <si>
    <t>1.6</t>
  </si>
  <si>
    <t>PEKERJAAN PEMBONGKARAN</t>
  </si>
  <si>
    <t>1.6.1</t>
  </si>
  <si>
    <t>Bongkar 1 m3 pasangan batu manual untuk bangunan gedung</t>
  </si>
  <si>
    <t>Palu/gogam</t>
  </si>
  <si>
    <t>Pahat beton</t>
  </si>
  <si>
    <t>Linggis</t>
  </si>
  <si>
    <t>1.6.2</t>
  </si>
  <si>
    <t>Bongkar 1 m3 pasangan batu dengan jack hammer untuk bangunan gedung</t>
  </si>
  <si>
    <t>1.6.3</t>
  </si>
  <si>
    <t>Bongkar 1 m3 beton mutu rendah f'c &lt; 20 Mpa secara Manual</t>
  </si>
  <si>
    <t>Cuka Bibit</t>
  </si>
  <si>
    <t>Gergaji besi</t>
  </si>
  <si>
    <t>ltr</t>
  </si>
  <si>
    <t>1.6.4</t>
  </si>
  <si>
    <t>Bongkar 1 m3 beton mutu sedang  f'c &gt; 20 Mpa secara Manual</t>
  </si>
  <si>
    <t>1.6.5</t>
  </si>
  <si>
    <t>Bongkar 1 m3 beton mutu rendah f'c &lt; 20 Mpa dengan jack hammer</t>
  </si>
  <si>
    <t>1.6.6</t>
  </si>
  <si>
    <r>
      <t xml:space="preserve">Bongkar 1 m3beton mutu sedang 20 Mpa </t>
    </r>
    <r>
      <rPr>
        <b/>
        <sz val="11"/>
        <color rgb="FF000000"/>
        <rFont val="Calibri"/>
        <family val="2"/>
      </rPr>
      <t>≤</t>
    </r>
    <r>
      <rPr>
        <b/>
        <sz val="8.25"/>
        <color rgb="FF000000"/>
        <rFont val="Calibri"/>
        <family val="2"/>
      </rPr>
      <t xml:space="preserve">  </t>
    </r>
    <r>
      <rPr>
        <b/>
        <sz val="11"/>
        <color rgb="FF000000"/>
        <rFont val="Calibri"/>
        <family val="2"/>
      </rPr>
      <t>f'c ≤ 40 Mpa dengan jack hammer</t>
    </r>
  </si>
  <si>
    <t>1.6.7</t>
  </si>
  <si>
    <t>Bongkar 1 m3 pasangan bata merah secara manual</t>
  </si>
  <si>
    <t>1.6.8</t>
  </si>
  <si>
    <t xml:space="preserve">Bongkar 1 m3 pasangan bata merah dengan jack hammer </t>
  </si>
  <si>
    <t>1.6.9</t>
  </si>
  <si>
    <t>Bongkar 1 m3 rangka atap/reng/kaso struktur kayu dan ditempatkan di penyimpanan sementara (bongkaran tidak dipakai kembali)</t>
  </si>
  <si>
    <t>tukang kayu</t>
  </si>
  <si>
    <t>1.6.10</t>
  </si>
  <si>
    <t>Bongkar 1 m3 kuda-kuda/gording/balok kayu dan ditempatkan di penyimpanan sementara (bongkaran dipakai kembali)</t>
  </si>
  <si>
    <t>Hoist 1 ton</t>
  </si>
  <si>
    <t>Bongkar 1 m3 kuda-kuda/gording/balok kayu dan ditempatkan di penyimpanan sementara (bongkaran tidak dipakai kembali)</t>
  </si>
  <si>
    <t>1.6.11</t>
  </si>
  <si>
    <t>1.6.12</t>
  </si>
  <si>
    <t>1.6.13</t>
  </si>
  <si>
    <t>PEKERJAAN STRUKTUR</t>
  </si>
  <si>
    <t>PEKERJAAN RANGKA ATAP</t>
  </si>
  <si>
    <t>Rangka Atap Baja Ringan</t>
  </si>
  <si>
    <t>2.1</t>
  </si>
  <si>
    <t>2.1.1</t>
  </si>
  <si>
    <t>2.1.1.1</t>
  </si>
  <si>
    <t xml:space="preserve">Pemasangan 1 m² atap pelana rangka atap baja ringan canai dingin profil C75 </t>
  </si>
  <si>
    <t>2.1.1.2</t>
  </si>
  <si>
    <t xml:space="preserve">Pemasangan 1 m² atap jurai/limasan rangka atap baja ringan canai dingin profil C75 </t>
  </si>
  <si>
    <t>2.1.1.3</t>
  </si>
  <si>
    <t>2.1.1.4</t>
  </si>
  <si>
    <t>Pemasangan 1 m Reng Baja Ringan R.32 tebal 0,45 mm</t>
  </si>
  <si>
    <t>Pemasangan 1 m Kaso Baja Ringan C75 tebal 0,75 mm</t>
  </si>
  <si>
    <t>Kaso baja ringan C75 tebal 0,75mm</t>
  </si>
  <si>
    <t xml:space="preserve">Paku keling </t>
  </si>
  <si>
    <t>Reng baja ringan R.32 tebal 0,45 mm</t>
  </si>
  <si>
    <t>2.1.2</t>
  </si>
  <si>
    <t>2.1.2.1</t>
  </si>
  <si>
    <t>Rangka Atap Kayu</t>
  </si>
  <si>
    <t>2.1.2.2</t>
  </si>
  <si>
    <t>2.1.2.3</t>
  </si>
  <si>
    <t>0,24</t>
  </si>
  <si>
    <t>2.1.2.4</t>
  </si>
  <si>
    <t>2.1.2.5</t>
  </si>
  <si>
    <t>2.1.2.6</t>
  </si>
  <si>
    <t>2.2</t>
  </si>
  <si>
    <t>PEKERJAAN STRUKTUR BETON</t>
  </si>
  <si>
    <t>Struktur Atas</t>
  </si>
  <si>
    <t>2.2.1.1</t>
  </si>
  <si>
    <t>2.2.1</t>
  </si>
  <si>
    <t>Penulangan Beton</t>
  </si>
  <si>
    <t>2.2.1.1.1</t>
  </si>
  <si>
    <t>1 Kg Penulangan slab untuk BjTP diameter &lt; 12 mm, cara Manual (untuk bangunan gedung)</t>
  </si>
  <si>
    <t>2.2.1.1.1a</t>
  </si>
  <si>
    <t>1 Kg Penulangan slab untuk BjTS diameter &lt; 12 mm, cara Manual (untuk bangunan gedung)</t>
  </si>
  <si>
    <t>2.2.1.1.2</t>
  </si>
  <si>
    <t>Cutter baja beton</t>
  </si>
  <si>
    <t>Bender baja beton</t>
  </si>
  <si>
    <t>2.2.1.1.2a</t>
  </si>
  <si>
    <t>2.2.1.1.3</t>
  </si>
  <si>
    <t>2.2.1.1.3a</t>
  </si>
  <si>
    <t>2.2.1.1.4</t>
  </si>
  <si>
    <t>2.2.1.1.4a</t>
  </si>
  <si>
    <t>2.2.1.1.5</t>
  </si>
  <si>
    <t>1 Kg Penulangan Wiremesh M6 untuk slab atau dinding atau Ferrocement secara manual (Untuk bangunan gedung)</t>
  </si>
  <si>
    <t>Wiremesh M6</t>
  </si>
  <si>
    <t>2.2.1.1.5a</t>
  </si>
  <si>
    <t>2.2.1.1.5d</t>
  </si>
  <si>
    <t>2.2.1.1.5c</t>
  </si>
  <si>
    <t>2.2.1.1.5b</t>
  </si>
  <si>
    <t>1 Kg Penulangan Wiremesh M7 untuk slab atau dinding atau Ferrocement secara manual (Untuk bangunan gedung)</t>
  </si>
  <si>
    <t>Wiremesh M7</t>
  </si>
  <si>
    <t>1 Kg Penulangan Wiremesh M8 untuk slab atau dinding atau Ferrocement secara manual (Untuk bangunan gedung)</t>
  </si>
  <si>
    <t>Wiremesh M8</t>
  </si>
  <si>
    <t>1 Kg Penulangan Wiremesh M9 untuk slab atau dinding atau Ferrocement secara manual (Untuk bangunan gedung)</t>
  </si>
  <si>
    <t>Wiremesh M9</t>
  </si>
  <si>
    <t>1 Kg Penulangan Wiremesh M10 untuk slab atau dinding atau Ferrocement secara manual (Untuk bangunan gedung)</t>
  </si>
  <si>
    <t>Wiremesh M10</t>
  </si>
  <si>
    <t>2.2.1.1.6</t>
  </si>
  <si>
    <t>1 Kg Penulangan Wiremesh M6 untuk slab atau dinding atau Ferrocement secara semi mekanis (Untuk bangunan gedung)</t>
  </si>
  <si>
    <t>Cutter besi beton</t>
  </si>
  <si>
    <t>2.2.1.1.6d</t>
  </si>
  <si>
    <t>2.2.1.1.6c</t>
  </si>
  <si>
    <t>2.2.1.1.6b</t>
  </si>
  <si>
    <t>2.2.1.1.6a</t>
  </si>
  <si>
    <t>1 Kg Penulangan Wiremesh M7 untuk slab atau dinding atau Ferrocement secara semi mekanis (Untuk bangunan gedung)</t>
  </si>
  <si>
    <t>1 Kg Penulangan Wiremesh M8 untuk slab atau dinding atau Ferrocement secara semi mekanis (Untuk bangunan gedung)</t>
  </si>
  <si>
    <t>1 Kg Penulangan Wiremesh M9 untuk slab atau dinding atau Ferrocement secara semi mekanis (Untuk bangunan gedung)</t>
  </si>
  <si>
    <t>1 Kg Penulangan Wiremesh M10 untuk slab atau dinding atau Ferrocement secara semi mekanis (Untuk bangunan gedung)</t>
  </si>
  <si>
    <t>2.2.1.1.7</t>
  </si>
  <si>
    <t>Menaikkan 1 kg tulangan setiap kenaikan vertikal 4 m ke tapak pemasangan secara manual (Untuk bangunan gedung)</t>
  </si>
  <si>
    <t>2.2.1.1.8</t>
  </si>
  <si>
    <t>Mengangkut 1 Kg tulangan setiap tambahan jarak horizontal 25 m ke tapak pemasangan secara manual (untuk bangunan gedung)</t>
  </si>
  <si>
    <t>2.2.1.1.9</t>
  </si>
  <si>
    <t>Mengangkut/menaikkan 1 kg tulangan setiap kenaikan vertikal 4 m atau tambahan jarak horizontal 25 m ke tapak pemasangan secara mekanis (untuk bangunan Gedung)</t>
  </si>
  <si>
    <t>Tower crane arm 30 m</t>
  </si>
  <si>
    <t>2.2.1.2</t>
  </si>
  <si>
    <t>2.2.1.2.1</t>
  </si>
  <si>
    <t>Pemasangan PVC Waterstop</t>
  </si>
  <si>
    <t>Pemasangan 1 m’ PVC Waterstop lebar 150 mm (untuk bangunan gedung)</t>
  </si>
  <si>
    <t>2.2.1.2.2</t>
  </si>
  <si>
    <t>Pemasangan 1 m’ PVC Waterstop lebar 200 mm (untuk bangunan Gedung)</t>
  </si>
  <si>
    <t>2.2.1.2.3</t>
  </si>
  <si>
    <t>Pemasangan 1 m’ PVC Waterstop lebar 230 mm - 320 mm (untuk bangunan gedung)</t>
  </si>
  <si>
    <t>2.2.1.3</t>
  </si>
  <si>
    <t>Pemasangan dan Pembongkaran Bekisting</t>
  </si>
  <si>
    <t>Pemasangan 1 m² bekisting untuk pondasi telapak (3 kali pakai)</t>
  </si>
  <si>
    <t>2.2.1.3.1</t>
  </si>
  <si>
    <t>2.2.1.3.2</t>
  </si>
  <si>
    <t xml:space="preserve"> Pemasangan 1 m² bekisting untuk sloof (3 kali pakai)</t>
  </si>
  <si>
    <t>2.2.1.3.3</t>
  </si>
  <si>
    <t>2.2.1.3.4</t>
  </si>
  <si>
    <t>2.2.1.3.5</t>
  </si>
  <si>
    <t>2.2.1.3.6</t>
  </si>
  <si>
    <t>2.2.1.3.7</t>
  </si>
  <si>
    <t>2.2.1.3.8</t>
  </si>
  <si>
    <t>Pemasangan 1 m² bekisting untuk kolom (3 kali pakai)</t>
  </si>
  <si>
    <t>Pemasangan 1 m² bekisting untuk balok (3 kali pakai)</t>
  </si>
  <si>
    <t>Pemasangan 1 m² bekisting untuk plat lantai (3 kali pakai)</t>
  </si>
  <si>
    <t>Pemasangan 1 m² bekisting untuk dinding sheerwall (3 kali pakai)</t>
  </si>
  <si>
    <t>Pemasangan 1 m² bekisting untuk tangga (3 kali pakai)</t>
  </si>
  <si>
    <t>Pemasangan 1 m² jembatan untuk pengecoran beton (3 kali pakai)</t>
  </si>
  <si>
    <t>Plywood 12 mm</t>
  </si>
  <si>
    <t>2.2.1.3.9</t>
  </si>
  <si>
    <t>Bongkar 1 m2 bekisting secara biasa pada bangunan gedung (termasuk membersihkan dan membereskan puing)</t>
  </si>
  <si>
    <t>2.2.1.3.10</t>
  </si>
  <si>
    <t>Bongkar 1 m2 bekisting secara hati-hati pada bangunan gedung (untuk beton expose dan/ pemanfaatan kembali)</t>
  </si>
  <si>
    <t>2.2.1.4</t>
  </si>
  <si>
    <t>Pembuatan sd Pengecoran Campuran Beton Secara Manual</t>
  </si>
  <si>
    <t>2.2.1.4.1</t>
  </si>
  <si>
    <t>2.2.1.4.2</t>
  </si>
  <si>
    <t>2.2.1.4.3</t>
  </si>
  <si>
    <t>2.2.1.4.4</t>
  </si>
  <si>
    <t>2.2.1.4.5</t>
  </si>
  <si>
    <t>2.2.1.4.6</t>
  </si>
  <si>
    <t>2.2.1.5</t>
  </si>
  <si>
    <t>Pembuatan sd Pengecoran Campuran Beton Semi Mekanis</t>
  </si>
  <si>
    <t>2.2.1.5.1</t>
  </si>
  <si>
    <t>Molen/beton mixer 0,35 m3</t>
  </si>
  <si>
    <t>2.2.1.5.2</t>
  </si>
  <si>
    <t>2.2.1.5.3</t>
  </si>
  <si>
    <t>2.2.1.5.4</t>
  </si>
  <si>
    <t>2.2.1.5.5</t>
  </si>
  <si>
    <t>2.2.1.5.6</t>
  </si>
  <si>
    <t>Molen/beton mixer 0,35 m3, dilengkapi automatic feeder</t>
  </si>
  <si>
    <t>2.2.1.5.7</t>
  </si>
  <si>
    <t>2.2.1.5.8</t>
  </si>
  <si>
    <t>2.2.1.5.9</t>
  </si>
  <si>
    <t>2.2.1.5.10</t>
  </si>
  <si>
    <t>Fly ash</t>
  </si>
  <si>
    <t>2.2.1.5.11</t>
  </si>
  <si>
    <t>1 m3 beton kedap air dengan aditif secara semi mekanis</t>
  </si>
  <si>
    <t>2.2.1.6</t>
  </si>
  <si>
    <t>Pengecoran Campuran Beton Ready Mix</t>
  </si>
  <si>
    <t>2.2.1.6.1</t>
  </si>
  <si>
    <t>2.2.1.7</t>
  </si>
  <si>
    <t>Angkat dan Angkut Campuran Beton</t>
  </si>
  <si>
    <t>1 m3 beton dicorkan pada tapak setiap tambah jarak 25 m' secara manual (untuk bangunan gedung)</t>
  </si>
  <si>
    <t>2.2.1.7.1</t>
  </si>
  <si>
    <t>2.2.1.7.6</t>
  </si>
  <si>
    <t>2.2.1.7.5</t>
  </si>
  <si>
    <t>2.2.1.7.4</t>
  </si>
  <si>
    <t>2.2.1.7.3</t>
  </si>
  <si>
    <t>2.2.1.7.2</t>
  </si>
  <si>
    <t>1 m3 beton dicorkan pada tapak setiap kenaikan 4 m' secara manual (untuk bangunan gedung)</t>
  </si>
  <si>
    <t>pompa beton Ø 1,5" ; 5 KW; 8 bar; T= 5 m'</t>
  </si>
  <si>
    <t>pompa beton Ø 2,5" ; 75 KW; 120 bar; T= 50m'/H= 80 m'</t>
  </si>
  <si>
    <t>pompa beton Ø 3" ; 140 KW; 180 bar; T= 75m'/H=150 m'</t>
  </si>
  <si>
    <t>2.2.1.8</t>
  </si>
  <si>
    <t>Pemadatan Beton Pada saat Pengecoran</t>
  </si>
  <si>
    <t>2.2.1.8.1</t>
  </si>
  <si>
    <t>Pemadatan 1 m3 beton dengan baja tulangan pada bangunan gedung</t>
  </si>
  <si>
    <t>Pemadatan 1 m3 beton dengan vibrator pada bangunan gedung</t>
  </si>
  <si>
    <t>2.2.1.8.2</t>
  </si>
  <si>
    <t>Vibrator</t>
  </si>
  <si>
    <t>2.2.1.9</t>
  </si>
  <si>
    <t>Pelaksanaan Curing (Pemeliharaan)</t>
  </si>
  <si>
    <t>2.2.1.9.1</t>
  </si>
  <si>
    <t>Menggenangi 1 m3 permukaan beton dengan air selama 4 hari ( untuk Bangunan Gedung)</t>
  </si>
  <si>
    <t>2.2.1.9.2</t>
  </si>
  <si>
    <t>2.2.1.9.3</t>
  </si>
  <si>
    <t>Menyirami 1 m3 permukaan beton menggunakan media kain terpal selama 4 hari ( untuk Bangunan Gedung)</t>
  </si>
  <si>
    <t>Terpal</t>
  </si>
  <si>
    <t>Menyirami 1 m3 permukaan beton menggunakan media karung goni selama 4 hari ( untuk Bangunan Gedung)</t>
  </si>
  <si>
    <t>Karung goni</t>
  </si>
  <si>
    <t>2.2.1.10</t>
  </si>
  <si>
    <t>Kolom/Balok Praktis</t>
  </si>
  <si>
    <t>2.2.1.10.1</t>
  </si>
  <si>
    <t>2.2.1.10.2</t>
  </si>
  <si>
    <t>2.2.1.11</t>
  </si>
  <si>
    <t>Grouting</t>
  </si>
  <si>
    <t>2.2.1.11.1</t>
  </si>
  <si>
    <t>1 m3 Pekerjaan Grouting secara manual pada bangunan gedung</t>
  </si>
  <si>
    <t>2.2.1.11.2</t>
  </si>
  <si>
    <t>1 m3 Pekerjaan Grouting secara injeksi pada bangunan gedung</t>
  </si>
  <si>
    <t>Pressure Grout machine 30 KW; 60 - 70 bar</t>
  </si>
  <si>
    <t>Mesin bor</t>
  </si>
  <si>
    <t>Epoxy resin grout</t>
  </si>
  <si>
    <t>2.2.2</t>
  </si>
  <si>
    <t>2.2.2.1</t>
  </si>
  <si>
    <t>2.2.2.1.1</t>
  </si>
  <si>
    <t>Pemasangan 1 m³ batu kosong (Aanstamping)</t>
  </si>
  <si>
    <t>Struktur Bawah</t>
  </si>
  <si>
    <t>Pondasi Menerus Batu Belah</t>
  </si>
  <si>
    <t>2.2.2.1.2</t>
  </si>
  <si>
    <t>Pemasangan 1 m³ pondasi Batu Belah Mortar Tipe M (17,5 Mpa) setara  1SP : 2PP, cara manual</t>
  </si>
  <si>
    <t>2.2.2.1.3</t>
  </si>
  <si>
    <t>Pemasangan 1 m³ pondasi Batu Belah Mortar Tipe M (17,5 Mpa) setara  1SP : 2PP, cara semi mekanis</t>
  </si>
  <si>
    <t>2.2.2.1.4</t>
  </si>
  <si>
    <t>Pemasangan 1 m³ pondasi Batu Belah Mortar Tipe S (12,5 Mpa) setara  1SP : 3PP, cara manual</t>
  </si>
  <si>
    <t>2.2.2.1.5</t>
  </si>
  <si>
    <t>Pemasangan 1 m³ pondasi Batu Belah Mortar Tipe S (12,5 Mpa) setara  1SP : 3PP, cara semi mekanis</t>
  </si>
  <si>
    <t>2.2.2.1.6</t>
  </si>
  <si>
    <t>Pemasangan 1 m³ pondasi Batu Belah Mortar Tipe N (5,2 Mpa) setara  1SP : 4PP, cara manual</t>
  </si>
  <si>
    <t>2.2.2.1.7</t>
  </si>
  <si>
    <t>Pemasangan 1 m³ pondasi Batu Belah Mortar Tipe N (5,2 Mpa) setara  1SP : 4PP, cara semi mekanis</t>
  </si>
  <si>
    <t>2.2.2.1.8</t>
  </si>
  <si>
    <t>Pemasangan 1 m³ pondasi Batu Belah Mortar Tipe O (2,4 Mpa) setara  1SP : 5PP, cara manual</t>
  </si>
  <si>
    <t>2.2.2.1.9</t>
  </si>
  <si>
    <t>Pemasangan 1 m³ pondasi Batu Belah Mortar Tipe O (2,4 Mpa) setara  1SP : 5PP, cara semi mekanis</t>
  </si>
  <si>
    <t>2.2.2.1.10</t>
  </si>
  <si>
    <t>Pemasangan 1 m³ pondasi Batu Belah campuran  1SP : 6PP, cara manual</t>
  </si>
  <si>
    <t>2.2.2.1.11</t>
  </si>
  <si>
    <t>Pemasangan 1 m³ pondasi Batu Belah campuran  1SP : 6PP, cara semi mekanis</t>
  </si>
  <si>
    <t>2.2.2.2</t>
  </si>
  <si>
    <t>Pondasi Sumuran Beton Siklop</t>
  </si>
  <si>
    <t>2.2.2.2.1</t>
  </si>
  <si>
    <t>1 m³ pondasi beton siklop, 60% f'c 15 Mpa : 40% Batu Belah untuk Volume sd. 200 m3</t>
  </si>
  <si>
    <t>1 m³ pondasi beton siklop, 60% f'c 15 Mpa : 40% Batu Belah untuk Volume &gt; 200 m3 secara manual</t>
  </si>
  <si>
    <t>2.2.2.2.2</t>
  </si>
  <si>
    <t>2.2.2.2.3</t>
  </si>
  <si>
    <t>1 m³ pondasi beton siklop, 60% f'c 15 Mpa : 40% Batu Belah untuk Volume &gt; 200 m3 secara semi mekanis</t>
  </si>
  <si>
    <t>2.2.2.2.4</t>
  </si>
  <si>
    <t>2.2.2.2.5</t>
  </si>
  <si>
    <t>2.2.2.2.6</t>
  </si>
  <si>
    <t>1 m³ pondasi beton siklop, 70% f'c 15 Mpa : 30% Batu Belah untuk Volume &gt; 200 m3 secara semi manual</t>
  </si>
  <si>
    <t>1 m³ pondasi beton siklop, 70% f'c 15 Mpa : 30% Batu Belah untuk Volume &gt; 200 m3 secara semi mekanis</t>
  </si>
  <si>
    <t>1 m³ pondasi sumuran, Diameter 100 cm Masif</t>
  </si>
  <si>
    <t>2.2.2.3</t>
  </si>
  <si>
    <t>Pondasi Strauss Pile dan Bored Pile</t>
  </si>
  <si>
    <t>2.2.2.3.1</t>
  </si>
  <si>
    <t>Stang bor, batang bor D 1 1/4"</t>
  </si>
  <si>
    <t>Bor Auger D 20 cm</t>
  </si>
  <si>
    <t>Sewa Casing PVC Diameter 20 cm</t>
  </si>
  <si>
    <t>2.2.2.3.2</t>
  </si>
  <si>
    <t>2.2.2.3.3</t>
  </si>
  <si>
    <t>2.2.2.3.4</t>
  </si>
  <si>
    <t>2.2.2.3.5</t>
  </si>
  <si>
    <t>2.2.2.3.6</t>
  </si>
  <si>
    <t>2.2.2.3.7</t>
  </si>
  <si>
    <t>2.2.2.3.8</t>
  </si>
  <si>
    <t>Bor Auger D 30 cm</t>
  </si>
  <si>
    <t>Sewa Casing PVC Diameter 30 cm</t>
  </si>
  <si>
    <t>2.2.2.3.9</t>
  </si>
  <si>
    <t>2.2.2.3.10</t>
  </si>
  <si>
    <t>2.2.2.3.11</t>
  </si>
  <si>
    <t>2.2.2.3.12</t>
  </si>
  <si>
    <t>Bor Auger D 40 cm</t>
  </si>
  <si>
    <t>Sewa Casing PVC Diameter 40 cm</t>
  </si>
  <si>
    <t>2.2.2.3.13</t>
  </si>
  <si>
    <t>2.2.2.3.14</t>
  </si>
  <si>
    <t>2.2.2.3.15</t>
  </si>
  <si>
    <t>2.2.2.3.16</t>
  </si>
  <si>
    <t>2.2.2.3.17</t>
  </si>
  <si>
    <t>2.2.2.3.18</t>
  </si>
  <si>
    <t>2.2.2.3.19</t>
  </si>
  <si>
    <t>2.2.2.3.20</t>
  </si>
  <si>
    <t>Bored Pile Machine Auger D 120 cm</t>
  </si>
  <si>
    <t>Bored Pile Machine Auger D 100 cm</t>
  </si>
  <si>
    <t>Bored Pile Machine Auger D 80 cm</t>
  </si>
  <si>
    <t>Bor Auger D 50 cm</t>
  </si>
  <si>
    <t>Sewa Casing PVC Diameter 50 cm</t>
  </si>
  <si>
    <t>2.2.2.4</t>
  </si>
  <si>
    <t>Pondasi Tiang Pancang</t>
  </si>
  <si>
    <t>2.2.2.4.1</t>
  </si>
  <si>
    <t xml:space="preserve">Alat penyambung  balok  Δ 28 cm </t>
  </si>
  <si>
    <t>Sepatu pancang beton Δ 28 cm</t>
  </si>
  <si>
    <t>Crawler Crane 10 Ton + ladder 14 ton</t>
  </si>
  <si>
    <t>Driver hammer 1 Ton</t>
  </si>
  <si>
    <t>2.2.2.4.2</t>
  </si>
  <si>
    <t xml:space="preserve">Alat penyambung  balok  Δ 32 cm </t>
  </si>
  <si>
    <t>Sepatu pancang beton Δ 32 cm</t>
  </si>
  <si>
    <t>2.2.2.4.3</t>
  </si>
  <si>
    <t>Alat penyambung  beton 20 x 20 cm</t>
  </si>
  <si>
    <t>Sepatu pancang beton 20 x20 cm</t>
  </si>
  <si>
    <t>2.2.2.4.4</t>
  </si>
  <si>
    <t>2.2.2.4.5</t>
  </si>
  <si>
    <t>Alat penyambung  beton 25 x 25 cm</t>
  </si>
  <si>
    <t>Sepatu pancang beton 25 x25 cm</t>
  </si>
  <si>
    <t>Alat penyambung  beton 30 x 30 cm</t>
  </si>
  <si>
    <t>Sepatu pancang beton 30 x 30 cm</t>
  </si>
  <si>
    <t>Driver hammer 2 Ton</t>
  </si>
  <si>
    <t>2.2.2.4.6</t>
  </si>
  <si>
    <t>2.2.2.4.7</t>
  </si>
  <si>
    <t>Alat penyambung  beton 35 x 35 cm</t>
  </si>
  <si>
    <t>Sepatu pancang beton 35 x 35 cm</t>
  </si>
  <si>
    <t>Alat penyambung  beton 40 x 40 cm</t>
  </si>
  <si>
    <t>Sepatu pancang beton 40 x 40 cm</t>
  </si>
  <si>
    <t>2.2.2.4.8</t>
  </si>
  <si>
    <t>2.2.2.4.9</t>
  </si>
  <si>
    <t>Alat penyambung  beton 45 x 45 cm</t>
  </si>
  <si>
    <t>Sepatu pancang beton 45 x 45 cm</t>
  </si>
  <si>
    <t>Driver hammer 3 Ton</t>
  </si>
  <si>
    <t>Alat penyambung  beton 50 x 50 cm</t>
  </si>
  <si>
    <t>Sepatu pancang beton 50 x 50 cm</t>
  </si>
  <si>
    <t>2.2.2.4.10</t>
  </si>
  <si>
    <t>Per m' penetrasi Spun Pile Diameter 30 cm secara mekanis</t>
  </si>
  <si>
    <t>Alat penyambung  beton D 30 cm</t>
  </si>
  <si>
    <t>Sepatu pancang beton D 30 cm</t>
  </si>
  <si>
    <t>2.2.2.4.19</t>
  </si>
  <si>
    <t>Kawat Las Listrik</t>
  </si>
  <si>
    <t>Mesin Las listrik 500A</t>
  </si>
  <si>
    <t>Mesin Las listrik 350A</t>
  </si>
  <si>
    <t>2.2.2.4.18</t>
  </si>
  <si>
    <t xml:space="preserve">Per m' pengelasan Tiang beton tebal 8 mm </t>
  </si>
  <si>
    <t xml:space="preserve">Per m' pengelasan Tiang beton tebal 10 mm </t>
  </si>
  <si>
    <t>2.2.2.4.17</t>
  </si>
  <si>
    <t xml:space="preserve">Per m' pengelasan Tiang beton tebal 6 mm </t>
  </si>
  <si>
    <t>Mesin Las listrik 250A</t>
  </si>
  <si>
    <t xml:space="preserve">Per m' pengelasan Tiang beton tebal 5 mm </t>
  </si>
  <si>
    <t>2.2.2.4.16</t>
  </si>
  <si>
    <t>Mesin Las listrik 150A</t>
  </si>
  <si>
    <t>Per m' penetrasi Spun Pile Diameter 60 cm secara mekanis</t>
  </si>
  <si>
    <t>Alat penyambung  beton D 60 cm</t>
  </si>
  <si>
    <t>Sepatu pancang beton D 60 cm</t>
  </si>
  <si>
    <t>2.2.2.4.15</t>
  </si>
  <si>
    <t>2.2.2.4.14</t>
  </si>
  <si>
    <t>Per m' penetrasi Spun Pile Diameter 50 cm secara mekanis</t>
  </si>
  <si>
    <t>Alat penyambung  beton D 50 cm</t>
  </si>
  <si>
    <t>Sepatu pancang beton D 50 cm</t>
  </si>
  <si>
    <t>2.2.2.4.13</t>
  </si>
  <si>
    <t>Per m' penetrasi Spun Pile Diameter 45 cm secara mekanis</t>
  </si>
  <si>
    <t>Alat penyambung  beton D 45 cm</t>
  </si>
  <si>
    <t>Sepatu pancang beton D 45 cm</t>
  </si>
  <si>
    <t>2.2.2.4.12</t>
  </si>
  <si>
    <t>Per m' penetrasi Spun Pile Diameter 40 cm secara mekanis</t>
  </si>
  <si>
    <t>Alat penyambung  beton D 40 cm</t>
  </si>
  <si>
    <t>Sepatu pancang beton D 40 cm</t>
  </si>
  <si>
    <t>2.2.2.4.11</t>
  </si>
  <si>
    <t>Per m' penetrasi Spun Pile Diameter 35 cm secara mekanis</t>
  </si>
  <si>
    <t>Alat penyambung  beton D 35 cm</t>
  </si>
  <si>
    <t>Sepatu pancang beton D 35 cm</t>
  </si>
  <si>
    <t>2.2.2.5</t>
  </si>
  <si>
    <t>Concrete Sheet Pile</t>
  </si>
  <si>
    <t>2.2.2.5.1</t>
  </si>
  <si>
    <t>Per m' penetrasi Turap beton pre-cast 12 x 30 cm; P = 4m berat 100 kg/m'</t>
  </si>
  <si>
    <t>Alat pancang Hidraulik Pile Driver 2 ton</t>
  </si>
  <si>
    <t>2.2.2.5.6</t>
  </si>
  <si>
    <t>2.2.2.5.5</t>
  </si>
  <si>
    <t>2.2.2.5.4</t>
  </si>
  <si>
    <t>2.2.2.5.3</t>
  </si>
  <si>
    <t>2.2.2.5.2</t>
  </si>
  <si>
    <t>Per m' penetrasi Turap beton pre-cast 15 x 40 cm; P = 4m berat 150 kg/m'</t>
  </si>
  <si>
    <t>Per m' penetrasi Turap beton pre-cast 22 x 50 cm; P = 4m berat 275 kg/m'</t>
  </si>
  <si>
    <t>Alat pancang Hidraulik Pile Driver 3 ton</t>
  </si>
  <si>
    <t>Per m' penetrasi Turap beton pre-cast 32 x 50 cm; P = 4m berat 400 kg/m'</t>
  </si>
  <si>
    <t>Per m' penetrasi Turap beton tulang pre-cast W 400; lebar 1,0 m; P = 4m berat 350 kg/m'</t>
  </si>
  <si>
    <t>Crawler Crane 20 Ton + ladder 14 ton</t>
  </si>
  <si>
    <t>Per m' penetrasi Turap beton tulang pre-cast W 600; lebar 1,0 m; P = 4m berat 375 kg/m'</t>
  </si>
  <si>
    <t>Tukang Listrik</t>
  </si>
  <si>
    <t>Harga
  Satuan
 (Rp)</t>
  </si>
  <si>
    <t>Jumlah
Harga
(Rp)</t>
  </si>
  <si>
    <t>TENAGA KERJA</t>
  </si>
  <si>
    <t>0,1500</t>
  </si>
  <si>
    <t>0,0750</t>
  </si>
  <si>
    <t>0,0075</t>
  </si>
  <si>
    <t>25,00</t>
  </si>
  <si>
    <t>Jumlah Harga Tenaga Kerja, Bahan dan Peralatan (A+B+C)</t>
  </si>
  <si>
    <t>Biaya Umum dan Keuntungan  (10% - 15%) x D</t>
  </si>
  <si>
    <t>Harga
Satuan
(Rp)</t>
  </si>
  <si>
    <t>0,0025</t>
  </si>
  <si>
    <t>Genteng Kodok</t>
  </si>
  <si>
    <t>Genteng Palentong
Besar (Morando)</t>
  </si>
  <si>
    <t>12,00</t>
  </si>
  <si>
    <t>0,2000</t>
  </si>
  <si>
    <t>0,1000</t>
  </si>
  <si>
    <t>0,0100</t>
  </si>
  <si>
    <t>0,0033</t>
  </si>
  <si>
    <t>Genteng Beton</t>
  </si>
  <si>
    <t>11,00</t>
  </si>
  <si>
    <t>0,03</t>
  </si>
  <si>
    <t>0,4000</t>
  </si>
  <si>
    <t>0,0200</t>
  </si>
  <si>
    <t>0,0067</t>
  </si>
  <si>
    <t>Genteng Bubung</t>
  </si>
  <si>
    <t>5,000</t>
  </si>
  <si>
    <t>8,000</t>
  </si>
  <si>
    <t>0,032</t>
  </si>
  <si>
    <t>4,000</t>
  </si>
  <si>
    <t>Nok Genteng Beton</t>
  </si>
  <si>
    <t>3,500</t>
  </si>
  <si>
    <t>Paku Biasa ½”-1”</t>
  </si>
  <si>
    <t>0,050</t>
  </si>
  <si>
    <t>10,800</t>
  </si>
  <si>
    <t>1,000</t>
  </si>
  <si>
    <t>0,1400</t>
  </si>
  <si>
    <t>Atap Serat Semen
Gelombang 92cm x
250cm x 5mm</t>
  </si>
  <si>
    <t>0,50</t>
  </si>
  <si>
    <t>Paku Pancing 6x23</t>
  </si>
  <si>
    <t>0,12</t>
  </si>
  <si>
    <t>Atap Serat Semen
Gelombang 92cm x
225cm x 5mm</t>
  </si>
  <si>
    <t>0,60</t>
  </si>
  <si>
    <t>0,0700</t>
  </si>
  <si>
    <t>0,0070</t>
  </si>
  <si>
    <t>0,0023</t>
  </si>
  <si>
    <t>Atap Serat Semen
Gelombang 92cm x
200cm x 5mm</t>
  </si>
  <si>
    <t>Atap Serat Semen
Gelombang 92cm x
180cm x 5mm</t>
  </si>
  <si>
    <t>0,75</t>
  </si>
  <si>
    <t>Atap Serat Semen
Gelombang 105cm x
270cm x 4mm</t>
  </si>
  <si>
    <t>0,42</t>
  </si>
  <si>
    <t>Atap Serat Semen
Gelombang 105cm x
300cm x 5 mm</t>
  </si>
  <si>
    <t>0,35</t>
  </si>
  <si>
    <t>Atap Serat Semen
Gelombang 105cm x
240cm x 5mm</t>
  </si>
  <si>
    <t>0,44</t>
  </si>
  <si>
    <t>Atap Serat Semen
Gelombang 105cm x
210cm x 5mm</t>
  </si>
  <si>
    <t>0,51</t>
  </si>
  <si>
    <t>Atap Serat Semen
Gelombang 105cm x
150cm x 5mm</t>
  </si>
  <si>
    <t>0,80</t>
  </si>
  <si>
    <t>Atap Serat Semen
Gelombang 108cm x
300cm x 6mm</t>
  </si>
  <si>
    <t>0,37</t>
  </si>
  <si>
    <t>Atap Serat Semen
Gelombang 108cm x
270cm x 6mm</t>
  </si>
  <si>
    <t>0,38</t>
  </si>
  <si>
    <t>Atap Serat Semen
Gelombang 108cm x
240cm x 6mm</t>
  </si>
  <si>
    <t>0,46</t>
  </si>
  <si>
    <t>Atap Serat Semen
Gelombang 108cm x
210cm x 6mm</t>
  </si>
  <si>
    <t>0,49</t>
  </si>
  <si>
    <t>Atap Serat Semen
Gelombang 108cm x
180cm x 6mm</t>
  </si>
  <si>
    <t>0,57</t>
  </si>
  <si>
    <t>0,0840</t>
  </si>
  <si>
    <t>0,1250</t>
  </si>
  <si>
    <t>0,0125</t>
  </si>
  <si>
    <t>0,0042</t>
  </si>
  <si>
    <t>Bubung Setel
Gelombang 92 cm</t>
  </si>
  <si>
    <t>2,40</t>
  </si>
  <si>
    <t>Paku Sekrup 3,5”</t>
  </si>
  <si>
    <t>6,00</t>
  </si>
  <si>
    <t>Bubung Setel
Gelombang 105 cm</t>
  </si>
  <si>
    <t>2,10</t>
  </si>
  <si>
    <t>Bubung Setel
Gelombang 108 cm</t>
  </si>
  <si>
    <t>2,00</t>
  </si>
  <si>
    <t>Nok Paten 92 cm</t>
  </si>
  <si>
    <t>1,10</t>
  </si>
  <si>
    <t>Sekrup 3,5”</t>
  </si>
  <si>
    <t>Nok Paten 105 cm</t>
  </si>
  <si>
    <t>1,20</t>
  </si>
  <si>
    <t>Nok Paten 108 cm</t>
  </si>
  <si>
    <t>0,0050</t>
  </si>
  <si>
    <t>Nok Setel Rata 92 cm</t>
  </si>
  <si>
    <t>Nok Setel Rata 105
cm</t>
  </si>
  <si>
    <t>Nok Setel Rata 108
cm</t>
  </si>
  <si>
    <t>0,1200</t>
  </si>
  <si>
    <t>0,0600</t>
  </si>
  <si>
    <t>0,0060</t>
  </si>
  <si>
    <t>0,0020</t>
  </si>
  <si>
    <t>Atap Seng
Gelombang 105cm x180cm</t>
  </si>
  <si>
    <t>0,70</t>
  </si>
  <si>
    <t>0,02</t>
  </si>
  <si>
    <t>0,150</t>
  </si>
  <si>
    <t>0,750</t>
  </si>
  <si>
    <t>0,075</t>
  </si>
  <si>
    <t>0,025</t>
  </si>
  <si>
    <t>Aluminium
Gelombang Ukuran
95cmx180cm</t>
  </si>
  <si>
    <t>Paku Pancing</t>
  </si>
  <si>
    <t>0,1660</t>
  </si>
  <si>
    <t>0,2500</t>
  </si>
  <si>
    <t>0,0250</t>
  </si>
  <si>
    <t>0,0083</t>
  </si>
  <si>
    <t>Atap Sirap Kayu</t>
  </si>
  <si>
    <t>30,00</t>
  </si>
  <si>
    <t>0,20</t>
  </si>
  <si>
    <t>0,0670</t>
  </si>
  <si>
    <t>0,0022</t>
  </si>
  <si>
    <t>Rooflight Ukuran
90cm x 180 cm</t>
  </si>
  <si>
    <t>0,6481</t>
  </si>
  <si>
    <t>0,05</t>
  </si>
  <si>
    <t>Penutup Atap UPVC
Ukuran 86cm x 1190 cm</t>
  </si>
  <si>
    <t>0,1002</t>
  </si>
  <si>
    <t>Paku Sekrup 75mm</t>
  </si>
  <si>
    <t>8,0000</t>
  </si>
  <si>
    <t>i</t>
  </si>
  <si>
    <t>0,30</t>
  </si>
  <si>
    <t>0,01</t>
  </si>
  <si>
    <t>Genteng Aspal
Ukuran 0,8m x 1m</t>
  </si>
  <si>
    <t>1,50</t>
  </si>
  <si>
    <t>Plywood uk. 122 cm
x 244 cm x 6 mm</t>
  </si>
  <si>
    <t>Plastik Aerator</t>
  </si>
  <si>
    <t>0,1333</t>
  </si>
  <si>
    <t>0,0667</t>
  </si>
  <si>
    <t>Atap Metal Lembaran</t>
  </si>
  <si>
    <t>1,300</t>
  </si>
  <si>
    <t>Paku Biasa  1"</t>
  </si>
  <si>
    <t>0,0800</t>
  </si>
  <si>
    <t>0,0400</t>
  </si>
  <si>
    <t>0,0040</t>
  </si>
  <si>
    <t>0,0013</t>
  </si>
  <si>
    <t>Atap Metal Menerus
Tebal 0.4 mm</t>
  </si>
  <si>
    <t>Paku Sekrup 2"</t>
  </si>
  <si>
    <t>0,300</t>
  </si>
  <si>
    <t>0,100</t>
  </si>
  <si>
    <t>0,010</t>
  </si>
  <si>
    <t>0,003</t>
  </si>
  <si>
    <t>Kaca tempered tebal
8 mm</t>
  </si>
  <si>
    <t>Sealent</t>
  </si>
  <si>
    <t>Kaca tempered tebal
10 mm</t>
  </si>
  <si>
    <t>Kaca tempered tebal
12 mm</t>
  </si>
  <si>
    <t>Seng Pelat uk 90 cm
x 180 cm bjls 28</t>
  </si>
  <si>
    <t>0,04</t>
  </si>
  <si>
    <t>1,0000</t>
  </si>
  <si>
    <t>0,0333</t>
  </si>
  <si>
    <t>Nok Standar</t>
  </si>
  <si>
    <t>0,40</t>
  </si>
  <si>
    <t>Paku Biasa ½”-1”
(1,5cm -2,5cm)</t>
  </si>
  <si>
    <t>Nok Genteng Aspal</t>
  </si>
  <si>
    <t>2,0000</t>
  </si>
  <si>
    <t>0,0500</t>
  </si>
  <si>
    <t>Kayu Balok Borneo</t>
  </si>
  <si>
    <t>0,0035</t>
  </si>
  <si>
    <t>0,250</t>
  </si>
  <si>
    <t>0,015</t>
  </si>
  <si>
    <t>0,005</t>
  </si>
  <si>
    <t>Nok Genteng Metal
Panjang 100 cm</t>
  </si>
  <si>
    <t>Paku Sekrup ½”-1”</t>
  </si>
  <si>
    <t>Aluminium Foil
Double Side Tebal 4 mm</t>
  </si>
  <si>
    <t>0,0017</t>
  </si>
  <si>
    <t>Glasswool Tebal 8 cm</t>
  </si>
  <si>
    <t>Kawat Harmonika</t>
  </si>
  <si>
    <t>Material Insulasi
Foam</t>
  </si>
  <si>
    <t>Talang datar/jurai
seng lebar 90 cm</t>
  </si>
  <si>
    <t>1,050</t>
  </si>
  <si>
    <t>Papan Kayu Kelas II
atau III</t>
  </si>
  <si>
    <t>0,019</t>
  </si>
  <si>
    <t>0,15</t>
  </si>
  <si>
    <t>Talang seng 1/2
lingkaran diameter
15 cm</t>
  </si>
  <si>
    <t>1,05</t>
  </si>
  <si>
    <t>Besi Strip</t>
  </si>
  <si>
    <t>Papan Kayu Kelas I
atau Kelas II</t>
  </si>
  <si>
    <t>0,0108</t>
  </si>
  <si>
    <t>Paku 5 cm dan 7 cm</t>
  </si>
  <si>
    <t>0,011</t>
  </si>
  <si>
    <t>Lisplank GRC/Serat
Semen Lebar 30cm</t>
  </si>
  <si>
    <t>m’</t>
  </si>
  <si>
    <t>Lisplank GRC/Serat
Semen Lebar 20cm</t>
  </si>
  <si>
    <t>0,002</t>
  </si>
  <si>
    <t>Membran Bakar</t>
  </si>
  <si>
    <t>Cairan Primer</t>
  </si>
  <si>
    <t>Tukang Cat/Pelitur</t>
  </si>
  <si>
    <t>Waterproofing
Cristalin</t>
  </si>
  <si>
    <t>1,3890</t>
  </si>
  <si>
    <t>Waterproofing Semen
Base</t>
  </si>
  <si>
    <t>Waterproofing Acrylic
Base</t>
  </si>
  <si>
    <t>0,120</t>
  </si>
  <si>
    <t>0,012</t>
  </si>
  <si>
    <t>0,004</t>
  </si>
  <si>
    <t>Plafon Akustik 30 x
30 cm</t>
  </si>
  <si>
    <t>Plafon Akustik 30 x
60 cm</t>
  </si>
  <si>
    <t>5,80</t>
  </si>
  <si>
    <t>Plafon Akustik 60 x
120 cm</t>
  </si>
  <si>
    <t>0,5000</t>
  </si>
  <si>
    <t>0,0167</t>
  </si>
  <si>
    <t>Profil Aluminium ”T”</t>
  </si>
  <si>
    <t>3,60</t>
  </si>
  <si>
    <t>Kawat Ø4 mm</t>
  </si>
  <si>
    <t>Papan Gypsum
120x240 cm</t>
  </si>
  <si>
    <t>0,364</t>
  </si>
  <si>
    <t>Paku Sekrup</t>
  </si>
  <si>
    <t>0,110</t>
  </si>
  <si>
    <t>0,0300</t>
  </si>
  <si>
    <t>Serat Semen/GRC
tebal 4 mm Termasuk Alat Pasang</t>
  </si>
  <si>
    <t>1,21</t>
  </si>
  <si>
    <t>Paku Tripleks</t>
  </si>
  <si>
    <t>Serat Semen/GRC
tebal 5 mm Termasuk Alat Pasang</t>
  </si>
  <si>
    <t>Serat Semen/GRC
tebal 6 mm Termasuk Alat Pasang</t>
  </si>
  <si>
    <t>Plafon Kayu Lapis tebal 3 mm</t>
  </si>
  <si>
    <t>0,375</t>
  </si>
  <si>
    <t>0,030</t>
  </si>
  <si>
    <t>Plafon Kayu Lapis tebal 4 mm</t>
  </si>
  <si>
    <t>Plafon Kayu Lapis tebal 6 mm</t>
  </si>
  <si>
    <t>0,8000</t>
  </si>
  <si>
    <t>0,0267</t>
  </si>
  <si>
    <t>Kayu Papan tebal 9
mm</t>
  </si>
  <si>
    <t>0,0008</t>
  </si>
  <si>
    <t>List Kayu Profil</t>
  </si>
  <si>
    <t>List Gypsum</t>
  </si>
  <si>
    <t>Aluminium Spandrel
0.1 m x 6 m</t>
  </si>
  <si>
    <t>1,7500</t>
  </si>
  <si>
    <t>Sekrup</t>
  </si>
  <si>
    <t>0,0145</t>
  </si>
  <si>
    <t>0,3500</t>
  </si>
  <si>
    <t>0,0350</t>
  </si>
  <si>
    <t>0,0117</t>
  </si>
  <si>
    <t>Rangka Metal Hollow
40.40</t>
  </si>
  <si>
    <t>4,00</t>
  </si>
  <si>
    <t>Kaso-kaso 5 x 7cm</t>
  </si>
  <si>
    <t>0,0163</t>
  </si>
  <si>
    <t>Bata Merah</t>
  </si>
  <si>
    <t>143,81</t>
  </si>
  <si>
    <t>43,50</t>
  </si>
  <si>
    <t>0,08</t>
  </si>
  <si>
    <t>32,95</t>
  </si>
  <si>
    <t>0,091</t>
  </si>
  <si>
    <t>26,55</t>
  </si>
  <si>
    <t>0,093</t>
  </si>
  <si>
    <t>22,20</t>
  </si>
  <si>
    <t>0,102</t>
  </si>
  <si>
    <t>18,50</t>
  </si>
  <si>
    <t>0,122</t>
  </si>
  <si>
    <t>71,91</t>
  </si>
  <si>
    <t>18,95</t>
  </si>
  <si>
    <t>0,038</t>
  </si>
  <si>
    <t>14,37</t>
  </si>
  <si>
    <t>11,50</t>
  </si>
  <si>
    <t>0,043</t>
  </si>
  <si>
    <t>9,68</t>
  </si>
  <si>
    <t>0,045</t>
  </si>
  <si>
    <t>8,32</t>
  </si>
  <si>
    <t>0,049</t>
  </si>
  <si>
    <t>0,1667</t>
  </si>
  <si>
    <t>0,0833</t>
  </si>
  <si>
    <t>0,0028</t>
  </si>
  <si>
    <t>14,00</t>
  </si>
  <si>
    <t>30,32</t>
  </si>
  <si>
    <t>0,728</t>
  </si>
  <si>
    <t>Besi Angkur
Diameter 8</t>
  </si>
  <si>
    <t>0,280</t>
  </si>
  <si>
    <t>24,26</t>
  </si>
  <si>
    <t>0,772</t>
  </si>
  <si>
    <t>12,50</t>
  </si>
  <si>
    <t>0,55</t>
  </si>
  <si>
    <t>18,20</t>
  </si>
  <si>
    <t>0,582</t>
  </si>
  <si>
    <t>15,16</t>
  </si>
  <si>
    <t>12,13</t>
  </si>
  <si>
    <t>0,388</t>
  </si>
  <si>
    <t>Bata Rooster uk. 12
x 11 x 24</t>
  </si>
  <si>
    <t>36,46</t>
  </si>
  <si>
    <t>0,035</t>
  </si>
  <si>
    <t>Bata Berongga uk.
12 x 11 x 24</t>
  </si>
  <si>
    <t>Glass Block 20 x 20
cm</t>
  </si>
  <si>
    <t>26,25</t>
  </si>
  <si>
    <t>Roster 20 x 20 cm</t>
  </si>
  <si>
    <t>Bata Ringan Tebal
7,5 cm</t>
  </si>
  <si>
    <t>8,750</t>
  </si>
  <si>
    <t>Mortar Perekat Bata
Ringan</t>
  </si>
  <si>
    <t>2,571</t>
  </si>
  <si>
    <t>Bata Ringan Tebal 10
cm</t>
  </si>
  <si>
    <t>3,429</t>
  </si>
  <si>
    <t>Bata Ringan Tebal 20
cm</t>
  </si>
  <si>
    <t>6,857</t>
  </si>
  <si>
    <t>0,1818</t>
  </si>
  <si>
    <t>0,0909</t>
  </si>
  <si>
    <t>0,0091</t>
  </si>
  <si>
    <t>0,0030</t>
  </si>
  <si>
    <t>Batako</t>
  </si>
  <si>
    <t>14,000</t>
  </si>
  <si>
    <t>Gypsum Board t = 12
mm uk. 122 cm x
244 cm</t>
  </si>
  <si>
    <t>0,739</t>
  </si>
  <si>
    <t>Rockwool t = 50 mm</t>
  </si>
  <si>
    <t>1,100</t>
  </si>
  <si>
    <t>Paku skrup 2 cm</t>
  </si>
  <si>
    <t>compound</t>
  </si>
  <si>
    <t>0,106</t>
  </si>
  <si>
    <t>15,504</t>
  </si>
  <si>
    <t>0,016</t>
  </si>
  <si>
    <t>10,224</t>
  </si>
  <si>
    <t>0,020</t>
  </si>
  <si>
    <t>7,776</t>
  </si>
  <si>
    <t>0,023</t>
  </si>
  <si>
    <t>6,240</t>
  </si>
  <si>
    <t>0,024</t>
  </si>
  <si>
    <t>5,184</t>
  </si>
  <si>
    <t>0,026</t>
  </si>
  <si>
    <t>4,416</t>
  </si>
  <si>
    <t>0,027</t>
  </si>
  <si>
    <t>Mortar Siap Pakai
(Semen Instan)</t>
  </si>
  <si>
    <t>16,67</t>
  </si>
  <si>
    <t>Jumlah Harga (Rp)</t>
  </si>
  <si>
    <t>3,25</t>
  </si>
  <si>
    <t>0,1786</t>
  </si>
  <si>
    <t>0,0179</t>
  </si>
  <si>
    <t>0,500</t>
  </si>
  <si>
    <t>0,013</t>
  </si>
  <si>
    <t>0,200</t>
  </si>
  <si>
    <t>10,00</t>
  </si>
  <si>
    <t>Serbuk Batu Granit</t>
  </si>
  <si>
    <t>15,00</t>
  </si>
  <si>
    <t>Serbuk Batu Traso</t>
  </si>
  <si>
    <t>0,133</t>
  </si>
  <si>
    <t>0,067</t>
  </si>
  <si>
    <t>0,007</t>
  </si>
  <si>
    <t>4,320</t>
  </si>
  <si>
    <t>0,006</t>
  </si>
  <si>
    <t>3,108</t>
  </si>
  <si>
    <t>1,60</t>
  </si>
  <si>
    <t>Mortar Skimcoat</t>
  </si>
  <si>
    <t>Soda Api (Caustic
Soda)</t>
  </si>
  <si>
    <t>Cairan perontok
karat</t>
  </si>
  <si>
    <t>0,0090</t>
  </si>
  <si>
    <t>0,0009</t>
  </si>
  <si>
    <t>0,0003</t>
  </si>
  <si>
    <t>Meni Kayu</t>
  </si>
  <si>
    <t>Plamur Kayu</t>
  </si>
  <si>
    <t>0,170</t>
  </si>
  <si>
    <t>0,260</t>
  </si>
  <si>
    <t>0,1050</t>
  </si>
  <si>
    <t>0,0105</t>
  </si>
  <si>
    <t>0,350</t>
  </si>
  <si>
    <t>0,0630</t>
  </si>
  <si>
    <t>0,0063</t>
  </si>
  <si>
    <t>0,0021</t>
  </si>
  <si>
    <t>Teak Oil</t>
  </si>
  <si>
    <t>0,360</t>
  </si>
  <si>
    <t>0,040</t>
  </si>
  <si>
    <t>0,060</t>
  </si>
  <si>
    <t>Pelitur</t>
  </si>
  <si>
    <t>Pelitur Jadi</t>
  </si>
  <si>
    <t>0,372</t>
  </si>
  <si>
    <t>2,000</t>
  </si>
  <si>
    <t>Residu atau Ter</t>
  </si>
  <si>
    <t>0,1600</t>
  </si>
  <si>
    <t>0,0160</t>
  </si>
  <si>
    <t>0,0053</t>
  </si>
  <si>
    <t>Dempul Kayu</t>
  </si>
  <si>
    <t>Cat Tembok Interior</t>
  </si>
  <si>
    <t>0,0769</t>
  </si>
  <si>
    <t>0,0077</t>
  </si>
  <si>
    <t>0,0026</t>
  </si>
  <si>
    <t>Cat Tembok
Eksterior</t>
  </si>
  <si>
    <t>0,180</t>
  </si>
  <si>
    <t>0,150000</t>
  </si>
  <si>
    <t>0,001000</t>
  </si>
  <si>
    <t>0,000100</t>
  </si>
  <si>
    <t>0,000033</t>
  </si>
  <si>
    <t>Kapur Padam</t>
  </si>
  <si>
    <t>ikat</t>
  </si>
  <si>
    <t>0,0005</t>
  </si>
  <si>
    <t>0,0002</t>
  </si>
  <si>
    <t>Cat Dasar Baja
Galvanis</t>
  </si>
  <si>
    <t>Cat Antara Baja
Galvanis</t>
  </si>
  <si>
    <t>Cat Penutup Baja
Galvanis</t>
  </si>
  <si>
    <t>0,080</t>
  </si>
  <si>
    <t>Menie Besi (Zinc
Chromate)</t>
  </si>
  <si>
    <t>0,2250</t>
  </si>
  <si>
    <t>0,0225</t>
  </si>
  <si>
    <t>Perancah Kayu</t>
  </si>
  <si>
    <t>Menie Besi A</t>
  </si>
  <si>
    <t>Menie Besi B</t>
  </si>
  <si>
    <t>Cat Baja Galvanis</t>
  </si>
  <si>
    <t>0,0625</t>
  </si>
  <si>
    <t>Cat Dasar Plafond</t>
  </si>
  <si>
    <t>Cat Plafond Interior</t>
  </si>
  <si>
    <t>Cat Plafond Eksterior</t>
  </si>
  <si>
    <t>Cat Epoxy</t>
  </si>
  <si>
    <t>1,00</t>
  </si>
  <si>
    <t>1,200</t>
  </si>
  <si>
    <t>Wood Filler</t>
  </si>
  <si>
    <t>Woodstain</t>
  </si>
  <si>
    <t>Sanding</t>
  </si>
  <si>
    <t>Melamic</t>
  </si>
  <si>
    <t>0,240</t>
  </si>
  <si>
    <t>Thinner</t>
  </si>
  <si>
    <t>0,600</t>
  </si>
  <si>
    <t>Ubin PC Abu-Abu
uk. 20 x 20cm</t>
  </si>
  <si>
    <t>26,250</t>
  </si>
  <si>
    <t>13,632</t>
  </si>
  <si>
    <t>0,1429</t>
  </si>
  <si>
    <t>0,0714</t>
  </si>
  <si>
    <t>0,0071</t>
  </si>
  <si>
    <t>0,0024</t>
  </si>
  <si>
    <t>Ubin PC Abu-Abu
uk. 30 x 30 cm</t>
  </si>
  <si>
    <t>11,667</t>
  </si>
  <si>
    <t>0,1538</t>
  </si>
  <si>
    <t>Ubin PC Abu-Abu
uk. 40 x 40 cm</t>
  </si>
  <si>
    <t>6,563</t>
  </si>
  <si>
    <t>Ubin PC Abu-Abu
uk. 60 x 60 cm</t>
  </si>
  <si>
    <t>2,917</t>
  </si>
  <si>
    <t>0,0571</t>
  </si>
  <si>
    <t>0,0286</t>
  </si>
  <si>
    <t>0,0029</t>
  </si>
  <si>
    <t>0,0010</t>
  </si>
  <si>
    <t>Plint Ubin PC Abu-
Abu uk. 10 s.d. 15 cm x 20 cm</t>
  </si>
  <si>
    <t>5,250</t>
  </si>
  <si>
    <t>1,704</t>
  </si>
  <si>
    <t>0,0313</t>
  </si>
  <si>
    <t>0,0031</t>
  </si>
  <si>
    <t>Plint Ubin PC Abu-
Abu uk. 10 s.d. 15 cm x 30 cm</t>
  </si>
  <si>
    <t>0,0011</t>
  </si>
  <si>
    <t>Plint Ubin PC Abu-
Abu uk. 10 s.d. 15 cm x 40 cm</t>
  </si>
  <si>
    <t>2,625</t>
  </si>
  <si>
    <t>0,0357</t>
  </si>
  <si>
    <t>0,0036</t>
  </si>
  <si>
    <t>0,0012</t>
  </si>
  <si>
    <t>Plint Ubin PC Abu-
Abu uk. 10 s.d. 15 cm x 60 cm</t>
  </si>
  <si>
    <t>1,750</t>
  </si>
  <si>
    <t>Ubin Warna uk. 20
cm x 20 cm</t>
  </si>
  <si>
    <t>1,500</t>
  </si>
  <si>
    <t>Ubin Warna uk. 30
cm x 30 cm</t>
  </si>
  <si>
    <t>Ubin Warna uk. 40
cm x 40 cm</t>
  </si>
  <si>
    <t>Ubin Warna uk. 60 x
60 cm</t>
  </si>
  <si>
    <t>Plint Ubin Warna uk.
10 s.d. 15 cm x 20 cm</t>
  </si>
  <si>
    <t>0,188</t>
  </si>
  <si>
    <t>Plint Ubin Warna uk.
10 s.d. 15 cm x 30 cm</t>
  </si>
  <si>
    <t>Plint Ubin Warna uk.
10 s.d. 15 cm x 40 cm</t>
  </si>
  <si>
    <t>Plint Ubin Warna uk.
10 s.d. 15 cm x 60 cm</t>
  </si>
  <si>
    <t>Ubin Teraso uk. 30 x
30 cm</t>
  </si>
  <si>
    <t>Ubin Teraso uk. 40 x
40 cm</t>
  </si>
  <si>
    <t>0,018</t>
  </si>
  <si>
    <t>Teraso Cor</t>
  </si>
  <si>
    <t>0,036</t>
  </si>
  <si>
    <t>Plint Ubin Teraso uk.
10 s.d. 15 cm x 30 cm</t>
  </si>
  <si>
    <t>Plint Ubin Teraso uk.
10 s.d. 15 cm x 40 cm</t>
  </si>
  <si>
    <t>Homogeneous Tile
Polish uk. 30 x 30 cm</t>
  </si>
  <si>
    <t>Homogeneous Tile
Polish uk. 40 x 40 cm</t>
  </si>
  <si>
    <t>Homogeneous Tile
Polish uk. 60 x 60 cm</t>
  </si>
  <si>
    <t>Plint Homogeneous
Tile Polish uk. 10 s.d.
15 cm x 30 cm</t>
  </si>
  <si>
    <t>Plint Homogeneous
Tile Polish uk. 10 s.d.
15 cm x 40 cm</t>
  </si>
  <si>
    <t>Plint Homogeneous
Tile Polish uk. 10 s.d.
15 cm x 60 cm</t>
  </si>
  <si>
    <t>Homogeneous Tile
Unpolish uk. 30 x 30 cm</t>
  </si>
  <si>
    <t>Homogeneous Tile
Unpolish uk. 40 x 40 cm</t>
  </si>
  <si>
    <t>Homogeneous Tile
Unpolish uk. 60 x 60 cm</t>
  </si>
  <si>
    <t>Plint Homogeneous
Tile Unpolish uk. 10 s.d. 15 cm x 30 cm</t>
  </si>
  <si>
    <t>Plint Homogeneous
Tile Unpolish uk. 10 s.d. 15 cm x 40 cm</t>
  </si>
  <si>
    <t>Plint Homogeneous
Tile Unpolish uk. 10 s.d. 15 cm x 60 cm</t>
  </si>
  <si>
    <t>Ubin Granit uk. 30
cm x 30 cm</t>
  </si>
  <si>
    <t>Ubin Granit uk. 40
cm x 40 cm</t>
  </si>
  <si>
    <t>Ubin Granit uk. 60
cm x 60 cm</t>
  </si>
  <si>
    <t>Plint Ubin Granit uk.
10 s.d. 15 cm x 30 cm</t>
  </si>
  <si>
    <t>Plint Ubin Granit uk.
10 s.d. 15 cm x 40 cm</t>
  </si>
  <si>
    <t>Plint Ubin Granit uk.
10 s.d. 15 cm x 60 cm</t>
  </si>
  <si>
    <t>Ubin Teralux Marmer
uk. 30 cm x 30 cm</t>
  </si>
  <si>
    <t>Ubin Teralux Marmer
uk. 40 cm x 40 cm</t>
  </si>
  <si>
    <t>Ubin Teralux Marmer
uk. 60 cm x 60 cm</t>
  </si>
  <si>
    <t>Plint Teralux Kerang
uk. 10 s.d. 15 cm x
30 cm</t>
  </si>
  <si>
    <t>Plint Teralux Kerang
uk. 10 s.d. 15 cm x
40 cm</t>
  </si>
  <si>
    <t>Plint Teralux Kerang
uk. 10 s.d. 15 cm x
60 cm</t>
  </si>
  <si>
    <t>Plint Teralux Marmer
uk. 10 s.d. 15 cm x
30 cm</t>
  </si>
  <si>
    <t>Plint Teralux Marmer
uk. 10 s.d. 15 cm x
40 cm</t>
  </si>
  <si>
    <t>Plint Teralux Marmer
uk. 10 s.d. 15 cm x
60 cm</t>
  </si>
  <si>
    <t>0,3333</t>
  </si>
  <si>
    <t>0,0056</t>
  </si>
  <si>
    <t>Keramik Lantai
Artistik uk. 8 x 8 cm</t>
  </si>
  <si>
    <t>164,063</t>
  </si>
  <si>
    <t>Keramik Lantai
Artistik uk. 10 x 10 cm</t>
  </si>
  <si>
    <t>105,000</t>
  </si>
  <si>
    <t>0,7000</t>
  </si>
  <si>
    <t>Keramik Lantai
Artistik uk. 20 x 20 cm</t>
  </si>
  <si>
    <t>Keramik Lantai
Artistik uk. 30 x 30 cm</t>
  </si>
  <si>
    <t>Keramik Lantai
Artistik uk. 40 x 40 cm</t>
  </si>
  <si>
    <t>Plint Internal Cove
Artistik 5 x 5 x 20 cm</t>
  </si>
  <si>
    <t>5,300</t>
  </si>
  <si>
    <t>Plint Keramik uk. 10
s.d. 15 cm x 20 cm</t>
  </si>
  <si>
    <t>Plint Keramik uk. 10
s.d. 15 cm x 30 cm</t>
  </si>
  <si>
    <t>Plint Keramik uk. 10
s.d. 15 cm x 40 cm</t>
  </si>
  <si>
    <t>Plint Keramik uk. 10
s.d. 15 cm x 60 cm</t>
  </si>
  <si>
    <t>Marmer uk. 100 x
100 cm</t>
  </si>
  <si>
    <t>1,060</t>
  </si>
  <si>
    <t>8,190</t>
  </si>
  <si>
    <t>0,134</t>
  </si>
  <si>
    <t>0,1700</t>
  </si>
  <si>
    <t>0,0170</t>
  </si>
  <si>
    <t>0,0057</t>
  </si>
  <si>
    <t>Karpet</t>
  </si>
  <si>
    <t>Lem Karet</t>
  </si>
  <si>
    <t>0,0120</t>
  </si>
  <si>
    <t>Underlayer</t>
  </si>
  <si>
    <t>Parquet Kayu Solid</t>
  </si>
  <si>
    <t>Lem Kayu</t>
  </si>
  <si>
    <t>Engineering Wood</t>
  </si>
  <si>
    <t>Papan Kayu Kelas 1</t>
  </si>
  <si>
    <t>Paku/Sekrup 5cm</t>
  </si>
  <si>
    <t>Vynil uk. 30 x 30 cm</t>
  </si>
  <si>
    <t>11,87</t>
  </si>
  <si>
    <t>0,0080</t>
  </si>
  <si>
    <t>0,0027</t>
  </si>
  <si>
    <t>Plint Vynil uk. 15 x
30 cm</t>
  </si>
  <si>
    <t>3,10</t>
  </si>
  <si>
    <t>Floor Hardener</t>
  </si>
  <si>
    <t>5,00</t>
  </si>
  <si>
    <t>Lantai UPVC Decking</t>
  </si>
  <si>
    <t>2,71</t>
  </si>
  <si>
    <t>0,2222</t>
  </si>
  <si>
    <t>0,1111</t>
  </si>
  <si>
    <t>0,0111</t>
  </si>
  <si>
    <t>0,0037</t>
  </si>
  <si>
    <t>Bubuk Poles</t>
  </si>
  <si>
    <t>Wax</t>
  </si>
  <si>
    <t>Mesin Poles</t>
  </si>
  <si>
    <t>unit/hari</t>
  </si>
  <si>
    <t>0,1</t>
  </si>
  <si>
    <t>Keramik Tactile uk.
30 x 30 cm</t>
  </si>
  <si>
    <t>Keramik Tactile uk.
40 x 40 cm</t>
  </si>
  <si>
    <t>0,6667</t>
  </si>
  <si>
    <t>Keramik Dinding
Artistik uk. 10 cm x
20 cm</t>
  </si>
  <si>
    <t>52,500</t>
  </si>
  <si>
    <t>9,300</t>
  </si>
  <si>
    <t>2,750</t>
  </si>
  <si>
    <t>0,909</t>
  </si>
  <si>
    <t>0,455</t>
  </si>
  <si>
    <t>Keramik Dinding
Artistik uk. 5 cm x
20 cm</t>
  </si>
  <si>
    <t>2,900</t>
  </si>
  <si>
    <t>0,008</t>
  </si>
  <si>
    <t>Keramik Dinding uk.
10 cm x 20 cm</t>
  </si>
  <si>
    <t>52,000</t>
  </si>
  <si>
    <t>0,400</t>
  </si>
  <si>
    <t>Keramik Dinding uk.
20 cm x 20 cm</t>
  </si>
  <si>
    <t>26,000</t>
  </si>
  <si>
    <t>1,940</t>
  </si>
  <si>
    <t>11,670</t>
  </si>
  <si>
    <t>0,900</t>
  </si>
  <si>
    <t>0,450</t>
  </si>
  <si>
    <t>6,560</t>
  </si>
  <si>
    <t>2,920</t>
  </si>
  <si>
    <t>Dinding Porselen uk.
11 x 11 cm</t>
  </si>
  <si>
    <t>dus</t>
  </si>
  <si>
    <t>Dinding Porselen uk.
10 x 20 cm</t>
  </si>
  <si>
    <t>53,000</t>
  </si>
  <si>
    <t>Dinding Porselen uk.
20 x 20 cm</t>
  </si>
  <si>
    <t>0,017</t>
  </si>
  <si>
    <t>Bata Pelapis uk. 3 x
7 x 24 cm</t>
  </si>
  <si>
    <t>63,000</t>
  </si>
  <si>
    <t>12,440</t>
  </si>
  <si>
    <t>0,700</t>
  </si>
  <si>
    <t>11,750</t>
  </si>
  <si>
    <t>Batu Tempel Hitam</t>
  </si>
  <si>
    <t>0,175</t>
  </si>
  <si>
    <t>Wallpaper lebar 50
cm</t>
  </si>
  <si>
    <t>2,20</t>
  </si>
  <si>
    <t>0,25</t>
  </si>
  <si>
    <t>Balok Kayu, 6 x12</t>
  </si>
  <si>
    <t>0,028</t>
  </si>
  <si>
    <t>Paku 5 cm dan 10
cm</t>
  </si>
  <si>
    <t>Plywood 4 mm, 120 x
240</t>
  </si>
  <si>
    <t>0,860</t>
  </si>
  <si>
    <t>0,560</t>
  </si>
  <si>
    <t>1,800</t>
  </si>
  <si>
    <t>Paku Sekrup 10 cm</t>
  </si>
  <si>
    <t>Kayu Lapis uk. 120 x
240 cm</t>
  </si>
  <si>
    <t>Bilik Bambu</t>
  </si>
  <si>
    <t>0,014</t>
  </si>
  <si>
    <t>List Kayu 2cm x 4cm</t>
  </si>
  <si>
    <t>Marmer ukuran 100
cm x 100 cm, tebal 2 cm</t>
  </si>
  <si>
    <t>Baja Siku 40x40x4
mm</t>
  </si>
  <si>
    <t>9,667</t>
  </si>
  <si>
    <t>Dynabolt/Baut
Angkur</t>
  </si>
  <si>
    <t>Lem Epoxy</t>
  </si>
  <si>
    <t>0,380</t>
  </si>
  <si>
    <t>0,650</t>
  </si>
  <si>
    <t>Paku 12 cm</t>
  </si>
  <si>
    <t>0,125</t>
  </si>
  <si>
    <t>Paku Rivet</t>
  </si>
  <si>
    <t>Balok Kayu</t>
  </si>
  <si>
    <t>0,139</t>
  </si>
  <si>
    <t>Tukang Besi/ Besi
Beton</t>
  </si>
  <si>
    <t>Rangka Metal Hollow
20x40 mm</t>
  </si>
  <si>
    <t>5,370</t>
  </si>
  <si>
    <t>10,000</t>
  </si>
  <si>
    <t>Tukang Las</t>
  </si>
  <si>
    <t>Rolling Door Besi</t>
  </si>
  <si>
    <t>Tukang Aluminium</t>
  </si>
  <si>
    <t>0,033</t>
  </si>
  <si>
    <t>Rolling Door
Aluminium</t>
  </si>
  <si>
    <t>Pintu Lipat</t>
  </si>
  <si>
    <t>0,085</t>
  </si>
  <si>
    <t>0,009</t>
  </si>
  <si>
    <t>Profil Aluminium</t>
  </si>
  <si>
    <t>4,40</t>
  </si>
  <si>
    <t>Aluminium Strip</t>
  </si>
  <si>
    <t>14,60</t>
  </si>
  <si>
    <t>Tukang Kaca</t>
  </si>
  <si>
    <t>Rangka Aluminium</t>
  </si>
  <si>
    <t>Profil Kaca tebal 6
mm</t>
  </si>
  <si>
    <t>tube</t>
  </si>
  <si>
    <t>0,27</t>
  </si>
  <si>
    <t>0,5952</t>
  </si>
  <si>
    <t>0,2976</t>
  </si>
  <si>
    <t>0,0298</t>
  </si>
  <si>
    <t>0,0099</t>
  </si>
  <si>
    <t>Papan Kayu Kelas II</t>
  </si>
  <si>
    <t>Paku 5 – 7 cm</t>
  </si>
  <si>
    <t>0,105</t>
  </si>
  <si>
    <t>Papan Kayu Kelas III</t>
  </si>
  <si>
    <t>3,00</t>
  </si>
  <si>
    <t>0,10</t>
  </si>
  <si>
    <t>0,064</t>
  </si>
  <si>
    <t>0,21</t>
  </si>
  <si>
    <t>0,07</t>
  </si>
  <si>
    <t>Paku 1 cm – 2,5 cm</t>
  </si>
  <si>
    <t>Plywood tebal 4 mm
ukuran (90x220) cm</t>
  </si>
  <si>
    <t>0,0256</t>
  </si>
  <si>
    <t>4,0000</t>
  </si>
  <si>
    <t>Pintu Panel Kayu
Lampis Timbal ukuran 1 m x 2 m</t>
  </si>
  <si>
    <t>unit</t>
  </si>
  <si>
    <t>Besi Siku L 30.30.3</t>
  </si>
  <si>
    <t>Besi Pelat Baja tebal
2 mm</t>
  </si>
  <si>
    <t>32,00</t>
  </si>
  <si>
    <t>1,5750</t>
  </si>
  <si>
    <t>0,1575</t>
  </si>
  <si>
    <t>0,0525</t>
  </si>
  <si>
    <t>Pintu Tahan Api</t>
  </si>
  <si>
    <t>Block Board tebal 2 x
18 mm</t>
  </si>
  <si>
    <t>Veeneer Urat Kayu
tebal 2 mm</t>
  </si>
  <si>
    <t>Pintu uPVC lebar 80
cm lengkap dengan aksesoris</t>
  </si>
  <si>
    <t>Pintu uPVC lebar 70
cm lengkap dengan aksesoris</t>
  </si>
  <si>
    <t>Jendela Nako
Rangka Aluminium (Rangka + Kaca 5 mm)</t>
  </si>
  <si>
    <t>Paku Sekrup 1-2 cm</t>
  </si>
  <si>
    <t>Jendela Nako
(Rangka + Kaca
5mm, Lebar 15 cm)</t>
  </si>
  <si>
    <t>Paku Sekrup 1 cm –
2,5 cm</t>
  </si>
  <si>
    <t>Besi Strip (0,2 x 2)
cm</t>
  </si>
  <si>
    <t>7,00</t>
  </si>
  <si>
    <t>0,167</t>
  </si>
  <si>
    <t>Jendela Kaca uPVC 2
daun ukuran 1,15 x
1,30 m</t>
  </si>
  <si>
    <t>0,083</t>
  </si>
  <si>
    <t>Jendela Kaca uPVC 1
daun ukuran 0,79 x
1,30 m</t>
  </si>
  <si>
    <t>0,001</t>
  </si>
  <si>
    <t>Profil Aluminium 4
inch</t>
  </si>
  <si>
    <t>Sekrup Fixer</t>
  </si>
  <si>
    <t>0,06</t>
  </si>
  <si>
    <t>0,2857</t>
  </si>
  <si>
    <t>0,0143</t>
  </si>
  <si>
    <t>0,0048</t>
  </si>
  <si>
    <t>Balok Kayu 6/12
Kelas I</t>
  </si>
  <si>
    <t>0,0086</t>
  </si>
  <si>
    <t>Paku 10 cm</t>
  </si>
  <si>
    <t>0,1276</t>
  </si>
  <si>
    <t>Balok Kayu 6/15
Kelas I</t>
  </si>
  <si>
    <t>Balok Kayu 6/12
Kelas II atau III</t>
  </si>
  <si>
    <t>Balok Kayu 6/15
Kelas II atau III</t>
  </si>
  <si>
    <t>0,6700</t>
  </si>
  <si>
    <t>0,056</t>
  </si>
  <si>
    <t>Jalusi uPVC lengkap
dengan aksesoris</t>
  </si>
  <si>
    <t>Kusen Bovenlight
uPVC lengkap dengan aksesoris</t>
  </si>
  <si>
    <t>Kunci Tanam Antik</t>
  </si>
  <si>
    <t>Kunci Tanam Biasa</t>
  </si>
  <si>
    <t>Kunci Tanam Kamar
Mandi</t>
  </si>
  <si>
    <t>Kunci Silinder</t>
  </si>
  <si>
    <t>Engsel Pintu</t>
  </si>
  <si>
    <t>0,0133</t>
  </si>
  <si>
    <t>Floor Hinge</t>
  </si>
  <si>
    <t>Door Closer</t>
  </si>
  <si>
    <t>Door Holder</t>
  </si>
  <si>
    <t>Door Stop</t>
  </si>
  <si>
    <t>Rel Pintu Dorong</t>
  </si>
  <si>
    <t>Venetions Blinds dan
Vertical Blinds (Tirai)</t>
  </si>
  <si>
    <t>0,1670</t>
  </si>
  <si>
    <t>Kawat Nyamuk</t>
  </si>
  <si>
    <t>Kunci Slot Jendela</t>
  </si>
  <si>
    <t>Engsel Jendela
Kupu-Kupu</t>
  </si>
  <si>
    <t>Engsel Angin</t>
  </si>
  <si>
    <t>Spring Knip Jendela</t>
  </si>
  <si>
    <t>Kait Angin</t>
  </si>
  <si>
    <t>Kunci Lemari</t>
  </si>
  <si>
    <t>Grendel Besar</t>
  </si>
  <si>
    <t>Grendel Tanam</t>
  </si>
  <si>
    <t>0,0360</t>
  </si>
  <si>
    <t>Handle Jendela</t>
  </si>
  <si>
    <t>Sunscreen
Aluminium</t>
  </si>
  <si>
    <t>Silicone Sealant 300
ml</t>
  </si>
  <si>
    <t>Kaca tebal 6 mm</t>
  </si>
  <si>
    <t>Kaca tebal 12 mm</t>
  </si>
  <si>
    <t>Kaca Cermin 5 mm</t>
  </si>
  <si>
    <t>Kaca Cermin 8 mm</t>
  </si>
  <si>
    <t>Kaca Wireglassed 5
mm</t>
  </si>
  <si>
    <t>Kaca Patri 5mm</t>
  </si>
  <si>
    <t>Kaca Laminated 8
mm</t>
  </si>
  <si>
    <t>2,100</t>
  </si>
  <si>
    <t>0,143</t>
  </si>
  <si>
    <t>Frame Aluminium</t>
  </si>
  <si>
    <t>Kaca Tempered 12
mm</t>
  </si>
  <si>
    <t>Kaca Laminated 12
mm</t>
  </si>
  <si>
    <t>0,0430</t>
  </si>
  <si>
    <t>0,0043</t>
  </si>
  <si>
    <t>0,0014</t>
  </si>
  <si>
    <t>Profil Selimar
Aluminium</t>
  </si>
  <si>
    <t>Jalusi Aluminium</t>
  </si>
  <si>
    <t>Pipa Besi Hitam 3"</t>
  </si>
  <si>
    <t>4,80</t>
  </si>
  <si>
    <t>Pipa Besi Hitam 1"</t>
  </si>
  <si>
    <t>9,90</t>
  </si>
  <si>
    <t>Cat Zyncromate</t>
  </si>
  <si>
    <t>Pipa Besi Hitam 2"</t>
  </si>
  <si>
    <t>Pipa Besi Hitam 1.5"</t>
  </si>
  <si>
    <t>Tangga Servis tinggi
4 m</t>
  </si>
  <si>
    <t>Dynabolt m12</t>
  </si>
  <si>
    <t>16,00</t>
  </si>
  <si>
    <t>0,800</t>
  </si>
  <si>
    <t>Formika 120x240</t>
  </si>
  <si>
    <t>Jendela Ornamen
GRC</t>
  </si>
  <si>
    <t>Paku Fishes</t>
  </si>
  <si>
    <t>6,000</t>
  </si>
  <si>
    <t>Sewa Scaffolding</t>
  </si>
  <si>
    <t>Sewa Gondola</t>
  </si>
  <si>
    <t>0,0180</t>
  </si>
  <si>
    <t>0,0018</t>
  </si>
  <si>
    <t>0,0006</t>
  </si>
  <si>
    <t>Signage Acrylic</t>
  </si>
  <si>
    <t>0,09</t>
  </si>
  <si>
    <t>Pen Acrylic dan Baut</t>
  </si>
  <si>
    <t>Cutting  Stiker</t>
  </si>
  <si>
    <t>0,0900</t>
  </si>
  <si>
    <t>Cutting Sticker</t>
  </si>
  <si>
    <t>Cat Thermoplast</t>
  </si>
  <si>
    <t>3,290</t>
  </si>
  <si>
    <t>Glass Beads</t>
  </si>
  <si>
    <t>0,459</t>
  </si>
  <si>
    <t>Compressor</t>
  </si>
  <si>
    <t>0,0549</t>
  </si>
  <si>
    <t>Logo PU Akrilik uk
40x40 cm</t>
  </si>
  <si>
    <t>Paku beton 5 cm</t>
  </si>
  <si>
    <t>Nomor Rumah
Akrilik 15x30 cm</t>
  </si>
  <si>
    <t>Wastafel Lengkap</t>
  </si>
  <si>
    <t>Bak Cuci Piring</t>
  </si>
  <si>
    <t>20,00</t>
  </si>
  <si>
    <t>Kloset Duduk</t>
  </si>
  <si>
    <t>Flexible Hose</t>
  </si>
  <si>
    <t>Kloset Jongkok</t>
  </si>
  <si>
    <t>Pasangan Bata
1PC:3PS</t>
  </si>
  <si>
    <t>Sekat Kubikel +
Aksesoris</t>
  </si>
  <si>
    <t>Pintu Kubikel</t>
  </si>
  <si>
    <t>0,794</t>
  </si>
  <si>
    <t>4,50</t>
  </si>
  <si>
    <t>0,45</t>
  </si>
  <si>
    <t>Bak Teraso vol. 0,3
m3</t>
  </si>
  <si>
    <t>150,00</t>
  </si>
  <si>
    <t>120,00</t>
  </si>
  <si>
    <t>360,00</t>
  </si>
  <si>
    <t>0,9000</t>
  </si>
  <si>
    <t>Bak Fibreglass vol.
0.3 m3</t>
  </si>
  <si>
    <t>Pipa PVC 3/4"</t>
  </si>
  <si>
    <t>Stop Keran PVC 3/4"</t>
  </si>
  <si>
    <t>0,2860</t>
  </si>
  <si>
    <t>0,1430</t>
  </si>
  <si>
    <t>Bak Fibreglass vol.
1.0 m3</t>
  </si>
  <si>
    <t>3,50</t>
  </si>
  <si>
    <t>0,90</t>
  </si>
  <si>
    <t>Baja Tulangan</t>
  </si>
  <si>
    <t>180,00</t>
  </si>
  <si>
    <t>Kayu Bekisting</t>
  </si>
  <si>
    <t>8,00</t>
  </si>
  <si>
    <t>Ubin Porselen
20x20cm</t>
  </si>
  <si>
    <t>270,00</t>
  </si>
  <si>
    <t>Bathub</t>
  </si>
  <si>
    <t>Fexible Hose</t>
  </si>
  <si>
    <t>Stop Keran 1/2”</t>
  </si>
  <si>
    <t>Floor Drain</t>
  </si>
  <si>
    <t>Kran Air diameter
1/2 inch</t>
  </si>
  <si>
    <t>Kran Air diameter
3/4 inch</t>
  </si>
  <si>
    <t>Jet Washer</t>
  </si>
  <si>
    <t>Penggantung Baju
(Robe Hook)</t>
  </si>
  <si>
    <t>Towel Bar</t>
  </si>
  <si>
    <t>Grab Bar</t>
  </si>
  <si>
    <t>Soap Holder</t>
  </si>
  <si>
    <t>Tissue/ Paper Holder</t>
  </si>
  <si>
    <t>Shower Set</t>
  </si>
  <si>
    <t>3.1.2.3   Pemasangan 1 m2 Atap Serat Semen Gelombang 92cm x 200cm x 5mm</t>
  </si>
  <si>
    <t>3.1.2.4   Pemasangan 1 m2 Atap Serat Semen Gelombang 92cm x 180cm x 5mm</t>
  </si>
  <si>
    <t>3.1.2.5 Pemasangan 1 m2 Atap Serat Semen Gelombang 105cm x 270cm x 4mm</t>
  </si>
  <si>
    <t>3.1.2.6 Pemasangan 1 m2 Atap Serat Semen Gelombang 105cm x 300cm x 5mm</t>
  </si>
  <si>
    <t>3.1.2.7 Pemasangan 1 m2 Atap Serat Semen Gelombang 105cm x 240cm x 5mm</t>
  </si>
  <si>
    <t>3.1.2.8 Pemasangan 1 m2 Atap Serat Semen Gelombang 105cm x 210cm x 5mm</t>
  </si>
  <si>
    <t>3.1.2.9 Pemasangan 1 m2 Atap Serat Semen Gelombang 105cm x 150cm x 5mm</t>
  </si>
  <si>
    <t>3.1.2.10 Pemasangan 1 m2 Atap Serat Semen Gelombang 108cm x 300cm x 6mm</t>
  </si>
  <si>
    <t>3.1.2.11 Pemasangan 1 m2 Atap Serat Semen Gelombang 108cm x 270cm x 6mm</t>
  </si>
  <si>
    <t>3.1.2.12 Pemasangan 1 m2 Atap Serat Semen Gelombang 108cm x 240cm x 6mm</t>
  </si>
  <si>
    <t>3.1.2.13 Pemasangan 1 m2 Atap Serat Semen Gelombang 108cm x 210cm x 6mm</t>
  </si>
  <si>
    <t>3.1.2.14 Pemasangan 1 m2 Atap Serat Semen Gelombang 108cm x 180cm x 6mm</t>
  </si>
  <si>
    <t>3.1.2.15 Pemasangan 1 m’ Nok/Bubung Setel Gelombang 92 cm</t>
  </si>
  <si>
    <t>3.1.2.16 Pemasangan 1 m’ Nok/Bubung Setel Gelombang 105 cm</t>
  </si>
  <si>
    <t>3.1.2.17 Pemasangan 1 m’ Nok/Bubung Setel Gelombang 108 cm</t>
  </si>
  <si>
    <t>3.1.2.18 Pemasangan 1 m’ Nok/Bubung Paten (Permanen) 92 cm</t>
  </si>
  <si>
    <t>3.1.2.19 Pemasangan 1 m’ Nok/Bubung Paten (Permanen) 105 cm</t>
  </si>
  <si>
    <t>3.1.2.20 Pemasangan 1 m’ Nok/Bubung Paten (Permanen) 108 cm</t>
  </si>
  <si>
    <t>3.1.2.21 Pemasangan 1 m’ Nok/Bubung Setel Rata 92 cm</t>
  </si>
  <si>
    <t>3.1.2.22 Pemasangan 1 m’ Nok/Bubung Setel Rata 105 cm</t>
  </si>
  <si>
    <t>3.1.2.23 Pemasangan 1 m’ Nok/Bubung Setel Rata 108 cm</t>
  </si>
  <si>
    <t>3.1.3  PENUTUP ATAP LAINNYA</t>
  </si>
  <si>
    <t>3.1.3.1   Pemasangan 1 m2 Atap Seng Gelombang 105cm x180cm</t>
  </si>
  <si>
    <t>3.1.3.2   Pemasangan 1 m2 Atap Aluminium Gelombang 95cm x 180cm</t>
  </si>
  <si>
    <t>3.1.3.3   Pemasangan 1 m2 Atap Sirap Kayu</t>
  </si>
  <si>
    <t>3.1.3.4   Pemasangan 1 m2 Atap Fibreglass 90cm x 180cm</t>
  </si>
  <si>
    <t>3.1.3.5   Pemasangan 1 m2 Atap UPVC</t>
  </si>
  <si>
    <t>3.1.3.6   Pemasangan 1 m2 Atap Aspal/Bitumen</t>
  </si>
  <si>
    <t>3.1.3.7   Pemasangan 1 m2 Atap Metal Lembaran</t>
  </si>
  <si>
    <t>3.1.3.8   Pemasangan 1 m2 Atap Metal Menerus Tebal 0.4 mm</t>
  </si>
  <si>
    <t>3.1.3.9   Pemasangan 1 m2 Atap Kaca Tempered</t>
  </si>
  <si>
    <t>3.1.3.9.1   Pemasangan 1 m2 Atap Kaca Tempered tebal 8 mm</t>
  </si>
  <si>
    <t>3.1.3.9.2   Pemasangan 1 m2 Atap Kaca Tempered tebal 10 mm</t>
  </si>
  <si>
    <t>3.1.3.9.3   Pemasangan 1 m2 Atap Kaca Tempered tebal 12 mm</t>
  </si>
  <si>
    <t>3.1.3.10 Pemasangan 1 m’ Nok/Bubung Atap Seng Gelombang</t>
  </si>
  <si>
    <t>3.1.3.11 Pemasangan 1 m’ Nok/Bubung Atap Aluminium Gelombang</t>
  </si>
  <si>
    <t>3.1.3.12 Pemasangan 1 m’ Nok/Bubung Atap Sirap Kayu</t>
  </si>
  <si>
    <t>3.1.3.13 Pemasangan 1 m’ Nok/Bubung Genteng Aspal/Bitumen</t>
  </si>
  <si>
    <t>3.1.3.14 Pemasangan 1 m’ Nok/Bubung Genteng Metal</t>
  </si>
  <si>
    <t>3.2   PEKERJAAN INSULASI</t>
  </si>
  <si>
    <t>3.2.1  Pemasangan 1 m2 Lembaran Insulasi Atap</t>
  </si>
  <si>
    <t>3.2.2  Pemasangan 1 m2 Modul Insulasi Tebal 8 cm</t>
  </si>
  <si>
    <t>3.2.3  Pemasangan 1 m2 Foam Insulasi Atap</t>
  </si>
  <si>
    <t>3.3   PEKERJAAN AKSESORIS ATAP</t>
  </si>
  <si>
    <t>3.3.1  Pemasangan 1 m’ Talang Datar/ Jurai Seng BJLS 28 Lebar 90 cm</t>
  </si>
  <si>
    <t>3.3.2  Pemasangan 1 m’ Talang ½ Lingkaran D-15 cm, Seng Pelat BJLS 30</t>
  </si>
  <si>
    <t>3.3.3  Pemasangan 1 m’ Lisplank Ukuran (3 x 20) cm, Kayu Kelas I atau Kelas II</t>
  </si>
  <si>
    <t>3.3.4  Pemasangan 1 m’ Lisplank Ukuran (3 x 30) cm, Kayu Kelas I atau Kelas II</t>
  </si>
  <si>
    <t>3.3.5  Pemasangan 1 m’ Lisplank Non kayu (GRC, Serat Semen) Lebar 30cm</t>
  </si>
  <si>
    <t>3.3.6  Pemasangan 1 m’ Lisplank Non kayu (GRC, Serat Semen) Lebar 20cm</t>
  </si>
  <si>
    <t>3.4   PEKERJAAN WATERPROOFING</t>
  </si>
  <si>
    <t>3.4.1  Pemasangan 1 m2 Waterproofing Membran Bakar</t>
  </si>
  <si>
    <t>3.4.2  Pelapisan 1 m2 Waterproofing Cristalin</t>
  </si>
  <si>
    <t>3.4.3  Pelapisan 1 m2 Waterproofing Semen Base</t>
  </si>
  <si>
    <t>3.4.4  Pelapisan 1 m2 Waterproofing Acrylic Base</t>
  </si>
  <si>
    <t>3.5   PEKERJAAN LANGIT-LANGIT (PLAFON)</t>
  </si>
  <si>
    <t>3.5.1  LANGIT-LANGIT (PLAFON) AKUSTIK</t>
  </si>
  <si>
    <t>3.5.1.1 Pemasangan 1 m2 Langit-langit (Plafon) Akustik Ukuran 30 x 30 cm</t>
  </si>
  <si>
    <t>3.5.1.2 Pemasangan 1 m2 Langit-langit (Plafon) Akustik Ukuran 30 x 60 cm</t>
  </si>
  <si>
    <t>3.5.1.3 Pemasangan 1 m2 Langit-langit (Plafon) Akustik Ukuran 60 x 120 cm</t>
  </si>
  <si>
    <t>3.5.1.4 Pemasangan 1 m2 Langit-langit (Plafon) Akustik Ukuran 60 x 120 cm dengan Rangka Aluminium</t>
  </si>
  <si>
    <t>3.5.2  LANGIT-LANGIT (PLAFON) LAINNYA</t>
  </si>
  <si>
    <t>3.5.2.1 Pemasangan 1 m2  Langit-langit (Plafon) Papan Gypsum, Tebal 9 mm</t>
  </si>
  <si>
    <t>3.5.2.2   Pemasangan 1 m2 Langit-langit (Plafon) Serat Semen/GRC, Tebal 4 mm, 5 mm, dan 6 mm</t>
  </si>
  <si>
    <t>3.5.2.2.1 Pemasangan 1 m2 Langit-langit (Plafon) Serat Semen/GRC, Tebal 4 mm</t>
  </si>
  <si>
    <t>3.5.2.2.2 Pemasangan 1 m2 Langit-langit (Plafon) Serat Semen/GRC, Tebal 5 mm</t>
  </si>
  <si>
    <t>3.5.2.2.3 Pemasangan 1 m2 Langit-langit (Plafon) Serat Semen/GRC, Tebal 6 mm</t>
  </si>
  <si>
    <t>3.5.2.3   Pemasangan 1 m2 Langit-langit (Plafon) Kayu Lapis, Tebal 3 mm, 4 mm dan 6 mm</t>
  </si>
  <si>
    <t>3.5.2.3.1 Pemasangan 1 m2 Langit-langit (Plafon) Kayu Lapis, Tebal 3 mm</t>
  </si>
  <si>
    <t>3.5.2.3.2 Pemasangan 1 m2 Langit-langit (Plafon) Kayu Lapis, Tebal 4 mm</t>
  </si>
  <si>
    <t>3.5.2.3.3 Pemasangan 1 m2 Langit-langit (Plafon) Kayu Lapis, Tebal 6 mm</t>
  </si>
  <si>
    <t>3.5.2.4   Pemasangan 1 m2 Langit-langit (Plafon) Lambrisering Kayu, Tebal 9 mm</t>
  </si>
  <si>
    <t>3.5.2.5   Pemasangan 1 m’ List Langit-langit (Plafon) Kayu Profil</t>
  </si>
  <si>
    <t>3.5.2.6   Pemasangan 1 m’ List Langit-langit (Plafon) Gypsum</t>
  </si>
  <si>
    <t>3.5.2.7   Pemasangan 1 m2 Langit-langit (Plafon) Aluminium Spandrel</t>
  </si>
  <si>
    <t>3.5.3  RANGKA LANGIT-LANGIT (PLAFON)</t>
  </si>
  <si>
    <t>3.5.3.2 Pemasangan 1 m2  Rangka Langit-langit (Plafon) (50 x 100) cm, Kayu Kelas II atau III</t>
  </si>
  <si>
    <t>3.5.3.3   Pemasangan 1 m2 Rangka Langit-langit (Plafon) (60 x 60) cm, Kayu Kelas II atau III</t>
  </si>
  <si>
    <t>3.6   PEKERJAAN PASANGAN DINDING</t>
  </si>
  <si>
    <t>3.6.1  DINDING BATA MERAH</t>
  </si>
  <si>
    <t>3.6.1.5   Pemasangan 1 m2 Dinding Bata Merah Tebal 1 Batu Campuran 1SP : 6PP</t>
  </si>
  <si>
    <t>3.6.1.10 Pemasangan 1 m2  Dinding Bata Merah Tebal ½ Batu Campuran 1SP : 6PP</t>
  </si>
  <si>
    <t>3.6.2  DINDING CONBLOCK</t>
  </si>
  <si>
    <t>3.6.3  DINDING ROSTER</t>
  </si>
  <si>
    <t>3.6.3.4   Pemasangan 1 m2 Glass Block 20x20 cm, 1 PC : 3 PP</t>
  </si>
  <si>
    <t>3.6.3.5   Pemasangan 1 m2  Dinding Kerawang (Roster) 20x20 cm, Setara Campuran 1 SP : 3 PP</t>
  </si>
  <si>
    <t>3.6.4  DINDING BATA RINGAN</t>
  </si>
  <si>
    <t>3.6.5  DINDING BATAKO</t>
  </si>
  <si>
    <t>3.6.6  DINDING PARTISI</t>
  </si>
  <si>
    <t>3.6.6.1   Pemasangan 1 m2 Dinding Partisi, Gypsumboard t= 12mm</t>
  </si>
  <si>
    <t>3.7   PEKERJAAN PLESTERAN DAN ACIAN</t>
  </si>
  <si>
    <t>3.7.1    Pemasangan 1 m2 Plesteran 1SP : 1PP Tebal 15 mm</t>
  </si>
  <si>
    <t>3.7.2    Pemasangan 1 m2 Plesteran 1SP : 2PP Tebal 15 mm</t>
  </si>
  <si>
    <t>3.7.3    Pemasangan 1 m2 Plesteran 1SP : 3PP Tebal 15mm</t>
  </si>
  <si>
    <t>3.7.4    Pemasangan 1 m2 Plesteran 1SP : 4PP Tebal 15 mm</t>
  </si>
  <si>
    <t>3.7.5    Pemasangan 1 m2 Plesteran 1SP : 5PP Tebal 15 mm</t>
  </si>
  <si>
    <t>3.7.6    Pemasangan 1 m2 Plesteran 1SP : 6PP Tebal 15 mm</t>
  </si>
  <si>
    <t>3.7.7    Pemasangan 1 m2 Plesteran Mortar Siap Pakai (Semen Instan) Tebal 10 mm</t>
  </si>
  <si>
    <t>3.7.8    Pemasangan 1 m2 Acian</t>
  </si>
  <si>
    <t>3.7.9    Pemasangan 1 m2 Berapen 1SP : 5PP Tebal 15 mm</t>
  </si>
  <si>
    <t>3.7.10  Pemasangan 1 m’ Plesteran Skoning 1SP : 3PP Lebar 10 cm</t>
  </si>
  <si>
    <t>3.7.11  Pemasangan 1 m2 Plesteran Serbuk Batu Granit 1SP : 2 granit, Tebal 10 mm</t>
  </si>
  <si>
    <t>3.7.12  Pemasangan 1 m2 Plesteran Serbuk Batu Traso 1SP : 2 Traso, Tebal 10 mm</t>
  </si>
  <si>
    <t>3.7.13  Pemasangan 1 m2 Kamprotan untuk Finishing 1SP : 2PP</t>
  </si>
  <si>
    <t>3.7.14  Pemasangan Finishing 1 m2 Dinding Siar Pasangan Bata Merah</t>
  </si>
  <si>
    <r>
      <t xml:space="preserve">3.7.16  Pekerjaan 1 m2 Beton </t>
    </r>
    <r>
      <rPr>
        <b/>
        <i/>
        <sz val="11"/>
        <color rgb="FF000000"/>
        <rFont val="Calibri"/>
        <family val="2"/>
        <scheme val="minor"/>
      </rPr>
      <t>Expose</t>
    </r>
  </si>
  <si>
    <t>3.8   PEKERJAAN PENGECATAN DAN PELITURAN</t>
  </si>
  <si>
    <t>3.8.1    Pengikisan/Pengerokan 1m2 Permukaan Cat Lama (Cat Minyak)</t>
  </si>
  <si>
    <t>3.8.2    Pencucian 1 m2 Bidang Permukaan Tembok yang Pernah Dicat</t>
  </si>
  <si>
    <t>3.8.3    Pengerokan 1 m2 Karat pada Permukaan Baja Cara Manual</t>
  </si>
  <si>
    <t>3.8.6    Pelaburan 1 m2 Bidang Kayu dengan Teak Oil</t>
  </si>
  <si>
    <t>3.8.7    Pelaburan 1 m2 Bidang Kayu dengan Pelitur</t>
  </si>
  <si>
    <t>3.8.8    Pelaburan 1 m2 Bidang Kayu dengan Cat Residu atau Ter</t>
  </si>
  <si>
    <t>3.8.9    Pelaburan 1 m2 Bidang Kayu dengan Vernis</t>
  </si>
  <si>
    <t>3.8.10  Pengecatan 1 m2 Tembok Baru</t>
  </si>
  <si>
    <t>3.8.11  Pengecatan 1 m2 Tembok Lama</t>
  </si>
  <si>
    <t>3.8.12  Pelaburan 1 m2 Tembok Baru dengan Kapur Padam (Kapur Pemutih)</t>
  </si>
  <si>
    <t>3.8.14  Pengecatan 1 m2  Permukaan Baja Galvanis 3 Lapis Cat Terakhir secara Semprot</t>
  </si>
  <si>
    <t>3.8.16  Pengecatan  1  m2   Permukaan  Baja  dengan  Menie  Besi  (Zinc Chromate)</t>
  </si>
  <si>
    <t>3.8.18  Pengecatan 1 m2 Permukaan Baja Galvanis secara Manual 4 Lapis</t>
  </si>
  <si>
    <t>3.8.21  Pengecatan 1 m2 Cat Epoxy Tebal 2 mm</t>
  </si>
  <si>
    <t>3.8.22  Pelituran 1 m2 dengan Pelitur Melamic</t>
  </si>
  <si>
    <t>3.8.20  Pengecatan 1 m2  Plafond  (1 Lapis Cat Dasar dan 2 Lapis Cat Penutup)</t>
  </si>
  <si>
    <t>3.8.20.1 Pengecatan 1 m2 Plafond Interior (1 Lapis Cat Dasar dan 2 Lapis Cat Penutup)</t>
  </si>
  <si>
    <t>3.9   PEKERJAAN PENUTUP LANTAI</t>
  </si>
  <si>
    <t>3.9.1  UBIN PC</t>
  </si>
  <si>
    <t>3.9.1.1   Pemasangan 1 m2 Lantai Ubin PC Abu-abu Ukuran 20 cm x 20 cm (1SP : 2PP)</t>
  </si>
  <si>
    <t>3.9.1.2   Pemasangan 1 m2 Lantai Ubin PC Abu-abu Ukuran 30 cm x 30 cm (1SP : 2PP)</t>
  </si>
  <si>
    <t>3.9.2  UBIN WARNA</t>
  </si>
  <si>
    <t>3.9.3  UBIN TERASO</t>
  </si>
  <si>
    <t>3.9.3.3   Pemasangan 1 m2 Lantai Teraso Cor di Tempat, Tebal 3cm</t>
  </si>
  <si>
    <t>3.9.4  HOMOGENEOUS TILE</t>
  </si>
  <si>
    <t>3.9.5  UBIN GRANIT</t>
  </si>
  <si>
    <t>3.9.6  UBIN TERALUX</t>
  </si>
  <si>
    <t>3.9.6.1 Pemasangan 1 m2 Lantai Ubin Teralux Marmer Ukuran 30 cm x 30 cm (1SP : 2PP)</t>
  </si>
  <si>
    <t>3.9.6.2 Pemasangan 1 m2 Lantai Ubin Teralux Marmer Ukuran 40 cm x 40 cm (1SP : 2PP)</t>
  </si>
  <si>
    <t>3.9.6.3 Pemasangan 1 m2 Lantai Ubin Teralux Marmer Ukuran 60 cm x 60 cm (1SP : 2PP)</t>
  </si>
  <si>
    <t>3.9.6.9 Pemasangan 1 m’ Plint Ubin Teralux Marmer Ukuran 10 s.d. 15 cm x 60 cm (1SP : 2PP)</t>
  </si>
  <si>
    <t>3.9.7  KERAMIK ARTISTIK</t>
  </si>
  <si>
    <t>3.9.8  KERAMIK</t>
  </si>
  <si>
    <t>3.9.9  PENUTUP LANTAI LAINNYA</t>
  </si>
  <si>
    <t>3.9.9.1   Pemasangan 1 m2 Lantai Marmer Ukuran 100 cm x 100 cm</t>
  </si>
  <si>
    <t>3.9.9.2   Pemasangan 1 m2 Lantai Karpet</t>
  </si>
  <si>
    <t>3.9.9.3   Pemasangan 1 m2 Underlayer (Pelapis Bawah Karpet)</t>
  </si>
  <si>
    <t>3.9.9.4   Pemasangan 1 m2 Lantai Parquet Kayu Solid</t>
  </si>
  <si>
    <t>3.9.9.5   Pemasangan 1 m2 Lantai Engineering Wood</t>
  </si>
  <si>
    <t>3.9.9.6   Pemasangan 1 m’ Plint Kayu Tebal 2 cm Lebar 10 cm</t>
  </si>
  <si>
    <t>3.9.9.7   Pemasangan 1 m2 Lantai Vynil Ukuran 30cm x 30cm</t>
  </si>
  <si>
    <t>3.9.9.8   Pemasangan 1 m’ Plint Vynil 15cm x 30cm</t>
  </si>
  <si>
    <t>3.9.9.9   Pemasangan 1 m2 Floor Harderner</t>
  </si>
  <si>
    <t>3.9.9.10 Pemasangan 1 m2 Lantai UPVC Decking</t>
  </si>
  <si>
    <t>3.9.9.11 Pemolesan 1 m2 Lantai Ubin Teraso, Granit, Marmer</t>
  </si>
  <si>
    <t>3.10.1 DINDING KERAMIK</t>
  </si>
  <si>
    <t>3.10  PEKERJAAN PENUTUP DINDING</t>
  </si>
  <si>
    <t>3.10.1.3 Pemasangan 1 m2 Dinding Keramik 10 cm x 20 cm (1SP : 2PP)</t>
  </si>
  <si>
    <t>3.10.1.4 Pemasangan 1 m2 Dinding Keramik 20 cm x 20 cm (1SP : 2PP)</t>
  </si>
  <si>
    <t>3.10.2 DINDING HOMOGENEOUS TILE</t>
  </si>
  <si>
    <t>3.10.2.1 Pemasangan 1 m2 Dinding Homogeneous Tile Polish 30 cm x 30 cm (1SP : 2PP)</t>
  </si>
  <si>
    <t>3.10.2.2 Pemasangan 1 m2 Dinding Homogeneous Tile Polish 40 cm x 40 cm (1SP : 2PP)</t>
  </si>
  <si>
    <t>3.10.2.3 Pemasangan 1 m2 Dinding Homogeneous Tile Polish 60 cm x 60 cm (1SP : 2PP)</t>
  </si>
  <si>
    <t>3.10.2.4 Pemasangan 1 m2 Dinding Homogeneous Tile Unpolish 30 cm x 30 cm (1SP : 2PP)</t>
  </si>
  <si>
    <t>3.10.2.5 Pemasangan 1 m2 Dinding Homogeneous Tile Unpolish 40 cm x 40 cm (1SP : 2PP)</t>
  </si>
  <si>
    <t>3.10.2.6 Pemasangan 1 m2 Dinding Homogeneous Tile Unpolish 60 cm x 60 cm (1SP : 2PP)</t>
  </si>
  <si>
    <t>3.10.3 DINDING PORSELEN</t>
  </si>
  <si>
    <t>3.10.3.1 Pemasangan 1 m2 Dinding Porselen 11 cm x 11 cm (1SP : 2PP)</t>
  </si>
  <si>
    <t>3.10.3.2 Pemasangan 1 m2 Dinding Porselen 10 cm x 20 cm (1SP : 2PP)</t>
  </si>
  <si>
    <t>3.10.3.3 Pemasangan 1 m2 Dinding Porselen 20 cm x 20 cm (1SP : 2PP)</t>
  </si>
  <si>
    <t>3.10.4 DINDING BATU ALAM</t>
  </si>
  <si>
    <t>3.10.4.1 Pemasangan 1 m2 Dinding Bata Pelapis 3 cm x 7 cm x 24 cm</t>
  </si>
  <si>
    <t>3.10.4.2 Pemasangan 1 m2 Dinding Batu Paras</t>
  </si>
  <si>
    <t>3.10.4.3 Pemasangan 1 m2 Dinding Batu Tempel Hitam</t>
  </si>
  <si>
    <t>Batu Paras</t>
  </si>
  <si>
    <t>3.10.5 PENUTUP DINDING LAINNYA</t>
  </si>
  <si>
    <t>3.10.5.1 Pemasangan 1 m2 Wallpaper Lebar 50 cm</t>
  </si>
  <si>
    <t>3.10.5.2 Pemasangan 1 m2  Dinding Pemisah Plywood Rangkap, Rangka Kayu Kelas II</t>
  </si>
  <si>
    <t>3.10.1.2 Pemasangan 1 m2 Dinding Keramik Artistik 5 cm x 20 cm (1SP : 2PP)</t>
  </si>
  <si>
    <t>3.10.1.1 Pemasangan 1 m2 Dinding Keramik Artistik 10 cm x 20 cm (1SP : 2PP)</t>
  </si>
  <si>
    <t>3.9.9.13 Pemasangan 1 m2  Lantai Keramik Tactile Ukuran 40 x 40 cm (1SP:2PP)</t>
  </si>
  <si>
    <t>3.9.9.12 Pemasangan 1 m2  Lantai Keramik Tactile Ukuran 30 x 30 cm (1SP:2PP)</t>
  </si>
  <si>
    <t>3.9.8.1   Pemasangan 1 m2 Lantai Keramik Ukuran 20 cm x 20 cm (1SP : 2PP)</t>
  </si>
  <si>
    <t>3.9.7.6   Pemasangan 1 m’ Plint Internal Cove Artistik 5 cm x 5 cm x 20 cm (1SP : 2PP)</t>
  </si>
  <si>
    <t>3.9.7.5   Pemasangan 1 m2 Lantai Keramik Artistik Ukuran 40 cm x 40 cm (1SP : 2PP)</t>
  </si>
  <si>
    <t>3.9.7.4   Pemasangan 1 m2 Lantai Keramik Artistik Ukuran 30 cm x 30 cm (1SP : 2PP)</t>
  </si>
  <si>
    <t>3.9.7.3   Pemasangan 1 m2 Lantai Keramik Artistik Ukuran 20 cm x 20 cm (1SP : 2PP)</t>
  </si>
  <si>
    <t>3.9.7.2   Pemasangan 1 m2 Lantai Keramik Artistik Ukuran 10 cm x 10 cm (1SP : 2PP)</t>
  </si>
  <si>
    <t>3.9.7.1   Pemasangan 1 m2  Lantai Keramik Artistik Ukuran 8 cm x 8 cm (1SP : 2PP)</t>
  </si>
  <si>
    <t>3.9.6.7   Pemasangan 1 m’ Plint Ubin Teralux Marmer Ukuran 10 s.d. 15 cm x 30 cm (1SP : 2PP)</t>
  </si>
  <si>
    <t>3.9.6.6   Pemasangan 1 m’ Plint Ubin Teralux Kerang Ukuran 10 s.d. 15 cm x 60 cm (1SP : 2PP)</t>
  </si>
  <si>
    <t>3.9.6.5   Pemasangan 1 m’ Plint Ubin Teralux Kerang Ukuran 10 s.d. 15 cm x 40 cm (1SP : 2PP)</t>
  </si>
  <si>
    <t>3.9.6.4   Pemasangan 1 m’ Plint Ubin Teralux Kerang Ukuran 10 s.d. 15 cm x 30 cm (1SP : 2PP)</t>
  </si>
  <si>
    <t>3.9.5.6   Pemasangan 1 m’ Plint Ubin Granit Ukuran 10 s.d. 15 cm x 60 cm (1SP : 2PP)</t>
  </si>
  <si>
    <t>3.9.5.5   Pemasangan 1 m’ Plint Ubin Granit Ukuran 10 s.d. 15 cm x 40 cm (1SP : 2PP)</t>
  </si>
  <si>
    <t>3.9.5.4   Pemasangan 1 m’ Plint Ubin Granit Ukuran 10 s.d. 15 cm x 30 cm (1SP : 2PP)</t>
  </si>
  <si>
    <t>3.9.5.3   Pemasangan 1 m2 Lantai Ubin Granit Ukuran 60 cm x 60 cm (1SP : 2PP)</t>
  </si>
  <si>
    <t>3.9.5.2   Pemasangan 1 m2 Lantai Ubin Granit Ukuran 40 cm x 40 cm (1SP : 2PP)</t>
  </si>
  <si>
    <t>3.9.5.1   Pemasangan 1 m2 Lantai Ubin Granit Ukuran 30 cm x 30 cm (1SP : 2PP)</t>
  </si>
  <si>
    <t>3.9.3.5   Pemasangan 1 m’ Plint Ubin Teraso Ukuran 10 s.d. 15 cm x 40 cm (1SP : 2PP)</t>
  </si>
  <si>
    <t>3.9.3.4   Pemasangan 1 m’ Plint Ubin Teraso Ukuran 10 s.d. 15 cm x 30 cm (1SP : 2PP)</t>
  </si>
  <si>
    <t>3.9.3.2   Pemasangan 1 m2 Lantai Ubin Teraso Ukuran 40 cm x 40 cm (1SP : 2PP)</t>
  </si>
  <si>
    <t>3.9.3.1   Pemasangan 1 m2 Lantai Ubin Teraso Ukuran 30 cm x 30 cm (1SP : 2PP)</t>
  </si>
  <si>
    <t>3.9.2.8   Pemasangan 1 m’ Plint Ubin Warna Ukuran 10 s.d. 15 cm x 60 cm (1SP : 2PP)</t>
  </si>
  <si>
    <t>3.9.2.7   Pemasangan 1 m’ Plint Ubin Warna Ukuran 10 s.d. 15 cm x 40 cm (1SP : 2PP)</t>
  </si>
  <si>
    <t>3.9.2.6   Pemasangan 1 m’ Plint Ubin Warna Ukuran 10 s.d. 15 cm x 30 cm (1SP : 2PP)</t>
  </si>
  <si>
    <t>3.9.2.5   Pemasangan 1 m’ Plint Ubin Warna Ukuran 10 s.d. 15 cm x 20 cm (1SP : 2PP)</t>
  </si>
  <si>
    <t>3.9.2.4   Pemasangan 1 m2 Lantai Ubin Warna Ukuran 60 cm x 60 cm (1SP : 2PP)</t>
  </si>
  <si>
    <t>3.9.2.3   Pemasangan 1 m2 Lantai Ubin Warna Ukuran 40 cm x 40 cm (1SP : 2PP)</t>
  </si>
  <si>
    <t>3.9.2.2   Pemasangan 1 m2 Lantai Ubin Warna Ukuran 30 cm x 30 cm (1SP : 2PP)</t>
  </si>
  <si>
    <t>3.9.2.1   Pemasangan 1 m2 Lantai Ubin Warna Ukuran 20 cm x 20 cm (1SP : 2PP)</t>
  </si>
  <si>
    <t>3.8.19  Pengecatan 1 m2 Permukaan Baja Galvanis secara Manual Sistem 1 Lapis Cat Penutup</t>
  </si>
  <si>
    <t>3.8.17  Pengecatan  1  m2   Permukaan  Baja  dengan  Menie  Besi  (Zinc Chromate) dengan Perancah</t>
  </si>
  <si>
    <t>3.8.15  Pengecatan 1 m2 Permukaan Baja Galvanis secara Manual Sistem 3 Lapis</t>
  </si>
  <si>
    <t>3.8.13  Pelaburan  1  m2   Tembok  Lama  dengan  Kapur  Padam  (Kapur Pemutih)</t>
  </si>
  <si>
    <t>3.8.11.2 Pengecatan 1 m2 Tembok Lama Eksterior (1 Lapis Cat Dasar, 2 Lapis Cat Penutup)</t>
  </si>
  <si>
    <t>3.8.11.1 Pengecatan 1 m2  Tembok Lama Interior (1 Lapis Cat Dasar, 2 Lapis Cat Penutup)</t>
  </si>
  <si>
    <t>3.7.15  Pemasangan  Finishing  1  m2   Dinding  Siar  Pasangan  Conblock Ekspose</t>
  </si>
  <si>
    <t>3.6.5.2   Pemasangan 1 m2  Dinding Batako dengan Mortar Tipe N,fc’ 5,2 Mpa (Setara Campuran 1SP : 4PP)</t>
  </si>
  <si>
    <t>1 Kg Penulangan slab untuk BjTP diameter ≥ 12 mm, cara semi mekanis (untuk bangunan gedung)</t>
  </si>
  <si>
    <t>1 Kg Penulangan slab untuk BjTS diameter ≥ 12 mm, cara semi mekanis (untuk bangunan gedung)</t>
  </si>
  <si>
    <t>1 Kg Penulangan kolom, balok, ring balk dan sloof untuk BjTP diameter &lt; 12 mm, cara manual (untuk bangunan gedung)</t>
  </si>
  <si>
    <t>1 Kg Penulangan kolom, balok, ring balk dan sloof untuk BjTS diameter &lt; 12 mm, cara manual (untuk bangunan gedung)</t>
  </si>
  <si>
    <t>1 Kg Penulangan kolom, balok, ring balk dan sloof untuk BjTP diameter ≥ 12 mm, cara semi mekanis (untuk bangunan gedung)</t>
  </si>
  <si>
    <t>1 Kg Penulangan kolom, balok, ring balk dan sloof untuk BjTS diameter ≥ 12 mm, cara semi mekanis (untuk bangunan gedung)</t>
  </si>
  <si>
    <t>1 m3 beton mutu rendah f'c 7,5 Mpa Slump (100 ± 25) mm, agregat maks 19 mm secara manual</t>
  </si>
  <si>
    <t>1 m3 beton mutu rendah f'c 10 Mpa Slump (100 ± 25) mm, agregat maks 19 mm secara manual</t>
  </si>
  <si>
    <t>1 m3 beton mutu rendah f'c 15 Mpa Slump (100 ± 25) mm, agregat maks 19 mm secara manual</t>
  </si>
  <si>
    <t>1 m3 beton mutu rendah f'c 17 Mpa Slump (100 ± 25) mm, agregat maks 19 mm secara manual</t>
  </si>
  <si>
    <t>1 m3 beton mutu sedang  f'c 20 Mpa Slump (100 ± 25) mm, agregat maks 19 mm secara manual</t>
  </si>
  <si>
    <t>1 m3 beton mutu sedang  f'c 21 Mpa Slump (100 ± 25) mm, agregat maks 19 mm secara manual</t>
  </si>
  <si>
    <t>1 m3 beton mutu rendah f'c 10 Mpa Slump (100 ± 25) mm, agregat maks 19 mm secara semi mekanis</t>
  </si>
  <si>
    <t>1 m3 beton mutu rendah f'c 15 Mpa Slump (100 ± 25) mm, agregat maks 19 mm secara semi mekanis</t>
  </si>
  <si>
    <t>1 m3 beton mutu rendah f'c 17 Mpa Slump (100 ± 25) mm, agregat maks 19 mm secara semi mekanis</t>
  </si>
  <si>
    <t>1 m3 beton mutu sedang f'c 20 Mpa Slump (100 ± 25) mm, agregat maks 19 mm secara semi mekanis</t>
  </si>
  <si>
    <t>1 m3 beton mutu sedang f'c 21 Mpa Slump (100 ± 25) mm, agregat maks 19 mm secara semi mekanis</t>
  </si>
  <si>
    <t>1 m3 beton mutu sedang f'c 25 Mpa Slump (100 ± 25) mm, agregat maks 19 mm secara semi mekanis</t>
  </si>
  <si>
    <t>1 m3 beton mutu sedang f'c 28 Mpa Slump (100 ± 25) mm, agregat maks 19 mm secara semi mekanis</t>
  </si>
  <si>
    <t>1 m3 beton mutu sedang f'c 30 Mpa Slump (100 ± 25) mm, agregat maks 19 mm secara semi mekanis</t>
  </si>
  <si>
    <t>1 m3 beton mutu sedang f'c 31 Mpa Slump (100 ± 25) mm, agregat maks 19 mm secara semi mekanis</t>
  </si>
  <si>
    <t>1 m3 beton mutu sedang f'c 35 Mpa Slump (100 ± 25) mm, agregat maks 19 mm secara semi mekanis</t>
  </si>
  <si>
    <t>Per m' penetrasi Tiang Beton Δ 28 cm secara mekanis</t>
  </si>
  <si>
    <t>Per m' penetrasi Tiang Beton Δ 32 cm secara mekanis</t>
  </si>
  <si>
    <t>Per m' penetrasi Tiang Beton persegi 20 cm x 20 cm  secara mekanis</t>
  </si>
  <si>
    <t>Per m' penetrasi Tiang Beton persegi 25 cm x 25 cm  secara mekanis</t>
  </si>
  <si>
    <t>Per m' penetrasi Tiang Beton persegi 30 cm x 30 cm  secara mekanis</t>
  </si>
  <si>
    <t>Per m' penetrasi Tiang Beton persegi 35 cm x 35 cm  secara mekanis</t>
  </si>
  <si>
    <t>Per m' penetrasi Tiang Beton persegi 40 cm x 40 cm  secara mekanis</t>
  </si>
  <si>
    <t>Per m' penetrasi Tiang Beton persegi 45 cm x 45 cm  secara mekanis</t>
  </si>
  <si>
    <t>Per m' penetrasi Tiang Beton persegi 50 cm x 50 cm  secara mekanis</t>
  </si>
  <si>
    <t>Pengecoran pakai pompa beton Ø 1,5" ; 5 KW; 8 bar; T= 5 m' (untuk bangunan gedung)</t>
  </si>
  <si>
    <t>Pengecoran pakai pompa beton Ø 2,5" ; 20 KW; 20 bar; T= 18 m' (untuk bangunan gedung)</t>
  </si>
  <si>
    <t>Pengecoran pakai pompa beton Ø 2,5" ; 75 KW; 120 bar; T= 50m'/H= 80 m' (untuk bangunan gedung)</t>
  </si>
  <si>
    <t>Pengecoran pakai pompa beton Ø 3" ; 140 KW; 180 bar; T= 75m'/H=150 m' (untuk bangunan gedung)</t>
  </si>
  <si>
    <t>Pengeboran 1 m' Lubang bored Pile ø 20 cm pada tanah lunak (manual)</t>
  </si>
  <si>
    <t>Pengeboran 1 m' Lubang bored Pile ø 20 cm pada tanah sedang (manual)</t>
  </si>
  <si>
    <t>Pengeboran 1 m' Lubang bored Pile ø 20 cm pada tanah sangat padat, dan batuan lunak (manual)</t>
  </si>
  <si>
    <t>Pengeboran 1 m' Lubang bored Pile ø 20 cm pada tanah berbatu (manual)</t>
  </si>
  <si>
    <t>Pengeboran 1 m' Lubang bored Pile ø 30 cm pada tanah lunak (manual)</t>
  </si>
  <si>
    <t>Pengeboran 1 m' Lubang bored Pile ø 30 cm pada tanah sedang (manual)</t>
  </si>
  <si>
    <t>Pengeboran 1 m' Lubang bored Pile ø 30 cm pada tanah sangat padat, dan batuan lunak (manual)</t>
  </si>
  <si>
    <t>Pengeboran 1 m' Lubang bored Pile ø 30 cm pada tanah berbatu (manual)</t>
  </si>
  <si>
    <t>Pengeboran 1 m' Lubang bored Pile ø 40 cm pada tanah lunak (manual)</t>
  </si>
  <si>
    <t>Pengeboran 1 m' Lubang bored Pile ø 40 cm pada tanah sedang (manual)</t>
  </si>
  <si>
    <t>Pengeboran 1 m' Lubang bored Pile ø 40 cm pada tanah sangat padat, dan batuan lunak (manual)</t>
  </si>
  <si>
    <t>Pengeboran 1 m' Lubang bored Pile ø 40 cm pada tanah berbatu (manual)</t>
  </si>
  <si>
    <t>Pengeboran 1 m' Lubang bored Pile ø 50 cm pada tanah lunak (manual)</t>
  </si>
  <si>
    <t>Pengeboran 1 m' Lubang bored Pile ø 50 cm pada tanah sedang (manual)</t>
  </si>
  <si>
    <t>Pengeboran 1 m' Lubang bored Pile ø 50 cm pada tanah sangat padat, dan batuan lunak (manual)</t>
  </si>
  <si>
    <t>Pengeboran 1 m' Lubang bored Pile ø 50 cm pada tanah berbatu (manual)</t>
  </si>
  <si>
    <t>Pengeboran 1 m' Lubang bored Pile ø 120 cm (mekanis) untuk bangunan gedung</t>
  </si>
  <si>
    <t>1.3   PEKERJAAN TIMBUNAN DAN PEMADATAN (TERMASUK PERATAAN DAN PERAPIHAN)</t>
  </si>
  <si>
    <t>1.3.1  Timbunan atau Urukan secara Manual</t>
  </si>
  <si>
    <t>2.3   PEKERJAAN STRUKTUR BAJA</t>
  </si>
  <si>
    <t>2.3.1 Struktur Atas</t>
  </si>
  <si>
    <t>2.3.1.1   1 kg Pabrikasi dan Ereksi Baja Profil</t>
  </si>
  <si>
    <t>Tenaga Kerja</t>
  </si>
  <si>
    <t>0,0375</t>
  </si>
  <si>
    <t>Jumlah Harga Tenaga Kerja</t>
  </si>
  <si>
    <t>Bahan</t>
  </si>
  <si>
    <t>Baja Profil</t>
  </si>
  <si>
    <t>1,15</t>
  </si>
  <si>
    <t>0,053</t>
  </si>
  <si>
    <t>Jumlah Harga Bahan</t>
  </si>
  <si>
    <t>Peralatan</t>
  </si>
  <si>
    <t>Alat las Listrik</t>
  </si>
  <si>
    <t>Crane Mobile 7 ton</t>
  </si>
  <si>
    <t>Jumlah Harga Alat</t>
  </si>
  <si>
    <t>2.3.1.2   1 kg Pemasangan angkur</t>
  </si>
  <si>
    <t>0,0406</t>
  </si>
  <si>
    <t>0,0041</t>
  </si>
  <si>
    <t>Angkur</t>
  </si>
  <si>
    <t>2.3.1.3   1 kg Pemasangan baut</t>
  </si>
  <si>
    <t>Baut</t>
  </si>
  <si>
    <t>Kunci momen</t>
  </si>
  <si>
    <t>2.3.1.4   1 kg Pekerjaan baja pelat secara semi mekanis</t>
  </si>
  <si>
    <t>0,0345</t>
  </si>
  <si>
    <t>0,0034</t>
  </si>
  <si>
    <t>Pelat Baja</t>
  </si>
  <si>
    <t>1,1500</t>
  </si>
  <si>
    <t>0,0530</t>
  </si>
  <si>
    <t>2.3.1.5 1 kg Pekerjaan baja profil siku dengan pengelasan secara semi mekanis</t>
  </si>
  <si>
    <t>Baja Profil Siku</t>
  </si>
  <si>
    <t>2.3.1.6   1 kg Pekerjaan Baja Profil Siku tanpa Pengelasan Secara Manual</t>
  </si>
  <si>
    <t>2.3.2 Struktur Bawah</t>
  </si>
  <si>
    <t>2.3.2.1   Fondasi Tiang Pancang Baja</t>
  </si>
  <si>
    <t>2.4   PEKERJAAN STRUKTUR BETON PRACETAK</t>
  </si>
  <si>
    <t>2.4.1 Pembuatan Bekisting</t>
  </si>
  <si>
    <t>2.4.1.1   Pembuatan 1 m2 Bekisting untuk Pelat Beton Pracetak Komponen Modular Bangunan Gedung (5 kali pakai)</t>
  </si>
  <si>
    <t>0,076</t>
  </si>
  <si>
    <t>Lantai kerja t = 10 cm</t>
  </si>
  <si>
    <t>Besi hollow (50 x 50 x
3) mm</t>
  </si>
  <si>
    <t>9,394</t>
  </si>
  <si>
    <t>Dinabolt  Ø  12  mm
(10 s.d.15 cm)</t>
  </si>
  <si>
    <t>3,882</t>
  </si>
  <si>
    <t>2.4.1.2   Pembuatan 1 m2 Bekisting untuk Balok Beton Pracetak (10-12 kali pakai)</t>
  </si>
  <si>
    <t>Kayu kaso 5/8</t>
  </si>
  <si>
    <t>0,046</t>
  </si>
  <si>
    <t>0,693</t>
  </si>
  <si>
    <t>2.4.1.3   Pembuatan 1 m2  Bekisting untuk Kolom Beton Pracetak (10-12 kali pakai)</t>
  </si>
  <si>
    <t>Kayu kaso 5/9</t>
  </si>
  <si>
    <t>Phenol film 12 mm</t>
  </si>
  <si>
    <t>0,048</t>
  </si>
  <si>
    <t>2.4.1.4   Pemasangan 1 titik Bekisting Joint Pracetak</t>
  </si>
  <si>
    <t>0,1470</t>
  </si>
  <si>
    <t>0,147</t>
  </si>
  <si>
    <t>Kayu kaso 5/10</t>
  </si>
  <si>
    <t>Papan cor</t>
  </si>
  <si>
    <t>0,264</t>
  </si>
  <si>
    <t>2.4.2 Pemasangan Dan Membuka Cetakan</t>
  </si>
  <si>
    <t>2.4.2.1   Pemasangan dan Membuka Cetakan 1 buah Komponen Pelat Beton Pracetak</t>
  </si>
  <si>
    <t>2.4.2.2   Pemasangan  dan  Membuka  Cetakan  1  buah  Komponen  Balok Beton Pracetak</t>
  </si>
  <si>
    <t>0,089</t>
  </si>
  <si>
    <t>2.4.2.3   Pemasangan dan Membuka Cetakan 1 buah Komponen Kolom Beton Pracetak</t>
  </si>
  <si>
    <t>0,071</t>
  </si>
  <si>
    <t>2.4.3.1   Penuangan/Menebar Beton 1 m3 untuk Pelat Beton Pracetak</t>
  </si>
  <si>
    <t>Tukang batu/tembok</t>
  </si>
  <si>
    <t>0,244</t>
  </si>
  <si>
    <t>L.14.b</t>
  </si>
  <si>
    <t>0,128</t>
  </si>
  <si>
    <t>0,034</t>
  </si>
  <si>
    <t>CATATAN:</t>
  </si>
  <si>
    <t>*) Tenaga Terampil Operator merupakan konversi atas Tukang vibrator</t>
  </si>
  <si>
    <t>2.4.3.2   Penuangan/Menebar Beton 1 m3 untuk Balok Beton Pracetak</t>
  </si>
  <si>
    <t>0,069</t>
  </si>
  <si>
    <t>0,242</t>
  </si>
  <si>
    <t>0,138</t>
  </si>
  <si>
    <t>0,037</t>
  </si>
  <si>
    <t>2.4.3.3   Penuangan/Menebar Beton 1 m3 untuk Kolom Beton Pracetak</t>
  </si>
  <si>
    <t>0,061</t>
  </si>
  <si>
    <t>0,213</t>
  </si>
  <si>
    <t>2.4.4 Pemindahan Komponen Pracetak</t>
  </si>
  <si>
    <t>2.4.4.1   Pemindahan 1 buah Komponen untuk Pelat Pracetak ( ± 20 m)</t>
  </si>
  <si>
    <t>0,0380</t>
  </si>
  <si>
    <t>0,0038</t>
  </si>
  <si>
    <t>unit hari</t>
  </si>
  <si>
    <t>Tukang ereksi</t>
  </si>
  <si>
    <t>0,022</t>
  </si>
  <si>
    <t>Sewa pipe support</t>
  </si>
  <si>
    <t>buah hari</t>
  </si>
  <si>
    <t>0,0610</t>
  </si>
  <si>
    <t>0,1220</t>
  </si>
  <si>
    <t>Sewa scaffolding</t>
  </si>
  <si>
    <t>0,166</t>
  </si>
  <si>
    <t>2,200</t>
  </si>
  <si>
    <t>0,3670</t>
  </si>
  <si>
    <t>0,0740</t>
  </si>
  <si>
    <t>0,2200</t>
  </si>
  <si>
    <t>0,220</t>
  </si>
  <si>
    <t>0,073</t>
  </si>
  <si>
    <t>0,132</t>
  </si>
  <si>
    <t>26,08</t>
  </si>
  <si>
    <t>60,80</t>
  </si>
  <si>
    <t>82,32</t>
  </si>
  <si>
    <t>17,20</t>
  </si>
  <si>
    <t>0,165</t>
  </si>
  <si>
    <t>32,6</t>
  </si>
  <si>
    <t>KR (maksimum 30 mm)</t>
  </si>
  <si>
    <t>102,9</t>
  </si>
  <si>
    <t>21,5</t>
  </si>
  <si>
    <t>0,198</t>
  </si>
  <si>
    <t>39,12</t>
  </si>
  <si>
    <t>91,2</t>
  </si>
  <si>
    <t>123,48</t>
  </si>
  <si>
    <t>25,8</t>
  </si>
  <si>
    <t>0,248</t>
  </si>
  <si>
    <t>0,041</t>
  </si>
  <si>
    <t>48,9</t>
  </si>
  <si>
    <t>154,35</t>
  </si>
  <si>
    <t>32,25</t>
  </si>
  <si>
    <t>BjTP atau BjTS *)</t>
  </si>
  <si>
    <t>0,0605</t>
  </si>
  <si>
    <t>Alat sambung dolken ø6-8 cm</t>
  </si>
  <si>
    <t>Sepatu pancang
dolken ø6-8 cm</t>
  </si>
  <si>
    <t>Alat Pancang Mini
Pile Driver (Vibratory)
Hammer 50 kg (1 HP)</t>
  </si>
  <si>
    <t>0,0759</t>
  </si>
  <si>
    <t>0,0228</t>
  </si>
  <si>
    <t>Alat sambung kayu terbuat dari baja ø
18-20 cm</t>
  </si>
  <si>
    <t>Sepatu pancang kayu ø18-20 cm</t>
  </si>
  <si>
    <t>Crane Truck 3 T</t>
  </si>
  <si>
    <t>Alat Pancang Mini
Pile Driver (Vibrator) Hammer 500 kg (10
HP)</t>
  </si>
  <si>
    <t>0,111</t>
  </si>
  <si>
    <t>Bambu Panjang 4,5
meter</t>
  </si>
  <si>
    <t>batang</t>
  </si>
  <si>
    <t>0,8333</t>
  </si>
  <si>
    <t>Anyaman bambu
(geribig)</t>
  </si>
  <si>
    <t>0,3000</t>
  </si>
  <si>
    <t>Kawat bendrat</t>
  </si>
  <si>
    <t>0,1477</t>
  </si>
  <si>
    <t>Pipa PVC ø 1" s.d ø 2"</t>
  </si>
  <si>
    <t>1,0500</t>
  </si>
  <si>
    <t>0,4561</t>
  </si>
  <si>
    <t>0,0196</t>
  </si>
  <si>
    <t>Geotekstil Woven</t>
  </si>
  <si>
    <t>Pipa PVC ø 2"</t>
  </si>
  <si>
    <t>0,6774</t>
  </si>
  <si>
    <t>0,0235</t>
  </si>
  <si>
    <t>6,340</t>
  </si>
  <si>
    <t>0,6157</t>
  </si>
  <si>
    <t>0,3957</t>
  </si>
  <si>
    <t>0,0616</t>
  </si>
  <si>
    <t>Batu uk. 12-25 cm</t>
  </si>
  <si>
    <t>1,3000</t>
  </si>
  <si>
    <t>Kawat Bronjong ø 2 -
4 mm</t>
  </si>
  <si>
    <t>13,850</t>
  </si>
  <si>
    <t>0,4320</t>
  </si>
  <si>
    <t>Tukang    penganyam
bronjong</t>
  </si>
  <si>
    <t>0,9574</t>
  </si>
  <si>
    <t>0,5096</t>
  </si>
  <si>
    <t>0,1528</t>
  </si>
  <si>
    <t>0,5205</t>
  </si>
  <si>
    <t>0,3005</t>
  </si>
  <si>
    <t>0,0520</t>
  </si>
  <si>
    <t>14,850</t>
  </si>
  <si>
    <t>0,8622</t>
  </si>
  <si>
    <t>0,4144</t>
  </si>
  <si>
    <t>0,0862</t>
  </si>
  <si>
    <t>0,3600</t>
  </si>
  <si>
    <t>Kawat Bronjong</t>
  </si>
  <si>
    <t>0,7017</t>
  </si>
  <si>
    <t>0,2339</t>
  </si>
  <si>
    <t>0,0701</t>
  </si>
  <si>
    <r>
      <t>1 m2 pembersihan dan pengupasan permukaan tanah (stiping) sd tanaman Φ</t>
    </r>
    <r>
      <rPr>
        <sz val="11"/>
        <color indexed="8"/>
        <rFont val="Calibri"/>
        <family val="2"/>
        <scheme val="minor"/>
      </rPr>
      <t xml:space="preserve">  2 cm</t>
    </r>
  </si>
  <si>
    <t>Jumlah Unit Pekerjaan</t>
  </si>
  <si>
    <t>2.4.4.2   Pemindahan 1 buah Komponen untuk Balok Pracetak ( ± 20 m)</t>
  </si>
  <si>
    <t>2.4.4.3   Pemindahan 1 buah Komponen untuk Kolom Pracetak ( ± 20 m)</t>
  </si>
  <si>
    <t>2.4.5 Pemasangan Dan Ereksi Komponen Pracetak</t>
  </si>
  <si>
    <t>2.4.5.1   Pemasangan  1  buah  Komponen  untuk  Pelat  Beton  Pracetak</t>
  </si>
  <si>
    <t>Beserta Indeks Kenaikan Lantai Ereksi Pelat Hingga 24 Lantai</t>
  </si>
  <si>
    <t>2.4.5.2   Pemasangan 1 buah Komponen Balok Pracetak Beserta Indeks</t>
  </si>
  <si>
    <t>Kenaikan Lantai Ereksi Balok Hingga 24 Lantai</t>
  </si>
  <si>
    <t>2.4.5.3   Ereksi 1 buah komponen untuk pelat pracetak</t>
  </si>
  <si>
    <t>2.4.5.4   Ereksi 1 buah komponen untuk balok pracetak</t>
  </si>
  <si>
    <t>2.4.5.5   Ereksi 1 buah komponen untuk kolom pracetak</t>
  </si>
  <si>
    <t>2.4.5.6   Upah 1 titik Pekerjaan Grout pada Joint Beton Pracetak</t>
  </si>
  <si>
    <t>2.4.5.7   Upah 1 titik Joint dengan Sling</t>
  </si>
  <si>
    <t>2.4.6 Produksi Lahan</t>
  </si>
  <si>
    <t>2.4.6.1   Pembuatan 1 m2 lahan produksi tebal 8 cm beton fc' = 14,5 MPa, slump (120± 20) mm</t>
  </si>
  <si>
    <t>2.4.6.2   Pembuatan 1 m2 lahan produksi tebal 10 cm beton fc' = 14,5 MPa, slump (120± 20) mm</t>
  </si>
  <si>
    <t>2.4.6.3   Pembuatan 1 m2 lahan produksi tebal 12 cm beton fc' = 14,5 MPa, slump (120± 20) mm</t>
  </si>
  <si>
    <t>2.4.6.4   Pembuatan 1 m2 lahan produksi tebal 15 cm beton fc' = 14,5 MPa, slump (120± 20) mm</t>
  </si>
  <si>
    <t>2.5   PEKERJAAN STRUKTUR BETON PRATEGANG</t>
  </si>
  <si>
    <t>2.5.1 Pemasangan    1    kg    kabel    prategang    (prestressed) polos/strands</t>
  </si>
  <si>
    <t>*) BjTP atau BjTS sesuaikan dengan kebutuhan</t>
  </si>
  <si>
    <t>2.6   PEKERJAAN STRUKTUR KAYU</t>
  </si>
  <si>
    <t>2.6.1 Struktur Atas</t>
  </si>
  <si>
    <t>2.6.2 Pemancangan Tiang Kayu/Cerucuk Bambu/Dolken</t>
  </si>
  <si>
    <t>2.6.2.1   Pemancangan per m' Tiang Pancang Kayu atau Dolken ø 6-8 cm</t>
  </si>
  <si>
    <t>CATATAN: Jika pemancangan dolken lebih dari 4m diperlukan alat sambung dolken sedangkan cerucuk</t>
  </si>
  <si>
    <t>umumnya digunakan pada tanah lembek sehingga tidak menggunakan alat sambung dan sepatu pancang dolken</t>
  </si>
  <si>
    <t>2.6.2.2   Pemancangan per m' Tiang Kayu Gelondongan ø 18 - 20 cm</t>
  </si>
  <si>
    <t>2.6.2.3   1 m2 Turap bambu dari geribig bambu secara manual, JAT &lt; 0,5 m</t>
  </si>
  <si>
    <t>CATATAN: JAT adalah jarak antar tiang</t>
  </si>
  <si>
    <t>2.7   PEKERJAAN DINDING PENAHAN TANAH</t>
  </si>
  <si>
    <t>biayanya</t>
  </si>
  <si>
    <t>*) Untuk bronjong yang kontak langsung dengan tanah, kolom (Jumlah Harga) pasir pasang agar dihitung biayanya</t>
  </si>
  <si>
    <t>dengan tanah (kawat dibuat sendiri)</t>
  </si>
  <si>
    <t>*) Untuk bronjong yang kontak langsung dengan tanah, (Jumlah Harga) pasir pasang agar dihitung</t>
  </si>
  <si>
    <t>*) Untuk bronjong yang kontak langsung dengan tanah, (Jumlah Harga) pasir pasang agar dihitung biayanya</t>
  </si>
  <si>
    <t>2.7.15     1m3 Pasangan batu bronjong kawat pabrikasi; beda tinggi &gt; 3 s.d. 4 m’ berkontak langsung dengan tanah</t>
  </si>
  <si>
    <t>2.7.14     1 m3 Pasangan batu bronjong kawat pabrikasi; beda tinggi &gt; 0 s.d. 1 m’ tidak berkontak langsung dengan tanah</t>
  </si>
  <si>
    <t>2.7.13     1 m3 Pasangan batu bronjong kawat pabrikasi; beda tinggi &gt; 0 s.d. 1 m’ berkontak langsung dengan tanah</t>
  </si>
  <si>
    <t>2.7.12     1 m3 kawat bronjong digalvanis, lubang heksagonal 100 x 120mm; beda tinggi &gt; 3 s.d. 4 m’ tidak berkontak langsung dengan tanah (kawat dibuat sendiri)</t>
  </si>
  <si>
    <t>2.7.11     1 m3 kawat bronjong digalvanis, lubang heksagonal 100 x 120mm; beda tinggi &gt; 3 s.d. 4 m’ berkontak langsung dengan tanah (kawat dibuat sendiri)</t>
  </si>
  <si>
    <t>2.7.10     1 m3 kawat bronjong digalvanis, lubang heksagonal 100 x 120mm; beda tinggi &gt; 0 s.d. 1 m’ berkontak langsung dengan tanah (kawat dibuat sendiri)</t>
  </si>
  <si>
    <t>2.7.9        1m3 kawat bronjong digalvanis, lubang heksagonal 100 x 120mm; beda tinggi &gt; 0 s.d. 1 m’ berkontak langsung dengan tanah (kawat dibuat sendiri)</t>
  </si>
  <si>
    <t>2.7.7         1 m3 bronjong kawat digalvanis, lubang heksagonal 80 x 100mm; beda tinggi &gt; 3 s.d. 4 m’ berkontak langsung dengan tanah (kawat dibuat sendiri)</t>
  </si>
  <si>
    <t>2.7.6         1 m3 bronjong kawat digalvanis, lubang heksagonal 80 x 100mm; beda tinggi &gt; 0 s.d. 1 m’ tidak berkontak langsung</t>
  </si>
  <si>
    <t>2.7.5         1 m3 bronjong kawat digalvanis, lubang heksagonal 80 x 100mm; beda tinggi &gt; 0 s.d. 1 m’ berkontak langsung dengan tanah (kawat dibuat sendiri)</t>
  </si>
  <si>
    <t>2.7.4         Pemasangan  1  m2  Finishing  Siar  Pasangan  Batu  Kali, Campuran 1SP : 2PP</t>
  </si>
  <si>
    <t>2.7.3        Pemasangan 1 m2 Lapisan Ijuk Tebal 10 cm</t>
  </si>
  <si>
    <t>2.7.2         Pemasangan 1 m' Pipa Suling-Suling menggunakan Pipa PVC ø 2” (untuk Bangunan Gedung)</t>
  </si>
  <si>
    <t>2.7.1        Pemasangan 1 m' Pipa Suling-Suling menggunakan Pipa PVC ø 1” (untuk Bangunan Gedung)</t>
  </si>
  <si>
    <t>2.7.8         1 m3 bronjong kawat digalvanis, lubang heksagonal 80 x 100mm; beda tinggi &gt; 3 s.d. 4 m’ tidak berkontak langsung dengan tanah (kawat dibuat sendiri)</t>
  </si>
  <si>
    <t>3.9.4.1 Pemasangan 1 m2 Lantai HomogeNous Tile Polish Ukuran 30 x 30 cm (1SP : 2PP)</t>
  </si>
  <si>
    <t>3.9.4.2   Pemasangan 1 m2 Lantai HomogeNous Tile Polish Ukuran 40 cm x 40 cm (1SP : 2PP)</t>
  </si>
  <si>
    <t>3.9.4.3   Pemasangan 1 m2 Lantai HomogeNous Tile Polish Ukuran 60 cm x 60 cm (1SP : 2PP)</t>
  </si>
  <si>
    <t>3.9.4.4 Pemasangan 1 m’ Plint HomogeNous Tile Polish Ukuran 10 s.d. 15 cm x 30 cm (1SP : 2PP)</t>
  </si>
  <si>
    <t>3.9.4.5 Pemasangan 1 m’ Plint HomogeNous Tile Polish Ukuran 10 s.d. 15 cm x 40 cm (1SP : 2PP)</t>
  </si>
  <si>
    <t>3.9.4.6 Pemasangan 1 m’ Plint HomogeNous Tile Polish Ukuran 10 s.d. 15 cm x 60 cm (1SP : 2PP)</t>
  </si>
  <si>
    <t>3.9.4.7   Pemasangan 1 m2 Lantai HomogeNous Tile Unpolish Ukuran 30 x 30 cm (1SP : 2PP)</t>
  </si>
  <si>
    <t>3.9.4.8   Pemasangan 1 m2  Lantai HomogeNous Tile Unpolish Ukuran 40 cm x 40 cm (1SP : 2PP)</t>
  </si>
  <si>
    <t>3.9.4.9   Pemasangan 1 m2  Lantai HomogeNous Tile Unpolish Ukuran 60 cm x 60 cm (1SP : 2PP)</t>
  </si>
  <si>
    <t>3.9.4.10 Pemasangan 1 m’ Plint HomogeNous Tile Unpolish Ukuran 10 s.d. 15 cm x 30 cm (1SP : 2PP)</t>
  </si>
  <si>
    <t>3.9.4.11 Pemasangan 1 m’ Plint HomogeNous Tile Unpolish Ukuran 10 s.d. 15 cm x 40 cm (1SP : 2PP)</t>
  </si>
  <si>
    <t>3.9.4.12 Pemasangan 1 m’ Plint HomogeNous Tile Unpolish Ukuran 10 s.d. 15 cm x 60 cm (1SP : 2PP)</t>
  </si>
  <si>
    <t>Step Nosing keramik
uk. 10 cm x 60 cm</t>
  </si>
  <si>
    <t>UriNoir Lengkap</t>
  </si>
  <si>
    <t>Sekat UriNoir</t>
  </si>
  <si>
    <t xml:space="preserve">3.1.2.2   </t>
  </si>
  <si>
    <t>Pemasangan 1 m2 Atap Serat Semen Gelombang 92cm x 225cm x 5mm</t>
  </si>
  <si>
    <t xml:space="preserve">3.1.2  </t>
  </si>
  <si>
    <t>ATAP SERAT SEMEN GELOMBANG</t>
  </si>
  <si>
    <t xml:space="preserve">3.1.2.1   </t>
  </si>
  <si>
    <t>Pemasangan 1 m2 Atap Serat Semen Gelombang 92cm x 250cm x 5mm</t>
  </si>
  <si>
    <t>Pemasangan 1 m’ Nok/Bubung Genteng Beton</t>
  </si>
  <si>
    <t>3.1.1.8</t>
  </si>
  <si>
    <t>Pemasangan 1 m’ Nok/Bubung Genteng Palentong Besar</t>
  </si>
  <si>
    <t>3.1.1.7</t>
  </si>
  <si>
    <t>Pemasangan 1 m’ Nok/Bubung Genteng Kodok Glazuur</t>
  </si>
  <si>
    <t xml:space="preserve">3.1.1.6 </t>
  </si>
  <si>
    <t>Pemasangan 1 m’ Nok/Bubung Genteng Palentong Kecil</t>
  </si>
  <si>
    <t>3.1.1.5</t>
  </si>
  <si>
    <t>3.1.1.4</t>
  </si>
  <si>
    <t>Pemasangan 1 m2 Atap Genteng Beton</t>
  </si>
  <si>
    <t>3.1.1.3</t>
  </si>
  <si>
    <t>Pemasangan 1 m2 Atap Genteng Palentong Besar</t>
  </si>
  <si>
    <t>Pemasangan 1 m2 Atap Genteng Kodok Glazuur</t>
  </si>
  <si>
    <t xml:space="preserve">3.1.1.2 </t>
  </si>
  <si>
    <t>Pemasangan 1 m2 Atap Genteng Palentong Kecil</t>
  </si>
  <si>
    <t xml:space="preserve">3.1.1.1 </t>
  </si>
  <si>
    <t>3.1</t>
  </si>
  <si>
    <t>3.1.1</t>
  </si>
  <si>
    <t>PEKERJAAN PENUTUP ATAP</t>
  </si>
  <si>
    <t>ATAP GENTENG</t>
  </si>
  <si>
    <t xml:space="preserve">2.7.16  </t>
  </si>
  <si>
    <t>1 m3 Pasangan batu bronjong kawat pabrikasi; beda tinggi &gt; 3 s.d. 4 m’ tidak berkontak langsung dengan tanah</t>
  </si>
  <si>
    <t>HARGA  SATUAN PEKERJAAN</t>
  </si>
  <si>
    <t>PEKERJAAN PERSIAPAN, STRUKTUR, ARSITEKTUR</t>
  </si>
  <si>
    <t xml:space="preserve"> Pembuatan pagar proyek</t>
  </si>
  <si>
    <t>3.9.1.3   Pemasangan 1 m2 Lantai Ubin PC Abu-abu Ukuran 40 cm x 40 cm (1SP : 2PP)</t>
  </si>
  <si>
    <t>3.9.1.4   Pemasangan 1 m2 Lantai Ubin PC Abu-abu Ukuran 60 cm x 60 cm (1SP : 2PP)</t>
  </si>
  <si>
    <t>3.9.1.5   Pemasangan 1 m’ Plint Ubin PC Abu-abu Ukuran 10 s.d. 15 cm x 20 cm (1SP : 2PP)</t>
  </si>
  <si>
    <t>3.9.1.6   Pemasangan 1 m’ Plint Ubin PC Abu-abu Ukuran 10 s.d. 15 cm x 30 cm (1SP : 2PP)</t>
  </si>
  <si>
    <t>3.9.1.7   Pemasangan 1 m’ Plint Ubin PC Abu-abu Ukuran 10 s.d. 15 cm x 40 cm (1SP : 2PP)</t>
  </si>
  <si>
    <t>3.9.1.8   Pemasangan 1 m’ Plint Ubin PC Abu-abu Ukuran 10 s.d. 15 cm x 60 cm (1SP : 2PP)</t>
  </si>
  <si>
    <t>3.6.4.1   Pemasangan 1 m2  Dinding Bata Ringan Tebal 7,5 cm dengan Mortar Siap Pakai</t>
  </si>
  <si>
    <t>3.6.4.2   Pemasangan  1 m2  Dinding  Bata Ringan Tebal 10 cm dengan Mortar Siap Pakai</t>
  </si>
  <si>
    <t>3.6.4.3   Pemasangan  1 m2  Dinding  Bata Ringan Tebal 20 cm dengan Mortar Siap Pakai</t>
  </si>
  <si>
    <t>3.6.5.1   Pemasangan 1 m2 Dinding Batako dengan Mortar Tipe S,fc’ 12, 5 Mpa (Setara Campuran 1SP : 3PP)</t>
  </si>
  <si>
    <t>3.6.1.1   Pemasangan 1 m2 Dinding Bata Merah Tebal 1 Batu dengan Mortar Tipe M,fc’ 17, 2 MPa (Setara Campuran 1SP : 2PP)</t>
  </si>
  <si>
    <t>3.6.1.2   Pemasangan 1 m2 Dinding Bata Merah Tebal 1 Batu dengan Mortar Tipe S,fc’ 12, 5 MPa (Setara Campuran 1SP : 3PP)</t>
  </si>
  <si>
    <t>3.6.1.3   Pemasangan 1 m2 Dinding Bata Merah Tebal 1 Batu dengan Mortar Tipe N,fc’ 5,2 MPa (Setara Campuran 1SP : 4PP)</t>
  </si>
  <si>
    <t>3.6.1.4   Pemasangan 1 m2 Dinding Bata Merah Tebal 1 Batu dengan Mortar Tipe O, fc’ 2,4 MPa (Setara Campuran 1SP : 5PP)</t>
  </si>
  <si>
    <t>3.6.1.6   Pemasangan 1 m2  Dinding Bata Merah Tebal ½ Batu dengan Mortar Tipe M, fc’ 17, 7 MPa (Setara Campuran 1SP : 2PP)</t>
  </si>
  <si>
    <t>3.6.1.7   Pemasangan 1 m2  Dinding Bata Merah Tebal ½ Batu dengan Mortar Tipe S, fc’ 12, 5 MPa (Setara Campuran 1SP : 3PP)</t>
  </si>
  <si>
    <t>3.6.1.8   Pemasangan 1 m2  Dinding Bata Merah Tebal ½ Batu dengan Mortar Tipe N,fc’ 5,2 MPa (Setara Campuran 1SP : 4PP)</t>
  </si>
  <si>
    <t>3.6.1.9   Pemasangan 1 m2  Dinding Bata Merah Tebal ½ Batu dengan Mortar Tipe O, fc’ 2,4 MPa (Setara Campuran 1SP : 5PP)</t>
  </si>
  <si>
    <t>3.6.2.1   Pemasangan 1 m2  Dinding Conblock HB20 dengan Mortar Tipe S,fc’ 12, 5 MPa (Setara Campuran 1SP : 3PP)</t>
  </si>
  <si>
    <t>3.6.2.2   Pemasangan 1 m2  Dinding Conblock HB20 Campuran 1SP :4PP dengan Mortar Tipe N,fc’ 5,2 MPa (Setara Campuran 1SP : 4PP)</t>
  </si>
  <si>
    <t>3.6.2.3   Pemasangan 1 m2 Dinding Conblock HB15 dengan Mortar Tipe S, fc’ 12,5 MPa (Setara Campuran 1SP : 3PP)</t>
  </si>
  <si>
    <t>3.6.2.4   Pemasangan 1 m2 Dinding Conblock HB15 dengan Mortar Tipe N, fc’ 5,2 MPa (Setara Campuran 1SP : 4PP)</t>
  </si>
  <si>
    <t>3.6.2.5   Pemasangan 1 m2 Dinding Conblock HB10 dengan Mortar Tipe S, fc’ 12,5 MPa (Setara Campuran 1SP : 3PP)</t>
  </si>
  <si>
    <t>3.6.2.6   Pemasangan 1 m2 Dinding Conblock HB10 dengan Mortar Tipe N, fc’ 5,2 MPa (Setara Campuran 1SP : 4PP)</t>
  </si>
  <si>
    <t>3.6.3.1   Pemasangan 1 m2 Dinding Kerawang (Rooster) 12x11x24 dengan Mortar Tipe S,fc’ 12, 5 MPa (Setara Campuran 1SP : 3PP)</t>
  </si>
  <si>
    <t>3.6.3.2   Pemasangan 1 m2  Dinding Kerawang (rooster) 12x11x24 dengan Mortar Tipe N,fc’ 5,2 MPa (Setara Campuran 1SP : 4PP)</t>
  </si>
  <si>
    <t>3.6.3.3   Pemasangan  1  m2   Dinding  Bata  Berongga  Ekspose  12x11x24 dengan Mortar Tipe S,fc’ 12, 5 MPa (Setara Campuran 1SP : 3PP)</t>
  </si>
  <si>
    <t>3.8.4    Pengecatan 1 m2 Bidang Kayu Baru (1 Lapis Plamuur, 1 Lapis Cat Dasar, 2 Lapis Cat Penutup)</t>
  </si>
  <si>
    <t>3.8.5    Pengecatan 1 m2 Bidang Kayu Baru (1 Lapis Plamuur, 1 Lapis Cat Dasar, 3 Lapis Cat Penutup)</t>
  </si>
  <si>
    <t>3.8.10.1 Pengecatan 1 m2 Tembok Baru Interior (1 Lapis Cat Dasar, 2 Lapis Cat Penutup)</t>
  </si>
  <si>
    <t>3.8.10.2 Pengecatan 1 m2 Tembok Baru Eksterior (1 Lapis Cat Dasar, 2 Lapis Cat Penutup)</t>
  </si>
  <si>
    <t>3.9.6.8   Pemasangan 1 m’ Plint Ubin Teralux Marmer Ukuran 10 s.d. 15 cm x 40 cm (1SP : 2PP)</t>
  </si>
  <si>
    <t>3.10.5.3 Pemasangan 1 m2 Dinding Lambrisering dari Papan Kayu Kelas I</t>
  </si>
  <si>
    <t>3.10.5.4 Pemasangan 1 m2 Dinding Lambrisering dari Plywood (Kayu Lapis) Ukuran (120 x 240) cm</t>
  </si>
  <si>
    <t>3.10.5.5 Pemasangan 1 m2 Dinding Bilik, Rangka Kayu Kelas III atau IV</t>
  </si>
  <si>
    <t>3.10.5.6 Pemasangan Kering 1 m2 Dinding Marmer 100 cm x 100 cm, tebal 2 cm</t>
  </si>
  <si>
    <t>3.10.5.7 Pemasangan Basah 1 m2 Dinding Marmer 100 cm x 100 cm, tebal 2 cm</t>
  </si>
  <si>
    <t>3.10.6 RANGKA DINDING</t>
  </si>
  <si>
    <t>3.10.6.1 Pemasangan 1 m2 Rangka Besi Hollow Galvanis 40.40 mm, Modul 60 x 120 cm, untuk Partisi</t>
  </si>
  <si>
    <t>3.10.6.2 Pemasangan 1 m2  Rangka Dinding Pemisah (60 x 120) cm Kayu kelas II atau III</t>
  </si>
  <si>
    <t>3.10.6.3 Pemasangan 1 m2 Rangka Besi Hollow Galvanis 20x40 mm</t>
  </si>
  <si>
    <t>3.11  PEKERJAAN PINTU DAN JENDELA</t>
  </si>
  <si>
    <t>3.11.1 PINTU</t>
  </si>
  <si>
    <t>3.11.1.1   Pemasangan 1 m2 Rolling Door Besi</t>
  </si>
  <si>
    <t>3.11.1.2   Pemasangan 1 m2 Rolling Door Aluminium</t>
  </si>
  <si>
    <t>3.11.1.3   Pemasangan 1 m2 Pintu Lipat (Folding Door) PVC</t>
  </si>
  <si>
    <t>3.11.1.4   Pemasangan 1 m2 Pintu Aluminium Strip Lebar 8 cm</t>
  </si>
  <si>
    <t>3.11.1.7   Pembuatan dan Pemasangan 1 m2  Pintu Klamp Standar, Kayu Kelas II</t>
  </si>
  <si>
    <t>3.11.1.8   Pembuatan dan Pemasangan 1 m2 Pintu Klamp Sederhana, Kayu Kelas III</t>
  </si>
  <si>
    <t>3.11.1.9   Pembuatan 1 m2 Pintu dan Jendela Kaca, Kayu Kelas I atau II</t>
  </si>
  <si>
    <t>3.11.1.10 Pembuatan 1 m2 Pintu dan Jendela Jalusi Kayu Kelas I atau II</t>
  </si>
  <si>
    <t>3.11.1.11 Pembuatan 1 m2 Daun Pintu Panel, Kayu Kelas I atau II</t>
  </si>
  <si>
    <t>3.11.1.12 Pembuatan 1 m2  Daun Pintu Plywood Rangkap, Rangka Kayu Kelas II Tertutup (Lebar Sampai 90 cm)</t>
  </si>
  <si>
    <t>3.11.1.13 Pembuatan 1 m2 Pintu Plywood Rangkap, Rangka Expose Kayu Kelas I atau II</t>
  </si>
  <si>
    <t>3.11.1.14 Pembuatan dan Pemasangan 1 buah Pintu Panel Kayu Lapis Timbal di Tengah (khusus RS/Laboratorium/R.Radiologi)</t>
  </si>
  <si>
    <t>3.11.1.15 Pembuatan dan Pemasangan 1 m2 Pintu Besi Pelat Baja Tebal 2 mm Rangkap, Rangka Baja Siku</t>
  </si>
  <si>
    <t>3.11.1.16 Pemasangan 1 buah Pintu Besi Tahan Api</t>
  </si>
  <si>
    <t>3.11.1.17 Pemasangan 1 m2 Pintu Engineering wood</t>
  </si>
  <si>
    <t>3.11.1.18 Pemasangan 1 buah Pintu uPVC lebar 80 cm Lengkap dengan Aksesoris</t>
  </si>
  <si>
    <t>3.11.1.19 Pemasangan 1 buah Pintu uPVC lebar 70 cm Lengkap dengan Aksesoris</t>
  </si>
  <si>
    <t>3.11.2 JENDELA</t>
  </si>
  <si>
    <t>3.11.2.3 Pemasangan 1 buah Jendela Kaca uPVC 2 daun ukuran 1,15 x 1,30 m</t>
  </si>
  <si>
    <t>3.11.2.4 Pemasangan 1 buah Jendela Kaca uPVC 1 daun ukuran 0,79 x 1,30 m</t>
  </si>
  <si>
    <t>3.11.3 KUSEN PINTU DAN JENDELA</t>
  </si>
  <si>
    <t>3.11.3.1 Pemasangan 1 m’ Kusen Aluminium</t>
  </si>
  <si>
    <t>3.11.3.2 Pembuatan dan Pemasangan 1 m’ Kusen Pintu dan Kusen Jendela, Kayu Kelas I Ukuran 6 cm x 12 cm</t>
  </si>
  <si>
    <t>3.11.3.3 Pembuatan dan Pemasangan 1 m’ Kusen Pintu dan Kusen Jendela, Kayu Kelas I Ukuran 6 cm x 15 cm</t>
  </si>
  <si>
    <t>3.11.3.4 Pembuatan dan Pemasangan 1 m’ Kusen Pintu dan Kusen Jendela, Kayu Kelas II atau III Ukuran 6 cm x 12 cm</t>
  </si>
  <si>
    <t>3.11.3.5 Pembuatan dan Pemasangan 1 m’ Kusen Pintu dan Kusen Jendela, Kayu Kelas II atau III Ukuran 6 cm x 15 cm</t>
  </si>
  <si>
    <t>3.11.3.6 Pembuatan dan Pemasangan 1 m2 Jalusi Kusen, Kayu Kelas I atau II</t>
  </si>
  <si>
    <t>3.11.3.7 Pemasangan 1 buah Jalusi uPVC</t>
  </si>
  <si>
    <t>3.11.3.8 Pemasangan 1 buah Kusen Bovenlight uPVC</t>
  </si>
  <si>
    <t>3.11.4 AKSESORIS PINTU DAN JENDELA</t>
  </si>
  <si>
    <t>3.11.4.1   Pemasangan 1 Buah Kunci Tanam Antik</t>
  </si>
  <si>
    <t>3.11.4.2   Pemasangan 1 Buah Kunci Tanam Biasa</t>
  </si>
  <si>
    <t>3.11.4.3   Pemasangan 1 Buah Kunci Tanam Kamar Mandi</t>
  </si>
  <si>
    <t>3.11.4.4   Pemasangan 1 Buah Kunci Tanam Silinder</t>
  </si>
  <si>
    <t>3.11.4.5   Pemasangan 1 Buah Engsel Pintu</t>
  </si>
  <si>
    <t>3.11.4.6   Pemasangan 1 Buah Engsel Tanam (Floor Hinge)</t>
  </si>
  <si>
    <t>3.11.4.7   Pemasangan 1 Buah Door Closer</t>
  </si>
  <si>
    <t>3.11.4.8   Pemasangan 1 Buah Door Holder</t>
  </si>
  <si>
    <t>3.11.4.9   Pemasangan 1 Buah Door Stop</t>
  </si>
  <si>
    <t>3.11.4.10 Pemasangan 1 Buah Rel Pintu Dorong</t>
  </si>
  <si>
    <t>3.11.4.11 Pemasangan 1 Buah Venetions Blinds dan Vertical Blinds</t>
  </si>
  <si>
    <t>3.11.4.14 Pemasangan 1 Buah Kunci Slot (Grendel) untuk Jendela</t>
  </si>
  <si>
    <t>3.11.4.15 Pemasangan 1 Buah Engsel Jendela Kupu-Kupu</t>
  </si>
  <si>
    <t>3.11.4.16 Pemasangan 1 Buah Engsel Angin</t>
  </si>
  <si>
    <t>3.11.4.17 Pemasangan 1 Buah Spring Knip untuk Jendela</t>
  </si>
  <si>
    <t>3.11.4.18 Pemasangan 1 Buah Kait Angin</t>
  </si>
  <si>
    <t>3.11.4.19 Pemasangan 1 Buah Kunci Lemari</t>
  </si>
  <si>
    <t>3.11.4.20 Pemasangan 1 Buah Grendel</t>
  </si>
  <si>
    <t>3.11.4.21 Pemasangan 1 Buah Grendel Tanam</t>
  </si>
  <si>
    <t>3.11.4.22 Pemasangan 1 Buah Handle Jendela</t>
  </si>
  <si>
    <t>3.12  PEKERJAAN KACA</t>
  </si>
  <si>
    <t>3.12.1   Pemasangan 1 m2 Sunscreen Alumunium</t>
  </si>
  <si>
    <t>3.12.2   Pemasangan 1 m2 Kaca Polos Tebal 3 mm</t>
  </si>
  <si>
    <t>3.12.3   Pemasangan 1 m2 Kaca Polos Tebal 5 mm</t>
  </si>
  <si>
    <t>3.12.4   Pemasangan 1 m2 Kaca Polos Tebal 6 mm</t>
  </si>
  <si>
    <t>3.12.5   Pemasangan 1 m2 Kaca Polos Tebal 8 mm</t>
  </si>
  <si>
    <t>3.12.6   Pemasangan 1 m2 Kaca Buram Tebal 12 mm</t>
  </si>
  <si>
    <t>3.12.7   Pemasangan 1 m2 Kaca Cermin Tebal 5 mm</t>
  </si>
  <si>
    <t>3.12.8   Pemasangan 1 m2 Kaca Cermin Tebal 8 mm</t>
  </si>
  <si>
    <t>3.12.9   Pemasangan 1 m2 Kaca Wireglassed Tebal 5 m</t>
  </si>
  <si>
    <t>3.12.10 Pemasangan 1 m2 Kaca Patri Tebal 5 mm</t>
  </si>
  <si>
    <t>3.12.11 Pemasangan 1 m2 Kaca Laminated Tebal 16 mm (8mm double)</t>
  </si>
  <si>
    <t>3.12.12 Pemasangan 1 m2  Kaca Laminated Tebal 16 mm (8mm double) dengan aluminium frame</t>
  </si>
  <si>
    <t>3.12.13 Pemasangan 1 m2 Kaca Tempered Tebal 12 mm</t>
  </si>
  <si>
    <t>3.12.14 Pemasangan  1  m2    Kaca  Laminated  Tebal  12  mm  dengan Aluminium Frame</t>
  </si>
  <si>
    <t>3.13  PEKERJAAN BESI DAN ALUMINIUM</t>
  </si>
  <si>
    <t>3.13.1 Pemasangan 1 m’ Shalimar Aluminium</t>
  </si>
  <si>
    <t>3.13.2 Pemasangan 1 m2 Profil Jalusi Aluminium</t>
  </si>
  <si>
    <t>3.13.3 Pengelasan 1 m’ dengan Las Listrik</t>
  </si>
  <si>
    <t>3.13.4 Pembuatan dan Pemasangan 1 m’ Railing Besi Pengaman Tinggi 1.2 m</t>
  </si>
  <si>
    <t>3.13.5 Pembuatan dan Pemasangan 1 m’ Railing Tangga/Ramp dan Hand Rail Tinggi 0.85 m dan 0.65 m</t>
  </si>
  <si>
    <t>3.13.6    Pemasangan 1 buah Tangga Servis tinggi 4 meter</t>
  </si>
  <si>
    <t>3.14  PEKERJAAN KAYU</t>
  </si>
  <si>
    <t>3.14.1 Pembuatan 1 m2 Plywood Rangkap, Rangka Expose Kayu Kelas I</t>
  </si>
  <si>
    <t>3.14.2 Pembuatan 1 m2 Plywood Rangkap Lapis Formika, Rangka Expose Kayu Kelas II</t>
  </si>
  <si>
    <t>3.15  PEKERJAAN MONUMEN DAN ORNAMEN</t>
  </si>
  <si>
    <t>3.15.1 Pemasangan 1 buah Jendela Ornamen GRC</t>
  </si>
  <si>
    <t>3.16  PEKERJAAN SIGNAGE</t>
  </si>
  <si>
    <t>3.16.1 Pemasangan Logo PU</t>
  </si>
  <si>
    <t>3.16.1.1 Pemasangan Logo PU Pelat Besi Finish Cat ukuran 80 cm x 80 cm dengan scaffolding</t>
  </si>
  <si>
    <t>3.16.1.2 Pemasangan Logo PU Pelat Besi Finish Cat ukuran 80 cm x 80 cm dengan gondola</t>
  </si>
  <si>
    <t>3.16.3 Pemasangan Signage dengan Acrylic</t>
  </si>
  <si>
    <t>3.16.4 Pemasangan 1 m2 Signage dengan Cutting</t>
  </si>
  <si>
    <t>3.16.5 Pemasangan 1 m2 Marka dengan Cat Thermoplast</t>
  </si>
  <si>
    <t>3.16.6 Pemasangan 1 buah Logo PU Akrilik ukuran 40x40 cm</t>
  </si>
  <si>
    <t>3.16.7 Pemasangan 1 buah Nomor Rumah Akrililk ukuran 15x30 cm</t>
  </si>
  <si>
    <t>3.17  PEKERJAAN FASAD</t>
  </si>
  <si>
    <t>Dalam proses pengembangan dan kajian untuk pemutakhiran Surat Edaran ini.</t>
  </si>
  <si>
    <t>3.18  PEKERJAAN SANITAIR</t>
  </si>
  <si>
    <t>3.18.1 WASTAFEL</t>
  </si>
  <si>
    <t>3.18.1.1 Pemasangan 1 Buah Wastafel</t>
  </si>
  <si>
    <t>3.18.2 KITCHEN SINK</t>
  </si>
  <si>
    <t>3.18.2.1 Pemasangan 1 Buah Bak Cuci Piring Stainlessteel</t>
  </si>
  <si>
    <t>3.18.2.2 Pemasangan 1 Buah Bak Cuci Piring Teraso</t>
  </si>
  <si>
    <t>3.18.3 KLOSET</t>
  </si>
  <si>
    <t>3.18.3.1 Pemasangan 1 Buah Closet Duduk/Monoblock</t>
  </si>
  <si>
    <t>3.18.3.2 Pemasangan 1 Buah Closet Jongkok</t>
  </si>
  <si>
    <t>3.18.3.3 Pemasangan 1 m2 Kubikel Toilet</t>
  </si>
  <si>
    <t>3.18.4 URINOIR</t>
  </si>
  <si>
    <t>3.18.4.1 Pemasangan 1 Buah Urinoir</t>
  </si>
  <si>
    <t>3.18.4.2 Pemasangan 1 Buah Partisi Urinoir</t>
  </si>
  <si>
    <t>3.18.5 BAK AIR</t>
  </si>
  <si>
    <t>3.18.5.1 Pemasangan 1 Buah Bak Mandi Teraso Volume 0,30 m3</t>
  </si>
  <si>
    <t>3.18.5.2 Pemasangan 1 Buah Bak Mandi Pasangan Bata Volume 0,30 m3</t>
  </si>
  <si>
    <t>3.18.5.3 Pemasangan 1 Buah Bak Fibreglass Volume 0.3 m3</t>
  </si>
  <si>
    <t>3.18.5.4 Pemasangan 1 Buah Bak Fibreglass Volume 1.0 m3</t>
  </si>
  <si>
    <t>3.18.5.5 Pemasangan 1 Buah Bak Beton volume 1 m3</t>
  </si>
  <si>
    <t>3.18.5.6 Pemasangan 1 Buah Bathtub</t>
  </si>
  <si>
    <t>3.18.6 AKSESORIS SANITAIR</t>
  </si>
  <si>
    <t>3.18.6.1 Pemasangan 1 Buah Floor Drain</t>
  </si>
  <si>
    <t>3.18.6.2 Pemasangan 1 Buah Kran</t>
  </si>
  <si>
    <t>3.18.6.2.1  Pemasangan 1 buah Kran Diameter ½ inch</t>
  </si>
  <si>
    <t>3.18.6.2.2 Pemasangan 1 buah Kran Diameter ¾ inch</t>
  </si>
  <si>
    <t>3.18.6.3 Pemasangan 1 Buah Jet Washer</t>
  </si>
  <si>
    <t>3.18.6.4 Pemasangan 1 Buah Penggantung Baju (Robe Hook)</t>
  </si>
  <si>
    <t>3.18.6.5 Pemasangan 1 Buah Towel Bar</t>
  </si>
  <si>
    <t>3.18.6.6 Pemasangan 1 Buah Grab Bar</t>
  </si>
  <si>
    <t>3.18.6.7 Pemasangan 1 Buah Soap Holder</t>
  </si>
  <si>
    <t>3.18.6.8 Pemasangan 1 Buah Tissue/Paper Holder</t>
  </si>
  <si>
    <t>3.18.6.9 Pemasangan 1 Buah Shower Set</t>
  </si>
  <si>
    <t xml:space="preserve">pompa beton Ø 2,5" ; 20 KW; 20 bar; T= 18 m' </t>
  </si>
  <si>
    <t>UPAH TENAGA KERJA</t>
  </si>
  <si>
    <t>UPAH TENAGA KERJA, BAHAN DAN PERALATAN</t>
  </si>
  <si>
    <t>1.3.3  Pemadatan secara semi-Mekanis</t>
  </si>
  <si>
    <t>1.4   PEKERJAAN ANGKUTAN MATERIAL DAN/ATAU HASIL GALIAN</t>
  </si>
  <si>
    <t>(Datar s.d. Kemiringan 1v:30h) dan medan landai naik serta turun &lt; 2°</t>
  </si>
  <si>
    <t>1.5   PEKERJAAN GEOTEKSTIL DAN GEOMEMBRAN</t>
  </si>
  <si>
    <t>Bongkar  1  m2  rangka  atap/  reng/  kaso  struktur  kayu  dan ditempatkan di penyimpanan sementara (bongkaran tidak dipakai kembali)</t>
  </si>
  <si>
    <t>Bongkar 1 m3 kuda-kuda/ gording/ balok kayu dan ditempatkan di penyimpanan sementara (bongkaran dipakai kembali)</t>
  </si>
  <si>
    <t>Bongkar 1 m3 kuda-kuda/ gording/ balok kayu dan ditempatkan di penyimpanan sementara (bongkaran tidak dipakai kembali)</t>
  </si>
  <si>
    <t>1.3.1</t>
  </si>
  <si>
    <t>1 m3 Urukan tanah liat (lempung) tanpa pemadatan secara manual</t>
  </si>
  <si>
    <t>1 m3 Urukan tanah subur tanpa pemadatan secara manual</t>
  </si>
  <si>
    <t>1 m3 Urukan Batu Kerikil Tanpa Pemadatan Secara Manual</t>
  </si>
  <si>
    <t>1  m3   Pemadatan  tanah  setebal  10  cm  menggunakan  mesin Stamper Kuda semi mekanis</t>
  </si>
  <si>
    <t>1 m3 Timbunan dan Pemadatan batu kerikil menggunakan mesin Stamper Kodok semi mekanis</t>
  </si>
  <si>
    <t>1 m3 Timbunan dan Pemadatan Makadam semi mekanis</t>
  </si>
  <si>
    <t>Angkutan Tanah Lepas atau Hasil Galian untuk Jarak Horizontal</t>
  </si>
  <si>
    <t>1 m2 Pasangan geotekstil, Tipis ( &gt; 100 s.d. &lt; 400 gr/m2), secara manual (untuk bangunan gedung)</t>
  </si>
  <si>
    <t>1 m2 Pasangan geotekstil,Tipis (&gt; 100 s.d. &lt; 400 gr/m2), secara semi mekanis (untuk bangunan gedung)</t>
  </si>
  <si>
    <t>1 m2 Pasangan geotekstil, Tebal Sedang (&gt; 400 s/d &lt; 800 gr/m2), secara Manual (untuk bangunan gedung)</t>
  </si>
  <si>
    <t>1 m2 Pasangan geotekstil, Tebal Sedang (&gt; 400 s/d &lt; 800 gr/m2), secara Semi Mekanis (untuk bangunan gedung)</t>
  </si>
  <si>
    <t>1 m2 Pasangan geotekstil, Tebal (&gt; 800 gr/m2), secara manual (untuk bangunan gedung)</t>
  </si>
  <si>
    <t>1 m2 Pasangan geotekstil, Tebal (&gt; 800 gr/m2), secara semi mekanis (untuk bangunan gedung)</t>
  </si>
  <si>
    <t>1 m2 Pemasangan Geomembran, t = 1,5 mm, secara semi mekanis</t>
  </si>
  <si>
    <r>
      <t xml:space="preserve">1  m2  Pemasangan  </t>
    </r>
    <r>
      <rPr>
        <i/>
        <sz val="11"/>
        <color rgb="FF000000"/>
        <rFont val="Calibri"/>
        <family val="2"/>
        <scheme val="minor"/>
      </rPr>
      <t xml:space="preserve">Geosynthetic  Clay  Liner  (GCL),  </t>
    </r>
    <r>
      <rPr>
        <sz val="11"/>
        <color rgb="FF000000"/>
        <rFont val="Calibri"/>
        <family val="2"/>
        <scheme val="minor"/>
      </rPr>
      <t>secara  semi mekanis</t>
    </r>
  </si>
  <si>
    <t>Bongkar 1 m3 pasangan batu (manual) untuk bangunan gedung</t>
  </si>
  <si>
    <r>
      <t xml:space="preserve">Bongkar 1 m3 pasangan batu dengan </t>
    </r>
    <r>
      <rPr>
        <i/>
        <sz val="11"/>
        <color rgb="FF000000"/>
        <rFont val="Calibri"/>
        <family val="2"/>
        <scheme val="minor"/>
      </rPr>
      <t xml:space="preserve">jack hammer </t>
    </r>
    <r>
      <rPr>
        <sz val="11"/>
        <color rgb="FF000000"/>
        <rFont val="Calibri"/>
        <family val="2"/>
        <scheme val="minor"/>
      </rPr>
      <t>untuk bangunan gedung</t>
    </r>
  </si>
  <si>
    <r>
      <t xml:space="preserve">Bongkar 1 m3 beton mutu rendah f’c &lt; 20 MPa dengan </t>
    </r>
    <r>
      <rPr>
        <i/>
        <sz val="11"/>
        <color rgb="FF000000"/>
        <rFont val="Calibri"/>
        <family val="2"/>
        <scheme val="minor"/>
      </rPr>
      <t>Jack hammer</t>
    </r>
  </si>
  <si>
    <r>
      <t xml:space="preserve">Bongkar 1 m3 beton mutu sedang 20 MPa ≤ f’c ≤ 40 MPa dengan </t>
    </r>
    <r>
      <rPr>
        <i/>
        <sz val="11"/>
        <color rgb="FF000000"/>
        <rFont val="Calibri"/>
        <family val="2"/>
        <scheme val="minor"/>
      </rPr>
      <t xml:space="preserve">Jack hammer </t>
    </r>
  </si>
  <si>
    <t xml:space="preserve">Bongkar 1 m3  pasangan bata merah secara manual </t>
  </si>
  <si>
    <r>
      <t xml:space="preserve">Bongkar 1 m3  pasangan bata merah dengan </t>
    </r>
    <r>
      <rPr>
        <i/>
        <sz val="11"/>
        <color rgb="FF000000"/>
        <rFont val="Calibri"/>
        <family val="2"/>
        <scheme val="minor"/>
      </rPr>
      <t xml:space="preserve">jack hammer </t>
    </r>
  </si>
  <si>
    <t xml:space="preserve">Bongkar 1 m3 beton mutu rendah f’c &lt; 20 MPa secara Manual </t>
  </si>
  <si>
    <t>Bongkar 1 m3 beton mutu sedang f’c ≥ 20 MPa secara Manual</t>
  </si>
  <si>
    <t xml:space="preserve">Mengangkut 1 m3 tanah lepas, jarak angkut &gt; 600 m untuk setiap penambahan jarak angkut 100 m </t>
  </si>
  <si>
    <t xml:space="preserve">Mengangkut 1 m3 tanah lepas, jarak angkut &gt; 500 s.d 600 m </t>
  </si>
  <si>
    <t xml:space="preserve">Mengangkut 1 m3  tanah lepas, jarak angkut s.d 10 m </t>
  </si>
  <si>
    <t xml:space="preserve">Mengangkut 1 m3 tanah lepas, jarak angkut &gt;10 s.d 20 m </t>
  </si>
  <si>
    <t>Mengangkut 1 m3 tanah lepas, jarak angkut &gt;20 s.d 30 m</t>
  </si>
  <si>
    <t xml:space="preserve">Mengangkut 1 m3 tanah lepas, jarak angkut &gt;30 s.d 40 m </t>
  </si>
  <si>
    <t xml:space="preserve">Mengangkut 1 m3 tanah lepas, jarak angkut &gt;40 s.d 50 m </t>
  </si>
  <si>
    <t xml:space="preserve">Mengangkut 1 m3 tanah lepas, jarak angkut &gt;50 s.d 100 m </t>
  </si>
  <si>
    <t>Mengangkut 1 m3 tanah lepas, jarak angkut &gt;100 s.d 200 m</t>
  </si>
  <si>
    <t xml:space="preserve">Mengangkut 1 m3 tanah lepas, jarak angkut &gt;200 s.d 300 m </t>
  </si>
  <si>
    <t xml:space="preserve">Mengangkut 1 m3 tanah lepas, jarak angkut &gt; 300 s.d 400 m </t>
  </si>
  <si>
    <t xml:space="preserve">Mengangkut 1 m3 tanah lepas, jarak angkut &gt; 400 s.d 500 m </t>
  </si>
  <si>
    <t xml:space="preserve">1 m3 Pemadatan pasir setebal 15 cm menggunakan mesin Stamper Kodok semi mekanis </t>
  </si>
  <si>
    <t xml:space="preserve">1 m3 Pemadatan pasir setebal 20 cm menggunakan mesin Stamper VRR-550 kg semi mekanis </t>
  </si>
  <si>
    <t xml:space="preserve">1 m3 Pemadatan pasir setebal 20 cm menggunakan mesin Stamper VRR-1,5 Ton semi mekanis </t>
  </si>
  <si>
    <t xml:space="preserve">1 m3   Timbunan  dan  Pemadatan  Sirtu  secara  manual  </t>
  </si>
  <si>
    <t xml:space="preserve">1 m3  Pemadatan Tanah per 20 cm menggunakan alat timbris secara manual </t>
  </si>
  <si>
    <t>1 m3 Urukan tanah biasa atau tanah liat berpasir tanpa pemadatan secara manual</t>
  </si>
  <si>
    <t>1 m3 Urukan dengan Pasir Uruk untuk volume s.d 200 m3 tanpa pemadatan secara manual</t>
  </si>
  <si>
    <t xml:space="preserve">1 m3 Urukan dengan Pasir Uruk  untuk volume &gt; 200 m3  tanpa pemadatan secara manual </t>
  </si>
  <si>
    <t>1 m3 Urukan  Kembali  Galian  Tanah  tanpa  pemadatan  secara manual</t>
  </si>
  <si>
    <t>PERSIAPAN LAPANGAN/SITE WORK</t>
  </si>
  <si>
    <t xml:space="preserve">3.1 </t>
  </si>
  <si>
    <t xml:space="preserve">3.1.1  </t>
  </si>
  <si>
    <t xml:space="preserve">3.1.1.1   </t>
  </si>
  <si>
    <t xml:space="preserve">3.1.1.2   </t>
  </si>
  <si>
    <t xml:space="preserve">3.1.1.3   </t>
  </si>
  <si>
    <t xml:space="preserve">3.1.1.4   </t>
  </si>
  <si>
    <t xml:space="preserve">3.1.1.5  </t>
  </si>
  <si>
    <t xml:space="preserve">3.1.1.6   </t>
  </si>
  <si>
    <t xml:space="preserve">3.1.1.7   </t>
  </si>
  <si>
    <t xml:space="preserve">3.1.1.8   </t>
  </si>
  <si>
    <t xml:space="preserve">3.1.2.3   </t>
  </si>
  <si>
    <t xml:space="preserve">3.1.2.4  </t>
  </si>
  <si>
    <t>3.1.2.5</t>
  </si>
  <si>
    <t>Pemasangan 1 m2 Atap Serat Semen Gelombang 105cm x 270cm x 4mm</t>
  </si>
  <si>
    <t>3.1.2.6</t>
  </si>
  <si>
    <t>Pemasangan 1 m2 Atap Serat Semen Gelombang 105cm x 300cm x 5mm</t>
  </si>
  <si>
    <t>3.1.2.7</t>
  </si>
  <si>
    <t>Pemasangan 1 m2 Atap Serat Semen Gelombang 105cm x 240cm x 5mm</t>
  </si>
  <si>
    <t>3.1.2.8</t>
  </si>
  <si>
    <t>Pemasangan 1 m2 Atap Serat Semen Gelombang 105cm x 210cm x 5mm</t>
  </si>
  <si>
    <t>3.1.2.9</t>
  </si>
  <si>
    <t>Pemasangan 1 m2 Atap Serat Semen Gelombang 105cm x 150cm x 5mm</t>
  </si>
  <si>
    <t xml:space="preserve">3.1.2.10 </t>
  </si>
  <si>
    <t xml:space="preserve">3.1.2.11 </t>
  </si>
  <si>
    <t xml:space="preserve">3.1.2.12 </t>
  </si>
  <si>
    <t xml:space="preserve">3.1.2.13 </t>
  </si>
  <si>
    <t xml:space="preserve">3.1.2.14 </t>
  </si>
  <si>
    <t>3.1.2.15</t>
  </si>
  <si>
    <t>3.1.2.16</t>
  </si>
  <si>
    <t>3.1.2.17</t>
  </si>
  <si>
    <t>3.1.2.18</t>
  </si>
  <si>
    <t>3.1.2.19</t>
  </si>
  <si>
    <t>3.1.2.20</t>
  </si>
  <si>
    <t>3.1.2.21</t>
  </si>
  <si>
    <t>3.1.2.22</t>
  </si>
  <si>
    <t>3.1.2.23</t>
  </si>
  <si>
    <t xml:space="preserve">3.1.3  </t>
  </si>
  <si>
    <t xml:space="preserve">3.1.3.1   </t>
  </si>
  <si>
    <t>3.1.3.2</t>
  </si>
  <si>
    <t>3.1.3.3</t>
  </si>
  <si>
    <t>3.1.3.4</t>
  </si>
  <si>
    <t>3.1.3.5</t>
  </si>
  <si>
    <t>3.1.3.6</t>
  </si>
  <si>
    <t>3.1.3.7</t>
  </si>
  <si>
    <t>3.1.3.8</t>
  </si>
  <si>
    <t>3.1.3.9</t>
  </si>
  <si>
    <t xml:space="preserve">3.1.3.9.1   </t>
  </si>
  <si>
    <t xml:space="preserve">3.1.3.9.2   </t>
  </si>
  <si>
    <t xml:space="preserve">3.1.3.9.3  </t>
  </si>
  <si>
    <t xml:space="preserve">3.1.3.10 </t>
  </si>
  <si>
    <t>3.1.3.11</t>
  </si>
  <si>
    <t>3.1.3.12</t>
  </si>
  <si>
    <t>3.1.3.13</t>
  </si>
  <si>
    <t>3.1.3.14</t>
  </si>
  <si>
    <t xml:space="preserve">3.2  </t>
  </si>
  <si>
    <t xml:space="preserve">3.2.1  </t>
  </si>
  <si>
    <t>3.2.2</t>
  </si>
  <si>
    <t>3.2.3</t>
  </si>
  <si>
    <t xml:space="preserve">3.3   </t>
  </si>
  <si>
    <t xml:space="preserve">3.3.1  </t>
  </si>
  <si>
    <t>3.3.2</t>
  </si>
  <si>
    <t>3.3.3</t>
  </si>
  <si>
    <t>3.3.4</t>
  </si>
  <si>
    <t>3.3.5</t>
  </si>
  <si>
    <t>3.3.6</t>
  </si>
  <si>
    <t xml:space="preserve">3.4  </t>
  </si>
  <si>
    <t xml:space="preserve">3.4.1  </t>
  </si>
  <si>
    <t>3.4.2</t>
  </si>
  <si>
    <t>3.4.3</t>
  </si>
  <si>
    <t>3.4.4</t>
  </si>
  <si>
    <t xml:space="preserve">3.5   </t>
  </si>
  <si>
    <t xml:space="preserve">3.5.1  </t>
  </si>
  <si>
    <t>3.5.1.1</t>
  </si>
  <si>
    <t>Pemasangan 1 m2 Langit-langit (Plafon) Akustik Ukuran 30 x 30 cm</t>
  </si>
  <si>
    <t>3.5.1.2</t>
  </si>
  <si>
    <t>Pemasangan 1 m2 Langit-langit (Plafon) Akustik Ukuran 30 x 60 cm</t>
  </si>
  <si>
    <t>3.5.1.3</t>
  </si>
  <si>
    <t>Pemasangan 1 m2 Langit-langit (Plafon) Akustik Ukuran 60 x 120 cm</t>
  </si>
  <si>
    <t>3.5.1.4</t>
  </si>
  <si>
    <t>Pemasangan 1 m2 Langit-langit (Plafon) Akustik Ukuran 60 x 120 cm dengan Rangka Aluminium</t>
  </si>
  <si>
    <t xml:space="preserve">3.5.2  </t>
  </si>
  <si>
    <t>3.5.2.1</t>
  </si>
  <si>
    <t>Pemasangan 1 m2  Langit-langit (Plafon) Papan Gypsum, Tebal 9 mm</t>
  </si>
  <si>
    <t xml:space="preserve">3.5.2.2   </t>
  </si>
  <si>
    <t xml:space="preserve">3.5.2.2.1 </t>
  </si>
  <si>
    <t xml:space="preserve">3.5.2.2.2 </t>
  </si>
  <si>
    <t xml:space="preserve">3.5.2.2.3 </t>
  </si>
  <si>
    <t xml:space="preserve">3.5.2.3   </t>
  </si>
  <si>
    <t xml:space="preserve">3.5.2.3.1 </t>
  </si>
  <si>
    <t xml:space="preserve">3.5.2.3.2 </t>
  </si>
  <si>
    <t xml:space="preserve">3.5.2.3.3 </t>
  </si>
  <si>
    <t xml:space="preserve">3.5.2.4   </t>
  </si>
  <si>
    <t>3.5.2.5</t>
  </si>
  <si>
    <t>3.5.2.6</t>
  </si>
  <si>
    <t>3.5.2.7</t>
  </si>
  <si>
    <t xml:space="preserve">3.5.3  </t>
  </si>
  <si>
    <t xml:space="preserve">3.5.3.1   </t>
  </si>
  <si>
    <t>3.5.3.1   Pemasangan 1 m2 Rangka Besi Hollow Galvanis 40.40 mm, Modul 60 x 60 cm, untuk Langit-langit (Plafon)</t>
  </si>
  <si>
    <t>3.5.3.2</t>
  </si>
  <si>
    <t xml:space="preserve">3.5.3.3   </t>
  </si>
  <si>
    <t xml:space="preserve">3.6   </t>
  </si>
  <si>
    <t xml:space="preserve">3.6.1 </t>
  </si>
  <si>
    <t>2.3</t>
  </si>
  <si>
    <t>2.3.1</t>
  </si>
  <si>
    <t>2.3.1.1</t>
  </si>
  <si>
    <t>2.3.2</t>
  </si>
  <si>
    <t>2.3.2.1</t>
  </si>
  <si>
    <t>2.4</t>
  </si>
  <si>
    <t>2.4.1</t>
  </si>
  <si>
    <t>2.4.1.1</t>
  </si>
  <si>
    <t>2.4.2</t>
  </si>
  <si>
    <t>2.4.2.1</t>
  </si>
  <si>
    <t>2.4.3</t>
  </si>
  <si>
    <t>2.4.3.1</t>
  </si>
  <si>
    <t>2.4.4</t>
  </si>
  <si>
    <t>2.4.4.1</t>
  </si>
  <si>
    <t>2.4.5</t>
  </si>
  <si>
    <t>2.4.5.1</t>
  </si>
  <si>
    <t>2.4.6</t>
  </si>
  <si>
    <t>2.4.6.1</t>
  </si>
  <si>
    <t>2.5</t>
  </si>
  <si>
    <t>2.5.1</t>
  </si>
  <si>
    <t>2.6</t>
  </si>
  <si>
    <t>2.6.1</t>
  </si>
  <si>
    <t>2.6.2</t>
  </si>
  <si>
    <t>2.6.2.1</t>
  </si>
  <si>
    <t>2.7</t>
  </si>
  <si>
    <t>2.7.1</t>
  </si>
  <si>
    <t>2.7.2</t>
  </si>
  <si>
    <t>2.7.3</t>
  </si>
  <si>
    <t>2.7.4</t>
  </si>
  <si>
    <t>2.7.5</t>
  </si>
  <si>
    <t>2.7.6</t>
  </si>
  <si>
    <t>2.7.7</t>
  </si>
  <si>
    <t>2.7.8</t>
  </si>
  <si>
    <t>2.7.9</t>
  </si>
  <si>
    <t>2.7.10</t>
  </si>
  <si>
    <t>2.7.11</t>
  </si>
  <si>
    <t>2.7.12</t>
  </si>
  <si>
    <t>2.7.13</t>
  </si>
  <si>
    <t>2.7.14</t>
  </si>
  <si>
    <t>2.7.15</t>
  </si>
  <si>
    <t>2.7.16</t>
  </si>
  <si>
    <t>2.6.2.2</t>
  </si>
  <si>
    <t>2.6.2.3</t>
  </si>
  <si>
    <t>2.4.6.2</t>
  </si>
  <si>
    <t>2.4.6.3</t>
  </si>
  <si>
    <t>2.4.6.4</t>
  </si>
  <si>
    <t>2.4.5.2</t>
  </si>
  <si>
    <t>2.4.5.3</t>
  </si>
  <si>
    <t>2.4.5.4</t>
  </si>
  <si>
    <t>2.4.5.5</t>
  </si>
  <si>
    <t>2.4.5.6</t>
  </si>
  <si>
    <t>2.4.5.7</t>
  </si>
  <si>
    <t>2.4.4.2</t>
  </si>
  <si>
    <t>2.4.4.3</t>
  </si>
  <si>
    <t>2.4.3.2</t>
  </si>
  <si>
    <t>2.4.3.3</t>
  </si>
  <si>
    <t>2.4.2.2</t>
  </si>
  <si>
    <t>2.4.2.3</t>
  </si>
  <si>
    <t>2.4.1.2</t>
  </si>
  <si>
    <t>2.4.1.3</t>
  </si>
  <si>
    <t>2.4.1.4</t>
  </si>
  <si>
    <t>2.3.1.2</t>
  </si>
  <si>
    <t>2.3.1.3</t>
  </si>
  <si>
    <t>2.3.1.4</t>
  </si>
  <si>
    <t>2.3.1.5</t>
  </si>
  <si>
    <t>2.3.1.6</t>
  </si>
  <si>
    <t xml:space="preserve">3.6.2 </t>
  </si>
  <si>
    <t xml:space="preserve">3.6.3  </t>
  </si>
  <si>
    <t>3.18.6.1</t>
  </si>
  <si>
    <t>3.18.6</t>
  </si>
  <si>
    <t>3.18.6.2</t>
  </si>
  <si>
    <t xml:space="preserve">3.18.6.2.1 </t>
  </si>
  <si>
    <t xml:space="preserve">3.18.6.2.2 </t>
  </si>
  <si>
    <t>3.18.6.3</t>
  </si>
  <si>
    <t>3.18.6.4</t>
  </si>
  <si>
    <t>3.18.6.5</t>
  </si>
  <si>
    <t>3.18.6.6</t>
  </si>
  <si>
    <t>3.18.6.7</t>
  </si>
  <si>
    <t>3.18.6.8</t>
  </si>
  <si>
    <t>3.18.6.9</t>
  </si>
  <si>
    <t xml:space="preserve">3.18.5 </t>
  </si>
  <si>
    <t xml:space="preserve">3.18.5.1 </t>
  </si>
  <si>
    <t>3.18.5.2</t>
  </si>
  <si>
    <t>3.18.5.3</t>
  </si>
  <si>
    <t>3.18.5.4</t>
  </si>
  <si>
    <t>3.18.5.5</t>
  </si>
  <si>
    <t>3.18.5.6</t>
  </si>
  <si>
    <t xml:space="preserve">3.18.4 </t>
  </si>
  <si>
    <t xml:space="preserve">3.18.4.1 </t>
  </si>
  <si>
    <t>3.18.4.2</t>
  </si>
  <si>
    <t xml:space="preserve">3.18.3 </t>
  </si>
  <si>
    <t>3.18.3.1</t>
  </si>
  <si>
    <t>3.18.3.2</t>
  </si>
  <si>
    <t>3.18.3.3</t>
  </si>
  <si>
    <t xml:space="preserve">3.18.2 </t>
  </si>
  <si>
    <t xml:space="preserve">3.18.2.1 </t>
  </si>
  <si>
    <t>3.18.2.2</t>
  </si>
  <si>
    <t xml:space="preserve">3.18  </t>
  </si>
  <si>
    <t xml:space="preserve">3.18.1 </t>
  </si>
  <si>
    <t xml:space="preserve">3.18.1.1 </t>
  </si>
  <si>
    <t xml:space="preserve">3.17  </t>
  </si>
  <si>
    <t xml:space="preserve">3.16  </t>
  </si>
  <si>
    <t xml:space="preserve">3.16.1 </t>
  </si>
  <si>
    <t xml:space="preserve">3.16.1.1 </t>
  </si>
  <si>
    <t xml:space="preserve">3.16.1.2 </t>
  </si>
  <si>
    <t xml:space="preserve">3.16.2 </t>
  </si>
  <si>
    <t>3.16.3</t>
  </si>
  <si>
    <t>3.16.4</t>
  </si>
  <si>
    <t>3.16.5</t>
  </si>
  <si>
    <t>3.16.6</t>
  </si>
  <si>
    <t>3.16.7</t>
  </si>
  <si>
    <t xml:space="preserve">3.15  </t>
  </si>
  <si>
    <t>3.15.1</t>
  </si>
  <si>
    <t xml:space="preserve">3.14  </t>
  </si>
  <si>
    <t>3.14.1</t>
  </si>
  <si>
    <t>3.14.2</t>
  </si>
  <si>
    <t xml:space="preserve">3.13  </t>
  </si>
  <si>
    <t xml:space="preserve">3.13.1 </t>
  </si>
  <si>
    <t>3.13.2</t>
  </si>
  <si>
    <t>3.13.3</t>
  </si>
  <si>
    <t>3.13.4</t>
  </si>
  <si>
    <t>3.13.5</t>
  </si>
  <si>
    <t>3.13.6</t>
  </si>
  <si>
    <t xml:space="preserve">3.12 </t>
  </si>
  <si>
    <t xml:space="preserve">3.12.1   </t>
  </si>
  <si>
    <t>3.12.2</t>
  </si>
  <si>
    <t>3.12.3</t>
  </si>
  <si>
    <t>3.12.4</t>
  </si>
  <si>
    <t>3.12.5</t>
  </si>
  <si>
    <t>3.12.6</t>
  </si>
  <si>
    <t>3.12.7</t>
  </si>
  <si>
    <t>3.12.8</t>
  </si>
  <si>
    <t>3.12.9</t>
  </si>
  <si>
    <t>3.12.10</t>
  </si>
  <si>
    <t>3.12.11</t>
  </si>
  <si>
    <t>3.12.12</t>
  </si>
  <si>
    <t>3.12.13</t>
  </si>
  <si>
    <t>3.12.14</t>
  </si>
  <si>
    <t xml:space="preserve">3.11.4 </t>
  </si>
  <si>
    <t xml:space="preserve">3.11.4.1   </t>
  </si>
  <si>
    <t>3.11.4.2</t>
  </si>
  <si>
    <t>3.11.4.3</t>
  </si>
  <si>
    <t>3.11.4.4</t>
  </si>
  <si>
    <t>3.11.4.5</t>
  </si>
  <si>
    <t>3.11.4.6</t>
  </si>
  <si>
    <t>3.11.4.7</t>
  </si>
  <si>
    <t>3.11.4.8</t>
  </si>
  <si>
    <t>3.11.4.9</t>
  </si>
  <si>
    <t>3.11.4.10</t>
  </si>
  <si>
    <t>3.11.4.11</t>
  </si>
  <si>
    <t>3.11.4.12</t>
  </si>
  <si>
    <t>3.11.4.13</t>
  </si>
  <si>
    <t>3.11.4.14</t>
  </si>
  <si>
    <t>3.11.4.15</t>
  </si>
  <si>
    <t>3.11.4.16</t>
  </si>
  <si>
    <t>3.11.4.17</t>
  </si>
  <si>
    <t>3.11.4.18</t>
  </si>
  <si>
    <t>3.11.4.19</t>
  </si>
  <si>
    <t>3.11.4.20</t>
  </si>
  <si>
    <t>3.11.4.21</t>
  </si>
  <si>
    <t>3.11.4.22</t>
  </si>
  <si>
    <t xml:space="preserve">3.11.3 </t>
  </si>
  <si>
    <t xml:space="preserve">3.11.3.1 </t>
  </si>
  <si>
    <t>3.11.3.2</t>
  </si>
  <si>
    <t>3.11.3.3</t>
  </si>
  <si>
    <t>3.11.3.4</t>
  </si>
  <si>
    <t>3.11.3.5</t>
  </si>
  <si>
    <t>3.11.3.6</t>
  </si>
  <si>
    <t>3.11.3.7</t>
  </si>
  <si>
    <t>3.11.3.8</t>
  </si>
  <si>
    <t xml:space="preserve">3.11.2 </t>
  </si>
  <si>
    <t>3.11.2.1</t>
  </si>
  <si>
    <t>3.11.2.2</t>
  </si>
  <si>
    <t>3.11.2.3</t>
  </si>
  <si>
    <t>3.11.2.4</t>
  </si>
  <si>
    <t xml:space="preserve">3.11  </t>
  </si>
  <si>
    <t xml:space="preserve">3.11.1 </t>
  </si>
  <si>
    <t xml:space="preserve">3.11.1.1  </t>
  </si>
  <si>
    <t>3.11.1.2</t>
  </si>
  <si>
    <t>3.11.1.3</t>
  </si>
  <si>
    <t>3.11.1.4</t>
  </si>
  <si>
    <t>3.11.1.5</t>
  </si>
  <si>
    <t>3.11.1.6</t>
  </si>
  <si>
    <t>3.11.1.7</t>
  </si>
  <si>
    <t>3.11.1.8</t>
  </si>
  <si>
    <t>3.11.1.9</t>
  </si>
  <si>
    <t>3.11.1.10</t>
  </si>
  <si>
    <t>3.11.1.11</t>
  </si>
  <si>
    <t>3.11.1.12</t>
  </si>
  <si>
    <t>3.11.1.13</t>
  </si>
  <si>
    <t>3.11.1.14</t>
  </si>
  <si>
    <t>3.11.1.15</t>
  </si>
  <si>
    <t>3.11.1.16</t>
  </si>
  <si>
    <t>3.11.1.17</t>
  </si>
  <si>
    <t>3.11.1.18</t>
  </si>
  <si>
    <t>3.11.1.19</t>
  </si>
  <si>
    <t xml:space="preserve">3.10.6 </t>
  </si>
  <si>
    <t xml:space="preserve">3.10.6.1 </t>
  </si>
  <si>
    <t>3.10.6.2</t>
  </si>
  <si>
    <t>3.10.6.3</t>
  </si>
  <si>
    <t xml:space="preserve">3.10.5 </t>
  </si>
  <si>
    <t xml:space="preserve">3.10.5.1 </t>
  </si>
  <si>
    <t>3.10.5.2</t>
  </si>
  <si>
    <t>3.10.5.3</t>
  </si>
  <si>
    <t>3.10.5.4</t>
  </si>
  <si>
    <t>3.10.5.5</t>
  </si>
  <si>
    <t>3.10.5.6</t>
  </si>
  <si>
    <t>3.10.5.7</t>
  </si>
  <si>
    <t>3.10.4</t>
  </si>
  <si>
    <t xml:space="preserve">3.10.4.1 </t>
  </si>
  <si>
    <t>3.10.4.2</t>
  </si>
  <si>
    <t>3.10.4.3</t>
  </si>
  <si>
    <t xml:space="preserve">3.10.3 </t>
  </si>
  <si>
    <t xml:space="preserve">3.10.3.1 </t>
  </si>
  <si>
    <t>3.10.3.2</t>
  </si>
  <si>
    <t>3.10.3.3</t>
  </si>
  <si>
    <t xml:space="preserve">3.10.2 </t>
  </si>
  <si>
    <t xml:space="preserve">3.10.2.1 </t>
  </si>
  <si>
    <t>3.10.2.2</t>
  </si>
  <si>
    <t>3.10.2.3</t>
  </si>
  <si>
    <t>3.10.2.4</t>
  </si>
  <si>
    <t>3.10.2.5</t>
  </si>
  <si>
    <t>3.10.2.6</t>
  </si>
  <si>
    <t xml:space="preserve">3.10 </t>
  </si>
  <si>
    <t xml:space="preserve">3.10.1.1 </t>
  </si>
  <si>
    <t>3.10.1.2</t>
  </si>
  <si>
    <t>3.10.1.3</t>
  </si>
  <si>
    <t>3.10.1.4</t>
  </si>
  <si>
    <t xml:space="preserve">3.9.9  </t>
  </si>
  <si>
    <t xml:space="preserve">3.9.9.1   </t>
  </si>
  <si>
    <t>3.9.9.2</t>
  </si>
  <si>
    <t>3.9.9.3</t>
  </si>
  <si>
    <t>3.9.9.4</t>
  </si>
  <si>
    <t>3.9.9.5</t>
  </si>
  <si>
    <t>3.9.9.6</t>
  </si>
  <si>
    <t>3.9.9.7</t>
  </si>
  <si>
    <t>3.9.9.8</t>
  </si>
  <si>
    <t>3.9.9.9</t>
  </si>
  <si>
    <t>3.9.9.10</t>
  </si>
  <si>
    <t>3.9.9.11</t>
  </si>
  <si>
    <t>3.9.9.12</t>
  </si>
  <si>
    <t>3.9.9.13</t>
  </si>
  <si>
    <t xml:space="preserve">  </t>
  </si>
  <si>
    <t>Pemasangan 1 m2 Atap Serat Semen Gelombang 108cm x 300cm x 6mm</t>
  </si>
  <si>
    <t>Pemasangan 1 m2 Atap Serat Semen Gelombang 108cm x 270cm x 6mm</t>
  </si>
  <si>
    <t>Pemasangan 1 m2 Atap Serat Semen Gelombang 108cm x 240cm x 6mm</t>
  </si>
  <si>
    <t>Pemasangan 1 m2 Atap Serat Semen Gelombang 108cm x 210cm x 6mm</t>
  </si>
  <si>
    <t>Pemasangan 1 m2 Atap Serat Semen Gelombang 108cm x 180cm x 6mm</t>
  </si>
  <si>
    <t>Pemasangan 1 m’ Nok/Bubung Setel Gelombang 92 cm</t>
  </si>
  <si>
    <t>Pemasangan 1 m’ Nok/Bubung Setel Gelombang 105 cm</t>
  </si>
  <si>
    <t>Pemasangan 1 m’ Nok/Bubung Setel Gelombang 108 cm</t>
  </si>
  <si>
    <t>Pemasangan 1 m’ Nok/Bubung Paten (Permanen) 92 cm</t>
  </si>
  <si>
    <t>Pemasangan 1 m’ Nok/Bubung Paten (Permanen) 105 cm</t>
  </si>
  <si>
    <t>Pemasangan 1 m’ Nok/Bubung Paten (Permanen) 108 cm</t>
  </si>
  <si>
    <t>Pemasangan 1 m’ Nok/Bubung Setel Rata 92 cm</t>
  </si>
  <si>
    <t>Pemasangan 1 m’ Nok/Bubung Setel Rata 105 cm</t>
  </si>
  <si>
    <t>Pemasangan 1 m’ Nok/Bubung Setel Rata 108 cm</t>
  </si>
  <si>
    <t>PENUTUP ATAP LAINNYA</t>
  </si>
  <si>
    <t>Pemasangan 1 m2 Atap Seng Gelombang 105cm x180cm</t>
  </si>
  <si>
    <t>Pemasangan 1 m2 Atap Aluminium Gelombang 95cm x 180cm</t>
  </si>
  <si>
    <t>Pemasangan 1 m2 Atap Sirap Kayu</t>
  </si>
  <si>
    <t>Pemasangan 1 m2 Atap Fibreglass 90cm x 180cm</t>
  </si>
  <si>
    <t>Pemasangan 1 m2 Atap UPVC</t>
  </si>
  <si>
    <t>Pemasangan 1 m2 Atap Aspal/Bitumen</t>
  </si>
  <si>
    <t>Pemasangan 1 m2 Atap Metal Lembaran</t>
  </si>
  <si>
    <t>Pemasangan 1 m2 Atap Metal Menerus Tebal 0.4 mm</t>
  </si>
  <si>
    <t>Pemasangan 1 m2 Atap Kaca Tempered</t>
  </si>
  <si>
    <t>Pemasangan 1 m2 Atap Kaca Tempered tebal 8 mm</t>
  </si>
  <si>
    <t>Pemasangan 1 m2 Atap Kaca Tempered tebal 10 mm</t>
  </si>
  <si>
    <t>Pemasangan 1 m2 Atap Kaca Tempered tebal 12 mm</t>
  </si>
  <si>
    <t>Pemasangan 1 m’ Nok/Bubung Atap Seng Gelombang</t>
  </si>
  <si>
    <t>Pemasangan 1 m’ Nok/Bubung Atap Aluminium Gelombang</t>
  </si>
  <si>
    <t>Pemasangan 1 m’ Nok/Bubung Atap Sirap Kayu</t>
  </si>
  <si>
    <t>Pemasangan 1 m’ Nok/Bubung Genteng Aspal/Bitumen</t>
  </si>
  <si>
    <t>Pemasangan 1 m’ Nok/Bubung Genteng Metal</t>
  </si>
  <si>
    <t>PEKERJAAN INSULASI</t>
  </si>
  <si>
    <t>Pemasangan 1 m2 Lembaran Insulasi Atap</t>
  </si>
  <si>
    <t>Pemasangan 1 m2 Modul Insulasi Tebal 8 cm</t>
  </si>
  <si>
    <t>Pemasangan 1 m2 Foam Insulasi Atap</t>
  </si>
  <si>
    <t>PEKERJAAN WATERPROOFING</t>
  </si>
  <si>
    <t>PEKERJAAN AKSESORIS ATAP</t>
  </si>
  <si>
    <t>Pemasangan 1 m’ Talang Datar/ Jurai Seng BJLS 28 Lebar 90 cm</t>
  </si>
  <si>
    <t>Pemasangan 1 m’ Talang ½ Lingkaran D-15 cm, Seng Pelat BJLS 30</t>
  </si>
  <si>
    <t>Pemasangan 1 m’ Lisplank Ukuran (3 x 20) cm, Kayu Kelas I atau Kelas II</t>
  </si>
  <si>
    <t>Pemasangan 1 m’ Lisplank Ukuran (3 x 30) cm, Kayu Kelas I atau Kelas II</t>
  </si>
  <si>
    <t>Pemasangan 1 m’ Lisplank Non kayu (GRC, Serat Semen) Lebar 30cm</t>
  </si>
  <si>
    <t>Pemasangan 1 m’ Lisplank Non kayu (GRC, Serat Semen) Lebar 20cm</t>
  </si>
  <si>
    <t>Pemasangan 1 m2 Waterproofing Membran Bakar</t>
  </si>
  <si>
    <t>Pelapisan 1 m2 Waterproofing Cristalin</t>
  </si>
  <si>
    <t>Pelapisan 1 m2 Waterproofing Semen Base</t>
  </si>
  <si>
    <t>Pelapisan 1 m2 Waterproofing Acrylic Base</t>
  </si>
  <si>
    <t>PEKERJAAN LANGIT-LANGIT (PLAFON)</t>
  </si>
  <si>
    <t>LANGIT-LANGIT (PLAFON) AKUSTIK</t>
  </si>
  <si>
    <t>LANGIT-LANGIT (PLAFON) LAINNYA</t>
  </si>
  <si>
    <t xml:space="preserve">Pemasangan 1 m2 Langit-langit (Plafon) Serat Semen/GRC, Tebal 4 mm, 5 mm, dan 6 mm </t>
  </si>
  <si>
    <t>Pemasangan 1 m2 Langit-langit (Plafon) Serat Semen/GRC, Tebal 4 mm</t>
  </si>
  <si>
    <t>Pemasangan 1 m2 Langit-langit (Plafon) Serat Semen/GRC, Tebal 6 mm</t>
  </si>
  <si>
    <t>Pemasangan 1 m2 Langit-langit (Plafon) Kayu Lapis, Tebal 3 mm, 4 mm dan 6 mm</t>
  </si>
  <si>
    <t>Pemasangan 1 m2 Langit-langit (Plafon) Kayu Lapis, Tebal 3 mm</t>
  </si>
  <si>
    <t>Pemasangan 1 m2 Langit-langit (Plafon) Kayu Lapis, Tebal 4 mm</t>
  </si>
  <si>
    <t>Pemasangan 1 m2 Langit-langit (Plafon) Kayu Lapis, Tebal 6 mm</t>
  </si>
  <si>
    <t>Pemasangan 1 m2 Langit-langit (Plafon) Lambrisering Kayu, Tebal 9 mm</t>
  </si>
  <si>
    <t>Pemasangan 1 m’ List Langit-langit (Plafon) Kayu Profil</t>
  </si>
  <si>
    <t>Pemasangan 1 m’ List Langit-langit (Plafon) Gypsum</t>
  </si>
  <si>
    <t>Pemasangan 1 m2 Langit-langit (Plafon) Aluminium Spandrel</t>
  </si>
  <si>
    <t>Pemasangan 1 m2 Langit-langit (Plafon) Serat Semen/GRC, Tebal 5 mm</t>
  </si>
  <si>
    <t>RANGKA LANGIT-LANGIT (PLAFON)</t>
  </si>
  <si>
    <t>Pemasangan 1 m2 Rangka Besi Hollow Galvanis 40.40 mm, Modul 60 x 60 cm, untuk Langit-langit (Plafon)</t>
  </si>
  <si>
    <t>Pemasangan 1 m2 Rangka Langit-langit (Plafon) (60 x 60) cm, Kayu Kelas II atau III</t>
  </si>
  <si>
    <t>PEKERJAAN PASANGAN DINDING</t>
  </si>
  <si>
    <t>DINDING BATA MERAH</t>
  </si>
  <si>
    <t xml:space="preserve">3.8   </t>
  </si>
  <si>
    <t>3.8.1</t>
  </si>
  <si>
    <t>3.8.2</t>
  </si>
  <si>
    <t>3.8.3</t>
  </si>
  <si>
    <t>3.8.4</t>
  </si>
  <si>
    <t>3.8.5</t>
  </si>
  <si>
    <t>3.8.6</t>
  </si>
  <si>
    <t>3.8.7</t>
  </si>
  <si>
    <t>3.8.8</t>
  </si>
  <si>
    <t>3.8.9</t>
  </si>
  <si>
    <t>3.8.10</t>
  </si>
  <si>
    <t>3.8.10.1</t>
  </si>
  <si>
    <t>3.8.10.2</t>
  </si>
  <si>
    <t xml:space="preserve">3.8.11 </t>
  </si>
  <si>
    <t xml:space="preserve">3.8.12  </t>
  </si>
  <si>
    <t xml:space="preserve">3.8.11.1 </t>
  </si>
  <si>
    <t xml:space="preserve">3.8.11.2 </t>
  </si>
  <si>
    <t>3.8.13</t>
  </si>
  <si>
    <t>3.8.14</t>
  </si>
  <si>
    <t>3.8.15</t>
  </si>
  <si>
    <t>3.8.16</t>
  </si>
  <si>
    <t>3.8.17</t>
  </si>
  <si>
    <t>3.8.18</t>
  </si>
  <si>
    <t>3.8.19</t>
  </si>
  <si>
    <t>3.8.20</t>
  </si>
  <si>
    <t xml:space="preserve">3.8.20.1 </t>
  </si>
  <si>
    <t xml:space="preserve">3.8.20.2 </t>
  </si>
  <si>
    <t xml:space="preserve">3.8.21 </t>
  </si>
  <si>
    <t xml:space="preserve">3.8.22  </t>
  </si>
  <si>
    <t>3.6.4.1</t>
  </si>
  <si>
    <t xml:space="preserve">3.6.4  </t>
  </si>
  <si>
    <t>3.6.4.2</t>
  </si>
  <si>
    <t>3.6.4.3</t>
  </si>
  <si>
    <t xml:space="preserve">3.6.5 </t>
  </si>
  <si>
    <t xml:space="preserve">3.6.5.1   </t>
  </si>
  <si>
    <t>3.6.5.2</t>
  </si>
  <si>
    <t xml:space="preserve">3.6.6  </t>
  </si>
  <si>
    <t xml:space="preserve">3.6.6.1   </t>
  </si>
  <si>
    <t xml:space="preserve">3.7  </t>
  </si>
  <si>
    <t xml:space="preserve">3.7.1  </t>
  </si>
  <si>
    <t>3.7.2</t>
  </si>
  <si>
    <t>3.7.3</t>
  </si>
  <si>
    <t>3.7.4</t>
  </si>
  <si>
    <t>3.7.5</t>
  </si>
  <si>
    <t>3.7.6</t>
  </si>
  <si>
    <t>3.7.7</t>
  </si>
  <si>
    <t>3.7.8</t>
  </si>
  <si>
    <t>3.7.9</t>
  </si>
  <si>
    <t>3.7.10</t>
  </si>
  <si>
    <t>3.7.11</t>
  </si>
  <si>
    <t>3.7.12</t>
  </si>
  <si>
    <t>3.7.13</t>
  </si>
  <si>
    <t>3.7.14</t>
  </si>
  <si>
    <t>3.7.15</t>
  </si>
  <si>
    <t>3.7.16</t>
  </si>
  <si>
    <t>3.6.3.1</t>
  </si>
  <si>
    <t>3.6.3.2</t>
  </si>
  <si>
    <t>3.6.3.3</t>
  </si>
  <si>
    <t>3.6.3.4</t>
  </si>
  <si>
    <t>3.6.3.5</t>
  </si>
  <si>
    <t>3.6.2.1</t>
  </si>
  <si>
    <t>3.6.2.2</t>
  </si>
  <si>
    <t>3.6.2.3</t>
  </si>
  <si>
    <t>3.6.2.4</t>
  </si>
  <si>
    <t>3.6.2.5</t>
  </si>
  <si>
    <t>3.6.2.6</t>
  </si>
  <si>
    <t xml:space="preserve">3.6.1.1 </t>
  </si>
  <si>
    <t>3.6.1.2</t>
  </si>
  <si>
    <t>3.6.1.3</t>
  </si>
  <si>
    <t>3.6.1.4</t>
  </si>
  <si>
    <t>3.6.1.5</t>
  </si>
  <si>
    <t>3.6.1.6</t>
  </si>
  <si>
    <t>3.6.1.7</t>
  </si>
  <si>
    <t>3.6.1.8</t>
  </si>
  <si>
    <t>3.6.1.9</t>
  </si>
  <si>
    <t>3.6.1.10</t>
  </si>
  <si>
    <t>Pemasangan 1 m2 Dinding Bata Merah Tebal 1 Batu dengan Mortar Tipe M,fc’ 17, 2 MPa (Setara Campuran 1SP : 2PP)</t>
  </si>
  <si>
    <t xml:space="preserve">Pemasangan 1 m2 Dinding Bata Merah Tebal 1 Batu dengan Mortar Tipe S,fc’ 12, 5 MPa (Setara Campuran 1SP : 3PP) </t>
  </si>
  <si>
    <t>Pemasangan 1 m2 Dinding Bata Merah Tebal 1 Batu dengan Mortar Tipe N,fc’ 5,2 MPa (Setara Campuran 1SP : 4PP)</t>
  </si>
  <si>
    <t>Pemasangan 1 m2 Dinding Bata Merah Tebal 1 Batu dengan Mortar Tipe O, fc’ 2,4 MPa (Setara Campuran 1SP : 5PP)</t>
  </si>
  <si>
    <t>Pemasangan 1 m2 Dinding Bata Merah Tebal 1 Batu Campuran 1SP: 6PP</t>
  </si>
  <si>
    <t>Pemasangan 1 m2  Dinding Bata Merah Tebal ½ Batu dengan Mortar Tipe M, fc’ 17, 7 MPa (Setara Campuran 1SP : 2PP)</t>
  </si>
  <si>
    <t>Pemasangan 1 m2  Dinding Bata Merah Tebal ½ Batu dengan Mortar Tipe S, fc’ 12, 5 MPa (Setara Campuran 1SP : 3PP)</t>
  </si>
  <si>
    <t>Pemasangan 1 m2  Dinding Bata Merah Tebal ½ Batu dengan Mortar Tipe N,fc’ 5,2 MPa (Setara Campuran 1SP : 4PP)</t>
  </si>
  <si>
    <t>Pemasangan 1 m2  Dinding Bata Merah Tebal ½ Batu dengan Mortar Tipe O, fc’ 2,4 MPa (Setara Campuran 1SP : 5PP)</t>
  </si>
  <si>
    <t>Pemasangan 1 m2  Dinding Bata Merah Tebal ½ Batu Campuran 1SP : 6PP</t>
  </si>
  <si>
    <t>Pemasangan 1 m2  Dinding Conblock HB20 dengan Mortar Tipe S,fc’ 12, 5 MPa (Setara Campuran 1SP : 3PP)</t>
  </si>
  <si>
    <t>Pemasangan 1 m2  Dinding Conblock HB20 Campuran 1SP :4PP dengan Mortar Tipe N,fc’ 5,2 MPa (Setara Campuran 1SP : 4PP)</t>
  </si>
  <si>
    <t>Pemasangan 1 m2 Dinding Conblock HB15 dengan Mortar Tipe S, fc’ 12,5 MPa (Setara Campuran 1SP : 3PP)</t>
  </si>
  <si>
    <t>Pemasangan 1 m2 Dinding Conblock HB15 dengan Mortar Tipe N, fc’ 5,2 MPa (Setara Campuran 1SP : 4PP)</t>
  </si>
  <si>
    <t>Pemasangan 1 m2 Dinding Conblock HB10 dengan Mortar Tipe S, fc’ 12,5 MPa (Setara Campuran 1SP : 3PP)</t>
  </si>
  <si>
    <t>Pemasangan 1 m2 Dinding Conblock HB10 dengan Mortar Tipe N, fc’ 5,2 MPa (Setara Campuran 1SP : 4PP)</t>
  </si>
  <si>
    <t>DINDING CONBLOCK</t>
  </si>
  <si>
    <t>DINDING ROSTER</t>
  </si>
  <si>
    <t>Pemasangan 1 m2 Dinding Kerawang (Rooster) 12x11x24 dengan Mortar Tipe S,fc’ 12, 5 MPa (Setara Campuran 1SP : 3PP)</t>
  </si>
  <si>
    <t>Pemasangan 1 m2  Dinding Kerawang (rooster) 12x11x24 dengan Mortar Tipe N,fc’ 5,2 MPa (Setara Campuran 1SP : 4PP)</t>
  </si>
  <si>
    <t>Pemasangan  1  m2   Dinding  Bata  Berongga  Ekspose  12x11x24 dengan Mortar Tipe S,fc’ 12, 5 MPa (Setara Campuran 1SP : 3PP)</t>
  </si>
  <si>
    <t>Pemasangan 1 m2 Glass Block 20x20 cm, 1 PC : 3 PP</t>
  </si>
  <si>
    <t>Pemasangan 1 m2  Dinding Kerawang (Roster) 20x20 cm, Setara Campuran 1 SP : 3 PP</t>
  </si>
  <si>
    <t>DINDING BATA RINGAN</t>
  </si>
  <si>
    <t>Pemasangan 1 m2  Dinding Bata Ringan Tebal 7,5 cm dengan Mortar Siap Pakai</t>
  </si>
  <si>
    <t>Pemasangan  1 m2  Dinding  Bata Ringan Tebal 10 cm dengan Mortar Siap Pakai</t>
  </si>
  <si>
    <t>Pemasangan  1 m2  Dinding  Bata Ringan Tebal 20 cm dengan Mortar Siap Pakai</t>
  </si>
  <si>
    <t>DINDING BATAKO</t>
  </si>
  <si>
    <t>Pemasangan 1 m2 Dinding Batako dengan Mortar Tipe S,fc’ 12, 5 Mpa (Setara Campuran 1SP : 3PP)</t>
  </si>
  <si>
    <t>Pemasangan 1 m2  Dinding Batako dengan Mortar Tipe N,fc’ 5,2 Mpa (Setara Campuran 1SP : 4PP)</t>
  </si>
  <si>
    <t>DINDING PARTISI</t>
  </si>
  <si>
    <t>Pemasangan 1 m2 Dinding Partisi, Gypsumboard t= 12mm</t>
  </si>
  <si>
    <t>PEKERJAAN PLESTERAN DAN ACIAN</t>
  </si>
  <si>
    <t>Pemasangan 1 m2 Plesteran 1SP : 1PP Tebal 15 mm</t>
  </si>
  <si>
    <t>Pemasangan 1 m2 Plesteran 1SP : 2PP Tebal 15 mm</t>
  </si>
  <si>
    <t>Pemasangan 1 m2 Plesteran 1SP : 3PP Tebal 15mm</t>
  </si>
  <si>
    <t>Pemasangan 1 m2 Plesteran 1SP : 4PP Tebal 15 mm</t>
  </si>
  <si>
    <t>Pemasangan 1 m2 Plesteran 1SP : 5PP Tebal 15 mm</t>
  </si>
  <si>
    <t>Pemasangan 1 m2 Plesteran 1SP : 6PP Tebal 15 mm</t>
  </si>
  <si>
    <t>Pemasangan 1 m2 Plesteran Mortar Siap Pakai (Semen Instan) Tebal 10 mm</t>
  </si>
  <si>
    <t>Pemasangan 1 m2 Acian</t>
  </si>
  <si>
    <t>Pemasangan 1 m2 Berapen 1SP : 5PP Tebal 15 mm</t>
  </si>
  <si>
    <t>Pemasangan 1 m’ Plesteran Skoning 1SP : 3PP Lebar 10 cm</t>
  </si>
  <si>
    <t>Pemasangan 1 m2 Plesteran Serbuk Batu Granit 1SP : 2 granit, Tebal 10 mm</t>
  </si>
  <si>
    <t>Pemasangan 1 m2 Plesteran Serbuk Batu Traso 1SP : 2 Traso, Tebal 10 mm</t>
  </si>
  <si>
    <t>Pemasangan 1 m2 Kamprotan untuk Finishing 1SP : 2PP</t>
  </si>
  <si>
    <t>Pemasangan Finishing 1 m2 Dinding Siar Pasangan Bata Merah</t>
  </si>
  <si>
    <t>Pemasangan  Finishing  1  m2   Dinding  Siar  Pasangan  Conblock Ekspose</t>
  </si>
  <si>
    <r>
      <t xml:space="preserve">Pekerjaan 1 m2 Beton </t>
    </r>
    <r>
      <rPr>
        <i/>
        <sz val="11"/>
        <color rgb="FF000000"/>
        <rFont val="Calibri"/>
        <family val="2"/>
        <scheme val="minor"/>
      </rPr>
      <t>Expose</t>
    </r>
  </si>
  <si>
    <t>PEKERJAAN PENGECATAN DAN PELITURAN</t>
  </si>
  <si>
    <t>Pengikisan/Pengerokan 1m2 Permukaan Cat Lama (Cat Minyak)</t>
  </si>
  <si>
    <t>Pencucian 1 m2 Bidang Permukaan Tembok yang Pernah Dicat</t>
  </si>
  <si>
    <t>Pengerokan 1 m2 Karat pada Permukaan Baja Cara Manual</t>
  </si>
  <si>
    <t>Pengecatan 1 m2 Bidang Kayu Baru (1 Lapis Plamuur, 1 Lapis Cat Dasar, 2 Lapis Cat Penutup)</t>
  </si>
  <si>
    <t>Pengecatan 1 m2 Bidang Kayu Baru (1 Lapis Plamuur, 1 Lapis Cat Dasar, 3 Lapis Cat Penutup)</t>
  </si>
  <si>
    <t>Pelaburan 1 m2 Bidang Kayu dengan Teak Oil</t>
  </si>
  <si>
    <t>Pelaburan 1 m2 Bidang Kayu dengan Pelitur</t>
  </si>
  <si>
    <t>Pelaburan 1 m2 Bidang Kayu dengan Cat Residu atau Ter</t>
  </si>
  <si>
    <t>Pelaburan 1 m2 Bidang Kayu dengan Vernis</t>
  </si>
  <si>
    <t>Pengecatan 1 m2 Tembok Baru</t>
  </si>
  <si>
    <t>Pengecatan 1 m2 Tembok Baru Interior (1 Lapis Cat Dasar, 2 Lapis Cat Penutup)</t>
  </si>
  <si>
    <t>Pengecatan 1 m2 Tembok Baru Eksterior (1 Lapis Cat Dasar, 2 Lapis Cat Penutup)</t>
  </si>
  <si>
    <t>Pengecatan 1 m2 Tembok Lama</t>
  </si>
  <si>
    <t>Pengecatan 1 m2  Tembok Lama Interior (1 Lapis Cat Dasar, 2 Lapis Cat Penutup)</t>
  </si>
  <si>
    <t>Pengecatan 1 m2 Tembok Lama Eksterior (1 Lapis Cat Dasar, 2 Lapis Cat Penutup)</t>
  </si>
  <si>
    <t>Pelaburan 1 m2 Tembok Baru dengan Kapur Padam (Kapur Pemutih)</t>
  </si>
  <si>
    <t>Pelaburan  1  m2   Tembok  Lama  dengan  Kapur  Padam  (Kapur Pemutih)</t>
  </si>
  <si>
    <t>Pengecatan 1 m2  Permukaan Baja Galvanis 3 Lapis Cat Terakhir secara Semprot</t>
  </si>
  <si>
    <t>Pengecatan 1 m2 Permukaan Baja Galvanis secara Manual Sistem 3 Lapis</t>
  </si>
  <si>
    <t>Pengecatan  1  m2   Permukaan  Baja  dengan  Menie  Besi  (Zinc Chromate)</t>
  </si>
  <si>
    <t>Pengecatan  1  m2   Permukaan  Baja  dengan  Menie  Besi  (Zinc Chromate) dengan Perancah</t>
  </si>
  <si>
    <t>Pengecatan 1 m2 Permukaan Baja Galvanis secara Manual 4 Lapis</t>
  </si>
  <si>
    <t>Pengecatan 1 m2 Permukaan Baja Galvanis secara Manual Sistem 1 Lapis Cat Penutup</t>
  </si>
  <si>
    <t>Pengecatan 1 m2  Plafond  (1 Lapis Cat Dasar dan 2 Lapis Cat Penutup)</t>
  </si>
  <si>
    <t>Pengecatan 1 m2 Plafond Interior (1 Lapis Cat Dasar dan 2 Lapis Cat Penutup)</t>
  </si>
  <si>
    <t>Pengecatan 1 m2 Cat Epoxy Tebal 2 mm</t>
  </si>
  <si>
    <t>Pelituran 1 m2 dengan Pelitur Melamic</t>
  </si>
  <si>
    <t xml:space="preserve">3.9   </t>
  </si>
  <si>
    <t xml:space="preserve">3.9.1  </t>
  </si>
  <si>
    <t>PEKERJAAN PENUTUP LANTAI</t>
  </si>
  <si>
    <t>UBIN PC</t>
  </si>
  <si>
    <t>PENUTUP LANTAI LAINNYA</t>
  </si>
  <si>
    <t>Pemasangan 1 m2 Lantai Marmer Ukuran 100 cm x 100 cm</t>
  </si>
  <si>
    <t>Pemasangan 1 m2 Lantai Karpet</t>
  </si>
  <si>
    <t>Pemasangan 1 m2 Underlayer (Pelapis Bawah Karpet)</t>
  </si>
  <si>
    <t>Pemasangan 1 m2 Lantai Parquet Kayu Solid</t>
  </si>
  <si>
    <t>Pemasangan 1 m2 Lantai Engineering Wood</t>
  </si>
  <si>
    <t>Pemasangan 1 m’ Plint Kayu Tebal 2 cm Lebar 10 cm</t>
  </si>
  <si>
    <t>Pemasangan 1 m2 Lantai Vynil Ukuran 30cm x 30cm</t>
  </si>
  <si>
    <t>Pemasangan 1 m’ Plint Vynil 15cm x 30cm</t>
  </si>
  <si>
    <t>Pemasangan 1 m2 Floor Harderner</t>
  </si>
  <si>
    <t>Pemasangan 1 m2 Lantai UPVC Decking</t>
  </si>
  <si>
    <t>Pemolesan 1 m2 Lantai Ubin Teraso, Granit, Marmer</t>
  </si>
  <si>
    <t>Pemasangan 1 m2  Lantai Keramik Tactile Ukuran 30 x 30 cm (1SP:2PP)</t>
  </si>
  <si>
    <t>Pemasangan 1 m2  Lantai Keramik Tactile Ukuran 40 x 40 cm (1SP:2PP)</t>
  </si>
  <si>
    <t xml:space="preserve">3.10.1 </t>
  </si>
  <si>
    <t>PEKERJAAN PENUTUP DINDING</t>
  </si>
  <si>
    <t>DINDING KERAMIK</t>
  </si>
  <si>
    <t>Pemasangan 1 m2 Dinding Keramik Artistik 10 cm x 20 cm (1SP : 2PP)</t>
  </si>
  <si>
    <t>Pemasangan 1 m2 Dinding Keramik Artistik 5 cm x 20 cm (1SP : 2PP)</t>
  </si>
  <si>
    <t>Pemasangan 1 m2 Dinding Keramik 10 cm x 20 cm (1SP : 2PP)</t>
  </si>
  <si>
    <t>Pemasangan 1 m2 Dinding Keramik 20 cm x 20 cm (1SP : 2PP)</t>
  </si>
  <si>
    <t>DINDING HOMOGENEOUS TILE</t>
  </si>
  <si>
    <t>Pemasangan 1 m2 Dinding Homogeneous Tile Polish 30 cm x 30 cm (1SP : 2PP)</t>
  </si>
  <si>
    <t>Pemasangan 1 m2 Dinding Homogeneous Tile Polish 40 cm x 40 cm (1SP : 2PP)</t>
  </si>
  <si>
    <t>Pemasangan 1 m2 Dinding Homogeneous Tile Polish 60 cm x 60 cm (1SP : 2PP)</t>
  </si>
  <si>
    <t>Pemasangan 1 m2 Dinding Homogeneous Tile Unpolish 30 cm x 30 cm (1SP : 2PP)</t>
  </si>
  <si>
    <t>Pemasangan 1 m2 Dinding Homogeneous Tile Unpolish 40 cm x 40 cm (1SP : 2PP)</t>
  </si>
  <si>
    <t>Pemasangan 1 m2 Dinding Homogeneous Tile Unpolish 60 cm x 60 cm (1SP : 2PP)</t>
  </si>
  <si>
    <t>DINDING PORSELEN</t>
  </si>
  <si>
    <t>Pemasangan 1 m2 Dinding Porselen 11 cm x 11 cm (1SP : 2PP)</t>
  </si>
  <si>
    <t>Pemasangan 1 m2 Dinding Porselen 10 cm x 20 cm (1SP : 2PP)</t>
  </si>
  <si>
    <t>Pemasangan 1 m2 Dinding Porselen 20 cm x 20 cm (1SP : 2PP)</t>
  </si>
  <si>
    <t>DINDING BATU ALAM</t>
  </si>
  <si>
    <t>Pemasangan 1 m2 Dinding Bata Pelapis 3 cm x 7 cm x 24 cm</t>
  </si>
  <si>
    <t>Pemasangan 1 m2 Dinding Batu Paras</t>
  </si>
  <si>
    <t>Pemasangan 1 m2 Dinding Batu Tempel Hitam</t>
  </si>
  <si>
    <t>PENUTUP DINDING LAINNYA</t>
  </si>
  <si>
    <t>Pemasangan 1 m2 Wallpaper Lebar 50 cm</t>
  </si>
  <si>
    <t>Pemasangan 1 m2  Dinding Pemisah Plywood Rangkap, Rangka</t>
  </si>
  <si>
    <t>Pemasangan 1 m2 Dinding Lambrisering dari Papan Kayu Kelas I</t>
  </si>
  <si>
    <t>Pemasangan 1 m2 Dinding Lambrisering dari Plywood (Kayu Lapis) Ukuran (120 x 240) cm</t>
  </si>
  <si>
    <t>Pemasangan 1 m2 Dinding Bilik, Rangka Kayu Kelas III atau IV</t>
  </si>
  <si>
    <t>Pemasangan Kering 1 m2 Dinding Marmer 100 cm x 100 cm, tebal 2 cm</t>
  </si>
  <si>
    <t>Pemasangan Basah 1 m2 Dinding Marmer 100 cm x 100 cm, tebal 2 cm</t>
  </si>
  <si>
    <t>RANGKA DINDING</t>
  </si>
  <si>
    <t>Pemasangan 1 m2 Rangka Besi Hollow Galvanis 40.40 mm, Modul 60 x 120 cm, untuk Partisi</t>
  </si>
  <si>
    <t>Pemasangan 1 m2  Rangka Dinding Pemisah (60 x 120) cm Kayu kelas II atau III</t>
  </si>
  <si>
    <t>Pemasangan 1 m2 Rangka Besi Hollow Galvanis 20x40 mm</t>
  </si>
  <si>
    <t>PEKERJAAN PINTU DAN JENDELA</t>
  </si>
  <si>
    <t>PINTU</t>
  </si>
  <si>
    <t>Pemasangan 1 m2 Rolling Door Besi</t>
  </si>
  <si>
    <t>Pemasangan 1 m2 Rolling Door Aluminium</t>
  </si>
  <si>
    <t>Pemasangan 1 m2 Pintu Lipat (Folding Door) PVC</t>
  </si>
  <si>
    <t>Pemasangan 1 m2 Pintu Aluminium Strip Lebar 8 cm</t>
  </si>
  <si>
    <t>Pembuatan dan Pemasangan 1 m2  Pintu Klamp Standar, Kayu Kelas II</t>
  </si>
  <si>
    <t>Pembuatan dan Pemasangan 1 m2 Pintu Klamp Sederhana, Kayu Kelas III</t>
  </si>
  <si>
    <t>Pembuatan 1 m2 Pintu dan Jendela Kaca, Kayu Kelas I atau II</t>
  </si>
  <si>
    <t>Pembuatan 1 m2 Pintu dan Jendela Jalusi Kayu Kelas I atau II</t>
  </si>
  <si>
    <t>Pembuatan 1 m2 Daun Pintu Panel, Kayu Kelas I atau II</t>
  </si>
  <si>
    <t>Pembuatan 1 m2  Daun Pintu Plywood Rangkap, Rangka Kayu Kelas II Tertutup (Lebar Sampai 90 cm)</t>
  </si>
  <si>
    <t>Pembuatan 1 m2 Pintu Plywood Rangkap, Rangka Expose Kayu Kelas I atau II</t>
  </si>
  <si>
    <t>Pembuatan dan Pemasangan 1 buah Pintu Panel Kayu Lapis Timbal di Tengah (khusus RS/Laboratorium/R.Radiologi)</t>
  </si>
  <si>
    <t>Pembuatan dan Pemasangan 1 m2 Pintu Besi Pelat Baja Tebal 2 mm Rangkap, Rangka Baja Siku</t>
  </si>
  <si>
    <t>Pemasangan 1 buah Pintu Besi Tahan Api</t>
  </si>
  <si>
    <t>Pemasangan 1 m2 Pintu Engineering wood</t>
  </si>
  <si>
    <t>Pemasangan 1 buah Pintu uPVC lebar 80 cm Lengkap dengan Aksesoris</t>
  </si>
  <si>
    <t>Pemasangan 1 buah Pintu uPVC lebar 70 cm Lengkap dengan Aksesoris</t>
  </si>
  <si>
    <t>JENDELA</t>
  </si>
  <si>
    <t>Pemasangan 1 m2 Jendela Nako Aluminium</t>
  </si>
  <si>
    <t>Pemasangan 1 m2 Jendela Nako dan Tralis</t>
  </si>
  <si>
    <t>Pemasangan 1 buah Jendela Kaca uPVC 2 daun ukuran 1,15 x 1,30 m</t>
  </si>
  <si>
    <t>Pemasangan 1 buah Jendela Kaca uPVC 1 daun ukuran 0,79 x 1,30 m</t>
  </si>
  <si>
    <t>KUSEN PINTU DAN JENDELA</t>
  </si>
  <si>
    <t>Pemasangan 1 m’ Kusen Aluminium</t>
  </si>
  <si>
    <t>Pembuatan dan Pemasangan 1 m’ Kusen Pintu dan Kusen Jendela, Kayu Kelas I Ukuran 6 cm x 12 cm</t>
  </si>
  <si>
    <t>Pembuatan dan Pemasangan 1 m’ Kusen Pintu dan Kusen Jendela, Kayu Kelas I Ukuran 6 cm x 15 cm</t>
  </si>
  <si>
    <t>Pembuatan dan Pemasangan 1 m’ Kusen Pintu dan Kusen Jendela, Kayu Kelas II atau III Ukuran 6 cm x 12 cm</t>
  </si>
  <si>
    <t>Pembuatan dan Pemasangan 1 m’ Kusen Pintu dan Kusen Jendela, Kayu Kelas II atau III Ukuran 6 cm x 15 cm</t>
  </si>
  <si>
    <t>Pembuatan dan Pemasangan 1 m2 Jalusi Kusen, Kayu Kelas I atau II</t>
  </si>
  <si>
    <t>Pemasangan 1 buah Jalusi uPVC</t>
  </si>
  <si>
    <t>Pemasangan 1 buah Kusen Bovenlight uPVC</t>
  </si>
  <si>
    <t>AKSESORIS PINTU DAN JENDELA</t>
  </si>
  <si>
    <t>Pemasangan 1 Buah Kunci Tanam Antik</t>
  </si>
  <si>
    <t>Pemasangan 1 Buah Kunci Tanam Biasa</t>
  </si>
  <si>
    <t>Pemasangan 1 Buah Kunci Tanam Kamar Mandi</t>
  </si>
  <si>
    <t>Pemasangan 1 Buah Kunci Tanam Silinder</t>
  </si>
  <si>
    <t>Pemasangan 1 Buah Engsel Pintu</t>
  </si>
  <si>
    <t>Pemasangan 1 Buah Engsel Tanam (Floor Hinge)</t>
  </si>
  <si>
    <t>Pemasangan 1 Buah Door Closer</t>
  </si>
  <si>
    <t>Pemasangan 1 Buah Door Holder</t>
  </si>
  <si>
    <t>Pemasangan 1 Buah Door Stop</t>
  </si>
  <si>
    <t>Pemasangan 1 Buah Rel Pintu Dorong</t>
  </si>
  <si>
    <t>Pemasangan 1 Buah Venetions Blinds dan Vertical Blinds</t>
  </si>
  <si>
    <t>Pemasangan 1 Buah Kunci Slot (Grendel) untuk Jendela</t>
  </si>
  <si>
    <t>Pemasangan 1 Buah Engsel Jendela Kupu-Kupu</t>
  </si>
  <si>
    <t>Pemasangan 1 Buah Engsel Angin</t>
  </si>
  <si>
    <t>Pemasangan 1 Buah Spring Knip untuk Jendela</t>
  </si>
  <si>
    <t>Pemasangan 1 Buah Kait Angin</t>
  </si>
  <si>
    <t>Pemasangan 1 Buah Kunci Lemari</t>
  </si>
  <si>
    <t>Pemasangan 1 Buah Grendel</t>
  </si>
  <si>
    <t>Pemasangan 1 Buah Grendel Tanam</t>
  </si>
  <si>
    <t>Pemasangan 1 Buah Handle Jendela</t>
  </si>
  <si>
    <t>PEKERJAAN KACA</t>
  </si>
  <si>
    <t>Pemasangan 1 m2 Sunscreen Alumunium</t>
  </si>
  <si>
    <t>Pemasangan 1 m2 Kaca Polos Tebal 3 mm</t>
  </si>
  <si>
    <t>Pemasangan 1 m2 Kaca Polos Tebal 5 mm</t>
  </si>
  <si>
    <t>Pemasangan 1 m2 Kaca Polos Tebal 6 mm</t>
  </si>
  <si>
    <t>Pemasangan 1 m2 Kaca Polos Tebal 8 mm</t>
  </si>
  <si>
    <t>Pemasangan 1 m2 Kaca Buram Tebal 12 mm</t>
  </si>
  <si>
    <t>Pemasangan 1 m2 Kaca Cermin Tebal 5 mm</t>
  </si>
  <si>
    <t>Pemasangan 1 m2 Kaca Cermin Tebal 8 mm</t>
  </si>
  <si>
    <t>Pemasangan 1 m2 Kaca Wireglassed Tebal 5 m</t>
  </si>
  <si>
    <t>Pemasangan 1 m2 Kaca Patri Tebal 5 mm</t>
  </si>
  <si>
    <t>Pemasangan 1 m2 Kaca Laminated Tebal 16 mm (8mm double)</t>
  </si>
  <si>
    <t>Pemasangan 1 m2  Kaca Laminated Tebal 16 mm (8mm double) dengan aluminium frame</t>
  </si>
  <si>
    <t>Pemasangan 1 m2 Kaca Tempered Tebal 12 mm</t>
  </si>
  <si>
    <t>Pemasangan  1  m2    Kaca  Laminated  Tebal  12  mm  dengan Aluminium Frame</t>
  </si>
  <si>
    <t>PEKERJAAN BESI DAN ALUMINIUM</t>
  </si>
  <si>
    <t>Pemasangan 1 m’ Shalimar Aluminium</t>
  </si>
  <si>
    <t>Pemasangan 1 m2 Profil Jalusi Aluminium</t>
  </si>
  <si>
    <t>Pengelasan 1 m’ dengan Las Listrik</t>
  </si>
  <si>
    <t>Pembuatan dan Pemasangan 1 m’ Railing Besi Pengaman Tinggi 1.2 m</t>
  </si>
  <si>
    <t>Pembuatan dan Pemasangan 1 m’ Railing Tangga/Ramp dan Hand Rail Tinggi 0.85 m dan 0.65 m</t>
  </si>
  <si>
    <t>Pemasangan 1 buah Tangga Servis tinggi 4 meter</t>
  </si>
  <si>
    <t>PEKERJAAN KAYU</t>
  </si>
  <si>
    <t>Pembuatan 1 m2 Plywood Rangkap, Rangka Expose Kayu Kelas I</t>
  </si>
  <si>
    <t>Pembuatan 1 m2 Plywood Rangkap Lapis Formika, Rangka Expose Kayu Kelas II</t>
  </si>
  <si>
    <t>PEKERJAAN MONUMEN DAN ORNAMEN</t>
  </si>
  <si>
    <t>Pemasangan 1 buah Jendela Ornamen GRC</t>
  </si>
  <si>
    <t>PEKERJAAN SIGNAGE</t>
  </si>
  <si>
    <t>Pemasangan Logo PU</t>
  </si>
  <si>
    <t>Pemasangan Logo PU Pelat Besi Finish Cat ukuran 80 cm x 80 cm dengan scaffolding</t>
  </si>
  <si>
    <t>Pemasangan Logo PU Pelat Besi Finish Cat ukuran 80 cm x 80 cm dengan gondola</t>
  </si>
  <si>
    <t>Pemasangan Signage dengan Acrylic</t>
  </si>
  <si>
    <t>Pemasangan 1 m2 Signage dengan Cutting</t>
  </si>
  <si>
    <t>Pemasangan 1 m2 Marka dengan Cat Thermoplast</t>
  </si>
  <si>
    <t>Pemasangan 1 buah Logo PU Akrilik ukuran 40x40 cm</t>
  </si>
  <si>
    <t>Pemasangan 1 buah Nomor Rumah Akrililk ukuran 15x30 cm</t>
  </si>
  <si>
    <t>PEKERJAAN FASAD</t>
  </si>
  <si>
    <t>PEKERJAAN SANITAIR</t>
  </si>
  <si>
    <t>WASTAFEL</t>
  </si>
  <si>
    <t>Pemasangan 1 Buah Wastafel</t>
  </si>
  <si>
    <t>KITCHEN SINK</t>
  </si>
  <si>
    <t>Pemasangan 1 Buah Bak Cuci Piring Stainlessteel</t>
  </si>
  <si>
    <t>Pemasangan 1 Buah Bak Cuci Piring Teraso</t>
  </si>
  <si>
    <t>KLOSET</t>
  </si>
  <si>
    <t>Pemasangan 1 Buah Closet Duduk/Monoblock</t>
  </si>
  <si>
    <t>Pemasangan 1 Buah Closet Jongkok</t>
  </si>
  <si>
    <t>Pemasangan 1 m2 Kubikel Toilet</t>
  </si>
  <si>
    <t>URINOIR</t>
  </si>
  <si>
    <t>Pemasangan 1 Buah Urinoir</t>
  </si>
  <si>
    <t>Pemasangan 1 Buah Partisi Urinoir</t>
  </si>
  <si>
    <t>BAK AIR</t>
  </si>
  <si>
    <t>Pemasangan 1 Buah Bak Mandi Teraso Volume 0,30 m3</t>
  </si>
  <si>
    <t>Pemasangan 1 Buah Bak Mandi Pasangan Bata Volume 0,30 m3</t>
  </si>
  <si>
    <t>Pemasangan 1 Buah Bak Fibreglass Volume 0.3 m3</t>
  </si>
  <si>
    <t>Pemasangan 1 Buah Bak Fibreglass Volume 1.0 m3</t>
  </si>
  <si>
    <t>Pemasangan 1 Buah Bak Beton volume 1 m3</t>
  </si>
  <si>
    <t>Pemasangan 1 Buah Bathtub</t>
  </si>
  <si>
    <t>AKSESORIS SANITAIR</t>
  </si>
  <si>
    <t>Pemasangan 1 Buah Floor Drain</t>
  </si>
  <si>
    <t>Pemasangan 1 Buah Kran</t>
  </si>
  <si>
    <t>Pemasangan 1 buah Kran Diameter ½ inch</t>
  </si>
  <si>
    <t>Pemasangan 1 buah Kran Diameter ¾ inch</t>
  </si>
  <si>
    <t>Pemasangan 1 Buah Jet Washer</t>
  </si>
  <si>
    <t>Pemasangan 1 Buah Penggantung Baju (Robe Hook)</t>
  </si>
  <si>
    <t>Pemasangan 1 Buah Towel Bar</t>
  </si>
  <si>
    <t>Pemasangan 1 Buah Grab Bar</t>
  </si>
  <si>
    <t>Pemasangan 1 Buah Soap Holder</t>
  </si>
  <si>
    <t>Pemasangan 1 Buah Tissue/Paper Holder</t>
  </si>
  <si>
    <t>Pemasangan 1 Buah Shower Set</t>
  </si>
  <si>
    <t>Pemasangan 1 m' Pipa Suling-Suling menggunakan Pipa PVC ø 1” (untuk Bangunan Gedung)</t>
  </si>
  <si>
    <t>Pemasangan 1 m' Pipa Suling-Suling menggunakan Pipa PVC ø 2” (untuk Bangunan Gedung)</t>
  </si>
  <si>
    <t>Pemasangan 1 m2 Lapisan Ijuk Tebal 10 cm</t>
  </si>
  <si>
    <t>Pemasangan  1  m2  Finishing  Siar  Pasangan  Batu  Kali, Campuran 1SP : 2PP</t>
  </si>
  <si>
    <t>1 m3 bronjong kawat digalvanis, lubang heksagonal 80 x 100mm; beda tinggi &gt; 0 s.d. 1 m’ berkontak langsung dengan tanah (kawat dibuat sendiri)</t>
  </si>
  <si>
    <t>1 m3 bronjong kawat digalvanis, lubang heksagonal 80 x 100mm; beda tinggi &gt; 0 s.d. 1 m’ tidak berkontak langsung dengan tanah (kawat dibuat sendiri)</t>
  </si>
  <si>
    <t>1 m3 bronjong kawat digalvanis, lubang heksagonal 80 x 100mm; beda tinggi &gt; 3 s.d. 4 m’ berkontak langsung dengan tanah (kawat dibuat sendiri)</t>
  </si>
  <si>
    <t>1 m3 bronjong kawat digalvanis, lubang heksagonal 80 x 100mm; beda tinggi &gt; 3 s.d. 4 m’ tidak berkontak langsung dengan tanah (kawat dibuat sendiri)</t>
  </si>
  <si>
    <t>1 m3 kawat bronjong digalvanis, lubang heksagonal 100 x 120mm; beda tinggi &gt; 0 s.d. 1 m’ berkontak langsung dengan tanah (kawat dibuat sendiri)</t>
  </si>
  <si>
    <t>1 m3 kawat bronjong digalvanis, lubang heksagonal 100 x 120mm; beda tinggi &gt; 3 s.d. 4 m’ berkontak langsung dengan tanah (kawat dibuat sendiri)</t>
  </si>
  <si>
    <t>1 m3 kawat bronjong digalvanis, lubang heksagonal 100 x 120mm; beda tinggi &gt; 3 s.d. 4 m’ tidak berkontak langsung dengan tanah (kawat dibuat sendiri)</t>
  </si>
  <si>
    <t>1 m3 Pasangan batu bronjong kawat pabrikasi; beda tinggi &gt; 0 s.d. 1 m’ berkontak langsung dengan tanah</t>
  </si>
  <si>
    <t>1 m3 Pasangan batu bronjong kawat pabrikasi; beda tinggi &gt; 0 s.d. 1 m’ tidak berkontak langsung dengan tanah</t>
  </si>
  <si>
    <t>1m3 Pasangan batu bronjong kawat pabrikasi; beda tinggi &gt; 3 s.d. 4 m’ berkontak langsung dengan tanah</t>
  </si>
  <si>
    <t>1m3 Pasangan batu bronjong kawat pabrikasi; beda tinggi &gt; 3 s.d. 4 m’ tidak berkontak langsung dengan tanah</t>
  </si>
  <si>
    <t>PEKERJAAN STRUKTUR BAJA</t>
  </si>
  <si>
    <t>1 kg Pabrikasi dan Ereksi Baja Profil</t>
  </si>
  <si>
    <t>1 kg Pemasangan angkur</t>
  </si>
  <si>
    <t>1 kg Pemasangan baut</t>
  </si>
  <si>
    <t>1 kg Pekerjaan baja pelat secara semi mekanis</t>
  </si>
  <si>
    <t>1 kg Pekerjaan baja profil siku dengan pengelasan secara semi mekanis</t>
  </si>
  <si>
    <t>1 kg Pekerjaan Baja Profil Siku tanpa Pengelasan Secara Manual</t>
  </si>
  <si>
    <t>Fondasi Tiang Pancang Baja</t>
  </si>
  <si>
    <t>PEKERJAAN STRUKTUR BETON PRACETAK</t>
  </si>
  <si>
    <t>Pembuatan Bekisting</t>
  </si>
  <si>
    <t>Pembuatan 1 m2 Bekisting untuk Pelat Beton Pracetak Komponen Modular Bangunan Gedung (5 kali pakai)</t>
  </si>
  <si>
    <t>Pembuatan 1 m2 Bekisting untuk Balok Beton Pracetak (10-12 kali pakai)</t>
  </si>
  <si>
    <t>Pembuatan 1 m2  Bekisting untuk Kolom Beton Pracetak (10-12 kali pakai)</t>
  </si>
  <si>
    <t>Pemasangan 1 titik Bekisting Joint Pracetak</t>
  </si>
  <si>
    <t>Pemasangan Dan Membuka Cetakan</t>
  </si>
  <si>
    <t>Pemasangan dan Membuka Cetakan 1 buah Komponen Pelat Beton Pracetak</t>
  </si>
  <si>
    <t>Pemasangan  dan  Membuka  Cetakan  1  buah  Komponen  Balok Beton Pracetak</t>
  </si>
  <si>
    <t>Pemasangan dan Membuka Cetakan 1 buah Komponen Kolom Beton Pracetak</t>
  </si>
  <si>
    <t>Penuangan/Menebar Beton</t>
  </si>
  <si>
    <t>Penuangan/Menebar Beton 1 m3 untuk Pelat Beton Pracetak</t>
  </si>
  <si>
    <t>Penuangan/Menebar Beton 1 m3 untuk Balok Beton Pracetak</t>
  </si>
  <si>
    <t>Penuangan/Menebar Beton 1 m3 untuk Kolom Beton Pracetak</t>
  </si>
  <si>
    <t>Pemindahan Komponen Pracetak</t>
  </si>
  <si>
    <t>Pemindahan 1 buah Komponen untuk Pelat Pracetak ( ± 20 m)</t>
  </si>
  <si>
    <t>Pemindahan 1 buah Komponen untuk Balok Pracetak ( ± 20 m)</t>
  </si>
  <si>
    <t>Pemindahan 1 buah Komponen untuk Kolom Pracetak ( ± 20 m)</t>
  </si>
  <si>
    <t>Pemasangan Dan Ereksi Komponen Pracetak</t>
  </si>
  <si>
    <t>Pemasangan  1  buah  Komponen  untuk  Pelat  Beton  Pracetak Beserta Indeks Kenaikan Lantai Ereksi Pelat Hingga 24 Lantai</t>
  </si>
  <si>
    <t>Pemasangan 1 buah Komponen Balok Pracetak Beserta Indeks Kenaikan Lantai Ereksi Balok Hingga 24 Lantai</t>
  </si>
  <si>
    <t>Ereksi 1 buah komponen untuk pelat pracetak</t>
  </si>
  <si>
    <t>Ereksi 1 buah komponen untuk balok pracetak</t>
  </si>
  <si>
    <t>Ereksi 1 buah komponen untuk kolom pracetak</t>
  </si>
  <si>
    <t>Upah 1 titik Pekerjaan Grout pada Joint Beton Pracetak</t>
  </si>
  <si>
    <t>Upah 1 titik Joint dengan Sling</t>
  </si>
  <si>
    <t>Produksi Lahan</t>
  </si>
  <si>
    <t>Pembuatan 1 m2 lahan produksi tebal 8 cm beton fc' = 14,5 MPa, slump (120± 20) mm</t>
  </si>
  <si>
    <t>Pembuatan 1 m2 lahan produksi tebal 10 cm beton fc' = 14,5 MPa, slump (120± 20) mm</t>
  </si>
  <si>
    <t>Pembuatan 1 m2 lahan produksi tebal 12 cm beton fc' = 14,5 MPa, slump (120± 20) mm</t>
  </si>
  <si>
    <t>Pembuatan 1 m2 lahan produksi tebal 15 cm beton fc' = 14,5 MPa, slump (120± 20) mm</t>
  </si>
  <si>
    <t>PEKERJAAN STRUKTUR BETON PRATEGANG</t>
  </si>
  <si>
    <t>Pemasangan    1    kg    kabel    prategang    (prestressed) polos/strands</t>
  </si>
  <si>
    <t>PEKERJAAN STRUKTUR KAYU</t>
  </si>
  <si>
    <t>Pemancangan Tiang Kayu/Cerucuk Bambu/Dolken</t>
  </si>
  <si>
    <t>Pemancangan per m' Tiang Pancang Kayu atau Dolken ø 6-8 cm</t>
  </si>
  <si>
    <t>Pemancangan per m' Tiang Kayu Gelondongan ø 18 - 20 cm</t>
  </si>
  <si>
    <t>1 m2 Turap bambu dari geribig bambu secara manual, JAT &lt; 0,5 m</t>
  </si>
  <si>
    <t xml:space="preserve">3.9.1.1   </t>
  </si>
  <si>
    <t>3.9.1.2</t>
  </si>
  <si>
    <t>3.9.1.3</t>
  </si>
  <si>
    <t>3.9.1.4</t>
  </si>
  <si>
    <t>3.9.1.5</t>
  </si>
  <si>
    <t>3.9.1.6</t>
  </si>
  <si>
    <t>3.9.1.7</t>
  </si>
  <si>
    <t>3.9.1.8</t>
  </si>
  <si>
    <t xml:space="preserve">3.9.2  </t>
  </si>
  <si>
    <t xml:space="preserve">3.9.2.1   </t>
  </si>
  <si>
    <t>3.9.2.2</t>
  </si>
  <si>
    <t>3.9.2.3</t>
  </si>
  <si>
    <t>3.9.2.4</t>
  </si>
  <si>
    <t>3.9.2.5</t>
  </si>
  <si>
    <t>3.9.2.6</t>
  </si>
  <si>
    <t>3.9.2.7</t>
  </si>
  <si>
    <t>3.9.2.8</t>
  </si>
  <si>
    <t xml:space="preserve">3.9.3  </t>
  </si>
  <si>
    <t xml:space="preserve">3.9.3.1   </t>
  </si>
  <si>
    <t>3.9.3.2</t>
  </si>
  <si>
    <t>3.9.3.3</t>
  </si>
  <si>
    <t>3.9.3.4</t>
  </si>
  <si>
    <t>3.9.3.5</t>
  </si>
  <si>
    <t>Pemasangan 1 m2 Lantai Ubin PC Abu-abu Ukuran 20 cm x 20 cm (1SP : 2PP)</t>
  </si>
  <si>
    <t>Pemasangan 1 m2 Lantai Ubin PC Abu-abu Ukuran 30 cm x 30 cm (1SP : 2PP)</t>
  </si>
  <si>
    <t>Pemasangan 1 m2 Lantai Ubin PC Abu-abu Ukuran 40 cm x 40 cm (1SP : 2PP)</t>
  </si>
  <si>
    <t>Pemasangan 1 m2 Lantai Ubin PC Abu-abu Ukuran 60 cm x 60 cm (1SP : 2PP)</t>
  </si>
  <si>
    <t>Pemasangan 1 m’ Plint Ubin PC Abu-abu Ukuran 10 s.d. 15 cm x 20 cm (1SP : 2PP)</t>
  </si>
  <si>
    <t>Pemasangan 1 m’ Plint Ubin PC Abu-abu Ukuran 10 s.d. 15 cm x 30 cm (1SP : 2PP)</t>
  </si>
  <si>
    <t>Pemasangan 1 m’ Plint Ubin PC Abu-abu Ukuran 10 s.d. 15 cm x 40 cm (1SP : 2PP)</t>
  </si>
  <si>
    <t>Pemasangan 1 m’ Plint Ubin PC Abu-abu Ukuran 10 s.d. 15 cm x 60 cm (1SP : 2PP)</t>
  </si>
  <si>
    <t>UBIN WARNA</t>
  </si>
  <si>
    <t>Pemasangan 1 m2 Lantai Ubin Warna Ukuran 20 cm x 20 cm (1SP: 2PP)</t>
  </si>
  <si>
    <t>Pemasangan 1 m2 Lantai Ubin Warna Ukuran 30 cm x 30 cm (1SP : 2PP)</t>
  </si>
  <si>
    <t>Pemasangan 1 m2 Lantai Ubin Warna Ukuran 40 cm x 40 cm (1SP : 2PP)</t>
  </si>
  <si>
    <t>Pemasangan 1 m2 Lantai Ubin Warna Ukuran 60 cm x 60 cm (1SP : 2PP)</t>
  </si>
  <si>
    <t>Pemasangan 1 m’ Plint Ubin Warna Ukuran 10 s.d. 15 cm x 20 cm (1SP : 2PP)</t>
  </si>
  <si>
    <t>Pemasangan 1 m’ Plint Ubin Warna Ukuran 10 s.d. 15 cm x 30 cm (1SP : 2PP)</t>
  </si>
  <si>
    <t>Pemasangan 1 m’ Plint Ubin Warna Ukuran 10 s.d. 15 cm x 40 cm (1SP : 2PP)</t>
  </si>
  <si>
    <t>Pemasangan 1 m’ Plint Ubin Warna Ukuran 10 s.d. 15 cm x 60 cm (1SP : 2PP)</t>
  </si>
  <si>
    <t>UBIN TERASO</t>
  </si>
  <si>
    <t>Pemasangan 1 m2 Lantai Ubin Teraso Ukuran 30 cm x 30 cm (1SP : 2PP)</t>
  </si>
  <si>
    <t>Pemasangan 1 m2 Lantai Ubin Teraso Ukuran 40 cm x 40 cm (1SP : 2PP)</t>
  </si>
  <si>
    <t>Pemasangan 1 m2 Lantai Teraso Cor di Tempat, Tebal 3cm</t>
  </si>
  <si>
    <t>Pemasangan 1 m’ Plint Ubin Teraso Ukuran 10 s.d. 15 cm x 30 cm (1SP : 2PP)</t>
  </si>
  <si>
    <t>Pemasangan 1 m’ Plint Ubin Teraso Ukuran 10 s.d. 15 cm x 40 cm (1SP : 2PP)</t>
  </si>
  <si>
    <t xml:space="preserve">3.9.4  </t>
  </si>
  <si>
    <t>HOMOGENEOUS TILE</t>
  </si>
  <si>
    <t>3.9.8</t>
  </si>
  <si>
    <t>KERAMIK</t>
  </si>
  <si>
    <t xml:space="preserve">3.9.8.1   </t>
  </si>
  <si>
    <t>3.9.8.2</t>
  </si>
  <si>
    <t>3.9.8.3</t>
  </si>
  <si>
    <t>3.9.8.4</t>
  </si>
  <si>
    <t xml:space="preserve">3.9.8.5   </t>
  </si>
  <si>
    <t>3.9.8.6</t>
  </si>
  <si>
    <t>3.9.8.7</t>
  </si>
  <si>
    <t>3.9.8.8</t>
  </si>
  <si>
    <t>3.9.8.9</t>
  </si>
  <si>
    <t>Pemasangan 1 m2 Lantai Keramik Ukuran 20 cm x 20 cm (1SP : 2PP)</t>
  </si>
  <si>
    <t xml:space="preserve">3.9.7  </t>
  </si>
  <si>
    <t>KERAMIK ARTISTIK</t>
  </si>
  <si>
    <t xml:space="preserve">3.9.7.1 </t>
  </si>
  <si>
    <t>3.9.7.2</t>
  </si>
  <si>
    <t>3.9.7.3</t>
  </si>
  <si>
    <t>3.9.7.4</t>
  </si>
  <si>
    <t>3.9.7.5</t>
  </si>
  <si>
    <t>3.9.7.6</t>
  </si>
  <si>
    <t xml:space="preserve">3.9.6  </t>
  </si>
  <si>
    <t>UBIN TERALUX</t>
  </si>
  <si>
    <t>3.9.6.1</t>
  </si>
  <si>
    <t>3.9.6.2</t>
  </si>
  <si>
    <t>3.9.6.3</t>
  </si>
  <si>
    <t>3.9.6.4</t>
  </si>
  <si>
    <t>3.9.6.5</t>
  </si>
  <si>
    <t>3.9.6.6</t>
  </si>
  <si>
    <t>3.9.6.7</t>
  </si>
  <si>
    <t>3.9.6.8</t>
  </si>
  <si>
    <t>3.9.6.9</t>
  </si>
  <si>
    <t>Pemasangan 1 m2 Lantai Ubin Teralux Marmer Ukuran 30 cm x 30 cm (1SP : 2PP)</t>
  </si>
  <si>
    <t>Pemasangan 1 m2 Lantai Ubin Teralux Marmer Ukuran 40 cm x 40 cm (1SP : 2PP)</t>
  </si>
  <si>
    <t>Pemasangan 1 m2 Lantai Ubin Teralux Marmer Ukuran 60 cm x 60 cm (1SP : 2PP)</t>
  </si>
  <si>
    <t>Pemasangan 1 m’ Plint Ubin Teralux Kerang Ukuran 10 s.d. 15 cm x 30 cm (1SP : 2PP)</t>
  </si>
  <si>
    <t>Pemasangan 1 m’ Plint Ubin Teralux Kerang Ukuran 10 s.d. 15 cm x 40 cm (1SP : 2PP)</t>
  </si>
  <si>
    <t>Pemasangan 1 m’ Plint Ubin Teralux Kerang Ukuran 10 s.d. 15 cm x 60 cm (1SP : 2PP)</t>
  </si>
  <si>
    <t>Pemasangan 1 m’ Plint Ubin Teralux Marmer Ukuran 10 s.d. 15 cm x 30 cm (1SP : 2PP)</t>
  </si>
  <si>
    <t>Pemasangan 1 m’ Plint Ubin Teralux Marmer Ukuran 10 s.d. 15 cm x 40 cm (1SP : 2PP)</t>
  </si>
  <si>
    <t>Pemasangan 1 m’ Plint Ubin Teralux Marmer Ukuran 10 s.d. 15 cm x 60 cm (1SP : 2PP)</t>
  </si>
  <si>
    <t xml:space="preserve">3.9.5  </t>
  </si>
  <si>
    <t>UBIN GRANIT</t>
  </si>
  <si>
    <t>3.9.5.1</t>
  </si>
  <si>
    <t>3.9.5.2</t>
  </si>
  <si>
    <t>3.9.5.3</t>
  </si>
  <si>
    <t>3.9.5.4</t>
  </si>
  <si>
    <t>3.9.5.5</t>
  </si>
  <si>
    <t>3.9.5.6</t>
  </si>
  <si>
    <t>Pemasangan 1 m2 Lantai Ubin Granit Ukuran 30 cm x 30 cm (1SP : 2PP)</t>
  </si>
  <si>
    <t>Pemasangan 1 m2 Lantai Ubin Granit Ukuran 40 cm x 40 cm (1SP : 2PP)</t>
  </si>
  <si>
    <t>Pemasangan 1 m2 Lantai Ubin Granit Ukuran 60 cm x 60 cm (1SP : 2PP)</t>
  </si>
  <si>
    <t>Pemasangan 1 m’ Plint Ubin Granit Ukuran 10 s.d. 15 cm x 30 cm (1SP : 2PP)</t>
  </si>
  <si>
    <t>Pemasangan 1 m’ Plint Ubin Granit Ukuran 10 s.d. 15 cm x 40 cm (1SP : 2PP)</t>
  </si>
  <si>
    <t>Pemasangan 1 m’ Plint Ubin Granit Ukuran 10 s.d. 15 cm x 60 cm (1SP : 2PP)</t>
  </si>
  <si>
    <t>3.9.4.1</t>
  </si>
  <si>
    <t>3.9.4.2</t>
  </si>
  <si>
    <t>3.9.4.3</t>
  </si>
  <si>
    <t>3.9.4.4</t>
  </si>
  <si>
    <t>3.9.4.5</t>
  </si>
  <si>
    <t>3.9.4.6</t>
  </si>
  <si>
    <t>3.9.4.7</t>
  </si>
  <si>
    <t>3.9.4.8</t>
  </si>
  <si>
    <t>3.9.4.9</t>
  </si>
  <si>
    <t>3.9.4.10</t>
  </si>
  <si>
    <t>3.9.4.11</t>
  </si>
  <si>
    <t>3.9.4.12</t>
  </si>
  <si>
    <t>Pemasangan 1 m2 Lantai Homogenous Tile Polish Ukuran 30 x 30 cm (1SP : 2PP)</t>
  </si>
  <si>
    <t>Pemasangan 1 m2 Lantai Homogenous Tile Polish Ukuran 40 cm x 40 cm (1SP : 2PP)</t>
  </si>
  <si>
    <t>Pemasangan 1 m2 Lantai Homogenous Tile Polish Ukuran 60 cm x 60 cm (1SP : 2PP)</t>
  </si>
  <si>
    <t>Pemasangan 1 m’ Plint Homogenous Tile Polish Ukuran 10 s.d. 15 cm x 30 cm (1SP : 2PP)</t>
  </si>
  <si>
    <t>Pemasangan 1 m’ Plint Homogenous Tile Polish Ukuran 10 s.d. 15 cm x 40 cm (1SP : 2PP)</t>
  </si>
  <si>
    <t>Pemasangan 1 m’ Plint Homogenous Tile Polish Ukuran 10 s.d. 15 cm x 60 cm (1SP : 2PP)</t>
  </si>
  <si>
    <t>Pemasangan 1 m2 Lantai Homogenous Tile Unpolish Ukuran 30 x 30 cm (1SP : 2PP)</t>
  </si>
  <si>
    <t>Pemasangan 1 m2  Lantai Homogenous Tile Unpolish Ukuran 40 cm x 40 cm (1SP : 2PP)</t>
  </si>
  <si>
    <t>Pemasangan 1 m2  Lantai Homogenous Tile Unpolish Ukuran 60 cm x 60 cm (1SP : 2PP)</t>
  </si>
  <si>
    <t>Pemasangan 1 m’ Plint Homogenous Tile Unpolish Ukuran 10 s.d. 15 cm x 30 cm (1SP : 2PP)</t>
  </si>
  <si>
    <t>Pemasangan 1 m’ Plint Homogenous Tile Unpolish Ukuran 10 s.d. 15 cm x 40 cm (1SP : 2PP)</t>
  </si>
  <si>
    <t>Pemasangan 1 m’ Plint Homogenous Tile Unpolish Ukuran 10 s.d. 15 cm x 60 cm (1SP : 2PP)</t>
  </si>
  <si>
    <t>titik</t>
  </si>
  <si>
    <t>Pemasangan 1 m2  Rangka Langit-langit (Plafon) (50 x 100) cm, Kayu Kelas II atau III</t>
  </si>
  <si>
    <t>PEKERJAAN ARSITEKTUR</t>
  </si>
  <si>
    <t xml:space="preserve">1.1   </t>
  </si>
  <si>
    <t xml:space="preserve">1.1.1  </t>
  </si>
  <si>
    <t>Pembuatan pagar proyek</t>
  </si>
  <si>
    <t>Pembuatan 1 m' pagar sementara dari kayu tinggi 2 meter</t>
  </si>
  <si>
    <t>ha</t>
  </si>
  <si>
    <t>tunggul</t>
  </si>
  <si>
    <t>Bored Pile Machine Auger D 60 cm</t>
  </si>
  <si>
    <t>Pemasangan 1 m2 Atap Serat Semen Gelombang 92cm x 200cm x 5mm</t>
  </si>
  <si>
    <t>Pemasangan 1 m2 Atap Serat Semen Gelombang 92cm x 180cm x 5mm</t>
  </si>
  <si>
    <t>pengecatan 1 m2 Plafond eksterior (1 Lapis Cat Dasar dan 2 Lapis Cat Penutup)</t>
  </si>
  <si>
    <t>Pemasangan 1 m2 Pintu Kaca tebal 6 mm Rangka Aluminium</t>
  </si>
  <si>
    <t>Pemasangan 1 m2 Jendela Kaca tebal 6mm Rangka Aluminium</t>
  </si>
  <si>
    <t>3.11.4.13.1</t>
  </si>
  <si>
    <t>Pemasangan 1 Buah Kawat Nyamuk rangka besi</t>
  </si>
  <si>
    <t>Pemasangan 1 Buah Kawat Nyamuk rangka kayu kelas II</t>
  </si>
  <si>
    <t>3.16.2.1</t>
  </si>
  <si>
    <t>Pemasangan Signage dengan Pelat Baja menggunakan tiang</t>
  </si>
  <si>
    <t>Pemasangan Signage dengan Pelat Baja pada dinding</t>
  </si>
  <si>
    <t>Tanah biasa/ liat berpasir</t>
  </si>
  <si>
    <t>Kerikil uk 2-3 cm</t>
  </si>
  <si>
    <t>Papan Kayu kelas III</t>
  </si>
  <si>
    <t>Pengeboran 1 m' Lubang bored Pile ø 60 cm (mekanis) untuk bangunan gedung</t>
  </si>
  <si>
    <t>Pengeboran 1 m' Lubang bored Pile ø 80 cm (mekanis) untuk bangunan gedung</t>
  </si>
  <si>
    <t>Pengeboran 1 m' Lubang bored Pile ø 100 cm (mekanis) untuk bangunan gedung</t>
  </si>
  <si>
    <t>2.4.3 Penuangan/Menebar beton</t>
  </si>
  <si>
    <t>3.8.20.2 Pengecatan 1 m2 Plafond eksterior (1 Lapis Cat Dasar dan 2 Lapis Cat Penutup)</t>
  </si>
  <si>
    <t>Hari</t>
  </si>
  <si>
    <t>3.11.1.5   Pemasangan 1 m2 Pintu Kaca tebal 6 mm Rangka Aluminium</t>
  </si>
  <si>
    <t>3.11.1.6   Pemasangan 1 m2 Jendela Kaca tebal 6mm Rangka Aluminium</t>
  </si>
  <si>
    <t>3.11.2.1 Pemasangan 1 m2 Jendela kaca tebal 5 mm Nako Aluminium</t>
  </si>
  <si>
    <t>3.11.2.2 Pemasangan 1 m2 Jendela kaca tebal 5 mm Nako dan Tralis</t>
  </si>
  <si>
    <t xml:space="preserve">3.11.4.12 Pemasangan 1 m2 Teralis Besi Strip  </t>
  </si>
  <si>
    <t xml:space="preserve">Pemasangan 1 m2 Teralis Besi Strip </t>
  </si>
  <si>
    <t>Teralis besi strip lengkap dengan accesoris</t>
  </si>
  <si>
    <t>3.11.4.13 Pemasangan 1 Buah Kawat Nyamuk rangka besi</t>
  </si>
  <si>
    <t>Besi siku L 20x20 tebal 2 mm</t>
  </si>
  <si>
    <t>3.11.4.13.1 Pemasangan 1 Buah Kawat Nyamuk rangka kayu kelas II</t>
  </si>
  <si>
    <t>Sewa`Alat Las Listrik</t>
  </si>
  <si>
    <t>List profil kayu kelas II</t>
  </si>
  <si>
    <t>Sewa alat las listrik</t>
  </si>
  <si>
    <t>Sewa Alat las listrik</t>
  </si>
  <si>
    <t>Logo PU Pelat Baja uk 80x80 cm</t>
  </si>
  <si>
    <t>3.16.2 Pemasangan Signage dengan Pelat Baja menggunakan tiang</t>
  </si>
  <si>
    <t>Signane Pelat Baja lengkap dengan accessories</t>
  </si>
  <si>
    <t>3.16.2.1 Pemasangan Signage dengan Pelat Baja pada dinding</t>
  </si>
  <si>
    <t xml:space="preserve">ANALISA HARGA SATUAN INI </t>
  </si>
  <si>
    <t>TERDIRI DARI HSP (HARGA SATUAN PEKERJAAN), AHS (ANALISA HARGA SATUAN), HSD (HARGA SATUAN DASAR) UPAH BAHAN ALAT</t>
  </si>
  <si>
    <t>Untuk pembuatan RAB harap diperhatikan penjumlahan dalam analisa karena bisa berubah setiap program excel sehingga mengakibatkan ketidak validan perhitungan</t>
  </si>
  <si>
    <t>BACA DULU :</t>
  </si>
  <si>
    <t>1. Program ini terdiri dari HSP (Harga Satuan Pekerjaan), AHS (Analisa harga satuan), HSD (Harga Satuan Dasar) Upah dan Bahan</t>
  </si>
  <si>
    <t>2. Cukup merubah harga HSD maka AHS dan HSP akan langsung berubah menyesuaikan</t>
  </si>
  <si>
    <t>4. Untuk membuat RAB, cukup cari pekerjaan yang sesuai di HSP, lalu dari HSP cek AHS, dari AHS kemudian rubah harga bahan di HSD, otomatis AHS dan HSP akan berubah menyesuaikan, harga pada HSP bisa digunakan untuk RAB</t>
  </si>
  <si>
    <t>5. Harga default untuk Bahan dan alat adalah Rp.10.000 yang bisa diubah sesuai harga setempat</t>
  </si>
  <si>
    <t>AHS CIPTA KARYA PEK PERSIAPAN, STRUKTUR, ARSITEKTURAL</t>
  </si>
  <si>
    <t>RENCANA ANGGARAN BIAYA</t>
  </si>
  <si>
    <t xml:space="preserve"> : RUMAH TINGGAL LANTAI 1</t>
  </si>
  <si>
    <t xml:space="preserve"> : </t>
  </si>
  <si>
    <t>HARGA SATUAN (Rp.)</t>
  </si>
  <si>
    <t>JUMLAH (Rp.)</t>
  </si>
  <si>
    <t>Air kerja</t>
  </si>
  <si>
    <t>ls</t>
  </si>
  <si>
    <t>Perizinan</t>
  </si>
  <si>
    <t>JUMLAH A</t>
  </si>
  <si>
    <t>I.</t>
  </si>
  <si>
    <t>Pekerjaan Pondasi</t>
  </si>
  <si>
    <t>I.1</t>
  </si>
  <si>
    <t>Pondasi Batu Belah</t>
  </si>
  <si>
    <t>I.2</t>
  </si>
  <si>
    <t>Pondasi Foot Plate</t>
  </si>
  <si>
    <t>JUMLAH I</t>
  </si>
  <si>
    <t>II.</t>
  </si>
  <si>
    <t>Pekerjaan Sloff</t>
  </si>
  <si>
    <t>(K3) Pemasangan 1 m2 bekisting untuk sloof</t>
  </si>
  <si>
    <t>Membuat 1 m’ sloof praktis beton bertulang (10 x 15) cm</t>
  </si>
  <si>
    <t>JUMLAH II</t>
  </si>
  <si>
    <t>Pekerjaan Kolom</t>
  </si>
  <si>
    <t>(K3) Pemasangan 1 m2 bekisting untuk kolom</t>
  </si>
  <si>
    <t>JUMLAH III</t>
  </si>
  <si>
    <t>IV.</t>
  </si>
  <si>
    <t>JUMLAH IV</t>
  </si>
  <si>
    <t>Pekerjaan Tangga beton</t>
  </si>
  <si>
    <t>Pekerjaan Lantai beton</t>
  </si>
  <si>
    <t>V.</t>
  </si>
  <si>
    <t>Pekerjaan Struktur Atap</t>
  </si>
  <si>
    <t>Pemasangan 1 m² atap pelana rangka atap baja ringan canai dingin profil C75 35.15</t>
  </si>
  <si>
    <t>JUMLAH V</t>
  </si>
  <si>
    <t>JUMLAH B (I - V)</t>
  </si>
  <si>
    <t>Pekerjaan Dinding</t>
  </si>
  <si>
    <t>Pekerjaan Plafond</t>
  </si>
  <si>
    <t>Pekerjaan Pintu dan Jendela</t>
  </si>
  <si>
    <t>Pemasangan 1 m kusen pintu alluminium 4" warna Powder coating</t>
  </si>
  <si>
    <t>Pasang Pintu Panel, Kayu Bengkirai</t>
  </si>
  <si>
    <t>Pasang Kunci Tanam Biasa</t>
  </si>
  <si>
    <t>Pasang Engsel Pintu</t>
  </si>
  <si>
    <t xml:space="preserve">Pas. kusen alluminium 4" warna Natural </t>
  </si>
  <si>
    <t>Pasang Pintu Aluminium Strip lebar 8 cm</t>
  </si>
  <si>
    <t>Pasang Kunci tanam Alumunium komplit</t>
  </si>
  <si>
    <t>Pasang Kunci Slot</t>
  </si>
  <si>
    <r>
      <t>Pasang Engsel Jungkit (</t>
    </r>
    <r>
      <rPr>
        <i/>
        <sz val="11"/>
        <rFont val="Calibri"/>
        <family val="2"/>
        <scheme val="minor"/>
      </rPr>
      <t>Casement Hinge</t>
    </r>
    <r>
      <rPr>
        <sz val="11"/>
        <rFont val="Calibri"/>
        <family val="2"/>
        <scheme val="minor"/>
      </rPr>
      <t>)</t>
    </r>
    <r>
      <rPr>
        <i/>
        <sz val="11"/>
        <rFont val="Calibri"/>
        <family val="2"/>
        <scheme val="minor"/>
      </rPr>
      <t xml:space="preserve"> </t>
    </r>
    <r>
      <rPr>
        <sz val="11"/>
        <rFont val="Calibri"/>
        <family val="2"/>
        <scheme val="minor"/>
      </rPr>
      <t>8"</t>
    </r>
  </si>
  <si>
    <t>Pasang Kaca Bening tebal 5 mm</t>
  </si>
  <si>
    <t>Pasang Rambuncis Jendela  Aluminium</t>
  </si>
  <si>
    <t>Pekerjaan Penutup Atap</t>
  </si>
  <si>
    <t>Pekerjaan Cat</t>
  </si>
  <si>
    <t>Pengecatan 1 m2 tembok baru ( 1 lapis plamuur, 1 lapis cat dasar, 2 lapis cat penutup) Interior setara Mowilex (Decorcryl, Dulux Pentalite, Vinilex)</t>
  </si>
  <si>
    <t>Pengecatan 1 m2 tembok baru ( 1 lapis cat dasar, 2 lapis cat penutup) Exterior setara Mowilex (Decorcryl, Dulux Pentalite, Nippon / Vinilex)</t>
  </si>
  <si>
    <t>VI.</t>
  </si>
  <si>
    <t>Pekerjaan Penutup Lantai &amp; Dinding</t>
  </si>
  <si>
    <t xml:space="preserve">Pemasangan 1 m2 lantai keramik ukuran 40cm x 40cm (putih) </t>
  </si>
  <si>
    <t xml:space="preserve">Pemasangan 1 m2 lantai keramik ukuran 20cm x 20cm (motif) </t>
  </si>
  <si>
    <t>JUMLAH VI</t>
  </si>
  <si>
    <t>VII.</t>
  </si>
  <si>
    <t>Pekerjaan Sanitasi</t>
  </si>
  <si>
    <t>bh</t>
  </si>
  <si>
    <t>JUMLAH VII</t>
  </si>
  <si>
    <t>JUMLAH C (I - VII)</t>
  </si>
  <si>
    <t>D.</t>
  </si>
  <si>
    <t>PEKERJAAN PLUMBING</t>
  </si>
  <si>
    <t>Pasang Pipa PVC Tipe AW diameter 3/4" (Instalasi Air Bersih)</t>
  </si>
  <si>
    <t>Pasang Pipa PVC Tipe AW diameter 4" (Instalasi Air Kotor)</t>
  </si>
  <si>
    <t>Pasang Septictank Biofilter</t>
  </si>
  <si>
    <t xml:space="preserve"> - Urugan Kembali</t>
  </si>
  <si>
    <t xml:space="preserve"> - Pasang Bata tebal 1 batu (rollag), 1PC : 3PP</t>
  </si>
  <si>
    <t xml:space="preserve"> - Pemasangan 1 Set Sewage Treatment Plant (STP) Fiberglass Kap. 5 m3</t>
  </si>
  <si>
    <t>JUMLAH D</t>
  </si>
  <si>
    <t>PEKERJAAN ELEKTRIKAL</t>
  </si>
  <si>
    <t>Pemasangan 1 titik Instalasi Lampu</t>
  </si>
  <si>
    <t>Pemasangan 1 titik Instalasi Stop Kontak</t>
  </si>
  <si>
    <t>Pasang Stop Kontak sekualitas Broco, clipsal</t>
  </si>
  <si>
    <t>Pasang Saklar Tunggal sekualitas Broco, clipsal</t>
  </si>
  <si>
    <t>Pasang Saklar Ganda sekualitas Broco, clipsal</t>
  </si>
  <si>
    <t>JUMLAH E</t>
  </si>
  <si>
    <r>
      <rPr>
        <sz val="11"/>
        <color rgb="FFFF0000"/>
        <rFont val="Maiandra GD"/>
        <charset val="1"/>
      </rPr>
      <t>Semarang</t>
    </r>
    <r>
      <rPr>
        <sz val="11"/>
        <color theme="1"/>
        <rFont val="Maiandra GD"/>
        <family val="2"/>
      </rPr>
      <t>, …............2025</t>
    </r>
  </si>
  <si>
    <t>Dibuat Oleh</t>
  </si>
  <si>
    <t>Penawar PT/ CV</t>
  </si>
  <si>
    <t>….....................</t>
  </si>
  <si>
    <t>Direktur</t>
  </si>
  <si>
    <t>ALAT</t>
  </si>
  <si>
    <t xml:space="preserve"> Pemasangan 1 Unit Downlight 5 Inch 14,5 Watt LED</t>
  </si>
  <si>
    <t xml:space="preserve"> Pemasangan 1 Unit Fitting E27 + 10 Watt LED</t>
  </si>
  <si>
    <t xml:space="preserve">5.1.5.1   </t>
  </si>
  <si>
    <t>5.1.5.2</t>
  </si>
  <si>
    <t>5.1.5.9</t>
  </si>
  <si>
    <t>5.1.5.13</t>
  </si>
  <si>
    <t xml:space="preserve">5.3.1.1  </t>
  </si>
  <si>
    <t>5.3.1.3</t>
  </si>
  <si>
    <t>5.3.1.4</t>
  </si>
  <si>
    <t>6.2.1.2</t>
  </si>
  <si>
    <t>6.4.1.2</t>
  </si>
  <si>
    <t>6.4.1.9</t>
  </si>
  <si>
    <t>KODE ANALISA</t>
  </si>
  <si>
    <t>PEKERJAAN TIMBUNAN DAN PEMADATAN (TERMASUK PERATAAN DAN PERAPIHAN)</t>
  </si>
  <si>
    <t>Genteng Palentong kecil</t>
  </si>
  <si>
    <t>F.</t>
  </si>
  <si>
    <t>Pekerjaan Kanopi</t>
  </si>
  <si>
    <t>PEKERJAAN LAIN - LAIN</t>
  </si>
  <si>
    <t>JUMLAH F</t>
  </si>
  <si>
    <r>
      <t xml:space="preserve"> -Pemasangan Kolom dan rangka atap pipa galvanis Ø</t>
    </r>
    <r>
      <rPr>
        <sz val="9.5500000000000007"/>
        <rFont val="Calibri"/>
        <family val="2"/>
        <scheme val="minor"/>
      </rPr>
      <t>4"</t>
    </r>
  </si>
  <si>
    <r>
      <t xml:space="preserve"> -Pemasangan  rangka atap pipa galvanis Ø</t>
    </r>
    <r>
      <rPr>
        <sz val="9.5500000000000007"/>
        <rFont val="Calibri"/>
        <family val="2"/>
        <scheme val="minor"/>
      </rPr>
      <t>2"</t>
    </r>
  </si>
  <si>
    <t xml:space="preserve"> -Pemasangan dan Perakitan Kolom dan Rangka Atap Pipa Galvanis</t>
  </si>
  <si>
    <t xml:space="preserve"> -Pemasangan 1 m2 Atap U PVC Alderon double layer</t>
  </si>
  <si>
    <t>JUMLAH TOTAL A - F</t>
  </si>
  <si>
    <t>Pekerjaan Pintu PJ1 (Ruang tamu)</t>
  </si>
  <si>
    <t>Pekerjaan Pintu P2 (Kamar&amp;pintu belakang)</t>
  </si>
  <si>
    <t>Pekerjaan Pintu P3 (KM)</t>
  </si>
  <si>
    <t>Pekerjaan Jendela J1 (Kamar)</t>
  </si>
  <si>
    <t>Pekerjaan Jendela J2 (R. Belakang)</t>
  </si>
  <si>
    <t>Pasang Bouven BV1 = 1 buah (KM)</t>
  </si>
  <si>
    <t>Pekerjaan Struktur Baja</t>
  </si>
  <si>
    <t>Pekerjaan Kolom Pedestal</t>
  </si>
  <si>
    <t>Pekerjaan Balok Beton</t>
  </si>
  <si>
    <t>Stuktur Kayu</t>
  </si>
  <si>
    <t>Stuktur Baja Ringan</t>
  </si>
  <si>
    <t>Struktur kayu</t>
  </si>
  <si>
    <t>Struktur Baja Ringan</t>
  </si>
  <si>
    <t>Rabat Beton (fc 10) Bawah Keramik, tebal 5 cm</t>
  </si>
  <si>
    <t xml:space="preserve">Pondasi Strauss Pile </t>
  </si>
  <si>
    <t>1 kg Pabrikasi dan Ereksi Baja Profil IWF 200X100</t>
  </si>
  <si>
    <t>1 kg Pabrikasi dan Ereksi Baja Profil IWF 250X100</t>
  </si>
  <si>
    <t xml:space="preserve"> - Penggalian 1 m³ tanah biasa sedalam &gt; 1 sd 2 m untuk volume sd 200 m3 secara manual</t>
  </si>
  <si>
    <t>Membuat 1 m’ ring balok beton bertulang (10 x 15) cm/Gunungan</t>
  </si>
  <si>
    <t>0,0529</t>
  </si>
  <si>
    <t>0,0265</t>
  </si>
  <si>
    <t>0,0004</t>
  </si>
  <si>
    <t>0,2381</t>
  </si>
  <si>
    <t>0,1190</t>
  </si>
  <si>
    <t>0,0119</t>
  </si>
  <si>
    <t>0,0952</t>
  </si>
  <si>
    <t>0,0476</t>
  </si>
  <si>
    <t>0,0016</t>
  </si>
  <si>
    <t>0,0595</t>
  </si>
  <si>
    <t>0,0893</t>
  </si>
  <si>
    <t>0,0089</t>
  </si>
  <si>
    <t>0,0446</t>
  </si>
  <si>
    <t>0,0045</t>
  </si>
  <si>
    <t>0,0015</t>
  </si>
  <si>
    <t>0,0363</t>
  </si>
  <si>
    <t>0,0181</t>
  </si>
  <si>
    <t>0,0275</t>
  </si>
  <si>
    <t>0,0092</t>
  </si>
  <si>
    <t>0,0229</t>
  </si>
  <si>
    <t>0,0076</t>
  </si>
  <si>
    <t>0,0379</t>
  </si>
  <si>
    <t>0,0126</t>
  </si>
  <si>
    <t>0,1976</t>
  </si>
  <si>
    <t>0,0452</t>
  </si>
  <si>
    <t>0,0151</t>
  </si>
  <si>
    <t>0,0351</t>
  </si>
  <si>
    <t>0,0373</t>
  </si>
  <si>
    <t>0,0124</t>
  </si>
  <si>
    <t>0,0398</t>
  </si>
  <si>
    <t>0,0317</t>
  </si>
  <si>
    <t>0,0106</t>
  </si>
  <si>
    <r>
      <t xml:space="preserve">Sewa   </t>
    </r>
    <r>
      <rPr>
        <i/>
        <sz val="11"/>
        <color rgb="FF000000"/>
        <rFont val="Calibri"/>
        <family val="2"/>
        <scheme val="minor"/>
      </rPr>
      <t xml:space="preserve">scaffolding   </t>
    </r>
    <r>
      <rPr>
        <sz val="11"/>
        <color rgb="FF000000"/>
        <rFont val="Calibri"/>
        <family val="2"/>
        <scheme val="minor"/>
      </rPr>
      <t>(1
set)</t>
    </r>
  </si>
  <si>
    <t>1.6.44     Pembongkaran 1 m2 Paving Block (Block Beton) Tebal 6 cm - 8 cm Secara Manual (Bongkaran Dipakai Kembali)</t>
  </si>
  <si>
    <t>1.6.45     Pembongkaran 1 m2 Paving Block (Block Beton) Tebal 6 cm - 8 cm Secara Manual (Bongkaran Tidak Dipakai Kembali)</t>
  </si>
  <si>
    <t>0,0444</t>
  </si>
  <si>
    <t>0,0222</t>
  </si>
  <si>
    <t>0,0007</t>
  </si>
  <si>
    <t>1.6.14     Pembongkaran 1 m2 Lantai Parkeet</t>
  </si>
  <si>
    <r>
      <t xml:space="preserve">1.6.15     Pembongkaran 1 m2 Lantai Vinyl </t>
    </r>
    <r>
      <rPr>
        <b/>
        <i/>
        <sz val="11"/>
        <color theme="1"/>
        <rFont val="Calibri"/>
        <family val="2"/>
        <scheme val="minor"/>
      </rPr>
      <t/>
    </r>
  </si>
  <si>
    <r>
      <t xml:space="preserve">1.6.16     Pembongkaran 1 Buah Kloset Jongkok tanpa Flushing*) </t>
    </r>
    <r>
      <rPr>
        <b/>
        <i/>
        <sz val="11"/>
        <color theme="1"/>
        <rFont val="Calibri"/>
        <family val="2"/>
        <scheme val="minor"/>
      </rPr>
      <t/>
    </r>
  </si>
  <si>
    <r>
      <t xml:space="preserve">1.6.18     Pembongkaran 1 Buah Kloset Duduk </t>
    </r>
    <r>
      <rPr>
        <b/>
        <i/>
        <sz val="11"/>
        <color theme="1"/>
        <rFont val="Calibri"/>
        <family val="2"/>
        <scheme val="minor"/>
      </rPr>
      <t/>
    </r>
  </si>
  <si>
    <t xml:space="preserve">1.6.19     Pembongkaran 1 Buah Wastafel </t>
  </si>
  <si>
    <t>1.6.20     Pembongkaran 1 Buah Urinoir</t>
  </si>
  <si>
    <t>1.6.21     Pembongkaran 1 Buah Floor Drain</t>
  </si>
  <si>
    <t>1.6.22     Pembongkaran 1 m2 Partisi Cubical Kamar Mandi</t>
  </si>
  <si>
    <t>1.6.23     Pembongkaran 1 m2 Partisi Kayu atau Backdrop termasuk Rangka Kayu</t>
  </si>
  <si>
    <t>1.6.24     Pembongkaran 1 m2 Dinding Partisi (Double) termasuk Insulasi dan Rangka Besi hollow</t>
  </si>
  <si>
    <t>1.6.25     Pembongkaran 1 Buah Daun Pintu Single termasuk Kusen</t>
  </si>
  <si>
    <r>
      <t xml:space="preserve">1.6.26     Pembongkaran 1 Buah Daun Pintu Double termasuk Kusen </t>
    </r>
    <r>
      <rPr>
        <b/>
        <i/>
        <sz val="11"/>
        <color theme="1"/>
        <rFont val="Calibri"/>
        <family val="2"/>
        <scheme val="minor"/>
      </rPr>
      <t/>
    </r>
  </si>
  <si>
    <r>
      <t xml:space="preserve">1.6.27     Pembongkaran 1 Buah Daun Pintu Single </t>
    </r>
    <r>
      <rPr>
        <b/>
        <i/>
        <sz val="11"/>
        <color theme="1"/>
        <rFont val="Calibri"/>
        <family val="2"/>
        <scheme val="minor"/>
      </rPr>
      <t/>
    </r>
  </si>
  <si>
    <r>
      <t xml:space="preserve">1.6.28     Pembongkaran 1 Buah Daun Pintu Double </t>
    </r>
    <r>
      <rPr>
        <b/>
        <i/>
        <sz val="11"/>
        <color theme="1"/>
        <rFont val="Calibri"/>
        <family val="2"/>
        <scheme val="minor"/>
      </rPr>
      <t/>
    </r>
  </si>
  <si>
    <t>1.6.29     Pembongkaran 1 Buah Daun Jendela Single termasuk Kusen Kayu</t>
  </si>
  <si>
    <r>
      <t xml:space="preserve">1.6.30     Pembongkaran 1 Buah Daun Jendela Double termasuk Kusen Kayu </t>
    </r>
    <r>
      <rPr>
        <b/>
        <i/>
        <sz val="11"/>
        <color theme="1"/>
        <rFont val="Calibri"/>
        <family val="2"/>
        <scheme val="minor"/>
      </rPr>
      <t/>
    </r>
  </si>
  <si>
    <r>
      <t xml:space="preserve">1.6.31     Pembongkaran 1 Buah Daun Jendela Single </t>
    </r>
    <r>
      <rPr>
        <b/>
        <i/>
        <sz val="11"/>
        <color theme="1"/>
        <rFont val="Calibri"/>
        <family val="2"/>
        <scheme val="minor"/>
      </rPr>
      <t/>
    </r>
  </si>
  <si>
    <t xml:space="preserve">1.6.32     Pembongkaran 1 Buah Daun Jendela Double </t>
  </si>
  <si>
    <r>
      <t xml:space="preserve">1.6.33     Pembongkaran 1 m2 Partisi Kaca dengan Kusen Alumunium </t>
    </r>
    <r>
      <rPr>
        <b/>
        <i/>
        <sz val="11"/>
        <color theme="1"/>
        <rFont val="Calibri"/>
        <family val="2"/>
        <scheme val="minor"/>
      </rPr>
      <t/>
    </r>
  </si>
  <si>
    <t>1.6.34     Pembongkaran 1 m2 Penutup Atap Genteng Tanah Liat</t>
  </si>
  <si>
    <t>1.6.35     Pembongkaran 1 m2 Atap Genteng Beton</t>
  </si>
  <si>
    <t>1.6.36     Pembongkaran 1 m2 Penutup Atap Serat Semen</t>
  </si>
  <si>
    <r>
      <t xml:space="preserve">1.6.37     Pembongkaran 1 m2 Penutup Atap Seng Gelombang </t>
    </r>
    <r>
      <rPr>
        <b/>
        <i/>
        <sz val="11"/>
        <color theme="1"/>
        <rFont val="Calibri"/>
        <family val="2"/>
        <scheme val="minor"/>
      </rPr>
      <t/>
    </r>
  </si>
  <si>
    <t>1.6.38     Pembongkaran 1 m2 Penutup Atap Alumunium Gelombang</t>
  </si>
  <si>
    <t>1.6.39     Pembongkaran 1 m2 Penutup Atap Fiberglass/ Rooflight</t>
  </si>
  <si>
    <r>
      <t xml:space="preserve">1.6.40     Pembongkaran 1 m2 Penutup Atap uPVC </t>
    </r>
    <r>
      <rPr>
        <b/>
        <i/>
        <sz val="11"/>
        <color theme="1"/>
        <rFont val="Calibri"/>
        <family val="2"/>
        <scheme val="minor"/>
      </rPr>
      <t/>
    </r>
  </si>
  <si>
    <r>
      <t xml:space="preserve">1.6.41     Pembongkaran 1 m2 Penutup Atap Metal Lembaran </t>
    </r>
    <r>
      <rPr>
        <b/>
        <i/>
        <sz val="11"/>
        <color theme="1"/>
        <rFont val="Calibri"/>
        <family val="2"/>
        <scheme val="minor"/>
      </rPr>
      <t/>
    </r>
  </si>
  <si>
    <t>1.6.42     Pembongkaran 1 m2 Plafond tanpa Rangka Kayu/Hollow (Parsial)*)</t>
  </si>
  <si>
    <r>
      <t xml:space="preserve">1.6.43     Pembongkaran 1 m2 Plafond tanpa Rangka Kayu/Hollow (Total) </t>
    </r>
    <r>
      <rPr>
        <b/>
        <i/>
        <sz val="11"/>
        <color theme="1"/>
        <rFont val="Calibri"/>
        <family val="2"/>
        <scheme val="minor"/>
      </rPr>
      <t/>
    </r>
  </si>
  <si>
    <t xml:space="preserve">Mesin  Bor  Cordless Drill Bor
</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</si>
  <si>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</si>
  <si>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</si>
  <si>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</si>
  <si>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</si>
  <si>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</si>
  <si>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</si>
  <si>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</si>
  <si>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</si>
  <si>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</si>
  <si>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</si>
  <si>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</si>
  <si>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</si>
  <si>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</si>
  <si>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</si>
  <si>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</si>
  <si>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</si>
  <si>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</si>
  <si>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</si>
  <si>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</si>
  <si>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</si>
  <si>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</si>
  <si>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</si>
  <si>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</si>
  <si>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</si>
  <si>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</si>
  <si>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</si>
  <si>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</si>
  <si>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</si>
  <si>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</si>
  <si>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</si>
  <si>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</si>
  <si>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</si>
  <si>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1.6.17     Pembongkaran 1 Buah Kloset Jongkok dengan Flushing*) .</t>
  </si>
  <si>
    <t>Pembongkaran 1 m2 Lantai Parkeet</t>
  </si>
  <si>
    <t xml:space="preserve">Pembongkaran 1 m2 Lantai Vinyl </t>
  </si>
  <si>
    <r>
      <t xml:space="preserve">Pembongkaran 1 Buah Kloset Jongkok tanpa Flushing*) </t>
    </r>
    <r>
      <rPr>
        <b/>
        <i/>
        <sz val="11"/>
        <color theme="1"/>
        <rFont val="Calibri"/>
        <family val="2"/>
        <scheme val="minor"/>
      </rPr>
      <t/>
    </r>
  </si>
  <si>
    <t xml:space="preserve">Pembongkaran 1 Buah Kloset Jongkok dengan Flushing*) </t>
  </si>
  <si>
    <r>
      <t xml:space="preserve">Pembongkaran 1 Buah Kloset Duduk </t>
    </r>
    <r>
      <rPr>
        <b/>
        <i/>
        <sz val="11"/>
        <color theme="1"/>
        <rFont val="Calibri"/>
        <family val="2"/>
        <scheme val="minor"/>
      </rPr>
      <t/>
    </r>
  </si>
  <si>
    <r>
      <t xml:space="preserve">Pembongkaran 1 Buah Wastafel </t>
    </r>
    <r>
      <rPr>
        <b/>
        <i/>
        <sz val="11"/>
        <color theme="1"/>
        <rFont val="Calibri"/>
        <family val="2"/>
        <scheme val="minor"/>
      </rPr>
      <t/>
    </r>
  </si>
  <si>
    <t>Pembongkaran 1 Buah Urinoir</t>
  </si>
  <si>
    <r>
      <t xml:space="preserve">Pembongkaran 1 Buah Floor Drain </t>
    </r>
    <r>
      <rPr>
        <b/>
        <i/>
        <sz val="11"/>
        <color theme="1"/>
        <rFont val="Calibri"/>
        <family val="2"/>
        <scheme val="minor"/>
      </rPr>
      <t/>
    </r>
  </si>
  <si>
    <t>Pembongkaran 1 m2 Partisi Cubical Kamar Mandi</t>
  </si>
  <si>
    <r>
      <t xml:space="preserve">Pembongkaran 1 m2 Partisi Kayu atau Backdrop termasuk Rangka Kayu </t>
    </r>
    <r>
      <rPr>
        <b/>
        <i/>
        <sz val="11"/>
        <color theme="1"/>
        <rFont val="Calibri"/>
        <family val="2"/>
        <scheme val="minor"/>
      </rPr>
      <t/>
    </r>
  </si>
  <si>
    <t xml:space="preserve">Pembongkaran 1 m2 Dinding Partisi (Double) termasuk Insulasi dan Rangka Besi Hollow </t>
  </si>
  <si>
    <t>Pembongkaran 1 Buah Daun Pintu Single termasuk Kusen</t>
  </si>
  <si>
    <r>
      <t xml:space="preserve">Pembongkaran 1 Buah Daun Pintu Double termasuk Kusen </t>
    </r>
    <r>
      <rPr>
        <b/>
        <i/>
        <sz val="11"/>
        <color theme="1"/>
        <rFont val="Calibri"/>
        <family val="2"/>
        <scheme val="minor"/>
      </rPr>
      <t/>
    </r>
  </si>
  <si>
    <r>
      <t xml:space="preserve">Pembongkaran 1 Buah Daun Pintu Single </t>
    </r>
    <r>
      <rPr>
        <b/>
        <i/>
        <sz val="11"/>
        <color theme="1"/>
        <rFont val="Calibri"/>
        <family val="2"/>
        <scheme val="minor"/>
      </rPr>
      <t/>
    </r>
  </si>
  <si>
    <t>Pembongkaran 1 Buah Daun Pintu Double</t>
  </si>
  <si>
    <r>
      <t xml:space="preserve">Pembongkaran 1 Buah Daun Jendela Single termasuk Kusen Kayu </t>
    </r>
    <r>
      <rPr>
        <b/>
        <i/>
        <sz val="11"/>
        <color theme="1"/>
        <rFont val="Calibri"/>
        <family val="2"/>
        <scheme val="minor"/>
      </rPr>
      <t/>
    </r>
  </si>
  <si>
    <r>
      <t xml:space="preserve">Pembongkaran 1 Buah Daun Jendela Double termasuk Kusen Kayu </t>
    </r>
    <r>
      <rPr>
        <b/>
        <i/>
        <sz val="11"/>
        <color theme="1"/>
        <rFont val="Calibri"/>
        <family val="2"/>
        <scheme val="minor"/>
      </rPr>
      <t/>
    </r>
  </si>
  <si>
    <r>
      <t xml:space="preserve">Pembongkaran 1 Buah Daun Jendela Single </t>
    </r>
    <r>
      <rPr>
        <b/>
        <i/>
        <sz val="11"/>
        <color theme="1"/>
        <rFont val="Calibri"/>
        <family val="2"/>
        <scheme val="minor"/>
      </rPr>
      <t/>
    </r>
  </si>
  <si>
    <r>
      <t xml:space="preserve">Pembongkaran 1 Buah Daun Jendela Double </t>
    </r>
    <r>
      <rPr>
        <b/>
        <i/>
        <sz val="11"/>
        <color theme="1"/>
        <rFont val="Calibri"/>
        <family val="2"/>
        <scheme val="minor"/>
      </rPr>
      <t/>
    </r>
  </si>
  <si>
    <r>
      <t xml:space="preserve">Pembongkaran 1 m2 Partisi Kaca dengan Kusen Alumunium </t>
    </r>
    <r>
      <rPr>
        <b/>
        <i/>
        <sz val="11"/>
        <color theme="1"/>
        <rFont val="Calibri"/>
        <family val="2"/>
        <scheme val="minor"/>
      </rPr>
      <t/>
    </r>
  </si>
  <si>
    <r>
      <t xml:space="preserve">Pembongkaran 1 m2 Penutup Atap Genteng Tanah Liat </t>
    </r>
    <r>
      <rPr>
        <b/>
        <i/>
        <sz val="11"/>
        <color theme="1"/>
        <rFont val="Calibri"/>
        <family val="2"/>
        <scheme val="minor"/>
      </rPr>
      <t/>
    </r>
  </si>
  <si>
    <r>
      <t xml:space="preserve">Pembongkaran 1 m2 Atap Genteng Beton </t>
    </r>
    <r>
      <rPr>
        <b/>
        <i/>
        <sz val="11"/>
        <color theme="1"/>
        <rFont val="Calibri"/>
        <family val="2"/>
        <scheme val="minor"/>
      </rPr>
      <t/>
    </r>
  </si>
  <si>
    <t>Pembongkaran 1 m2 Penutup Atap Serat Semen</t>
  </si>
  <si>
    <r>
      <t xml:space="preserve">Pembongkaran 1 m2 Penutup Atap Seng Gelombang </t>
    </r>
    <r>
      <rPr>
        <b/>
        <i/>
        <sz val="11"/>
        <color theme="1"/>
        <rFont val="Calibri"/>
        <family val="2"/>
        <scheme val="minor"/>
      </rPr>
      <t/>
    </r>
  </si>
  <si>
    <r>
      <t xml:space="preserve">Pembongkaran 1 m2 Penutup Atap Alumunium Gelombang </t>
    </r>
    <r>
      <rPr>
        <b/>
        <i/>
        <sz val="11"/>
        <color theme="1"/>
        <rFont val="Calibri"/>
        <family val="2"/>
        <scheme val="minor"/>
      </rPr>
      <t/>
    </r>
  </si>
  <si>
    <r>
      <t xml:space="preserve">Pembongkaran 1 m2 Penutup Atap Fiberglass/ Rooflight </t>
    </r>
    <r>
      <rPr>
        <b/>
        <i/>
        <sz val="11"/>
        <color theme="1"/>
        <rFont val="Calibri"/>
        <family val="2"/>
        <scheme val="minor"/>
      </rPr>
      <t/>
    </r>
  </si>
  <si>
    <r>
      <t xml:space="preserve">Pembongkaran 1 m2 Penutup Atap uPVC </t>
    </r>
    <r>
      <rPr>
        <b/>
        <i/>
        <sz val="11"/>
        <color theme="1"/>
        <rFont val="Calibri"/>
        <family val="2"/>
        <scheme val="minor"/>
      </rPr>
      <t/>
    </r>
  </si>
  <si>
    <r>
      <t xml:space="preserve">Pembongkaran 1 m2 Penutup Atap Metal Lembaran </t>
    </r>
    <r>
      <rPr>
        <b/>
        <i/>
        <sz val="11"/>
        <color theme="1"/>
        <rFont val="Calibri"/>
        <family val="2"/>
        <scheme val="minor"/>
      </rPr>
      <t/>
    </r>
  </si>
  <si>
    <r>
      <t xml:space="preserve">Pembongkaran 1 m2 Plafond tanpa Rangka Kayu/Hollow (Parsial)*) </t>
    </r>
    <r>
      <rPr>
        <b/>
        <i/>
        <sz val="11"/>
        <color theme="1"/>
        <rFont val="Calibri"/>
        <family val="2"/>
        <scheme val="minor"/>
      </rPr>
      <t/>
    </r>
  </si>
  <si>
    <r>
      <t xml:space="preserve">Pembongkaran 1 m2 Plafond tanpa Rangka Kayu/Hollow (Total) </t>
    </r>
    <r>
      <rPr>
        <b/>
        <i/>
        <sz val="11"/>
        <color theme="1"/>
        <rFont val="Calibri"/>
        <family val="2"/>
        <scheme val="minor"/>
      </rPr>
      <t/>
    </r>
  </si>
  <si>
    <t>Pembongkaran 1 m2 Paving Block (Block Beton) Tebal 6 cm - 8 cm Secara Manual (Bongkaran Dipakai Kembali)</t>
  </si>
  <si>
    <t>Pembongkaran 1 m2 Paving Block (Block Beton) Tebal 6 cm - 8 cm Secara Manual (Bongkaran Tidak Dipakai Kembali)</t>
  </si>
  <si>
    <t>Bongkar 1 m2 plafond termasuk rangka kayu/hollow dan ditempatkan di penyimpanan sementara (bongkaran dipakai kembali)</t>
  </si>
  <si>
    <t>Bongkar 1 m2 plafond termasuk rangka kayu/hollow dan ditempatkan di penyimpanan sementara (bongkaran tidak dipakai kembali)</t>
  </si>
  <si>
    <t>Bongkar 1 m2plafond termasuk rangka kayu/hollow dan ditempatkan di penyimpanan sementara (bongkaran dipakai kembali)</t>
  </si>
  <si>
    <t>Baja Ringan C75, t 1mm (Batang Utama)</t>
  </si>
  <si>
    <t>Baja Ringan C75, t 0,75 mm (Batang Pengaku)</t>
  </si>
  <si>
    <t>Baja Ringan C75 t a mm (L Bracet)</t>
  </si>
  <si>
    <t>Dynabolt dia. 12x120mm</t>
  </si>
  <si>
    <t>Self drilling screw dia 6x20mm (main truss screw)</t>
  </si>
  <si>
    <t>Reng/roof bottom RT 35 t=0,45 mm</t>
  </si>
  <si>
    <t>Self drilling screw dia 4x16mm (Roof Bottom Screw)</t>
  </si>
  <si>
    <t>Mesin Bor Listrik</t>
  </si>
  <si>
    <t>2.2.1.1.10</t>
  </si>
  <si>
    <t>2.2.1.1.11</t>
  </si>
  <si>
    <t>1 Kg Penulangan Wiremesh M12 untuk slab atau dinding atau Ferrocement secara manual (Untuk bangunan gedung)</t>
  </si>
  <si>
    <t>Wiremesh M12</t>
  </si>
  <si>
    <t>1 Kg Penulangan Wiremesh M12 untuk slab atau dinding atau Ferrocement secara semi mekanis (Untuk bangunan gedung)</t>
  </si>
  <si>
    <t>PEKERJAAN DINDING PENAHAN TANAH</t>
  </si>
  <si>
    <t>Beton Ready Mixed f'c 10 Mpa</t>
  </si>
  <si>
    <t>2.2.1.6.2</t>
  </si>
  <si>
    <t>2.2.1.6.3</t>
  </si>
  <si>
    <t>2.2.1.6.4</t>
  </si>
  <si>
    <t>2.2.1.6.5</t>
  </si>
  <si>
    <t>2.2.1.6.6</t>
  </si>
  <si>
    <t>2.2.1.6.7</t>
  </si>
  <si>
    <t>2.2.1.6.8</t>
  </si>
  <si>
    <t>2.2.1.6.9</t>
  </si>
  <si>
    <t>2.2.1.6.10</t>
  </si>
  <si>
    <r>
      <t xml:space="preserve">Pengecoran 1 M3 Beton Menggunakan Ready Mixed F'c 10 MPa </t>
    </r>
    <r>
      <rPr>
        <b/>
        <i/>
        <sz val="10"/>
        <color theme="1"/>
        <rFont val="Bookman Old Style"/>
        <family val="1"/>
      </rPr>
      <t/>
    </r>
  </si>
  <si>
    <r>
      <t xml:space="preserve">Pengecoran 1 M3 Beton Menggunakan Ready Mixed F'c 15 MPa </t>
    </r>
    <r>
      <rPr>
        <b/>
        <i/>
        <sz val="10"/>
        <color theme="1"/>
        <rFont val="Bookman Old Style"/>
        <family val="1"/>
      </rPr>
      <t/>
    </r>
  </si>
  <si>
    <r>
      <t xml:space="preserve">Pengecoran 1 M3 Beton Menggunakan Ready Mixed F'c 17 MPa </t>
    </r>
    <r>
      <rPr>
        <b/>
        <i/>
        <sz val="10"/>
        <color theme="1"/>
        <rFont val="Bookman Old Style"/>
        <family val="1"/>
      </rPr>
      <t/>
    </r>
  </si>
  <si>
    <t>Pengecoran 1 M3 Beton Menggunakan Ready Mixed F'c 20 Mpa</t>
  </si>
  <si>
    <r>
      <t xml:space="preserve">Pengecoran 1 M3 Beton Menggunakan Ready Mixed F'c 21 MPa </t>
    </r>
    <r>
      <rPr>
        <b/>
        <i/>
        <sz val="10"/>
        <color theme="1"/>
        <rFont val="Bookman Old Style"/>
        <family val="1"/>
      </rPr>
      <t/>
    </r>
  </si>
  <si>
    <r>
      <t xml:space="preserve">Pengecoran 1 M3 Beton Menggunakan Ready Mixed F'c 25 MPa </t>
    </r>
    <r>
      <rPr>
        <b/>
        <i/>
        <sz val="10"/>
        <color theme="1"/>
        <rFont val="Bookman Old Style"/>
        <family val="1"/>
      </rPr>
      <t/>
    </r>
  </si>
  <si>
    <r>
      <t xml:space="preserve">Pengecoran 1 M3 Beton Menggunakan Ready Mixed F'c 28 MPa </t>
    </r>
    <r>
      <rPr>
        <b/>
        <i/>
        <sz val="10"/>
        <color theme="1"/>
        <rFont val="Bookman Old Style"/>
        <family val="1"/>
      </rPr>
      <t/>
    </r>
  </si>
  <si>
    <r>
      <t xml:space="preserve">Pengecoran 1 M3 Beton Menggunakan Ready Mixed F'c 30 MPa </t>
    </r>
    <r>
      <rPr>
        <b/>
        <i/>
        <sz val="10"/>
        <color theme="1"/>
        <rFont val="Bookman Old Style"/>
        <family val="1"/>
      </rPr>
      <t/>
    </r>
  </si>
  <si>
    <t>Pengecoran 1 M3 Beton Menggunakan Ready Mixed F'c 31 Mpa</t>
  </si>
  <si>
    <t xml:space="preserve">Pengecoran 1 M3 Beton Menggunakan Ready Mixed F'c 35 MPa </t>
  </si>
  <si>
    <t>Beton Ready Mixed f'c 35 Mpa</t>
  </si>
  <si>
    <t>Beton Ready Mixed f'c 31 Mpa</t>
  </si>
  <si>
    <t>Beton Ready Mixed f'c 30 Mpa</t>
  </si>
  <si>
    <t>Beton Ready Mixed f'c 28 Mpa</t>
  </si>
  <si>
    <t>Beton Ready Mixed f'c 25 Mpa</t>
  </si>
  <si>
    <t>Beton Ready Mixed f'c 21 Mpa</t>
  </si>
  <si>
    <t>Beton Ready Mixed f'c 20 Mpa</t>
  </si>
  <si>
    <t>Beton Ready Mixed f'c 17 Mpa</t>
  </si>
  <si>
    <t>Beton Ready Mixed f'c 15 Mpa</t>
  </si>
  <si>
    <t xml:space="preserve">Pemasangan 1 m2 Lantai Keramik Ukuran 25 cm x 40 cm (1SP:2PP), Polished </t>
  </si>
  <si>
    <t>Pemasangan 1 m2 Lantai Keramik Ukuran 30 cm x 30 cm (1SP : 2PP), Polished</t>
  </si>
  <si>
    <t xml:space="preserve">Pemasangan 1 m2 Lantai Keramik Ukuran 30 cm x 60 cm (1SP:2PP), Polished </t>
  </si>
  <si>
    <t xml:space="preserve">Pemasangan 1 m2 Lantai Keramik Ukuran 40 cm x 40 cm (1SP : 2PP), Polished </t>
  </si>
  <si>
    <t>Pemasangan 1 m2 Lantai Keramik Ukuran 30 cm x 30 cm untuk Variasi/border (1SP: 2PP), Polished</t>
  </si>
  <si>
    <t>Pemasangan 1 m2 Lantai Keramik Ukuran 40 cm x 40 cm untuk Variasi/border (1SP: 2PP), Polished</t>
  </si>
  <si>
    <t>Pemasangan 1 m2 Lantai Keramik Ukuran 20 cm x 20 cm (1SP : 2PP), Unpolished</t>
  </si>
  <si>
    <t>Pemasangan 1 m2 Lantai Keramik Ukuran 25 cm x 25 cm (1SP:2PP), Unpolished</t>
  </si>
  <si>
    <t>Pemasangan 1 m2 Lantai Keramik Ukuran 25 cm x 40 cm (1SP:2PP), Unpolished</t>
  </si>
  <si>
    <t>Pemasangan 1 m2 Lantai Keramik Ukuran 30 cm x 30 cm (1SP : 2PP), Unpolished</t>
  </si>
  <si>
    <t>Pemasangan 1 m2 Lantai Keramik Ukuran 30 cm x 60 cm (1SP:2PP), Unpolished</t>
  </si>
  <si>
    <t>Pemasangan 1 m2 Lantai Keramik Ukuran 40 cm x 40 cm (1SP : 2PP), Unpolished</t>
  </si>
  <si>
    <t>Pemasangan 1 m2 Lantai Keramik Ukuran 30 cm x 30 cm untuk Variasi/border (1SP: 2PP), Unpolished</t>
  </si>
  <si>
    <t>Pemasangan 1 m2 Lantai Keramik Ukuran 40 cm x 40 cm untuk Variasi/border (1SP: 2PP), Unpolished</t>
  </si>
  <si>
    <t xml:space="preserve">Pemasangan 1 m’ Plint Keramik Ukuran 10 s.d. 15 cm x 20 cm (1SP : 2PP) </t>
  </si>
  <si>
    <t xml:space="preserve">Pemasangan 1 m’ Plint Keramik Ukuran 10 s.d. 15 cm x 30 cm (1SP : 2PP) </t>
  </si>
  <si>
    <t xml:space="preserve">Pemasangan 1 m’ Plint Keramik Ukuran 10 s.d. 15 cm x 40 cm (1SP : 2PP) </t>
  </si>
  <si>
    <t xml:space="preserve">Pemasangan 1 m’ Plint Keramik Ukuran 10 s.d. 15 cm x 60 cm (1SP : 2PP) </t>
  </si>
  <si>
    <t>Pemasangan 1 m’ Step nosing Keramik 10 cm x 60 cm (1SP : 2PP)</t>
  </si>
  <si>
    <t>3.9.8.5</t>
  </si>
  <si>
    <t>3.9.8.10</t>
  </si>
  <si>
    <t>3.9.8.11</t>
  </si>
  <si>
    <t>3.9.8.12</t>
  </si>
  <si>
    <t>3.9.8.13</t>
  </si>
  <si>
    <t>3.9.8.14</t>
  </si>
  <si>
    <t>3.9.8.15</t>
  </si>
  <si>
    <t>3.9.8.16</t>
  </si>
  <si>
    <t>3.9.8.17</t>
  </si>
  <si>
    <t>3.9.8.18</t>
  </si>
  <si>
    <t>3.9.8.19</t>
  </si>
  <si>
    <t>3.9.8.20</t>
  </si>
  <si>
    <t>3.9.8.21</t>
  </si>
  <si>
    <r>
      <t xml:space="preserve">Pemasangan 1 m2 Lantai Keramik Ukuran 25 cm x 25 cm (1SP:2PP), Polished </t>
    </r>
    <r>
      <rPr>
        <b/>
        <i/>
        <sz val="11"/>
        <rFont val="Calibri"/>
        <family val="2"/>
        <scheme val="minor"/>
      </rPr>
      <t>(Baru)</t>
    </r>
  </si>
  <si>
    <t xml:space="preserve">3.9.8.2   </t>
  </si>
  <si>
    <t xml:space="preserve">3.9.8.3   </t>
  </si>
  <si>
    <t xml:space="preserve">3.9.8.4   </t>
  </si>
  <si>
    <t>Keramik Lantai uk.
20 x 20 cm, polished</t>
  </si>
  <si>
    <t>Keramik Lantai uk.
25 x 25 cm. Polished</t>
  </si>
  <si>
    <t>Keramik Lantai uk.
25 x 40 cm, polished</t>
  </si>
  <si>
    <t>Keramik Lantai uk.
30 x 30 cm, polished</t>
  </si>
  <si>
    <t>Keramik Lantai uk.
30 x 60 cm,polished</t>
  </si>
  <si>
    <t>Keramik Lantai uk.
40 x 40 cm, polished</t>
  </si>
  <si>
    <t>Keramik Lantai
Variasi uk. 30 x 30 cm, polished</t>
  </si>
  <si>
    <t>Keramik Lantai
Variasi uk. 40 x 40 cm, polished</t>
  </si>
  <si>
    <t>Keramik Lantai uk.
20 x 20 cm, unpolished</t>
  </si>
  <si>
    <t>Keramik Lantai uk.
25 x 25 cm, unpolished</t>
  </si>
  <si>
    <t>Keramik Lantai uk.
25 x 40 cm, unpolished</t>
  </si>
  <si>
    <t>Keramik Lantai uk.
30 x 30 cm, unpolished</t>
  </si>
  <si>
    <t>Keramik Lantai uk.
30 x 60 cm, unpolished</t>
  </si>
  <si>
    <t>Keramik Lantai uk.
40 x 40 cm, unpolished</t>
  </si>
  <si>
    <t>Keramik Lantai
Variasi uk. 30 x 30 cm, unpolished</t>
  </si>
  <si>
    <t>Keramik Lantai
Variasi uk. 40 x 40 cm, unpolished</t>
  </si>
  <si>
    <t>DIBUAT BERDASARKAN SURAT EDARAN BINA KONSTRUKSI NO. 182 TAHUN 2025</t>
  </si>
  <si>
    <t>3. AHS ini dibuat berdasarkan SE Bina Konstruksi No. 182 tahun 2025, sebagai Update dari SE BK No. 30 Tahun 2025</t>
  </si>
  <si>
    <t>Jack hammer drill 5 KW + genset 12HP</t>
  </si>
  <si>
    <t xml:space="preserve">REVISI </t>
  </si>
  <si>
    <t>PEKERJAAN BARU</t>
  </si>
  <si>
    <t>HARGA SATUAN DASAR PERSIAPAN, STRUKTUR, ARSITEKTUR</t>
  </si>
</sst>
</file>

<file path=xl/styles.xml><?xml version="1.0" encoding="utf-8"?>
<styleSheet xmlns="http://schemas.openxmlformats.org/spreadsheetml/2006/main">
  <numFmts count="19">
    <numFmt numFmtId="42" formatCode="_(&quot;Rp&quot;* #,##0_);_(&quot;Rp&quot;* \(#,##0\);_(&quot;Rp&quot;* &quot;-&quot;_);_(@_)"/>
    <numFmt numFmtId="41" formatCode="_(* #,##0_);_(* \(#,##0\);_(* &quot;-&quot;_);_(@_)"/>
    <numFmt numFmtId="44" formatCode="_(&quot;Rp&quot;* #,##0.00_);_(&quot;Rp&quot;* \(#,##0.00\);_(&quot;Rp&quot;* &quot;-&quot;??_);_(@_)"/>
    <numFmt numFmtId="43" formatCode="_(* #,##0.00_);_(* \(#,##0.00\);_(* &quot;-&quot;??_);_(@_)"/>
    <numFmt numFmtId="164" formatCode="_-&quot;Rp&quot;* #,##0.00_-;\-&quot;Rp&quot;* #,##0.00_-;_-&quot;Rp&quot;* &quot;-&quot;??_-;_-@_-"/>
    <numFmt numFmtId="165" formatCode="_-* #,##0.00_-;\-* #,##0.00_-;_-* &quot;-&quot;??_-;_-@_-"/>
    <numFmt numFmtId="166" formatCode="_(* #,##0.00_);_(* \(#,##0.00\);_(* &quot;-&quot;_);_(@_)"/>
    <numFmt numFmtId="167" formatCode="0.000"/>
    <numFmt numFmtId="168" formatCode="_(* #,##0.000_);_(* \(#,##0.000\);_(* &quot;-&quot;_);_(@_)"/>
    <numFmt numFmtId="169" formatCode="0.0000"/>
    <numFmt numFmtId="170" formatCode="_(* #,##0.00_);_(* \(#,##0.00\);_(* &quot;-&quot;????_);_(@_)"/>
    <numFmt numFmtId="171" formatCode="_(* #,##0.0000_);_(* \(#,##0.0000\);_(* &quot;-&quot;_);_(@_)"/>
    <numFmt numFmtId="172" formatCode="#.##0"/>
    <numFmt numFmtId="173" formatCode="_(* #,##0.00000_);_(* \(#,##0.00000\);_(* &quot;-&quot;_);_(@_)"/>
    <numFmt numFmtId="174" formatCode="0.00000"/>
    <numFmt numFmtId="175" formatCode="0.000000"/>
    <numFmt numFmtId="176" formatCode="0.0"/>
    <numFmt numFmtId="177" formatCode="_(&quot;Rp&quot;* #,##0.00_);_(&quot;Rp&quot;* \(#,##0.00\);_(&quot;Rp&quot;* &quot;-&quot;_);_(@_)"/>
    <numFmt numFmtId="178" formatCode="_(* #,##0.0_);_(* \(#,##0.0\);_(* &quot;-&quot;_);_(@_)"/>
  </numFmts>
  <fonts count="88">
    <font>
      <sz val="10"/>
      <name val="Arial"/>
      <charset val="1"/>
    </font>
    <font>
      <sz val="11"/>
      <color theme="1"/>
      <name val="Calibri"/>
      <family val="2"/>
      <charset val="1"/>
      <scheme val="minor"/>
    </font>
    <font>
      <sz val="10"/>
      <name val="Arial"/>
      <family val="2"/>
    </font>
    <font>
      <b/>
      <sz val="10"/>
      <name val="Arial"/>
      <family val="2"/>
    </font>
    <font>
      <b/>
      <sz val="9"/>
      <name val="Arial Unicode MS"/>
      <family val="2"/>
    </font>
    <font>
      <sz val="10"/>
      <name val="Arial Unicode MS"/>
      <family val="2"/>
    </font>
    <font>
      <b/>
      <sz val="9"/>
      <color indexed="81"/>
      <name val="Tahoma"/>
      <family val="2"/>
    </font>
    <font>
      <sz val="9"/>
      <color indexed="81"/>
      <name val="Tahoma"/>
      <family val="2"/>
    </font>
    <font>
      <sz val="10"/>
      <color indexed="8"/>
      <name val="Arial"/>
      <family val="2"/>
      <charset val="1"/>
    </font>
    <font>
      <sz val="11"/>
      <color indexed="8"/>
      <name val="Calibri"/>
      <family val="2"/>
      <charset val="1"/>
    </font>
    <font>
      <i/>
      <sz val="11"/>
      <color indexed="8"/>
      <name val="Calibri"/>
      <family val="2"/>
    </font>
    <font>
      <sz val="11"/>
      <color indexed="8"/>
      <name val="Calibri"/>
      <family val="2"/>
    </font>
    <font>
      <sz val="12"/>
      <name val="Arial"/>
      <family val="2"/>
    </font>
    <font>
      <b/>
      <sz val="14"/>
      <name val="Arial"/>
      <family val="2"/>
    </font>
    <font>
      <sz val="8.25"/>
      <color indexed="8"/>
      <name val="Calibri"/>
      <family val="2"/>
    </font>
    <font>
      <b/>
      <sz val="11"/>
      <color indexed="8"/>
      <name val="Calibri"/>
      <family val="2"/>
    </font>
    <font>
      <b/>
      <sz val="8.25"/>
      <color indexed="8"/>
      <name val="Calibri"/>
      <family val="2"/>
    </font>
    <font>
      <b/>
      <sz val="12"/>
      <name val="Arial"/>
      <family val="2"/>
    </font>
    <font>
      <sz val="11"/>
      <color theme="1"/>
      <name val="Calibri"/>
      <family val="2"/>
      <charset val="1"/>
      <scheme val="minor"/>
    </font>
    <font>
      <sz val="11"/>
      <color theme="1"/>
      <name val="Calibri"/>
      <family val="2"/>
      <scheme val="minor"/>
    </font>
    <font>
      <sz val="12"/>
      <color theme="1"/>
      <name val="Arial Narrow"/>
      <family val="2"/>
      <charset val="1"/>
    </font>
    <font>
      <sz val="10"/>
      <color theme="1"/>
      <name val="Arial"/>
      <family val="2"/>
      <charset val="1"/>
    </font>
    <font>
      <sz val="11"/>
      <name val="Calibri"/>
      <family val="2"/>
      <scheme val="minor"/>
    </font>
    <font>
      <sz val="10"/>
      <color rgb="FFFF0000"/>
      <name val="Arial"/>
      <family val="2"/>
    </font>
    <font>
      <b/>
      <sz val="10"/>
      <color rgb="FFFF0000"/>
      <name val="Arial"/>
      <family val="2"/>
    </font>
    <font>
      <b/>
      <sz val="11"/>
      <name val="Calibri"/>
      <family val="2"/>
      <scheme val="minor"/>
    </font>
    <font>
      <sz val="10"/>
      <name val="Calibri"/>
      <family val="2"/>
      <scheme val="minor"/>
    </font>
    <font>
      <b/>
      <sz val="9"/>
      <name val="Calibri"/>
      <family val="2"/>
      <scheme val="minor"/>
    </font>
    <font>
      <b/>
      <sz val="10"/>
      <name val="Calibri"/>
      <family val="2"/>
      <scheme val="minor"/>
    </font>
    <font>
      <sz val="12"/>
      <color theme="1"/>
      <name val="SimSun"/>
    </font>
    <font>
      <b/>
      <sz val="12"/>
      <color theme="1"/>
      <name val="SimSun"/>
    </font>
    <font>
      <b/>
      <sz val="14"/>
      <color theme="1"/>
      <name val="SimSun"/>
    </font>
    <font>
      <sz val="11"/>
      <color theme="1"/>
      <name val="Cambria"/>
      <family val="1"/>
      <scheme val="major"/>
    </font>
    <font>
      <sz val="11"/>
      <color rgb="FF000000"/>
      <name val="Cambria"/>
      <family val="1"/>
      <scheme val="major"/>
    </font>
    <font>
      <sz val="10"/>
      <color theme="1"/>
      <name val="Leelawadee"/>
      <family val="2"/>
    </font>
    <font>
      <sz val="10"/>
      <color rgb="FF000000"/>
      <name val="Leelawadee"/>
      <family val="2"/>
    </font>
    <font>
      <b/>
      <sz val="11"/>
      <color theme="1"/>
      <name val="Calibri"/>
      <family val="2"/>
      <scheme val="minor"/>
    </font>
    <font>
      <b/>
      <sz val="11"/>
      <color rgb="FF000000"/>
      <name val="Calibri"/>
      <family val="2"/>
      <scheme val="minor"/>
    </font>
    <font>
      <sz val="11"/>
      <color rgb="FF000000"/>
      <name val="Calibri"/>
      <family val="2"/>
      <scheme val="minor"/>
    </font>
    <font>
      <i/>
      <sz val="11"/>
      <color rgb="FF000000"/>
      <name val="Calibri"/>
      <family val="2"/>
      <scheme val="minor"/>
    </font>
    <font>
      <sz val="14"/>
      <color theme="1"/>
      <name val="Cambria"/>
      <family val="1"/>
      <scheme val="major"/>
    </font>
    <font>
      <b/>
      <sz val="11"/>
      <color theme="1"/>
      <name val="Cambria"/>
      <family val="1"/>
      <scheme val="major"/>
    </font>
    <font>
      <b/>
      <sz val="12"/>
      <color theme="1"/>
      <name val="Cambria"/>
      <family val="1"/>
      <scheme val="major"/>
    </font>
    <font>
      <b/>
      <sz val="14"/>
      <color rgb="FF000000"/>
      <name val="Calibri"/>
      <family val="2"/>
      <scheme val="minor"/>
    </font>
    <font>
      <b/>
      <sz val="12"/>
      <color rgb="FF000000"/>
      <name val="Calibri"/>
      <family val="2"/>
      <scheme val="minor"/>
    </font>
    <font>
      <b/>
      <sz val="12"/>
      <color theme="1"/>
      <name val="Calibri"/>
      <family val="2"/>
      <scheme val="minor"/>
    </font>
    <font>
      <b/>
      <sz val="14"/>
      <name val="Calibri"/>
      <family val="2"/>
      <scheme val="minor"/>
    </font>
    <font>
      <b/>
      <sz val="14"/>
      <color theme="1"/>
      <name val="Calibri"/>
      <family val="2"/>
      <scheme val="minor"/>
    </font>
    <font>
      <sz val="11"/>
      <name val="Cambria"/>
      <family val="1"/>
      <scheme val="major"/>
    </font>
    <font>
      <b/>
      <sz val="12"/>
      <name val="Calibri"/>
      <family val="2"/>
      <scheme val="minor"/>
    </font>
    <font>
      <b/>
      <sz val="16"/>
      <name val="Calibri"/>
      <family val="2"/>
      <scheme val="minor"/>
    </font>
    <font>
      <b/>
      <sz val="11"/>
      <color rgb="FF000000"/>
      <name val="Calibri"/>
      <family val="2"/>
    </font>
    <font>
      <b/>
      <sz val="8.25"/>
      <color rgb="FF000000"/>
      <name val="Calibri"/>
      <family val="2"/>
    </font>
    <font>
      <sz val="12"/>
      <color theme="1"/>
      <name val="Calibri"/>
      <family val="2"/>
      <scheme val="minor"/>
    </font>
    <font>
      <sz val="12"/>
      <color theme="1"/>
      <name val="Cambria"/>
      <family val="1"/>
      <scheme val="major"/>
    </font>
    <font>
      <b/>
      <i/>
      <sz val="11"/>
      <color rgb="FF000000"/>
      <name val="Calibri"/>
      <family val="2"/>
      <scheme val="minor"/>
    </font>
    <font>
      <sz val="12"/>
      <color rgb="FF000000"/>
      <name val="Bookman Old Style"/>
      <family val="1"/>
    </font>
    <font>
      <b/>
      <sz val="12"/>
      <color rgb="FF000000"/>
      <name val="Bookman Old Style"/>
      <family val="1"/>
    </font>
    <font>
      <b/>
      <sz val="16"/>
      <name val="Arial"/>
      <family val="2"/>
    </font>
    <font>
      <b/>
      <sz val="16"/>
      <color rgb="FF000000"/>
      <name val="Calibri"/>
      <family val="2"/>
      <scheme val="minor"/>
    </font>
    <font>
      <sz val="16"/>
      <name val="Arial"/>
      <family val="2"/>
    </font>
    <font>
      <sz val="12"/>
      <color rgb="FF000000"/>
      <name val="Calibri"/>
      <family val="2"/>
      <scheme val="minor"/>
    </font>
    <font>
      <sz val="11"/>
      <color rgb="FF000000"/>
      <name val="Calibri"/>
      <family val="2"/>
    </font>
    <font>
      <sz val="11"/>
      <color indexed="8"/>
      <name val="Calibri"/>
      <family val="2"/>
      <scheme val="minor"/>
    </font>
    <font>
      <b/>
      <sz val="12"/>
      <color rgb="FF000000"/>
      <name val="Calibri"/>
      <family val="2"/>
    </font>
    <font>
      <sz val="14"/>
      <name val="Arial"/>
      <family val="2"/>
    </font>
    <font>
      <b/>
      <sz val="10"/>
      <color theme="1"/>
      <name val="Leelawadee"/>
      <family val="2"/>
    </font>
    <font>
      <b/>
      <sz val="16"/>
      <color theme="1"/>
      <name val="Calibri"/>
      <family val="2"/>
      <scheme val="minor"/>
    </font>
    <font>
      <sz val="16"/>
      <color theme="1"/>
      <name val="Cambria"/>
      <family val="1"/>
      <scheme val="major"/>
    </font>
    <font>
      <sz val="14"/>
      <name val="Calibri"/>
      <family val="2"/>
      <scheme val="minor"/>
    </font>
    <font>
      <b/>
      <sz val="16"/>
      <color rgb="FF000000"/>
      <name val="Calibri"/>
      <family val="2"/>
    </font>
    <font>
      <sz val="12"/>
      <color rgb="FF000000"/>
      <name val="Calibri"/>
      <family val="2"/>
      <charset val="204"/>
    </font>
    <font>
      <sz val="14"/>
      <color rgb="FF000000"/>
      <name val="Calibri"/>
      <family val="2"/>
      <charset val="204"/>
    </font>
    <font>
      <b/>
      <u/>
      <sz val="14"/>
      <color theme="1"/>
      <name val="Calibri"/>
      <family val="2"/>
      <scheme val="minor"/>
    </font>
    <font>
      <i/>
      <sz val="11"/>
      <name val="Calibri"/>
      <family val="2"/>
      <scheme val="minor"/>
    </font>
    <font>
      <sz val="11"/>
      <name val="Maiandra GD"/>
      <family val="2"/>
    </font>
    <font>
      <sz val="11"/>
      <color theme="1"/>
      <name val="Calibri"/>
      <family val="2"/>
    </font>
    <font>
      <sz val="11"/>
      <color theme="1"/>
      <name val="Maiandra GD"/>
      <charset val="1"/>
    </font>
    <font>
      <sz val="11"/>
      <color rgb="FFFF0000"/>
      <name val="Maiandra GD"/>
      <charset val="1"/>
    </font>
    <font>
      <sz val="11"/>
      <color theme="1"/>
      <name val="Maiandra GD"/>
      <family val="2"/>
    </font>
    <font>
      <sz val="11"/>
      <color rgb="FF000000"/>
      <name val="Calibri"/>
      <family val="2"/>
      <charset val="204"/>
    </font>
    <font>
      <b/>
      <sz val="11"/>
      <color theme="1"/>
      <name val="Calibri"/>
      <family val="2"/>
    </font>
    <font>
      <b/>
      <i/>
      <sz val="11"/>
      <color theme="1"/>
      <name val="Calibri"/>
      <family val="2"/>
      <scheme val="minor"/>
    </font>
    <font>
      <sz val="11"/>
      <color rgb="FFFF0000"/>
      <name val="Calibri"/>
      <family val="2"/>
      <scheme val="minor"/>
    </font>
    <font>
      <sz val="9.5500000000000007"/>
      <name val="Calibri"/>
      <family val="2"/>
      <scheme val="minor"/>
    </font>
    <font>
      <sz val="11"/>
      <color rgb="FFFF0000"/>
      <name val="Maiandra GD"/>
      <family val="2"/>
    </font>
    <font>
      <b/>
      <i/>
      <sz val="10"/>
      <color theme="1"/>
      <name val="Bookman Old Style"/>
      <family val="1"/>
    </font>
    <font>
      <b/>
      <i/>
      <sz val="11"/>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0"/>
        <bgColor indexed="64"/>
      </patternFill>
    </fill>
    <fill>
      <patternFill patternType="solid">
        <fgColor theme="0" tint="-0.249977111117893"/>
        <bgColor indexed="64"/>
      </patternFill>
    </fill>
    <fill>
      <patternFill patternType="solid">
        <fgColor rgb="FF92D050"/>
        <bgColor indexed="64"/>
      </patternFill>
    </fill>
    <fill>
      <patternFill patternType="solid">
        <fgColor rgb="FFFFFF00"/>
      </patternFill>
    </fill>
    <fill>
      <patternFill patternType="solid">
        <fgColor theme="2"/>
        <bgColor indexed="64"/>
      </patternFill>
    </fill>
    <fill>
      <patternFill patternType="solid">
        <fgColor theme="0" tint="-0.14999847407452621"/>
        <bgColor indexed="64"/>
      </patternFill>
    </fill>
  </fills>
  <borders count="125">
    <border>
      <left/>
      <right/>
      <top/>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medium">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medium">
        <color indexed="64"/>
      </right>
      <top style="hair">
        <color indexed="64"/>
      </top>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top/>
      <bottom/>
      <diagonal/>
    </border>
    <border>
      <left/>
      <right/>
      <top style="double">
        <color indexed="64"/>
      </top>
      <bottom/>
      <diagonal/>
    </border>
    <border>
      <left/>
      <right style="medium">
        <color indexed="64"/>
      </right>
      <top style="double">
        <color indexed="64"/>
      </top>
      <bottom/>
      <diagonal/>
    </border>
    <border>
      <left/>
      <right style="medium">
        <color indexed="64"/>
      </right>
      <top/>
      <bottom/>
      <diagonal/>
    </border>
    <border>
      <left style="thin">
        <color indexed="64"/>
      </left>
      <right/>
      <top style="double">
        <color indexed="64"/>
      </top>
      <bottom/>
      <diagonal/>
    </border>
    <border>
      <left style="thin">
        <color indexed="64"/>
      </left>
      <right style="thin">
        <color indexed="64"/>
      </right>
      <top/>
      <bottom style="double">
        <color indexed="64"/>
      </bottom>
      <diagonal/>
    </border>
    <border>
      <left style="medium">
        <color indexed="64"/>
      </left>
      <right/>
      <top style="double">
        <color indexed="64"/>
      </top>
      <bottom style="hair">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style="thin">
        <color indexed="64"/>
      </left>
      <right style="medium">
        <color indexed="64"/>
      </right>
      <top style="double">
        <color indexed="64"/>
      </top>
      <bottom style="hair">
        <color indexed="64"/>
      </bottom>
      <diagonal/>
    </border>
    <border>
      <left style="medium">
        <color indexed="64"/>
      </left>
      <right/>
      <top style="hair">
        <color indexed="64"/>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hair">
        <color indexed="64"/>
      </top>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hair">
        <color indexed="64"/>
      </top>
      <bottom style="double">
        <color indexed="64"/>
      </bottom>
      <diagonal/>
    </border>
    <border>
      <left style="thin">
        <color indexed="64"/>
      </left>
      <right/>
      <top style="hair">
        <color indexed="64"/>
      </top>
      <bottom style="double">
        <color indexed="64"/>
      </bottom>
      <diagonal/>
    </border>
    <border>
      <left/>
      <right/>
      <top style="hair">
        <color indexed="64"/>
      </top>
      <bottom style="double">
        <color indexed="64"/>
      </bottom>
      <diagonal/>
    </border>
    <border>
      <left/>
      <right style="thin">
        <color indexed="64"/>
      </right>
      <top style="hair">
        <color indexed="64"/>
      </top>
      <bottom style="double">
        <color indexed="64"/>
      </bottom>
      <diagonal/>
    </border>
    <border>
      <left/>
      <right/>
      <top/>
      <bottom style="double">
        <color indexed="64"/>
      </bottom>
      <diagonal/>
    </border>
    <border>
      <left style="thin">
        <color indexed="64"/>
      </left>
      <right style="medium">
        <color indexed="64"/>
      </right>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hair">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hair">
        <color indexed="64"/>
      </top>
      <bottom style="medium">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style="thin">
        <color indexed="64"/>
      </top>
      <bottom style="hair">
        <color indexed="64"/>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thin">
        <color indexed="64"/>
      </top>
      <bottom style="thin">
        <color indexed="64"/>
      </bottom>
      <diagonal/>
    </border>
    <border>
      <left style="medium">
        <color indexed="64"/>
      </left>
      <right/>
      <top/>
      <bottom style="double">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right style="medium">
        <color indexed="64"/>
      </right>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thin">
        <color indexed="64"/>
      </top>
      <bottom style="medium">
        <color indexed="64"/>
      </bottom>
      <diagonal/>
    </border>
    <border>
      <left style="medium">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medium">
        <color indexed="64"/>
      </left>
      <right/>
      <top style="double">
        <color indexed="64"/>
      </top>
      <bottom/>
      <diagonal/>
    </border>
    <border>
      <left style="thin">
        <color indexed="64"/>
      </left>
      <right/>
      <top/>
      <bottom style="double">
        <color indexed="64"/>
      </bottom>
      <diagonal/>
    </border>
    <border>
      <left style="thin">
        <color indexed="64"/>
      </left>
      <right style="thin">
        <color indexed="64"/>
      </right>
      <top style="double">
        <color indexed="64"/>
      </top>
      <bottom/>
      <diagonal/>
    </border>
    <border>
      <left/>
      <right style="thin">
        <color indexed="64"/>
      </right>
      <top style="double">
        <color indexed="64"/>
      </top>
      <bottom style="thin">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medium">
        <color indexed="64"/>
      </top>
      <bottom style="medium">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indexed="64"/>
      </top>
      <bottom style="hair">
        <color indexed="64"/>
      </bottom>
      <diagonal/>
    </border>
    <border>
      <left style="medium">
        <color indexed="64"/>
      </left>
      <right style="thin">
        <color indexed="64"/>
      </right>
      <top/>
      <bottom style="hair">
        <color indexed="64"/>
      </bottom>
      <diagonal/>
    </border>
    <border>
      <left style="medium">
        <color indexed="64"/>
      </left>
      <right style="thin">
        <color indexed="64"/>
      </right>
      <top/>
      <bottom/>
      <diagonal/>
    </border>
    <border>
      <left style="thin">
        <color indexed="64"/>
      </left>
      <right/>
      <top style="hair">
        <color indexed="64"/>
      </top>
      <bottom style="medium">
        <color indexed="64"/>
      </bottom>
      <diagonal/>
    </border>
    <border>
      <left style="medium">
        <color indexed="64"/>
      </left>
      <right/>
      <top style="thin">
        <color indexed="64"/>
      </top>
      <bottom style="medium">
        <color indexed="64"/>
      </bottom>
      <diagonal/>
    </border>
    <border>
      <left style="medium">
        <color indexed="64"/>
      </left>
      <right/>
      <top/>
      <bottom style="hair">
        <color indexed="64"/>
      </bottom>
      <diagonal/>
    </border>
  </borders>
  <cellStyleXfs count="36">
    <xf numFmtId="0" fontId="0" fillId="0" borderId="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18" fillId="0" borderId="0" applyFont="0" applyFill="0" applyBorder="0" applyAlignment="0" applyProtection="0"/>
    <xf numFmtId="41" fontId="2" fillId="0" borderId="0" applyFont="0" applyFill="0" applyBorder="0" applyAlignment="0" applyProtection="0"/>
    <xf numFmtId="41" fontId="8" fillId="0" borderId="0" applyFont="0" applyFill="0" applyBorder="0" applyAlignment="0" applyProtection="0"/>
    <xf numFmtId="41"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applyFont="0" applyFill="0" applyBorder="0" applyAlignment="0" applyProtection="0"/>
    <xf numFmtId="0" fontId="2" fillId="0" borderId="0"/>
    <xf numFmtId="0" fontId="2" fillId="0" borderId="0"/>
    <xf numFmtId="0" fontId="2" fillId="0" borderId="0"/>
    <xf numFmtId="0" fontId="19" fillId="0" borderId="0"/>
    <xf numFmtId="0" fontId="20" fillId="0" borderId="0"/>
    <xf numFmtId="0" fontId="18" fillId="0" borderId="0"/>
    <xf numFmtId="0" fontId="18" fillId="0" borderId="0"/>
    <xf numFmtId="0" fontId="21" fillId="0" borderId="0"/>
    <xf numFmtId="0" fontId="2" fillId="0" borderId="0"/>
    <xf numFmtId="0" fontId="2" fillId="0" borderId="0" applyProtection="0"/>
    <xf numFmtId="0" fontId="2" fillId="0" borderId="0"/>
    <xf numFmtId="0" fontId="2" fillId="0" borderId="0"/>
    <xf numFmtId="0" fontId="18" fillId="0" borderId="0"/>
    <xf numFmtId="9" fontId="18" fillId="0" borderId="0" applyFont="0" applyFill="0" applyBorder="0" applyAlignment="0" applyProtection="0"/>
    <xf numFmtId="9" fontId="21" fillId="0" borderId="0" applyFont="0" applyFill="0" applyBorder="0" applyAlignment="0" applyProtection="0"/>
    <xf numFmtId="0" fontId="2" fillId="0" borderId="0"/>
    <xf numFmtId="43" fontId="2" fillId="0" borderId="0" applyFont="0" applyFill="0" applyBorder="0" applyAlignment="0" applyProtection="0"/>
    <xf numFmtId="0" fontId="80" fillId="0" borderId="0"/>
    <xf numFmtId="0" fontId="1" fillId="0" borderId="0"/>
    <xf numFmtId="41" fontId="80" fillId="0" borderId="0" applyFont="0" applyFill="0" applyBorder="0" applyAlignment="0" applyProtection="0"/>
    <xf numFmtId="0" fontId="2" fillId="0" borderId="0"/>
  </cellStyleXfs>
  <cellXfs count="1278">
    <xf numFmtId="0" fontId="0" fillId="0" borderId="0" xfId="0"/>
    <xf numFmtId="0" fontId="22" fillId="0" borderId="0" xfId="0" applyFont="1" applyBorder="1"/>
    <xf numFmtId="0" fontId="22" fillId="0" borderId="0" xfId="0" applyFont="1"/>
    <xf numFmtId="0" fontId="3" fillId="0" borderId="1" xfId="0" applyFont="1" applyBorder="1" applyAlignment="1">
      <alignment horizontal="center"/>
    </xf>
    <xf numFmtId="0" fontId="3" fillId="0" borderId="2" xfId="0" applyFont="1" applyBorder="1"/>
    <xf numFmtId="0" fontId="0" fillId="0" borderId="2" xfId="0" applyBorder="1"/>
    <xf numFmtId="0" fontId="0" fillId="0" borderId="3" xfId="0" applyBorder="1"/>
    <xf numFmtId="0" fontId="0" fillId="0" borderId="4" xfId="0" applyBorder="1"/>
    <xf numFmtId="0" fontId="2" fillId="0" borderId="5" xfId="0" applyFont="1"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3" fillId="0" borderId="10" xfId="0" applyFont="1" applyBorder="1" applyAlignment="1">
      <alignment horizontal="center"/>
    </xf>
    <xf numFmtId="0" fontId="3" fillId="0" borderId="11" xfId="0" applyFont="1" applyBorder="1"/>
    <xf numFmtId="0" fontId="0" fillId="0" borderId="11" xfId="0" applyBorder="1"/>
    <xf numFmtId="0" fontId="0" fillId="0" borderId="12" xfId="0" applyBorder="1"/>
    <xf numFmtId="0" fontId="2" fillId="0" borderId="4" xfId="0" applyFont="1" applyBorder="1" applyAlignment="1">
      <alignment horizontal="right"/>
    </xf>
    <xf numFmtId="0" fontId="3" fillId="0" borderId="5" xfId="0" applyFont="1" applyBorder="1"/>
    <xf numFmtId="0" fontId="0" fillId="0" borderId="13" xfId="0" applyBorder="1"/>
    <xf numFmtId="0" fontId="2" fillId="0" borderId="14" xfId="0" applyFont="1" applyBorder="1"/>
    <xf numFmtId="0" fontId="0" fillId="0" borderId="15" xfId="0" applyBorder="1"/>
    <xf numFmtId="0" fontId="3" fillId="0" borderId="10" xfId="0" applyFont="1" applyBorder="1"/>
    <xf numFmtId="0" fontId="0" fillId="0" borderId="16" xfId="0" applyBorder="1"/>
    <xf numFmtId="0" fontId="0" fillId="0" borderId="17" xfId="0" applyBorder="1"/>
    <xf numFmtId="0" fontId="0" fillId="0" borderId="18" xfId="0" applyBorder="1"/>
    <xf numFmtId="0" fontId="2" fillId="0" borderId="5" xfId="0" applyFont="1" applyBorder="1" applyAlignment="1">
      <alignment horizontal="center"/>
    </xf>
    <xf numFmtId="0" fontId="3" fillId="0" borderId="5" xfId="0" applyFont="1" applyBorder="1" applyAlignment="1">
      <alignment horizontal="center"/>
    </xf>
    <xf numFmtId="0" fontId="0" fillId="0" borderId="14" xfId="0" applyBorder="1" applyAlignment="1">
      <alignment horizontal="center"/>
    </xf>
    <xf numFmtId="0" fontId="0" fillId="0" borderId="5" xfId="0" applyBorder="1" applyAlignment="1">
      <alignment horizontal="center"/>
    </xf>
    <xf numFmtId="0" fontId="0" fillId="0" borderId="8" xfId="0" applyBorder="1" applyAlignment="1">
      <alignment horizontal="center"/>
    </xf>
    <xf numFmtId="0" fontId="0" fillId="0" borderId="11" xfId="0" applyBorder="1" applyAlignment="1">
      <alignment horizontal="center"/>
    </xf>
    <xf numFmtId="0" fontId="2" fillId="0" borderId="14" xfId="0" applyFont="1" applyBorder="1" applyAlignment="1">
      <alignment horizontal="right"/>
    </xf>
    <xf numFmtId="0" fontId="23" fillId="0" borderId="5" xfId="0" applyFont="1" applyBorder="1" applyAlignment="1">
      <alignment horizontal="center"/>
    </xf>
    <xf numFmtId="0" fontId="24" fillId="0" borderId="5" xfId="0" applyFont="1" applyBorder="1" applyAlignment="1">
      <alignment horizontal="center"/>
    </xf>
    <xf numFmtId="0" fontId="3" fillId="2" borderId="5" xfId="0" applyFont="1" applyFill="1" applyBorder="1" applyAlignment="1">
      <alignment horizontal="center"/>
    </xf>
    <xf numFmtId="0" fontId="2" fillId="0" borderId="5" xfId="0" applyFont="1" applyBorder="1" applyAlignment="1">
      <alignment horizontal="right"/>
    </xf>
    <xf numFmtId="0" fontId="3" fillId="0" borderId="5" xfId="0" applyFont="1" applyFill="1" applyBorder="1" applyAlignment="1">
      <alignment horizontal="center"/>
    </xf>
    <xf numFmtId="0" fontId="2" fillId="0" borderId="5" xfId="0" applyFont="1" applyFill="1" applyBorder="1" applyAlignment="1">
      <alignment horizontal="center"/>
    </xf>
    <xf numFmtId="0" fontId="3" fillId="0" borderId="14" xfId="0" applyFont="1" applyBorder="1" applyAlignment="1">
      <alignment horizontal="center"/>
    </xf>
    <xf numFmtId="0" fontId="25" fillId="0" borderId="19" xfId="15" applyFont="1" applyFill="1" applyBorder="1" applyAlignment="1">
      <alignment vertical="center"/>
    </xf>
    <xf numFmtId="0" fontId="25" fillId="0" borderId="0" xfId="15" applyFont="1" applyFill="1" applyBorder="1" applyAlignment="1">
      <alignment vertical="center"/>
    </xf>
    <xf numFmtId="0" fontId="4" fillId="0" borderId="0" xfId="0" applyFont="1" applyBorder="1" applyAlignment="1">
      <alignment vertical="center"/>
    </xf>
    <xf numFmtId="0" fontId="5" fillId="0" borderId="0" xfId="0" applyFont="1" applyBorder="1" applyAlignment="1">
      <alignment vertical="center"/>
    </xf>
    <xf numFmtId="166" fontId="26" fillId="0" borderId="20" xfId="1" applyNumberFormat="1" applyFont="1" applyFill="1" applyBorder="1" applyAlignment="1">
      <alignment vertical="center" wrapText="1"/>
    </xf>
    <xf numFmtId="0" fontId="26" fillId="0" borderId="21" xfId="0" applyFont="1" applyFill="1" applyBorder="1" applyAlignment="1">
      <alignment vertical="center" wrapText="1"/>
    </xf>
    <xf numFmtId="0" fontId="26" fillId="0" borderId="0" xfId="0" applyFont="1" applyFill="1" applyBorder="1" applyAlignment="1">
      <alignment vertical="center" wrapText="1"/>
    </xf>
    <xf numFmtId="166" fontId="26" fillId="0" borderId="0" xfId="1" applyNumberFormat="1" applyFont="1" applyFill="1" applyBorder="1" applyAlignment="1">
      <alignment vertical="center" wrapText="1"/>
    </xf>
    <xf numFmtId="0" fontId="26" fillId="0" borderId="22" xfId="0" applyFont="1" applyFill="1" applyBorder="1" applyAlignment="1">
      <alignment vertical="center" wrapText="1"/>
    </xf>
    <xf numFmtId="0" fontId="22" fillId="0" borderId="0" xfId="15" applyFont="1" applyFill="1" applyBorder="1" applyAlignment="1">
      <alignment vertical="center"/>
    </xf>
    <xf numFmtId="166" fontId="22" fillId="0" borderId="0" xfId="1" applyNumberFormat="1" applyFont="1" applyFill="1" applyBorder="1" applyAlignment="1">
      <alignment vertical="center"/>
    </xf>
    <xf numFmtId="0" fontId="22" fillId="0" borderId="22" xfId="15" applyFont="1" applyFill="1" applyBorder="1" applyAlignment="1">
      <alignment vertical="center"/>
    </xf>
    <xf numFmtId="0" fontId="27" fillId="0" borderId="23" xfId="15" applyFont="1" applyFill="1" applyBorder="1" applyAlignment="1">
      <alignment horizontal="center" vertical="center" wrapText="1"/>
    </xf>
    <xf numFmtId="0" fontId="27" fillId="0" borderId="24" xfId="0" applyFont="1" applyFill="1" applyBorder="1" applyAlignment="1">
      <alignment horizontal="center" vertical="center" wrapText="1"/>
    </xf>
    <xf numFmtId="0" fontId="28" fillId="0" borderId="24" xfId="0" applyFont="1" applyFill="1" applyBorder="1" applyAlignment="1">
      <alignment horizontal="center" vertical="center" wrapText="1"/>
    </xf>
    <xf numFmtId="0" fontId="25" fillId="0" borderId="24" xfId="15" applyFont="1" applyFill="1" applyBorder="1" applyAlignment="1">
      <alignment horizontal="center" vertical="center" wrapText="1"/>
    </xf>
    <xf numFmtId="166" fontId="25" fillId="0" borderId="24" xfId="1" applyNumberFormat="1" applyFont="1" applyFill="1" applyBorder="1" applyAlignment="1">
      <alignment horizontal="center" vertical="center" wrapText="1"/>
    </xf>
    <xf numFmtId="0" fontId="22" fillId="0" borderId="25" xfId="15" applyFont="1" applyFill="1" applyBorder="1" applyAlignment="1">
      <alignment vertical="center"/>
    </xf>
    <xf numFmtId="0" fontId="22" fillId="0" borderId="26" xfId="15" applyFont="1" applyFill="1" applyBorder="1" applyAlignment="1">
      <alignment vertical="center"/>
    </xf>
    <xf numFmtId="0" fontId="22" fillId="0" borderId="27" xfId="15" applyFont="1" applyFill="1" applyBorder="1" applyAlignment="1">
      <alignment vertical="center"/>
    </xf>
    <xf numFmtId="0" fontId="22" fillId="0" borderId="28" xfId="15" applyFont="1" applyFill="1" applyBorder="1" applyAlignment="1">
      <alignment vertical="center"/>
    </xf>
    <xf numFmtId="0" fontId="22" fillId="0" borderId="29" xfId="15" applyFont="1" applyFill="1" applyBorder="1" applyAlignment="1">
      <alignment vertical="center"/>
    </xf>
    <xf numFmtId="166" fontId="22" fillId="0" borderId="29" xfId="1" applyNumberFormat="1" applyFont="1" applyFill="1" applyBorder="1" applyAlignment="1">
      <alignment vertical="center"/>
    </xf>
    <xf numFmtId="0" fontId="22" fillId="0" borderId="30" xfId="15" applyFont="1" applyFill="1" applyBorder="1" applyAlignment="1">
      <alignment vertical="center"/>
    </xf>
    <xf numFmtId="0" fontId="25" fillId="0" borderId="31" xfId="15" applyFont="1" applyFill="1" applyBorder="1" applyAlignment="1">
      <alignment horizontal="center" vertical="center"/>
    </xf>
    <xf numFmtId="0" fontId="22" fillId="0" borderId="32" xfId="15" applyFont="1" applyFill="1" applyBorder="1" applyAlignment="1">
      <alignment vertical="center"/>
    </xf>
    <xf numFmtId="0" fontId="22" fillId="0" borderId="33" xfId="15" applyFont="1" applyFill="1" applyBorder="1" applyAlignment="1">
      <alignment vertical="center"/>
    </xf>
    <xf numFmtId="0" fontId="22" fillId="0" borderId="34" xfId="15" applyFont="1" applyFill="1" applyBorder="1" applyAlignment="1">
      <alignment vertical="center"/>
    </xf>
    <xf numFmtId="2" fontId="22" fillId="0" borderId="33" xfId="15" applyNumberFormat="1" applyFont="1" applyFill="1" applyBorder="1" applyAlignment="1">
      <alignment horizontal="center" vertical="center"/>
    </xf>
    <xf numFmtId="0" fontId="22" fillId="0" borderId="35" xfId="15" applyFont="1" applyFill="1" applyBorder="1" applyAlignment="1">
      <alignment vertical="center"/>
    </xf>
    <xf numFmtId="0" fontId="22" fillId="0" borderId="5" xfId="15" applyFont="1" applyFill="1" applyBorder="1" applyAlignment="1">
      <alignment vertical="center"/>
    </xf>
    <xf numFmtId="166" fontId="22" fillId="0" borderId="35" xfId="1" applyNumberFormat="1" applyFont="1" applyFill="1" applyBorder="1" applyAlignment="1">
      <alignment vertical="center"/>
    </xf>
    <xf numFmtId="0" fontId="22" fillId="0" borderId="36" xfId="15" applyFont="1" applyFill="1" applyBorder="1" applyAlignment="1">
      <alignment vertical="center"/>
    </xf>
    <xf numFmtId="0" fontId="22" fillId="0" borderId="37" xfId="15" applyFont="1" applyFill="1" applyBorder="1" applyAlignment="1">
      <alignment horizontal="left" vertical="center"/>
    </xf>
    <xf numFmtId="0" fontId="22" fillId="0" borderId="38" xfId="15" applyFont="1" applyFill="1" applyBorder="1" applyAlignment="1">
      <alignment vertical="center"/>
    </xf>
    <xf numFmtId="0" fontId="22" fillId="0" borderId="39" xfId="15" applyFont="1" applyFill="1" applyBorder="1" applyAlignment="1">
      <alignment vertical="center"/>
    </xf>
    <xf numFmtId="2" fontId="22" fillId="0" borderId="38" xfId="15" applyNumberFormat="1" applyFont="1" applyFill="1" applyBorder="1" applyAlignment="1">
      <alignment horizontal="center" vertical="center"/>
    </xf>
    <xf numFmtId="1" fontId="22" fillId="0" borderId="5" xfId="15" applyNumberFormat="1" applyFont="1" applyFill="1" applyBorder="1" applyAlignment="1">
      <alignment horizontal="center" vertical="center"/>
    </xf>
    <xf numFmtId="167" fontId="22" fillId="0" borderId="5" xfId="0" applyNumberFormat="1" applyFont="1" applyBorder="1"/>
    <xf numFmtId="2" fontId="22" fillId="0" borderId="5" xfId="15" applyNumberFormat="1" applyFont="1" applyFill="1" applyBorder="1" applyAlignment="1">
      <alignment vertical="center"/>
    </xf>
    <xf numFmtId="166" fontId="22" fillId="0" borderId="5" xfId="1" applyNumberFormat="1" applyFont="1" applyFill="1" applyBorder="1" applyAlignment="1">
      <alignment vertical="center"/>
    </xf>
    <xf numFmtId="2" fontId="22" fillId="0" borderId="6" xfId="15" applyNumberFormat="1" applyFont="1" applyFill="1" applyBorder="1" applyAlignment="1">
      <alignment vertical="center"/>
    </xf>
    <xf numFmtId="0" fontId="25" fillId="0" borderId="31" xfId="15" applyFont="1" applyFill="1" applyBorder="1" applyAlignment="1">
      <alignment vertical="center"/>
    </xf>
    <xf numFmtId="2" fontId="22" fillId="0" borderId="37" xfId="15" applyNumberFormat="1" applyFont="1" applyFill="1" applyBorder="1" applyAlignment="1">
      <alignment horizontal="center" vertical="center"/>
    </xf>
    <xf numFmtId="0" fontId="25" fillId="0" borderId="40" xfId="15" applyFont="1" applyFill="1" applyBorder="1" applyAlignment="1">
      <alignment vertical="center"/>
    </xf>
    <xf numFmtId="0" fontId="22" fillId="0" borderId="41" xfId="15" applyFont="1" applyFill="1" applyBorder="1" applyAlignment="1">
      <alignment horizontal="left" vertical="center"/>
    </xf>
    <xf numFmtId="0" fontId="22" fillId="0" borderId="42" xfId="15" applyFont="1" applyFill="1" applyBorder="1" applyAlignment="1">
      <alignment vertical="center"/>
    </xf>
    <xf numFmtId="166" fontId="22" fillId="0" borderId="14" xfId="1" applyNumberFormat="1" applyFont="1" applyFill="1" applyBorder="1" applyAlignment="1">
      <alignment vertical="center"/>
    </xf>
    <xf numFmtId="2" fontId="22" fillId="0" borderId="15" xfId="15" applyNumberFormat="1" applyFont="1" applyFill="1" applyBorder="1" applyAlignment="1">
      <alignment vertical="center"/>
    </xf>
    <xf numFmtId="0" fontId="22" fillId="0" borderId="43" xfId="15" applyFont="1" applyFill="1" applyBorder="1" applyAlignment="1">
      <alignment vertical="center"/>
    </xf>
    <xf numFmtId="2" fontId="22" fillId="0" borderId="14" xfId="15" applyNumberFormat="1" applyFont="1" applyFill="1" applyBorder="1" applyAlignment="1">
      <alignment horizontal="center" vertical="center"/>
    </xf>
    <xf numFmtId="167" fontId="22" fillId="0" borderId="5" xfId="15" applyNumberFormat="1" applyFont="1" applyFill="1" applyBorder="1" applyAlignment="1">
      <alignment vertical="center"/>
    </xf>
    <xf numFmtId="2" fontId="22" fillId="0" borderId="42" xfId="15" applyNumberFormat="1" applyFont="1" applyFill="1" applyBorder="1" applyAlignment="1">
      <alignment vertical="center"/>
    </xf>
    <xf numFmtId="2" fontId="22" fillId="0" borderId="14" xfId="15" applyNumberFormat="1" applyFont="1" applyFill="1" applyBorder="1" applyAlignment="1">
      <alignment vertical="center"/>
    </xf>
    <xf numFmtId="1" fontId="22" fillId="0" borderId="14" xfId="15" applyNumberFormat="1" applyFont="1" applyFill="1" applyBorder="1" applyAlignment="1">
      <alignment vertical="center"/>
    </xf>
    <xf numFmtId="0" fontId="22" fillId="0" borderId="40" xfId="15" applyFont="1" applyFill="1" applyBorder="1" applyAlignment="1">
      <alignment vertical="center"/>
    </xf>
    <xf numFmtId="2" fontId="22" fillId="0" borderId="8" xfId="15" applyNumberFormat="1" applyFont="1" applyFill="1" applyBorder="1" applyAlignment="1">
      <alignment vertical="center"/>
    </xf>
    <xf numFmtId="0" fontId="25" fillId="0" borderId="37" xfId="15" applyFont="1" applyFill="1" applyBorder="1" applyAlignment="1">
      <alignment horizontal="left" vertical="center"/>
    </xf>
    <xf numFmtId="166" fontId="22" fillId="0" borderId="44" xfId="1" applyNumberFormat="1" applyFont="1" applyFill="1" applyBorder="1" applyAlignment="1">
      <alignment vertical="center"/>
    </xf>
    <xf numFmtId="2" fontId="25" fillId="0" borderId="45" xfId="15" applyNumberFormat="1" applyFont="1" applyFill="1" applyBorder="1" applyAlignment="1">
      <alignment horizontal="center" vertical="center"/>
    </xf>
    <xf numFmtId="0" fontId="22" fillId="0" borderId="46" xfId="15" applyFont="1" applyFill="1" applyBorder="1" applyAlignment="1">
      <alignment vertical="center"/>
    </xf>
    <xf numFmtId="0" fontId="22" fillId="0" borderId="47" xfId="15" applyFont="1" applyFill="1" applyBorder="1" applyAlignment="1">
      <alignment vertical="center"/>
    </xf>
    <xf numFmtId="0" fontId="22" fillId="0" borderId="48" xfId="15" applyFont="1" applyFill="1" applyBorder="1" applyAlignment="1">
      <alignment vertical="center"/>
    </xf>
    <xf numFmtId="0" fontId="22" fillId="0" borderId="49" xfId="15" applyFont="1" applyFill="1" applyBorder="1" applyAlignment="1">
      <alignment vertical="center"/>
    </xf>
    <xf numFmtId="2" fontId="22" fillId="0" borderId="50" xfId="15" applyNumberFormat="1" applyFont="1" applyFill="1" applyBorder="1" applyAlignment="1">
      <alignment vertical="center"/>
    </xf>
    <xf numFmtId="2" fontId="22" fillId="0" borderId="24" xfId="15" applyNumberFormat="1" applyFont="1" applyFill="1" applyBorder="1" applyAlignment="1">
      <alignment vertical="center"/>
    </xf>
    <xf numFmtId="166" fontId="22" fillId="0" borderId="24" xfId="1" applyNumberFormat="1" applyFont="1" applyFill="1" applyBorder="1" applyAlignment="1">
      <alignment vertical="center"/>
    </xf>
    <xf numFmtId="2" fontId="22" fillId="0" borderId="51" xfId="15" applyNumberFormat="1" applyFont="1" applyFill="1" applyBorder="1" applyAlignment="1">
      <alignment vertical="center"/>
    </xf>
    <xf numFmtId="0" fontId="25" fillId="0" borderId="52" xfId="15" applyFont="1" applyFill="1" applyBorder="1" applyAlignment="1">
      <alignment vertical="center"/>
    </xf>
    <xf numFmtId="2" fontId="22" fillId="0" borderId="35" xfId="15" applyNumberFormat="1" applyFont="1" applyFill="1" applyBorder="1" applyAlignment="1">
      <alignment horizontal="center" vertical="center"/>
    </xf>
    <xf numFmtId="1" fontId="22" fillId="0" borderId="35" xfId="15" applyNumberFormat="1" applyFont="1" applyFill="1" applyBorder="1" applyAlignment="1">
      <alignment horizontal="center" vertical="center"/>
    </xf>
    <xf numFmtId="0" fontId="22" fillId="0" borderId="35" xfId="15" applyFont="1" applyFill="1" applyBorder="1" applyAlignment="1">
      <alignment horizontal="center" vertical="center"/>
    </xf>
    <xf numFmtId="0" fontId="22" fillId="0" borderId="5" xfId="15" applyFont="1" applyFill="1" applyBorder="1" applyAlignment="1">
      <alignment horizontal="center" vertical="center"/>
    </xf>
    <xf numFmtId="0" fontId="22" fillId="0" borderId="6" xfId="15" applyFont="1" applyFill="1" applyBorder="1" applyAlignment="1">
      <alignment vertical="center"/>
    </xf>
    <xf numFmtId="2" fontId="22" fillId="0" borderId="5" xfId="15" applyNumberFormat="1" applyFont="1" applyFill="1" applyBorder="1" applyAlignment="1">
      <alignment horizontal="center" vertical="center"/>
    </xf>
    <xf numFmtId="1" fontId="22" fillId="0" borderId="14" xfId="15" applyNumberFormat="1" applyFont="1" applyFill="1" applyBorder="1" applyAlignment="1">
      <alignment horizontal="center" vertical="center"/>
    </xf>
    <xf numFmtId="167" fontId="22" fillId="0" borderId="14" xfId="0" applyNumberFormat="1" applyFont="1" applyBorder="1"/>
    <xf numFmtId="166" fontId="22" fillId="2" borderId="44" xfId="1" applyNumberFormat="1" applyFont="1" applyFill="1" applyBorder="1" applyAlignment="1">
      <alignment vertical="center"/>
    </xf>
    <xf numFmtId="2" fontId="22" fillId="0" borderId="45" xfId="15" applyNumberFormat="1" applyFont="1" applyFill="1" applyBorder="1" applyAlignment="1">
      <alignment horizontal="center" vertical="center"/>
    </xf>
    <xf numFmtId="166" fontId="22" fillId="0" borderId="0" xfId="1" applyNumberFormat="1" applyFont="1"/>
    <xf numFmtId="167" fontId="22" fillId="0" borderId="0" xfId="0" applyNumberFormat="1" applyFont="1"/>
    <xf numFmtId="2" fontId="22" fillId="0" borderId="0" xfId="0" applyNumberFormat="1" applyFont="1"/>
    <xf numFmtId="0" fontId="22" fillId="0" borderId="53" xfId="15" applyFont="1" applyFill="1" applyBorder="1" applyAlignment="1">
      <alignment vertical="center"/>
    </xf>
    <xf numFmtId="0" fontId="22" fillId="0" borderId="54" xfId="15" applyFont="1" applyFill="1" applyBorder="1" applyAlignment="1">
      <alignment vertical="center"/>
    </xf>
    <xf numFmtId="0" fontId="22" fillId="0" borderId="55" xfId="15" applyFont="1" applyFill="1" applyBorder="1" applyAlignment="1">
      <alignment horizontal="center" vertical="center"/>
    </xf>
    <xf numFmtId="0" fontId="22" fillId="0" borderId="38" xfId="0" applyFont="1" applyBorder="1"/>
    <xf numFmtId="167" fontId="22" fillId="0" borderId="8" xfId="0" applyNumberFormat="1" applyFont="1" applyBorder="1"/>
    <xf numFmtId="1" fontId="22" fillId="0" borderId="8" xfId="15" applyNumberFormat="1" applyFont="1" applyFill="1" applyBorder="1" applyAlignment="1">
      <alignment horizontal="center" vertical="center"/>
    </xf>
    <xf numFmtId="166" fontId="22" fillId="0" borderId="8" xfId="1" applyNumberFormat="1" applyFont="1" applyFill="1" applyBorder="1" applyAlignment="1">
      <alignment vertical="center"/>
    </xf>
    <xf numFmtId="0" fontId="22" fillId="0" borderId="56" xfId="15" applyFont="1" applyFill="1" applyBorder="1" applyAlignment="1">
      <alignment vertical="center"/>
    </xf>
    <xf numFmtId="0" fontId="0" fillId="0" borderId="57" xfId="0" applyBorder="1"/>
    <xf numFmtId="0" fontId="2" fillId="0" borderId="58" xfId="0" applyFont="1" applyBorder="1"/>
    <xf numFmtId="0" fontId="0" fillId="0" borderId="58" xfId="0" applyBorder="1"/>
    <xf numFmtId="0" fontId="2" fillId="0" borderId="59" xfId="0" applyFont="1" applyBorder="1" applyAlignment="1">
      <alignment horizontal="center"/>
    </xf>
    <xf numFmtId="43" fontId="3" fillId="0" borderId="60" xfId="0" applyNumberFormat="1" applyFont="1" applyBorder="1"/>
    <xf numFmtId="2" fontId="25" fillId="0" borderId="52" xfId="15" applyNumberFormat="1" applyFont="1" applyFill="1" applyBorder="1" applyAlignment="1">
      <alignment horizontal="center" vertical="center"/>
    </xf>
    <xf numFmtId="37" fontId="25" fillId="0" borderId="4" xfId="0" applyNumberFormat="1" applyFont="1" applyFill="1" applyBorder="1" applyAlignment="1" applyProtection="1">
      <alignment horizontal="center"/>
    </xf>
    <xf numFmtId="39" fontId="25" fillId="0" borderId="5" xfId="0" applyNumberFormat="1" applyFont="1" applyFill="1" applyBorder="1" applyAlignment="1" applyProtection="1">
      <alignment horizontal="left"/>
    </xf>
    <xf numFmtId="37" fontId="22" fillId="0" borderId="4" xfId="0" applyNumberFormat="1" applyFont="1" applyFill="1" applyBorder="1" applyAlignment="1" applyProtection="1">
      <alignment horizontal="right"/>
    </xf>
    <xf numFmtId="39" fontId="22" fillId="0" borderId="5" xfId="0" applyNumberFormat="1" applyFont="1" applyFill="1" applyBorder="1" applyAlignment="1" applyProtection="1">
      <alignment horizontal="left"/>
    </xf>
    <xf numFmtId="0" fontId="22" fillId="0" borderId="61" xfId="15" applyFont="1" applyFill="1" applyBorder="1" applyAlignment="1">
      <alignment vertical="center"/>
    </xf>
    <xf numFmtId="166" fontId="22" fillId="2" borderId="60" xfId="1" applyNumberFormat="1" applyFont="1" applyFill="1" applyBorder="1" applyAlignment="1">
      <alignment vertical="center"/>
    </xf>
    <xf numFmtId="2" fontId="22" fillId="0" borderId="59" xfId="15" applyNumberFormat="1" applyFont="1" applyFill="1" applyBorder="1" applyAlignment="1">
      <alignment horizontal="center" vertical="center"/>
    </xf>
    <xf numFmtId="167" fontId="22" fillId="0" borderId="0" xfId="0" applyNumberFormat="1" applyFont="1" applyBorder="1"/>
    <xf numFmtId="167" fontId="22" fillId="0" borderId="38" xfId="0" applyNumberFormat="1" applyFont="1" applyBorder="1"/>
    <xf numFmtId="167" fontId="22" fillId="0" borderId="8" xfId="15" applyNumberFormat="1" applyFont="1" applyFill="1" applyBorder="1" applyAlignment="1">
      <alignment vertical="center"/>
    </xf>
    <xf numFmtId="167" fontId="22" fillId="0" borderId="35" xfId="0" applyNumberFormat="1" applyFont="1" applyBorder="1"/>
    <xf numFmtId="0" fontId="25" fillId="0" borderId="40" xfId="15" applyFont="1" applyFill="1" applyBorder="1" applyAlignment="1">
      <alignment horizontal="center" vertical="center"/>
    </xf>
    <xf numFmtId="0" fontId="29" fillId="0" borderId="0" xfId="22" applyFont="1" applyAlignment="1">
      <alignment vertical="center"/>
    </xf>
    <xf numFmtId="41" fontId="29" fillId="0" borderId="0" xfId="22" applyNumberFormat="1" applyFont="1" applyAlignment="1">
      <alignment vertical="center"/>
    </xf>
    <xf numFmtId="173" fontId="30" fillId="0" borderId="0" xfId="22" applyNumberFormat="1" applyFont="1" applyAlignment="1">
      <alignment vertical="center"/>
    </xf>
    <xf numFmtId="10" fontId="30" fillId="0" borderId="0" xfId="29" quotePrefix="1" applyNumberFormat="1" applyFont="1" applyBorder="1" applyAlignment="1">
      <alignment horizontal="center" vertical="center"/>
    </xf>
    <xf numFmtId="0" fontId="29" fillId="0" borderId="55" xfId="22" applyFont="1" applyBorder="1" applyAlignment="1">
      <alignment vertical="center"/>
    </xf>
    <xf numFmtId="166" fontId="30" fillId="0" borderId="44" xfId="22" applyNumberFormat="1" applyFont="1" applyBorder="1" applyAlignment="1">
      <alignment vertical="center"/>
    </xf>
    <xf numFmtId="0" fontId="29" fillId="0" borderId="43" xfId="22" applyFont="1" applyBorder="1" applyAlignment="1">
      <alignment horizontal="center" vertical="center"/>
    </xf>
    <xf numFmtId="166" fontId="29" fillId="0" borderId="14" xfId="7" applyNumberFormat="1" applyFont="1" applyBorder="1" applyAlignment="1">
      <alignment vertical="center"/>
    </xf>
    <xf numFmtId="41" fontId="29" fillId="0" borderId="14" xfId="7" applyFont="1" applyBorder="1" applyAlignment="1">
      <alignment vertical="center"/>
    </xf>
    <xf numFmtId="0" fontId="29" fillId="0" borderId="14" xfId="22" applyFont="1" applyBorder="1" applyAlignment="1">
      <alignment horizontal="center" vertical="center"/>
    </xf>
    <xf numFmtId="41" fontId="29" fillId="0" borderId="42" xfId="7" applyFont="1" applyBorder="1" applyAlignment="1">
      <alignment horizontal="center" vertical="center"/>
    </xf>
    <xf numFmtId="41" fontId="29" fillId="0" borderId="42" xfId="7" applyFont="1" applyBorder="1" applyAlignment="1">
      <alignment vertical="center"/>
    </xf>
    <xf numFmtId="41" fontId="29" fillId="0" borderId="41" xfId="7" applyFont="1" applyBorder="1" applyAlignment="1">
      <alignment vertical="center"/>
    </xf>
    <xf numFmtId="0" fontId="29" fillId="0" borderId="39" xfId="22" applyFont="1" applyBorder="1" applyAlignment="1">
      <alignment horizontal="center" vertical="center"/>
    </xf>
    <xf numFmtId="166" fontId="29" fillId="0" borderId="5" xfId="7" applyNumberFormat="1" applyFont="1" applyBorder="1" applyAlignment="1">
      <alignment vertical="center"/>
    </xf>
    <xf numFmtId="41" fontId="29" fillId="0" borderId="5" xfId="7" applyFont="1" applyBorder="1" applyAlignment="1">
      <alignment vertical="center"/>
    </xf>
    <xf numFmtId="0" fontId="29" fillId="0" borderId="5" xfId="22" applyFont="1" applyBorder="1" applyAlignment="1">
      <alignment horizontal="center" vertical="center"/>
    </xf>
    <xf numFmtId="41" fontId="29" fillId="0" borderId="38" xfId="7" applyFont="1" applyBorder="1" applyAlignment="1">
      <alignment horizontal="center" vertical="center"/>
    </xf>
    <xf numFmtId="0" fontId="29" fillId="0" borderId="5" xfId="22" applyFont="1" applyBorder="1" applyAlignment="1">
      <alignment vertical="center"/>
    </xf>
    <xf numFmtId="41" fontId="29" fillId="0" borderId="0" xfId="7" applyFont="1" applyAlignment="1">
      <alignment vertical="center"/>
    </xf>
    <xf numFmtId="0" fontId="29" fillId="0" borderId="34" xfId="22" applyFont="1" applyBorder="1" applyAlignment="1">
      <alignment horizontal="center" vertical="center"/>
    </xf>
    <xf numFmtId="0" fontId="30" fillId="0" borderId="11" xfId="22" applyFont="1" applyBorder="1" applyAlignment="1">
      <alignment vertical="center"/>
    </xf>
    <xf numFmtId="0" fontId="30" fillId="0" borderId="62" xfId="22" applyFont="1" applyBorder="1" applyAlignment="1">
      <alignment vertical="center"/>
    </xf>
    <xf numFmtId="0" fontId="30" fillId="0" borderId="63" xfId="22" applyFont="1" applyBorder="1" applyAlignment="1">
      <alignment vertical="center"/>
    </xf>
    <xf numFmtId="0" fontId="30" fillId="0" borderId="64" xfId="22" applyFont="1" applyBorder="1" applyAlignment="1">
      <alignment vertical="center"/>
    </xf>
    <xf numFmtId="0" fontId="29" fillId="0" borderId="11" xfId="22" applyFont="1" applyBorder="1" applyAlignment="1">
      <alignment horizontal="center" vertical="center"/>
    </xf>
    <xf numFmtId="0" fontId="30" fillId="0" borderId="55" xfId="22" applyFont="1" applyBorder="1" applyAlignment="1">
      <alignment horizontal="center" vertical="center"/>
    </xf>
    <xf numFmtId="0" fontId="30" fillId="0" borderId="44" xfId="22" applyFont="1" applyBorder="1" applyAlignment="1">
      <alignment horizontal="center" vertical="center"/>
    </xf>
    <xf numFmtId="0" fontId="29" fillId="0" borderId="44" xfId="22" applyFont="1" applyBorder="1" applyAlignment="1">
      <alignment horizontal="center" vertical="center"/>
    </xf>
    <xf numFmtId="165" fontId="30" fillId="0" borderId="0" xfId="22" applyNumberFormat="1" applyFont="1" applyAlignment="1">
      <alignment vertical="center"/>
    </xf>
    <xf numFmtId="0" fontId="30" fillId="0" borderId="0" xfId="22" applyFont="1" applyAlignment="1">
      <alignment horizontal="center" vertical="center"/>
    </xf>
    <xf numFmtId="0" fontId="29" fillId="0" borderId="0" xfId="22" applyFont="1" applyAlignment="1">
      <alignment horizontal="center" vertical="center"/>
    </xf>
    <xf numFmtId="41" fontId="30" fillId="0" borderId="0" xfId="22" applyNumberFormat="1" applyFont="1" applyAlignment="1">
      <alignment vertical="center"/>
    </xf>
    <xf numFmtId="0" fontId="29" fillId="0" borderId="8" xfId="22" applyFont="1" applyBorder="1" applyAlignment="1">
      <alignment vertical="center"/>
    </xf>
    <xf numFmtId="165" fontId="30" fillId="0" borderId="8" xfId="22" applyNumberFormat="1" applyFont="1" applyBorder="1" applyAlignment="1">
      <alignment vertical="center"/>
    </xf>
    <xf numFmtId="0" fontId="30" fillId="0" borderId="8" xfId="22" applyFont="1" applyBorder="1" applyAlignment="1">
      <alignment horizontal="center" vertical="center"/>
    </xf>
    <xf numFmtId="0" fontId="29" fillId="0" borderId="65" xfId="22" applyFont="1" applyBorder="1" applyAlignment="1">
      <alignment vertical="center"/>
    </xf>
    <xf numFmtId="0" fontId="29" fillId="0" borderId="66" xfId="22" applyFont="1" applyBorder="1" applyAlignment="1">
      <alignment vertical="center"/>
    </xf>
    <xf numFmtId="0" fontId="29" fillId="0" borderId="67" xfId="22" applyFont="1" applyBorder="1" applyAlignment="1">
      <alignment vertical="center"/>
    </xf>
    <xf numFmtId="0" fontId="29" fillId="0" borderId="8" xfId="22" applyFont="1" applyBorder="1" applyAlignment="1">
      <alignment horizontal="center" vertical="center"/>
    </xf>
    <xf numFmtId="0" fontId="29" fillId="0" borderId="38" xfId="22" applyFont="1" applyBorder="1" applyAlignment="1">
      <alignment vertical="center"/>
    </xf>
    <xf numFmtId="165" fontId="30" fillId="0" borderId="5" xfId="22" applyNumberFormat="1" applyFont="1" applyBorder="1" applyAlignment="1">
      <alignment vertical="center"/>
    </xf>
    <xf numFmtId="0" fontId="30" fillId="0" borderId="5" xfId="22" applyFont="1" applyBorder="1" applyAlignment="1">
      <alignment horizontal="center" vertical="center"/>
    </xf>
    <xf numFmtId="0" fontId="29" fillId="0" borderId="39" xfId="22" applyFont="1" applyBorder="1" applyAlignment="1">
      <alignment vertical="center"/>
    </xf>
    <xf numFmtId="0" fontId="29" fillId="0" borderId="37" xfId="22" applyFont="1" applyBorder="1" applyAlignment="1">
      <alignment vertical="center"/>
    </xf>
    <xf numFmtId="0" fontId="29" fillId="0" borderId="38" xfId="22" applyFont="1" applyBorder="1" applyAlignment="1">
      <alignment horizontal="center" vertical="center"/>
    </xf>
    <xf numFmtId="9" fontId="29" fillId="0" borderId="5" xfId="22" applyNumberFormat="1" applyFont="1" applyBorder="1" applyAlignment="1">
      <alignment horizontal="center" vertical="center"/>
    </xf>
    <xf numFmtId="165" fontId="29" fillId="0" borderId="5" xfId="22" applyNumberFormat="1" applyFont="1" applyBorder="1" applyAlignment="1">
      <alignment vertical="center"/>
    </xf>
    <xf numFmtId="166" fontId="29" fillId="0" borderId="5" xfId="22" applyNumberFormat="1" applyFont="1" applyBorder="1" applyAlignment="1">
      <alignment vertical="center"/>
    </xf>
    <xf numFmtId="0" fontId="29" fillId="0" borderId="39" xfId="22" quotePrefix="1" applyFont="1" applyBorder="1" applyAlignment="1">
      <alignment horizontal="justify" vertical="center" wrapText="1"/>
    </xf>
    <xf numFmtId="0" fontId="29" fillId="0" borderId="38" xfId="22" quotePrefix="1" applyFont="1" applyBorder="1" applyAlignment="1">
      <alignment horizontal="justify" vertical="center" wrapText="1"/>
    </xf>
    <xf numFmtId="0" fontId="29" fillId="0" borderId="37" xfId="22" quotePrefix="1" applyFont="1" applyBorder="1" applyAlignment="1">
      <alignment horizontal="justify" vertical="center" wrapText="1"/>
    </xf>
    <xf numFmtId="166" fontId="29" fillId="0" borderId="5" xfId="7" applyNumberFormat="1" applyFont="1" applyFill="1" applyBorder="1" applyAlignment="1">
      <alignment vertical="center"/>
    </xf>
    <xf numFmtId="0" fontId="29" fillId="0" borderId="39" xfId="22" quotePrefix="1" applyFont="1" applyBorder="1" applyAlignment="1">
      <alignment horizontal="justify" vertical="center"/>
    </xf>
    <xf numFmtId="0" fontId="29" fillId="0" borderId="38" xfId="22" quotePrefix="1" applyFont="1" applyBorder="1" applyAlignment="1">
      <alignment horizontal="justify" vertical="center"/>
    </xf>
    <xf numFmtId="0" fontId="29" fillId="0" borderId="37" xfId="22" quotePrefix="1" applyFont="1" applyBorder="1" applyAlignment="1">
      <alignment horizontal="justify" vertical="center"/>
    </xf>
    <xf numFmtId="0" fontId="29" fillId="0" borderId="38" xfId="22" quotePrefix="1" applyFont="1" applyBorder="1" applyAlignment="1">
      <alignment vertical="center"/>
    </xf>
    <xf numFmtId="0" fontId="29" fillId="0" borderId="37" xfId="22" quotePrefix="1" applyFont="1" applyBorder="1" applyAlignment="1">
      <alignment vertical="center"/>
    </xf>
    <xf numFmtId="0" fontId="29" fillId="0" borderId="39" xfId="22" quotePrefix="1" applyFont="1" applyBorder="1" applyAlignment="1">
      <alignment vertical="center"/>
    </xf>
    <xf numFmtId="0" fontId="30" fillId="0" borderId="37" xfId="22" quotePrefix="1" applyFont="1" applyBorder="1" applyAlignment="1">
      <alignment vertical="center"/>
    </xf>
    <xf numFmtId="41" fontId="29" fillId="0" borderId="38" xfId="7" applyFont="1" applyFill="1" applyBorder="1" applyAlignment="1">
      <alignment vertical="center"/>
    </xf>
    <xf numFmtId="0" fontId="30" fillId="0" borderId="68" xfId="22" applyFont="1" applyBorder="1" applyAlignment="1">
      <alignment horizontal="center" vertical="center"/>
    </xf>
    <xf numFmtId="0" fontId="30" fillId="0" borderId="37" xfId="22" applyFont="1" applyBorder="1" applyAlignment="1">
      <alignment vertical="center"/>
    </xf>
    <xf numFmtId="9" fontId="29" fillId="0" borderId="11" xfId="22" applyNumberFormat="1" applyFont="1" applyBorder="1" applyAlignment="1">
      <alignment horizontal="center" vertical="center"/>
    </xf>
    <xf numFmtId="0" fontId="30" fillId="0" borderId="69" xfId="22" applyFont="1" applyBorder="1" applyAlignment="1">
      <alignment horizontal="center" vertical="center" wrapText="1"/>
    </xf>
    <xf numFmtId="0" fontId="30" fillId="0" borderId="0" xfId="22" applyFont="1" applyAlignment="1">
      <alignment horizontal="center" vertical="center" wrapText="1"/>
    </xf>
    <xf numFmtId="0" fontId="30" fillId="0" borderId="11" xfId="22" applyFont="1" applyBorder="1" applyAlignment="1">
      <alignment horizontal="center" vertical="center"/>
    </xf>
    <xf numFmtId="0" fontId="31" fillId="0" borderId="0" xfId="22" applyFont="1" applyAlignment="1">
      <alignment horizontal="center" vertical="center"/>
    </xf>
    <xf numFmtId="0" fontId="29" fillId="0" borderId="0" xfId="22" applyFont="1" applyAlignment="1">
      <alignment horizontal="left" vertical="center"/>
    </xf>
    <xf numFmtId="0" fontId="32" fillId="0" borderId="0" xfId="21" applyFont="1" applyFill="1"/>
    <xf numFmtId="0" fontId="32" fillId="0" borderId="0" xfId="21" applyFont="1" applyFill="1" applyAlignment="1"/>
    <xf numFmtId="0" fontId="32" fillId="0" borderId="0" xfId="21" applyFont="1" applyFill="1" applyBorder="1" applyAlignment="1">
      <alignment horizontal="center"/>
    </xf>
    <xf numFmtId="0" fontId="32" fillId="0" borderId="0" xfId="21" applyFont="1" applyFill="1" applyBorder="1" applyAlignment="1">
      <alignment horizontal="right"/>
    </xf>
    <xf numFmtId="0" fontId="32" fillId="0" borderId="0" xfId="21" applyFont="1" applyFill="1" applyBorder="1"/>
    <xf numFmtId="49" fontId="33" fillId="0" borderId="0" xfId="21" applyNumberFormat="1" applyFont="1" applyFill="1" applyBorder="1" applyAlignment="1">
      <alignment horizontal="center"/>
    </xf>
    <xf numFmtId="49" fontId="33" fillId="0" borderId="0" xfId="21" applyNumberFormat="1" applyFont="1" applyFill="1" applyBorder="1" applyAlignment="1"/>
    <xf numFmtId="169" fontId="32" fillId="0" borderId="0" xfId="21" applyNumberFormat="1" applyFont="1" applyFill="1" applyBorder="1" applyAlignment="1">
      <alignment horizontal="right"/>
    </xf>
    <xf numFmtId="0" fontId="32" fillId="0" borderId="0" xfId="21" applyFont="1" applyFill="1" applyBorder="1" applyAlignment="1"/>
    <xf numFmtId="0" fontId="33" fillId="0" borderId="0" xfId="21" applyFont="1" applyFill="1" applyBorder="1" applyAlignment="1">
      <alignment horizontal="left" vertical="center"/>
    </xf>
    <xf numFmtId="168" fontId="33" fillId="0" borderId="0" xfId="5" applyNumberFormat="1" applyFont="1" applyFill="1" applyBorder="1" applyAlignment="1">
      <alignment horizontal="left" vertical="center"/>
    </xf>
    <xf numFmtId="168" fontId="32" fillId="0" borderId="0" xfId="5" applyNumberFormat="1" applyFont="1" applyFill="1" applyBorder="1" applyAlignment="1"/>
    <xf numFmtId="168" fontId="33" fillId="0" borderId="0" xfId="5" applyNumberFormat="1" applyFont="1" applyFill="1" applyBorder="1" applyAlignment="1">
      <alignment horizontal="right" vertical="center"/>
    </xf>
    <xf numFmtId="168" fontId="33" fillId="0" borderId="0" xfId="5" applyNumberFormat="1" applyFont="1" applyFill="1" applyBorder="1" applyAlignment="1">
      <alignment horizontal="left" vertical="center" indent="6"/>
    </xf>
    <xf numFmtId="168" fontId="33" fillId="0" borderId="0" xfId="5" applyNumberFormat="1" applyFont="1" applyFill="1" applyBorder="1"/>
    <xf numFmtId="0" fontId="34" fillId="0" borderId="0" xfId="21" applyFont="1" applyFill="1" applyAlignment="1"/>
    <xf numFmtId="49" fontId="35" fillId="0" borderId="0" xfId="21" applyNumberFormat="1" applyFont="1" applyFill="1" applyBorder="1" applyAlignment="1"/>
    <xf numFmtId="0" fontId="35" fillId="0" borderId="0" xfId="21" applyFont="1" applyFill="1" applyBorder="1" applyAlignment="1">
      <alignment horizontal="left" vertical="center"/>
    </xf>
    <xf numFmtId="168" fontId="35" fillId="0" borderId="0" xfId="5" applyNumberFormat="1" applyFont="1" applyFill="1" applyBorder="1" applyAlignment="1">
      <alignment horizontal="left" vertical="center"/>
    </xf>
    <xf numFmtId="168" fontId="35" fillId="0" borderId="0" xfId="5" applyNumberFormat="1" applyFont="1" applyFill="1" applyBorder="1" applyAlignment="1">
      <alignment horizontal="left" vertical="center" indent="6"/>
    </xf>
    <xf numFmtId="0" fontId="36" fillId="0" borderId="0" xfId="21" applyNumberFormat="1" applyFont="1" applyFill="1" applyAlignment="1">
      <alignment horizontal="left"/>
    </xf>
    <xf numFmtId="49" fontId="37" fillId="0" borderId="0" xfId="21" applyNumberFormat="1" applyFont="1" applyFill="1" applyBorder="1" applyAlignment="1"/>
    <xf numFmtId="0" fontId="19" fillId="0" borderId="0" xfId="21" applyFont="1" applyFill="1" applyBorder="1" applyAlignment="1">
      <alignment horizontal="center"/>
    </xf>
    <xf numFmtId="0" fontId="19" fillId="0" borderId="0" xfId="21" applyFont="1" applyFill="1" applyBorder="1" applyAlignment="1">
      <alignment horizontal="right"/>
    </xf>
    <xf numFmtId="0" fontId="19" fillId="0" borderId="0" xfId="21" applyFont="1" applyFill="1" applyBorder="1"/>
    <xf numFmtId="49" fontId="38" fillId="0" borderId="44" xfId="21" applyNumberFormat="1" applyFont="1" applyFill="1" applyBorder="1" applyAlignment="1"/>
    <xf numFmtId="0" fontId="19" fillId="0" borderId="44" xfId="21" applyFont="1" applyFill="1" applyBorder="1" applyAlignment="1">
      <alignment horizontal="center"/>
    </xf>
    <xf numFmtId="0" fontId="19" fillId="0" borderId="44" xfId="21" applyFont="1" applyFill="1" applyBorder="1" applyAlignment="1">
      <alignment horizontal="right"/>
    </xf>
    <xf numFmtId="0" fontId="19" fillId="0" borderId="44" xfId="21" applyFont="1" applyFill="1" applyBorder="1"/>
    <xf numFmtId="49" fontId="38" fillId="0" borderId="5" xfId="21" applyNumberFormat="1" applyFont="1" applyFill="1" applyBorder="1" applyAlignment="1"/>
    <xf numFmtId="49" fontId="38" fillId="0" borderId="0" xfId="21" applyNumberFormat="1" applyFont="1" applyFill="1" applyBorder="1" applyAlignment="1">
      <alignment horizontal="center"/>
    </xf>
    <xf numFmtId="49" fontId="38" fillId="0" borderId="0" xfId="21" applyNumberFormat="1" applyFont="1" applyFill="1" applyBorder="1" applyAlignment="1"/>
    <xf numFmtId="169" fontId="19" fillId="0" borderId="0" xfId="21" applyNumberFormat="1" applyFont="1" applyFill="1" applyBorder="1" applyAlignment="1">
      <alignment horizontal="right"/>
    </xf>
    <xf numFmtId="166" fontId="19" fillId="0" borderId="0" xfId="5" applyNumberFormat="1" applyFont="1" applyFill="1" applyBorder="1"/>
    <xf numFmtId="169" fontId="19" fillId="0" borderId="44" xfId="21" applyNumberFormat="1" applyFont="1" applyFill="1" applyBorder="1" applyAlignment="1">
      <alignment horizontal="right"/>
    </xf>
    <xf numFmtId="41" fontId="19" fillId="0" borderId="44" xfId="21" applyNumberFormat="1" applyFont="1" applyFill="1" applyBorder="1"/>
    <xf numFmtId="41" fontId="19" fillId="0" borderId="0" xfId="21" applyNumberFormat="1" applyFont="1" applyFill="1" applyBorder="1"/>
    <xf numFmtId="170" fontId="19" fillId="0" borderId="0" xfId="21" applyNumberFormat="1" applyFont="1" applyFill="1" applyBorder="1"/>
    <xf numFmtId="0" fontId="36" fillId="3" borderId="0" xfId="21" applyNumberFormat="1" applyFont="1" applyFill="1" applyAlignment="1">
      <alignment horizontal="left"/>
    </xf>
    <xf numFmtId="49" fontId="37" fillId="3" borderId="0" xfId="21" applyNumberFormat="1" applyFont="1" applyFill="1" applyBorder="1" applyAlignment="1"/>
    <xf numFmtId="0" fontId="19" fillId="3" borderId="0" xfId="21" applyFont="1" applyFill="1" applyBorder="1" applyAlignment="1">
      <alignment horizontal="center"/>
    </xf>
    <xf numFmtId="0" fontId="19" fillId="3" borderId="0" xfId="21" applyFont="1" applyFill="1" applyBorder="1" applyAlignment="1">
      <alignment horizontal="right"/>
    </xf>
    <xf numFmtId="0" fontId="19" fillId="3" borderId="0" xfId="21" applyFont="1" applyFill="1" applyBorder="1"/>
    <xf numFmtId="49" fontId="38" fillId="0" borderId="44" xfId="21" applyNumberFormat="1" applyFont="1" applyFill="1" applyBorder="1" applyAlignment="1">
      <alignment horizontal="center"/>
    </xf>
    <xf numFmtId="169" fontId="38" fillId="0" borderId="44" xfId="21" applyNumberFormat="1" applyFont="1" applyFill="1" applyBorder="1" applyAlignment="1">
      <alignment horizontal="right"/>
    </xf>
    <xf numFmtId="41" fontId="19" fillId="0" borderId="0" xfId="5" applyFont="1" applyFill="1"/>
    <xf numFmtId="0" fontId="38" fillId="0" borderId="5" xfId="21" applyFont="1" applyFill="1" applyBorder="1" applyAlignment="1">
      <alignment vertical="center"/>
    </xf>
    <xf numFmtId="0" fontId="19" fillId="0" borderId="0" xfId="21" applyFont="1" applyFill="1" applyBorder="1" applyAlignment="1"/>
    <xf numFmtId="41" fontId="19" fillId="0" borderId="0" xfId="5" applyFont="1" applyFill="1" applyAlignment="1"/>
    <xf numFmtId="0" fontId="25" fillId="0" borderId="0" xfId="0" applyFont="1"/>
    <xf numFmtId="49" fontId="37" fillId="0" borderId="0" xfId="21" applyNumberFormat="1" applyFont="1" applyFill="1" applyBorder="1" applyAlignment="1">
      <alignment horizontal="center"/>
    </xf>
    <xf numFmtId="49" fontId="37" fillId="0" borderId="0" xfId="21" applyNumberFormat="1" applyFont="1" applyFill="1" applyBorder="1" applyAlignment="1">
      <alignment horizontal="left"/>
    </xf>
    <xf numFmtId="0" fontId="32" fillId="2" borderId="0" xfId="21" applyFont="1" applyFill="1" applyAlignment="1"/>
    <xf numFmtId="0" fontId="12" fillId="0" borderId="0" xfId="0" applyFont="1"/>
    <xf numFmtId="0" fontId="36" fillId="0" borderId="0" xfId="21" applyFont="1" applyFill="1" applyBorder="1" applyAlignment="1">
      <alignment horizontal="center"/>
    </xf>
    <xf numFmtId="169" fontId="36" fillId="0" borderId="0" xfId="21" applyNumberFormat="1" applyFont="1" applyFill="1" applyBorder="1" applyAlignment="1">
      <alignment horizontal="right"/>
    </xf>
    <xf numFmtId="0" fontId="46" fillId="0" borderId="0" xfId="0" applyFont="1"/>
    <xf numFmtId="0" fontId="36" fillId="0" borderId="0" xfId="21" applyFont="1" applyFill="1" applyBorder="1"/>
    <xf numFmtId="49" fontId="25" fillId="4" borderId="0" xfId="21" applyNumberFormat="1" applyFont="1" applyFill="1" applyBorder="1" applyAlignment="1">
      <alignment horizontal="left"/>
    </xf>
    <xf numFmtId="0" fontId="22" fillId="4" borderId="0" xfId="21" applyFont="1" applyFill="1" applyBorder="1" applyAlignment="1">
      <alignment horizontal="center"/>
    </xf>
    <xf numFmtId="169" fontId="22" fillId="4" borderId="0" xfId="21" applyNumberFormat="1" applyFont="1" applyFill="1" applyBorder="1" applyAlignment="1">
      <alignment horizontal="right"/>
    </xf>
    <xf numFmtId="0" fontId="22" fillId="4" borderId="0" xfId="21" applyFont="1" applyFill="1" applyBorder="1"/>
    <xf numFmtId="49" fontId="38" fillId="4" borderId="0" xfId="21" applyNumberFormat="1" applyFont="1" applyFill="1" applyBorder="1" applyAlignment="1">
      <alignment horizontal="left"/>
    </xf>
    <xf numFmtId="0" fontId="19" fillId="4" borderId="0" xfId="21" applyFont="1" applyFill="1" applyBorder="1" applyAlignment="1">
      <alignment horizontal="center"/>
    </xf>
    <xf numFmtId="169" fontId="19" fillId="4" borderId="0" xfId="21" applyNumberFormat="1" applyFont="1" applyFill="1" applyBorder="1" applyAlignment="1">
      <alignment horizontal="right"/>
    </xf>
    <xf numFmtId="0" fontId="19" fillId="4" borderId="0" xfId="21" applyFont="1" applyFill="1" applyBorder="1"/>
    <xf numFmtId="0" fontId="32" fillId="4" borderId="0" xfId="21" applyFont="1" applyFill="1"/>
    <xf numFmtId="0" fontId="32" fillId="4" borderId="0" xfId="21" applyFont="1" applyFill="1" applyAlignment="1"/>
    <xf numFmtId="0" fontId="17" fillId="0" borderId="0" xfId="0" applyFont="1"/>
    <xf numFmtId="0" fontId="36" fillId="0" borderId="0" xfId="21" applyFont="1" applyFill="1" applyBorder="1" applyAlignment="1">
      <alignment horizontal="left"/>
    </xf>
    <xf numFmtId="169" fontId="36" fillId="0" borderId="0" xfId="21" applyNumberFormat="1" applyFont="1" applyFill="1" applyBorder="1" applyAlignment="1">
      <alignment horizontal="left"/>
    </xf>
    <xf numFmtId="0" fontId="13" fillId="0" borderId="0" xfId="0" applyFont="1"/>
    <xf numFmtId="0" fontId="36" fillId="4" borderId="0" xfId="21" applyNumberFormat="1" applyFont="1" applyFill="1" applyAlignment="1">
      <alignment horizontal="left"/>
    </xf>
    <xf numFmtId="49" fontId="37" fillId="4" borderId="0" xfId="21" applyNumberFormat="1" applyFont="1" applyFill="1" applyBorder="1" applyAlignment="1"/>
    <xf numFmtId="0" fontId="19" fillId="4" borderId="0" xfId="21" applyFont="1" applyFill="1" applyBorder="1" applyAlignment="1">
      <alignment horizontal="right"/>
    </xf>
    <xf numFmtId="0" fontId="37" fillId="0" borderId="0" xfId="0" applyFont="1"/>
    <xf numFmtId="0" fontId="37" fillId="0" borderId="107" xfId="0" applyFont="1" applyBorder="1" applyAlignment="1">
      <alignment horizontal="center" vertical="center" wrapText="1"/>
    </xf>
    <xf numFmtId="0" fontId="38" fillId="0" borderId="107" xfId="0" applyFont="1" applyBorder="1" applyAlignment="1">
      <alignment horizontal="center" vertical="top"/>
    </xf>
    <xf numFmtId="0" fontId="38" fillId="0" borderId="107" xfId="0" applyFont="1" applyBorder="1" applyAlignment="1">
      <alignment horizontal="left" vertical="top"/>
    </xf>
    <xf numFmtId="0" fontId="38" fillId="0" borderId="107" xfId="0" applyFont="1" applyBorder="1" applyAlignment="1">
      <alignment horizontal="left" vertical="top"/>
    </xf>
    <xf numFmtId="0" fontId="38" fillId="0" borderId="0" xfId="0" applyFont="1" applyBorder="1" applyAlignment="1">
      <alignment horizontal="center" vertical="top"/>
    </xf>
    <xf numFmtId="0" fontId="38" fillId="0" borderId="0" xfId="0" applyFont="1" applyBorder="1" applyAlignment="1">
      <alignment horizontal="left" vertical="top"/>
    </xf>
    <xf numFmtId="0" fontId="38" fillId="0" borderId="107" xfId="0" applyFont="1" applyBorder="1" applyAlignment="1">
      <alignment horizontal="left" vertical="top" wrapText="1"/>
    </xf>
    <xf numFmtId="0" fontId="38" fillId="0" borderId="107" xfId="0" applyFont="1" applyBorder="1" applyAlignment="1">
      <alignment horizontal="center" vertical="top" wrapText="1"/>
    </xf>
    <xf numFmtId="0" fontId="38" fillId="0" borderId="0" xfId="0" applyFont="1"/>
    <xf numFmtId="0" fontId="38" fillId="0" borderId="0" xfId="0" applyFont="1" applyAlignment="1">
      <alignment horizontal="center"/>
    </xf>
    <xf numFmtId="0" fontId="38" fillId="2" borderId="0" xfId="0" applyFont="1" applyFill="1"/>
    <xf numFmtId="0" fontId="38" fillId="2" borderId="0" xfId="0" applyFont="1" applyFill="1" applyAlignment="1">
      <alignment horizontal="center"/>
    </xf>
    <xf numFmtId="0" fontId="0" fillId="2" borderId="0" xfId="0" applyFill="1"/>
    <xf numFmtId="0" fontId="39" fillId="0" borderId="107" xfId="0" applyFont="1" applyBorder="1" applyAlignment="1">
      <alignment horizontal="left" vertical="top"/>
    </xf>
    <xf numFmtId="0" fontId="38" fillId="0" borderId="107" xfId="0" applyFont="1" applyBorder="1" applyAlignment="1">
      <alignment horizontal="left" vertical="top"/>
    </xf>
    <xf numFmtId="0" fontId="37" fillId="0" borderId="0" xfId="0" applyFont="1" applyAlignment="1">
      <alignment horizontal="center"/>
    </xf>
    <xf numFmtId="0" fontId="37" fillId="0" borderId="0" xfId="0" applyFont="1" applyAlignment="1">
      <alignment horizontal="left"/>
    </xf>
    <xf numFmtId="0" fontId="44" fillId="0" borderId="0" xfId="0" applyFont="1"/>
    <xf numFmtId="0" fontId="38" fillId="0" borderId="107" xfId="0" applyFont="1" applyBorder="1" applyAlignment="1">
      <alignment horizontal="left" vertical="top"/>
    </xf>
    <xf numFmtId="0" fontId="56" fillId="0" borderId="0" xfId="0" applyFont="1" applyAlignment="1">
      <alignment horizontal="left" indent="9"/>
    </xf>
    <xf numFmtId="0" fontId="57" fillId="0" borderId="0" xfId="0" applyFont="1" applyAlignment="1">
      <alignment horizontal="left" indent="9"/>
    </xf>
    <xf numFmtId="41" fontId="19" fillId="0" borderId="113" xfId="21" applyNumberFormat="1" applyFont="1" applyFill="1" applyBorder="1"/>
    <xf numFmtId="41" fontId="19" fillId="0" borderId="114" xfId="21" applyNumberFormat="1" applyFont="1" applyFill="1" applyBorder="1"/>
    <xf numFmtId="49" fontId="37" fillId="0" borderId="44" xfId="21" applyNumberFormat="1" applyFont="1" applyFill="1" applyBorder="1" applyAlignment="1">
      <alignment horizontal="center" vertical="center" wrapText="1"/>
    </xf>
    <xf numFmtId="170" fontId="19" fillId="0" borderId="44" xfId="21" applyNumberFormat="1" applyFont="1" applyFill="1" applyBorder="1"/>
    <xf numFmtId="0" fontId="19" fillId="0" borderId="44" xfId="21" applyFont="1" applyFill="1" applyBorder="1" applyAlignment="1"/>
    <xf numFmtId="9" fontId="38" fillId="0" borderId="44" xfId="28" applyFont="1" applyFill="1" applyBorder="1" applyAlignment="1">
      <alignment horizontal="right"/>
    </xf>
    <xf numFmtId="170" fontId="36" fillId="0" borderId="44" xfId="21" applyNumberFormat="1" applyFont="1" applyFill="1" applyBorder="1"/>
    <xf numFmtId="0" fontId="46" fillId="0" borderId="0" xfId="0" applyFont="1" applyAlignment="1">
      <alignment horizontal="left"/>
    </xf>
    <xf numFmtId="0" fontId="22" fillId="0" borderId="0" xfId="0" applyFont="1" applyAlignment="1">
      <alignment horizontal="left"/>
    </xf>
    <xf numFmtId="0" fontId="50" fillId="0" borderId="0" xfId="0" applyFont="1" applyAlignment="1">
      <alignment horizontal="left"/>
    </xf>
    <xf numFmtId="0" fontId="50" fillId="0" borderId="0" xfId="0" applyFont="1"/>
    <xf numFmtId="0" fontId="58" fillId="0" borderId="0" xfId="0" applyFont="1"/>
    <xf numFmtId="0" fontId="43" fillId="0" borderId="0" xfId="0" applyFont="1" applyBorder="1" applyAlignment="1"/>
    <xf numFmtId="0" fontId="44" fillId="0" borderId="0" xfId="0" applyFont="1" applyBorder="1" applyAlignment="1"/>
    <xf numFmtId="49" fontId="61" fillId="0" borderId="0" xfId="21" applyNumberFormat="1" applyFont="1" applyFill="1" applyBorder="1" applyAlignment="1"/>
    <xf numFmtId="0" fontId="53" fillId="0" borderId="0" xfId="21" applyFont="1" applyFill="1" applyBorder="1" applyAlignment="1">
      <alignment horizontal="center"/>
    </xf>
    <xf numFmtId="169" fontId="53" fillId="0" borderId="0" xfId="21" applyNumberFormat="1" applyFont="1" applyFill="1" applyBorder="1" applyAlignment="1">
      <alignment horizontal="right"/>
    </xf>
    <xf numFmtId="0" fontId="53" fillId="0" borderId="0" xfId="21" applyFont="1" applyFill="1" applyBorder="1"/>
    <xf numFmtId="0" fontId="51" fillId="0" borderId="0" xfId="0" applyFont="1"/>
    <xf numFmtId="0" fontId="51" fillId="0" borderId="0" xfId="0" applyFont="1" applyAlignment="1">
      <alignment horizontal="right"/>
    </xf>
    <xf numFmtId="0" fontId="0" fillId="0" borderId="0" xfId="0" applyAlignment="1">
      <alignment horizontal="right"/>
    </xf>
    <xf numFmtId="0" fontId="38" fillId="0" borderId="110" xfId="0" applyFont="1" applyBorder="1" applyAlignment="1">
      <alignment horizontal="left" vertical="top"/>
    </xf>
    <xf numFmtId="0" fontId="38" fillId="0" borderId="110" xfId="0" applyFont="1" applyBorder="1" applyAlignment="1">
      <alignment horizontal="center" vertical="top"/>
    </xf>
    <xf numFmtId="0" fontId="38" fillId="0" borderId="107" xfId="0" applyFont="1" applyBorder="1" applyAlignment="1">
      <alignment horizontal="right" vertical="top"/>
    </xf>
    <xf numFmtId="0" fontId="38" fillId="0" borderId="110" xfId="0" applyFont="1" applyBorder="1" applyAlignment="1">
      <alignment horizontal="left" vertical="top" wrapText="1"/>
    </xf>
    <xf numFmtId="0" fontId="38" fillId="0" borderId="110" xfId="0" applyFont="1" applyBorder="1" applyAlignment="1">
      <alignment horizontal="center" vertical="top" wrapText="1"/>
    </xf>
    <xf numFmtId="0" fontId="38" fillId="0" borderId="107" xfId="0" applyFont="1" applyBorder="1" applyAlignment="1">
      <alignment horizontal="right" vertical="top" wrapText="1"/>
    </xf>
    <xf numFmtId="0" fontId="38" fillId="0" borderId="0" xfId="0" applyFont="1" applyBorder="1" applyAlignment="1">
      <alignment horizontal="right" vertical="top"/>
    </xf>
    <xf numFmtId="0" fontId="38" fillId="7" borderId="0" xfId="0" applyFont="1" applyFill="1" applyBorder="1" applyAlignment="1">
      <alignment horizontal="left" vertical="top"/>
    </xf>
    <xf numFmtId="0" fontId="38" fillId="7" borderId="0" xfId="0" applyFont="1" applyFill="1" applyBorder="1" applyAlignment="1">
      <alignment horizontal="center" vertical="top"/>
    </xf>
    <xf numFmtId="0" fontId="38" fillId="7" borderId="0" xfId="0" applyFont="1" applyFill="1" applyBorder="1" applyAlignment="1">
      <alignment horizontal="right" vertical="top"/>
    </xf>
    <xf numFmtId="0" fontId="38" fillId="0" borderId="112" xfId="0" applyFont="1" applyBorder="1" applyAlignment="1">
      <alignment horizontal="center" vertical="top"/>
    </xf>
    <xf numFmtId="0" fontId="38" fillId="0" borderId="110" xfId="0" applyFont="1" applyBorder="1" applyAlignment="1">
      <alignment horizontal="right" vertical="top"/>
    </xf>
    <xf numFmtId="0" fontId="38" fillId="0" borderId="110" xfId="0" applyFont="1" applyBorder="1" applyAlignment="1">
      <alignment horizontal="right" vertical="top" wrapText="1"/>
    </xf>
    <xf numFmtId="174" fontId="38" fillId="0" borderId="44" xfId="21" applyNumberFormat="1" applyFont="1" applyFill="1" applyBorder="1" applyAlignment="1">
      <alignment horizontal="right"/>
    </xf>
    <xf numFmtId="49" fontId="38" fillId="0" borderId="44" xfId="21" applyNumberFormat="1" applyFont="1" applyFill="1" applyBorder="1" applyAlignment="1">
      <alignment wrapText="1"/>
    </xf>
    <xf numFmtId="0" fontId="38" fillId="0" borderId="44" xfId="21" applyFont="1" applyFill="1" applyBorder="1" applyAlignment="1">
      <alignment vertical="center"/>
    </xf>
    <xf numFmtId="0" fontId="19" fillId="4" borderId="44" xfId="21" applyFont="1" applyFill="1" applyBorder="1"/>
    <xf numFmtId="49" fontId="38" fillId="4" borderId="44" xfId="21" applyNumberFormat="1" applyFont="1" applyFill="1" applyBorder="1" applyAlignment="1">
      <alignment horizontal="left"/>
    </xf>
    <xf numFmtId="0" fontId="19" fillId="4" borderId="44" xfId="21" applyFont="1" applyFill="1" applyBorder="1" applyAlignment="1">
      <alignment horizontal="center"/>
    </xf>
    <xf numFmtId="169" fontId="19" fillId="4" borderId="44" xfId="21" applyNumberFormat="1" applyFont="1" applyFill="1" applyBorder="1" applyAlignment="1">
      <alignment horizontal="right"/>
    </xf>
    <xf numFmtId="174" fontId="19" fillId="0" borderId="44" xfId="21" applyNumberFormat="1" applyFont="1" applyFill="1" applyBorder="1" applyAlignment="1">
      <alignment horizontal="right"/>
    </xf>
    <xf numFmtId="175" fontId="19" fillId="0" borderId="44" xfId="21" applyNumberFormat="1" applyFont="1" applyFill="1" applyBorder="1" applyAlignment="1">
      <alignment horizontal="right"/>
    </xf>
    <xf numFmtId="175" fontId="38" fillId="0" borderId="44" xfId="21" applyNumberFormat="1" applyFont="1" applyFill="1" applyBorder="1" applyAlignment="1">
      <alignment horizontal="right"/>
    </xf>
    <xf numFmtId="176" fontId="19" fillId="0" borderId="44" xfId="21" applyNumberFormat="1" applyFont="1" applyFill="1" applyBorder="1" applyAlignment="1">
      <alignment horizontal="right"/>
    </xf>
    <xf numFmtId="0" fontId="60" fillId="0" borderId="0" xfId="0" applyFont="1" applyBorder="1"/>
    <xf numFmtId="0" fontId="0" fillId="0" borderId="0" xfId="0" applyBorder="1"/>
    <xf numFmtId="0" fontId="36" fillId="0" borderId="0" xfId="21" applyNumberFormat="1" applyFont="1" applyFill="1" applyBorder="1" applyAlignment="1">
      <alignment horizontal="left"/>
    </xf>
    <xf numFmtId="0" fontId="54" fillId="0" borderId="0" xfId="21" applyFont="1" applyFill="1" applyBorder="1"/>
    <xf numFmtId="0" fontId="54" fillId="0" borderId="0" xfId="21" applyFont="1" applyFill="1" applyBorder="1" applyAlignment="1"/>
    <xf numFmtId="0" fontId="41" fillId="0" borderId="0" xfId="21" applyFont="1" applyFill="1" applyBorder="1"/>
    <xf numFmtId="0" fontId="41" fillId="0" borderId="0" xfId="21" applyFont="1" applyFill="1" applyBorder="1" applyAlignment="1"/>
    <xf numFmtId="0" fontId="25" fillId="4" borderId="0" xfId="21" applyFont="1" applyFill="1" applyBorder="1"/>
    <xf numFmtId="0" fontId="48" fillId="4" borderId="0" xfId="21" applyFont="1" applyFill="1" applyBorder="1"/>
    <xf numFmtId="0" fontId="48" fillId="4" borderId="0" xfId="21" applyFont="1" applyFill="1" applyBorder="1" applyAlignment="1"/>
    <xf numFmtId="0" fontId="32" fillId="4" borderId="0" xfId="21" applyFont="1" applyFill="1" applyBorder="1"/>
    <xf numFmtId="0" fontId="32" fillId="4" borderId="0" xfId="21" applyFont="1" applyFill="1" applyBorder="1" applyAlignment="1"/>
    <xf numFmtId="0" fontId="41" fillId="0" borderId="0" xfId="21" applyFont="1" applyFill="1" applyBorder="1" applyAlignment="1">
      <alignment horizontal="left"/>
    </xf>
    <xf numFmtId="0" fontId="38" fillId="0" borderId="107" xfId="0" applyFont="1" applyBorder="1" applyAlignment="1">
      <alignment horizontal="left" vertical="top"/>
    </xf>
    <xf numFmtId="41" fontId="62" fillId="0" borderId="107" xfId="0" applyNumberFormat="1" applyFont="1" applyBorder="1" applyAlignment="1">
      <alignment horizontal="right" vertical="top"/>
    </xf>
    <xf numFmtId="0" fontId="62" fillId="0" borderId="107" xfId="0" applyFont="1" applyBorder="1" applyAlignment="1">
      <alignment horizontal="center" vertical="top"/>
    </xf>
    <xf numFmtId="9" fontId="62" fillId="0" borderId="107" xfId="0" applyNumberFormat="1" applyFont="1" applyBorder="1" applyAlignment="1">
      <alignment horizontal="right" vertical="top"/>
    </xf>
    <xf numFmtId="41" fontId="32" fillId="0" borderId="0" xfId="1" applyFont="1" applyFill="1"/>
    <xf numFmtId="41" fontId="32" fillId="0" borderId="0" xfId="1" applyFont="1" applyFill="1" applyAlignment="1"/>
    <xf numFmtId="0" fontId="62" fillId="0" borderId="0" xfId="0" applyFont="1" applyBorder="1" applyAlignment="1">
      <alignment horizontal="center" vertical="top"/>
    </xf>
    <xf numFmtId="0" fontId="62" fillId="0" borderId="0" xfId="0" applyFont="1" applyBorder="1" applyAlignment="1">
      <alignment horizontal="left" vertical="top"/>
    </xf>
    <xf numFmtId="49" fontId="38" fillId="0" borderId="82" xfId="21" applyNumberFormat="1" applyFont="1" applyFill="1" applyBorder="1" applyAlignment="1">
      <alignment horizontal="center"/>
    </xf>
    <xf numFmtId="49" fontId="38" fillId="0" borderId="82" xfId="21" applyNumberFormat="1" applyFont="1" applyFill="1" applyBorder="1" applyAlignment="1"/>
    <xf numFmtId="0" fontId="19" fillId="0" borderId="82" xfId="21" applyFont="1" applyFill="1" applyBorder="1" applyAlignment="1">
      <alignment horizontal="center"/>
    </xf>
    <xf numFmtId="169" fontId="19" fillId="0" borderId="82" xfId="21" applyNumberFormat="1" applyFont="1" applyFill="1" applyBorder="1" applyAlignment="1">
      <alignment horizontal="right"/>
    </xf>
    <xf numFmtId="41" fontId="19" fillId="0" borderId="82" xfId="21" applyNumberFormat="1" applyFont="1" applyFill="1" applyBorder="1"/>
    <xf numFmtId="170" fontId="19" fillId="0" borderId="82" xfId="21" applyNumberFormat="1" applyFont="1" applyFill="1" applyBorder="1"/>
    <xf numFmtId="49" fontId="44" fillId="0" borderId="0" xfId="21" applyNumberFormat="1" applyFont="1" applyFill="1" applyBorder="1" applyAlignment="1"/>
    <xf numFmtId="0" fontId="45" fillId="0" borderId="0" xfId="21" applyFont="1" applyFill="1" applyBorder="1" applyAlignment="1">
      <alignment horizontal="center"/>
    </xf>
    <xf numFmtId="169" fontId="45" fillId="0" borderId="0" xfId="21" applyNumberFormat="1" applyFont="1" applyFill="1" applyBorder="1" applyAlignment="1">
      <alignment horizontal="right"/>
    </xf>
    <xf numFmtId="0" fontId="45" fillId="0" borderId="0" xfId="21" applyFont="1" applyFill="1" applyBorder="1"/>
    <xf numFmtId="0" fontId="42" fillId="0" borderId="0" xfId="21" applyFont="1" applyFill="1" applyBorder="1"/>
    <xf numFmtId="0" fontId="42" fillId="0" borderId="0" xfId="21" applyFont="1" applyFill="1" applyBorder="1" applyAlignment="1"/>
    <xf numFmtId="49" fontId="44" fillId="0" borderId="0" xfId="21" applyNumberFormat="1" applyFont="1" applyFill="1" applyBorder="1" applyAlignment="1">
      <alignment horizontal="left"/>
    </xf>
    <xf numFmtId="166" fontId="19" fillId="0" borderId="44" xfId="21" applyNumberFormat="1" applyFont="1" applyFill="1" applyBorder="1"/>
    <xf numFmtId="166" fontId="62" fillId="0" borderId="107" xfId="0" applyNumberFormat="1" applyFont="1" applyBorder="1" applyAlignment="1">
      <alignment horizontal="right" vertical="top"/>
    </xf>
    <xf numFmtId="166" fontId="19" fillId="0" borderId="0" xfId="21" applyNumberFormat="1" applyFont="1" applyFill="1" applyBorder="1"/>
    <xf numFmtId="166" fontId="37" fillId="0" borderId="44" xfId="21" applyNumberFormat="1" applyFont="1" applyFill="1" applyBorder="1" applyAlignment="1">
      <alignment horizontal="center" vertical="center" wrapText="1"/>
    </xf>
    <xf numFmtId="166" fontId="36" fillId="0" borderId="44" xfId="21" applyNumberFormat="1" applyFont="1" applyFill="1" applyBorder="1"/>
    <xf numFmtId="166" fontId="51" fillId="0" borderId="107" xfId="0" applyNumberFormat="1" applyFont="1" applyBorder="1" applyAlignment="1">
      <alignment horizontal="right" vertical="top"/>
    </xf>
    <xf numFmtId="166" fontId="45" fillId="0" borderId="0" xfId="21" applyNumberFormat="1" applyFont="1" applyFill="1" applyBorder="1"/>
    <xf numFmtId="166" fontId="53" fillId="0" borderId="0" xfId="21" applyNumberFormat="1" applyFont="1" applyFill="1" applyBorder="1"/>
    <xf numFmtId="166" fontId="36" fillId="0" borderId="0" xfId="21" applyNumberFormat="1" applyFont="1" applyFill="1" applyBorder="1"/>
    <xf numFmtId="166" fontId="22" fillId="4" borderId="0" xfId="21" applyNumberFormat="1" applyFont="1" applyFill="1" applyBorder="1"/>
    <xf numFmtId="166" fontId="19" fillId="4" borderId="0" xfId="21" applyNumberFormat="1" applyFont="1" applyFill="1" applyBorder="1"/>
    <xf numFmtId="166" fontId="19" fillId="4" borderId="44" xfId="21" applyNumberFormat="1" applyFont="1" applyFill="1" applyBorder="1"/>
    <xf numFmtId="166" fontId="62" fillId="0" borderId="0" xfId="0" applyNumberFormat="1" applyFont="1" applyBorder="1" applyAlignment="1">
      <alignment horizontal="right" vertical="top"/>
    </xf>
    <xf numFmtId="166" fontId="36" fillId="0" borderId="0" xfId="21" applyNumberFormat="1" applyFont="1" applyFill="1" applyBorder="1" applyAlignment="1">
      <alignment horizontal="left"/>
    </xf>
    <xf numFmtId="166" fontId="19" fillId="0" borderId="0" xfId="21" applyNumberFormat="1" applyFont="1" applyFill="1" applyBorder="1" applyAlignment="1"/>
    <xf numFmtId="41" fontId="53" fillId="0" borderId="0" xfId="21" applyNumberFormat="1" applyFont="1" applyFill="1" applyBorder="1"/>
    <xf numFmtId="170" fontId="53" fillId="0" borderId="0" xfId="21" applyNumberFormat="1" applyFont="1" applyFill="1" applyBorder="1"/>
    <xf numFmtId="0" fontId="45" fillId="0" borderId="0" xfId="21" applyFont="1" applyFill="1" applyBorder="1" applyAlignment="1">
      <alignment horizontal="left"/>
    </xf>
    <xf numFmtId="169" fontId="45" fillId="0" borderId="0" xfId="21" applyNumberFormat="1" applyFont="1" applyFill="1" applyBorder="1" applyAlignment="1">
      <alignment horizontal="left"/>
    </xf>
    <xf numFmtId="41" fontId="45" fillId="0" borderId="0" xfId="21" applyNumberFormat="1" applyFont="1" applyFill="1" applyBorder="1" applyAlignment="1">
      <alignment horizontal="left"/>
    </xf>
    <xf numFmtId="166" fontId="45" fillId="0" borderId="0" xfId="21" applyNumberFormat="1" applyFont="1" applyFill="1" applyBorder="1" applyAlignment="1">
      <alignment horizontal="left"/>
    </xf>
    <xf numFmtId="0" fontId="42" fillId="0" borderId="0" xfId="21" applyFont="1" applyFill="1" applyBorder="1" applyAlignment="1">
      <alignment horizontal="left"/>
    </xf>
    <xf numFmtId="0" fontId="40" fillId="0" borderId="0" xfId="21" applyFont="1" applyFill="1" applyBorder="1"/>
    <xf numFmtId="0" fontId="40" fillId="0" borderId="0" xfId="21" applyFont="1" applyFill="1" applyBorder="1" applyAlignment="1"/>
    <xf numFmtId="41" fontId="45" fillId="0" borderId="0" xfId="5" applyFont="1" applyFill="1" applyBorder="1" applyAlignment="1">
      <alignment horizontal="left"/>
    </xf>
    <xf numFmtId="41" fontId="45" fillId="0" borderId="0" xfId="5" applyFont="1" applyFill="1" applyBorder="1" applyAlignment="1">
      <alignment horizontal="center"/>
    </xf>
    <xf numFmtId="166" fontId="45" fillId="0" borderId="0" xfId="5" applyNumberFormat="1" applyFont="1" applyFill="1" applyBorder="1" applyAlignment="1">
      <alignment horizontal="center"/>
    </xf>
    <xf numFmtId="0" fontId="22" fillId="0" borderId="0" xfId="0" applyFont="1" applyAlignment="1">
      <alignment vertical="top" wrapText="1"/>
    </xf>
    <xf numFmtId="177" fontId="22" fillId="0" borderId="0" xfId="0" applyNumberFormat="1" applyFont="1" applyAlignment="1">
      <alignment horizontal="right"/>
    </xf>
    <xf numFmtId="0" fontId="3" fillId="0" borderId="0" xfId="0" applyFont="1"/>
    <xf numFmtId="0" fontId="64" fillId="0" borderId="0" xfId="0" applyFont="1"/>
    <xf numFmtId="167" fontId="38" fillId="0" borderId="44" xfId="21" applyNumberFormat="1" applyFont="1" applyFill="1" applyBorder="1" applyAlignment="1">
      <alignment horizontal="right"/>
    </xf>
    <xf numFmtId="0" fontId="38" fillId="0" borderId="107" xfId="0" applyFont="1" applyBorder="1" applyAlignment="1">
      <alignment horizontal="left" vertical="top"/>
    </xf>
    <xf numFmtId="0" fontId="37" fillId="0" borderId="107" xfId="0" applyFont="1" applyBorder="1" applyAlignment="1">
      <alignment horizontal="center" vertical="center"/>
    </xf>
    <xf numFmtId="0" fontId="37" fillId="0" borderId="0" xfId="0" applyFont="1" applyAlignment="1">
      <alignment horizontal="left" vertical="center"/>
    </xf>
    <xf numFmtId="0" fontId="38" fillId="0" borderId="107" xfId="0" applyFont="1" applyBorder="1" applyAlignment="1">
      <alignment horizontal="left" vertical="center"/>
    </xf>
    <xf numFmtId="0" fontId="2" fillId="0" borderId="0" xfId="0" applyFont="1"/>
    <xf numFmtId="0" fontId="43" fillId="0" borderId="0" xfId="0" applyFont="1"/>
    <xf numFmtId="0" fontId="43" fillId="0" borderId="0" xfId="0" applyFont="1" applyAlignment="1">
      <alignment horizontal="center"/>
    </xf>
    <xf numFmtId="0" fontId="65" fillId="0" borderId="0" xfId="0" applyFont="1"/>
    <xf numFmtId="0" fontId="60" fillId="0" borderId="0" xfId="0" applyFont="1"/>
    <xf numFmtId="0" fontId="44" fillId="0" borderId="0" xfId="0" applyFont="1" applyAlignment="1">
      <alignment horizontal="center"/>
    </xf>
    <xf numFmtId="0" fontId="59" fillId="0" borderId="0" xfId="0" applyFont="1" applyAlignment="1">
      <alignment horizontal="center"/>
    </xf>
    <xf numFmtId="0" fontId="43" fillId="0" borderId="0" xfId="0" applyFont="1" applyAlignment="1">
      <alignment horizontal="left"/>
    </xf>
    <xf numFmtId="0" fontId="44" fillId="0" borderId="0" xfId="0" applyFont="1" applyAlignment="1">
      <alignment horizontal="left"/>
    </xf>
    <xf numFmtId="0" fontId="38" fillId="0" borderId="0" xfId="0" applyFont="1" applyAlignment="1">
      <alignment horizontal="left"/>
    </xf>
    <xf numFmtId="42" fontId="22" fillId="0" borderId="0" xfId="0" applyNumberFormat="1" applyFont="1" applyFill="1" applyAlignment="1">
      <alignment horizontal="center" vertical="center"/>
    </xf>
    <xf numFmtId="0" fontId="59" fillId="0" borderId="0" xfId="0" applyFont="1" applyBorder="1" applyAlignment="1">
      <alignment horizontal="left"/>
    </xf>
    <xf numFmtId="0" fontId="3" fillId="0" borderId="0" xfId="0" applyFont="1" applyAlignment="1">
      <alignment horizontal="center" vertical="center"/>
    </xf>
    <xf numFmtId="0" fontId="38" fillId="0" borderId="107" xfId="0" applyFont="1" applyBorder="1" applyAlignment="1">
      <alignment horizontal="left" vertical="center" wrapText="1"/>
    </xf>
    <xf numFmtId="0" fontId="38" fillId="0" borderId="107" xfId="0" applyFont="1" applyBorder="1" applyAlignment="1">
      <alignment horizontal="center" vertical="center" wrapText="1"/>
    </xf>
    <xf numFmtId="0" fontId="3" fillId="0" borderId="0" xfId="0" applyFont="1" applyAlignment="1">
      <alignment vertical="center"/>
    </xf>
    <xf numFmtId="0" fontId="37" fillId="0" borderId="0" xfId="0" applyFont="1" applyAlignment="1">
      <alignment horizontal="center" vertical="center"/>
    </xf>
    <xf numFmtId="0" fontId="0" fillId="0" borderId="0" xfId="0" applyAlignment="1">
      <alignment horizontal="left"/>
    </xf>
    <xf numFmtId="0" fontId="0" fillId="0" borderId="0" xfId="0" applyAlignment="1">
      <alignment vertical="center"/>
    </xf>
    <xf numFmtId="0" fontId="2" fillId="0" borderId="0" xfId="0" applyFont="1" applyAlignment="1">
      <alignment horizontal="left"/>
    </xf>
    <xf numFmtId="0" fontId="3" fillId="0" borderId="0" xfId="0" applyFont="1" applyAlignment="1">
      <alignment horizontal="left"/>
    </xf>
    <xf numFmtId="0" fontId="38" fillId="0" borderId="0" xfId="0" applyFont="1" applyAlignment="1">
      <alignment horizontal="left" vertical="center"/>
    </xf>
    <xf numFmtId="0" fontId="56" fillId="0" borderId="0" xfId="0" applyFont="1" applyAlignment="1">
      <alignment horizontal="left" vertical="center"/>
    </xf>
    <xf numFmtId="0" fontId="2" fillId="0" borderId="0" xfId="0" applyFont="1" applyAlignment="1">
      <alignment horizontal="left" vertical="center"/>
    </xf>
    <xf numFmtId="0" fontId="38" fillId="0" borderId="0" xfId="0" applyFont="1" applyAlignment="1"/>
    <xf numFmtId="0" fontId="62" fillId="0" borderId="0" xfId="0" applyFont="1"/>
    <xf numFmtId="0" fontId="37" fillId="0" borderId="0" xfId="0" applyFont="1" applyAlignment="1"/>
    <xf numFmtId="49" fontId="38" fillId="0" borderId="107" xfId="21" applyNumberFormat="1" applyFont="1" applyFill="1" applyBorder="1" applyAlignment="1"/>
    <xf numFmtId="0" fontId="38" fillId="0" borderId="5" xfId="0" applyFont="1" applyBorder="1" applyAlignment="1">
      <alignment horizontal="left" vertical="top"/>
    </xf>
    <xf numFmtId="0" fontId="38" fillId="0" borderId="5" xfId="0" applyFont="1" applyBorder="1" applyAlignment="1">
      <alignment vertical="top"/>
    </xf>
    <xf numFmtId="41" fontId="36" fillId="0" borderId="0" xfId="5" applyFont="1" applyFill="1" applyAlignment="1">
      <alignment horizontal="center" vertical="center"/>
    </xf>
    <xf numFmtId="0" fontId="66" fillId="0" borderId="0" xfId="21" applyFont="1" applyFill="1" applyAlignment="1">
      <alignment horizontal="center" vertical="center"/>
    </xf>
    <xf numFmtId="41" fontId="19" fillId="4" borderId="0" xfId="5" applyFont="1" applyFill="1"/>
    <xf numFmtId="0" fontId="38" fillId="4" borderId="5" xfId="21" applyFont="1" applyFill="1" applyBorder="1" applyAlignment="1">
      <alignment vertical="center"/>
    </xf>
    <xf numFmtId="49" fontId="37" fillId="4" borderId="5" xfId="21" applyNumberFormat="1" applyFont="1" applyFill="1" applyBorder="1" applyAlignment="1"/>
    <xf numFmtId="49" fontId="38" fillId="4" borderId="5" xfId="21" applyNumberFormat="1" applyFont="1" applyFill="1" applyBorder="1" applyAlignment="1">
      <alignment horizontal="center"/>
    </xf>
    <xf numFmtId="44" fontId="19" fillId="4" borderId="6" xfId="21" applyNumberFormat="1" applyFont="1" applyFill="1" applyBorder="1" applyAlignment="1"/>
    <xf numFmtId="0" fontId="34" fillId="4" borderId="0" xfId="21" applyFont="1" applyFill="1" applyAlignment="1"/>
    <xf numFmtId="49" fontId="38" fillId="4" borderId="5" xfId="21" applyNumberFormat="1" applyFont="1" applyFill="1" applyBorder="1" applyAlignment="1"/>
    <xf numFmtId="0" fontId="19" fillId="4" borderId="5" xfId="21" applyFont="1" applyFill="1" applyBorder="1"/>
    <xf numFmtId="0" fontId="38" fillId="4" borderId="5" xfId="0" applyFont="1" applyFill="1" applyBorder="1" applyAlignment="1">
      <alignment horizontal="center" vertical="top" wrapText="1"/>
    </xf>
    <xf numFmtId="0" fontId="38" fillId="4" borderId="5" xfId="0" applyFont="1" applyFill="1" applyBorder="1" applyAlignment="1">
      <alignment vertical="top"/>
    </xf>
    <xf numFmtId="0" fontId="38" fillId="4" borderId="5" xfId="0" applyFont="1" applyFill="1" applyBorder="1" applyAlignment="1">
      <alignment horizontal="center" vertical="top"/>
    </xf>
    <xf numFmtId="49" fontId="38" fillId="4" borderId="5" xfId="21" applyNumberFormat="1" applyFont="1" applyFill="1" applyBorder="1" applyAlignment="1">
      <alignment wrapText="1"/>
    </xf>
    <xf numFmtId="49" fontId="37" fillId="4" borderId="6" xfId="21" applyNumberFormat="1" applyFont="1" applyFill="1" applyBorder="1" applyAlignment="1"/>
    <xf numFmtId="0" fontId="22" fillId="0" borderId="0" xfId="0" applyFont="1" applyFill="1" applyAlignment="1">
      <alignment horizontal="left"/>
    </xf>
    <xf numFmtId="0" fontId="22" fillId="0" borderId="0" xfId="0" applyFont="1" applyFill="1" applyAlignment="1">
      <alignment vertical="top" wrapText="1"/>
    </xf>
    <xf numFmtId="164" fontId="38" fillId="2" borderId="5" xfId="21" applyNumberFormat="1" applyFont="1" applyFill="1" applyBorder="1" applyAlignment="1"/>
    <xf numFmtId="0" fontId="0" fillId="4" borderId="0" xfId="0" applyFill="1"/>
    <xf numFmtId="0" fontId="25" fillId="0" borderId="5" xfId="0" applyFont="1" applyBorder="1" applyAlignment="1">
      <alignment horizontal="center"/>
    </xf>
    <xf numFmtId="0" fontId="22" fillId="0" borderId="0" xfId="0" applyFont="1" applyAlignment="1">
      <alignment horizontal="center"/>
    </xf>
    <xf numFmtId="0" fontId="49" fillId="0" borderId="0" xfId="0" applyFont="1" applyAlignment="1">
      <alignment horizontal="left"/>
    </xf>
    <xf numFmtId="0" fontId="49" fillId="0" borderId="0" xfId="0" applyFont="1"/>
    <xf numFmtId="177" fontId="22" fillId="0" borderId="0" xfId="1" applyNumberFormat="1" applyFont="1" applyFill="1"/>
    <xf numFmtId="0" fontId="59" fillId="0" borderId="0" xfId="0" applyFont="1" applyAlignment="1">
      <alignment horizontal="left"/>
    </xf>
    <xf numFmtId="0" fontId="38" fillId="4" borderId="0" xfId="0" applyFont="1" applyFill="1"/>
    <xf numFmtId="0" fontId="38" fillId="4" borderId="0" xfId="0" applyFont="1" applyFill="1" applyAlignment="1">
      <alignment vertical="top" wrapText="1"/>
    </xf>
    <xf numFmtId="0" fontId="22" fillId="0" borderId="1" xfId="0" applyFont="1" applyFill="1" applyBorder="1" applyAlignment="1">
      <alignment horizontal="left"/>
    </xf>
    <xf numFmtId="0" fontId="22" fillId="0" borderId="2" xfId="0" applyFont="1" applyFill="1" applyBorder="1" applyAlignment="1">
      <alignment horizontal="center" vertical="top" wrapText="1"/>
    </xf>
    <xf numFmtId="42" fontId="25" fillId="0" borderId="2" xfId="0" applyNumberFormat="1" applyFont="1" applyFill="1" applyBorder="1" applyAlignment="1">
      <alignment horizontal="center" vertical="center"/>
    </xf>
    <xf numFmtId="177" fontId="25" fillId="0" borderId="3" xfId="1" applyNumberFormat="1" applyFont="1" applyFill="1" applyBorder="1" applyAlignment="1">
      <alignment horizontal="center"/>
    </xf>
    <xf numFmtId="0" fontId="50" fillId="0" borderId="4" xfId="0" applyFont="1" applyBorder="1" applyAlignment="1">
      <alignment horizontal="left"/>
    </xf>
    <xf numFmtId="0" fontId="19" fillId="4" borderId="4" xfId="21" applyNumberFormat="1" applyFont="1" applyFill="1" applyBorder="1" applyAlignment="1">
      <alignment horizontal="left"/>
    </xf>
    <xf numFmtId="0" fontId="50" fillId="0" borderId="5" xfId="0" applyFont="1" applyBorder="1" applyAlignment="1">
      <alignment wrapText="1"/>
    </xf>
    <xf numFmtId="177" fontId="50" fillId="0" borderId="6" xfId="0" applyNumberFormat="1" applyFont="1" applyBorder="1"/>
    <xf numFmtId="0" fontId="46" fillId="0" borderId="4" xfId="0" applyFont="1" applyBorder="1" applyAlignment="1">
      <alignment horizontal="left"/>
    </xf>
    <xf numFmtId="0" fontId="46" fillId="0" borderId="5" xfId="0" applyFont="1" applyBorder="1" applyAlignment="1">
      <alignment wrapText="1"/>
    </xf>
    <xf numFmtId="177" fontId="46" fillId="0" borderId="6" xfId="0" applyNumberFormat="1" applyFont="1" applyBorder="1"/>
    <xf numFmtId="0" fontId="49" fillId="0" borderId="4" xfId="0" applyFont="1" applyBorder="1" applyAlignment="1">
      <alignment horizontal="left"/>
    </xf>
    <xf numFmtId="0" fontId="49" fillId="0" borderId="5" xfId="0" applyFont="1" applyBorder="1" applyAlignment="1">
      <alignment wrapText="1"/>
    </xf>
    <xf numFmtId="177" fontId="49" fillId="0" borderId="6" xfId="0" applyNumberFormat="1" applyFont="1" applyBorder="1"/>
    <xf numFmtId="177" fontId="19" fillId="4" borderId="6" xfId="21" applyNumberFormat="1" applyFont="1" applyFill="1" applyBorder="1" applyAlignment="1">
      <alignment horizontal="center"/>
    </xf>
    <xf numFmtId="0" fontId="38" fillId="4" borderId="5" xfId="0" applyFont="1" applyFill="1" applyBorder="1" applyAlignment="1">
      <alignment horizontal="left" vertical="top" wrapText="1"/>
    </xf>
    <xf numFmtId="0" fontId="22" fillId="0" borderId="16" xfId="0" applyFont="1" applyBorder="1" applyAlignment="1">
      <alignment horizontal="left"/>
    </xf>
    <xf numFmtId="0" fontId="22" fillId="0" borderId="17" xfId="0" applyFont="1" applyBorder="1" applyAlignment="1">
      <alignment vertical="top" wrapText="1"/>
    </xf>
    <xf numFmtId="0" fontId="22" fillId="0" borderId="17" xfId="0" applyFont="1" applyBorder="1" applyAlignment="1">
      <alignment horizontal="center"/>
    </xf>
    <xf numFmtId="177" fontId="22" fillId="0" borderId="18" xfId="0" applyNumberFormat="1" applyFont="1" applyBorder="1" applyAlignment="1">
      <alignment horizontal="right"/>
    </xf>
    <xf numFmtId="177" fontId="38" fillId="4" borderId="6" xfId="0" applyNumberFormat="1" applyFont="1" applyFill="1" applyBorder="1" applyAlignment="1">
      <alignment vertical="top" wrapText="1"/>
    </xf>
    <xf numFmtId="0" fontId="19" fillId="0" borderId="39" xfId="21" applyNumberFormat="1" applyFont="1" applyFill="1" applyBorder="1" applyAlignment="1">
      <alignment horizontal="left"/>
    </xf>
    <xf numFmtId="0" fontId="19" fillId="4" borderId="39" xfId="21" applyNumberFormat="1" applyFont="1" applyFill="1" applyBorder="1" applyAlignment="1">
      <alignment horizontal="left"/>
    </xf>
    <xf numFmtId="0" fontId="22" fillId="4" borderId="5" xfId="0" applyFont="1" applyFill="1" applyBorder="1" applyAlignment="1">
      <alignment horizontal="center"/>
    </xf>
    <xf numFmtId="0" fontId="19" fillId="0" borderId="0" xfId="21" applyNumberFormat="1" applyFont="1" applyFill="1" applyBorder="1" applyAlignment="1">
      <alignment horizontal="left"/>
    </xf>
    <xf numFmtId="0" fontId="59" fillId="0" borderId="0" xfId="0" applyFont="1" applyAlignment="1"/>
    <xf numFmtId="0" fontId="59" fillId="0" borderId="0" xfId="0" applyFont="1" applyBorder="1" applyAlignment="1"/>
    <xf numFmtId="0" fontId="25" fillId="0" borderId="0" xfId="0" applyFont="1" applyBorder="1"/>
    <xf numFmtId="0" fontId="50" fillId="0" borderId="0" xfId="0" applyFont="1" applyBorder="1"/>
    <xf numFmtId="0" fontId="46" fillId="0" borderId="0" xfId="0" applyFont="1" applyBorder="1"/>
    <xf numFmtId="0" fontId="36" fillId="4" borderId="0" xfId="21" applyNumberFormat="1" applyFont="1" applyFill="1" applyBorder="1" applyAlignment="1">
      <alignment horizontal="left"/>
    </xf>
    <xf numFmtId="49" fontId="37" fillId="4" borderId="44" xfId="21" applyNumberFormat="1" applyFont="1" applyFill="1" applyBorder="1" applyAlignment="1">
      <alignment horizontal="center" vertical="center" wrapText="1"/>
    </xf>
    <xf numFmtId="166" fontId="37" fillId="4" borderId="44" xfId="21" applyNumberFormat="1" applyFont="1" applyFill="1" applyBorder="1" applyAlignment="1">
      <alignment horizontal="center" vertical="center" wrapText="1"/>
    </xf>
    <xf numFmtId="49" fontId="38" fillId="4" borderId="44" xfId="21" applyNumberFormat="1" applyFont="1" applyFill="1" applyBorder="1" applyAlignment="1">
      <alignment horizontal="center"/>
    </xf>
    <xf numFmtId="49" fontId="38" fillId="4" borderId="44" xfId="21" applyNumberFormat="1" applyFont="1" applyFill="1" applyBorder="1" applyAlignment="1"/>
    <xf numFmtId="41" fontId="19" fillId="4" borderId="44" xfId="21" applyNumberFormat="1" applyFont="1" applyFill="1" applyBorder="1"/>
    <xf numFmtId="169" fontId="38" fillId="4" borderId="44" xfId="21" applyNumberFormat="1" applyFont="1" applyFill="1" applyBorder="1" applyAlignment="1">
      <alignment horizontal="right"/>
    </xf>
    <xf numFmtId="166" fontId="19" fillId="4" borderId="44" xfId="21" applyNumberFormat="1" applyFont="1" applyFill="1" applyBorder="1" applyAlignment="1">
      <alignment horizontal="right"/>
    </xf>
    <xf numFmtId="0" fontId="38" fillId="4" borderId="44" xfId="21" applyFont="1" applyFill="1" applyBorder="1" applyAlignment="1">
      <alignment vertical="center"/>
    </xf>
    <xf numFmtId="166" fontId="36" fillId="4" borderId="44" xfId="21" applyNumberFormat="1" applyFont="1" applyFill="1" applyBorder="1" applyAlignment="1">
      <alignment horizontal="right"/>
    </xf>
    <xf numFmtId="166" fontId="36" fillId="0" borderId="44" xfId="1" applyNumberFormat="1" applyFont="1" applyFill="1" applyBorder="1"/>
    <xf numFmtId="170" fontId="22" fillId="0" borderId="0" xfId="0" applyNumberFormat="1" applyFont="1"/>
    <xf numFmtId="170" fontId="37" fillId="0" borderId="44" xfId="21" applyNumberFormat="1" applyFont="1" applyFill="1" applyBorder="1" applyAlignment="1">
      <alignment horizontal="center" vertical="center" wrapText="1"/>
    </xf>
    <xf numFmtId="170" fontId="25" fillId="0" borderId="0" xfId="0" applyNumberFormat="1" applyFont="1"/>
    <xf numFmtId="170" fontId="19" fillId="3" borderId="0" xfId="21" applyNumberFormat="1" applyFont="1" applyFill="1" applyBorder="1"/>
    <xf numFmtId="170" fontId="19" fillId="4" borderId="0" xfId="21" applyNumberFormat="1" applyFont="1" applyFill="1" applyBorder="1"/>
    <xf numFmtId="170" fontId="51" fillId="0" borderId="0" xfId="0" applyNumberFormat="1" applyFont="1" applyAlignment="1">
      <alignment horizontal="right"/>
    </xf>
    <xf numFmtId="170" fontId="0" fillId="0" borderId="0" xfId="0" applyNumberFormat="1" applyAlignment="1">
      <alignment horizontal="right"/>
    </xf>
    <xf numFmtId="170" fontId="38" fillId="0" borderId="107" xfId="0" applyNumberFormat="1" applyFont="1" applyBorder="1" applyAlignment="1">
      <alignment horizontal="right" vertical="top"/>
    </xf>
    <xf numFmtId="170" fontId="38" fillId="0" borderId="107" xfId="0" applyNumberFormat="1" applyFont="1" applyBorder="1" applyAlignment="1">
      <alignment horizontal="left" vertical="top"/>
    </xf>
    <xf numFmtId="170" fontId="38" fillId="0" borderId="0" xfId="0" applyNumberFormat="1" applyFont="1" applyBorder="1" applyAlignment="1">
      <alignment horizontal="right" vertical="top"/>
    </xf>
    <xf numFmtId="170" fontId="38" fillId="7" borderId="0" xfId="0" applyNumberFormat="1" applyFont="1" applyFill="1" applyBorder="1" applyAlignment="1">
      <alignment horizontal="right" vertical="top"/>
    </xf>
    <xf numFmtId="170" fontId="3" fillId="0" borderId="0" xfId="0" applyNumberFormat="1" applyFont="1"/>
    <xf numFmtId="170" fontId="64" fillId="0" borderId="0" xfId="0" applyNumberFormat="1" applyFont="1"/>
    <xf numFmtId="170" fontId="0" fillId="0" borderId="0" xfId="0" applyNumberFormat="1"/>
    <xf numFmtId="170" fontId="38" fillId="0" borderId="0" xfId="0" applyNumberFormat="1" applyFont="1"/>
    <xf numFmtId="170" fontId="51" fillId="0" borderId="0" xfId="0" applyNumberFormat="1" applyFont="1"/>
    <xf numFmtId="170" fontId="2" fillId="0" borderId="0" xfId="0" applyNumberFormat="1" applyFont="1"/>
    <xf numFmtId="170" fontId="59" fillId="0" borderId="0" xfId="0" applyNumberFormat="1" applyFont="1" applyAlignment="1"/>
    <xf numFmtId="170" fontId="43" fillId="0" borderId="0" xfId="0" applyNumberFormat="1" applyFont="1"/>
    <xf numFmtId="170" fontId="44" fillId="0" borderId="0" xfId="0" applyNumberFormat="1" applyFont="1"/>
    <xf numFmtId="170" fontId="37" fillId="0" borderId="0" xfId="0" applyNumberFormat="1" applyFont="1"/>
    <xf numFmtId="170" fontId="37" fillId="0" borderId="107" xfId="0" applyNumberFormat="1" applyFont="1" applyBorder="1" applyAlignment="1">
      <alignment horizontal="left" vertical="top"/>
    </xf>
    <xf numFmtId="170" fontId="38" fillId="0" borderId="0" xfId="0" applyNumberFormat="1" applyFont="1" applyBorder="1" applyAlignment="1">
      <alignment horizontal="left" vertical="top"/>
    </xf>
    <xf numFmtId="170" fontId="37" fillId="0" borderId="107" xfId="0" applyNumberFormat="1" applyFont="1" applyBorder="1" applyAlignment="1">
      <alignment horizontal="center" vertical="center" wrapText="1"/>
    </xf>
    <xf numFmtId="170" fontId="38" fillId="0" borderId="107" xfId="0" applyNumberFormat="1" applyFont="1" applyBorder="1" applyAlignment="1">
      <alignment horizontal="center" vertical="top" wrapText="1"/>
    </xf>
    <xf numFmtId="170" fontId="37" fillId="0" borderId="0" xfId="0" applyNumberFormat="1" applyFont="1" applyAlignment="1">
      <alignment horizontal="left"/>
    </xf>
    <xf numFmtId="170" fontId="38" fillId="2" borderId="0" xfId="0" applyNumberFormat="1" applyFont="1" applyFill="1"/>
    <xf numFmtId="170" fontId="0" fillId="0" borderId="0" xfId="0" applyNumberFormat="1" applyAlignment="1">
      <alignment horizontal="left"/>
    </xf>
    <xf numFmtId="170" fontId="2" fillId="0" borderId="0" xfId="0" applyNumberFormat="1" applyFont="1" applyAlignment="1">
      <alignment horizontal="left"/>
    </xf>
    <xf numFmtId="170" fontId="3" fillId="0" borderId="0" xfId="0" applyNumberFormat="1" applyFont="1" applyAlignment="1">
      <alignment horizontal="left"/>
    </xf>
    <xf numFmtId="170" fontId="38" fillId="0" borderId="107" xfId="0" applyNumberFormat="1" applyFont="1" applyBorder="1" applyAlignment="1">
      <alignment horizontal="center" vertical="center" wrapText="1"/>
    </xf>
    <xf numFmtId="170" fontId="2" fillId="0" borderId="0" xfId="0" applyNumberFormat="1" applyFont="1" applyAlignment="1">
      <alignment horizontal="left" vertical="center"/>
    </xf>
    <xf numFmtId="170" fontId="62" fillId="0" borderId="0" xfId="0" applyNumberFormat="1" applyFont="1"/>
    <xf numFmtId="170" fontId="38" fillId="0" borderId="107" xfId="0" applyNumberFormat="1" applyFont="1" applyBorder="1" applyAlignment="1">
      <alignment horizontal="center" vertical="top"/>
    </xf>
    <xf numFmtId="170" fontId="32" fillId="0" borderId="0" xfId="21" applyNumberFormat="1" applyFont="1" applyFill="1" applyAlignment="1"/>
    <xf numFmtId="43" fontId="32" fillId="0" borderId="0" xfId="21" applyNumberFormat="1" applyFont="1" applyFill="1" applyAlignment="1"/>
    <xf numFmtId="0" fontId="32" fillId="2" borderId="0" xfId="21" applyFont="1" applyFill="1"/>
    <xf numFmtId="0" fontId="38" fillId="2" borderId="5" xfId="0" applyFont="1" applyFill="1" applyBorder="1" applyAlignment="1">
      <alignment wrapText="1"/>
    </xf>
    <xf numFmtId="0" fontId="38" fillId="4" borderId="4" xfId="0" applyFont="1" applyFill="1" applyBorder="1" applyAlignment="1"/>
    <xf numFmtId="0" fontId="38" fillId="4" borderId="5" xfId="0" applyFont="1" applyFill="1" applyBorder="1" applyAlignment="1">
      <alignment wrapText="1"/>
    </xf>
    <xf numFmtId="177" fontId="22" fillId="4" borderId="6" xfId="0" applyNumberFormat="1" applyFont="1" applyFill="1" applyBorder="1" applyAlignment="1">
      <alignment horizontal="right"/>
    </xf>
    <xf numFmtId="49" fontId="38" fillId="2" borderId="44" xfId="21" applyNumberFormat="1" applyFont="1" applyFill="1" applyBorder="1" applyAlignment="1">
      <alignment horizontal="center"/>
    </xf>
    <xf numFmtId="49" fontId="38" fillId="2" borderId="44" xfId="21" applyNumberFormat="1" applyFont="1" applyFill="1" applyBorder="1" applyAlignment="1"/>
    <xf numFmtId="0" fontId="19" fillId="2" borderId="44" xfId="21" applyFont="1" applyFill="1" applyBorder="1" applyAlignment="1">
      <alignment horizontal="center"/>
    </xf>
    <xf numFmtId="0" fontId="19" fillId="2" borderId="44" xfId="21" applyFont="1" applyFill="1" applyBorder="1" applyAlignment="1">
      <alignment horizontal="right"/>
    </xf>
    <xf numFmtId="0" fontId="19" fillId="2" borderId="44" xfId="21" applyFont="1" applyFill="1" applyBorder="1"/>
    <xf numFmtId="169" fontId="38" fillId="2" borderId="44" xfId="21" applyNumberFormat="1" applyFont="1" applyFill="1" applyBorder="1" applyAlignment="1">
      <alignment horizontal="right"/>
    </xf>
    <xf numFmtId="41" fontId="19" fillId="2" borderId="44" xfId="21" applyNumberFormat="1" applyFont="1" applyFill="1" applyBorder="1"/>
    <xf numFmtId="170" fontId="19" fillId="2" borderId="44" xfId="21" applyNumberFormat="1" applyFont="1" applyFill="1" applyBorder="1"/>
    <xf numFmtId="49" fontId="38" fillId="2" borderId="5" xfId="21" applyNumberFormat="1" applyFont="1" applyFill="1" applyBorder="1" applyAlignment="1">
      <alignment wrapText="1"/>
    </xf>
    <xf numFmtId="0" fontId="38" fillId="0" borderId="114" xfId="0" applyFont="1" applyBorder="1" applyAlignment="1">
      <alignment horizontal="left" vertical="top"/>
    </xf>
    <xf numFmtId="167" fontId="38" fillId="0" borderId="107" xfId="0" applyNumberFormat="1" applyFont="1" applyBorder="1" applyAlignment="1">
      <alignment horizontal="center" vertical="top"/>
    </xf>
    <xf numFmtId="169" fontId="38" fillId="0" borderId="107" xfId="0" applyNumberFormat="1" applyFont="1" applyBorder="1" applyAlignment="1">
      <alignment horizontal="center" vertical="top"/>
    </xf>
    <xf numFmtId="164" fontId="38" fillId="2" borderId="2" xfId="21" applyNumberFormat="1" applyFont="1" applyFill="1" applyBorder="1" applyAlignment="1"/>
    <xf numFmtId="0" fontId="0" fillId="0" borderId="0" xfId="0" applyAlignment="1">
      <alignment vertical="top"/>
    </xf>
    <xf numFmtId="0" fontId="19" fillId="0" borderId="0" xfId="0" applyFont="1"/>
    <xf numFmtId="0" fontId="36" fillId="0" borderId="0" xfId="0" applyFont="1" applyAlignment="1">
      <alignment horizontal="center" vertical="center"/>
    </xf>
    <xf numFmtId="0" fontId="36" fillId="0" borderId="0" xfId="0" applyFont="1"/>
    <xf numFmtId="0" fontId="76" fillId="4" borderId="5" xfId="0" applyFont="1" applyFill="1" applyBorder="1"/>
    <xf numFmtId="0" fontId="0" fillId="6" borderId="0" xfId="0" applyFill="1"/>
    <xf numFmtId="0" fontId="76" fillId="4" borderId="5" xfId="32" applyFont="1" applyFill="1" applyBorder="1"/>
    <xf numFmtId="0" fontId="76" fillId="4" borderId="5" xfId="32" applyFont="1" applyFill="1" applyBorder="1" applyAlignment="1">
      <alignment horizontal="center"/>
    </xf>
    <xf numFmtId="0" fontId="19" fillId="6" borderId="5" xfId="21" applyFont="1" applyFill="1" applyBorder="1" applyAlignment="1">
      <alignment horizontal="center"/>
    </xf>
    <xf numFmtId="0" fontId="32" fillId="6" borderId="0" xfId="21" applyFont="1" applyFill="1" applyAlignment="1"/>
    <xf numFmtId="0" fontId="19" fillId="6" borderId="39" xfId="21" applyNumberFormat="1" applyFont="1" applyFill="1" applyBorder="1" applyAlignment="1">
      <alignment horizontal="left"/>
    </xf>
    <xf numFmtId="49" fontId="38" fillId="6" borderId="5" xfId="21" applyNumberFormat="1" applyFont="1" applyFill="1" applyBorder="1" applyAlignment="1"/>
    <xf numFmtId="177" fontId="19" fillId="6" borderId="37" xfId="21" applyNumberFormat="1" applyFont="1" applyFill="1" applyBorder="1" applyAlignment="1">
      <alignment horizontal="center"/>
    </xf>
    <xf numFmtId="0" fontId="19" fillId="6" borderId="0" xfId="21" applyFont="1" applyFill="1" applyBorder="1" applyAlignment="1">
      <alignment horizontal="right"/>
    </xf>
    <xf numFmtId="0" fontId="19" fillId="6" borderId="0" xfId="21" applyFont="1" applyFill="1" applyBorder="1"/>
    <xf numFmtId="0" fontId="32" fillId="6" borderId="0" xfId="21" applyFont="1" applyFill="1"/>
    <xf numFmtId="0" fontId="38" fillId="6" borderId="5" xfId="0" applyFont="1" applyFill="1" applyBorder="1" applyAlignment="1">
      <alignment horizontal="left" wrapText="1"/>
    </xf>
    <xf numFmtId="177" fontId="22" fillId="6" borderId="6" xfId="0" applyNumberFormat="1" applyFont="1" applyFill="1" applyBorder="1" applyAlignment="1">
      <alignment horizontal="right"/>
    </xf>
    <xf numFmtId="0" fontId="38" fillId="6" borderId="4" xfId="0" applyFont="1" applyFill="1" applyBorder="1" applyAlignment="1">
      <alignment horizontal="left"/>
    </xf>
    <xf numFmtId="0" fontId="22" fillId="6" borderId="5" xfId="0" applyFont="1" applyFill="1" applyBorder="1" applyAlignment="1">
      <alignment horizontal="center"/>
    </xf>
    <xf numFmtId="0" fontId="38" fillId="6" borderId="5" xfId="0" applyFont="1" applyFill="1" applyBorder="1" applyAlignment="1">
      <alignment wrapText="1"/>
    </xf>
    <xf numFmtId="49" fontId="38" fillId="4" borderId="5" xfId="21" applyNumberFormat="1" applyFont="1" applyFill="1" applyBorder="1" applyAlignment="1">
      <alignment vertical="top" wrapText="1"/>
    </xf>
    <xf numFmtId="0" fontId="36" fillId="6" borderId="0" xfId="21" applyNumberFormat="1" applyFont="1" applyFill="1" applyBorder="1" applyAlignment="1">
      <alignment horizontal="left"/>
    </xf>
    <xf numFmtId="49" fontId="37" fillId="6" borderId="0" xfId="21" applyNumberFormat="1" applyFont="1" applyFill="1" applyBorder="1" applyAlignment="1"/>
    <xf numFmtId="0" fontId="38" fillId="0" borderId="5" xfId="0" applyFont="1" applyBorder="1" applyAlignment="1">
      <alignment vertical="top" wrapText="1"/>
    </xf>
    <xf numFmtId="41" fontId="83" fillId="0" borderId="44" xfId="21" applyNumberFormat="1" applyFont="1" applyFill="1" applyBorder="1"/>
    <xf numFmtId="41" fontId="19" fillId="6" borderId="0" xfId="5" applyFont="1" applyFill="1"/>
    <xf numFmtId="0" fontId="34" fillId="6" borderId="0" xfId="21" applyFont="1" applyFill="1" applyAlignment="1"/>
    <xf numFmtId="0" fontId="19" fillId="6" borderId="0" xfId="21" applyFont="1" applyFill="1" applyBorder="1" applyAlignment="1">
      <alignment horizontal="center"/>
    </xf>
    <xf numFmtId="166" fontId="19" fillId="6" borderId="0" xfId="21" applyNumberFormat="1" applyFont="1" applyFill="1" applyBorder="1"/>
    <xf numFmtId="0" fontId="32" fillId="6" borderId="0" xfId="21" applyFont="1" applyFill="1" applyBorder="1"/>
    <xf numFmtId="0" fontId="32" fillId="6" borderId="0" xfId="21" applyFont="1" applyFill="1" applyBorder="1" applyAlignment="1"/>
    <xf numFmtId="49" fontId="37" fillId="6" borderId="44" xfId="21" applyNumberFormat="1" applyFont="1" applyFill="1" applyBorder="1" applyAlignment="1">
      <alignment horizontal="center" vertical="center" wrapText="1"/>
    </xf>
    <xf numFmtId="166" fontId="37" fillId="6" borderId="44" xfId="21" applyNumberFormat="1" applyFont="1" applyFill="1" applyBorder="1" applyAlignment="1">
      <alignment horizontal="center" vertical="center" wrapText="1"/>
    </xf>
    <xf numFmtId="49" fontId="38" fillId="6" borderId="44" xfId="21" applyNumberFormat="1" applyFont="1" applyFill="1" applyBorder="1" applyAlignment="1">
      <alignment horizontal="center"/>
    </xf>
    <xf numFmtId="49" fontId="38" fillId="6" borderId="44" xfId="21" applyNumberFormat="1" applyFont="1" applyFill="1" applyBorder="1" applyAlignment="1"/>
    <xf numFmtId="0" fontId="19" fillId="6" borderId="44" xfId="21" applyFont="1" applyFill="1" applyBorder="1" applyAlignment="1">
      <alignment horizontal="center"/>
    </xf>
    <xf numFmtId="169" fontId="19" fillId="6" borderId="44" xfId="21" applyNumberFormat="1" applyFont="1" applyFill="1" applyBorder="1" applyAlignment="1">
      <alignment horizontal="right"/>
    </xf>
    <xf numFmtId="41" fontId="19" fillId="6" borderId="44" xfId="21" applyNumberFormat="1" applyFont="1" applyFill="1" applyBorder="1"/>
    <xf numFmtId="166" fontId="19" fillId="6" borderId="44" xfId="21" applyNumberFormat="1" applyFont="1" applyFill="1" applyBorder="1"/>
    <xf numFmtId="169" fontId="38" fillId="6" borderId="44" xfId="21" applyNumberFormat="1" applyFont="1" applyFill="1" applyBorder="1" applyAlignment="1">
      <alignment horizontal="right"/>
    </xf>
    <xf numFmtId="166" fontId="36" fillId="6" borderId="44" xfId="21" applyNumberFormat="1" applyFont="1" applyFill="1" applyBorder="1"/>
    <xf numFmtId="166" fontId="62" fillId="6" borderId="107" xfId="0" applyNumberFormat="1" applyFont="1" applyFill="1" applyBorder="1" applyAlignment="1">
      <alignment horizontal="right" vertical="top"/>
    </xf>
    <xf numFmtId="0" fontId="62" fillId="6" borderId="107" xfId="0" applyFont="1" applyFill="1" applyBorder="1" applyAlignment="1">
      <alignment horizontal="center" vertical="top"/>
    </xf>
    <xf numFmtId="9" fontId="62" fillId="6" borderId="107" xfId="0" applyNumberFormat="1" applyFont="1" applyFill="1" applyBorder="1" applyAlignment="1">
      <alignment horizontal="right" vertical="top"/>
    </xf>
    <xf numFmtId="0" fontId="38" fillId="6" borderId="5" xfId="0" applyFont="1" applyFill="1" applyBorder="1" applyAlignment="1">
      <alignment horizontal="left" vertical="top"/>
    </xf>
    <xf numFmtId="49" fontId="38" fillId="6" borderId="0" xfId="21" applyNumberFormat="1" applyFont="1" applyFill="1" applyBorder="1" applyAlignment="1"/>
    <xf numFmtId="170" fontId="19" fillId="6" borderId="44" xfId="21" applyNumberFormat="1" applyFont="1" applyFill="1" applyBorder="1"/>
    <xf numFmtId="170" fontId="36" fillId="6" borderId="44" xfId="21" applyNumberFormat="1" applyFont="1" applyFill="1" applyBorder="1"/>
    <xf numFmtId="0" fontId="22" fillId="6" borderId="0" xfId="0" applyFont="1" applyFill="1"/>
    <xf numFmtId="170" fontId="22" fillId="6" borderId="0" xfId="0" applyNumberFormat="1" applyFont="1" applyFill="1"/>
    <xf numFmtId="0" fontId="36" fillId="6" borderId="0" xfId="21" applyNumberFormat="1" applyFont="1" applyFill="1" applyAlignment="1">
      <alignment horizontal="left"/>
    </xf>
    <xf numFmtId="170" fontId="19" fillId="6" borderId="0" xfId="21" applyNumberFormat="1" applyFont="1" applyFill="1" applyBorder="1"/>
    <xf numFmtId="170" fontId="37" fillId="6" borderId="44" xfId="21" applyNumberFormat="1" applyFont="1" applyFill="1" applyBorder="1" applyAlignment="1">
      <alignment horizontal="center" vertical="center" wrapText="1"/>
    </xf>
    <xf numFmtId="0" fontId="38" fillId="6" borderId="4" xfId="0" applyFont="1" applyFill="1" applyBorder="1" applyAlignment="1"/>
    <xf numFmtId="0" fontId="0" fillId="0" borderId="0" xfId="0" applyProtection="1">
      <protection locked="0"/>
    </xf>
    <xf numFmtId="0" fontId="19" fillId="4" borderId="38" xfId="0" applyFont="1" applyFill="1" applyBorder="1" applyAlignment="1">
      <alignment horizontal="center"/>
    </xf>
    <xf numFmtId="0" fontId="47" fillId="4" borderId="0" xfId="0" applyFont="1" applyFill="1" applyAlignment="1">
      <alignment horizontal="center"/>
    </xf>
    <xf numFmtId="0" fontId="19" fillId="4" borderId="0" xfId="0" applyFont="1" applyFill="1" applyAlignment="1">
      <alignment horizontal="left"/>
    </xf>
    <xf numFmtId="0" fontId="19" fillId="4" borderId="0" xfId="0" applyFont="1" applyFill="1" applyAlignment="1">
      <alignment horizontal="center"/>
    </xf>
    <xf numFmtId="0" fontId="36" fillId="4" borderId="0" xfId="0" applyFont="1" applyFill="1" applyAlignment="1">
      <alignment horizontal="center"/>
    </xf>
    <xf numFmtId="166" fontId="36" fillId="4" borderId="0" xfId="1" applyNumberFormat="1" applyFont="1" applyFill="1" applyAlignment="1">
      <alignment horizontal="right"/>
    </xf>
    <xf numFmtId="0" fontId="19" fillId="4" borderId="0" xfId="0" applyFont="1" applyFill="1"/>
    <xf numFmtId="0" fontId="36" fillId="4" borderId="0" xfId="0" applyFont="1" applyFill="1" applyAlignment="1">
      <alignment horizontal="left"/>
    </xf>
    <xf numFmtId="166" fontId="19" fillId="4" borderId="0" xfId="1" applyNumberFormat="1" applyFont="1" applyFill="1" applyAlignment="1">
      <alignment horizontal="right"/>
    </xf>
    <xf numFmtId="0" fontId="19" fillId="4" borderId="1" xfId="0" applyFont="1" applyFill="1" applyBorder="1" applyAlignment="1">
      <alignment horizontal="center"/>
    </xf>
    <xf numFmtId="0" fontId="19" fillId="4" borderId="119" xfId="0" applyFont="1" applyFill="1" applyBorder="1" applyAlignment="1">
      <alignment horizontal="center"/>
    </xf>
    <xf numFmtId="0" fontId="19" fillId="4" borderId="2" xfId="0" applyFont="1" applyFill="1" applyBorder="1"/>
    <xf numFmtId="0" fontId="19" fillId="4" borderId="2" xfId="0" applyFont="1" applyFill="1" applyBorder="1" applyAlignment="1">
      <alignment horizontal="center"/>
    </xf>
    <xf numFmtId="166" fontId="19" fillId="4" borderId="2" xfId="1" applyNumberFormat="1" applyFont="1" applyFill="1" applyBorder="1" applyAlignment="1">
      <alignment horizontal="right"/>
    </xf>
    <xf numFmtId="0" fontId="19" fillId="4" borderId="3" xfId="0" applyFont="1" applyFill="1" applyBorder="1"/>
    <xf numFmtId="0" fontId="19" fillId="4" borderId="4" xfId="0" applyFont="1" applyFill="1" applyBorder="1" applyAlignment="1">
      <alignment horizontal="center"/>
    </xf>
    <xf numFmtId="0" fontId="36" fillId="4" borderId="5" xfId="0" applyFont="1" applyFill="1" applyBorder="1"/>
    <xf numFmtId="0" fontId="19" fillId="4" borderId="5" xfId="0" applyFont="1" applyFill="1" applyBorder="1" applyAlignment="1">
      <alignment horizontal="center"/>
    </xf>
    <xf numFmtId="166" fontId="19" fillId="4" borderId="5" xfId="1" applyNumberFormat="1" applyFont="1" applyFill="1" applyBorder="1" applyAlignment="1">
      <alignment horizontal="right"/>
    </xf>
    <xf numFmtId="0" fontId="19" fillId="4" borderId="6" xfId="0" applyFont="1" applyFill="1" applyBorder="1"/>
    <xf numFmtId="0" fontId="19" fillId="4" borderId="31" xfId="0" applyFont="1" applyFill="1" applyBorder="1" applyAlignment="1">
      <alignment horizontal="center"/>
    </xf>
    <xf numFmtId="0" fontId="19" fillId="4" borderId="14" xfId="21" applyNumberFormat="1" applyFont="1" applyFill="1" applyBorder="1" applyAlignment="1">
      <alignment horizontal="center"/>
    </xf>
    <xf numFmtId="176" fontId="19" fillId="4" borderId="5" xfId="0" applyNumberFormat="1" applyFont="1" applyFill="1" applyBorder="1" applyAlignment="1">
      <alignment horizontal="right"/>
    </xf>
    <xf numFmtId="43" fontId="19" fillId="4" borderId="6" xfId="0" applyNumberFormat="1" applyFont="1" applyFill="1" applyBorder="1"/>
    <xf numFmtId="0" fontId="19" fillId="4" borderId="5" xfId="21" applyNumberFormat="1" applyFont="1" applyFill="1" applyBorder="1" applyAlignment="1">
      <alignment horizontal="center"/>
    </xf>
    <xf numFmtId="0" fontId="19" fillId="4" borderId="5" xfId="0" applyFont="1" applyFill="1" applyBorder="1"/>
    <xf numFmtId="0" fontId="19" fillId="4" borderId="13" xfId="0" applyFont="1" applyFill="1" applyBorder="1" applyAlignment="1">
      <alignment horizontal="center"/>
    </xf>
    <xf numFmtId="0" fontId="19" fillId="4" borderId="42" xfId="0" applyFont="1" applyFill="1" applyBorder="1" applyAlignment="1">
      <alignment horizontal="center"/>
    </xf>
    <xf numFmtId="0" fontId="19" fillId="4" borderId="8" xfId="0" applyFont="1" applyFill="1" applyBorder="1"/>
    <xf numFmtId="0" fontId="19" fillId="4" borderId="14" xfId="0" applyFont="1" applyFill="1" applyBorder="1" applyAlignment="1">
      <alignment horizontal="center"/>
    </xf>
    <xf numFmtId="176" fontId="19" fillId="4" borderId="14" xfId="0" applyNumberFormat="1" applyFont="1" applyFill="1" applyBorder="1" applyAlignment="1">
      <alignment horizontal="right"/>
    </xf>
    <xf numFmtId="166" fontId="19" fillId="4" borderId="14" xfId="1" applyNumberFormat="1" applyFont="1" applyFill="1" applyBorder="1" applyAlignment="1">
      <alignment horizontal="right"/>
    </xf>
    <xf numFmtId="43" fontId="36" fillId="4" borderId="44" xfId="0" applyNumberFormat="1" applyFont="1" applyFill="1" applyBorder="1"/>
    <xf numFmtId="0" fontId="36" fillId="4" borderId="120" xfId="0" applyFont="1" applyFill="1" applyBorder="1" applyAlignment="1">
      <alignment horizontal="center"/>
    </xf>
    <xf numFmtId="0" fontId="36" fillId="4" borderId="33" xfId="0" applyFont="1" applyFill="1" applyBorder="1" applyAlignment="1">
      <alignment horizontal="center"/>
    </xf>
    <xf numFmtId="0" fontId="36" fillId="4" borderId="11" xfId="0" applyFont="1" applyFill="1" applyBorder="1"/>
    <xf numFmtId="0" fontId="36" fillId="4" borderId="35" xfId="0" applyFont="1" applyFill="1" applyBorder="1" applyAlignment="1">
      <alignment horizontal="center"/>
    </xf>
    <xf numFmtId="166" fontId="36" fillId="4" borderId="35" xfId="1" applyNumberFormat="1" applyFont="1" applyFill="1" applyBorder="1" applyAlignment="1">
      <alignment horizontal="right"/>
    </xf>
    <xf numFmtId="0" fontId="36" fillId="4" borderId="36" xfId="0" applyFont="1" applyFill="1" applyBorder="1"/>
    <xf numFmtId="0" fontId="36" fillId="4" borderId="4" xfId="0" applyFont="1" applyFill="1" applyBorder="1" applyAlignment="1">
      <alignment horizontal="center"/>
    </xf>
    <xf numFmtId="0" fontId="36" fillId="4" borderId="38" xfId="0" applyFont="1" applyFill="1" applyBorder="1" applyAlignment="1">
      <alignment horizontal="center"/>
    </xf>
    <xf numFmtId="0" fontId="38" fillId="4" borderId="5" xfId="0" applyFont="1" applyFill="1" applyBorder="1" applyAlignment="1">
      <alignment horizontal="left" wrapText="1"/>
    </xf>
    <xf numFmtId="0" fontId="25" fillId="4" borderId="4" xfId="0" applyFont="1" applyFill="1" applyBorder="1" applyAlignment="1">
      <alignment horizontal="center"/>
    </xf>
    <xf numFmtId="0" fontId="25" fillId="4" borderId="38" xfId="0" applyFont="1" applyFill="1" applyBorder="1" applyAlignment="1">
      <alignment horizontal="center"/>
    </xf>
    <xf numFmtId="49" fontId="25" fillId="4" borderId="5" xfId="21" applyNumberFormat="1" applyFont="1" applyFill="1" applyBorder="1" applyAlignment="1"/>
    <xf numFmtId="166" fontId="22" fillId="4" borderId="5" xfId="1" applyNumberFormat="1" applyFont="1" applyFill="1" applyBorder="1" applyAlignment="1">
      <alignment horizontal="right"/>
    </xf>
    <xf numFmtId="0" fontId="22" fillId="4" borderId="6" xfId="0" applyFont="1" applyFill="1" applyBorder="1"/>
    <xf numFmtId="0" fontId="22" fillId="4" borderId="4" xfId="0" applyFont="1" applyFill="1" applyBorder="1" applyAlignment="1">
      <alignment horizontal="center"/>
    </xf>
    <xf numFmtId="49" fontId="22" fillId="4" borderId="5" xfId="21" applyNumberFormat="1" applyFont="1" applyFill="1" applyBorder="1" applyAlignment="1">
      <alignment wrapText="1"/>
    </xf>
    <xf numFmtId="0" fontId="22" fillId="4" borderId="5" xfId="0" applyFont="1" applyFill="1" applyBorder="1" applyAlignment="1">
      <alignment horizontal="left" wrapText="1"/>
    </xf>
    <xf numFmtId="0" fontId="22" fillId="4" borderId="38" xfId="0" applyFont="1" applyFill="1" applyBorder="1" applyAlignment="1">
      <alignment horizontal="center"/>
    </xf>
    <xf numFmtId="0" fontId="22" fillId="4" borderId="31" xfId="0" applyFont="1" applyFill="1" applyBorder="1" applyAlignment="1">
      <alignment horizontal="center"/>
    </xf>
    <xf numFmtId="0" fontId="22" fillId="4" borderId="13" xfId="0" applyFont="1" applyFill="1" applyBorder="1" applyAlignment="1" applyProtection="1">
      <alignment horizontal="center"/>
      <protection locked="0"/>
    </xf>
    <xf numFmtId="0" fontId="19" fillId="4" borderId="39" xfId="21" applyNumberFormat="1" applyFont="1" applyFill="1" applyBorder="1" applyAlignment="1">
      <alignment horizontal="center"/>
    </xf>
    <xf numFmtId="49" fontId="22" fillId="4" borderId="5" xfId="21" applyNumberFormat="1" applyFont="1" applyFill="1" applyBorder="1" applyAlignment="1" applyProtection="1">
      <alignment wrapText="1"/>
      <protection locked="0"/>
    </xf>
    <xf numFmtId="0" fontId="22" fillId="4" borderId="14" xfId="0" applyFont="1" applyFill="1" applyBorder="1" applyAlignment="1" applyProtection="1">
      <alignment horizontal="center"/>
      <protection locked="0"/>
    </xf>
    <xf numFmtId="166" fontId="22" fillId="4" borderId="14" xfId="1" applyNumberFormat="1" applyFont="1" applyFill="1" applyBorder="1" applyAlignment="1" applyProtection="1">
      <alignment horizontal="right"/>
      <protection locked="0"/>
    </xf>
    <xf numFmtId="43" fontId="19" fillId="4" borderId="6" xfId="0" applyNumberFormat="1" applyFont="1" applyFill="1" applyBorder="1" applyProtection="1">
      <protection locked="0"/>
    </xf>
    <xf numFmtId="0" fontId="22" fillId="4" borderId="42" xfId="0" applyFont="1" applyFill="1" applyBorder="1" applyAlignment="1" applyProtection="1">
      <alignment horizontal="center"/>
      <protection locked="0"/>
    </xf>
    <xf numFmtId="0" fontId="25" fillId="4" borderId="35" xfId="0" applyFont="1" applyFill="1" applyBorder="1" applyProtection="1">
      <protection locked="0"/>
    </xf>
    <xf numFmtId="49" fontId="38" fillId="4" borderId="5" xfId="21" applyNumberFormat="1" applyFont="1" applyFill="1" applyBorder="1" applyAlignment="1" applyProtection="1">
      <protection locked="0"/>
    </xf>
    <xf numFmtId="0" fontId="22" fillId="4" borderId="40" xfId="0" applyFont="1" applyFill="1" applyBorder="1" applyAlignment="1" applyProtection="1">
      <alignment horizontal="center"/>
      <protection locked="0"/>
    </xf>
    <xf numFmtId="49" fontId="38" fillId="4" borderId="5" xfId="21" applyNumberFormat="1" applyFont="1" applyFill="1" applyBorder="1" applyAlignment="1" applyProtection="1">
      <alignment wrapText="1"/>
      <protection locked="0"/>
    </xf>
    <xf numFmtId="0" fontId="22" fillId="4" borderId="5" xfId="0" applyFont="1" applyFill="1" applyBorder="1" applyAlignment="1" applyProtection="1">
      <alignment horizontal="center"/>
      <protection locked="0"/>
    </xf>
    <xf numFmtId="166" fontId="22" fillId="4" borderId="5" xfId="1" applyNumberFormat="1" applyFont="1" applyFill="1" applyBorder="1" applyAlignment="1" applyProtection="1">
      <alignment horizontal="right"/>
      <protection locked="0"/>
    </xf>
    <xf numFmtId="0" fontId="22" fillId="4" borderId="40" xfId="0" applyFont="1" applyFill="1" applyBorder="1" applyAlignment="1">
      <alignment horizontal="center"/>
    </xf>
    <xf numFmtId="0" fontId="22" fillId="4" borderId="13" xfId="0" applyFont="1" applyFill="1" applyBorder="1" applyAlignment="1">
      <alignment horizontal="center"/>
    </xf>
    <xf numFmtId="49" fontId="22" fillId="4" borderId="8" xfId="21" applyNumberFormat="1" applyFont="1" applyFill="1" applyBorder="1" applyAlignment="1">
      <alignment wrapText="1"/>
    </xf>
    <xf numFmtId="0" fontId="22" fillId="4" borderId="14" xfId="0" applyFont="1" applyFill="1" applyBorder="1" applyAlignment="1">
      <alignment horizontal="center"/>
    </xf>
    <xf numFmtId="166" fontId="22" fillId="4" borderId="14" xfId="1" applyNumberFormat="1" applyFont="1" applyFill="1" applyBorder="1" applyAlignment="1">
      <alignment horizontal="right"/>
    </xf>
    <xf numFmtId="43" fontId="36" fillId="4" borderId="45" xfId="0" applyNumberFormat="1" applyFont="1" applyFill="1" applyBorder="1"/>
    <xf numFmtId="0" fontId="19" fillId="4" borderId="35" xfId="0" applyFont="1" applyFill="1" applyBorder="1" applyAlignment="1">
      <alignment horizontal="center"/>
    </xf>
    <xf numFmtId="166" fontId="19" fillId="4" borderId="35" xfId="1" applyNumberFormat="1" applyFont="1" applyFill="1" applyBorder="1" applyAlignment="1">
      <alignment horizontal="right"/>
    </xf>
    <xf numFmtId="0" fontId="19" fillId="4" borderId="36" xfId="0" applyFont="1" applyFill="1" applyBorder="1"/>
    <xf numFmtId="0" fontId="22" fillId="4" borderId="5" xfId="30" applyFont="1" applyFill="1" applyBorder="1" applyAlignment="1">
      <alignment vertical="center"/>
    </xf>
    <xf numFmtId="0" fontId="22" fillId="4" borderId="14" xfId="30" applyFont="1" applyFill="1" applyBorder="1" applyAlignment="1">
      <alignment horizontal="center" vertical="center" wrapText="1"/>
    </xf>
    <xf numFmtId="0" fontId="19" fillId="4" borderId="19" xfId="0" applyFont="1" applyFill="1" applyBorder="1" applyAlignment="1">
      <alignment horizontal="center"/>
    </xf>
    <xf numFmtId="0" fontId="19" fillId="4" borderId="87" xfId="0" applyFont="1" applyFill="1" applyBorder="1" applyAlignment="1">
      <alignment horizontal="center"/>
    </xf>
    <xf numFmtId="49" fontId="38" fillId="4" borderId="65" xfId="21" applyNumberFormat="1" applyFont="1" applyFill="1" applyBorder="1" applyAlignment="1"/>
    <xf numFmtId="0" fontId="22" fillId="4" borderId="0" xfId="30" applyFont="1" applyFill="1" applyBorder="1" applyAlignment="1">
      <alignment horizontal="center" vertical="center" wrapText="1"/>
    </xf>
    <xf numFmtId="43" fontId="19" fillId="4" borderId="71" xfId="0" applyNumberFormat="1" applyFont="1" applyFill="1" applyBorder="1" applyAlignment="1">
      <alignment horizontal="center"/>
    </xf>
    <xf numFmtId="166" fontId="19" fillId="4" borderId="0" xfId="1" applyNumberFormat="1" applyFont="1" applyFill="1" applyBorder="1" applyAlignment="1">
      <alignment horizontal="right"/>
    </xf>
    <xf numFmtId="0" fontId="19" fillId="4" borderId="37" xfId="0" applyFont="1" applyFill="1" applyBorder="1" applyAlignment="1">
      <alignment horizontal="center"/>
    </xf>
    <xf numFmtId="49" fontId="38" fillId="4" borderId="8" xfId="21" applyNumberFormat="1" applyFont="1" applyFill="1" applyBorder="1" applyAlignment="1"/>
    <xf numFmtId="43" fontId="75" fillId="4" borderId="37" xfId="31" applyFont="1" applyFill="1" applyBorder="1" applyAlignment="1">
      <alignment vertical="center"/>
    </xf>
    <xf numFmtId="43" fontId="19" fillId="4" borderId="45" xfId="0" applyNumberFormat="1" applyFont="1" applyFill="1" applyBorder="1"/>
    <xf numFmtId="0" fontId="22" fillId="4" borderId="5" xfId="30" applyFont="1" applyFill="1" applyBorder="1" applyAlignment="1">
      <alignment horizontal="center" vertical="center" wrapText="1"/>
    </xf>
    <xf numFmtId="0" fontId="36" fillId="4" borderId="35" xfId="0" applyFont="1" applyFill="1" applyBorder="1"/>
    <xf numFmtId="0" fontId="19" fillId="4" borderId="32" xfId="0" applyFont="1" applyFill="1" applyBorder="1" applyAlignment="1">
      <alignment horizontal="center"/>
    </xf>
    <xf numFmtId="43" fontId="75" fillId="4" borderId="32" xfId="31" applyFont="1" applyFill="1" applyBorder="1" applyAlignment="1">
      <alignment vertical="center"/>
    </xf>
    <xf numFmtId="0" fontId="19" fillId="4" borderId="40" xfId="0" applyFont="1" applyFill="1" applyBorder="1" applyAlignment="1">
      <alignment horizontal="center"/>
    </xf>
    <xf numFmtId="0" fontId="19" fillId="4" borderId="121" xfId="0" applyFont="1" applyFill="1" applyBorder="1" applyAlignment="1">
      <alignment horizontal="center"/>
    </xf>
    <xf numFmtId="0" fontId="19" fillId="4" borderId="0" xfId="0" applyFont="1" applyFill="1" applyBorder="1" applyAlignment="1">
      <alignment horizontal="center"/>
    </xf>
    <xf numFmtId="49" fontId="38" fillId="4" borderId="68" xfId="21" applyNumberFormat="1" applyFont="1" applyFill="1" applyBorder="1" applyAlignment="1">
      <alignment wrapText="1"/>
    </xf>
    <xf numFmtId="0" fontId="19" fillId="4" borderId="68" xfId="0" applyFont="1" applyFill="1" applyBorder="1" applyAlignment="1">
      <alignment horizontal="center"/>
    </xf>
    <xf numFmtId="0" fontId="19" fillId="4" borderId="106" xfId="0" applyFont="1" applyFill="1" applyBorder="1" applyAlignment="1">
      <alignment horizontal="center"/>
    </xf>
    <xf numFmtId="166" fontId="19" fillId="4" borderId="68" xfId="1" applyNumberFormat="1" applyFont="1" applyFill="1" applyBorder="1" applyAlignment="1">
      <alignment horizontal="right"/>
    </xf>
    <xf numFmtId="43" fontId="19" fillId="4" borderId="36" xfId="0" applyNumberFormat="1" applyFont="1" applyFill="1" applyBorder="1"/>
    <xf numFmtId="0" fontId="19" fillId="4" borderId="8" xfId="21" applyNumberFormat="1" applyFont="1" applyFill="1" applyBorder="1" applyAlignment="1">
      <alignment horizontal="center"/>
    </xf>
    <xf numFmtId="49" fontId="38" fillId="4" borderId="8" xfId="21" applyNumberFormat="1" applyFont="1" applyFill="1" applyBorder="1" applyAlignment="1">
      <alignment wrapText="1"/>
    </xf>
    <xf numFmtId="43" fontId="19" fillId="4" borderId="73" xfId="0" applyNumberFormat="1" applyFont="1" applyFill="1" applyBorder="1"/>
    <xf numFmtId="43" fontId="19" fillId="4" borderId="116" xfId="0" applyNumberFormat="1" applyFont="1" applyFill="1" applyBorder="1"/>
    <xf numFmtId="0" fontId="2" fillId="4" borderId="5" xfId="0" applyFont="1" applyFill="1" applyBorder="1" applyAlignment="1">
      <alignment horizontal="center"/>
    </xf>
    <xf numFmtId="43" fontId="75" fillId="4" borderId="106" xfId="31" applyFont="1" applyFill="1" applyBorder="1" applyAlignment="1">
      <alignment vertical="center"/>
    </xf>
    <xf numFmtId="0" fontId="2" fillId="4" borderId="8" xfId="0" applyFont="1" applyFill="1" applyBorder="1" applyAlignment="1">
      <alignment horizontal="center"/>
    </xf>
    <xf numFmtId="0" fontId="36" fillId="4" borderId="2" xfId="0" applyFont="1" applyFill="1" applyBorder="1"/>
    <xf numFmtId="0" fontId="38" fillId="4" borderId="8" xfId="0" applyFont="1" applyFill="1" applyBorder="1" applyAlignment="1">
      <alignment horizontal="left" wrapText="1"/>
    </xf>
    <xf numFmtId="41" fontId="22" fillId="4" borderId="5" xfId="30" applyNumberFormat="1" applyFont="1" applyFill="1" applyBorder="1" applyAlignment="1">
      <alignment horizontal="center" vertical="center"/>
    </xf>
    <xf numFmtId="0" fontId="38" fillId="4" borderId="8" xfId="0" applyFont="1" applyFill="1" applyBorder="1" applyAlignment="1">
      <alignment horizontal="left" vertical="center" wrapText="1"/>
    </xf>
    <xf numFmtId="0" fontId="22" fillId="4" borderId="5" xfId="17" applyFont="1" applyFill="1" applyBorder="1" applyAlignment="1">
      <alignment vertical="center"/>
    </xf>
    <xf numFmtId="43" fontId="19" fillId="4" borderId="5" xfId="0" applyNumberFormat="1" applyFont="1" applyFill="1" applyBorder="1" applyAlignment="1">
      <alignment horizontal="center"/>
    </xf>
    <xf numFmtId="0" fontId="38" fillId="4" borderId="5" xfId="0" applyFont="1" applyFill="1" applyBorder="1" applyAlignment="1">
      <alignment horizontal="left" vertical="center" wrapText="1"/>
    </xf>
    <xf numFmtId="0" fontId="38" fillId="4" borderId="14" xfId="0" applyFont="1" applyFill="1" applyBorder="1" applyAlignment="1">
      <alignment horizontal="left" wrapText="1"/>
    </xf>
    <xf numFmtId="0" fontId="38" fillId="4" borderId="68" xfId="0" applyFont="1" applyFill="1" applyBorder="1" applyAlignment="1">
      <alignment horizontal="left" wrapText="1"/>
    </xf>
    <xf numFmtId="0" fontId="37" fillId="4" borderId="68" xfId="0" applyFont="1" applyFill="1" applyBorder="1" applyAlignment="1">
      <alignment horizontal="left" wrapText="1"/>
    </xf>
    <xf numFmtId="41" fontId="22" fillId="4" borderId="5" xfId="30" applyNumberFormat="1" applyFont="1" applyFill="1" applyBorder="1" applyAlignment="1">
      <alignment vertical="center" wrapText="1"/>
    </xf>
    <xf numFmtId="41" fontId="22" fillId="4" borderId="5" xfId="30" applyNumberFormat="1" applyFont="1" applyFill="1" applyBorder="1" applyAlignment="1">
      <alignment horizontal="center" vertical="center" wrapText="1"/>
    </xf>
    <xf numFmtId="0" fontId="38" fillId="4" borderId="8" xfId="0" applyFont="1" applyFill="1" applyBorder="1" applyAlignment="1">
      <alignment wrapText="1"/>
    </xf>
    <xf numFmtId="0" fontId="36" fillId="4" borderId="124" xfId="0" applyFont="1" applyFill="1" applyBorder="1" applyAlignment="1">
      <alignment horizontal="center"/>
    </xf>
    <xf numFmtId="0" fontId="36" fillId="4" borderId="11" xfId="0" applyFont="1" applyFill="1" applyBorder="1" applyAlignment="1">
      <alignment horizontal="center"/>
    </xf>
    <xf numFmtId="41" fontId="22" fillId="4" borderId="5" xfId="30" applyNumberFormat="1" applyFont="1" applyFill="1" applyBorder="1" applyAlignment="1">
      <alignment vertical="center"/>
    </xf>
    <xf numFmtId="41" fontId="22" fillId="4" borderId="14" xfId="30" applyNumberFormat="1" applyFont="1" applyFill="1" applyBorder="1" applyAlignment="1">
      <alignment horizontal="center" vertical="center"/>
    </xf>
    <xf numFmtId="166" fontId="25" fillId="4" borderId="32" xfId="1" applyNumberFormat="1" applyFont="1" applyFill="1" applyBorder="1" applyAlignment="1">
      <alignment horizontal="right" vertical="center" wrapText="1"/>
    </xf>
    <xf numFmtId="41" fontId="25" fillId="4" borderId="12" xfId="30" applyNumberFormat="1" applyFont="1" applyFill="1" applyBorder="1" applyAlignment="1">
      <alignment vertical="center" wrapText="1"/>
    </xf>
    <xf numFmtId="43" fontId="22" fillId="4" borderId="5" xfId="31" applyFont="1" applyFill="1" applyBorder="1" applyAlignment="1">
      <alignment horizontal="center" vertical="center"/>
    </xf>
    <xf numFmtId="166" fontId="22" fillId="4" borderId="37" xfId="1" applyNumberFormat="1" applyFont="1" applyFill="1" applyBorder="1" applyAlignment="1">
      <alignment horizontal="right" vertical="center"/>
    </xf>
    <xf numFmtId="166" fontId="22" fillId="4" borderId="37" xfId="1" applyNumberFormat="1" applyFont="1" applyFill="1" applyBorder="1" applyAlignment="1">
      <alignment horizontal="right" vertical="center" wrapText="1"/>
    </xf>
    <xf numFmtId="43" fontId="22" fillId="4" borderId="14" xfId="31" applyFont="1" applyFill="1" applyBorder="1" applyAlignment="1">
      <alignment horizontal="center" vertical="center"/>
    </xf>
    <xf numFmtId="166" fontId="22" fillId="4" borderId="41" xfId="1" applyNumberFormat="1" applyFont="1" applyFill="1" applyBorder="1" applyAlignment="1">
      <alignment horizontal="right" vertical="center"/>
    </xf>
    <xf numFmtId="43" fontId="19" fillId="4" borderId="59" xfId="0" applyNumberFormat="1" applyFont="1" applyFill="1" applyBorder="1"/>
    <xf numFmtId="0" fontId="22" fillId="4" borderId="35" xfId="17" applyFont="1" applyFill="1" applyBorder="1" applyAlignment="1">
      <alignment horizontal="center" vertical="center"/>
    </xf>
    <xf numFmtId="41" fontId="22" fillId="4" borderId="35" xfId="30" applyNumberFormat="1" applyFont="1" applyFill="1" applyBorder="1" applyAlignment="1">
      <alignment horizontal="center" vertical="center"/>
    </xf>
    <xf numFmtId="166" fontId="22" fillId="4" borderId="35" xfId="1" applyNumberFormat="1" applyFont="1" applyFill="1" applyBorder="1" applyAlignment="1">
      <alignment horizontal="right" vertical="center"/>
    </xf>
    <xf numFmtId="41" fontId="22" fillId="4" borderId="36" xfId="30" applyNumberFormat="1" applyFont="1" applyFill="1" applyBorder="1" applyAlignment="1">
      <alignment vertical="center"/>
    </xf>
    <xf numFmtId="0" fontId="22" fillId="4" borderId="5" xfId="17" applyFont="1" applyFill="1" applyBorder="1" applyAlignment="1">
      <alignment horizontal="center" vertical="center"/>
    </xf>
    <xf numFmtId="43" fontId="75" fillId="4" borderId="5" xfId="31" applyFont="1" applyFill="1" applyBorder="1" applyAlignment="1">
      <alignment horizontal="center" vertical="center"/>
    </xf>
    <xf numFmtId="0" fontId="19" fillId="4" borderId="17" xfId="0" applyFont="1" applyFill="1" applyBorder="1"/>
    <xf numFmtId="43" fontId="75" fillId="4" borderId="14" xfId="31" applyFont="1" applyFill="1" applyBorder="1" applyAlignment="1">
      <alignment horizontal="center" vertical="center"/>
    </xf>
    <xf numFmtId="41" fontId="22" fillId="4" borderId="5" xfId="30" applyNumberFormat="1" applyFont="1" applyFill="1" applyBorder="1" applyAlignment="1">
      <alignment horizontal="left" vertical="center"/>
    </xf>
    <xf numFmtId="43" fontId="0" fillId="4" borderId="116" xfId="0" applyNumberFormat="1" applyFill="1" applyBorder="1"/>
    <xf numFmtId="0" fontId="81" fillId="4" borderId="5" xfId="0" applyFont="1" applyFill="1" applyBorder="1"/>
    <xf numFmtId="41" fontId="22" fillId="4" borderId="37" xfId="30" applyNumberFormat="1" applyFont="1" applyFill="1" applyBorder="1" applyAlignment="1">
      <alignment vertical="center" wrapText="1"/>
    </xf>
    <xf numFmtId="43" fontId="22" fillId="4" borderId="32" xfId="31" applyFont="1" applyFill="1" applyBorder="1" applyAlignment="1">
      <alignment horizontal="center" vertical="center"/>
    </xf>
    <xf numFmtId="43" fontId="22" fillId="4" borderId="35" xfId="31" applyFont="1" applyFill="1" applyBorder="1" applyAlignment="1">
      <alignment horizontal="center" vertical="center"/>
    </xf>
    <xf numFmtId="41" fontId="22" fillId="4" borderId="122" xfId="30" applyNumberFormat="1" applyFont="1" applyFill="1" applyBorder="1" applyAlignment="1">
      <alignment vertical="center" wrapText="1"/>
    </xf>
    <xf numFmtId="43" fontId="22" fillId="4" borderId="75" xfId="31" applyFont="1" applyFill="1" applyBorder="1" applyAlignment="1">
      <alignment horizontal="center" vertical="center"/>
    </xf>
    <xf numFmtId="0" fontId="36" fillId="4" borderId="0" xfId="0" applyFont="1" applyFill="1" applyBorder="1" applyAlignment="1">
      <alignment horizontal="center"/>
    </xf>
    <xf numFmtId="166" fontId="36" fillId="4" borderId="0" xfId="1" applyNumberFormat="1" applyFont="1" applyFill="1" applyBorder="1" applyAlignment="1">
      <alignment horizontal="right"/>
    </xf>
    <xf numFmtId="0" fontId="0" fillId="4" borderId="0" xfId="0" applyFill="1" applyBorder="1"/>
    <xf numFmtId="0" fontId="0" fillId="4" borderId="0" xfId="0" applyFill="1" applyAlignment="1">
      <alignment horizontal="center"/>
    </xf>
    <xf numFmtId="166" fontId="77" fillId="4" borderId="0" xfId="1" applyNumberFormat="1" applyFont="1" applyFill="1" applyAlignment="1">
      <alignment horizontal="right"/>
    </xf>
    <xf numFmtId="166" fontId="79" fillId="4" borderId="0" xfId="1" applyNumberFormat="1" applyFont="1" applyFill="1" applyAlignment="1">
      <alignment horizontal="right"/>
    </xf>
    <xf numFmtId="166" fontId="79" fillId="4" borderId="88" xfId="1" applyNumberFormat="1" applyFont="1" applyFill="1" applyBorder="1" applyAlignment="1">
      <alignment horizontal="right"/>
    </xf>
    <xf numFmtId="166" fontId="0" fillId="4" borderId="0" xfId="1" applyNumberFormat="1" applyFont="1" applyFill="1" applyAlignment="1">
      <alignment horizontal="right"/>
    </xf>
    <xf numFmtId="0" fontId="36" fillId="8" borderId="70" xfId="0" applyFont="1" applyFill="1" applyBorder="1" applyAlignment="1">
      <alignment horizontal="center" vertical="center"/>
    </xf>
    <xf numFmtId="0" fontId="36" fillId="8" borderId="78" xfId="0" applyFont="1" applyFill="1" applyBorder="1" applyAlignment="1">
      <alignment horizontal="center" vertical="center" wrapText="1"/>
    </xf>
    <xf numFmtId="0" fontId="36" fillId="8" borderId="117" xfId="0" applyFont="1" applyFill="1" applyBorder="1" applyAlignment="1">
      <alignment horizontal="center" vertical="center"/>
    </xf>
    <xf numFmtId="166" fontId="36" fillId="8" borderId="117" xfId="1" applyNumberFormat="1" applyFont="1" applyFill="1" applyBorder="1" applyAlignment="1">
      <alignment horizontal="center" vertical="center" wrapText="1"/>
    </xf>
    <xf numFmtId="0" fontId="36" fillId="8" borderId="116" xfId="0" applyFont="1" applyFill="1" applyBorder="1" applyAlignment="1">
      <alignment horizontal="center" vertical="center" wrapText="1"/>
    </xf>
    <xf numFmtId="0" fontId="38" fillId="4" borderId="5" xfId="0" applyFont="1" applyFill="1" applyBorder="1" applyAlignment="1">
      <alignment horizontal="center"/>
    </xf>
    <xf numFmtId="0" fontId="38" fillId="4" borderId="8" xfId="0" applyFont="1" applyFill="1" applyBorder="1" applyAlignment="1">
      <alignment horizontal="center"/>
    </xf>
    <xf numFmtId="0" fontId="19" fillId="4" borderId="5" xfId="32" applyFont="1" applyFill="1" applyBorder="1" applyAlignment="1">
      <alignment horizontal="center"/>
    </xf>
    <xf numFmtId="0" fontId="19" fillId="4" borderId="17" xfId="32" applyFont="1" applyFill="1" applyBorder="1" applyAlignment="1">
      <alignment horizontal="center"/>
    </xf>
    <xf numFmtId="0" fontId="19" fillId="4" borderId="41" xfId="0" applyFont="1" applyFill="1" applyBorder="1" applyAlignment="1">
      <alignment horizontal="center"/>
    </xf>
    <xf numFmtId="166" fontId="22" fillId="4" borderId="14" xfId="1" applyNumberFormat="1" applyFont="1" applyFill="1" applyBorder="1" applyAlignment="1" applyProtection="1">
      <alignment horizontal="center"/>
      <protection locked="0"/>
    </xf>
    <xf numFmtId="176" fontId="83" fillId="4" borderId="5" xfId="0" applyNumberFormat="1" applyFont="1" applyFill="1" applyBorder="1" applyAlignment="1">
      <alignment horizontal="right"/>
    </xf>
    <xf numFmtId="43" fontId="83" fillId="4" borderId="32" xfId="31" applyFont="1" applyFill="1" applyBorder="1" applyAlignment="1">
      <alignment vertical="center"/>
    </xf>
    <xf numFmtId="178" fontId="83" fillId="4" borderId="5" xfId="1" applyNumberFormat="1" applyFont="1" applyFill="1" applyBorder="1" applyAlignment="1">
      <alignment horizontal="right"/>
    </xf>
    <xf numFmtId="0" fontId="83" fillId="4" borderId="5" xfId="0" applyFont="1" applyFill="1" applyBorder="1" applyAlignment="1">
      <alignment horizontal="center"/>
    </xf>
    <xf numFmtId="0" fontId="83" fillId="4" borderId="14" xfId="0" applyFont="1" applyFill="1" applyBorder="1" applyAlignment="1">
      <alignment horizontal="center"/>
    </xf>
    <xf numFmtId="43" fontId="85" fillId="4" borderId="37" xfId="31" applyFont="1" applyFill="1" applyBorder="1" applyAlignment="1">
      <alignment vertical="center"/>
    </xf>
    <xf numFmtId="0" fontId="19" fillId="2" borderId="13" xfId="0" applyFont="1" applyFill="1" applyBorder="1" applyAlignment="1">
      <alignment horizontal="center"/>
    </xf>
    <xf numFmtId="0" fontId="19" fillId="2" borderId="39" xfId="21" applyNumberFormat="1" applyFont="1" applyFill="1" applyBorder="1" applyAlignment="1">
      <alignment horizontal="center"/>
    </xf>
    <xf numFmtId="49" fontId="38" fillId="2" borderId="8" xfId="21" applyNumberFormat="1" applyFont="1" applyFill="1" applyBorder="1" applyAlignment="1"/>
    <xf numFmtId="0" fontId="22" fillId="2" borderId="0" xfId="30" applyFont="1" applyFill="1" applyBorder="1" applyAlignment="1">
      <alignment horizontal="center" vertical="center" wrapText="1"/>
    </xf>
    <xf numFmtId="43" fontId="79" fillId="2" borderId="37" xfId="31" applyFont="1" applyFill="1" applyBorder="1" applyAlignment="1">
      <alignment vertical="center"/>
    </xf>
    <xf numFmtId="166" fontId="19" fillId="2" borderId="14" xfId="1" applyNumberFormat="1" applyFont="1" applyFill="1" applyBorder="1" applyAlignment="1">
      <alignment horizontal="right"/>
    </xf>
    <xf numFmtId="43" fontId="19" fillId="2" borderId="6" xfId="0" applyNumberFormat="1" applyFont="1" applyFill="1" applyBorder="1"/>
    <xf numFmtId="43" fontId="85" fillId="4" borderId="32" xfId="31" applyFont="1" applyFill="1" applyBorder="1" applyAlignment="1">
      <alignment vertical="center"/>
    </xf>
    <xf numFmtId="0" fontId="36" fillId="2" borderId="120" xfId="0" applyFont="1" applyFill="1" applyBorder="1" applyAlignment="1">
      <alignment horizontal="center"/>
    </xf>
    <xf numFmtId="0" fontId="36" fillId="2" borderId="33" xfId="0" applyFont="1" applyFill="1" applyBorder="1" applyAlignment="1">
      <alignment horizontal="center"/>
    </xf>
    <xf numFmtId="0" fontId="36" fillId="2" borderId="35" xfId="0" applyFont="1" applyFill="1" applyBorder="1"/>
    <xf numFmtId="0" fontId="19" fillId="2" borderId="35" xfId="0" applyFont="1" applyFill="1" applyBorder="1" applyAlignment="1">
      <alignment horizontal="center"/>
    </xf>
    <xf numFmtId="0" fontId="19" fillId="2" borderId="32" xfId="0" applyFont="1" applyFill="1" applyBorder="1" applyAlignment="1">
      <alignment horizontal="center"/>
    </xf>
    <xf numFmtId="166" fontId="19" fillId="2" borderId="35" xfId="1" applyNumberFormat="1" applyFont="1" applyFill="1" applyBorder="1" applyAlignment="1">
      <alignment horizontal="right"/>
    </xf>
    <xf numFmtId="0" fontId="19" fillId="2" borderId="36" xfId="0" applyFont="1" applyFill="1" applyBorder="1"/>
    <xf numFmtId="0" fontId="19" fillId="2" borderId="5" xfId="21" applyNumberFormat="1" applyFont="1" applyFill="1" applyBorder="1" applyAlignment="1">
      <alignment horizontal="center"/>
    </xf>
    <xf numFmtId="0" fontId="19" fillId="2" borderId="5" xfId="0" applyFont="1" applyFill="1" applyBorder="1" applyAlignment="1">
      <alignment horizontal="center"/>
    </xf>
    <xf numFmtId="43" fontId="75" fillId="2" borderId="32" xfId="31" applyFont="1" applyFill="1" applyBorder="1" applyAlignment="1">
      <alignment vertical="center"/>
    </xf>
    <xf numFmtId="0" fontId="19" fillId="2" borderId="40" xfId="0" applyFont="1" applyFill="1" applyBorder="1" applyAlignment="1">
      <alignment horizontal="center"/>
    </xf>
    <xf numFmtId="0" fontId="19" fillId="2" borderId="14" xfId="0" applyFont="1" applyFill="1" applyBorder="1" applyAlignment="1">
      <alignment horizontal="center"/>
    </xf>
    <xf numFmtId="0" fontId="36" fillId="2" borderId="0" xfId="0" applyFont="1" applyFill="1"/>
    <xf numFmtId="41" fontId="22" fillId="2" borderId="5" xfId="30" applyNumberFormat="1" applyFont="1" applyFill="1" applyBorder="1" applyAlignment="1">
      <alignment horizontal="center" vertical="center"/>
    </xf>
    <xf numFmtId="0" fontId="38" fillId="2" borderId="8" xfId="0" applyFont="1" applyFill="1" applyBorder="1" applyAlignment="1">
      <alignment horizontal="center"/>
    </xf>
    <xf numFmtId="0" fontId="19" fillId="2" borderId="4" xfId="0" applyFont="1" applyFill="1" applyBorder="1" applyAlignment="1">
      <alignment horizontal="center"/>
    </xf>
    <xf numFmtId="0" fontId="19" fillId="2" borderId="38" xfId="0" applyFont="1" applyFill="1" applyBorder="1" applyAlignment="1">
      <alignment horizontal="center"/>
    </xf>
    <xf numFmtId="166" fontId="36" fillId="2" borderId="5" xfId="1" applyNumberFormat="1" applyFont="1" applyFill="1" applyBorder="1" applyAlignment="1">
      <alignment horizontal="right"/>
    </xf>
    <xf numFmtId="0" fontId="36" fillId="2" borderId="6" xfId="0" applyFont="1" applyFill="1" applyBorder="1"/>
    <xf numFmtId="0" fontId="22" fillId="2" borderId="5" xfId="17" applyFont="1" applyFill="1" applyBorder="1" applyAlignment="1">
      <alignment vertical="center" wrapText="1"/>
    </xf>
    <xf numFmtId="0" fontId="22" fillId="2" borderId="5" xfId="17" applyFont="1" applyFill="1" applyBorder="1" applyAlignment="1">
      <alignment vertical="center"/>
    </xf>
    <xf numFmtId="0" fontId="36" fillId="2" borderId="4" xfId="0" applyFont="1" applyFill="1" applyBorder="1" applyAlignment="1">
      <alignment horizontal="center"/>
    </xf>
    <xf numFmtId="0" fontId="36" fillId="2" borderId="38" xfId="0" applyFont="1" applyFill="1" applyBorder="1" applyAlignment="1">
      <alignment horizontal="center"/>
    </xf>
    <xf numFmtId="0" fontId="19" fillId="2" borderId="45" xfId="0" applyFont="1" applyFill="1" applyBorder="1"/>
    <xf numFmtId="0" fontId="38" fillId="2" borderId="8" xfId="0" applyFont="1" applyFill="1" applyBorder="1" applyAlignment="1">
      <alignment wrapText="1"/>
    </xf>
    <xf numFmtId="0" fontId="22" fillId="2" borderId="14" xfId="30" applyFont="1" applyFill="1" applyBorder="1" applyAlignment="1">
      <alignment horizontal="center" vertical="center"/>
    </xf>
    <xf numFmtId="41" fontId="22" fillId="2" borderId="14" xfId="30" applyNumberFormat="1" applyFont="1" applyFill="1" applyBorder="1" applyAlignment="1">
      <alignment horizontal="center" vertical="center"/>
    </xf>
    <xf numFmtId="0" fontId="83" fillId="4" borderId="5" xfId="17" applyFont="1" applyFill="1" applyBorder="1" applyAlignment="1">
      <alignment horizontal="right" vertical="center"/>
    </xf>
    <xf numFmtId="41" fontId="83" fillId="4" borderId="5" xfId="30" applyNumberFormat="1" applyFont="1" applyFill="1" applyBorder="1" applyAlignment="1">
      <alignment horizontal="center" vertical="center"/>
    </xf>
    <xf numFmtId="41" fontId="83" fillId="4" borderId="14" xfId="30" applyNumberFormat="1" applyFont="1" applyFill="1" applyBorder="1" applyAlignment="1">
      <alignment horizontal="center" vertical="center"/>
    </xf>
    <xf numFmtId="0" fontId="36" fillId="4" borderId="0" xfId="0" applyFont="1" applyFill="1"/>
    <xf numFmtId="164" fontId="38" fillId="2" borderId="14" xfId="21" applyNumberFormat="1" applyFont="1" applyFill="1" applyBorder="1" applyAlignment="1"/>
    <xf numFmtId="0" fontId="19" fillId="6" borderId="0" xfId="0" applyFont="1" applyFill="1" applyAlignment="1">
      <alignment horizontal="left"/>
    </xf>
    <xf numFmtId="0" fontId="50" fillId="4" borderId="4" xfId="0" applyFont="1" applyFill="1" applyBorder="1" applyAlignment="1">
      <alignment horizontal="left"/>
    </xf>
    <xf numFmtId="0" fontId="59" fillId="4" borderId="5" xfId="0" applyFont="1" applyFill="1" applyBorder="1" applyAlignment="1">
      <alignment horizontal="left" wrapText="1"/>
    </xf>
    <xf numFmtId="0" fontId="37" fillId="4" borderId="5" xfId="0" applyFont="1" applyFill="1" applyBorder="1" applyAlignment="1">
      <alignment horizontal="center"/>
    </xf>
    <xf numFmtId="177" fontId="59" fillId="4" borderId="6" xfId="0" applyNumberFormat="1" applyFont="1" applyFill="1" applyBorder="1" applyAlignment="1">
      <alignment horizontal="left"/>
    </xf>
    <xf numFmtId="0" fontId="68" fillId="4" borderId="0" xfId="21" applyFont="1" applyFill="1" applyAlignment="1"/>
    <xf numFmtId="0" fontId="46" fillId="4" borderId="4" xfId="0" applyFont="1" applyFill="1" applyBorder="1"/>
    <xf numFmtId="0" fontId="37" fillId="4" borderId="5" xfId="0" applyFont="1" applyFill="1" applyBorder="1" applyAlignment="1">
      <alignment wrapText="1"/>
    </xf>
    <xf numFmtId="177" fontId="69" fillId="4" borderId="6" xfId="0" applyNumberFormat="1" applyFont="1" applyFill="1" applyBorder="1"/>
    <xf numFmtId="0" fontId="40" fillId="4" borderId="0" xfId="21" applyFont="1" applyFill="1" applyAlignment="1"/>
    <xf numFmtId="0" fontId="25" fillId="4" borderId="4" xfId="0" applyFont="1" applyFill="1" applyBorder="1"/>
    <xf numFmtId="177" fontId="22" fillId="4" borderId="6" xfId="0" applyNumberFormat="1" applyFont="1" applyFill="1" applyBorder="1"/>
    <xf numFmtId="0" fontId="19" fillId="4" borderId="5" xfId="21" applyFont="1" applyFill="1" applyBorder="1" applyAlignment="1">
      <alignment horizontal="center"/>
    </xf>
    <xf numFmtId="177" fontId="19" fillId="4" borderId="6" xfId="21" applyNumberFormat="1" applyFont="1" applyFill="1" applyBorder="1" applyAlignment="1">
      <alignment horizontal="right"/>
    </xf>
    <xf numFmtId="0" fontId="54" fillId="4" borderId="0" xfId="21" applyFont="1" applyFill="1" applyAlignment="1"/>
    <xf numFmtId="0" fontId="19" fillId="4" borderId="4" xfId="21" applyNumberFormat="1" applyFont="1" applyFill="1" applyBorder="1" applyAlignment="1">
      <alignment horizontal="left" vertical="top"/>
    </xf>
    <xf numFmtId="177" fontId="19" fillId="4" borderId="6" xfId="21" applyNumberFormat="1" applyFont="1" applyFill="1" applyBorder="1" applyAlignment="1">
      <alignment horizontal="right" vertical="top"/>
    </xf>
    <xf numFmtId="0" fontId="32" fillId="4" borderId="0" xfId="21" applyFont="1" applyFill="1" applyAlignment="1">
      <alignment vertical="top"/>
    </xf>
    <xf numFmtId="0" fontId="22" fillId="4" borderId="4" xfId="0" applyFont="1" applyFill="1" applyBorder="1" applyAlignment="1">
      <alignment horizontal="left"/>
    </xf>
    <xf numFmtId="0" fontId="22" fillId="4" borderId="5" xfId="0" applyFont="1" applyFill="1" applyBorder="1" applyAlignment="1">
      <alignment vertical="top" wrapText="1"/>
    </xf>
    <xf numFmtId="49" fontId="37" fillId="4" borderId="4" xfId="21" applyNumberFormat="1" applyFont="1" applyFill="1" applyBorder="1" applyAlignment="1">
      <alignment horizontal="left"/>
    </xf>
    <xf numFmtId="49" fontId="37" fillId="4" borderId="5" xfId="21" applyNumberFormat="1" applyFont="1" applyFill="1" applyBorder="1" applyAlignment="1">
      <alignment vertical="top" wrapText="1"/>
    </xf>
    <xf numFmtId="49" fontId="38" fillId="4" borderId="5" xfId="21" applyNumberFormat="1" applyFont="1" applyFill="1" applyBorder="1" applyAlignment="1">
      <alignment horizontal="center" vertical="top" wrapText="1"/>
    </xf>
    <xf numFmtId="177" fontId="38" fillId="4" borderId="6" xfId="21" applyNumberFormat="1" applyFont="1" applyFill="1" applyBorder="1" applyAlignment="1">
      <alignment horizontal="right" vertical="top" wrapText="1"/>
    </xf>
    <xf numFmtId="0" fontId="42" fillId="4" borderId="0" xfId="21" applyFont="1" applyFill="1" applyAlignment="1"/>
    <xf numFmtId="0" fontId="36" fillId="4" borderId="5" xfId="21" applyFont="1" applyFill="1" applyBorder="1" applyAlignment="1">
      <alignment horizontal="center"/>
    </xf>
    <xf numFmtId="177" fontId="36" fillId="4" borderId="6" xfId="21" applyNumberFormat="1" applyFont="1" applyFill="1" applyBorder="1" applyAlignment="1">
      <alignment horizontal="right"/>
    </xf>
    <xf numFmtId="41" fontId="47" fillId="4" borderId="0" xfId="5" applyFont="1" applyFill="1" applyAlignment="1"/>
    <xf numFmtId="0" fontId="40" fillId="4" borderId="0" xfId="21" applyFont="1" applyFill="1"/>
    <xf numFmtId="41" fontId="36" fillId="4" borderId="0" xfId="5" applyFont="1" applyFill="1" applyAlignment="1">
      <alignment horizontal="center"/>
    </xf>
    <xf numFmtId="41" fontId="19" fillId="4" borderId="0" xfId="5" applyFont="1" applyFill="1" applyAlignment="1">
      <alignment horizontal="center"/>
    </xf>
    <xf numFmtId="41" fontId="36" fillId="4" borderId="4" xfId="5" applyFont="1" applyFill="1" applyBorder="1" applyAlignment="1"/>
    <xf numFmtId="41" fontId="36" fillId="4" borderId="5" xfId="5" applyFont="1" applyFill="1" applyBorder="1" applyAlignment="1">
      <alignment wrapText="1"/>
    </xf>
    <xf numFmtId="41" fontId="36" fillId="4" borderId="5" xfId="5" applyFont="1" applyFill="1" applyBorder="1" applyAlignment="1">
      <alignment horizontal="center"/>
    </xf>
    <xf numFmtId="177" fontId="36" fillId="4" borderId="6" xfId="5" applyNumberFormat="1" applyFont="1" applyFill="1" applyBorder="1" applyAlignment="1">
      <alignment horizontal="right"/>
    </xf>
    <xf numFmtId="41" fontId="36" fillId="4" borderId="4" xfId="5" applyFont="1" applyFill="1" applyBorder="1" applyAlignment="1">
      <alignment horizontal="left"/>
    </xf>
    <xf numFmtId="41" fontId="36" fillId="4" borderId="5" xfId="5" applyFont="1" applyFill="1" applyBorder="1" applyAlignment="1">
      <alignment horizontal="left" wrapText="1"/>
    </xf>
    <xf numFmtId="41" fontId="19" fillId="4" borderId="4" xfId="5" applyFont="1" applyFill="1" applyBorder="1" applyAlignment="1">
      <alignment horizontal="left"/>
    </xf>
    <xf numFmtId="41" fontId="19" fillId="4" borderId="5" xfId="5" applyFont="1" applyFill="1" applyBorder="1" applyAlignment="1">
      <alignment horizontal="left" wrapText="1"/>
    </xf>
    <xf numFmtId="41" fontId="19" fillId="4" borderId="5" xfId="5" applyFont="1" applyFill="1" applyBorder="1" applyAlignment="1">
      <alignment horizontal="center"/>
    </xf>
    <xf numFmtId="177" fontId="19" fillId="4" borderId="6" xfId="5" applyNumberFormat="1" applyFont="1" applyFill="1" applyBorder="1" applyAlignment="1">
      <alignment horizontal="right"/>
    </xf>
    <xf numFmtId="169" fontId="36" fillId="4" borderId="0" xfId="21" applyNumberFormat="1" applyFont="1" applyFill="1" applyBorder="1" applyAlignment="1">
      <alignment horizontal="right"/>
    </xf>
    <xf numFmtId="0" fontId="36" fillId="4" borderId="0" xfId="21" applyFont="1" applyFill="1" applyBorder="1"/>
    <xf numFmtId="0" fontId="41" fillId="4" borderId="0" xfId="21" applyFont="1" applyFill="1"/>
    <xf numFmtId="0" fontId="41" fillId="4" borderId="0" xfId="21" applyFont="1" applyFill="1" applyAlignment="1"/>
    <xf numFmtId="49" fontId="37" fillId="4" borderId="5" xfId="21" applyNumberFormat="1" applyFont="1" applyFill="1" applyBorder="1" applyAlignment="1">
      <alignment wrapText="1"/>
    </xf>
    <xf numFmtId="49" fontId="38" fillId="4" borderId="4" xfId="21" applyNumberFormat="1" applyFont="1" applyFill="1" applyBorder="1" applyAlignment="1">
      <alignment horizontal="left"/>
    </xf>
    <xf numFmtId="49" fontId="38" fillId="4" borderId="5" xfId="21" applyNumberFormat="1" applyFont="1" applyFill="1" applyBorder="1" applyAlignment="1">
      <alignment horizontal="left" wrapText="1"/>
    </xf>
    <xf numFmtId="0" fontId="25" fillId="4" borderId="4" xfId="0" applyFont="1" applyFill="1" applyBorder="1" applyAlignment="1">
      <alignment horizontal="left"/>
    </xf>
    <xf numFmtId="0" fontId="37" fillId="4" borderId="5" xfId="0" applyFont="1" applyFill="1" applyBorder="1" applyAlignment="1">
      <alignment horizontal="left" wrapText="1"/>
    </xf>
    <xf numFmtId="0" fontId="25" fillId="4" borderId="5" xfId="0" applyFont="1" applyFill="1" applyBorder="1" applyAlignment="1">
      <alignment horizontal="center"/>
    </xf>
    <xf numFmtId="177" fontId="25" fillId="4" borderId="6" xfId="0" applyNumberFormat="1" applyFont="1" applyFill="1" applyBorder="1" applyAlignment="1">
      <alignment horizontal="right"/>
    </xf>
    <xf numFmtId="0" fontId="3" fillId="4" borderId="0" xfId="0" applyFont="1" applyFill="1"/>
    <xf numFmtId="0" fontId="38" fillId="4" borderId="4" xfId="0" applyFont="1" applyFill="1" applyBorder="1" applyAlignment="1">
      <alignment horizontal="left"/>
    </xf>
    <xf numFmtId="0" fontId="25" fillId="4" borderId="5" xfId="0" applyFont="1" applyFill="1" applyBorder="1" applyAlignment="1">
      <alignment wrapText="1"/>
    </xf>
    <xf numFmtId="177" fontId="25" fillId="4" borderId="6" xfId="0" applyNumberFormat="1" applyFont="1" applyFill="1" applyBorder="1"/>
    <xf numFmtId="0" fontId="25" fillId="4" borderId="0" xfId="0" applyFont="1" applyFill="1"/>
    <xf numFmtId="0" fontId="17" fillId="4" borderId="0" xfId="0" applyFont="1" applyFill="1"/>
    <xf numFmtId="177" fontId="19" fillId="4" borderId="37" xfId="21" applyNumberFormat="1" applyFont="1" applyFill="1" applyBorder="1" applyAlignment="1">
      <alignment horizontal="center"/>
    </xf>
    <xf numFmtId="0" fontId="25" fillId="4" borderId="39" xfId="0" applyFont="1" applyFill="1" applyBorder="1"/>
    <xf numFmtId="0" fontId="25" fillId="4" borderId="5" xfId="0" applyFont="1" applyFill="1" applyBorder="1"/>
    <xf numFmtId="177" fontId="25" fillId="4" borderId="37" xfId="0" applyNumberFormat="1" applyFont="1" applyFill="1" applyBorder="1"/>
    <xf numFmtId="0" fontId="25" fillId="4" borderId="39" xfId="0" applyFont="1" applyFill="1" applyBorder="1" applyAlignment="1">
      <alignment horizontal="left"/>
    </xf>
    <xf numFmtId="0" fontId="51" fillId="4" borderId="4" xfId="0" applyFont="1" applyFill="1" applyBorder="1"/>
    <xf numFmtId="177" fontId="51" fillId="4" borderId="6" xfId="0" applyNumberFormat="1" applyFont="1" applyFill="1" applyBorder="1"/>
    <xf numFmtId="0" fontId="51" fillId="4" borderId="0" xfId="0" applyFont="1" applyFill="1"/>
    <xf numFmtId="0" fontId="2" fillId="4" borderId="4" xfId="0" applyFont="1" applyFill="1" applyBorder="1"/>
    <xf numFmtId="177" fontId="0" fillId="4" borderId="6" xfId="0" applyNumberFormat="1" applyFill="1" applyBorder="1"/>
    <xf numFmtId="0" fontId="0" fillId="4" borderId="4" xfId="0" applyFill="1" applyBorder="1"/>
    <xf numFmtId="0" fontId="64" fillId="4" borderId="4" xfId="0" applyFont="1" applyFill="1" applyBorder="1"/>
    <xf numFmtId="0" fontId="44" fillId="4" borderId="5" xfId="0" applyFont="1" applyFill="1" applyBorder="1" applyAlignment="1">
      <alignment wrapText="1"/>
    </xf>
    <xf numFmtId="177" fontId="64" fillId="4" borderId="6" xfId="0" applyNumberFormat="1" applyFont="1" applyFill="1" applyBorder="1"/>
    <xf numFmtId="0" fontId="64" fillId="4" borderId="0" xfId="0" applyFont="1" applyFill="1"/>
    <xf numFmtId="0" fontId="59" fillId="4" borderId="4" xfId="0" applyFont="1" applyFill="1" applyBorder="1" applyAlignment="1">
      <alignment horizontal="left"/>
    </xf>
    <xf numFmtId="177" fontId="50" fillId="4" borderId="6" xfId="0" applyNumberFormat="1" applyFont="1" applyFill="1" applyBorder="1" applyAlignment="1">
      <alignment horizontal="right"/>
    </xf>
    <xf numFmtId="0" fontId="50" fillId="4" borderId="0" xfId="0" applyFont="1" applyFill="1"/>
    <xf numFmtId="0" fontId="43" fillId="4" borderId="4" xfId="0" applyFont="1" applyFill="1" applyBorder="1" applyAlignment="1">
      <alignment horizontal="left"/>
    </xf>
    <xf numFmtId="0" fontId="43" fillId="4" borderId="5" xfId="0" applyFont="1" applyFill="1" applyBorder="1" applyAlignment="1">
      <alignment horizontal="left" wrapText="1"/>
    </xf>
    <xf numFmtId="177" fontId="46" fillId="4" borderId="6" xfId="0" applyNumberFormat="1" applyFont="1" applyFill="1" applyBorder="1" applyAlignment="1">
      <alignment horizontal="right"/>
    </xf>
    <xf numFmtId="0" fontId="13" fillId="4" borderId="0" xfId="0" applyFont="1" applyFill="1"/>
    <xf numFmtId="0" fontId="37" fillId="4" borderId="4" xfId="0" applyFont="1" applyFill="1" applyBorder="1" applyAlignment="1">
      <alignment horizontal="left"/>
    </xf>
    <xf numFmtId="0" fontId="38" fillId="4" borderId="5" xfId="0" applyFont="1" applyFill="1" applyBorder="1" applyAlignment="1">
      <alignment horizontal="left"/>
    </xf>
    <xf numFmtId="0" fontId="38" fillId="4" borderId="0" xfId="0" applyFont="1" applyFill="1" applyAlignment="1">
      <alignment horizontal="left"/>
    </xf>
    <xf numFmtId="0" fontId="37" fillId="4" borderId="4" xfId="0" applyFont="1" applyFill="1" applyBorder="1" applyAlignment="1"/>
    <xf numFmtId="177" fontId="38" fillId="4" borderId="107" xfId="0" applyNumberFormat="1" applyFont="1" applyFill="1" applyBorder="1" applyAlignment="1">
      <alignment horizontal="left" vertical="top"/>
    </xf>
    <xf numFmtId="170" fontId="19" fillId="4" borderId="44" xfId="21" applyNumberFormat="1" applyFont="1" applyFill="1" applyBorder="1"/>
    <xf numFmtId="171" fontId="38" fillId="4" borderId="44" xfId="5" applyNumberFormat="1" applyFont="1" applyFill="1" applyBorder="1" applyAlignment="1">
      <alignment horizontal="right" vertical="center"/>
    </xf>
    <xf numFmtId="170" fontId="36" fillId="4" borderId="44" xfId="21" applyNumberFormat="1" applyFont="1" applyFill="1" applyBorder="1"/>
    <xf numFmtId="0" fontId="38" fillId="4" borderId="44" xfId="21" applyFont="1" applyFill="1" applyBorder="1" applyAlignment="1">
      <alignment horizontal="left" vertical="center"/>
    </xf>
    <xf numFmtId="0" fontId="62" fillId="4" borderId="107" xfId="0" applyFont="1" applyFill="1" applyBorder="1" applyAlignment="1">
      <alignment horizontal="center" vertical="top"/>
    </xf>
    <xf numFmtId="9" fontId="62" fillId="4" borderId="107" xfId="0" applyNumberFormat="1" applyFont="1" applyFill="1" applyBorder="1" applyAlignment="1">
      <alignment horizontal="right" vertical="top"/>
    </xf>
    <xf numFmtId="0" fontId="22" fillId="4" borderId="0" xfId="0" applyFont="1" applyFill="1"/>
    <xf numFmtId="170" fontId="22" fillId="4" borderId="0" xfId="0" applyNumberFormat="1" applyFont="1" applyFill="1"/>
    <xf numFmtId="170" fontId="37" fillId="4" borderId="44" xfId="21" applyNumberFormat="1" applyFont="1" applyFill="1" applyBorder="1" applyAlignment="1">
      <alignment horizontal="center" vertical="center" wrapText="1"/>
    </xf>
    <xf numFmtId="0" fontId="32" fillId="4" borderId="33" xfId="21" applyFont="1" applyFill="1" applyBorder="1"/>
    <xf numFmtId="0" fontId="32" fillId="4" borderId="33" xfId="21" applyFont="1" applyFill="1" applyBorder="1" applyAlignment="1"/>
    <xf numFmtId="0" fontId="22" fillId="4" borderId="0" xfId="0" applyFont="1" applyFill="1" applyAlignment="1">
      <alignment horizontal="left"/>
    </xf>
    <xf numFmtId="169" fontId="38" fillId="4" borderId="44" xfId="21" applyNumberFormat="1" applyFont="1" applyFill="1" applyBorder="1" applyAlignment="1">
      <alignment horizontal="center"/>
    </xf>
    <xf numFmtId="172" fontId="38" fillId="4" borderId="44" xfId="21" applyNumberFormat="1" applyFont="1" applyFill="1" applyBorder="1" applyAlignment="1">
      <alignment horizontal="right"/>
    </xf>
    <xf numFmtId="0" fontId="38" fillId="4" borderId="44" xfId="21" applyNumberFormat="1" applyFont="1" applyFill="1" applyBorder="1" applyAlignment="1">
      <alignment horizontal="right"/>
    </xf>
    <xf numFmtId="49" fontId="38" fillId="4" borderId="44" xfId="21" applyNumberFormat="1" applyFont="1" applyFill="1" applyBorder="1" applyAlignment="1">
      <alignment horizontal="right"/>
    </xf>
    <xf numFmtId="0" fontId="25" fillId="4" borderId="0" xfId="0" applyFont="1" applyFill="1" applyAlignment="1">
      <alignment horizontal="left"/>
    </xf>
    <xf numFmtId="170" fontId="25" fillId="4" borderId="0" xfId="0" applyNumberFormat="1" applyFont="1" applyFill="1"/>
    <xf numFmtId="0" fontId="12" fillId="4" borderId="0" xfId="0" applyFont="1" applyFill="1"/>
    <xf numFmtId="174" fontId="38" fillId="4" borderId="44" xfId="21" applyNumberFormat="1" applyFont="1" applyFill="1" applyBorder="1" applyAlignment="1">
      <alignment horizontal="right"/>
    </xf>
    <xf numFmtId="174" fontId="38" fillId="6" borderId="44" xfId="21" applyNumberFormat="1" applyFont="1" applyFill="1" applyBorder="1" applyAlignment="1">
      <alignment horizontal="right"/>
    </xf>
    <xf numFmtId="0" fontId="62" fillId="6" borderId="0" xfId="0" applyFont="1" applyFill="1" applyBorder="1" applyAlignment="1">
      <alignment horizontal="center" vertical="top"/>
    </xf>
    <xf numFmtId="0" fontId="62" fillId="6" borderId="0" xfId="0" applyFont="1" applyFill="1" applyBorder="1" applyAlignment="1">
      <alignment horizontal="left" vertical="top"/>
    </xf>
    <xf numFmtId="0" fontId="19" fillId="6" borderId="0" xfId="0" applyFont="1" applyFill="1"/>
    <xf numFmtId="0" fontId="25" fillId="6" borderId="0" xfId="0" applyFont="1" applyFill="1"/>
    <xf numFmtId="170" fontId="25" fillId="6" borderId="0" xfId="0" applyNumberFormat="1" applyFont="1" applyFill="1"/>
    <xf numFmtId="0" fontId="17" fillId="6" borderId="0" xfId="0" applyFont="1" applyFill="1"/>
    <xf numFmtId="0" fontId="38" fillId="6" borderId="0" xfId="0" applyFont="1" applyFill="1" applyAlignment="1">
      <alignment horizontal="left"/>
    </xf>
    <xf numFmtId="0" fontId="2" fillId="6" borderId="0" xfId="0" applyFont="1" applyFill="1" applyAlignment="1">
      <alignment horizontal="left"/>
    </xf>
    <xf numFmtId="170" fontId="2" fillId="6" borderId="0" xfId="0" applyNumberFormat="1" applyFont="1" applyFill="1" applyAlignment="1">
      <alignment horizontal="left"/>
    </xf>
    <xf numFmtId="0" fontId="37" fillId="6" borderId="107" xfId="0" applyFont="1" applyFill="1" applyBorder="1" applyAlignment="1">
      <alignment horizontal="center" vertical="center" wrapText="1"/>
    </xf>
    <xf numFmtId="170" fontId="37" fillId="6" borderId="107" xfId="0" applyNumberFormat="1" applyFont="1" applyFill="1" applyBorder="1" applyAlignment="1">
      <alignment horizontal="center" vertical="center" wrapText="1"/>
    </xf>
    <xf numFmtId="0" fontId="3" fillId="6" borderId="0" xfId="0" applyFont="1" applyFill="1" applyAlignment="1">
      <alignment vertical="center"/>
    </xf>
    <xf numFmtId="0" fontId="38" fillId="6" borderId="107" xfId="0" applyFont="1" applyFill="1" applyBorder="1" applyAlignment="1">
      <alignment horizontal="center" vertical="top"/>
    </xf>
    <xf numFmtId="0" fontId="38" fillId="6" borderId="107" xfId="0" applyFont="1" applyFill="1" applyBorder="1" applyAlignment="1">
      <alignment horizontal="left" vertical="top"/>
    </xf>
    <xf numFmtId="170" fontId="38" fillId="6" borderId="107" xfId="0" applyNumberFormat="1" applyFont="1" applyFill="1" applyBorder="1" applyAlignment="1">
      <alignment horizontal="left" vertical="top"/>
    </xf>
    <xf numFmtId="41" fontId="19" fillId="6" borderId="113" xfId="21" applyNumberFormat="1" applyFont="1" applyFill="1" applyBorder="1"/>
    <xf numFmtId="0" fontId="38" fillId="6" borderId="107" xfId="0" applyFont="1" applyFill="1" applyBorder="1" applyAlignment="1">
      <alignment horizontal="left" vertical="top" wrapText="1"/>
    </xf>
    <xf numFmtId="0" fontId="38" fillId="6" borderId="107" xfId="0" applyFont="1" applyFill="1" applyBorder="1" applyAlignment="1">
      <alignment horizontal="center" vertical="top" wrapText="1"/>
    </xf>
    <xf numFmtId="0" fontId="38" fillId="6" borderId="0" xfId="0" applyFont="1" applyFill="1" applyBorder="1" applyAlignment="1">
      <alignment horizontal="left" vertical="top"/>
    </xf>
    <xf numFmtId="0" fontId="38" fillId="6" borderId="0" xfId="0" applyFont="1" applyFill="1" applyBorder="1" applyAlignment="1">
      <alignment horizontal="center" vertical="top"/>
    </xf>
    <xf numFmtId="49" fontId="38" fillId="2" borderId="0" xfId="21" applyNumberFormat="1" applyFont="1" applyFill="1" applyBorder="1" applyAlignment="1"/>
    <xf numFmtId="0" fontId="19" fillId="2" borderId="0" xfId="21" applyFont="1" applyFill="1" applyBorder="1" applyAlignment="1">
      <alignment horizontal="center"/>
    </xf>
    <xf numFmtId="0" fontId="45" fillId="9" borderId="70" xfId="21" applyFont="1" applyFill="1" applyBorder="1" applyAlignment="1">
      <alignment horizontal="center"/>
    </xf>
    <xf numFmtId="0" fontId="38" fillId="4" borderId="5" xfId="21" applyFont="1" applyFill="1" applyBorder="1" applyAlignment="1">
      <alignment horizontal="left" vertical="center"/>
    </xf>
    <xf numFmtId="169" fontId="38" fillId="4" borderId="5" xfId="21" applyNumberFormat="1" applyFont="1" applyFill="1" applyBorder="1" applyAlignment="1">
      <alignment horizontal="center"/>
    </xf>
    <xf numFmtId="0" fontId="22" fillId="4" borderId="5" xfId="0" applyFont="1" applyFill="1" applyBorder="1"/>
    <xf numFmtId="0" fontId="19" fillId="4" borderId="0" xfId="21" applyFont="1" applyFill="1" applyAlignment="1">
      <alignment horizontal="center"/>
    </xf>
    <xf numFmtId="49" fontId="37" fillId="4" borderId="0" xfId="21" applyNumberFormat="1" applyFont="1" applyFill="1" applyBorder="1" applyAlignment="1">
      <alignment horizontal="center"/>
    </xf>
    <xf numFmtId="0" fontId="19" fillId="4" borderId="0" xfId="21" applyFont="1" applyFill="1" applyAlignment="1"/>
    <xf numFmtId="0" fontId="36" fillId="4" borderId="70" xfId="21" applyFont="1" applyFill="1" applyBorder="1" applyAlignment="1">
      <alignment horizontal="center" vertical="center"/>
    </xf>
    <xf numFmtId="0" fontId="36" fillId="4" borderId="117" xfId="21" applyFont="1" applyFill="1" applyBorder="1" applyAlignment="1">
      <alignment horizontal="center" vertical="center"/>
    </xf>
    <xf numFmtId="0" fontId="36" fillId="4" borderId="116" xfId="21" applyFont="1" applyFill="1" applyBorder="1" applyAlignment="1">
      <alignment horizontal="center" vertical="center"/>
    </xf>
    <xf numFmtId="0" fontId="36" fillId="4" borderId="70" xfId="21" applyFont="1" applyFill="1" applyBorder="1" applyAlignment="1">
      <alignment horizontal="center"/>
    </xf>
    <xf numFmtId="0" fontId="36" fillId="4" borderId="117" xfId="21" applyFont="1" applyFill="1" applyBorder="1" applyAlignment="1"/>
    <xf numFmtId="0" fontId="19" fillId="4" borderId="117" xfId="21" applyFont="1" applyFill="1" applyBorder="1"/>
    <xf numFmtId="0" fontId="19" fillId="4" borderId="117" xfId="21" applyFont="1" applyFill="1" applyBorder="1" applyAlignment="1">
      <alignment horizontal="center"/>
    </xf>
    <xf numFmtId="49" fontId="37" fillId="4" borderId="117" xfId="21" applyNumberFormat="1" applyFont="1" applyFill="1" applyBorder="1" applyAlignment="1"/>
    <xf numFmtId="49" fontId="37" fillId="4" borderId="116" xfId="21" applyNumberFormat="1" applyFont="1" applyFill="1" applyBorder="1" applyAlignment="1"/>
    <xf numFmtId="0" fontId="19" fillId="4" borderId="1" xfId="21" applyFont="1" applyFill="1" applyBorder="1" applyAlignment="1">
      <alignment horizontal="center"/>
    </xf>
    <xf numFmtId="49" fontId="38" fillId="4" borderId="2" xfId="21" applyNumberFormat="1" applyFont="1" applyFill="1" applyBorder="1" applyAlignment="1"/>
    <xf numFmtId="0" fontId="19" fillId="4" borderId="2" xfId="21" applyFont="1" applyFill="1" applyBorder="1"/>
    <xf numFmtId="0" fontId="19" fillId="4" borderId="2" xfId="21" applyFont="1" applyFill="1" applyBorder="1" applyAlignment="1">
      <alignment horizontal="center"/>
    </xf>
    <xf numFmtId="164" fontId="38" fillId="4" borderId="2" xfId="21" applyNumberFormat="1" applyFont="1" applyFill="1" applyBorder="1" applyAlignment="1"/>
    <xf numFmtId="44" fontId="19" fillId="4" borderId="3" xfId="21" applyNumberFormat="1" applyFont="1" applyFill="1" applyBorder="1" applyAlignment="1"/>
    <xf numFmtId="0" fontId="19" fillId="4" borderId="4" xfId="21" applyFont="1" applyFill="1" applyBorder="1" applyAlignment="1">
      <alignment horizontal="center"/>
    </xf>
    <xf numFmtId="0" fontId="38" fillId="4" borderId="5" xfId="0" applyFont="1" applyFill="1" applyBorder="1" applyAlignment="1">
      <alignment horizontal="left" vertical="top"/>
    </xf>
    <xf numFmtId="49" fontId="37" fillId="4" borderId="78" xfId="21" applyNumberFormat="1" applyFont="1" applyFill="1" applyBorder="1" applyAlignment="1"/>
    <xf numFmtId="49" fontId="37" fillId="4" borderId="79" xfId="21" applyNumberFormat="1" applyFont="1" applyFill="1" applyBorder="1" applyAlignment="1"/>
    <xf numFmtId="49" fontId="37" fillId="4" borderId="79" xfId="21" applyNumberFormat="1" applyFont="1" applyFill="1" applyBorder="1" applyAlignment="1">
      <alignment horizontal="center"/>
    </xf>
    <xf numFmtId="49" fontId="37" fillId="4" borderId="80" xfId="21" applyNumberFormat="1" applyFont="1" applyFill="1" applyBorder="1" applyAlignment="1"/>
    <xf numFmtId="0" fontId="36" fillId="4" borderId="1" xfId="21" applyFont="1" applyFill="1" applyBorder="1" applyAlignment="1">
      <alignment horizontal="center"/>
    </xf>
    <xf numFmtId="49" fontId="37" fillId="4" borderId="2" xfId="21" applyNumberFormat="1" applyFont="1" applyFill="1" applyBorder="1" applyAlignment="1"/>
    <xf numFmtId="49" fontId="37" fillId="4" borderId="2" xfId="21" applyNumberFormat="1" applyFont="1" applyFill="1" applyBorder="1" applyAlignment="1">
      <alignment horizontal="center"/>
    </xf>
    <xf numFmtId="49" fontId="37" fillId="4" borderId="3" xfId="21" applyNumberFormat="1" applyFont="1" applyFill="1" applyBorder="1" applyAlignment="1"/>
    <xf numFmtId="0" fontId="39" fillId="4" borderId="5" xfId="0" applyFont="1" applyFill="1" applyBorder="1" applyAlignment="1">
      <alignment horizontal="left" vertical="top"/>
    </xf>
    <xf numFmtId="0" fontId="38" fillId="4" borderId="5" xfId="0" applyFont="1" applyFill="1" applyBorder="1" applyAlignment="1">
      <alignment horizontal="left" vertical="center"/>
    </xf>
    <xf numFmtId="0" fontId="19" fillId="4" borderId="5" xfId="21" applyFont="1" applyFill="1" applyBorder="1" applyAlignment="1"/>
    <xf numFmtId="0" fontId="19" fillId="4" borderId="16" xfId="21" applyFont="1" applyFill="1" applyBorder="1" applyAlignment="1">
      <alignment horizontal="center"/>
    </xf>
    <xf numFmtId="49" fontId="38" fillId="4" borderId="17" xfId="21" applyNumberFormat="1" applyFont="1" applyFill="1" applyBorder="1" applyAlignment="1"/>
    <xf numFmtId="49" fontId="37" fillId="4" borderId="17" xfId="21" applyNumberFormat="1" applyFont="1" applyFill="1" applyBorder="1" applyAlignment="1"/>
    <xf numFmtId="0" fontId="19" fillId="4" borderId="17" xfId="21" applyFont="1" applyFill="1" applyBorder="1" applyAlignment="1">
      <alignment horizontal="center"/>
    </xf>
    <xf numFmtId="164" fontId="38" fillId="4" borderId="17" xfId="21" applyNumberFormat="1" applyFont="1" applyFill="1" applyBorder="1" applyAlignment="1"/>
    <xf numFmtId="49" fontId="37" fillId="4" borderId="18" xfId="21" applyNumberFormat="1" applyFont="1" applyFill="1" applyBorder="1" applyAlignment="1"/>
    <xf numFmtId="0" fontId="19" fillId="4" borderId="6" xfId="21" applyFont="1" applyFill="1" applyBorder="1" applyAlignment="1"/>
    <xf numFmtId="0" fontId="19" fillId="4" borderId="17" xfId="21" applyFont="1" applyFill="1" applyBorder="1" applyAlignment="1"/>
    <xf numFmtId="0" fontId="19" fillId="4" borderId="18" xfId="21" applyFont="1" applyFill="1" applyBorder="1" applyAlignment="1"/>
    <xf numFmtId="49" fontId="37" fillId="2" borderId="79" xfId="21" applyNumberFormat="1" applyFont="1" applyFill="1" applyBorder="1" applyAlignment="1"/>
    <xf numFmtId="49" fontId="37" fillId="2" borderId="2" xfId="21" applyNumberFormat="1" applyFont="1" applyFill="1" applyBorder="1" applyAlignment="1"/>
    <xf numFmtId="49" fontId="38" fillId="4" borderId="14" xfId="21" applyNumberFormat="1" applyFont="1" applyFill="1" applyBorder="1" applyAlignment="1"/>
    <xf numFmtId="0" fontId="19" fillId="4" borderId="14" xfId="21" applyFont="1" applyFill="1" applyBorder="1" applyAlignment="1">
      <alignment horizontal="center"/>
    </xf>
    <xf numFmtId="49" fontId="38" fillId="4" borderId="35" xfId="21" applyNumberFormat="1" applyFont="1" applyFill="1" applyBorder="1" applyAlignment="1"/>
    <xf numFmtId="0" fontId="19" fillId="4" borderId="35" xfId="21" applyFont="1" applyFill="1" applyBorder="1" applyAlignment="1">
      <alignment horizontal="center"/>
    </xf>
    <xf numFmtId="164" fontId="38" fillId="2" borderId="35" xfId="21" applyNumberFormat="1" applyFont="1" applyFill="1" applyBorder="1" applyAlignment="1"/>
    <xf numFmtId="0" fontId="22" fillId="2" borderId="4" xfId="0" applyFont="1" applyFill="1" applyBorder="1" applyAlignment="1">
      <alignment horizontal="left"/>
    </xf>
    <xf numFmtId="0" fontId="38" fillId="2" borderId="5" xfId="0" applyFont="1" applyFill="1" applyBorder="1" applyAlignment="1">
      <alignment horizontal="left" wrapText="1"/>
    </xf>
    <xf numFmtId="0" fontId="19" fillId="2" borderId="5" xfId="21" applyFont="1" applyFill="1" applyBorder="1" applyAlignment="1">
      <alignment horizontal="center"/>
    </xf>
    <xf numFmtId="177" fontId="22" fillId="2" borderId="6" xfId="0" applyNumberFormat="1" applyFont="1" applyFill="1" applyBorder="1" applyAlignment="1">
      <alignment horizontal="right"/>
    </xf>
    <xf numFmtId="0" fontId="38" fillId="2" borderId="4" xfId="0" applyFont="1" applyFill="1" applyBorder="1" applyAlignment="1">
      <alignment horizontal="left" vertical="top" wrapText="1"/>
    </xf>
    <xf numFmtId="0" fontId="22" fillId="2" borderId="5" xfId="0" applyFont="1" applyFill="1" applyBorder="1" applyAlignment="1">
      <alignment horizontal="center"/>
    </xf>
    <xf numFmtId="0" fontId="38" fillId="2" borderId="4" xfId="0" applyFont="1" applyFill="1" applyBorder="1" applyAlignment="1">
      <alignment horizontal="left"/>
    </xf>
    <xf numFmtId="0" fontId="19" fillId="2" borderId="4" xfId="21" applyNumberFormat="1" applyFont="1" applyFill="1" applyBorder="1" applyAlignment="1">
      <alignment horizontal="left"/>
    </xf>
    <xf numFmtId="177" fontId="19" fillId="2" borderId="6" xfId="21" applyNumberFormat="1" applyFont="1" applyFill="1" applyBorder="1" applyAlignment="1">
      <alignment horizontal="center"/>
    </xf>
    <xf numFmtId="0" fontId="19" fillId="2" borderId="0" xfId="21" applyFont="1" applyFill="1" applyBorder="1" applyAlignment="1">
      <alignment horizontal="right"/>
    </xf>
    <xf numFmtId="0" fontId="19" fillId="2" borderId="0" xfId="21" applyFont="1" applyFill="1" applyBorder="1"/>
    <xf numFmtId="0" fontId="38" fillId="2" borderId="4" xfId="0" applyFont="1" applyFill="1" applyBorder="1" applyAlignment="1"/>
    <xf numFmtId="49" fontId="44" fillId="4" borderId="0" xfId="21" applyNumberFormat="1" applyFont="1" applyFill="1" applyBorder="1" applyAlignment="1">
      <alignment horizontal="left"/>
    </xf>
    <xf numFmtId="0" fontId="45" fillId="4" borderId="0" xfId="21" applyFont="1" applyFill="1" applyBorder="1" applyAlignment="1">
      <alignment horizontal="left"/>
    </xf>
    <xf numFmtId="169" fontId="45" fillId="4" borderId="0" xfId="21" applyNumberFormat="1" applyFont="1" applyFill="1" applyBorder="1" applyAlignment="1">
      <alignment horizontal="left"/>
    </xf>
    <xf numFmtId="41" fontId="45" fillId="4" borderId="0" xfId="21" applyNumberFormat="1" applyFont="1" applyFill="1" applyBorder="1" applyAlignment="1">
      <alignment horizontal="left"/>
    </xf>
    <xf numFmtId="166" fontId="45" fillId="4" borderId="0" xfId="21" applyNumberFormat="1" applyFont="1" applyFill="1" applyBorder="1" applyAlignment="1">
      <alignment horizontal="left"/>
    </xf>
    <xf numFmtId="0" fontId="42" fillId="4" borderId="0" xfId="21" applyFont="1" applyFill="1" applyBorder="1" applyAlignment="1">
      <alignment horizontal="left"/>
    </xf>
    <xf numFmtId="166" fontId="36" fillId="4" borderId="44" xfId="21" applyNumberFormat="1" applyFont="1" applyFill="1" applyBorder="1"/>
    <xf numFmtId="166" fontId="51" fillId="4" borderId="107" xfId="0" applyNumberFormat="1" applyFont="1" applyFill="1" applyBorder="1" applyAlignment="1">
      <alignment horizontal="right" vertical="top"/>
    </xf>
    <xf numFmtId="166" fontId="62" fillId="4" borderId="107" xfId="0" applyNumberFormat="1" applyFont="1" applyFill="1" applyBorder="1" applyAlignment="1">
      <alignment horizontal="right" vertical="top"/>
    </xf>
    <xf numFmtId="49" fontId="37" fillId="4" borderId="0" xfId="21" applyNumberFormat="1" applyFont="1" applyFill="1" applyBorder="1" applyAlignment="1">
      <alignment horizontal="left"/>
    </xf>
    <xf numFmtId="0" fontId="36" fillId="2" borderId="0" xfId="21" applyNumberFormat="1" applyFont="1" applyFill="1" applyBorder="1" applyAlignment="1">
      <alignment horizontal="left"/>
    </xf>
    <xf numFmtId="49" fontId="37" fillId="2" borderId="0" xfId="21" applyNumberFormat="1" applyFont="1" applyFill="1" applyBorder="1" applyAlignment="1"/>
    <xf numFmtId="166" fontId="19" fillId="2" borderId="0" xfId="21" applyNumberFormat="1" applyFont="1" applyFill="1" applyBorder="1"/>
    <xf numFmtId="0" fontId="32" fillId="2" borderId="0" xfId="21" applyFont="1" applyFill="1" applyBorder="1"/>
    <xf numFmtId="0" fontId="32" fillId="2" borderId="0" xfId="21" applyFont="1" applyFill="1" applyBorder="1" applyAlignment="1"/>
    <xf numFmtId="49" fontId="37" fillId="2" borderId="44" xfId="21" applyNumberFormat="1" applyFont="1" applyFill="1" applyBorder="1" applyAlignment="1">
      <alignment horizontal="center" vertical="center" wrapText="1"/>
    </xf>
    <xf numFmtId="166" fontId="37" fillId="2" borderId="44" xfId="21" applyNumberFormat="1" applyFont="1" applyFill="1" applyBorder="1" applyAlignment="1">
      <alignment horizontal="center" vertical="center" wrapText="1"/>
    </xf>
    <xf numFmtId="169" fontId="19" fillId="2" borderId="44" xfId="21" applyNumberFormat="1" applyFont="1" applyFill="1" applyBorder="1" applyAlignment="1">
      <alignment horizontal="right"/>
    </xf>
    <xf numFmtId="166" fontId="19" fillId="2" borderId="44" xfId="21" applyNumberFormat="1" applyFont="1" applyFill="1" applyBorder="1"/>
    <xf numFmtId="166" fontId="36" fillId="2" borderId="44" xfId="21" applyNumberFormat="1" applyFont="1" applyFill="1" applyBorder="1"/>
    <xf numFmtId="166" fontId="51" fillId="2" borderId="107" xfId="0" applyNumberFormat="1" applyFont="1" applyFill="1" applyBorder="1" applyAlignment="1">
      <alignment horizontal="right" vertical="top"/>
    </xf>
    <xf numFmtId="0" fontId="62" fillId="2" borderId="107" xfId="0" applyFont="1" applyFill="1" applyBorder="1" applyAlignment="1">
      <alignment horizontal="center" vertical="top"/>
    </xf>
    <xf numFmtId="166" fontId="62" fillId="2" borderId="107" xfId="0" applyNumberFormat="1" applyFont="1" applyFill="1" applyBorder="1" applyAlignment="1">
      <alignment horizontal="right" vertical="top"/>
    </xf>
    <xf numFmtId="9" fontId="62" fillId="2" borderId="107" xfId="0" applyNumberFormat="1" applyFont="1" applyFill="1" applyBorder="1" applyAlignment="1">
      <alignment horizontal="right" vertical="top"/>
    </xf>
    <xf numFmtId="174" fontId="38" fillId="2" borderId="44" xfId="21" applyNumberFormat="1" applyFont="1" applyFill="1" applyBorder="1" applyAlignment="1">
      <alignment horizontal="right"/>
    </xf>
    <xf numFmtId="0" fontId="38" fillId="2" borderId="5" xfId="0" applyFont="1" applyFill="1" applyBorder="1" applyAlignment="1">
      <alignment horizontal="left" vertical="top"/>
    </xf>
    <xf numFmtId="0" fontId="38" fillId="2" borderId="107" xfId="0" applyFont="1" applyFill="1" applyBorder="1" applyAlignment="1">
      <alignment horizontal="left" vertical="top" wrapText="1"/>
    </xf>
    <xf numFmtId="0" fontId="19" fillId="6" borderId="107" xfId="0" applyFont="1" applyFill="1" applyBorder="1" applyAlignment="1">
      <alignment horizontal="left" vertical="top"/>
    </xf>
    <xf numFmtId="0" fontId="19" fillId="6" borderId="0" xfId="0" applyFont="1" applyFill="1" applyBorder="1" applyAlignment="1">
      <alignment horizontal="left" vertical="top"/>
    </xf>
    <xf numFmtId="0" fontId="19" fillId="2" borderId="0" xfId="21" applyNumberFormat="1" applyFont="1" applyFill="1" applyAlignment="1">
      <alignment horizontal="left"/>
    </xf>
    <xf numFmtId="171" fontId="38" fillId="2" borderId="44" xfId="5" applyNumberFormat="1" applyFont="1" applyFill="1" applyBorder="1" applyAlignment="1">
      <alignment horizontal="right" vertical="center"/>
    </xf>
    <xf numFmtId="170" fontId="36" fillId="2" borderId="44" xfId="21" applyNumberFormat="1" applyFont="1" applyFill="1" applyBorder="1"/>
    <xf numFmtId="0" fontId="37" fillId="2" borderId="0" xfId="0" applyFont="1" applyFill="1" applyAlignment="1">
      <alignment horizontal="left"/>
    </xf>
    <xf numFmtId="170" fontId="37" fillId="2" borderId="0" xfId="0" applyNumberFormat="1" applyFont="1" applyFill="1" applyAlignment="1">
      <alignment horizontal="left"/>
    </xf>
    <xf numFmtId="0" fontId="0" fillId="2" borderId="0" xfId="0" applyFill="1" applyAlignment="1">
      <alignment horizontal="left"/>
    </xf>
    <xf numFmtId="0" fontId="37" fillId="2" borderId="107" xfId="0" applyFont="1" applyFill="1" applyBorder="1" applyAlignment="1">
      <alignment horizontal="center" vertical="center" wrapText="1"/>
    </xf>
    <xf numFmtId="0" fontId="38" fillId="2" borderId="107" xfId="0" applyFont="1" applyFill="1" applyBorder="1" applyAlignment="1">
      <alignment horizontal="center" vertical="top" wrapText="1"/>
    </xf>
    <xf numFmtId="170" fontId="38" fillId="2" borderId="107" xfId="0" applyNumberFormat="1" applyFont="1" applyFill="1" applyBorder="1" applyAlignment="1">
      <alignment horizontal="center" vertical="top" wrapText="1"/>
    </xf>
    <xf numFmtId="0" fontId="38" fillId="2" borderId="107" xfId="0" applyFont="1" applyFill="1" applyBorder="1" applyAlignment="1">
      <alignment horizontal="center" vertical="top"/>
    </xf>
    <xf numFmtId="0" fontId="38" fillId="2" borderId="107" xfId="0" applyFont="1" applyFill="1" applyBorder="1" applyAlignment="1">
      <alignment horizontal="left" vertical="top"/>
    </xf>
    <xf numFmtId="170" fontId="38" fillId="2" borderId="107" xfId="0" applyNumberFormat="1" applyFont="1" applyFill="1" applyBorder="1" applyAlignment="1">
      <alignment horizontal="left" vertical="top"/>
    </xf>
    <xf numFmtId="41" fontId="19" fillId="2" borderId="113" xfId="21" applyNumberFormat="1" applyFont="1" applyFill="1" applyBorder="1"/>
    <xf numFmtId="170" fontId="37" fillId="2" borderId="107" xfId="0" applyNumberFormat="1" applyFont="1" applyFill="1" applyBorder="1" applyAlignment="1">
      <alignment horizontal="left" vertical="top"/>
    </xf>
    <xf numFmtId="0" fontId="38" fillId="2" borderId="0" xfId="0" applyFont="1" applyFill="1" applyBorder="1" applyAlignment="1">
      <alignment horizontal="center" vertical="top"/>
    </xf>
    <xf numFmtId="0" fontId="38" fillId="2" borderId="0" xfId="0" applyFont="1" applyFill="1" applyBorder="1" applyAlignment="1">
      <alignment horizontal="left" vertical="top"/>
    </xf>
    <xf numFmtId="170" fontId="38" fillId="2" borderId="0" xfId="0" applyNumberFormat="1" applyFont="1" applyFill="1" applyBorder="1" applyAlignment="1">
      <alignment horizontal="left" vertical="top"/>
    </xf>
    <xf numFmtId="0" fontId="37" fillId="2" borderId="0" xfId="0" applyFont="1" applyFill="1"/>
    <xf numFmtId="170" fontId="37" fillId="2" borderId="0" xfId="0" applyNumberFormat="1" applyFont="1" applyFill="1"/>
    <xf numFmtId="170" fontId="37" fillId="2" borderId="107" xfId="0" applyNumberFormat="1" applyFont="1" applyFill="1" applyBorder="1" applyAlignment="1">
      <alignment horizontal="center" vertical="center" wrapText="1"/>
    </xf>
    <xf numFmtId="0" fontId="3" fillId="2" borderId="0" xfId="0" applyFont="1" applyFill="1" applyAlignment="1">
      <alignment vertical="center"/>
    </xf>
    <xf numFmtId="0" fontId="38" fillId="4" borderId="0" xfId="0" applyFont="1" applyFill="1" applyAlignment="1">
      <alignment horizontal="center"/>
    </xf>
    <xf numFmtId="170" fontId="38" fillId="4" borderId="0" xfId="0" applyNumberFormat="1" applyFont="1" applyFill="1"/>
    <xf numFmtId="0" fontId="38" fillId="2" borderId="0" xfId="0" applyFont="1" applyFill="1" applyAlignment="1">
      <alignment horizontal="left"/>
    </xf>
    <xf numFmtId="0" fontId="2" fillId="2" borderId="0" xfId="0" applyFont="1" applyFill="1" applyAlignment="1">
      <alignment horizontal="left"/>
    </xf>
    <xf numFmtId="170" fontId="2" fillId="2" borderId="0" xfId="0" applyNumberFormat="1" applyFont="1" applyFill="1" applyAlignment="1">
      <alignment horizontal="left"/>
    </xf>
    <xf numFmtId="170" fontId="38" fillId="6" borderId="0" xfId="0" applyNumberFormat="1" applyFont="1" applyFill="1" applyBorder="1" applyAlignment="1">
      <alignment horizontal="left" vertical="top"/>
    </xf>
    <xf numFmtId="0" fontId="2" fillId="6" borderId="0" xfId="0" applyFont="1" applyFill="1" applyAlignment="1">
      <alignment horizontal="left" vertical="center"/>
    </xf>
    <xf numFmtId="170" fontId="2" fillId="6" borderId="0" xfId="0" applyNumberFormat="1" applyFont="1" applyFill="1" applyAlignment="1">
      <alignment horizontal="left" vertical="center"/>
    </xf>
    <xf numFmtId="0" fontId="0" fillId="6" borderId="0" xfId="0" applyFill="1" applyAlignment="1">
      <alignment horizontal="left"/>
    </xf>
    <xf numFmtId="170" fontId="0" fillId="6" borderId="0" xfId="0" applyNumberFormat="1" applyFill="1" applyAlignment="1">
      <alignment horizontal="left"/>
    </xf>
    <xf numFmtId="0" fontId="38" fillId="6" borderId="107" xfId="0" applyFont="1" applyFill="1" applyBorder="1" applyAlignment="1">
      <alignment horizontal="left" vertical="center" wrapText="1"/>
    </xf>
    <xf numFmtId="167" fontId="38" fillId="2" borderId="107" xfId="0" applyNumberFormat="1" applyFont="1" applyFill="1" applyBorder="1" applyAlignment="1">
      <alignment horizontal="center" vertical="top"/>
    </xf>
    <xf numFmtId="0" fontId="22" fillId="2" borderId="0" xfId="0" applyFont="1" applyFill="1" applyAlignment="1">
      <alignment horizontal="left"/>
    </xf>
    <xf numFmtId="0" fontId="22" fillId="6" borderId="0" xfId="0" applyFont="1" applyFill="1" applyAlignment="1">
      <alignment horizontal="left"/>
    </xf>
    <xf numFmtId="41" fontId="19" fillId="0" borderId="0" xfId="5" applyFont="1" applyFill="1" applyAlignment="1">
      <alignment horizontal="left" vertical="center"/>
    </xf>
    <xf numFmtId="0" fontId="19" fillId="4" borderId="5" xfId="0" applyFont="1" applyFill="1" applyBorder="1" applyAlignment="1">
      <alignment horizontal="left" vertical="center"/>
    </xf>
    <xf numFmtId="164" fontId="38" fillId="2" borderId="5" xfId="21" applyNumberFormat="1" applyFont="1" applyFill="1" applyBorder="1" applyAlignment="1">
      <alignment horizontal="left" vertical="center"/>
    </xf>
    <xf numFmtId="44" fontId="19" fillId="4" borderId="6" xfId="21" applyNumberFormat="1" applyFont="1" applyFill="1" applyBorder="1" applyAlignment="1">
      <alignment horizontal="left" vertical="center"/>
    </xf>
    <xf numFmtId="0" fontId="34" fillId="0" borderId="0" xfId="21" applyFont="1" applyFill="1" applyAlignment="1">
      <alignment horizontal="left" vertical="center"/>
    </xf>
    <xf numFmtId="0" fontId="38" fillId="4" borderId="5" xfId="0" applyFont="1" applyFill="1" applyBorder="1" applyAlignment="1">
      <alignment horizontal="center" vertical="center"/>
    </xf>
    <xf numFmtId="0" fontId="25" fillId="5" borderId="72" xfId="0" applyFont="1" applyFill="1" applyBorder="1" applyAlignment="1">
      <alignment horizontal="center" vertical="center" wrapText="1"/>
    </xf>
    <xf numFmtId="42" fontId="25" fillId="5" borderId="72" xfId="0" applyNumberFormat="1" applyFont="1" applyFill="1" applyBorder="1" applyAlignment="1">
      <alignment horizontal="center" vertical="center" wrapText="1"/>
    </xf>
    <xf numFmtId="177" fontId="25" fillId="5" borderId="72" xfId="1" applyNumberFormat="1" applyFont="1" applyFill="1" applyBorder="1" applyAlignment="1">
      <alignment horizontal="center" vertical="center" wrapText="1"/>
    </xf>
    <xf numFmtId="0" fontId="0" fillId="0" borderId="0" xfId="0" applyAlignment="1">
      <alignment horizontal="left" vertical="top" wrapText="1"/>
    </xf>
    <xf numFmtId="0" fontId="72" fillId="0" borderId="0" xfId="0" applyFont="1" applyAlignment="1">
      <alignment horizontal="center" vertical="top" wrapText="1"/>
    </xf>
    <xf numFmtId="0" fontId="70" fillId="0" borderId="0" xfId="0" applyFont="1" applyAlignment="1">
      <alignment horizontal="center"/>
    </xf>
    <xf numFmtId="0" fontId="71" fillId="0" borderId="0" xfId="0" applyFont="1" applyAlignment="1">
      <alignment horizontal="center"/>
    </xf>
    <xf numFmtId="0" fontId="72" fillId="0" borderId="0" xfId="0" applyFont="1" applyAlignment="1">
      <alignment horizontal="center"/>
    </xf>
    <xf numFmtId="0" fontId="64" fillId="0" borderId="0" xfId="0" applyFont="1" applyAlignment="1">
      <alignment horizontal="center" vertical="top" wrapText="1"/>
    </xf>
    <xf numFmtId="0" fontId="36" fillId="4" borderId="84" xfId="0" applyFont="1" applyFill="1" applyBorder="1" applyAlignment="1">
      <alignment horizontal="center"/>
    </xf>
    <xf numFmtId="0" fontId="36" fillId="4" borderId="54" xfId="0" applyFont="1" applyFill="1" applyBorder="1" applyAlignment="1">
      <alignment horizontal="center"/>
    </xf>
    <xf numFmtId="0" fontId="36" fillId="4" borderId="55" xfId="0" applyFont="1" applyFill="1" applyBorder="1" applyAlignment="1">
      <alignment horizontal="center"/>
    </xf>
    <xf numFmtId="0" fontId="19" fillId="4" borderId="123" xfId="0" applyFont="1" applyFill="1" applyBorder="1" applyAlignment="1">
      <alignment horizontal="center"/>
    </xf>
    <xf numFmtId="0" fontId="19" fillId="4" borderId="58" xfId="0" applyFont="1" applyFill="1" applyBorder="1" applyAlignment="1">
      <alignment horizontal="center"/>
    </xf>
    <xf numFmtId="0" fontId="19" fillId="4" borderId="94" xfId="0" applyFont="1" applyFill="1" applyBorder="1" applyAlignment="1">
      <alignment horizontal="center"/>
    </xf>
    <xf numFmtId="0" fontId="36" fillId="4" borderId="105" xfId="0" applyFont="1" applyFill="1" applyBorder="1" applyAlignment="1">
      <alignment horizontal="center"/>
    </xf>
    <xf numFmtId="0" fontId="36" fillId="4" borderId="79" xfId="0" applyFont="1" applyFill="1" applyBorder="1" applyAlignment="1">
      <alignment horizontal="center"/>
    </xf>
    <xf numFmtId="0" fontId="36" fillId="4" borderId="118" xfId="0" applyFont="1" applyFill="1" applyBorder="1" applyAlignment="1">
      <alignment horizontal="center"/>
    </xf>
    <xf numFmtId="0" fontId="73" fillId="4" borderId="0" xfId="0" applyFont="1" applyFill="1" applyAlignment="1">
      <alignment horizontal="center"/>
    </xf>
    <xf numFmtId="0" fontId="36" fillId="4" borderId="53" xfId="0" applyFont="1" applyFill="1" applyBorder="1" applyAlignment="1">
      <alignment horizontal="center"/>
    </xf>
    <xf numFmtId="0" fontId="36" fillId="2" borderId="84" xfId="0" applyFont="1" applyFill="1" applyBorder="1" applyAlignment="1">
      <alignment horizontal="center"/>
    </xf>
    <xf numFmtId="0" fontId="36" fillId="2" borderId="54" xfId="0" applyFont="1" applyFill="1" applyBorder="1" applyAlignment="1">
      <alignment horizontal="center"/>
    </xf>
    <xf numFmtId="0" fontId="36" fillId="2" borderId="55" xfId="0" applyFont="1" applyFill="1" applyBorder="1" applyAlignment="1">
      <alignment horizontal="center"/>
    </xf>
    <xf numFmtId="0" fontId="36" fillId="4" borderId="84" xfId="0" applyFont="1" applyFill="1" applyBorder="1" applyAlignment="1">
      <alignment horizontal="center" vertical="center"/>
    </xf>
    <xf numFmtId="0" fontId="36" fillId="4" borderId="54" xfId="0" applyFont="1" applyFill="1" applyBorder="1" applyAlignment="1">
      <alignment horizontal="center" vertical="center"/>
    </xf>
    <xf numFmtId="0" fontId="36" fillId="4" borderId="55" xfId="0" applyFont="1" applyFill="1" applyBorder="1" applyAlignment="1">
      <alignment horizontal="center" vertical="center"/>
    </xf>
    <xf numFmtId="0" fontId="36" fillId="4" borderId="123" xfId="0" applyFont="1" applyFill="1" applyBorder="1" applyAlignment="1">
      <alignment horizontal="center"/>
    </xf>
    <xf numFmtId="0" fontId="36" fillId="4" borderId="58" xfId="0" applyFont="1" applyFill="1" applyBorder="1" applyAlignment="1">
      <alignment horizontal="center"/>
    </xf>
    <xf numFmtId="0" fontId="36" fillId="4" borderId="94" xfId="0" applyFont="1" applyFill="1" applyBorder="1" applyAlignment="1">
      <alignment horizontal="center"/>
    </xf>
    <xf numFmtId="0" fontId="50" fillId="0" borderId="0" xfId="0" applyFont="1" applyAlignment="1">
      <alignment horizontal="center"/>
    </xf>
    <xf numFmtId="0" fontId="46" fillId="0" borderId="0" xfId="0" applyFont="1" applyAlignment="1">
      <alignment horizontal="center"/>
    </xf>
    <xf numFmtId="0" fontId="62" fillId="6" borderId="107" xfId="0" applyFont="1" applyFill="1" applyBorder="1" applyAlignment="1">
      <alignment horizontal="left" vertical="top"/>
    </xf>
    <xf numFmtId="0" fontId="51" fillId="6" borderId="108" xfId="0" applyFont="1" applyFill="1" applyBorder="1" applyAlignment="1">
      <alignment horizontal="right" vertical="top"/>
    </xf>
    <xf numFmtId="0" fontId="51" fillId="6" borderId="109" xfId="0" applyFont="1" applyFill="1" applyBorder="1" applyAlignment="1">
      <alignment horizontal="right" vertical="top"/>
    </xf>
    <xf numFmtId="0" fontId="51" fillId="0" borderId="108" xfId="0" applyFont="1" applyBorder="1" applyAlignment="1">
      <alignment horizontal="right" vertical="top"/>
    </xf>
    <xf numFmtId="0" fontId="62" fillId="0" borderId="107" xfId="0" applyFont="1" applyBorder="1" applyAlignment="1">
      <alignment horizontal="left" vertical="top"/>
    </xf>
    <xf numFmtId="0" fontId="51" fillId="0" borderId="109" xfId="0" applyFont="1" applyBorder="1" applyAlignment="1">
      <alignment horizontal="right" vertical="top"/>
    </xf>
    <xf numFmtId="41" fontId="47" fillId="0" borderId="0" xfId="5" applyFont="1" applyFill="1" applyBorder="1" applyAlignment="1">
      <alignment horizontal="left"/>
    </xf>
    <xf numFmtId="49" fontId="37" fillId="0" borderId="0" xfId="21" applyNumberFormat="1" applyFont="1" applyFill="1" applyBorder="1" applyAlignment="1">
      <alignment horizontal="center" vertical="top" wrapText="1"/>
    </xf>
    <xf numFmtId="0" fontId="51" fillId="4" borderId="108" xfId="0" applyFont="1" applyFill="1" applyBorder="1" applyAlignment="1">
      <alignment horizontal="right" vertical="top"/>
    </xf>
    <xf numFmtId="169" fontId="37" fillId="0" borderId="53" xfId="21" applyNumberFormat="1" applyFont="1" applyFill="1" applyBorder="1" applyAlignment="1">
      <alignment horizontal="right"/>
    </xf>
    <xf numFmtId="169" fontId="37" fillId="0" borderId="54" xfId="21" applyNumberFormat="1" applyFont="1" applyFill="1" applyBorder="1" applyAlignment="1">
      <alignment horizontal="right"/>
    </xf>
    <xf numFmtId="169" fontId="37" fillId="0" borderId="55" xfId="21" applyNumberFormat="1" applyFont="1" applyFill="1" applyBorder="1" applyAlignment="1">
      <alignment horizontal="right"/>
    </xf>
    <xf numFmtId="0" fontId="62" fillId="4" borderId="107" xfId="0" applyFont="1" applyFill="1" applyBorder="1" applyAlignment="1">
      <alignment horizontal="left" vertical="top"/>
    </xf>
    <xf numFmtId="0" fontId="51" fillId="4" borderId="109" xfId="0" applyFont="1" applyFill="1" applyBorder="1" applyAlignment="1">
      <alignment horizontal="right" vertical="top"/>
    </xf>
    <xf numFmtId="0" fontId="62" fillId="2" borderId="107" xfId="0" applyFont="1" applyFill="1" applyBorder="1" applyAlignment="1">
      <alignment horizontal="left" vertical="top"/>
    </xf>
    <xf numFmtId="0" fontId="51" fillId="2" borderId="109" xfId="0" applyFont="1" applyFill="1" applyBorder="1" applyAlignment="1">
      <alignment horizontal="right" vertical="top"/>
    </xf>
    <xf numFmtId="0" fontId="51" fillId="2" borderId="108" xfId="0" applyFont="1" applyFill="1" applyBorder="1" applyAlignment="1">
      <alignment horizontal="right" vertical="top"/>
    </xf>
    <xf numFmtId="0" fontId="37" fillId="0" borderId="115" xfId="0" applyFont="1" applyBorder="1" applyAlignment="1">
      <alignment horizontal="right" vertical="top"/>
    </xf>
    <xf numFmtId="0" fontId="37" fillId="0" borderId="54" xfId="0" applyFont="1" applyBorder="1" applyAlignment="1">
      <alignment horizontal="right" vertical="top"/>
    </xf>
    <xf numFmtId="0" fontId="37" fillId="0" borderId="55" xfId="0" applyFont="1" applyBorder="1" applyAlignment="1">
      <alignment horizontal="right" vertical="top"/>
    </xf>
    <xf numFmtId="0" fontId="51" fillId="0" borderId="115" xfId="0" applyFont="1" applyBorder="1" applyAlignment="1">
      <alignment horizontal="right" vertical="top"/>
    </xf>
    <xf numFmtId="0" fontId="51" fillId="0" borderId="54" xfId="0" applyFont="1" applyBorder="1" applyAlignment="1">
      <alignment horizontal="right" vertical="top"/>
    </xf>
    <xf numFmtId="0" fontId="51" fillId="0" borderId="55" xfId="0" applyFont="1" applyBorder="1" applyAlignment="1">
      <alignment horizontal="right" vertical="top"/>
    </xf>
    <xf numFmtId="0" fontId="44" fillId="0" borderId="0" xfId="0" applyFont="1" applyAlignment="1">
      <alignment horizontal="center"/>
    </xf>
    <xf numFmtId="0" fontId="37" fillId="0" borderId="108" xfId="0" applyFont="1" applyBorder="1" applyAlignment="1">
      <alignment horizontal="right" vertical="top"/>
    </xf>
    <xf numFmtId="0" fontId="38" fillId="0" borderId="108" xfId="0" applyFont="1" applyBorder="1" applyAlignment="1">
      <alignment horizontal="right" vertical="top"/>
    </xf>
    <xf numFmtId="0" fontId="0" fillId="0" borderId="111" xfId="0" applyBorder="1"/>
    <xf numFmtId="0" fontId="0" fillId="0" borderId="112" xfId="0" applyBorder="1"/>
    <xf numFmtId="0" fontId="51" fillId="2" borderId="115" xfId="0" applyFont="1" applyFill="1" applyBorder="1" applyAlignment="1">
      <alignment horizontal="right" vertical="top"/>
    </xf>
    <xf numFmtId="0" fontId="51" fillId="2" borderId="54" xfId="0" applyFont="1" applyFill="1" applyBorder="1" applyAlignment="1">
      <alignment horizontal="right" vertical="top"/>
    </xf>
    <xf numFmtId="0" fontId="51" fillId="2" borderId="55" xfId="0" applyFont="1" applyFill="1" applyBorder="1" applyAlignment="1">
      <alignment horizontal="right" vertical="top"/>
    </xf>
    <xf numFmtId="0" fontId="37" fillId="2" borderId="108" xfId="0" applyFont="1" applyFill="1" applyBorder="1" applyAlignment="1">
      <alignment horizontal="right" vertical="top"/>
    </xf>
    <xf numFmtId="0" fontId="38" fillId="2" borderId="108" xfId="0" applyFont="1" applyFill="1" applyBorder="1" applyAlignment="1">
      <alignment horizontal="right" vertical="top"/>
    </xf>
    <xf numFmtId="0" fontId="37" fillId="0" borderId="110" xfId="0" applyFont="1" applyBorder="1" applyAlignment="1">
      <alignment horizontal="right" vertical="top"/>
    </xf>
    <xf numFmtId="0" fontId="38" fillId="0" borderId="111" xfId="0" applyFont="1" applyBorder="1" applyAlignment="1">
      <alignment horizontal="right" vertical="top"/>
    </xf>
    <xf numFmtId="0" fontId="38" fillId="0" borderId="112" xfId="0" applyFont="1" applyBorder="1" applyAlignment="1">
      <alignment horizontal="right" vertical="top"/>
    </xf>
    <xf numFmtId="0" fontId="51" fillId="6" borderId="115" xfId="0" applyFont="1" applyFill="1" applyBorder="1" applyAlignment="1">
      <alignment horizontal="right" vertical="top"/>
    </xf>
    <xf numFmtId="0" fontId="51" fillId="6" borderId="54" xfId="0" applyFont="1" applyFill="1" applyBorder="1" applyAlignment="1">
      <alignment horizontal="right" vertical="top"/>
    </xf>
    <xf numFmtId="0" fontId="51" fillId="6" borderId="55" xfId="0" applyFont="1" applyFill="1" applyBorder="1" applyAlignment="1">
      <alignment horizontal="right" vertical="top"/>
    </xf>
    <xf numFmtId="0" fontId="37" fillId="6" borderId="108" xfId="0" applyFont="1" applyFill="1" applyBorder="1" applyAlignment="1">
      <alignment horizontal="right" vertical="top"/>
    </xf>
    <xf numFmtId="0" fontId="38" fillId="6" borderId="108" xfId="0" applyFont="1" applyFill="1" applyBorder="1" applyAlignment="1">
      <alignment horizontal="right" vertical="top"/>
    </xf>
    <xf numFmtId="0" fontId="67" fillId="4" borderId="0" xfId="21" applyFont="1" applyFill="1" applyAlignment="1">
      <alignment horizontal="center"/>
    </xf>
    <xf numFmtId="0" fontId="47" fillId="4" borderId="0" xfId="21" applyFont="1" applyFill="1" applyAlignment="1">
      <alignment horizontal="center"/>
    </xf>
    <xf numFmtId="49" fontId="44" fillId="9" borderId="78" xfId="21" applyNumberFormat="1" applyFont="1" applyFill="1" applyBorder="1" applyAlignment="1">
      <alignment horizontal="left"/>
    </xf>
    <xf numFmtId="49" fontId="44" fillId="9" borderId="79" xfId="21" applyNumberFormat="1" applyFont="1" applyFill="1" applyBorder="1" applyAlignment="1">
      <alignment horizontal="left"/>
    </xf>
    <xf numFmtId="49" fontId="44" fillId="9" borderId="80" xfId="21" applyNumberFormat="1" applyFont="1" applyFill="1" applyBorder="1" applyAlignment="1">
      <alignment horizontal="left"/>
    </xf>
    <xf numFmtId="0" fontId="3" fillId="0" borderId="81" xfId="0" applyFont="1" applyBorder="1" applyAlignment="1">
      <alignment horizontal="center" vertical="center"/>
    </xf>
    <xf numFmtId="0" fontId="3" fillId="0" borderId="75" xfId="0" applyFont="1" applyBorder="1" applyAlignment="1">
      <alignment horizontal="center" vertical="center"/>
    </xf>
    <xf numFmtId="0" fontId="3" fillId="0" borderId="86" xfId="0" applyFont="1" applyBorder="1" applyAlignment="1">
      <alignment horizontal="center" vertical="center"/>
    </xf>
    <xf numFmtId="0" fontId="3" fillId="0" borderId="76" xfId="0" applyFont="1" applyBorder="1" applyAlignment="1">
      <alignment horizontal="center" vertical="center"/>
    </xf>
    <xf numFmtId="0" fontId="3" fillId="0" borderId="90" xfId="0" applyFont="1" applyBorder="1" applyAlignment="1">
      <alignment horizontal="center" vertical="center"/>
    </xf>
    <xf numFmtId="0" fontId="3" fillId="0" borderId="74" xfId="0" applyFont="1" applyBorder="1" applyAlignment="1">
      <alignment horizontal="center" vertical="center"/>
    </xf>
    <xf numFmtId="0" fontId="25" fillId="0" borderId="21" xfId="15" applyFont="1" applyFill="1" applyBorder="1" applyAlignment="1">
      <alignment horizontal="center" vertical="center" wrapText="1"/>
    </xf>
    <xf numFmtId="0" fontId="25" fillId="0" borderId="91" xfId="15" applyFont="1" applyFill="1" applyBorder="1" applyAlignment="1">
      <alignment horizontal="center" vertical="center" wrapText="1"/>
    </xf>
    <xf numFmtId="0" fontId="25" fillId="0" borderId="92" xfId="15" applyFont="1" applyFill="1" applyBorder="1" applyAlignment="1">
      <alignment horizontal="center" vertical="center"/>
    </xf>
    <xf numFmtId="0" fontId="25" fillId="0" borderId="93" xfId="15" applyFont="1" applyFill="1" applyBorder="1" applyAlignment="1">
      <alignment horizontal="center" vertical="center"/>
    </xf>
    <xf numFmtId="0" fontId="22" fillId="0" borderId="57" xfId="15" applyFont="1" applyFill="1" applyBorder="1" applyAlignment="1">
      <alignment horizontal="right" vertical="center"/>
    </xf>
    <xf numFmtId="0" fontId="22" fillId="0" borderId="58" xfId="15" applyFont="1" applyFill="1" applyBorder="1" applyAlignment="1">
      <alignment horizontal="right" vertical="center"/>
    </xf>
    <xf numFmtId="0" fontId="22" fillId="0" borderId="94" xfId="15" applyFont="1" applyFill="1" applyBorder="1" applyAlignment="1">
      <alignment horizontal="right" vertical="center"/>
    </xf>
    <xf numFmtId="0" fontId="49" fillId="2" borderId="95" xfId="15" applyFont="1" applyFill="1" applyBorder="1" applyAlignment="1">
      <alignment horizontal="center" vertical="center"/>
    </xf>
    <xf numFmtId="0" fontId="49" fillId="2" borderId="96" xfId="15" applyFont="1" applyFill="1" applyBorder="1" applyAlignment="1">
      <alignment horizontal="center" vertical="center"/>
    </xf>
    <xf numFmtId="0" fontId="49" fillId="2" borderId="97" xfId="15" applyFont="1" applyFill="1" applyBorder="1" applyAlignment="1">
      <alignment horizontal="center" vertical="center"/>
    </xf>
    <xf numFmtId="0" fontId="25" fillId="0" borderId="98" xfId="15" applyFont="1" applyFill="1" applyBorder="1" applyAlignment="1">
      <alignment horizontal="center" vertical="center"/>
    </xf>
    <xf numFmtId="0" fontId="25" fillId="0" borderId="85" xfId="15" applyFont="1" applyFill="1" applyBorder="1" applyAlignment="1">
      <alignment horizontal="center" vertical="center"/>
    </xf>
    <xf numFmtId="0" fontId="25" fillId="0" borderId="23" xfId="15" applyFont="1" applyFill="1" applyBorder="1" applyAlignment="1">
      <alignment horizontal="center" vertical="center" wrapText="1"/>
    </xf>
    <xf numFmtId="0" fontId="25" fillId="0" borderId="20" xfId="15" applyFont="1" applyFill="1" applyBorder="1" applyAlignment="1">
      <alignment horizontal="center" vertical="center" wrapText="1"/>
    </xf>
    <xf numFmtId="0" fontId="25" fillId="0" borderId="99" xfId="15" applyFont="1" applyFill="1" applyBorder="1" applyAlignment="1">
      <alignment horizontal="center" vertical="center" wrapText="1"/>
    </xf>
    <xf numFmtId="0" fontId="25" fillId="0" borderId="50" xfId="15" applyFont="1" applyFill="1" applyBorder="1" applyAlignment="1">
      <alignment horizontal="center" vertical="center" wrapText="1"/>
    </xf>
    <xf numFmtId="0" fontId="25" fillId="0" borderId="100" xfId="15" applyFont="1" applyFill="1" applyBorder="1" applyAlignment="1">
      <alignment horizontal="center" vertical="center" wrapText="1"/>
    </xf>
    <xf numFmtId="0" fontId="26" fillId="0" borderId="24" xfId="0" applyFont="1" applyFill="1" applyBorder="1" applyAlignment="1">
      <alignment horizontal="center" vertical="center" wrapText="1"/>
    </xf>
    <xf numFmtId="0" fontId="25" fillId="0" borderId="92" xfId="15" applyFont="1" applyFill="1" applyBorder="1" applyAlignment="1">
      <alignment horizontal="center" vertical="center" wrapText="1"/>
    </xf>
    <xf numFmtId="0" fontId="25" fillId="0" borderId="93" xfId="15" applyFont="1" applyFill="1" applyBorder="1" applyAlignment="1">
      <alignment horizontal="center" vertical="center" wrapText="1"/>
    </xf>
    <xf numFmtId="0" fontId="25" fillId="0" borderId="101" xfId="15" applyFont="1" applyFill="1" applyBorder="1" applyAlignment="1">
      <alignment horizontal="center" vertical="center" wrapText="1"/>
    </xf>
    <xf numFmtId="0" fontId="22" fillId="0" borderId="53" xfId="15" applyFont="1" applyFill="1" applyBorder="1" applyAlignment="1">
      <alignment horizontal="right" vertical="center"/>
    </xf>
    <xf numFmtId="0" fontId="22" fillId="0" borderId="54" xfId="15" applyFont="1" applyFill="1" applyBorder="1" applyAlignment="1">
      <alignment horizontal="right" vertical="center"/>
    </xf>
    <xf numFmtId="0" fontId="22" fillId="0" borderId="55" xfId="15" applyFont="1" applyFill="1" applyBorder="1" applyAlignment="1">
      <alignment horizontal="right" vertical="center"/>
    </xf>
    <xf numFmtId="2" fontId="25" fillId="0" borderId="53" xfId="15" applyNumberFormat="1" applyFont="1" applyFill="1" applyBorder="1" applyAlignment="1">
      <alignment horizontal="center" vertical="center"/>
    </xf>
    <xf numFmtId="2" fontId="25" fillId="0" borderId="54" xfId="15" applyNumberFormat="1" applyFont="1" applyFill="1" applyBorder="1" applyAlignment="1">
      <alignment horizontal="center" vertical="center"/>
    </xf>
    <xf numFmtId="2" fontId="25" fillId="0" borderId="55" xfId="15" applyNumberFormat="1" applyFont="1" applyFill="1" applyBorder="1" applyAlignment="1">
      <alignment horizontal="center" vertical="center"/>
    </xf>
    <xf numFmtId="0" fontId="50" fillId="5" borderId="102" xfId="15" applyFont="1" applyFill="1" applyBorder="1" applyAlignment="1">
      <alignment horizontal="center" vertical="center"/>
    </xf>
    <xf numFmtId="0" fontId="50" fillId="5" borderId="103" xfId="15" applyFont="1" applyFill="1" applyBorder="1" applyAlignment="1">
      <alignment horizontal="center" vertical="center"/>
    </xf>
    <xf numFmtId="0" fontId="50" fillId="5" borderId="104" xfId="15" applyFont="1" applyFill="1" applyBorder="1" applyAlignment="1">
      <alignment horizontal="center" vertical="center"/>
    </xf>
    <xf numFmtId="0" fontId="46" fillId="0" borderId="105" xfId="15" applyFont="1" applyFill="1" applyBorder="1" applyAlignment="1">
      <alignment horizontal="center" vertical="center"/>
    </xf>
    <xf numFmtId="0" fontId="46" fillId="0" borderId="79" xfId="15" applyFont="1" applyFill="1" applyBorder="1" applyAlignment="1">
      <alignment horizontal="center" vertical="center"/>
    </xf>
    <xf numFmtId="0" fontId="46" fillId="0" borderId="80" xfId="15" applyFont="1" applyFill="1" applyBorder="1" applyAlignment="1">
      <alignment horizontal="center" vertical="center"/>
    </xf>
    <xf numFmtId="0" fontId="49" fillId="0" borderId="95" xfId="15" applyFont="1" applyFill="1" applyBorder="1" applyAlignment="1">
      <alignment horizontal="center" vertical="center"/>
    </xf>
    <xf numFmtId="0" fontId="49" fillId="0" borderId="96" xfId="15" applyFont="1" applyFill="1" applyBorder="1" applyAlignment="1">
      <alignment horizontal="center" vertical="center"/>
    </xf>
    <xf numFmtId="0" fontId="49" fillId="0" borderId="97" xfId="15" applyFont="1" applyFill="1" applyBorder="1" applyAlignment="1">
      <alignment horizontal="center" vertical="center"/>
    </xf>
    <xf numFmtId="0" fontId="30" fillId="0" borderId="106" xfId="22" applyFont="1" applyBorder="1" applyAlignment="1">
      <alignment horizontal="left" vertical="center" wrapText="1"/>
    </xf>
    <xf numFmtId="0" fontId="30" fillId="0" borderId="0" xfId="22" applyFont="1" applyAlignment="1">
      <alignment horizontal="left" vertical="center" wrapText="1"/>
    </xf>
    <xf numFmtId="0" fontId="30" fillId="0" borderId="69" xfId="22" applyFont="1" applyBorder="1" applyAlignment="1">
      <alignment horizontal="left" vertical="center" wrapText="1"/>
    </xf>
    <xf numFmtId="0" fontId="29" fillId="0" borderId="37" xfId="22" quotePrefix="1" applyFont="1" applyBorder="1" applyAlignment="1">
      <alignment horizontal="justify" vertical="center" wrapText="1"/>
    </xf>
    <xf numFmtId="0" fontId="29" fillId="0" borderId="38" xfId="22" quotePrefix="1" applyFont="1" applyBorder="1" applyAlignment="1">
      <alignment horizontal="justify" vertical="center" wrapText="1"/>
    </xf>
    <xf numFmtId="0" fontId="29" fillId="0" borderId="39" xfId="22" quotePrefix="1" applyFont="1" applyBorder="1" applyAlignment="1">
      <alignment horizontal="justify" vertical="center" wrapText="1"/>
    </xf>
    <xf numFmtId="0" fontId="29" fillId="0" borderId="38" xfId="22" applyFont="1" applyBorder="1" applyAlignment="1">
      <alignment horizontal="center" vertical="center"/>
    </xf>
    <xf numFmtId="0" fontId="29" fillId="0" borderId="39" xfId="22" applyFont="1" applyBorder="1" applyAlignment="1">
      <alignment horizontal="center" vertical="center"/>
    </xf>
    <xf numFmtId="0" fontId="29" fillId="0" borderId="0" xfId="22" applyFont="1" applyAlignment="1">
      <alignment horizontal="center" vertical="center"/>
    </xf>
    <xf numFmtId="0" fontId="31" fillId="0" borderId="0" xfId="22" applyFont="1" applyAlignment="1">
      <alignment horizontal="center" vertical="center"/>
    </xf>
    <xf numFmtId="0" fontId="29" fillId="0" borderId="0" xfId="22" applyFont="1" applyAlignment="1">
      <alignment horizontal="left" vertical="center" wrapText="1"/>
    </xf>
    <xf numFmtId="0" fontId="30" fillId="0" borderId="11" xfId="22" applyFont="1" applyBorder="1" applyAlignment="1">
      <alignment horizontal="center" vertical="center"/>
    </xf>
    <xf numFmtId="0" fontId="30" fillId="0" borderId="8" xfId="22" applyFont="1" applyBorder="1" applyAlignment="1">
      <alignment horizontal="center" vertical="center"/>
    </xf>
    <xf numFmtId="0" fontId="30" fillId="0" borderId="72" xfId="22" applyFont="1" applyBorder="1" applyAlignment="1">
      <alignment horizontal="center" vertical="center"/>
    </xf>
    <xf numFmtId="0" fontId="30" fillId="0" borderId="71" xfId="22" applyFont="1" applyBorder="1" applyAlignment="1">
      <alignment horizontal="center" vertical="center"/>
    </xf>
    <xf numFmtId="0" fontId="30" fillId="0" borderId="82" xfId="22" applyFont="1" applyBorder="1" applyAlignment="1">
      <alignment horizontal="center" vertical="center" wrapText="1"/>
    </xf>
    <xf numFmtId="0" fontId="30" fillId="0" borderId="83" xfId="22" applyFont="1" applyBorder="1" applyAlignment="1">
      <alignment horizontal="center" vertical="center" wrapText="1"/>
    </xf>
    <xf numFmtId="0" fontId="30" fillId="0" borderId="88" xfId="22" applyFont="1" applyBorder="1" applyAlignment="1">
      <alignment horizontal="center" vertical="center" wrapText="1"/>
    </xf>
    <xf numFmtId="0" fontId="30" fillId="0" borderId="89" xfId="22" applyFont="1" applyBorder="1" applyAlignment="1">
      <alignment horizontal="center" vertical="center" wrapText="1"/>
    </xf>
    <xf numFmtId="0" fontId="30" fillId="0" borderId="77" xfId="22" applyFont="1" applyBorder="1" applyAlignment="1">
      <alignment horizontal="left" vertical="center" wrapText="1"/>
    </xf>
    <xf numFmtId="0" fontId="30" fillId="0" borderId="82" xfId="22" applyFont="1" applyBorder="1" applyAlignment="1">
      <alignment horizontal="left" vertical="center" wrapText="1"/>
    </xf>
    <xf numFmtId="0" fontId="30" fillId="0" borderId="83" xfId="22" applyFont="1" applyBorder="1" applyAlignment="1">
      <alignment horizontal="left" vertical="center" wrapText="1"/>
    </xf>
    <xf numFmtId="0" fontId="29" fillId="0" borderId="63" xfId="22" applyFont="1" applyBorder="1" applyAlignment="1">
      <alignment horizontal="center" vertical="center"/>
    </xf>
    <xf numFmtId="0" fontId="29" fillId="0" borderId="62" xfId="22" applyFont="1" applyBorder="1" applyAlignment="1">
      <alignment horizontal="center" vertical="center"/>
    </xf>
    <xf numFmtId="0" fontId="29" fillId="0" borderId="37" xfId="22" applyFont="1" applyBorder="1" applyAlignment="1">
      <alignment vertical="center" wrapText="1"/>
    </xf>
    <xf numFmtId="0" fontId="29" fillId="0" borderId="38" xfId="22" applyFont="1" applyBorder="1" applyAlignment="1">
      <alignment vertical="center" wrapText="1"/>
    </xf>
    <xf numFmtId="0" fontId="29" fillId="0" borderId="39" xfId="22" applyFont="1" applyBorder="1" applyAlignment="1">
      <alignment vertical="center" wrapText="1"/>
    </xf>
    <xf numFmtId="0" fontId="29" fillId="0" borderId="66" xfId="22" applyFont="1" applyBorder="1" applyAlignment="1">
      <alignment horizontal="center" vertical="center"/>
    </xf>
    <xf numFmtId="0" fontId="29" fillId="0" borderId="65" xfId="22" applyFont="1" applyBorder="1" applyAlignment="1">
      <alignment horizontal="center" vertical="center"/>
    </xf>
    <xf numFmtId="0" fontId="30" fillId="0" borderId="53" xfId="22" applyFont="1" applyBorder="1" applyAlignment="1">
      <alignment horizontal="center" vertical="center"/>
    </xf>
    <xf numFmtId="0" fontId="30" fillId="0" borderId="54" xfId="22" applyFont="1" applyBorder="1" applyAlignment="1">
      <alignment horizontal="center" vertical="center"/>
    </xf>
    <xf numFmtId="0" fontId="30" fillId="0" borderId="55" xfId="22" applyFont="1" applyBorder="1" applyAlignment="1">
      <alignment horizontal="center" vertical="center"/>
    </xf>
    <xf numFmtId="0" fontId="30" fillId="0" borderId="44" xfId="22" applyFont="1" applyBorder="1" applyAlignment="1">
      <alignment horizontal="center" vertical="center" wrapText="1"/>
    </xf>
    <xf numFmtId="0" fontId="30" fillId="0" borderId="64" xfId="22" applyFont="1" applyBorder="1" applyAlignment="1">
      <alignment horizontal="center" vertical="center"/>
    </xf>
    <xf numFmtId="0" fontId="30" fillId="0" borderId="62" xfId="22" applyFont="1" applyBorder="1" applyAlignment="1">
      <alignment horizontal="center" vertical="center"/>
    </xf>
    <xf numFmtId="166" fontId="29" fillId="0" borderId="37" xfId="7" applyNumberFormat="1" applyFont="1" applyBorder="1" applyAlignment="1">
      <alignment horizontal="left" vertical="center"/>
    </xf>
    <xf numFmtId="166" fontId="29" fillId="0" borderId="38" xfId="7" applyNumberFormat="1" applyFont="1" applyBorder="1" applyAlignment="1">
      <alignment horizontal="left" vertical="center"/>
    </xf>
    <xf numFmtId="166" fontId="29" fillId="0" borderId="38" xfId="7" applyNumberFormat="1" applyFont="1" applyBorder="1" applyAlignment="1">
      <alignment horizontal="center" vertical="center"/>
    </xf>
    <xf numFmtId="166" fontId="29" fillId="0" borderId="39" xfId="7" applyNumberFormat="1" applyFont="1" applyBorder="1" applyAlignment="1">
      <alignment horizontal="center" vertical="center"/>
    </xf>
    <xf numFmtId="10" fontId="30" fillId="0" borderId="37" xfId="29" quotePrefix="1" applyNumberFormat="1" applyFont="1" applyBorder="1" applyAlignment="1">
      <alignment horizontal="center" vertical="center"/>
    </xf>
    <xf numFmtId="10" fontId="30" fillId="0" borderId="39" xfId="29" quotePrefix="1" applyNumberFormat="1" applyFont="1" applyBorder="1" applyAlignment="1">
      <alignment horizontal="center" vertical="center"/>
    </xf>
    <xf numFmtId="0" fontId="30" fillId="0" borderId="0" xfId="22" applyFont="1" applyAlignment="1">
      <alignment horizontal="justify" vertical="center" wrapText="1"/>
    </xf>
    <xf numFmtId="41" fontId="29" fillId="0" borderId="42" xfId="7" applyFont="1" applyBorder="1" applyAlignment="1">
      <alignment horizontal="center" vertical="center"/>
    </xf>
    <xf numFmtId="41" fontId="29" fillId="0" borderId="43" xfId="7" applyFont="1" applyBorder="1" applyAlignment="1">
      <alignment horizontal="center" vertical="center"/>
    </xf>
    <xf numFmtId="10" fontId="30" fillId="0" borderId="67" xfId="29" quotePrefix="1" applyNumberFormat="1" applyFont="1" applyBorder="1" applyAlignment="1">
      <alignment horizontal="center" vertical="center"/>
    </xf>
    <xf numFmtId="10" fontId="30" fillId="0" borderId="65" xfId="29" quotePrefix="1" applyNumberFormat="1" applyFont="1" applyBorder="1" applyAlignment="1">
      <alignment horizontal="center" vertical="center"/>
    </xf>
    <xf numFmtId="10" fontId="30" fillId="0" borderId="53" xfId="29" quotePrefix="1" applyNumberFormat="1" applyFont="1" applyBorder="1" applyAlignment="1">
      <alignment horizontal="center" vertical="center"/>
    </xf>
    <xf numFmtId="10" fontId="30" fillId="0" borderId="54" xfId="29" quotePrefix="1" applyNumberFormat="1" applyFont="1" applyBorder="1" applyAlignment="1">
      <alignment horizontal="center" vertical="center"/>
    </xf>
    <xf numFmtId="10" fontId="30" fillId="0" borderId="55" xfId="29" quotePrefix="1" applyNumberFormat="1" applyFont="1" applyBorder="1" applyAlignment="1">
      <alignment horizontal="center" vertical="center"/>
    </xf>
  </cellXfs>
  <cellStyles count="36">
    <cellStyle name="Comma [0]" xfId="1" builtinId="6"/>
    <cellStyle name="Comma [0] 15" xfId="2"/>
    <cellStyle name="Comma [0] 2" xfId="3"/>
    <cellStyle name="Comma [0] 2 2" xfId="4"/>
    <cellStyle name="Comma [0] 3" xfId="5"/>
    <cellStyle name="Comma [0] 3 3" xfId="6"/>
    <cellStyle name="Comma [0] 4" xfId="7"/>
    <cellStyle name="Comma [0] 5" xfId="34"/>
    <cellStyle name="Comma [0] 8" xfId="8"/>
    <cellStyle name="Comma 10" xfId="9"/>
    <cellStyle name="Comma 12" xfId="10"/>
    <cellStyle name="Comma 2" xfId="11"/>
    <cellStyle name="Comma 2 2 3" xfId="12"/>
    <cellStyle name="Comma 2 3" xfId="31"/>
    <cellStyle name="Comma 22" xfId="13"/>
    <cellStyle name="Comma 4" xfId="14"/>
    <cellStyle name="Normal" xfId="0" builtinId="0"/>
    <cellStyle name="Normal 10" xfId="15"/>
    <cellStyle name="Normal 2" xfId="16"/>
    <cellStyle name="Normal 2 2 10" xfId="35"/>
    <cellStyle name="Normal 2 2 3 2" xfId="17"/>
    <cellStyle name="Normal 2 2 3 2 2" xfId="18"/>
    <cellStyle name="Normal 24" xfId="19"/>
    <cellStyle name="Normal 25" xfId="20"/>
    <cellStyle name="Normal 3" xfId="21"/>
    <cellStyle name="Normal 3 2" xfId="22"/>
    <cellStyle name="Normal 3 2 2" xfId="23"/>
    <cellStyle name="Normal 3 2 3" xfId="24"/>
    <cellStyle name="Normal 3 3" xfId="33"/>
    <cellStyle name="Normal 3 7" xfId="25"/>
    <cellStyle name="Normal 4" xfId="32"/>
    <cellStyle name="Normal 4 2 10" xfId="26"/>
    <cellStyle name="Normal 5" xfId="27"/>
    <cellStyle name="Normal 7" xfId="30"/>
    <cellStyle name="Percent 2" xfId="28"/>
    <cellStyle name="Percent 2 2" xfId="29"/>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7.xml"/><Relationship Id="rId299" Type="http://schemas.openxmlformats.org/officeDocument/2006/relationships/externalLink" Target="externalLinks/externalLink289.xml"/><Relationship Id="rId21" Type="http://schemas.openxmlformats.org/officeDocument/2006/relationships/externalLink" Target="externalLinks/externalLink11.xml"/><Relationship Id="rId63" Type="http://schemas.openxmlformats.org/officeDocument/2006/relationships/externalLink" Target="externalLinks/externalLink53.xml"/><Relationship Id="rId159" Type="http://schemas.openxmlformats.org/officeDocument/2006/relationships/externalLink" Target="externalLinks/externalLink149.xml"/><Relationship Id="rId324" Type="http://schemas.openxmlformats.org/officeDocument/2006/relationships/externalLink" Target="externalLinks/externalLink314.xml"/><Relationship Id="rId366" Type="http://schemas.openxmlformats.org/officeDocument/2006/relationships/externalLink" Target="externalLinks/externalLink356.xml"/><Relationship Id="rId170" Type="http://schemas.openxmlformats.org/officeDocument/2006/relationships/externalLink" Target="externalLinks/externalLink160.xml"/><Relationship Id="rId226" Type="http://schemas.openxmlformats.org/officeDocument/2006/relationships/externalLink" Target="externalLinks/externalLink216.xml"/><Relationship Id="rId433" Type="http://schemas.openxmlformats.org/officeDocument/2006/relationships/externalLink" Target="externalLinks/externalLink423.xml"/><Relationship Id="rId268" Type="http://schemas.openxmlformats.org/officeDocument/2006/relationships/externalLink" Target="externalLinks/externalLink258.xml"/><Relationship Id="rId32" Type="http://schemas.openxmlformats.org/officeDocument/2006/relationships/externalLink" Target="externalLinks/externalLink22.xml"/><Relationship Id="rId74" Type="http://schemas.openxmlformats.org/officeDocument/2006/relationships/externalLink" Target="externalLinks/externalLink64.xml"/><Relationship Id="rId128" Type="http://schemas.openxmlformats.org/officeDocument/2006/relationships/externalLink" Target="externalLinks/externalLink118.xml"/><Relationship Id="rId335" Type="http://schemas.openxmlformats.org/officeDocument/2006/relationships/externalLink" Target="externalLinks/externalLink325.xml"/><Relationship Id="rId377" Type="http://schemas.openxmlformats.org/officeDocument/2006/relationships/externalLink" Target="externalLinks/externalLink367.xml"/><Relationship Id="rId5" Type="http://schemas.openxmlformats.org/officeDocument/2006/relationships/worksheet" Target="worksheets/sheet5.xml"/><Relationship Id="rId181" Type="http://schemas.openxmlformats.org/officeDocument/2006/relationships/externalLink" Target="externalLinks/externalLink171.xml"/><Relationship Id="rId237" Type="http://schemas.openxmlformats.org/officeDocument/2006/relationships/externalLink" Target="externalLinks/externalLink227.xml"/><Relationship Id="rId402" Type="http://schemas.openxmlformats.org/officeDocument/2006/relationships/externalLink" Target="externalLinks/externalLink392.xml"/><Relationship Id="rId279" Type="http://schemas.openxmlformats.org/officeDocument/2006/relationships/externalLink" Target="externalLinks/externalLink269.xml"/><Relationship Id="rId444" Type="http://schemas.openxmlformats.org/officeDocument/2006/relationships/sharedStrings" Target="sharedStrings.xml"/><Relationship Id="rId43" Type="http://schemas.openxmlformats.org/officeDocument/2006/relationships/externalLink" Target="externalLinks/externalLink33.xml"/><Relationship Id="rId139" Type="http://schemas.openxmlformats.org/officeDocument/2006/relationships/externalLink" Target="externalLinks/externalLink129.xml"/><Relationship Id="rId290" Type="http://schemas.openxmlformats.org/officeDocument/2006/relationships/externalLink" Target="externalLinks/externalLink280.xml"/><Relationship Id="rId304" Type="http://schemas.openxmlformats.org/officeDocument/2006/relationships/externalLink" Target="externalLinks/externalLink294.xml"/><Relationship Id="rId346" Type="http://schemas.openxmlformats.org/officeDocument/2006/relationships/externalLink" Target="externalLinks/externalLink336.xml"/><Relationship Id="rId388" Type="http://schemas.openxmlformats.org/officeDocument/2006/relationships/externalLink" Target="externalLinks/externalLink378.xml"/><Relationship Id="rId85" Type="http://schemas.openxmlformats.org/officeDocument/2006/relationships/externalLink" Target="externalLinks/externalLink75.xml"/><Relationship Id="rId150" Type="http://schemas.openxmlformats.org/officeDocument/2006/relationships/externalLink" Target="externalLinks/externalLink140.xml"/><Relationship Id="rId192" Type="http://schemas.openxmlformats.org/officeDocument/2006/relationships/externalLink" Target="externalLinks/externalLink182.xml"/><Relationship Id="rId206" Type="http://schemas.openxmlformats.org/officeDocument/2006/relationships/externalLink" Target="externalLinks/externalLink196.xml"/><Relationship Id="rId413" Type="http://schemas.openxmlformats.org/officeDocument/2006/relationships/externalLink" Target="externalLinks/externalLink403.xml"/><Relationship Id="rId248" Type="http://schemas.openxmlformats.org/officeDocument/2006/relationships/externalLink" Target="externalLinks/externalLink238.xml"/><Relationship Id="rId12" Type="http://schemas.openxmlformats.org/officeDocument/2006/relationships/externalLink" Target="externalLinks/externalLink2.xml"/><Relationship Id="rId108" Type="http://schemas.openxmlformats.org/officeDocument/2006/relationships/externalLink" Target="externalLinks/externalLink98.xml"/><Relationship Id="rId315" Type="http://schemas.openxmlformats.org/officeDocument/2006/relationships/externalLink" Target="externalLinks/externalLink305.xml"/><Relationship Id="rId357" Type="http://schemas.openxmlformats.org/officeDocument/2006/relationships/externalLink" Target="externalLinks/externalLink347.xml"/><Relationship Id="rId54" Type="http://schemas.openxmlformats.org/officeDocument/2006/relationships/externalLink" Target="externalLinks/externalLink44.xml"/><Relationship Id="rId75" Type="http://schemas.openxmlformats.org/officeDocument/2006/relationships/externalLink" Target="externalLinks/externalLink65.xml"/><Relationship Id="rId96" Type="http://schemas.openxmlformats.org/officeDocument/2006/relationships/externalLink" Target="externalLinks/externalLink86.xml"/><Relationship Id="rId140" Type="http://schemas.openxmlformats.org/officeDocument/2006/relationships/externalLink" Target="externalLinks/externalLink130.xml"/><Relationship Id="rId161" Type="http://schemas.openxmlformats.org/officeDocument/2006/relationships/externalLink" Target="externalLinks/externalLink151.xml"/><Relationship Id="rId182" Type="http://schemas.openxmlformats.org/officeDocument/2006/relationships/externalLink" Target="externalLinks/externalLink172.xml"/><Relationship Id="rId217" Type="http://schemas.openxmlformats.org/officeDocument/2006/relationships/externalLink" Target="externalLinks/externalLink207.xml"/><Relationship Id="rId378" Type="http://schemas.openxmlformats.org/officeDocument/2006/relationships/externalLink" Target="externalLinks/externalLink368.xml"/><Relationship Id="rId399" Type="http://schemas.openxmlformats.org/officeDocument/2006/relationships/externalLink" Target="externalLinks/externalLink389.xml"/><Relationship Id="rId403" Type="http://schemas.openxmlformats.org/officeDocument/2006/relationships/externalLink" Target="externalLinks/externalLink393.xml"/><Relationship Id="rId6" Type="http://schemas.openxmlformats.org/officeDocument/2006/relationships/worksheet" Target="worksheets/sheet6.xml"/><Relationship Id="rId238" Type="http://schemas.openxmlformats.org/officeDocument/2006/relationships/externalLink" Target="externalLinks/externalLink228.xml"/><Relationship Id="rId259" Type="http://schemas.openxmlformats.org/officeDocument/2006/relationships/externalLink" Target="externalLinks/externalLink249.xml"/><Relationship Id="rId424" Type="http://schemas.openxmlformats.org/officeDocument/2006/relationships/externalLink" Target="externalLinks/externalLink414.xml"/><Relationship Id="rId445" Type="http://schemas.openxmlformats.org/officeDocument/2006/relationships/calcChain" Target="calcChain.xml"/><Relationship Id="rId23" Type="http://schemas.openxmlformats.org/officeDocument/2006/relationships/externalLink" Target="externalLinks/externalLink13.xml"/><Relationship Id="rId119" Type="http://schemas.openxmlformats.org/officeDocument/2006/relationships/externalLink" Target="externalLinks/externalLink109.xml"/><Relationship Id="rId270" Type="http://schemas.openxmlformats.org/officeDocument/2006/relationships/externalLink" Target="externalLinks/externalLink260.xml"/><Relationship Id="rId291" Type="http://schemas.openxmlformats.org/officeDocument/2006/relationships/externalLink" Target="externalLinks/externalLink281.xml"/><Relationship Id="rId305" Type="http://schemas.openxmlformats.org/officeDocument/2006/relationships/externalLink" Target="externalLinks/externalLink295.xml"/><Relationship Id="rId326" Type="http://schemas.openxmlformats.org/officeDocument/2006/relationships/externalLink" Target="externalLinks/externalLink316.xml"/><Relationship Id="rId347" Type="http://schemas.openxmlformats.org/officeDocument/2006/relationships/externalLink" Target="externalLinks/externalLink337.xml"/><Relationship Id="rId44" Type="http://schemas.openxmlformats.org/officeDocument/2006/relationships/externalLink" Target="externalLinks/externalLink34.xml"/><Relationship Id="rId65" Type="http://schemas.openxmlformats.org/officeDocument/2006/relationships/externalLink" Target="externalLinks/externalLink55.xml"/><Relationship Id="rId86" Type="http://schemas.openxmlformats.org/officeDocument/2006/relationships/externalLink" Target="externalLinks/externalLink76.xml"/><Relationship Id="rId130" Type="http://schemas.openxmlformats.org/officeDocument/2006/relationships/externalLink" Target="externalLinks/externalLink120.xml"/><Relationship Id="rId151" Type="http://schemas.openxmlformats.org/officeDocument/2006/relationships/externalLink" Target="externalLinks/externalLink141.xml"/><Relationship Id="rId368" Type="http://schemas.openxmlformats.org/officeDocument/2006/relationships/externalLink" Target="externalLinks/externalLink358.xml"/><Relationship Id="rId389" Type="http://schemas.openxmlformats.org/officeDocument/2006/relationships/externalLink" Target="externalLinks/externalLink379.xml"/><Relationship Id="rId172" Type="http://schemas.openxmlformats.org/officeDocument/2006/relationships/externalLink" Target="externalLinks/externalLink162.xml"/><Relationship Id="rId193" Type="http://schemas.openxmlformats.org/officeDocument/2006/relationships/externalLink" Target="externalLinks/externalLink183.xml"/><Relationship Id="rId207" Type="http://schemas.openxmlformats.org/officeDocument/2006/relationships/externalLink" Target="externalLinks/externalLink197.xml"/><Relationship Id="rId228" Type="http://schemas.openxmlformats.org/officeDocument/2006/relationships/externalLink" Target="externalLinks/externalLink218.xml"/><Relationship Id="rId249" Type="http://schemas.openxmlformats.org/officeDocument/2006/relationships/externalLink" Target="externalLinks/externalLink239.xml"/><Relationship Id="rId414" Type="http://schemas.openxmlformats.org/officeDocument/2006/relationships/externalLink" Target="externalLinks/externalLink404.xml"/><Relationship Id="rId435" Type="http://schemas.openxmlformats.org/officeDocument/2006/relationships/externalLink" Target="externalLinks/externalLink425.xml"/><Relationship Id="rId13" Type="http://schemas.openxmlformats.org/officeDocument/2006/relationships/externalLink" Target="externalLinks/externalLink3.xml"/><Relationship Id="rId109" Type="http://schemas.openxmlformats.org/officeDocument/2006/relationships/externalLink" Target="externalLinks/externalLink99.xml"/><Relationship Id="rId260" Type="http://schemas.openxmlformats.org/officeDocument/2006/relationships/externalLink" Target="externalLinks/externalLink250.xml"/><Relationship Id="rId281" Type="http://schemas.openxmlformats.org/officeDocument/2006/relationships/externalLink" Target="externalLinks/externalLink271.xml"/><Relationship Id="rId316" Type="http://schemas.openxmlformats.org/officeDocument/2006/relationships/externalLink" Target="externalLinks/externalLink306.xml"/><Relationship Id="rId337" Type="http://schemas.openxmlformats.org/officeDocument/2006/relationships/externalLink" Target="externalLinks/externalLink327.xml"/><Relationship Id="rId34" Type="http://schemas.openxmlformats.org/officeDocument/2006/relationships/externalLink" Target="externalLinks/externalLink24.xml"/><Relationship Id="rId55" Type="http://schemas.openxmlformats.org/officeDocument/2006/relationships/externalLink" Target="externalLinks/externalLink45.xml"/><Relationship Id="rId76" Type="http://schemas.openxmlformats.org/officeDocument/2006/relationships/externalLink" Target="externalLinks/externalLink66.xml"/><Relationship Id="rId97" Type="http://schemas.openxmlformats.org/officeDocument/2006/relationships/externalLink" Target="externalLinks/externalLink87.xml"/><Relationship Id="rId120" Type="http://schemas.openxmlformats.org/officeDocument/2006/relationships/externalLink" Target="externalLinks/externalLink110.xml"/><Relationship Id="rId141" Type="http://schemas.openxmlformats.org/officeDocument/2006/relationships/externalLink" Target="externalLinks/externalLink131.xml"/><Relationship Id="rId358" Type="http://schemas.openxmlformats.org/officeDocument/2006/relationships/externalLink" Target="externalLinks/externalLink348.xml"/><Relationship Id="rId379" Type="http://schemas.openxmlformats.org/officeDocument/2006/relationships/externalLink" Target="externalLinks/externalLink369.xml"/><Relationship Id="rId7" Type="http://schemas.openxmlformats.org/officeDocument/2006/relationships/worksheet" Target="worksheets/sheet7.xml"/><Relationship Id="rId162" Type="http://schemas.openxmlformats.org/officeDocument/2006/relationships/externalLink" Target="externalLinks/externalLink152.xml"/><Relationship Id="rId183" Type="http://schemas.openxmlformats.org/officeDocument/2006/relationships/externalLink" Target="externalLinks/externalLink173.xml"/><Relationship Id="rId218" Type="http://schemas.openxmlformats.org/officeDocument/2006/relationships/externalLink" Target="externalLinks/externalLink208.xml"/><Relationship Id="rId239" Type="http://schemas.openxmlformats.org/officeDocument/2006/relationships/externalLink" Target="externalLinks/externalLink229.xml"/><Relationship Id="rId390" Type="http://schemas.openxmlformats.org/officeDocument/2006/relationships/externalLink" Target="externalLinks/externalLink380.xml"/><Relationship Id="rId404" Type="http://schemas.openxmlformats.org/officeDocument/2006/relationships/externalLink" Target="externalLinks/externalLink394.xml"/><Relationship Id="rId425" Type="http://schemas.openxmlformats.org/officeDocument/2006/relationships/externalLink" Target="externalLinks/externalLink415.xml"/><Relationship Id="rId250" Type="http://schemas.openxmlformats.org/officeDocument/2006/relationships/externalLink" Target="externalLinks/externalLink240.xml"/><Relationship Id="rId271" Type="http://schemas.openxmlformats.org/officeDocument/2006/relationships/externalLink" Target="externalLinks/externalLink261.xml"/><Relationship Id="rId292" Type="http://schemas.openxmlformats.org/officeDocument/2006/relationships/externalLink" Target="externalLinks/externalLink282.xml"/><Relationship Id="rId306" Type="http://schemas.openxmlformats.org/officeDocument/2006/relationships/externalLink" Target="externalLinks/externalLink296.xml"/><Relationship Id="rId24" Type="http://schemas.openxmlformats.org/officeDocument/2006/relationships/externalLink" Target="externalLinks/externalLink14.xml"/><Relationship Id="rId45" Type="http://schemas.openxmlformats.org/officeDocument/2006/relationships/externalLink" Target="externalLinks/externalLink35.xml"/><Relationship Id="rId66" Type="http://schemas.openxmlformats.org/officeDocument/2006/relationships/externalLink" Target="externalLinks/externalLink56.xml"/><Relationship Id="rId87" Type="http://schemas.openxmlformats.org/officeDocument/2006/relationships/externalLink" Target="externalLinks/externalLink77.xml"/><Relationship Id="rId110" Type="http://schemas.openxmlformats.org/officeDocument/2006/relationships/externalLink" Target="externalLinks/externalLink100.xml"/><Relationship Id="rId131" Type="http://schemas.openxmlformats.org/officeDocument/2006/relationships/externalLink" Target="externalLinks/externalLink121.xml"/><Relationship Id="rId327" Type="http://schemas.openxmlformats.org/officeDocument/2006/relationships/externalLink" Target="externalLinks/externalLink317.xml"/><Relationship Id="rId348" Type="http://schemas.openxmlformats.org/officeDocument/2006/relationships/externalLink" Target="externalLinks/externalLink338.xml"/><Relationship Id="rId369" Type="http://schemas.openxmlformats.org/officeDocument/2006/relationships/externalLink" Target="externalLinks/externalLink359.xml"/><Relationship Id="rId152" Type="http://schemas.openxmlformats.org/officeDocument/2006/relationships/externalLink" Target="externalLinks/externalLink142.xml"/><Relationship Id="rId173" Type="http://schemas.openxmlformats.org/officeDocument/2006/relationships/externalLink" Target="externalLinks/externalLink163.xml"/><Relationship Id="rId194" Type="http://schemas.openxmlformats.org/officeDocument/2006/relationships/externalLink" Target="externalLinks/externalLink184.xml"/><Relationship Id="rId208" Type="http://schemas.openxmlformats.org/officeDocument/2006/relationships/externalLink" Target="externalLinks/externalLink198.xml"/><Relationship Id="rId229" Type="http://schemas.openxmlformats.org/officeDocument/2006/relationships/externalLink" Target="externalLinks/externalLink219.xml"/><Relationship Id="rId380" Type="http://schemas.openxmlformats.org/officeDocument/2006/relationships/externalLink" Target="externalLinks/externalLink370.xml"/><Relationship Id="rId415" Type="http://schemas.openxmlformats.org/officeDocument/2006/relationships/externalLink" Target="externalLinks/externalLink405.xml"/><Relationship Id="rId436" Type="http://schemas.openxmlformats.org/officeDocument/2006/relationships/externalLink" Target="externalLinks/externalLink426.xml"/><Relationship Id="rId240" Type="http://schemas.openxmlformats.org/officeDocument/2006/relationships/externalLink" Target="externalLinks/externalLink230.xml"/><Relationship Id="rId261" Type="http://schemas.openxmlformats.org/officeDocument/2006/relationships/externalLink" Target="externalLinks/externalLink251.xml"/><Relationship Id="rId14" Type="http://schemas.openxmlformats.org/officeDocument/2006/relationships/externalLink" Target="externalLinks/externalLink4.xml"/><Relationship Id="rId35" Type="http://schemas.openxmlformats.org/officeDocument/2006/relationships/externalLink" Target="externalLinks/externalLink25.xml"/><Relationship Id="rId56" Type="http://schemas.openxmlformats.org/officeDocument/2006/relationships/externalLink" Target="externalLinks/externalLink46.xml"/><Relationship Id="rId77" Type="http://schemas.openxmlformats.org/officeDocument/2006/relationships/externalLink" Target="externalLinks/externalLink67.xml"/><Relationship Id="rId100" Type="http://schemas.openxmlformats.org/officeDocument/2006/relationships/externalLink" Target="externalLinks/externalLink90.xml"/><Relationship Id="rId282" Type="http://schemas.openxmlformats.org/officeDocument/2006/relationships/externalLink" Target="externalLinks/externalLink272.xml"/><Relationship Id="rId317" Type="http://schemas.openxmlformats.org/officeDocument/2006/relationships/externalLink" Target="externalLinks/externalLink307.xml"/><Relationship Id="rId338" Type="http://schemas.openxmlformats.org/officeDocument/2006/relationships/externalLink" Target="externalLinks/externalLink328.xml"/><Relationship Id="rId359" Type="http://schemas.openxmlformats.org/officeDocument/2006/relationships/externalLink" Target="externalLinks/externalLink349.xml"/><Relationship Id="rId8" Type="http://schemas.openxmlformats.org/officeDocument/2006/relationships/worksheet" Target="worksheets/sheet8.xml"/><Relationship Id="rId98" Type="http://schemas.openxmlformats.org/officeDocument/2006/relationships/externalLink" Target="externalLinks/externalLink88.xml"/><Relationship Id="rId121" Type="http://schemas.openxmlformats.org/officeDocument/2006/relationships/externalLink" Target="externalLinks/externalLink111.xml"/><Relationship Id="rId142" Type="http://schemas.openxmlformats.org/officeDocument/2006/relationships/externalLink" Target="externalLinks/externalLink132.xml"/><Relationship Id="rId163" Type="http://schemas.openxmlformats.org/officeDocument/2006/relationships/externalLink" Target="externalLinks/externalLink153.xml"/><Relationship Id="rId184" Type="http://schemas.openxmlformats.org/officeDocument/2006/relationships/externalLink" Target="externalLinks/externalLink174.xml"/><Relationship Id="rId219" Type="http://schemas.openxmlformats.org/officeDocument/2006/relationships/externalLink" Target="externalLinks/externalLink209.xml"/><Relationship Id="rId370" Type="http://schemas.openxmlformats.org/officeDocument/2006/relationships/externalLink" Target="externalLinks/externalLink360.xml"/><Relationship Id="rId391" Type="http://schemas.openxmlformats.org/officeDocument/2006/relationships/externalLink" Target="externalLinks/externalLink381.xml"/><Relationship Id="rId405" Type="http://schemas.openxmlformats.org/officeDocument/2006/relationships/externalLink" Target="externalLinks/externalLink395.xml"/><Relationship Id="rId426" Type="http://schemas.openxmlformats.org/officeDocument/2006/relationships/externalLink" Target="externalLinks/externalLink416.xml"/><Relationship Id="rId230" Type="http://schemas.openxmlformats.org/officeDocument/2006/relationships/externalLink" Target="externalLinks/externalLink220.xml"/><Relationship Id="rId251" Type="http://schemas.openxmlformats.org/officeDocument/2006/relationships/externalLink" Target="externalLinks/externalLink241.xml"/><Relationship Id="rId25" Type="http://schemas.openxmlformats.org/officeDocument/2006/relationships/externalLink" Target="externalLinks/externalLink15.xml"/><Relationship Id="rId46" Type="http://schemas.openxmlformats.org/officeDocument/2006/relationships/externalLink" Target="externalLinks/externalLink36.xml"/><Relationship Id="rId67" Type="http://schemas.openxmlformats.org/officeDocument/2006/relationships/externalLink" Target="externalLinks/externalLink57.xml"/><Relationship Id="rId272" Type="http://schemas.openxmlformats.org/officeDocument/2006/relationships/externalLink" Target="externalLinks/externalLink262.xml"/><Relationship Id="rId293" Type="http://schemas.openxmlformats.org/officeDocument/2006/relationships/externalLink" Target="externalLinks/externalLink283.xml"/><Relationship Id="rId307" Type="http://schemas.openxmlformats.org/officeDocument/2006/relationships/externalLink" Target="externalLinks/externalLink297.xml"/><Relationship Id="rId328" Type="http://schemas.openxmlformats.org/officeDocument/2006/relationships/externalLink" Target="externalLinks/externalLink318.xml"/><Relationship Id="rId349" Type="http://schemas.openxmlformats.org/officeDocument/2006/relationships/externalLink" Target="externalLinks/externalLink339.xml"/><Relationship Id="rId88" Type="http://schemas.openxmlformats.org/officeDocument/2006/relationships/externalLink" Target="externalLinks/externalLink78.xml"/><Relationship Id="rId111" Type="http://schemas.openxmlformats.org/officeDocument/2006/relationships/externalLink" Target="externalLinks/externalLink101.xml"/><Relationship Id="rId132" Type="http://schemas.openxmlformats.org/officeDocument/2006/relationships/externalLink" Target="externalLinks/externalLink122.xml"/><Relationship Id="rId153" Type="http://schemas.openxmlformats.org/officeDocument/2006/relationships/externalLink" Target="externalLinks/externalLink143.xml"/><Relationship Id="rId174" Type="http://schemas.openxmlformats.org/officeDocument/2006/relationships/externalLink" Target="externalLinks/externalLink164.xml"/><Relationship Id="rId195" Type="http://schemas.openxmlformats.org/officeDocument/2006/relationships/externalLink" Target="externalLinks/externalLink185.xml"/><Relationship Id="rId209" Type="http://schemas.openxmlformats.org/officeDocument/2006/relationships/externalLink" Target="externalLinks/externalLink199.xml"/><Relationship Id="rId360" Type="http://schemas.openxmlformats.org/officeDocument/2006/relationships/externalLink" Target="externalLinks/externalLink350.xml"/><Relationship Id="rId381" Type="http://schemas.openxmlformats.org/officeDocument/2006/relationships/externalLink" Target="externalLinks/externalLink371.xml"/><Relationship Id="rId416" Type="http://schemas.openxmlformats.org/officeDocument/2006/relationships/externalLink" Target="externalLinks/externalLink406.xml"/><Relationship Id="rId220" Type="http://schemas.openxmlformats.org/officeDocument/2006/relationships/externalLink" Target="externalLinks/externalLink210.xml"/><Relationship Id="rId241" Type="http://schemas.openxmlformats.org/officeDocument/2006/relationships/externalLink" Target="externalLinks/externalLink231.xml"/><Relationship Id="rId437" Type="http://schemas.openxmlformats.org/officeDocument/2006/relationships/externalLink" Target="externalLinks/externalLink427.xml"/><Relationship Id="rId15" Type="http://schemas.openxmlformats.org/officeDocument/2006/relationships/externalLink" Target="externalLinks/externalLink5.xml"/><Relationship Id="rId36" Type="http://schemas.openxmlformats.org/officeDocument/2006/relationships/externalLink" Target="externalLinks/externalLink26.xml"/><Relationship Id="rId57" Type="http://schemas.openxmlformats.org/officeDocument/2006/relationships/externalLink" Target="externalLinks/externalLink47.xml"/><Relationship Id="rId262" Type="http://schemas.openxmlformats.org/officeDocument/2006/relationships/externalLink" Target="externalLinks/externalLink252.xml"/><Relationship Id="rId283" Type="http://schemas.openxmlformats.org/officeDocument/2006/relationships/externalLink" Target="externalLinks/externalLink273.xml"/><Relationship Id="rId318" Type="http://schemas.openxmlformats.org/officeDocument/2006/relationships/externalLink" Target="externalLinks/externalLink308.xml"/><Relationship Id="rId339" Type="http://schemas.openxmlformats.org/officeDocument/2006/relationships/externalLink" Target="externalLinks/externalLink329.xml"/><Relationship Id="rId78" Type="http://schemas.openxmlformats.org/officeDocument/2006/relationships/externalLink" Target="externalLinks/externalLink68.xml"/><Relationship Id="rId99" Type="http://schemas.openxmlformats.org/officeDocument/2006/relationships/externalLink" Target="externalLinks/externalLink89.xml"/><Relationship Id="rId101" Type="http://schemas.openxmlformats.org/officeDocument/2006/relationships/externalLink" Target="externalLinks/externalLink91.xml"/><Relationship Id="rId122" Type="http://schemas.openxmlformats.org/officeDocument/2006/relationships/externalLink" Target="externalLinks/externalLink112.xml"/><Relationship Id="rId143" Type="http://schemas.openxmlformats.org/officeDocument/2006/relationships/externalLink" Target="externalLinks/externalLink133.xml"/><Relationship Id="rId164" Type="http://schemas.openxmlformats.org/officeDocument/2006/relationships/externalLink" Target="externalLinks/externalLink154.xml"/><Relationship Id="rId185" Type="http://schemas.openxmlformats.org/officeDocument/2006/relationships/externalLink" Target="externalLinks/externalLink175.xml"/><Relationship Id="rId350" Type="http://schemas.openxmlformats.org/officeDocument/2006/relationships/externalLink" Target="externalLinks/externalLink340.xml"/><Relationship Id="rId371" Type="http://schemas.openxmlformats.org/officeDocument/2006/relationships/externalLink" Target="externalLinks/externalLink361.xml"/><Relationship Id="rId406" Type="http://schemas.openxmlformats.org/officeDocument/2006/relationships/externalLink" Target="externalLinks/externalLink396.xml"/><Relationship Id="rId9" Type="http://schemas.openxmlformats.org/officeDocument/2006/relationships/worksheet" Target="worksheets/sheet9.xml"/><Relationship Id="rId210" Type="http://schemas.openxmlformats.org/officeDocument/2006/relationships/externalLink" Target="externalLinks/externalLink200.xml"/><Relationship Id="rId392" Type="http://schemas.openxmlformats.org/officeDocument/2006/relationships/externalLink" Target="externalLinks/externalLink382.xml"/><Relationship Id="rId427" Type="http://schemas.openxmlformats.org/officeDocument/2006/relationships/externalLink" Target="externalLinks/externalLink417.xml"/><Relationship Id="rId26" Type="http://schemas.openxmlformats.org/officeDocument/2006/relationships/externalLink" Target="externalLinks/externalLink16.xml"/><Relationship Id="rId231" Type="http://schemas.openxmlformats.org/officeDocument/2006/relationships/externalLink" Target="externalLinks/externalLink221.xml"/><Relationship Id="rId252" Type="http://schemas.openxmlformats.org/officeDocument/2006/relationships/externalLink" Target="externalLinks/externalLink242.xml"/><Relationship Id="rId273" Type="http://schemas.openxmlformats.org/officeDocument/2006/relationships/externalLink" Target="externalLinks/externalLink263.xml"/><Relationship Id="rId294" Type="http://schemas.openxmlformats.org/officeDocument/2006/relationships/externalLink" Target="externalLinks/externalLink284.xml"/><Relationship Id="rId308" Type="http://schemas.openxmlformats.org/officeDocument/2006/relationships/externalLink" Target="externalLinks/externalLink298.xml"/><Relationship Id="rId329" Type="http://schemas.openxmlformats.org/officeDocument/2006/relationships/externalLink" Target="externalLinks/externalLink319.xml"/><Relationship Id="rId47" Type="http://schemas.openxmlformats.org/officeDocument/2006/relationships/externalLink" Target="externalLinks/externalLink37.xml"/><Relationship Id="rId68" Type="http://schemas.openxmlformats.org/officeDocument/2006/relationships/externalLink" Target="externalLinks/externalLink58.xml"/><Relationship Id="rId89" Type="http://schemas.openxmlformats.org/officeDocument/2006/relationships/externalLink" Target="externalLinks/externalLink79.xml"/><Relationship Id="rId112" Type="http://schemas.openxmlformats.org/officeDocument/2006/relationships/externalLink" Target="externalLinks/externalLink102.xml"/><Relationship Id="rId133" Type="http://schemas.openxmlformats.org/officeDocument/2006/relationships/externalLink" Target="externalLinks/externalLink123.xml"/><Relationship Id="rId154" Type="http://schemas.openxmlformats.org/officeDocument/2006/relationships/externalLink" Target="externalLinks/externalLink144.xml"/><Relationship Id="rId175" Type="http://schemas.openxmlformats.org/officeDocument/2006/relationships/externalLink" Target="externalLinks/externalLink165.xml"/><Relationship Id="rId340" Type="http://schemas.openxmlformats.org/officeDocument/2006/relationships/externalLink" Target="externalLinks/externalLink330.xml"/><Relationship Id="rId361" Type="http://schemas.openxmlformats.org/officeDocument/2006/relationships/externalLink" Target="externalLinks/externalLink351.xml"/><Relationship Id="rId196" Type="http://schemas.openxmlformats.org/officeDocument/2006/relationships/externalLink" Target="externalLinks/externalLink186.xml"/><Relationship Id="rId200" Type="http://schemas.openxmlformats.org/officeDocument/2006/relationships/externalLink" Target="externalLinks/externalLink190.xml"/><Relationship Id="rId382" Type="http://schemas.openxmlformats.org/officeDocument/2006/relationships/externalLink" Target="externalLinks/externalLink372.xml"/><Relationship Id="rId417" Type="http://schemas.openxmlformats.org/officeDocument/2006/relationships/externalLink" Target="externalLinks/externalLink407.xml"/><Relationship Id="rId438" Type="http://schemas.openxmlformats.org/officeDocument/2006/relationships/externalLink" Target="externalLinks/externalLink428.xml"/><Relationship Id="rId16" Type="http://schemas.openxmlformats.org/officeDocument/2006/relationships/externalLink" Target="externalLinks/externalLink6.xml"/><Relationship Id="rId221" Type="http://schemas.openxmlformats.org/officeDocument/2006/relationships/externalLink" Target="externalLinks/externalLink211.xml"/><Relationship Id="rId242" Type="http://schemas.openxmlformats.org/officeDocument/2006/relationships/externalLink" Target="externalLinks/externalLink232.xml"/><Relationship Id="rId263" Type="http://schemas.openxmlformats.org/officeDocument/2006/relationships/externalLink" Target="externalLinks/externalLink253.xml"/><Relationship Id="rId284" Type="http://schemas.openxmlformats.org/officeDocument/2006/relationships/externalLink" Target="externalLinks/externalLink274.xml"/><Relationship Id="rId319" Type="http://schemas.openxmlformats.org/officeDocument/2006/relationships/externalLink" Target="externalLinks/externalLink309.xml"/><Relationship Id="rId37" Type="http://schemas.openxmlformats.org/officeDocument/2006/relationships/externalLink" Target="externalLinks/externalLink27.xml"/><Relationship Id="rId58" Type="http://schemas.openxmlformats.org/officeDocument/2006/relationships/externalLink" Target="externalLinks/externalLink48.xml"/><Relationship Id="rId79" Type="http://schemas.openxmlformats.org/officeDocument/2006/relationships/externalLink" Target="externalLinks/externalLink69.xml"/><Relationship Id="rId102" Type="http://schemas.openxmlformats.org/officeDocument/2006/relationships/externalLink" Target="externalLinks/externalLink92.xml"/><Relationship Id="rId123" Type="http://schemas.openxmlformats.org/officeDocument/2006/relationships/externalLink" Target="externalLinks/externalLink113.xml"/><Relationship Id="rId144" Type="http://schemas.openxmlformats.org/officeDocument/2006/relationships/externalLink" Target="externalLinks/externalLink134.xml"/><Relationship Id="rId330" Type="http://schemas.openxmlformats.org/officeDocument/2006/relationships/externalLink" Target="externalLinks/externalLink320.xml"/><Relationship Id="rId90" Type="http://schemas.openxmlformats.org/officeDocument/2006/relationships/externalLink" Target="externalLinks/externalLink80.xml"/><Relationship Id="rId165" Type="http://schemas.openxmlformats.org/officeDocument/2006/relationships/externalLink" Target="externalLinks/externalLink155.xml"/><Relationship Id="rId186" Type="http://schemas.openxmlformats.org/officeDocument/2006/relationships/externalLink" Target="externalLinks/externalLink176.xml"/><Relationship Id="rId351" Type="http://schemas.openxmlformats.org/officeDocument/2006/relationships/externalLink" Target="externalLinks/externalLink341.xml"/><Relationship Id="rId372" Type="http://schemas.openxmlformats.org/officeDocument/2006/relationships/externalLink" Target="externalLinks/externalLink362.xml"/><Relationship Id="rId393" Type="http://schemas.openxmlformats.org/officeDocument/2006/relationships/externalLink" Target="externalLinks/externalLink383.xml"/><Relationship Id="rId407" Type="http://schemas.openxmlformats.org/officeDocument/2006/relationships/externalLink" Target="externalLinks/externalLink397.xml"/><Relationship Id="rId428" Type="http://schemas.openxmlformats.org/officeDocument/2006/relationships/externalLink" Target="externalLinks/externalLink418.xml"/><Relationship Id="rId211" Type="http://schemas.openxmlformats.org/officeDocument/2006/relationships/externalLink" Target="externalLinks/externalLink201.xml"/><Relationship Id="rId232" Type="http://schemas.openxmlformats.org/officeDocument/2006/relationships/externalLink" Target="externalLinks/externalLink222.xml"/><Relationship Id="rId253" Type="http://schemas.openxmlformats.org/officeDocument/2006/relationships/externalLink" Target="externalLinks/externalLink243.xml"/><Relationship Id="rId274" Type="http://schemas.openxmlformats.org/officeDocument/2006/relationships/externalLink" Target="externalLinks/externalLink264.xml"/><Relationship Id="rId295" Type="http://schemas.openxmlformats.org/officeDocument/2006/relationships/externalLink" Target="externalLinks/externalLink285.xml"/><Relationship Id="rId309" Type="http://schemas.openxmlformats.org/officeDocument/2006/relationships/externalLink" Target="externalLinks/externalLink299.xml"/><Relationship Id="rId27" Type="http://schemas.openxmlformats.org/officeDocument/2006/relationships/externalLink" Target="externalLinks/externalLink17.xml"/><Relationship Id="rId48" Type="http://schemas.openxmlformats.org/officeDocument/2006/relationships/externalLink" Target="externalLinks/externalLink38.xml"/><Relationship Id="rId69" Type="http://schemas.openxmlformats.org/officeDocument/2006/relationships/externalLink" Target="externalLinks/externalLink59.xml"/><Relationship Id="rId113" Type="http://schemas.openxmlformats.org/officeDocument/2006/relationships/externalLink" Target="externalLinks/externalLink103.xml"/><Relationship Id="rId134" Type="http://schemas.openxmlformats.org/officeDocument/2006/relationships/externalLink" Target="externalLinks/externalLink124.xml"/><Relationship Id="rId320" Type="http://schemas.openxmlformats.org/officeDocument/2006/relationships/externalLink" Target="externalLinks/externalLink310.xml"/><Relationship Id="rId80" Type="http://schemas.openxmlformats.org/officeDocument/2006/relationships/externalLink" Target="externalLinks/externalLink70.xml"/><Relationship Id="rId155" Type="http://schemas.openxmlformats.org/officeDocument/2006/relationships/externalLink" Target="externalLinks/externalLink145.xml"/><Relationship Id="rId176" Type="http://schemas.openxmlformats.org/officeDocument/2006/relationships/externalLink" Target="externalLinks/externalLink166.xml"/><Relationship Id="rId197" Type="http://schemas.openxmlformats.org/officeDocument/2006/relationships/externalLink" Target="externalLinks/externalLink187.xml"/><Relationship Id="rId341" Type="http://schemas.openxmlformats.org/officeDocument/2006/relationships/externalLink" Target="externalLinks/externalLink331.xml"/><Relationship Id="rId362" Type="http://schemas.openxmlformats.org/officeDocument/2006/relationships/externalLink" Target="externalLinks/externalLink352.xml"/><Relationship Id="rId383" Type="http://schemas.openxmlformats.org/officeDocument/2006/relationships/externalLink" Target="externalLinks/externalLink373.xml"/><Relationship Id="rId418" Type="http://schemas.openxmlformats.org/officeDocument/2006/relationships/externalLink" Target="externalLinks/externalLink408.xml"/><Relationship Id="rId439" Type="http://schemas.openxmlformats.org/officeDocument/2006/relationships/externalLink" Target="externalLinks/externalLink429.xml"/><Relationship Id="rId201" Type="http://schemas.openxmlformats.org/officeDocument/2006/relationships/externalLink" Target="externalLinks/externalLink191.xml"/><Relationship Id="rId222" Type="http://schemas.openxmlformats.org/officeDocument/2006/relationships/externalLink" Target="externalLinks/externalLink212.xml"/><Relationship Id="rId243" Type="http://schemas.openxmlformats.org/officeDocument/2006/relationships/externalLink" Target="externalLinks/externalLink233.xml"/><Relationship Id="rId264" Type="http://schemas.openxmlformats.org/officeDocument/2006/relationships/externalLink" Target="externalLinks/externalLink254.xml"/><Relationship Id="rId285" Type="http://schemas.openxmlformats.org/officeDocument/2006/relationships/externalLink" Target="externalLinks/externalLink275.xml"/><Relationship Id="rId17" Type="http://schemas.openxmlformats.org/officeDocument/2006/relationships/externalLink" Target="externalLinks/externalLink7.xml"/><Relationship Id="rId38" Type="http://schemas.openxmlformats.org/officeDocument/2006/relationships/externalLink" Target="externalLinks/externalLink28.xml"/><Relationship Id="rId59" Type="http://schemas.openxmlformats.org/officeDocument/2006/relationships/externalLink" Target="externalLinks/externalLink49.xml"/><Relationship Id="rId103" Type="http://schemas.openxmlformats.org/officeDocument/2006/relationships/externalLink" Target="externalLinks/externalLink93.xml"/><Relationship Id="rId124" Type="http://schemas.openxmlformats.org/officeDocument/2006/relationships/externalLink" Target="externalLinks/externalLink114.xml"/><Relationship Id="rId310" Type="http://schemas.openxmlformats.org/officeDocument/2006/relationships/externalLink" Target="externalLinks/externalLink300.xml"/><Relationship Id="rId70" Type="http://schemas.openxmlformats.org/officeDocument/2006/relationships/externalLink" Target="externalLinks/externalLink60.xml"/><Relationship Id="rId91" Type="http://schemas.openxmlformats.org/officeDocument/2006/relationships/externalLink" Target="externalLinks/externalLink81.xml"/><Relationship Id="rId145" Type="http://schemas.openxmlformats.org/officeDocument/2006/relationships/externalLink" Target="externalLinks/externalLink135.xml"/><Relationship Id="rId166" Type="http://schemas.openxmlformats.org/officeDocument/2006/relationships/externalLink" Target="externalLinks/externalLink156.xml"/><Relationship Id="rId187" Type="http://schemas.openxmlformats.org/officeDocument/2006/relationships/externalLink" Target="externalLinks/externalLink177.xml"/><Relationship Id="rId331" Type="http://schemas.openxmlformats.org/officeDocument/2006/relationships/externalLink" Target="externalLinks/externalLink321.xml"/><Relationship Id="rId352" Type="http://schemas.openxmlformats.org/officeDocument/2006/relationships/externalLink" Target="externalLinks/externalLink342.xml"/><Relationship Id="rId373" Type="http://schemas.openxmlformats.org/officeDocument/2006/relationships/externalLink" Target="externalLinks/externalLink363.xml"/><Relationship Id="rId394" Type="http://schemas.openxmlformats.org/officeDocument/2006/relationships/externalLink" Target="externalLinks/externalLink384.xml"/><Relationship Id="rId408" Type="http://schemas.openxmlformats.org/officeDocument/2006/relationships/externalLink" Target="externalLinks/externalLink398.xml"/><Relationship Id="rId429" Type="http://schemas.openxmlformats.org/officeDocument/2006/relationships/externalLink" Target="externalLinks/externalLink419.xml"/><Relationship Id="rId1" Type="http://schemas.openxmlformats.org/officeDocument/2006/relationships/worksheet" Target="worksheets/sheet1.xml"/><Relationship Id="rId212" Type="http://schemas.openxmlformats.org/officeDocument/2006/relationships/externalLink" Target="externalLinks/externalLink202.xml"/><Relationship Id="rId233" Type="http://schemas.openxmlformats.org/officeDocument/2006/relationships/externalLink" Target="externalLinks/externalLink223.xml"/><Relationship Id="rId254" Type="http://schemas.openxmlformats.org/officeDocument/2006/relationships/externalLink" Target="externalLinks/externalLink244.xml"/><Relationship Id="rId440" Type="http://schemas.openxmlformats.org/officeDocument/2006/relationships/externalLink" Target="externalLinks/externalLink430.xml"/><Relationship Id="rId28" Type="http://schemas.openxmlformats.org/officeDocument/2006/relationships/externalLink" Target="externalLinks/externalLink18.xml"/><Relationship Id="rId49" Type="http://schemas.openxmlformats.org/officeDocument/2006/relationships/externalLink" Target="externalLinks/externalLink39.xml"/><Relationship Id="rId114" Type="http://schemas.openxmlformats.org/officeDocument/2006/relationships/externalLink" Target="externalLinks/externalLink104.xml"/><Relationship Id="rId275" Type="http://schemas.openxmlformats.org/officeDocument/2006/relationships/externalLink" Target="externalLinks/externalLink265.xml"/><Relationship Id="rId296" Type="http://schemas.openxmlformats.org/officeDocument/2006/relationships/externalLink" Target="externalLinks/externalLink286.xml"/><Relationship Id="rId300" Type="http://schemas.openxmlformats.org/officeDocument/2006/relationships/externalLink" Target="externalLinks/externalLink290.xml"/><Relationship Id="rId60" Type="http://schemas.openxmlformats.org/officeDocument/2006/relationships/externalLink" Target="externalLinks/externalLink50.xml"/><Relationship Id="rId81" Type="http://schemas.openxmlformats.org/officeDocument/2006/relationships/externalLink" Target="externalLinks/externalLink71.xml"/><Relationship Id="rId135" Type="http://schemas.openxmlformats.org/officeDocument/2006/relationships/externalLink" Target="externalLinks/externalLink125.xml"/><Relationship Id="rId156" Type="http://schemas.openxmlformats.org/officeDocument/2006/relationships/externalLink" Target="externalLinks/externalLink146.xml"/><Relationship Id="rId177" Type="http://schemas.openxmlformats.org/officeDocument/2006/relationships/externalLink" Target="externalLinks/externalLink167.xml"/><Relationship Id="rId198" Type="http://schemas.openxmlformats.org/officeDocument/2006/relationships/externalLink" Target="externalLinks/externalLink188.xml"/><Relationship Id="rId321" Type="http://schemas.openxmlformats.org/officeDocument/2006/relationships/externalLink" Target="externalLinks/externalLink311.xml"/><Relationship Id="rId342" Type="http://schemas.openxmlformats.org/officeDocument/2006/relationships/externalLink" Target="externalLinks/externalLink332.xml"/><Relationship Id="rId363" Type="http://schemas.openxmlformats.org/officeDocument/2006/relationships/externalLink" Target="externalLinks/externalLink353.xml"/><Relationship Id="rId384" Type="http://schemas.openxmlformats.org/officeDocument/2006/relationships/externalLink" Target="externalLinks/externalLink374.xml"/><Relationship Id="rId419" Type="http://schemas.openxmlformats.org/officeDocument/2006/relationships/externalLink" Target="externalLinks/externalLink409.xml"/><Relationship Id="rId202" Type="http://schemas.openxmlformats.org/officeDocument/2006/relationships/externalLink" Target="externalLinks/externalLink192.xml"/><Relationship Id="rId223" Type="http://schemas.openxmlformats.org/officeDocument/2006/relationships/externalLink" Target="externalLinks/externalLink213.xml"/><Relationship Id="rId244" Type="http://schemas.openxmlformats.org/officeDocument/2006/relationships/externalLink" Target="externalLinks/externalLink234.xml"/><Relationship Id="rId430" Type="http://schemas.openxmlformats.org/officeDocument/2006/relationships/externalLink" Target="externalLinks/externalLink420.xml"/><Relationship Id="rId18" Type="http://schemas.openxmlformats.org/officeDocument/2006/relationships/externalLink" Target="externalLinks/externalLink8.xml"/><Relationship Id="rId39" Type="http://schemas.openxmlformats.org/officeDocument/2006/relationships/externalLink" Target="externalLinks/externalLink29.xml"/><Relationship Id="rId265" Type="http://schemas.openxmlformats.org/officeDocument/2006/relationships/externalLink" Target="externalLinks/externalLink255.xml"/><Relationship Id="rId286" Type="http://schemas.openxmlformats.org/officeDocument/2006/relationships/externalLink" Target="externalLinks/externalLink276.xml"/><Relationship Id="rId50" Type="http://schemas.openxmlformats.org/officeDocument/2006/relationships/externalLink" Target="externalLinks/externalLink40.xml"/><Relationship Id="rId104" Type="http://schemas.openxmlformats.org/officeDocument/2006/relationships/externalLink" Target="externalLinks/externalLink94.xml"/><Relationship Id="rId125" Type="http://schemas.openxmlformats.org/officeDocument/2006/relationships/externalLink" Target="externalLinks/externalLink115.xml"/><Relationship Id="rId146" Type="http://schemas.openxmlformats.org/officeDocument/2006/relationships/externalLink" Target="externalLinks/externalLink136.xml"/><Relationship Id="rId167" Type="http://schemas.openxmlformats.org/officeDocument/2006/relationships/externalLink" Target="externalLinks/externalLink157.xml"/><Relationship Id="rId188" Type="http://schemas.openxmlformats.org/officeDocument/2006/relationships/externalLink" Target="externalLinks/externalLink178.xml"/><Relationship Id="rId311" Type="http://schemas.openxmlformats.org/officeDocument/2006/relationships/externalLink" Target="externalLinks/externalLink301.xml"/><Relationship Id="rId332" Type="http://schemas.openxmlformats.org/officeDocument/2006/relationships/externalLink" Target="externalLinks/externalLink322.xml"/><Relationship Id="rId353" Type="http://schemas.openxmlformats.org/officeDocument/2006/relationships/externalLink" Target="externalLinks/externalLink343.xml"/><Relationship Id="rId374" Type="http://schemas.openxmlformats.org/officeDocument/2006/relationships/externalLink" Target="externalLinks/externalLink364.xml"/><Relationship Id="rId395" Type="http://schemas.openxmlformats.org/officeDocument/2006/relationships/externalLink" Target="externalLinks/externalLink385.xml"/><Relationship Id="rId409" Type="http://schemas.openxmlformats.org/officeDocument/2006/relationships/externalLink" Target="externalLinks/externalLink399.xml"/><Relationship Id="rId71" Type="http://schemas.openxmlformats.org/officeDocument/2006/relationships/externalLink" Target="externalLinks/externalLink61.xml"/><Relationship Id="rId92" Type="http://schemas.openxmlformats.org/officeDocument/2006/relationships/externalLink" Target="externalLinks/externalLink82.xml"/><Relationship Id="rId213" Type="http://schemas.openxmlformats.org/officeDocument/2006/relationships/externalLink" Target="externalLinks/externalLink203.xml"/><Relationship Id="rId234" Type="http://schemas.openxmlformats.org/officeDocument/2006/relationships/externalLink" Target="externalLinks/externalLink224.xml"/><Relationship Id="rId420" Type="http://schemas.openxmlformats.org/officeDocument/2006/relationships/externalLink" Target="externalLinks/externalLink410.xml"/><Relationship Id="rId2" Type="http://schemas.openxmlformats.org/officeDocument/2006/relationships/worksheet" Target="worksheets/sheet2.xml"/><Relationship Id="rId29" Type="http://schemas.openxmlformats.org/officeDocument/2006/relationships/externalLink" Target="externalLinks/externalLink19.xml"/><Relationship Id="rId255" Type="http://schemas.openxmlformats.org/officeDocument/2006/relationships/externalLink" Target="externalLinks/externalLink245.xml"/><Relationship Id="rId276" Type="http://schemas.openxmlformats.org/officeDocument/2006/relationships/externalLink" Target="externalLinks/externalLink266.xml"/><Relationship Id="rId297" Type="http://schemas.openxmlformats.org/officeDocument/2006/relationships/externalLink" Target="externalLinks/externalLink287.xml"/><Relationship Id="rId441" Type="http://schemas.openxmlformats.org/officeDocument/2006/relationships/externalLink" Target="externalLinks/externalLink431.xml"/><Relationship Id="rId40" Type="http://schemas.openxmlformats.org/officeDocument/2006/relationships/externalLink" Target="externalLinks/externalLink30.xml"/><Relationship Id="rId115" Type="http://schemas.openxmlformats.org/officeDocument/2006/relationships/externalLink" Target="externalLinks/externalLink105.xml"/><Relationship Id="rId136" Type="http://schemas.openxmlformats.org/officeDocument/2006/relationships/externalLink" Target="externalLinks/externalLink126.xml"/><Relationship Id="rId157" Type="http://schemas.openxmlformats.org/officeDocument/2006/relationships/externalLink" Target="externalLinks/externalLink147.xml"/><Relationship Id="rId178" Type="http://schemas.openxmlformats.org/officeDocument/2006/relationships/externalLink" Target="externalLinks/externalLink168.xml"/><Relationship Id="rId301" Type="http://schemas.openxmlformats.org/officeDocument/2006/relationships/externalLink" Target="externalLinks/externalLink291.xml"/><Relationship Id="rId322" Type="http://schemas.openxmlformats.org/officeDocument/2006/relationships/externalLink" Target="externalLinks/externalLink312.xml"/><Relationship Id="rId343" Type="http://schemas.openxmlformats.org/officeDocument/2006/relationships/externalLink" Target="externalLinks/externalLink333.xml"/><Relationship Id="rId364" Type="http://schemas.openxmlformats.org/officeDocument/2006/relationships/externalLink" Target="externalLinks/externalLink354.xml"/><Relationship Id="rId61" Type="http://schemas.openxmlformats.org/officeDocument/2006/relationships/externalLink" Target="externalLinks/externalLink51.xml"/><Relationship Id="rId82" Type="http://schemas.openxmlformats.org/officeDocument/2006/relationships/externalLink" Target="externalLinks/externalLink72.xml"/><Relationship Id="rId199" Type="http://schemas.openxmlformats.org/officeDocument/2006/relationships/externalLink" Target="externalLinks/externalLink189.xml"/><Relationship Id="rId203" Type="http://schemas.openxmlformats.org/officeDocument/2006/relationships/externalLink" Target="externalLinks/externalLink193.xml"/><Relationship Id="rId385" Type="http://schemas.openxmlformats.org/officeDocument/2006/relationships/externalLink" Target="externalLinks/externalLink375.xml"/><Relationship Id="rId19" Type="http://schemas.openxmlformats.org/officeDocument/2006/relationships/externalLink" Target="externalLinks/externalLink9.xml"/><Relationship Id="rId224" Type="http://schemas.openxmlformats.org/officeDocument/2006/relationships/externalLink" Target="externalLinks/externalLink214.xml"/><Relationship Id="rId245" Type="http://schemas.openxmlformats.org/officeDocument/2006/relationships/externalLink" Target="externalLinks/externalLink235.xml"/><Relationship Id="rId266" Type="http://schemas.openxmlformats.org/officeDocument/2006/relationships/externalLink" Target="externalLinks/externalLink256.xml"/><Relationship Id="rId287" Type="http://schemas.openxmlformats.org/officeDocument/2006/relationships/externalLink" Target="externalLinks/externalLink277.xml"/><Relationship Id="rId410" Type="http://schemas.openxmlformats.org/officeDocument/2006/relationships/externalLink" Target="externalLinks/externalLink400.xml"/><Relationship Id="rId431" Type="http://schemas.openxmlformats.org/officeDocument/2006/relationships/externalLink" Target="externalLinks/externalLink421.xml"/><Relationship Id="rId30" Type="http://schemas.openxmlformats.org/officeDocument/2006/relationships/externalLink" Target="externalLinks/externalLink20.xml"/><Relationship Id="rId105" Type="http://schemas.openxmlformats.org/officeDocument/2006/relationships/externalLink" Target="externalLinks/externalLink95.xml"/><Relationship Id="rId126" Type="http://schemas.openxmlformats.org/officeDocument/2006/relationships/externalLink" Target="externalLinks/externalLink116.xml"/><Relationship Id="rId147" Type="http://schemas.openxmlformats.org/officeDocument/2006/relationships/externalLink" Target="externalLinks/externalLink137.xml"/><Relationship Id="rId168" Type="http://schemas.openxmlformats.org/officeDocument/2006/relationships/externalLink" Target="externalLinks/externalLink158.xml"/><Relationship Id="rId312" Type="http://schemas.openxmlformats.org/officeDocument/2006/relationships/externalLink" Target="externalLinks/externalLink302.xml"/><Relationship Id="rId333" Type="http://schemas.openxmlformats.org/officeDocument/2006/relationships/externalLink" Target="externalLinks/externalLink323.xml"/><Relationship Id="rId354" Type="http://schemas.openxmlformats.org/officeDocument/2006/relationships/externalLink" Target="externalLinks/externalLink344.xml"/><Relationship Id="rId51" Type="http://schemas.openxmlformats.org/officeDocument/2006/relationships/externalLink" Target="externalLinks/externalLink41.xml"/><Relationship Id="rId72" Type="http://schemas.openxmlformats.org/officeDocument/2006/relationships/externalLink" Target="externalLinks/externalLink62.xml"/><Relationship Id="rId93" Type="http://schemas.openxmlformats.org/officeDocument/2006/relationships/externalLink" Target="externalLinks/externalLink83.xml"/><Relationship Id="rId189" Type="http://schemas.openxmlformats.org/officeDocument/2006/relationships/externalLink" Target="externalLinks/externalLink179.xml"/><Relationship Id="rId375" Type="http://schemas.openxmlformats.org/officeDocument/2006/relationships/externalLink" Target="externalLinks/externalLink365.xml"/><Relationship Id="rId396" Type="http://schemas.openxmlformats.org/officeDocument/2006/relationships/externalLink" Target="externalLinks/externalLink386.xml"/><Relationship Id="rId3" Type="http://schemas.openxmlformats.org/officeDocument/2006/relationships/worksheet" Target="worksheets/sheet3.xml"/><Relationship Id="rId214" Type="http://schemas.openxmlformats.org/officeDocument/2006/relationships/externalLink" Target="externalLinks/externalLink204.xml"/><Relationship Id="rId235" Type="http://schemas.openxmlformats.org/officeDocument/2006/relationships/externalLink" Target="externalLinks/externalLink225.xml"/><Relationship Id="rId256" Type="http://schemas.openxmlformats.org/officeDocument/2006/relationships/externalLink" Target="externalLinks/externalLink246.xml"/><Relationship Id="rId277" Type="http://schemas.openxmlformats.org/officeDocument/2006/relationships/externalLink" Target="externalLinks/externalLink267.xml"/><Relationship Id="rId298" Type="http://schemas.openxmlformats.org/officeDocument/2006/relationships/externalLink" Target="externalLinks/externalLink288.xml"/><Relationship Id="rId400" Type="http://schemas.openxmlformats.org/officeDocument/2006/relationships/externalLink" Target="externalLinks/externalLink390.xml"/><Relationship Id="rId421" Type="http://schemas.openxmlformats.org/officeDocument/2006/relationships/externalLink" Target="externalLinks/externalLink411.xml"/><Relationship Id="rId442" Type="http://schemas.openxmlformats.org/officeDocument/2006/relationships/theme" Target="theme/theme1.xml"/><Relationship Id="rId116" Type="http://schemas.openxmlformats.org/officeDocument/2006/relationships/externalLink" Target="externalLinks/externalLink106.xml"/><Relationship Id="rId137" Type="http://schemas.openxmlformats.org/officeDocument/2006/relationships/externalLink" Target="externalLinks/externalLink127.xml"/><Relationship Id="rId158" Type="http://schemas.openxmlformats.org/officeDocument/2006/relationships/externalLink" Target="externalLinks/externalLink148.xml"/><Relationship Id="rId302" Type="http://schemas.openxmlformats.org/officeDocument/2006/relationships/externalLink" Target="externalLinks/externalLink292.xml"/><Relationship Id="rId323" Type="http://schemas.openxmlformats.org/officeDocument/2006/relationships/externalLink" Target="externalLinks/externalLink313.xml"/><Relationship Id="rId344" Type="http://schemas.openxmlformats.org/officeDocument/2006/relationships/externalLink" Target="externalLinks/externalLink334.xml"/><Relationship Id="rId20" Type="http://schemas.openxmlformats.org/officeDocument/2006/relationships/externalLink" Target="externalLinks/externalLink10.xml"/><Relationship Id="rId41" Type="http://schemas.openxmlformats.org/officeDocument/2006/relationships/externalLink" Target="externalLinks/externalLink31.xml"/><Relationship Id="rId62" Type="http://schemas.openxmlformats.org/officeDocument/2006/relationships/externalLink" Target="externalLinks/externalLink52.xml"/><Relationship Id="rId83" Type="http://schemas.openxmlformats.org/officeDocument/2006/relationships/externalLink" Target="externalLinks/externalLink73.xml"/><Relationship Id="rId179" Type="http://schemas.openxmlformats.org/officeDocument/2006/relationships/externalLink" Target="externalLinks/externalLink169.xml"/><Relationship Id="rId365" Type="http://schemas.openxmlformats.org/officeDocument/2006/relationships/externalLink" Target="externalLinks/externalLink355.xml"/><Relationship Id="rId386" Type="http://schemas.openxmlformats.org/officeDocument/2006/relationships/externalLink" Target="externalLinks/externalLink376.xml"/><Relationship Id="rId190" Type="http://schemas.openxmlformats.org/officeDocument/2006/relationships/externalLink" Target="externalLinks/externalLink180.xml"/><Relationship Id="rId204" Type="http://schemas.openxmlformats.org/officeDocument/2006/relationships/externalLink" Target="externalLinks/externalLink194.xml"/><Relationship Id="rId225" Type="http://schemas.openxmlformats.org/officeDocument/2006/relationships/externalLink" Target="externalLinks/externalLink215.xml"/><Relationship Id="rId246" Type="http://schemas.openxmlformats.org/officeDocument/2006/relationships/externalLink" Target="externalLinks/externalLink236.xml"/><Relationship Id="rId267" Type="http://schemas.openxmlformats.org/officeDocument/2006/relationships/externalLink" Target="externalLinks/externalLink257.xml"/><Relationship Id="rId288" Type="http://schemas.openxmlformats.org/officeDocument/2006/relationships/externalLink" Target="externalLinks/externalLink278.xml"/><Relationship Id="rId411" Type="http://schemas.openxmlformats.org/officeDocument/2006/relationships/externalLink" Target="externalLinks/externalLink401.xml"/><Relationship Id="rId432" Type="http://schemas.openxmlformats.org/officeDocument/2006/relationships/externalLink" Target="externalLinks/externalLink422.xml"/><Relationship Id="rId106" Type="http://schemas.openxmlformats.org/officeDocument/2006/relationships/externalLink" Target="externalLinks/externalLink96.xml"/><Relationship Id="rId127" Type="http://schemas.openxmlformats.org/officeDocument/2006/relationships/externalLink" Target="externalLinks/externalLink117.xml"/><Relationship Id="rId313" Type="http://schemas.openxmlformats.org/officeDocument/2006/relationships/externalLink" Target="externalLinks/externalLink303.xml"/><Relationship Id="rId10" Type="http://schemas.openxmlformats.org/officeDocument/2006/relationships/worksheet" Target="worksheets/sheet10.xml"/><Relationship Id="rId31" Type="http://schemas.openxmlformats.org/officeDocument/2006/relationships/externalLink" Target="externalLinks/externalLink21.xml"/><Relationship Id="rId52" Type="http://schemas.openxmlformats.org/officeDocument/2006/relationships/externalLink" Target="externalLinks/externalLink42.xml"/><Relationship Id="rId73" Type="http://schemas.openxmlformats.org/officeDocument/2006/relationships/externalLink" Target="externalLinks/externalLink63.xml"/><Relationship Id="rId94" Type="http://schemas.openxmlformats.org/officeDocument/2006/relationships/externalLink" Target="externalLinks/externalLink84.xml"/><Relationship Id="rId148" Type="http://schemas.openxmlformats.org/officeDocument/2006/relationships/externalLink" Target="externalLinks/externalLink138.xml"/><Relationship Id="rId169" Type="http://schemas.openxmlformats.org/officeDocument/2006/relationships/externalLink" Target="externalLinks/externalLink159.xml"/><Relationship Id="rId334" Type="http://schemas.openxmlformats.org/officeDocument/2006/relationships/externalLink" Target="externalLinks/externalLink324.xml"/><Relationship Id="rId355" Type="http://schemas.openxmlformats.org/officeDocument/2006/relationships/externalLink" Target="externalLinks/externalLink345.xml"/><Relationship Id="rId376" Type="http://schemas.openxmlformats.org/officeDocument/2006/relationships/externalLink" Target="externalLinks/externalLink366.xml"/><Relationship Id="rId397" Type="http://schemas.openxmlformats.org/officeDocument/2006/relationships/externalLink" Target="externalLinks/externalLink387.xml"/><Relationship Id="rId4" Type="http://schemas.openxmlformats.org/officeDocument/2006/relationships/worksheet" Target="worksheets/sheet4.xml"/><Relationship Id="rId180" Type="http://schemas.openxmlformats.org/officeDocument/2006/relationships/externalLink" Target="externalLinks/externalLink170.xml"/><Relationship Id="rId215" Type="http://schemas.openxmlformats.org/officeDocument/2006/relationships/externalLink" Target="externalLinks/externalLink205.xml"/><Relationship Id="rId236" Type="http://schemas.openxmlformats.org/officeDocument/2006/relationships/externalLink" Target="externalLinks/externalLink226.xml"/><Relationship Id="rId257" Type="http://schemas.openxmlformats.org/officeDocument/2006/relationships/externalLink" Target="externalLinks/externalLink247.xml"/><Relationship Id="rId278" Type="http://schemas.openxmlformats.org/officeDocument/2006/relationships/externalLink" Target="externalLinks/externalLink268.xml"/><Relationship Id="rId401" Type="http://schemas.openxmlformats.org/officeDocument/2006/relationships/externalLink" Target="externalLinks/externalLink391.xml"/><Relationship Id="rId422" Type="http://schemas.openxmlformats.org/officeDocument/2006/relationships/externalLink" Target="externalLinks/externalLink412.xml"/><Relationship Id="rId443" Type="http://schemas.openxmlformats.org/officeDocument/2006/relationships/styles" Target="styles.xml"/><Relationship Id="rId303" Type="http://schemas.openxmlformats.org/officeDocument/2006/relationships/externalLink" Target="externalLinks/externalLink293.xml"/><Relationship Id="rId42" Type="http://schemas.openxmlformats.org/officeDocument/2006/relationships/externalLink" Target="externalLinks/externalLink32.xml"/><Relationship Id="rId84" Type="http://schemas.openxmlformats.org/officeDocument/2006/relationships/externalLink" Target="externalLinks/externalLink74.xml"/><Relationship Id="rId138" Type="http://schemas.openxmlformats.org/officeDocument/2006/relationships/externalLink" Target="externalLinks/externalLink128.xml"/><Relationship Id="rId345" Type="http://schemas.openxmlformats.org/officeDocument/2006/relationships/externalLink" Target="externalLinks/externalLink335.xml"/><Relationship Id="rId387" Type="http://schemas.openxmlformats.org/officeDocument/2006/relationships/externalLink" Target="externalLinks/externalLink377.xml"/><Relationship Id="rId191" Type="http://schemas.openxmlformats.org/officeDocument/2006/relationships/externalLink" Target="externalLinks/externalLink181.xml"/><Relationship Id="rId205" Type="http://schemas.openxmlformats.org/officeDocument/2006/relationships/externalLink" Target="externalLinks/externalLink195.xml"/><Relationship Id="rId247" Type="http://schemas.openxmlformats.org/officeDocument/2006/relationships/externalLink" Target="externalLinks/externalLink237.xml"/><Relationship Id="rId412" Type="http://schemas.openxmlformats.org/officeDocument/2006/relationships/externalLink" Target="externalLinks/externalLink402.xml"/><Relationship Id="rId107" Type="http://schemas.openxmlformats.org/officeDocument/2006/relationships/externalLink" Target="externalLinks/externalLink97.xml"/><Relationship Id="rId289" Type="http://schemas.openxmlformats.org/officeDocument/2006/relationships/externalLink" Target="externalLinks/externalLink279.xml"/><Relationship Id="rId11" Type="http://schemas.openxmlformats.org/officeDocument/2006/relationships/externalLink" Target="externalLinks/externalLink1.xml"/><Relationship Id="rId53" Type="http://schemas.openxmlformats.org/officeDocument/2006/relationships/externalLink" Target="externalLinks/externalLink43.xml"/><Relationship Id="rId149" Type="http://schemas.openxmlformats.org/officeDocument/2006/relationships/externalLink" Target="externalLinks/externalLink139.xml"/><Relationship Id="rId314" Type="http://schemas.openxmlformats.org/officeDocument/2006/relationships/externalLink" Target="externalLinks/externalLink304.xml"/><Relationship Id="rId356" Type="http://schemas.openxmlformats.org/officeDocument/2006/relationships/externalLink" Target="externalLinks/externalLink346.xml"/><Relationship Id="rId398" Type="http://schemas.openxmlformats.org/officeDocument/2006/relationships/externalLink" Target="externalLinks/externalLink388.xml"/><Relationship Id="rId95" Type="http://schemas.openxmlformats.org/officeDocument/2006/relationships/externalLink" Target="externalLinks/externalLink85.xml"/><Relationship Id="rId160" Type="http://schemas.openxmlformats.org/officeDocument/2006/relationships/externalLink" Target="externalLinks/externalLink150.xml"/><Relationship Id="rId216" Type="http://schemas.openxmlformats.org/officeDocument/2006/relationships/externalLink" Target="externalLinks/externalLink206.xml"/><Relationship Id="rId423" Type="http://schemas.openxmlformats.org/officeDocument/2006/relationships/externalLink" Target="externalLinks/externalLink413.xml"/><Relationship Id="rId258" Type="http://schemas.openxmlformats.org/officeDocument/2006/relationships/externalLink" Target="externalLinks/externalLink248.xml"/><Relationship Id="rId22" Type="http://schemas.openxmlformats.org/officeDocument/2006/relationships/externalLink" Target="externalLinks/externalLink12.xml"/><Relationship Id="rId64" Type="http://schemas.openxmlformats.org/officeDocument/2006/relationships/externalLink" Target="externalLinks/externalLink54.xml"/><Relationship Id="rId118" Type="http://schemas.openxmlformats.org/officeDocument/2006/relationships/externalLink" Target="externalLinks/externalLink108.xml"/><Relationship Id="rId325" Type="http://schemas.openxmlformats.org/officeDocument/2006/relationships/externalLink" Target="externalLinks/externalLink315.xml"/><Relationship Id="rId367" Type="http://schemas.openxmlformats.org/officeDocument/2006/relationships/externalLink" Target="externalLinks/externalLink357.xml"/><Relationship Id="rId171" Type="http://schemas.openxmlformats.org/officeDocument/2006/relationships/externalLink" Target="externalLinks/externalLink161.xml"/><Relationship Id="rId227" Type="http://schemas.openxmlformats.org/officeDocument/2006/relationships/externalLink" Target="externalLinks/externalLink217.xml"/><Relationship Id="rId269" Type="http://schemas.openxmlformats.org/officeDocument/2006/relationships/externalLink" Target="externalLinks/externalLink259.xml"/><Relationship Id="rId434" Type="http://schemas.openxmlformats.org/officeDocument/2006/relationships/externalLink" Target="externalLinks/externalLink424.xml"/><Relationship Id="rId33" Type="http://schemas.openxmlformats.org/officeDocument/2006/relationships/externalLink" Target="externalLinks/externalLink23.xml"/><Relationship Id="rId129" Type="http://schemas.openxmlformats.org/officeDocument/2006/relationships/externalLink" Target="externalLinks/externalLink119.xml"/><Relationship Id="rId280" Type="http://schemas.openxmlformats.org/officeDocument/2006/relationships/externalLink" Target="externalLinks/externalLink270.xml"/><Relationship Id="rId336" Type="http://schemas.openxmlformats.org/officeDocument/2006/relationships/externalLink" Target="externalLinks/externalLink32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2</xdr:col>
      <xdr:colOff>95250</xdr:colOff>
      <xdr:row>47</xdr:row>
      <xdr:rowOff>142876</xdr:rowOff>
    </xdr:from>
    <xdr:to>
      <xdr:col>7</xdr:col>
      <xdr:colOff>773905</xdr:colOff>
      <xdr:row>49</xdr:row>
      <xdr:rowOff>321468</xdr:rowOff>
    </xdr:to>
    <xdr:sp macro="" textlink="">
      <xdr:nvSpPr>
        <xdr:cNvPr id="2" name="TextBox 1">
          <a:extLst>
            <a:ext uri="{FF2B5EF4-FFF2-40B4-BE49-F238E27FC236}"/>
          </a:extLst>
        </xdr:cNvPr>
        <xdr:cNvSpPr txBox="1"/>
      </xdr:nvSpPr>
      <xdr:spPr>
        <a:xfrm>
          <a:off x="1314450" y="9096376"/>
          <a:ext cx="3564730" cy="4262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1200" b="0">
              <a:latin typeface="SimSun" panose="02010600030101010101" pitchFamily="2" charset="-122"/>
              <a:ea typeface="SimSun" panose="02010600030101010101" pitchFamily="2" charset="-122"/>
            </a:rPr>
            <a:t>Bedasarkan : Kepmenaker Nomor : KEP 196/MEN/1999 Untuk Tenga Harian Proyek</a:t>
          </a:r>
        </a:p>
      </xdr:txBody>
    </xdr:sp>
    <xdr:clientData/>
  </xdr:twoCellAnchor>
  <xdr:twoCellAnchor editAs="oneCell">
    <xdr:from>
      <xdr:col>2</xdr:col>
      <xdr:colOff>171450</xdr:colOff>
      <xdr:row>5</xdr:row>
      <xdr:rowOff>19050</xdr:rowOff>
    </xdr:from>
    <xdr:to>
      <xdr:col>10</xdr:col>
      <xdr:colOff>209550</xdr:colOff>
      <xdr:row>7</xdr:row>
      <xdr:rowOff>28575</xdr:rowOff>
    </xdr:to>
    <xdr:pic>
      <xdr:nvPicPr>
        <xdr:cNvPr id="8379" name="Picture 3"/>
        <xdr:cNvPicPr>
          <a:picLocks noChangeAspect="1" noChangeArrowheads="1"/>
        </xdr:cNvPicPr>
      </xdr:nvPicPr>
      <xdr:blipFill>
        <a:blip xmlns:r="http://schemas.openxmlformats.org/officeDocument/2006/relationships" r:embed="rId1"/>
        <a:srcRect/>
        <a:stretch>
          <a:fillRect/>
        </a:stretch>
      </xdr:blipFill>
      <xdr:spPr bwMode="auto">
        <a:xfrm>
          <a:off x="1009650" y="1095375"/>
          <a:ext cx="6238875" cy="69532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IREUEN%202011/KRUENG%20PANJO%20-%20BUGAK/MC%20LAGUNA%20SECA%20PENARIKAN%20100%25/FIRMAN/KODYA-BRR%202006/KODYA-2006/MANDIRI-Lami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Leo\Pdam-cimahi\RAB\ansa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BIMA\PROYEK%20SIPIL\SENJATA\ANALISA%20HARSAT%20BINA%20MARGA%202008\02%20-%20SOFTWARE\AHS%20SPEC%20DES%202006.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HS%20Struktur%20Jalan%20Blangpidie%20-%20Bts.%20Kota%20Tapaktuan.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Copy%20of%20Jembatan%20Laguna%20PT.%20Pontia%20(DUA)%2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DATA\MAMAN\mita%20peng\PT.HARMACO\penawaran%20upload.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PENAWARN%20ASLI%2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FILE%20RAB%20&amp;%20PENAWARAN\A%20PENAWARAN%20JALAN\RAB%20Jembatan%20SP3%20Tadu%20Raya%20NAGAN%20RAYA.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H:\SNVT%20BANG%20NAD\BANG%202011\PANITIA%202011\OE%20STA.%20MAHMUDSYAH\HPS%20WILAYAH%20II%20FINAL\HPS-ALAIDIMAHMUDSYAH.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HPS%20WILAYAH%20II%20FINAL\HPS-ALAIDIMAHMUDSYAH.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Penawaran%202012/8.%20jalan%20lanteh/1.asli/8.%20jalan%20lanteh%207%25/Penawaran/5-ALAT.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I:\uleee%20Kriting\kontrak%20Baru\ADD-2%20(FINAL)\REHAB%20TAKENGON%20-%20BLANGKEJEREN%202008-2009\KONTRAK%20HAR%20PAKET%20Q\PENELITI%20KONTRA%20I\DATA%20PEMBANGUNAN\PEMBANGUNAN%20JALAN%20DAN%20JEMBATAN%20TAKENGOIN%20BLANGKEJEREN\Schedule%20TKN%20-%20Ise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I:\AS.JALAN\APBN-2003\PAKET-LELANG\KONTRAK-PAKET-LL\BANG-01C\CCO-BANG-01C-III.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I:\PERENCANAAN%20BLANGA%20WE\BLANG%20AWE.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INAS%20BINA%20MARGA%202008/KONTRAK%202008/KONTRAK%20PPTK%20WILAYAH%20VX%20SIMEULUE/Rekap%20BOQ%20KONTRAK%20salur%20-%20Latu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PBD/APBA%202015/SURVEY%202015/Bireuen%20OE%20TA%202015%20B%20IMRAN%20ok/4.%20OE%20Pemb.%20Jalan%20Cot%20Siren%20LJTN%20Hotmix/SERVER/Leo/Pdam-cimahi/RAB/ansat.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Ferdistuta3/Bireuen%20-%20Takengon/OE%20Bireuen%20201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AB%20Tebing%20Kr.%20Kluet%20II.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EFERENSI/ANALISA%20HARGA%20SATUAN/RENCANA%20ANGGARAN%20BIAYA%20BM%20LENGKAP.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UT%20BANG%20WAN/2012/BM%20Aceh%20Barat/Laporan%20BM%20Aceh%20Barat/ENGINEERING%20ESTIMATE/EE%20Jbt%20Alue%20Bakong/AHS-Jbt%20Alue%20Gadeng.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ATA%20KERJA/Gambar%20Jalan%20&amp;%20Lain%20(%20khalid)/Bendung%20Jeulanga%20Ulee%20Glee/ATA%202011/MC.MUTIARA%20ACEH%20LESTARI/Data%20Lama/MUL/PENAWARAN%20JBT.%20BLANG%20MANE.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Ferdistuta2/Kantor%202012/OE%202012/Pemb.%20Jalan%20Trienggadeng%20mereudu%20ulim%20jangkabuya/OE%20Jalan%20Cot%20Unoe%20-%20Balee%20Setuy.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erdistuta/bACK%20uP/Kantor%202011/OE%202011/Paket%20TA%202011%20(new)/Tahap%20II/OE%20Bireuen%202011/Pemb.%20Jalan%20Cot%20Unoe%20-%20Balee%20Setuy,%20Bireuen%20(Seksi-2)%20belum%20ok%20urpil!!!/OE%20Jalan%20Cot%20Unoe%20-%20Balee%20Setuy.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I:\PROYEK%20LAMNO%20-BTS%20ACH%20BSR\Lamno%20-%20Bts%20Aceh%20Besar\Add%20-%20V\VINAL%20BLASTING\FIR\PAKET%202008\BANG-02C\MC\BACK-UP%20MC-01\PROJECT%20Doect%20-TAHUN%202006\PROJECT%20LAMBUNG%20(L3)\contract\L-P3-PT.%20RYAN.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OKUMEN%20PENAWARAN/BRR/MOBAR/MOBAR%20(Autosaved).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2013/Thp%20I/yuri/Presentasi/presentasi%20Dir/DR%2001/Titip%20yuri/LMKFO-40.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Ferdistuta/bACK%20uP/Kantor%202011/OE%202011/Paket%20TA%202011%20(new)/Aceh%20Besar%20(ok)/OE%20jbt.lam%20alingx%20(ok).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KEGIATAN%202014/DATA%20PENTING/OE%20PLP%202014/PIDIE%20JAYA/APBA%20-P%202014/perkerasan%20kuburan%20cot%20seunong/BENAR%201/OE..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Z:\SDBK%20-04%20A\SDBK%20-04%20A\addendum\SDBK%20-04%20A\Dok.%20Lelang\LAMPIRAN%20UTK%20BAB%20VI%20SKPD-Master.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Ferdistuta3/Bireuen%20-%20Takengon/Bireuen%20-%20takengon%20(Tahap-2).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G:\Kantor\GAYO%20LUES-1\2011\PT.%20TAMITANA\OE%20-%20Pinding-Lokop\OE%20Tambahan%20&amp;%20Cover%20OE\OE%20%20Pinding%20-%20Lokop%2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Kantor/GAYO%20LUES-1/2011/PT.%20TAMITANA/OE%20-%20Pinding-Lokop/OE%20Tambahan%20&amp;%20Cover%20OE/New%20Folder/Coppy%20of%201-BOQ.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Kantor/GAYO%20LUES-1/2011/PT.%20TAMITANA/OE%20-%20Pinding-Lokop/OE%20Tambahan%20&amp;%20Cover%20OE/New%20Folder/GAYO%20LUES-1/2011/PT.%20TAMITANA/OE%20-%20Pinding-Lokop/OE%20Tambahan%20&amp;%20Cover%20OE/OE%20jbt.lam%20alingx%20(ok).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BMCK/2011/OE/AIR%20BERSIH/ATUR/data%20c/ABD.AZIZ/MUDA%20JAYA/analisa%20gang%20sedar%20pemenang.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Ahmadzaki-pc\E\DATA\ARSIP%20TENDER\DI.%20KRUENG%20ACEH\PENGAMAN%20TEBING%20KR.%20KLUET%20-%20MAKAM.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Z:\DOKUMEN%20KONTRAKTOR%202008\PAKET%20APBA%20OTSUS%20BINA%20MARGA\PAKET%20JEMBATAN%20ACEH%20TENGAH\RAB%20%20PEMB%202.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master%20OE%20binamarga%202011/OE%20Trienggadeng-meureudu.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MY%20dokoment/STEF/Copy%20of%20daftar%20kuantitas%20harga1.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J:\bid%20fisik\DRAF_RAPBD_2004\HASIL%20PEMBAHASAN%20DPRD1\DASK%20DIKJAR.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RAB%20PPK%203%202012/RAB%20PAKET%202012/RAB%20PENINGKATAN%20kapasitas%20JALAN%20BIR-LHOK.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DATA%20KANTOR/OE%202012/HPS_APBN%20(OVERLAY%20JLN.%20BTS.KOTAB.ACEH-KR.RAYA)-2012-ok.xlsm"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a\drive2%20(d)\Baru\My%20Documents\Indra%20Mz\Dahrul\Data\RAB%20Fa-ZAHRAH%20BAPEDA.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DATA%20APBA%202008/MASTER%20DATA%20LELANG%202008/MASTER%20-%20OE%202008%20(Blm%20Pasti)/OE-ECR3%20New%20tgl%2028Nop/3-DIV7a.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bid%20fisik\DRAF_RAPBD_2004\HASIL%20PEMBAHASAN%20DPRD1\Ded%20from%20Comp%20P450\DRUP\PEMELIHARAAN\Rab-MP%201REVIS.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J:\bid%20fisik\DRAF_RAPBD_2004\HASIL%20PEMBAHASAN%20DPRD1\MP\wiranta\rab-mp%209.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200483-b4f7ff71\PAKET%20APBD%20PROPINSI\BOQ%20APBA%20thn%202008.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J:\bid%20fisik\DRAF_RAPBD_2004\HASIL%20PEMBAHASAN%20DPRD1\My%20Documents\Ded%20from%20Comp%20P450\DRUP\ALU%20PUNTI.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DOKUMEN%20KONTRAKTOR%202008\PAKET%20APBA%20OTSUS%20BINA%20MARGA\PAKET%20JEMBATAN%20ACEH%20TENGAH\RAB%20%20PEMB.%20JEMB.%20SIKIREN%20.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2017/Dokumen%20Lelang%20Rumah%20dan%20Jalan/UNTUK%20POKJA%20KAK%20INTAN%20%20PSU%202017/Pemb.%20Jalan%20Kawasan%20Jiem,%20Ulee%20Gampong,%20Campli%20Usi%20Mutiara%20Timur%20Pidie/Pemb.%20Jalan%20Kawasan%20Jiem,%20Ulee%20Gampong,%20Campli%20Usi%20Mutiara%20Timur%20Pidie.xlsx"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Panteriek/Laporan%20Minggu/pante%20riek.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ILC\DATA%20aRy%20SATKER%20Infrastruktur\MY%20dokoment\STEF\Copy%20of%20daftar%20kuantitas%20harga1.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DATA%20KANTOR/OE%202012/Copy%20of%20HPS.xlsm"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PU%20ACEH%20UTARA/BOQ%20JALAN%20SP%20KERAMAT-B.RAYA%20MANCANG.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Users/Toshiba/AppData/Roaming/Microsoft/Excel/PENAWARAN/Krueng%20Tiro%20&amp;%20Krueng%20Cubo.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G:\DATA%20APBA%202008\MASTER%20DATA%20LELANG%202008\MASTER%20-%20OE%202008%20(Blm%20Pasti)\OE-ECR3%20New%20tgl%2028Nop\3-DIV7a.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200483-b4f7ff71\Data%20-%20data\RAB\Aceh%20Utara\Pemel.%20Jalan%20Keude%20Geureubak%20Alue%20Itam\BQ%20PEMEL.%20%20BERKALA%20KEUDE%20GEURUBAK%20-%20ALUE%20ITAM%20Type%20A.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BIREUEN%202011/KRUENG%20PANJO%20-%20BUGAK/MC%20LAGUNA%20SECA%20PENARIKAN%20100%25/BRR/ALUE%20CANANG/PURNAMA%20SAS.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Documents%20and%20Settings\User\My%20Documents\BQ%20rUSUN.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doc/PENAWARAN/AL-FITRAH/TENDER/2001/NEGO-CKB-BBGN.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Users/Toshiba/AppData/Roaming/Microsoft/Excel/PU%20ACEH%20UTARA/BOQ%20JALAN%20SP%20KERAMAT-B.RAYA%20MANCANG.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DATA/OE%20LAWE%20AUNAN%20Kutacane-2005/LEUPUNG.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DATA%20APBA%202008/MASTER%20DATA%20LELANG%202008/MASTER%20-%20OE%202008%20(Blm%20Pasti)/OE-ECR3%20New%20tgl%2028Nop/3-DIV7a.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Dc50f91bc4b54c9\f\DOKUMEN%20PENAWARAN\KIMPRASWIL\JEMBATAN%20GAYO%20lUES\PUTRI%20BEUTONG%20(PELAKSANAAN)%2015%20AGUSTUS%202007-SEVE%20ASS%20COPY.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200483-b4f7ff71\PT.%20Tamitana\Penawaran\RAB%20Pemel.%20HAR%20-%20039.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H:\oe-2004\Penawaran%202004\BANG-01%20B\pen-01b.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J:\PAULUS%20KONTRAKTOR%20OK\DINSOS\Document\RYWANDYS%20FILES\Assosiation%20Data\Vinot\08%20DED%20SImalungun\Vinot\03%20Simalungun%20Project\About%20Hitungan\Hitungan%20Reservoar.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RENGAT/MR/TA-2003/PROGRESS/CEK%20SCHED.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Documents/DATA%20PROYEK%202011/Dinas%20Kelautan,%20Perikanan,Kehutanan%20&amp;%20Perkebunan/PROGRES%20PASAR%20IKAN/Paket%20Pasar%20Ikan%20Progres%2085/BANG%202006/PEN%202006/HAR-II-I/CEMEMEH%20A..H/PENAWARAN/oe-2004/Penawaran%202004/BANG-01%20B/pen-01b.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c7\D\ISTAKA%20KARYA\Tender%20Wil1\Tender%20Gedung\Market%20Peunayong\BQ-Jln-Nas-NAD-Rev2\DATA%20TENDER\WADUK\Pelaparado\DATA%20TENDER\J-Tukad%20Bangkung\Analisa-ubp.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RAP\ALISA-RAP.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A:\DATA%20TENDER\J-Tukad%20Bangkung\BQPAKET5.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OE%20PEMB.%20BOX%20CULVERT%20KR.%20MANE%20-BUKIT%20RATA.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G:\Users\Toshiba\AppData\Roaming\Microsoft\Excel\Documents%20and%20Settings\PT.TAMITANA\My%20Documents\as.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Users/Toshiba/AppData/Roaming/Microsoft/Excel/Documents%20and%20Settings/PT.TAMITANA/My%20Documents/as.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G:\Ferdistuta2\Kantor%202012\OE%202012\Tahap%20I\Gayo%20Lues\Copy%20of%20HPS.xlsm"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G:\Kantor\GAYO%20LUES-1\2011\PT.%20TAMITANA\OE%20-%20Pinding-Lokop\OE%20Tambahan%20&amp;%20Cover%20OE\New%20Folder\Coppy%20of%201-BOQ.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OE%20PL%202013/PIDIE%20JAYA%202013/APBA%20PERUBAHAN/P%20(MCO)peningkatan%20jalan%20usaha%20tani%20desa%20asan%20kumbang%20-%20drien%20bungong%20kec.%20bandar%20dua%20pijay/RAB;;;.xlsx"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3.%20Pemb.%20Jembatan%20Krueng%20Keumireu%20Kab.%20Aceh%20Besar.xlsx"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I:\Tender%20Divisi%20III\TENDER%20IN%20PROGRESS\KOMERING\DC%20KOMERING%20ICB3_24807Final.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erdistuta/bACK%20uP/Kantor%202011/OE%202011/Paket%20TA%202011%20(new)/Simeulue%20OK/OE%20SML%202011/Jembatan%20Kampung%20Aie/DATA%20APBA%202008/MASTER%20DATA%20LELANG%202008/MASTER%20-%20OE%202008%20(Blm%20Pasti)/OE-ECR3%20New%20tgl%2028Nop/3-DIV7a.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PAKET%20ULIM%20KSH%20F%20-%2034\PAKET%20KSH%20F%20-%2034.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Users/Toshiba/AppData/Roaming/Microsoft/Excel/LAPORAN/LAP.%20BULANAN/LAP.%20BULANAN/Documents%20and%20Settings/M55/My%20Documents/2005/BRR%20P2JJ/FORMAT%20LAPORAN/Data/skedul%20add%20final%20anak%201%20dan%20anak%202%20J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H:\TA%202009\Gelanggang%20Olahraga%20Sabang%20Merauke%20(tahap%20I)%20SABANG\RAB%20Gelanggang%20Olahraga.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200483-b4f7ff71\BOQ-Alue%20Dua%20(Tanjung-Taminana).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DATA%20KANTOR/OE%202012/4.%20Bireuen%20(Jembatan%20Keude%20Jenieb).xlsx"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Sofyan/PAHS%20versi%203.0/02%20-%20SOFTWARE/AHS%20SPEC%20Edisi%202010%20erata%201.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20PINDAHAN%20DARI%20KOMPUTER%20RUMAH/ICAN%20POENYA/PAKET%20-%20%20PAKET%202006/LINGKAR%20DARUSSALAM/DOKUMEN%20EXCEL/MC%20&amp;%20REKAP/Documents%20and%20Settings/pentium%204%20for%20MSI/Local%20Settings/Temp/Temporary%20Directory%202%20for%20Ba%20Data%20PKA.zip/Ba%20Data%20PKA/BF"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Documents%20and%20Settings/ACER%20TM/My%20Documents/oe-2004/Penawaran%202004/BANG-01%20B/pen-01b.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RAB%20RMH%20SAKET%20JANTHO%20SYARAF/Documents%20and%20Settings/ACER%20TM/My%20Documents/oe-2004/Penawaran%202004/BANG-01%20B/pen-01b.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BANG%202006/PEN%202006/HAR-II-I/CEMEMEH%20A..H/PENAWARAN/oe-2004/Penawaran%202004/BANG-01%20B/pen-01b.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J:\PT.%20Pelita%20Nusa%20Perkasa\Paket%20LBT-03%20C%20(PNP)\TIME%20LBT%2002%20C.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Benny\hiburan%20(e)\SATKER%20KAPITA%20SELEKTA\ORIGINAL%20BINA%20MARGA\5-Quarry\6-Divisi\DIV.2\3-DIV2.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SIDDIQ/CV.%20Irna%20Utama%20-%20Aceh%20Timur/1.%20%20CV.%20Irna%20Utama/Documents%20and%20Settings/ACER%20TM/My%20Documents/oe-2004/Penawaran%202004/BANG-01%20B/pen-01b.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Dokumen/CV.%20Cipta%20Jaya%20Documen/Paket%20Jalan%20Modal%20Bangsa/Documents%20and%20Settings/ROZZA/My%20Documents/2007/SILO/SILO-2/NEW_DATA/AKOE/BRR_JN%2005.5/PNWR%20JLN%20meulaboh-t.tuan%20seksi.5%20(BRR-JN%2005.5).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SIDDIQ/CV.%20Irna%20Utama%20-%20Aceh%20Timur/1.%20%20CV.%20Irna%20Utama/oe-2004/Penawaran%202004/BANG-01%20B/pen-01b.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H/oe-2004/Penawaran%202004/BANG-01%20B/pen-01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MY%20DATA/H.%20MURSAL/MC%20PULOACEH/MC%20OCE/SIBIGO%20RPH/Documents%20and%20Settings/ACER%20TM/My%20Documents/oe-2004/Penawaran%202004/BANG-01%20B/pen-01b.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PERHUBUNGAN/PT.%20Pelita%20Nusa%20Perkasa/Paket%20LBT-03%20C%20(PNP)/TIME%20LBT%2002%20C.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C/Users/Dekkal/AppData/Local/Temp/Rar$DIa0.714/Documents%20and%20Settings/ACER%20TM/My%20Documents/oe-2004/Penawaran%202004/BANG-01%20B/pen-01b.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916;%20Smad-Lock%20&#916;/Berkas%20Payung%20Nanggroe/ok/berkas%20penawaran%20pagar%20rumah%20dinas%20kajari/ok/BANG%202006/PEN%202006/HAR-II-I/CEMEMEH%20A..H/PENAWARAN/oe-2004/Penawaran%202004/BANG-01%20B/pen-01b.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CV.%20PANTON%20KUYUN/Pembangunan%20RKB%20SMPN%206/pmbngunan%20smp%206bna%20t.ali/Pemb.%20RKB%20SMPN%206%20Bertingkat%208%20RK/Documents%20and%20Settings/ACER%20TM/My%20Documents/oe-2004/Penawaran%202004/BANG-01%20B/pen-01b.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CV.%20PANTON%20KUYUN/Pembangunan%20RKB%20SMPN%206/pmbngunan%20smp%206bna%20t.ali/Pemb.%20RKB%20SMPN%206%20Bertingkat%208%20RK/oe-2004/Penawaran%202004/BANG-01%20B/pen-01b.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PAKET%202007/BANG%202006/PEN%202006/HAR-II-I/CEMEMEH%20A..H/PENAWARAN/oe-2004/Penawaran%202004/BANG-01%20B/pen-01b.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oe-2004/Penawaran%202004/BANG-01%20B/pen-01b.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Pak%20NAS\RAB%202008\Rubah%20Alue%20Niobong.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Documents%20and%20Settings/acer/My%20Documents/Pasyaat%20Sementara/Contoh%20Analisa.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H:\FILE%20RAB%20&amp;%20PENAWARAN\A%20PENAWARAN%20JALAN\BOQ%20JALAN%20BMCK.xlsx"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E:\DATA-DATA%20BARU\PRIVATE%20PROJECT%202008\02.%20KANTOR%20POS%20LANGSA%20OK%20BB\KANTOR%20POS%20REVISI%20BANG%20IS\ANALISA%20YA\4-basic1.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A:\HARDISK%20BUDI\LAP-OPERASI\WINDOWS\Temporary%20Internet%20Files\Y53D5XGQ\RAP\ALISA-RAP.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OE%20PEMB.%20BOX%20CULVERT%20KR.%20MANE%20-BUKIT%20RAT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H:\Penawaran\Rab%20Pembangunan%20Jalan%20Waik%20Kute-%20Mita.xlsx"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hermadi\Bola%20Kali\kajari\New%20Folder\RAB%20Tebing%20Kr.%20Kluet%20II.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DOKUMEN%20PENAWARAN/PU/DAU%202%20BUMI%20AYU%20TENDER.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BIREUEN%202011/KRUENG%20PANJO%20-%20BUGAK/MC%20LAGUNA%20SECA%20PENARIKAN%20100%25/Penawaran%20Baru/DAK%205/BOQ%20DAK%205/DAK%205%20PAKE%204.xlsx"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Kerja/Data%202013/PL/Kab.%20Pidie/Pemb.%20Saluran%20Gp.Sialet%20Alet%20Kec.Peukan%20Baro%20Kab.Pidie%20%20Pidie/7.%20PKT.%20SALURAN%20Ds.%20SIALET-SIALET/OE%20PKT%20SALURAN%20SIALET2.xlsx"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Pemb%20Jar%20DI.%20Linung%20Bulan%20(Final).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A\Delima\PAKET%20ULIM%20KSH%20F%20-%2034\PAKET%20KSH%20F%20-%2034.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200483-b4f7ff71\LAPORAN\LAP.%20BULANAN\LAP.%20BULANAN\Documents%20and%20Settings\M55\My%20Documents\2005\BRR%20P2JJ\FORMAT%20LAPORAN\Data\skedul%20add%20final%20anak%201%20dan%20anak%202%20JS.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E:\DATA-DATA%20BARU\PRIVATE%20PROJECT%202008\02.%20KANTOR%20POS%20LANGSA%20OK%20BB\KANTOR%20POS%20REVISI%20BANG%20IS\BOI\JL%201\RUPA%20ARA%20PRATAMA.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A:\Aceh%20Utara\PROGRES%20EXPOSE%20SEP.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rab--PAKET%20IV%20-%20CARDIA%20R.PERDANA.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KEGIATAN%202012/OE%20ACEH%20%20BESAR%202012/Jln.%20Akses%20Makam%20Pahlawan,%20Aceh%20Besar.xlsx"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I:\TENDER_2010\ROAD_TOLL\RAB%20FO%20RW%20BUAYA-24.03.10%20koreksi%20Aritmatik.xlsx"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I:\TENDER_2010\BANGUNAN%20AIR\DRAINAGE\RAb_26MARET2010\RAB%20FPUD_PACKAGE_II_26March2010_FINAL_TERPAKE.xlsx"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Users/Toshiba/AppData/Roaming/Microsoft/Excel/Documents%20and%20Settings/ACER%20TM/My%20Documents/NAKHLA-PASAR%20BROSIR%20BIR.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WASKITA%20KARYA\02_Islamic%20Centre%20III\01%20Adkont\01%20APP\APP%20IC-3%20ke%20DIV%20I.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DEFRAD\DATA%20CAMPURAN\SURAT-SURAT\SMU%20UGL\UGL%20PKPSD\ASRAMA%20I\RAB%20ASRAMA%202002.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C/Users/Dekkal/AppData/Local/Temp/Rar$DIa0.714/DATA%20KERJA/Gambar%20Jalan%20&amp;%20Lain%20(%20khalid)/Bendung%20Jeulanga%20Ulee%20Glee/ATA%202011/WVI/Bangunan/Volume/Volume%20Jeni.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A:\DATA%20TENDER\J-Tukad%20Bangkung\RAP-PKT1.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A:\Job\Pabrik%20Jahe%20(+)\RAB%20Jahe%20Setting.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Data%204\TENDER%20IRIGASI\BQ%20(Pengaman%20Pantai%20Ds%20Syiah%20Kuala).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I:\TITAB_HK_WK_JO\TENDER\TENDER%20TAHUN%202008\DIVISI%20SIPIL\Bajulmati\TAWAR-BAJULMATI-DC-04.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Documents%20and%20Settings/Silviani/My%20Documents/EDWIN/JOB/Dinas%20Pertanian/UPTD/RAB/Baru/Job/Pabrik%20Jahe%20(+)/RAB%20Jahe%20Setting.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I:\HARDISK%20BUDI\Tender\BANG%20-%2012%20A\JALAN%20SINABANG-SIBIGO-BIGO-LEWAK%20(REVISI).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I:\MY%20dokoment\STEF\Copy%20of%20daftar%20kuantitas%20harga1.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H:\PROJA%20ATAMBUA\PROJA%20ATB%202008\BANDAR%20UDARA\RAB-Haliwen%201%20(%20Urugan%20).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I:\HARDISK%20BUDI\Tender\Seulimum%20-%20Jantho\JALAN-REVISI%203.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A:\WINDOWS\Temporary%20Internet%20Files\Y53D5XGQ\RAP\ALISA-RAP.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Tender/P033-3%20Surade%20Tegalbuleud.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I:\Data%20Waskita\Proyek\Cijago%20Sie%20I\DC_RAB\RAB%20CIJAGO%20WK%20-%20Seksi%20Timur%20255%20M%20Final.xlsx"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Yoez\Aceh%202\BQ-LG%2001%20A%20PANITIA-PST.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Pc7\D\ISTAKA%20KARYA\Tender%20Wil1\Tender%20Gedung\Market%20Peunayong\BQ-Jln-Nas-NAD-Rev2\DATA%20TENDER\WADUK\Pelaparado\DATA%20TENDER\J-Tukad%20Bangkung\BQPAKET4.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Documents%20and%20Settings/USER/My%20Documents/DATA/Data%20Kantor%20PU/LANGSA%202011/RAB%20langsa%20Merry%202011/ZIYAD%20(E;)/JLN/1-BOQ%20JL%20I.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D-I.ONES/BEPE%20FILE'S/MASTER%20ANALISA-IONES/ANALISA%202005%20ASLI/6-AGGR.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H:\PQ%20DOCS\UKB\PQ%20UKB%20KURUBOKO.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A:\PERENCANAAN\Rab%20PLPK\DURP-TAPAKTUAN-2002.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PERENCANAA%202016/RAB%20PAUD%20AT-TAQWA%20KEC.%20LHOKSUKON.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My%20Documents\SUFFIL\Proyek%20(Rehab)\SMU(MAN)\RAB-SMUN%201%20Samadua.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A:\DATA%20TENDER\J-Tukad%20Bangkung\PAKET4.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L:\OE%202007\PENINGKATAN%20KAB.%20ROHUL\38-DIV101a.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erdistuta/bACK%20uP/Kantor%202011/OE%202011/Paket%20TA%202011%20(new)/Tahap%20II/A.%20Barat%20NEW/Kantor%202010/Lelang%20APBA/OE%202010/OE%20Bener%20Meriah%20(ok)/Pondok%20Baru%20-%20Samar%20Kilang/3-DIV10.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Dc50f91bc4b54c9\f\DOKUMEN%20PENAWARAN\KIMPRASWIL\JEMBATAN%20GAYO%20lUES\OE%20LAWE%20AUNAN%20Kutacane-2005\3-DIV10.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Pc7\D\ISTAKA%20KARYA\Tender%20Wil1\Tender%20Gedung\Market%20Peunayong\Data%20%20Fille\Tender%202005%20Aceh\BQ-PQ%20&amp;%20Metod%20-%20M\PQ%20&amp;%20BQ%20-%20Kr-Jreue\Bq-Irigasi%20Jreue.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Documents%20and%20Settings/Administrator/My%20Documents/JN%2054/kontrak/Documents%20and%20Settings/Ir.%20T.%20Faisal%20Lizam/My%20Documents/DATA/R%20A%20B/RAB%20BINA%20MARGA%202004/Penawaran%2007-a%20Prin.xls" TargetMode="External"/></Relationships>
</file>

<file path=xl/externalLinks/_rels/externalLink155.xml.rels><?xml version="1.0" encoding="UTF-8" standalone="yes"?>
<Relationships xmlns="http://schemas.openxmlformats.org/package/2006/relationships"><Relationship Id="rId1" Type="http://schemas.microsoft.com/office/2006/relationships/xlExternalLinkPath/xlPathMissing" Target="Tuban-Bulu.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Pc7\D\ISTAKA%20KARYA\Tender%20Wil1\Tender%20Gedung\Market%20Peunayong\BQ-Jln-Nas-NAD-Rev2\DATA%20TENDER\WADUK\Pelaparado\DATA%20TENDER\J-Tukad%20Bangkung\BQPAKET5.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H%20E%20R%20I\DIK%20PORA\SEKOLAH%20TERBAKAR\Rehab%20SMUN%20Meukek.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H%20E%20R%20I\DIK%20PORA\SEKOLAH%20TERBAKAR\Rehab%20SMUN%20Bakongan.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S%20U%20F%20F%20I%20L\TA%20-%202003\D%20I%20K%20P%20O%20R%20A\LAN.%20PEMB.%20SMU%20UGL%20T.TUAN\RAB-%20JLN,%20TALUD,%20JEMB\RAB-%20JEMBATAN%20SMU%20UGL.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R%20A%20B\TVRI\D_HANGGAR\Copy%20of%20BQ%201%20Hanggar%20Ok%202.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Documents%20and%20Settings/Lenovo/Desktop/Penawaran/Triperkasa-Kumudo%20JO/03.%20BANDARA/03.%20RAB%20BANDARA%2094.xls"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DATA%20BG%20MULIADI/tamitana%20contractor/bna/PT.%20Dinatama%20Nusa%20Cemerlang/BQ%20PEMB.%20JALAN%20PEUREULAK%20-%20PEUNARON%20-%20LOKOP%20A.%20TIMUR%20%20(MULTY%20YEARS).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A\Delima\RAP\ALISA-RAP.xls"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J:\PAULUS%20KONTRAKTOR%20OK\DINSOS\Document\RYWANDYS%20FILES\Personal%20&amp;%20Project%20Folder\DED%20SIMALUNGUN%2028%20Agust\Tanah%20Jawa\Assosiation%20Data\Vinot\08%20DED%20SImalungun\Vinot\03%20Simalungun%20Project\About%20Hit"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Pc7\D\ISTAKA%20KARYA\Tender%20Wil1\Tender%20Gedung\Market%20Peunayong\BQ-Jln-Nas-NAD-Rev2\DATA%20TENDER\WADUK\Pelaparado\DATA%20TENDER\J-Tukad%20Bangkung\PAKET4.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G/My%20Documents/Proyek/SAL.%20TAMBAK/Saluran%20Rawa%202009/Existing%20Drawing/DOKUMEN%20RUKOH/PROYEK%20RUKOH/PROYEK%20RUKOH/MC-0%20&amp;%20CCO/PERHITUNGAN%20CCO1/Analisa%20harga%20satuan%20untuk%20susoh1.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I:\TITAB_HK_WK_JO\TENDER\TENDER%20TAHUN%202008\DIVISI%20SIPIL\Bajulmati\RAB-PENAWARAN-BAJULMATI-final-terakhir.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Dc50f91bc4b54c9\f\IRIBA\master%20RAB\MIN%20BUNGCALA\MIN%20BUNGCALA.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G/My%20Documents/Proyek/SAL.%20TAMBAK/Saluran%20Rawa%202009/Existing%20Drawing/DOKUMEN%20RUKOH/PROYEK%20RUKOH/PROYEK%20RUKOH/MC-0%20&amp;%20CCO/PERHITUNGAN%20CCO1/Documents%20and%20Settings/Portege/My%20Documents/DATA%20adi/DOKUMEN%20SUSOH/BoQ/RAB%20TAPAK%20TUAN.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Pc7\D\ISTAKA%20KARYA\Tender%20Wil1\Tender%20Gedung\Market%20Peunayong\Poelkerja\RAB%20Coll\RAB%20GOR.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Dadu\dadu%20D\LAPORAN%20CIANJUR\Laporan%20progress\Laporan%20Bulan-1\Data%20Laptop\FILE%20(G)\Proyek%202008\2008%20Bapusda\LEBEL%201\rAB%20&amp;%20bQ\Rab%20PaMdK.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Iwan%20File\BQ-PT.%20Prhs%20Gas%20Negara.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I:\Boim\File2%20SMA%20Lamno\RAB%20SD%20Lheut130706.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Documents%20and%20Settings/Silviani/My%20Documents/Data%20Penawaran%20copy.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Doc/RAB%20PRO/OE%20Ni/OE%20SK'%2004/Rab%20Syiah%20Kuala%202004.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A:\DATA%20TENDER\J-Tukad%20Bangkung\T-Sanur.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A:\DATA%20TENDER\J-Tukad%20Bangkung\BQPAKET4.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I:\TITAB_HK_WK_JO\TENDER\TENDER%20TAHUN%202008\DIVISI%20SIPIL\Jetty%20A\Latest%20File\Master%20Anggaran.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DATA%20RAB-2008\DISPENDA%20JABAR\Data\Tim-Swakelola\RAB\ANALISA-JADI.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My%20Documents/Penawaran/Penawaran%20Tanah%20Datar/Penawaran%20Pebana%20Paket%20-%20III.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CV.%20HAIKAL/Penawaran/M2/BANG-01%20B.PM.xls" TargetMode="External"/></Relationships>
</file>

<file path=xl/externalLinks/_rels/externalLink182.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JAKIR%20REKANAN\DINAS%20DISPENDA\CV.%20TRI%20BINTANG\PASAR%20LOS%202008\CV.%20GUNUNG%20PULAI.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Pc7\D\INTEGRATED%20LAB.%20TAHAP%20I\Teknik\Progres%20Mingguan\Mingguan\EMA\Tender\Tender\BNA\GEDUNG%20UNSYIAH\BOQ%20PGSD%20Unsyiah%20OKE%20ver3.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H:\FILE%20ADI\WINDOWS\TEMP\AEGELA-GAKO-rev-dokten.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H:\Documents%20and%20Settings\bahrul\Local%20Settings\Temp\AEGELA-GAKO-rev-dokten.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Pak%20Muhammad\MHD%20(Rab%20Kon%20Penawaran)\Pak%20Muhammad\RAB%20EE%201%20%20IGD%20RSU%20Sigli.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I:\TENDER_2010\JETTY\NAGAN%20RAYA%20COAL%20IMPORT%20JETTY%20PLTU%202X110MW\DC_25JANUARI2010\DC%20PLTU%20NAGAN%20RAYA%20SINOHYDRO_25JAN2010_FINAL.xlsx"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I:\TITAB_HK_WK_JO\TENDER%20IN%20PROGRESS\TENDER%20TAHUN%202008\Analisa%20Pekerjaan%20Sipil.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B%20O%20W/ANALISA%20BOW.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DATA%20BARU%202001-2002/RAB%20DIP%202002/Krueng%20Tamiang%20alt.%20I.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Div2-hadi\jl.%20mewek%20-\My%20Documents\apron.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C/Users/Dekkal/AppData/Local/Temp/Rar$DIa0.714/PERKUATAN%20TEBING%20KR.%20KIRAN/MC-O%20-%20Kr.%20KIRAN%20-%20NS/Perc-RAB%20Konstruksi%202005/Wilayah%20-%20III/Jetty%20Kr.%20Idi%20Lanjutan.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A:\DATA%20TENDER\J-Tukad%20Bangkung\ANALISA-UBA.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Gayo%20Lues/SDA%20Abdya.XLS"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doc/PENAWARAN/AL-FITRAH/windows/TEMP/Penawaran/Tol%20Lingkar%20Luar%20Jakarta.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I:\NOVENA\waskita\DC%20Karawang\attachments_10_21_2009\DC%20FO%20ANGKE2.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C/My%20Doc/BAGPRO%20A%20UTARA/BLAMAN/PENAMAN.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I:\Documents%20and%20Settings\Achmad%20Purwadi\Local%20Settings\Temp\PLTU\Indirect%20Cost%20PLTU%20Kalteng.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infra2\G\Pindahan%20Laptop_acer%20(%20Wawan%202006%20)\RIAU\DALU%20-%20DALU\RAB\FINAL\RAB%20DALU2.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G:\JOB\Proposal\P'Saipol%202007\LAB%20Perkim\ADM\Lab\Perhit%20Besi.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G:\JOB\Proposal\P'Saipol%202007\LAB%20Perkim\ADM\Lab\drive%20D%20Ganessa\GANESSA\DATA%20MASING-MASING\MURSALIN\Perhitungan%20Volume\RAB_Kimpraswil.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PROGRES%202013/tarik%2090/RSS/CV.ELEGAN/CIPTA%20KARYA%202010/JARINGAN%20SAWANG%202010/My%20Documents/BIDANG%20PENGAIRAN/A.%20Firdaus/RAB%20DAK%202003.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I:\Cinere%20Jagorawi\April%202008\DC%20CIJAGO%207%20April%2008.xlsx"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PROGRES%202013/tarik%2090/RSS/CV.ELEGAN/CIPTA%20KARYA%202010/JARINGAN%20SAWANG%202010/MAPOLSEK%20SIMEULUE/RAB%20PENGENDALIAN%20BANJIR%20CV%20EKA%20JAYA.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PENAWARAN%20BRR%20GEUPU.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I:\PEL.2011\WADUK%20RAJUI%20PIDIE\6.L%20E%20P\LEP%20KIRIM%20JAKARTA\Musik\My%20Documents\BKT\TEKNIK\SUBKON\BA%20PRESTASI%20SUBKON.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PAKET%20APBA%202009/JLN%20INPRES%20BATEE%20ILIEK%20-%20COT%20SIRON/Data%20JUN/TENDER/JLN%20MALIKUSSALEH/RAB%20JLN%20MALIKUSSALEH.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doc/PENAWARAN/AL-FITRAH/Master%20penawaran/Master%20Penawaran/jalan/BM-Vr-03.xls"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I:\JORR-W1\JORR%20W1%20Februari%202009\Internal\DATA%20WASKITA\WILAYAH%20I\PROV.%20SUM-SEL\FO%20Simpang%20Polda\DC-FO%20Simp%20Polda%20Palembang-1%20Nov-Addum.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Kompi%20A%20(Rank-1).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Dell-server\Perencanaan\User\Dadi%20Fahrudin\Cmrm-cipatik-soreang%20APBD%202005.xls" TargetMode="External"/></Relationships>
</file>

<file path=xl/externalLinks/_rels/externalLink212.xml.rels><?xml version="1.0" encoding="UTF-8" standalone="yes"?>
<Relationships xmlns="http://schemas.openxmlformats.org/package/2006/relationships"><Relationship Id="rId1" Type="http://schemas.microsoft.com/office/2006/relationships/xlExternalLinkPath/xlPathMissing" Target="Surakarta.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PROGRES%202013/tarik%2090/RSS/CV.ELEGAN/CIPTA%20KARYA%202010/JARINGAN%20SAWANG%202010/data%20c/ABD.AZIZ/MUDA%20JAYA/analisa%20gang%20sedar%20pemenang.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I:\TITAB_HK_WK_JO\TENDER%20IN%20PROGRESS\Proyek%20Berjalan\Jetty%20TLA%20TLS\BOQ%20Jetty\PNWR%20Jetty%20%20Sibolga%20210508.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E:\DATA-DATA%20BARU\PRIVATE%20PROJECT%202008\02.%20KANTOR%20POS%20LANGSA%20OK%20BB\KANTOR%20POS%20REVISI%20BANG%20IS\Putra\APWS\ANALISA\analisa%20coba.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Documents%20and%20Settings\TOSHIBA\Desktop\pen-colek.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Backup%20data%20des%2007\Backup%20Flash%20%2018%20Agustus%202007\Penawaran%202\Data%203\Backup%20Flash\Penawaran%20Irigasi%20DUTA%20ARUN\master%20ALAT%20BERAT.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I:\JORR-W1\JORR%20W1%20Februari%202009\Internal\Documents%20and%20Settings\TOSHIBA\My%20Documents\Mdn-Pakam\Mdn-Pakam\DC1.WK-%20SR-NP-N5-45%25NK.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Documents%20and%20Settings/USER/My%20Documents/DATA/Data%20Kantor%20PU/LANGSA%202011/RAB%20langsa%20Merry%202011/data/PROYEK/Ancol/Opname2.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BRR%20IR.%20A.%20BESAR%2005/D.I.%20BL.%20KARAM/Sal.%20UPDATE.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G/MARZUKI/PENAWARAN%20PROYEK/Penawaran%202007/Paket%20Aceh%20Utara/Irigasi%20Kr.Pase%20Kn/Penwr.D.I.%20Pase%20Kn.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DATA/Tris%20Proyek/FISIK/TAHUN%202005/Bina%20Marga/Suliki-Koto%20Tinggi%20Cs/Perhitungan%20Real%20Cost+BTL.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file:///L:\Documents%20and%20Settings\Win%20Xp\My%20Documents\My%20DATA-2008\PELAKSANAAN%202008\LAPORAN\LAP.%20BULANAN\LAP.%20BULANAN\Documents%20and%20Settings\M55\My%20Documents\2005\BRR%20P2JJ\FORMAT%20LAPORAN\Data\skedul%20add%20final%20anak%201%20dan%20anak%202%20JS.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I:\JORR-W1\JORR%20W1%20Februari%202009\Internal\KIMPRASWIL\dki\DC-FO-KAMAL-REV-KABAG-ADD-GIRDER.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I:\Backup%20data%20des%2007\Backup%20Flash%20%2018%20Agustus%202007\Penawaran%202\Data%203\Backup%20Flash\Penawaran%20Irigasi%20DUTA%20ARUN\master%20ALAT%20BERAT.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A:\Documents%20and%20Settings\DINAS\My%20Documents\BAIHAKI\BINA%20MARGA\DASK-DAK%202003.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I:\TITAB_HK_WK_JO\JOB%20ITA\IRIGASI%20AIR\contoh%20RAB\RAB%20Gintung.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I:\TITAB_HK_WK_JO\DC%20Dam%20Titab_Pas_Buy_Back%20OK.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file:///I:\JORR-W1\JORR%20W1%20Februari%202009\Internal\DATA%20WASKITA\WILAYAH%20III\PROV.%20SULSEL\Bandara%20Hasanuddin\IDC-Bandara%20Hasanuddid%20'06.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DOCUME~1/SLAMET~1/LOCALS~1/Temp/Penawaran%20KP.523%20Witayu.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B:\Penawaran%20P2JD-II%20Pariaman%20Paket%20VIII.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My%20Documents/DATA/OECF/OP-08/Penawaran%20OP-08%20DGI.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Documents%20and%20Settings/FORTUNA/My%20Documents/cot%20irie.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file:///H:\PINDAH%20DARI%20D\OFFICE\ASEL\JEMBATAN%20SP.%203%20MANGGAMAT\MC%20-%200%20JEMBATAN%20sp.3%20manggamat.xlsx"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PENAWARAN%20BRR%20GEUPU.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file:///A:\DATA\DED%20T.A%202001\ANALISA%20DED%202001\ANALISA%20%202001.PEDOMAN%20RAB.xls"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A\Delima\Data%204\TENDER%20IRIGASI\Tender\LG%20-%2003B\JALAN-LG-03B-REVISI%202.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Documents%20and%20Settings\Acer\My%20Documents\DATA\Perhitungan%20bobot.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file:///I:\HARDISK%20BUDI\Tender\D.I.%20JAMBO%20AYE\DI.%20Jambo%20Aye%20Revisi%201.xls%20(KG).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DOCUME~1/SLAMET~1/LOCALS~1/Temp/Penawaran%20P2JK%20Agam%20Pincuran.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file:///I:\Schedule%20Pelaksanaan%20Waduk%20Rajui%20Final.xls"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Data/PROYEK/KOTIF%20PRM/PHO/Data-data-Proyek/Batu-Sangkar/Time-Schedule/Paket%20VII/Penawaran%20P2JD%20II%20Tanah%20Datar%20Paket%20VII%20Baretta.xls"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file:///\\Dc50f91bc4b54c9\f\DOKUMEN%20PENAWARAN\KIMPRASWIL\JEMBATAN%20GAYO%20lUES\JEMBATAN%20penampaan%20bang%2010%20b.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file:///\\Dc50f91bc4b54c9\f\DOKUMEN%20PENAWARAN\KIMPRASWIL\JEMBATAN%20GAYO%20lUES\JEMBATAN%20BITAI\RAB%20JEMBATAN%20BITAI%20ASLI.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file:///G:\Documents%20and%20Settings\ACER\Desktop\DATA%20PROYEK\ACEH%20BESAR\KEC.%20BAITUSSALAM%20ok\PERPAKET\PAKET%20CADEK\1_BOQ1.XLS" TargetMode="External"/></Relationships>
</file>

<file path=xl/externalLinks/_rels/externalLink246.xml.rels><?xml version="1.0" encoding="UTF-8" standalone="yes"?>
<Relationships xmlns="http://schemas.openxmlformats.org/package/2006/relationships"><Relationship Id="rId1" Type="http://schemas.openxmlformats.org/officeDocument/2006/relationships/externalLinkPath" Target="/PROJECT%20Doect%20-TAHUN%202006/PROJECT%20JALAN%20SP.%20LAMBARO%20-%20SP.%20TNJUNG/ABT%20(08%20B)/MC%20ABT%2008%20B/MC02-08B.xls"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file:///K:\BBI%20PALAWIJA%20Tuah%20Alam\Penawaran%20BBI%20Tuah%20Alam.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Data/ADRIAL%20DOKUMEN/Paket%20Statika%202007/PAKET%20II%20TANAH%20DATAR_PEBANA.xls"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Documents%20and%20Settings/Administrator/My%20Documents/JN%2054/kontrak/My%20Documents/DATA/R%20A%20B/RAB%20BINA%20MARGA%202004/Penawaran%20VI.3%20Prin.xls" TargetMode="External"/></Relationships>
</file>

<file path=xl/externalLinks/_rels/externalLink250.xml.rels><?xml version="1.0" encoding="UTF-8" standalone="yes"?>
<Relationships xmlns="http://schemas.openxmlformats.org/package/2006/relationships"><Relationship Id="rId1" Type="http://schemas.openxmlformats.org/officeDocument/2006/relationships/externalLinkPath" Target="/DATA/PRIO-PSM.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file:///I:\RAP\ALISA-RAP.xls" TargetMode="External"/></Relationships>
</file>

<file path=xl/externalLinks/_rels/externalLink252.xml.rels><?xml version="1.0" encoding="UTF-8" standalone="yes"?>
<Relationships xmlns="http://schemas.openxmlformats.org/package/2006/relationships"><Relationship Id="rId1" Type="http://schemas.openxmlformats.org/officeDocument/2006/relationships/externalLinkPath" Target="file:///A:\WINDOWS\Temporary%20Internet%20Files\Y53D5XGQ\My%20Documents\Natal-2002\RAP\ALISA-RAP.xls"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C/Documents%20and%20Settings/Silviani/My%20Documents/Data%20Penawaran%20copy.xls"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C/Users/Dekkal/AppData/Local/Temp/Rar$DIa0.714/Jl.%20Mane%20Meujengki%20(DR)/MC-O%20JLN.%20MANE%20MEUJINGKI%20...%20(ok)%20....xls"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REVISI%20PERSIAPAN%20LELANG%202013/PAHS2006/Copy%20of%20PAHS2006%20R2%20draft(MIS)new.xls"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C/DATA%20KERJA/AA-Gambar%20Jalan%20&amp;%20Lain%20(%20khalid)/PROYEK%20TAHUN%202012/OTSUS%20BIREUEN%202012/PEMB.%20JLN.%20MANE%20MEUJINGKI%20-%20ALUE%20UDEUNG%20012/MC-A%20JLN.%20MANE%20MEUJINGKI%20012/MC-O%20JLN.%20MANE%20MEUJINGKI.xls"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doc/PENAWARAN/AL-FITRAH/TENDER/pamanukan/REVISI/Seneca-Ckp-Pamanukan--rev5.xls"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AS.JALAN/APBN-2003/PAKET-LELANG/KONTRAK-PAKET-LL/BANG-01C/CCO-BANG-01C-III.xls" TargetMode="External"/></Relationships>
</file>

<file path=xl/externalLinks/_rels/externalLink259.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ATA%20PENTING\Penawaran%202006\Abadi\DATA%20PENTING\Penawaran%202006\Fauzan\JARING\ADi.xls" TargetMode="External"/></Relationships>
</file>

<file path=xl/externalLinks/_rels/externalLink260.xml.rels><?xml version="1.0" encoding="UTF-8" standalone="yes"?>
<Relationships xmlns="http://schemas.openxmlformats.org/package/2006/relationships"><Relationship Id="rId1" Type="http://schemas.openxmlformats.org/officeDocument/2006/relationships/externalLinkPath" Target="file:///\\Div2-angg-3\palangkaraya\My%20Documents\TEKNIK\TENDER2\DKI&amp;JABAR\Panci%202000\metoda-kontruksi.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file:///I:\HARDISK%20BUDI\Tender\TR-17%20%20(Jl.%20Cemara)\BQ%20Tr-17-OK1(Inggris).xls" TargetMode="External"/></Relationships>
</file>

<file path=xl/externalLinks/_rels/externalLink262.xml.rels><?xml version="1.0" encoding="UTF-8" standalone="yes"?>
<Relationships xmlns="http://schemas.openxmlformats.org/package/2006/relationships"><Relationship Id="rId1" Type="http://schemas.openxmlformats.org/officeDocument/2006/relationships/externalLinkPath" Target="file:///I:\HARDISK%20BUDI\Tender\LG%20-%2003B\JALAN-LG-03B-REVISI%202.xls"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file:///A:\Urai%20&amp;%20Anal%20Meureudu.xls"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file:///I:\TITAB_HK_WK_JO\1%20NTFS(DATA)\BJ-1\Intern\Draft%20APP%204%20Feb%20jam%2017\APP%20Bojonegoro%20JO-Ujang.xlsx"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file:///I:\data%20titipan\dta%20rokhs\My%20Documents\divisi%20iii\tender\wilbar\Muko-Muko%20Kanan%20Irrigation%20Sub%20Project%20PTSL%20Addendum2%20DC.xls" TargetMode="External"/></Relationships>
</file>

<file path=xl/externalLinks/_rels/externalLink266.xml.rels><?xml version="1.0" encoding="UTF-8" standalone="yes"?>
<Relationships xmlns="http://schemas.openxmlformats.org/package/2006/relationships"><Relationship Id="rId1" Type="http://schemas.openxmlformats.org/officeDocument/2006/relationships/externalLinkPath" Target="file:///I:\JORR-W1\JORR%20W1%20Februari%202009\Internal\Documents%20and%20Settings\user\My%20Documents\JASAMARGA\KIMPRASWIL\JABAR\DC-ANGKINANG.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REVISI%20PERSIAPAN%20LELANG%202013/Divisi%202.xls"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REVISI%20PERSIAPAN%20LELANG%202013/Divisi%203.xls" TargetMode="External"/></Relationships>
</file>

<file path=xl/externalLinks/_rels/externalLink269.xml.rels><?xml version="1.0" encoding="UTF-8" standalone="yes"?>
<Relationships xmlns="http://schemas.openxmlformats.org/package/2006/relationships"><Relationship Id="rId1" Type="http://schemas.openxmlformats.org/officeDocument/2006/relationships/externalLinkPath" Target="file:///L:\AGUS\01.%20agus%20OE%202009\RAJA%20(2)\28.Paket%20Pemeliharaan%20Jalan%20Kota%20Pekanbaru\PAKET%20PEMELIHARAAN%20JALAN%20KOTA%20PEKANBARU\Copy%20(2)%20of%2038-DIV101.XLS" TargetMode="External"/></Relationships>
</file>

<file path=xl/externalLinks/_rels/externalLink270.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REVISI%20PERSIAPAN%20LELANG%202013/Divisi%204.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REVISI%20PERSIAPAN%20LELANG%202013/Divisi%205.xls"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PROGRES%202013/tarik%2090/RSS/CV.ELEGAN/CIPTA%20KARYA%202010/JARINGAN%20SAWANG%202010/PROSES%202005/Asli%20Rev/3-DIV6.XLS"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file:///G:\PAKET%206%20-%20ULEE%20LHEUE%203750-8200\3-DIV7.xls" TargetMode="External"/></Relationships>
</file>

<file path=xl/externalLinks/_rels/externalLink274.xml.rels><?xml version="1.0" encoding="UTF-8" standalone="yes"?>
<Relationships xmlns="http://schemas.openxmlformats.org/package/2006/relationships"><Relationship Id="rId1" Type="http://schemas.openxmlformats.org/officeDocument/2006/relationships/externalLinkPath" Target="file:///G:\3-DIV77.xls" TargetMode="External"/></Relationships>
</file>

<file path=xl/externalLinks/_rels/externalLink275.xml.rels><?xml version="1.0" encoding="UTF-8" standalone="yes"?>
<Relationships xmlns="http://schemas.openxmlformats.org/package/2006/relationships"><Relationship Id="rId1" Type="http://schemas.openxmlformats.org/officeDocument/2006/relationships/externalLinkPath" Target="file:///E:\DATA-DATA%20BARU\PRIVATE%20PROJECT%202008\02.%20KANTOR%20POS%20LANGSA%20OK%20BB\KANTOR%20POS%20REVISI%20BANG%20IS\BINA%20PROGRAM\DATA%20REHAB\Aspal%20Jln%20kota.xls" TargetMode="External"/></Relationships>
</file>

<file path=xl/externalLinks/_rels/externalLink276.xml.rels><?xml version="1.0" encoding="UTF-8" standalone="yes"?>
<Relationships xmlns="http://schemas.openxmlformats.org/package/2006/relationships"><Relationship Id="rId1" Type="http://schemas.openxmlformats.org/officeDocument/2006/relationships/externalLinkPath" Target="file:///\\Bob_ismed\d\DATA%202005\KONTRAK\mc-terbaru\LAPORAN%20KPE\KPE%20LINTIM%20III%20per%2015%20TGL%2015%20Juni%202005.xls" TargetMode="External"/></Relationships>
</file>

<file path=xl/externalLinks/_rels/externalLink277.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ata%20Umum\Data%20SUFIL\Kimpraswil\OE%20-%20HPS\2.%20PENGEMBANGAN%20KOTA%20(OE)\JEMBATAN\PEM%20-%201.xls" TargetMode="External"/></Relationships>
</file>

<file path=xl/externalLinks/_rels/externalLink278.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S%20U%20F%20F%20I%20L\TA%20-%202004\DIK%20PORA\DATA%20MASUK%20MARET%2004\SMU%203%20LK\My%20Documents\2000\DURP\Rambong.xls" TargetMode="External"/></Relationships>
</file>

<file path=xl/externalLinks/_rels/externalLink279.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A\Delima\Data%204\TENDER%20IRIGASI\Yoez\Aceh%202\BQ-LG%2001%20A%20PANITIA-PST.xls"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file:///\\Pc7\D\ISTAKA%20KARYA\Tender%20Wil1\Tender%20Gedung\Market%20Peunayong\My%20Documents\dayah\RAB%20DAYAH%20OKE\JOB%202003\My%20Documents\terminal%20grong-grong\Porda%20Revisi\PORDA%20(Baro%20Raya)\Jalan%20masuk%20lap%20tenis%20baro%20raya.xls"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Data%20Qua%20Banget%202010/Adm%202010/Kontrak%202010/APBA%20TA.%202010%20ASEl/Pembangunan%20Jalan%20Madat%20-%20P.%20Pasantren%20Labuhan%20Haji,%20Aceh%20Selatan%20(Lanjutan).xls"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I:\Tender\LG%20-%2003B\JALAN-LG-03B-REVISI%202.xls" TargetMode="External"/></Relationships>
</file>

<file path=xl/externalLinks/_rels/externalLink283.xml.rels><?xml version="1.0" encoding="UTF-8" standalone="yes"?>
<Relationships xmlns="http://schemas.openxmlformats.org/package/2006/relationships"><Relationship Id="rId1" Type="http://schemas.openxmlformats.org/officeDocument/2006/relationships/externalLinkPath" Target="/doc/PENAWARAN/AL-FITRAH/TENDER/2001/td-apbd-2001-Skm/Sagaranten-Demix.XLS" TargetMode="External"/></Relationships>
</file>

<file path=xl/externalLinks/_rels/externalLink284.xml.rels><?xml version="1.0" encoding="UTF-8" standalone="yes"?>
<Relationships xmlns="http://schemas.openxmlformats.org/package/2006/relationships"><Relationship Id="rId1" Type="http://schemas.openxmlformats.org/officeDocument/2006/relationships/externalLinkPath" Target="file:///\\Ama-o2\f\PROYEK%20BAL\CRS_TK\BQ%20TK%20YKA_new.xls" TargetMode="External"/></Relationships>
</file>

<file path=xl/externalLinks/_rels/externalLink285.xml.rels><?xml version="1.0" encoding="UTF-8" standalone="yes"?>
<Relationships xmlns="http://schemas.openxmlformats.org/package/2006/relationships"><Relationship Id="rId1" Type="http://schemas.openxmlformats.org/officeDocument/2006/relationships/externalLinkPath" Target="/CIPTA%20KARYA%20ACEH/KEGIATAN%20TAHUN%202019/PERHITUNGAN%20BPJS.xlsx" TargetMode="External"/></Relationships>
</file>

<file path=xl/externalLinks/_rels/externalLink286.xml.rels><?xml version="1.0" encoding="UTF-8" standalone="yes"?>
<Relationships xmlns="http://schemas.openxmlformats.org/package/2006/relationships"><Relationship Id="rId1" Type="http://schemas.openxmlformats.org/officeDocument/2006/relationships/externalLinkPath" Target="file:///A:\AP-A.XLS"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Documents%20and%20Settings\Acer\My%20Documents\DATA\My%20Documents\YUSRI\RUMAH%20mesin5.xls"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Data/Penawaran/Excel/Excel%201999%20-%202000/Penawaran%20Paket%20BPJP-04%20Pariaman-Manggopoh.xls" TargetMode="External"/></Relationships>
</file>

<file path=xl/externalLinks/_rels/externalLink289.xml.rels><?xml version="1.0" encoding="UTF-8" standalone="yes"?>
<Relationships xmlns="http://schemas.openxmlformats.org/package/2006/relationships"><Relationship Id="rId1" Type="http://schemas.openxmlformats.org/officeDocument/2006/relationships/externalLinkPath" Target="/Data/Administrasi/ADRIAL/ANALISA%20BM/Penawaran%20Paket%20OECF%20OP-09%20ADD%2006.xls"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My%20Documents/Padang%20Panjang/Penawaran%20P2JK%20Pdg%20Panjang%20Paket%20III%20AE.xls"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Data/My%20Documents/PQ%20PEBANA/Data/Penawaran/Excel%202001/Penawaran%20BS-79%20Rev.%202.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DATA/Tris%20Proyek/FISIK/TAHUN%202005/Kabupaten-Kota/Tanah%20Datar/Paket%20II%20SMS.xls"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PROYEK/Penawaran%20Statika%20SKPD%20Th%202010/Penawaran%20SKPD%20Paket%20Berkala%20Jalan%20Bukittinggi%20-%20Baso.xls" TargetMode="External"/></Relationships>
</file>

<file path=xl/externalLinks/_rels/externalLink294.xml.rels><?xml version="1.0" encoding="UTF-8" standalone="yes"?>
<Relationships xmlns="http://schemas.openxmlformats.org/package/2006/relationships"><Relationship Id="rId1" Type="http://schemas.openxmlformats.org/officeDocument/2006/relationships/externalLinkPath" Target="/Data/ADRIAL%20DOKUMEN/Paket%20Statika%202007/Penawaran%20STATIKA%20PAKET-X.xls" TargetMode="External"/></Relationships>
</file>

<file path=xl/externalLinks/_rels/externalLink295.xml.rels><?xml version="1.0" encoding="UTF-8" standalone="yes"?>
<Relationships xmlns="http://schemas.openxmlformats.org/package/2006/relationships"><Relationship Id="rId1" Type="http://schemas.openxmlformats.org/officeDocument/2006/relationships/externalLinkPath" Target="/Data/Penawaran/Excel/Excel%201999%20-%202000/Penawaran%20P2JD%20II%20Tanah%20Datar%20Paket%20V%20Subur%20Brother.xls" TargetMode="External"/></Relationships>
</file>

<file path=xl/externalLinks/_rels/externalLink296.xml.rels><?xml version="1.0" encoding="UTF-8" standalone="yes"?>
<Relationships xmlns="http://schemas.openxmlformats.org/package/2006/relationships"><Relationship Id="rId1" Type="http://schemas.openxmlformats.org/officeDocument/2006/relationships/externalLinkPath" Target="/My%20Documents/Penawaran/PENAWARAN%202003%20(%20EXCEL%20)/PARIAMAN/Penawaran%20P2JKK%20Paket%20KP404.xls" TargetMode="External"/></Relationships>
</file>

<file path=xl/externalLinks/_rels/externalLink297.xml.rels><?xml version="1.0" encoding="UTF-8" standalone="yes"?>
<Relationships xmlns="http://schemas.openxmlformats.org/package/2006/relationships"><Relationship Id="rId1" Type="http://schemas.openxmlformats.org/officeDocument/2006/relationships/externalLinkPath" Target="/Data%20Sumbar/Penawaran/Penawaran%20Bangkinang/Data/My%20Documents/PQ%20PEBANA/Documents%20and%20Settings/Adrial/My%20Documents/Penawaran/PENAWARAN%202003%20(%20EXCEL%20)/BPJP/Penawaran%20CV.%20PANCA%20PUTRA.xls" TargetMode="External"/></Relationships>
</file>

<file path=xl/externalLinks/_rels/externalLink298.xml.rels><?xml version="1.0" encoding="UTF-8" standalone="yes"?>
<Relationships xmlns="http://schemas.openxmlformats.org/package/2006/relationships"><Relationship Id="rId1" Type="http://schemas.openxmlformats.org/officeDocument/2006/relationships/externalLinkPath" Target="/Data/My%20Documents/Penawaran/Penawaran%202006/Penawaran%20PT.STATIKA%20-%20ATR,%20JO%20Rev%20-%201.xls" TargetMode="External"/></Relationships>
</file>

<file path=xl/externalLinks/_rels/externalLink299.xml.rels><?xml version="1.0" encoding="UTF-8" standalone="yes"?>
<Relationships xmlns="http://schemas.openxmlformats.org/package/2006/relationships"><Relationship Id="rId1" Type="http://schemas.openxmlformats.org/officeDocument/2006/relationships/externalLinkPath" Target="/Data%20Sumbar/Penawaran/Penawaran%20Bangkinang/Data/My%20Documents/PQ%20PEBANA/Documents%20and%20Settings/Adrial/My%20Documents/Penawaran/EXCEL%202002/PENAWARAN%20BUKITTINGGI/Penawaran%20CV.%20PEBANA%20BUKITTINGGI.xls" TargetMode="External"/></Relationships>
</file>

<file path=xl/externalLinks/_rels/externalLink300.xml.rels><?xml version="1.0" encoding="UTF-8" standalone="yes"?>
<Relationships xmlns="http://schemas.openxmlformats.org/package/2006/relationships"><Relationship Id="rId1" Type="http://schemas.openxmlformats.org/officeDocument/2006/relationships/externalLinkPath" Target="/Data/ADRIAL%20DOKUMEN/Paket%20Statika%202007/paket%2013%202007%20Pebana%20Adi%20Saran.xls" TargetMode="External"/></Relationships>
</file>

<file path=xl/externalLinks/_rels/externalLink301.xml.rels><?xml version="1.0" encoding="UTF-8" standalone="yes"?>
<Relationships xmlns="http://schemas.openxmlformats.org/package/2006/relationships"><Relationship Id="rId1" Type="http://schemas.openxmlformats.org/officeDocument/2006/relationships/externalLinkPath" Target="/Documents%20and%20Settings/Adrial/My%20Documents/Penawaran%202002/EXCEL%202002/Penawaran%20CV.%20BANGUN%20JAYA%20Agam.xls" TargetMode="External"/></Relationships>
</file>

<file path=xl/externalLinks/_rels/externalLink302.xml.rels><?xml version="1.0" encoding="UTF-8" standalone="yes"?>
<Relationships xmlns="http://schemas.openxmlformats.org/package/2006/relationships"><Relationship Id="rId1" Type="http://schemas.openxmlformats.org/officeDocument/2006/relationships/externalLinkPath" Target="/Tris%20Data/Tris%20Proyek/PROYEK/TAHUN%202003/PAYAKUMBUH/APBN/BA%20Mobilisas%20&amp;%20Foto.xls" TargetMode="External"/></Relationships>
</file>

<file path=xl/externalLinks/_rels/externalLink303.xml.rels><?xml version="1.0" encoding="UTF-8" standalone="yes"?>
<Relationships xmlns="http://schemas.openxmlformats.org/package/2006/relationships"><Relationship Id="rId1" Type="http://schemas.openxmlformats.org/officeDocument/2006/relationships/externalLinkPath" Target="/Data/Administrasi/ADRIAL/ANALISA%20BM/Data/Penawaran/Excel/Excel%201997%20-%201998/Bina%20Marga%20BPJP-05%20Statika.xls" TargetMode="External"/></Relationships>
</file>

<file path=xl/externalLinks/_rels/externalLink304.xml.rels><?xml version="1.0" encoding="UTF-8" standalone="yes"?>
<Relationships xmlns="http://schemas.openxmlformats.org/package/2006/relationships"><Relationship Id="rId1" Type="http://schemas.openxmlformats.org/officeDocument/2006/relationships/externalLinkPath" Target="/Documents%20and%20Settings/Adrial/My%20Documents/Penawaran%202002/Penawaran%20Padang%20Panjang%202002/Penawaran%20PP%20CV.%20Pebana%20Jemb.%20Kacang%20Kayu.xls" TargetMode="External"/></Relationships>
</file>

<file path=xl/externalLinks/_rels/externalLink305.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Documents%20and%20Settings\Acer\My%20Documents\DATA\My%20Documents\YUSRI\RUMAH%20mesin6.xls" TargetMode="External"/></Relationships>
</file>

<file path=xl/externalLinks/_rels/externalLink306.xml.rels><?xml version="1.0" encoding="UTF-8" standalone="yes"?>
<Relationships xmlns="http://schemas.openxmlformats.org/package/2006/relationships"><Relationship Id="rId1" Type="http://schemas.openxmlformats.org/officeDocument/2006/relationships/externalLinkPath" Target="file:///\\Hp\administrator\TA%202006\Penawaran\harga%20basic.xls" TargetMode="External"/></Relationships>
</file>

<file path=xl/externalLinks/_rels/externalLink307.xml.rels><?xml version="1.0" encoding="UTF-8" standalone="yes"?>
<Relationships xmlns="http://schemas.openxmlformats.org/package/2006/relationships"><Relationship Id="rId1" Type="http://schemas.openxmlformats.org/officeDocument/2006/relationships/externalLinkPath" Target="file:///I:\TITAB_HK_WK_JO\DC%20Dam%20Titab%20Waskita%2025%20nop%20%20930am%20zone%205%20blasting%20full_terpakai!!!.xls" TargetMode="External"/></Relationships>
</file>

<file path=xl/externalLinks/_rels/externalLink308.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Data%204\TENDER%20IRIGASI\Tender\LG%20-%2003B\JALAN-LG-03B-REVISI%202.xls" TargetMode="External"/></Relationships>
</file>

<file path=xl/externalLinks/_rels/externalLink309.xml.rels><?xml version="1.0" encoding="UTF-8" standalone="yes"?>
<Relationships xmlns="http://schemas.openxmlformats.org/package/2006/relationships"><Relationship Id="rId1" Type="http://schemas.openxmlformats.org/officeDocument/2006/relationships/externalLinkPath" Target="file:///N:\DATA%20PENDUKUNG%200\THOMS@FW%20BANDA%20ACEH\PROGRESS%20REPORT\MONTHLY%20REPORT\1-SUPARMAN\Package-I-ADHY%20KARYA\Data-130106\Documents%20and%20Settings\Toshiba\My%20Documents\RAHMAD%20H\JICS\2-BID-JICS%200708%2024%20oct.xls" TargetMode="External"/></Relationships>
</file>

<file path=xl/externalLinks/_rels/externalLink310.xml.rels><?xml version="1.0" encoding="UTF-8" standalone="yes"?>
<Relationships xmlns="http://schemas.openxmlformats.org/package/2006/relationships"><Relationship Id="rId1" Type="http://schemas.openxmlformats.org/officeDocument/2006/relationships/externalLinkPath" Target="/Documents%20and%20Settings/USER/My%20Documents/DATA/Data%20Kantor%20PU/LANGSA%202011/RAB%20langsa%20Merry%202011/Data%20C/My%20Documents/Data%20Mitra%20Consultan/Jalan%20ABT/Analisa%20%20Jalan%20Bare%20Blang%20Darussalam/1-BOQ%20Bare%20Blang.XLS" TargetMode="External"/></Relationships>
</file>

<file path=xl/externalLinks/_rels/externalLink311.xml.rels><?xml version="1.0" encoding="UTF-8" standalone="yes"?>
<Relationships xmlns="http://schemas.openxmlformats.org/package/2006/relationships"><Relationship Id="rId1" Type="http://schemas.openxmlformats.org/officeDocument/2006/relationships/externalLinkPath" Target="file:///\\Ppcpusat9\c\the%20La%20Home...(Rubby)\Project's%20Files\Dok.Penawaran%20Bayah-Cibareno%20(AK-06A)\TOL\Overlay%20TOL%20Jakarta-Cikampek-2005%20R01.xls" TargetMode="External"/></Relationships>
</file>

<file path=xl/externalLinks/_rels/externalLink312.xml.rels><?xml version="1.0" encoding="UTF-8" standalone="yes"?>
<Relationships xmlns="http://schemas.openxmlformats.org/package/2006/relationships"><Relationship Id="rId1" Type="http://schemas.openxmlformats.org/officeDocument/2006/relationships/externalLinkPath" Target="/doc/PENAWARAN/AL-FITRAH/windows/TEMP/Penawaran/Padalarang%20bypass.xls" TargetMode="External"/></Relationships>
</file>

<file path=xl/externalLinks/_rels/externalLink313.xml.rels><?xml version="1.0" encoding="UTF-8" standalone="yes"?>
<Relationships xmlns="http://schemas.openxmlformats.org/package/2006/relationships"><Relationship Id="rId1" Type="http://schemas.openxmlformats.org/officeDocument/2006/relationships/externalLinkPath" Target="file:///\\Dell-server\Perencanaan\User\Sonny%20Novianto\Master%20Penawaran\jalan\BM-Vr-03.xls" TargetMode="External"/></Relationships>
</file>

<file path=xl/externalLinks/_rels/externalLink314.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R%20A%20B\Kantor%20Pemerintah%20Tamiang\Kantor%20Pemberdayaan%20Masyarakart%201.xls" TargetMode="External"/></Relationships>
</file>

<file path=xl/externalLinks/_rels/externalLink315.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penawaran\ASEL%2004\1-BOQ.XLS" TargetMode="External"/></Relationships>
</file>

<file path=xl/externalLinks/_rels/externalLink316.xml.rels><?xml version="1.0" encoding="UTF-8" standalone="yes"?>
<Relationships xmlns="http://schemas.openxmlformats.org/package/2006/relationships"><Relationship Id="rId1" Type="http://schemas.openxmlformats.org/officeDocument/2006/relationships/externalLinkPath" Target="/Tahun%202005/Analisa%20Tahun%202005/Asli/1-BOQ.XLS" TargetMode="External"/></Relationships>
</file>

<file path=xl/externalLinks/_rels/externalLink317.xml.rels><?xml version="1.0" encoding="UTF-8" standalone="yes"?>
<Relationships xmlns="http://schemas.openxmlformats.org/package/2006/relationships"><Relationship Id="rId1" Type="http://schemas.openxmlformats.org/officeDocument/2006/relationships/externalLinkPath" Target="file:///I:\PEL.2011\WADUK%20RAJUI%20PIDIE\6.L%20E%20P\LEP%20KIRIM%20JAKARTA\Documents%20and%20Settings\New%20Folder\BT.HARI\motivasi\anabth.xls" TargetMode="External"/></Relationships>
</file>

<file path=xl/externalLinks/_rels/externalLink318.xml.rels><?xml version="1.0" encoding="UTF-8" standalone="yes"?>
<Relationships xmlns="http://schemas.openxmlformats.org/package/2006/relationships"><Relationship Id="rId1" Type="http://schemas.openxmlformats.org/officeDocument/2006/relationships/externalLinkPath" Target="/NCDTREE/My%20Documents/Prakualifikasi/SKN-PENGAIRAN.xls" TargetMode="External"/></Relationships>
</file>

<file path=xl/externalLinks/_rels/externalLink319.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DATA%20PARLI\PROJECT%202008\SMK%20JANTHO\Rab%20Final.xls" TargetMode="External"/></Relationships>
</file>

<file path=xl/externalLinks/_rels/externalLink320.xml.rels><?xml version="1.0" encoding="UTF-8" standalone="yes"?>
<Relationships xmlns="http://schemas.openxmlformats.org/package/2006/relationships"><Relationship Id="rId1" Type="http://schemas.openxmlformats.org/officeDocument/2006/relationships/externalLinkPath" Target="file:///G:\BACK%20UP\CI\PROGRESS%20LAP_BUL.xls" TargetMode="External"/></Relationships>
</file>

<file path=xl/externalLinks/_rels/externalLink321.xml.rels><?xml version="1.0" encoding="UTF-8" standalone="yes"?>
<Relationships xmlns="http://schemas.openxmlformats.org/package/2006/relationships"><Relationship Id="rId1" Type="http://schemas.openxmlformats.org/officeDocument/2006/relationships/externalLinkPath" Target="file:///I:\EDWIN\JOB\Dinas%20Pertanian\UPTD\RAB\Job\Pabrik%20Jahe%20(+)\RAB%20Jahe%20Setting.xls" TargetMode="External"/></Relationships>
</file>

<file path=xl/externalLinks/_rels/externalLink322.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RAB%20JALAN%20DAN%20DRAINASETEPIN%20TINGGIoke.xls" TargetMode="External"/></Relationships>
</file>

<file path=xl/externalLinks/_rels/externalLink323.xml.rels><?xml version="1.0" encoding="UTF-8" standalone="yes"?>
<Relationships xmlns="http://schemas.openxmlformats.org/package/2006/relationships"><Relationship Id="rId1" Type="http://schemas.openxmlformats.org/officeDocument/2006/relationships/externalLinkPath" Target="file:///A:\Analisa%20Jalan\RAB_Jalan'Yuli.xls" TargetMode="External"/></Relationships>
</file>

<file path=xl/externalLinks/_rels/externalLink324.xml.rels><?xml version="1.0" encoding="UTF-8" standalone="yes"?>
<Relationships xmlns="http://schemas.openxmlformats.org/package/2006/relationships"><Relationship Id="rId1" Type="http://schemas.openxmlformats.org/officeDocument/2006/relationships/externalLinkPath" Target="file:///G:\UMUM\ALFAISAL\Oi\Data%20Owie\Pagar%20PBPP\RAB%20Pagar%20Ajun.xls" TargetMode="External"/></Relationships>
</file>

<file path=xl/externalLinks/_rels/externalLink325.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S%20U%20F%20F%20I%20L\TA%20-%202002\ANALISA%202002\ANALISA%202002.xls" TargetMode="External"/></Relationships>
</file>

<file path=xl/externalLinks/_rels/externalLink326.xml.rels><?xml version="1.0" encoding="UTF-8" standalone="yes"?>
<Relationships xmlns="http://schemas.openxmlformats.org/package/2006/relationships"><Relationship Id="rId1" Type="http://schemas.openxmlformats.org/officeDocument/2006/relationships/externalLinkPath" Target="file:///K:\POLTEKKES\WM%20ISLAMIC\Lhok%20BUBON\&#8730;RAB\CV.%20NANGGROE%20ACEH\RAB%20703.xls" TargetMode="External"/></Relationships>
</file>

<file path=xl/externalLinks/_rels/externalLink327.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DOCUME~1\USE~1.R\LOCALS~1\Temp\Data\Mast.Anl.Bangunan.xls" TargetMode="External"/></Relationships>
</file>

<file path=xl/externalLinks/_rels/externalLink328.xml.rels><?xml version="1.0" encoding="UTF-8" standalone="yes"?>
<Relationships xmlns="http://schemas.openxmlformats.org/package/2006/relationships"><Relationship Id="rId1" Type="http://schemas.openxmlformats.org/officeDocument/2006/relationships/externalLinkPath" Target="/Documents%20and%20Settings/USER/My%20Documents/DATA/Data%20Kantor%20PU/LANGSA%202011/RAB%20langsa%20Merry%202011/FIR/SUMBER%20BATU/MATRIX%20RAB%20nEW%203%20agustus%202007%20alfa.xls" TargetMode="External"/></Relationships>
</file>

<file path=xl/externalLinks/_rels/externalLink329.xml.rels><?xml version="1.0" encoding="UTF-8" standalone="yes"?>
<Relationships xmlns="http://schemas.openxmlformats.org/package/2006/relationships"><Relationship Id="rId1" Type="http://schemas.openxmlformats.org/officeDocument/2006/relationships/externalLinkPath" Target="file:///A:\WINDOWS\Temporary%20Internet%20Files\Y53D5XGQ\Yoez\Aceh%202\BQ-LG%2001%20A%20PANITIA-PST.xls" TargetMode="External"/></Relationships>
</file>

<file path=xl/externalLinks/_rels/externalLink330.xml.rels><?xml version="1.0" encoding="UTF-8" standalone="yes"?>
<Relationships xmlns="http://schemas.openxmlformats.org/package/2006/relationships"><Relationship Id="rId1" Type="http://schemas.openxmlformats.org/officeDocument/2006/relationships/externalLinkPath" Target="file:///I:\TITAB_HK_WK_JO\TENDER\TENDER%20TAHUN%202008\DIVISI%20SIPIL\BOJONEGORO-CIVIL-BJ1\RAB%20Bojonegoro%20Barrage1.xlsx" TargetMode="External"/></Relationships>
</file>

<file path=xl/externalLinks/_rels/externalLink331.xml.rels><?xml version="1.0" encoding="UTF-8" standalone="yes"?>
<Relationships xmlns="http://schemas.openxmlformats.org/package/2006/relationships"><Relationship Id="rId1" Type="http://schemas.openxmlformats.org/officeDocument/2006/relationships/externalLinkPath" Target="file:///I:\TITAB_HK_WK_JO\TENDER\TENDER%20TAHUN%202008\DIVISI%20SIPIL\BYPass%20Channel%20Kelud\ByPass%20Channel%20FINAL.xlsx" TargetMode="External"/></Relationships>
</file>

<file path=xl/externalLinks/_rels/externalLink332.xml.rels><?xml version="1.0" encoding="UTF-8" standalone="yes"?>
<Relationships xmlns="http://schemas.openxmlformats.org/package/2006/relationships"><Relationship Id="rId1" Type="http://schemas.openxmlformats.org/officeDocument/2006/relationships/externalLinkPath" Target="/medan/NATAL%202005%20FINAL.xls" TargetMode="External"/></Relationships>
</file>

<file path=xl/externalLinks/_rels/externalLink333.xml.rels><?xml version="1.0" encoding="UTF-8" standalone="yes"?>
<Relationships xmlns="http://schemas.openxmlformats.org/package/2006/relationships"><Relationship Id="rId1" Type="http://schemas.openxmlformats.org/officeDocument/2006/relationships/externalLinkPath" Target="file:///I:\PEL.2011\WADUK%20RAJUI%20PIDIE\6.L%20E%20P\LEP%20KIRIM%20JAKARTA\KangMase's%20Doc\Batang%20Hari\Administrative\INTERN\LEP\(10)%20Okt%202005\Parta\APPOP41\SKEDUL\WASKITA\AWAL\wkawal.XLS" TargetMode="External"/></Relationships>
</file>

<file path=xl/externalLinks/_rels/externalLink334.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Perc-RAB%20Usulan%202005\Wilayah%20-%20II\Rab%20Kr.%20Tiro.XLS" TargetMode="External"/></Relationships>
</file>

<file path=xl/externalLinks/_rels/externalLink335.xml.rels><?xml version="1.0" encoding="UTF-8" standalone="yes"?>
<Relationships xmlns="http://schemas.openxmlformats.org/package/2006/relationships"><Relationship Id="rId1" Type="http://schemas.openxmlformats.org/officeDocument/2006/relationships/externalLinkPath" Target="/Documents%20and%20Settings/USER/My%20Documents/DATA/Data%20Kantor%20PU/LANGSA%202011/RAB%20langsa%20Merry%202011/Data%20-%20data/MC%201-3.xls" TargetMode="External"/></Relationships>
</file>

<file path=xl/externalLinks/_rels/externalLink336.xml.rels><?xml version="1.0" encoding="UTF-8" standalone="yes"?>
<Relationships xmlns="http://schemas.openxmlformats.org/package/2006/relationships"><Relationship Id="rId1" Type="http://schemas.openxmlformats.org/officeDocument/2006/relationships/externalLinkPath" Target="file:///\\Uang_03\c\rekapitulasi_keuangan%20sgt%202.xls" TargetMode="External"/></Relationships>
</file>

<file path=xl/externalLinks/_rels/externalLink337.xml.rels><?xml version="1.0" encoding="UTF-8" standalone="yes"?>
<Relationships xmlns="http://schemas.openxmlformats.org/package/2006/relationships"><Relationship Id="rId1" Type="http://schemas.openxmlformats.org/officeDocument/2006/relationships/externalLinkPath" Target="file:///H:\GBR\RAB-gempol\RB-Nganjuk.xls" TargetMode="External"/></Relationships>
</file>

<file path=xl/externalLinks/_rels/externalLink338.xml.rels><?xml version="1.0" encoding="UTF-8" standalone="yes"?>
<Relationships xmlns="http://schemas.openxmlformats.org/package/2006/relationships"><Relationship Id="rId1" Type="http://schemas.openxmlformats.org/officeDocument/2006/relationships/externalLinkPath" Target="file:///H:\PQ%20DOCS\UKB\PQ%20NJ%20PANONDIWAL.xls" TargetMode="External"/></Relationships>
</file>

<file path=xl/externalLinks/_rels/externalLink339.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A\Delima\MUNIR,ST\hias\TANAMAN%20HIAS\RAB%20hias.xls" TargetMode="External"/></Relationships>
</file>

<file path=xl/externalLinks/_rels/externalLink340.xml.rels><?xml version="1.0" encoding="UTF-8" standalone="yes"?>
<Relationships xmlns="http://schemas.openxmlformats.org/package/2006/relationships"><Relationship Id="rId1" Type="http://schemas.openxmlformats.org/officeDocument/2006/relationships/externalLinkPath" Target="file:///I:\TITAB_HK_WK_JO\TENDER\TENDER%20TAHUN%202008\DIVISI%20SIPIL\BOJONEGORO-CIVIL-BJ1\Analisa%20Bahan%20Upah%20Alat.xlsx" TargetMode="External"/></Relationships>
</file>

<file path=xl/externalLinks/_rels/externalLink341.xml.rels><?xml version="1.0" encoding="UTF-8" standalone="yes"?>
<Relationships xmlns="http://schemas.openxmlformats.org/package/2006/relationships"><Relationship Id="rId1" Type="http://schemas.openxmlformats.org/officeDocument/2006/relationships/externalLinkPath" Target="file:///A:\PPJ\RAB_Bina%20Marga.xls" TargetMode="External"/></Relationships>
</file>

<file path=xl/externalLinks/_rels/externalLink342.xml.rels><?xml version="1.0" encoding="UTF-8" standalone="yes"?>
<Relationships xmlns="http://schemas.openxmlformats.org/package/2006/relationships"><Relationship Id="rId1" Type="http://schemas.openxmlformats.org/officeDocument/2006/relationships/externalLinkPath" Target="file:///\\200483-b4f7ff71\Data%20-%20data\RAB\Aceh%20Utara\BQ%20LANJ%20PENGASPALAN%20HOT%20MIX%20JALAN%20P%20LABU-LANGKAHAN%20KEC%20LANGKAHAN.xlsx" TargetMode="External"/></Relationships>
</file>

<file path=xl/externalLinks/_rels/externalLink343.xml.rels><?xml version="1.0" encoding="UTF-8" standalone="yes"?>
<Relationships xmlns="http://schemas.openxmlformats.org/package/2006/relationships"><Relationship Id="rId1" Type="http://schemas.openxmlformats.org/officeDocument/2006/relationships/externalLinkPath" Target="file:///I:\PEL.2011\WADUK%20RAJUI%20PIDIE\FLOODWAY%20DYKE\MOVINGIN\Divisi%20III\Anggaran\WilayahII\EPC\Chengda%20Cilacap%20PLTU\Chengda%20Cilacap%20PLTU%20Final%20DC.xls" TargetMode="External"/></Relationships>
</file>

<file path=xl/externalLinks/_rels/externalLink344.xml.rels><?xml version="1.0" encoding="UTF-8" standalone="yes"?>
<Relationships xmlns="http://schemas.openxmlformats.org/package/2006/relationships"><Relationship Id="rId1" Type="http://schemas.microsoft.com/office/2006/relationships/xlExternalLinkPath/xlPathMissing" Target="Listing" TargetMode="External"/></Relationships>
</file>

<file path=xl/externalLinks/_rels/externalLink345.xml.rels><?xml version="1.0" encoding="UTF-8" standalone="yes"?>
<Relationships xmlns="http://schemas.openxmlformats.org/package/2006/relationships"><Relationship Id="rId1" Type="http://schemas.openxmlformats.org/officeDocument/2006/relationships/externalLinkPath" Target="file:///J:\Documents%20and%20Settings\MITRA\My%20Documents\Data%20Mitra%20Consultan\Pengawasan%20Pusong\Documents%20and%20Settings\Zulfian\Data%20MGM%2005\SLTP%2004%20Lhoks.xls" TargetMode="External"/></Relationships>
</file>

<file path=xl/externalLinks/_rels/externalLink346.xml.rels><?xml version="1.0" encoding="UTF-8" standalone="yes"?>
<Relationships xmlns="http://schemas.openxmlformats.org/package/2006/relationships"><Relationship Id="rId1" Type="http://schemas.openxmlformats.org/officeDocument/2006/relationships/externalLinkPath" Target="file:///\\Dc50f91bc4b54c9\f\DOKUMEN%20PENAWARAN\KIMPRASWIL\JEMBATAN%20GAYO%20lUES\JALAN%20MEUREUDU\Copy%20of%20Paket%20Pembangunan%20Jalan%20Meuredu-Geumpang%20(NS).xls" TargetMode="External"/></Relationships>
</file>

<file path=xl/externalLinks/_rels/externalLink347.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SUFFIL%202007\HPS-EDIT\SALURAN%20PASIE%20KUALA%20BAU\PEM%20I%20salran%20pasie.xls" TargetMode="External"/></Relationships>
</file>

<file path=xl/externalLinks/_rels/externalLink348.xml.rels><?xml version="1.0" encoding="UTF-8" standalone="yes"?>
<Relationships xmlns="http://schemas.openxmlformats.org/package/2006/relationships"><Relationship Id="rId1" Type="http://schemas.openxmlformats.org/officeDocument/2006/relationships/externalLinkPath" Target="file:///I:\TITAB_HK_WK_JO\TENDER\TENDER%20TAHUN%202008\DIVISI%20SIPIL\Jetty%20A\Latest%20File\DC%20Breakwater-UpahBt-Cyclop-6blnREVISI1.xlsx" TargetMode="External"/></Relationships>
</file>

<file path=xl/externalLinks/_rels/externalLink349.xml.rels><?xml version="1.0" encoding="UTF-8" standalone="yes"?>
<Relationships xmlns="http://schemas.openxmlformats.org/package/2006/relationships"><Relationship Id="rId1" Type="http://schemas.openxmlformats.org/officeDocument/2006/relationships/externalLinkPath" Target="file:///I:\TITAB_HK_WK_JO\JOB%20ITA\IRIGASI%20AIR\contoh%20RAB\MOOKERVART123\RAB%20DC_MOOKERVART%20HULU_1.xls" TargetMode="External"/></Relationships>
</file>

<file path=xl/externalLinks/_rels/externalLink350.xml.rels><?xml version="1.0" encoding="UTF-8" standalone="yes"?>
<Relationships xmlns="http://schemas.openxmlformats.org/package/2006/relationships"><Relationship Id="rId1" Type="http://schemas.openxmlformats.org/officeDocument/2006/relationships/externalLinkPath" Target="/BRR%20TA%202005/PT.%20HANDARU/ACEH%20BARAT/Handaru%20To%20MBO%20539%20M.xls" TargetMode="External"/></Relationships>
</file>

<file path=xl/externalLinks/_rels/externalLink351.xml.rels><?xml version="1.0" encoding="UTF-8" standalone="yes"?>
<Relationships xmlns="http://schemas.openxmlformats.org/package/2006/relationships"><Relationship Id="rId1" Type="http://schemas.openxmlformats.org/officeDocument/2006/relationships/externalLinkPath" Target="file:///I:\PEL.2011\WADUK%20RAJUI%20PIDIE\FLOODWAY%20DYKE\MOVINGIN\FLOODWAY%20DYKE\INTERN\DASH%20BOARD\penawaran%20JICS%20Floodway%20Final\Dyke_Aceh_Package_8_Amandment_300107_Grand_Final___Profit.xls" TargetMode="External"/></Relationships>
</file>

<file path=xl/externalLinks/_rels/externalLink352.xml.rels><?xml version="1.0" encoding="UTF-8" standalone="yes"?>
<Relationships xmlns="http://schemas.openxmlformats.org/package/2006/relationships"><Relationship Id="rId1" Type="http://schemas.openxmlformats.org/officeDocument/2006/relationships/externalLinkPath" Target="file:///\\Dell-server\perencanaan\Tender\Wilayah%201\Tender%20TH%202005\L.Jasin%20Bandung\SENECA\Subang%20Pamanukan%20%20APBD%202005%20SI.xls" TargetMode="External"/></Relationships>
</file>

<file path=xl/externalLinks/_rels/externalLink353.xml.rels><?xml version="1.0" encoding="UTF-8" standalone="yes"?>
<Relationships xmlns="http://schemas.openxmlformats.org/package/2006/relationships"><Relationship Id="rId1" Type="http://schemas.openxmlformats.org/officeDocument/2006/relationships/externalLinkPath" Target="/PROGRES%202013/tarik%2090/RSS/CV.ELEGAN/CIPTA%20KARYA%202010/JARINGAN%20SAWANG%202010/My%20Documents/blank%20analisa.xls" TargetMode="External"/></Relationships>
</file>

<file path=xl/externalLinks/_rels/externalLink354.xml.rels><?xml version="1.0" encoding="UTF-8" standalone="yes"?>
<Relationships xmlns="http://schemas.openxmlformats.org/package/2006/relationships"><Relationship Id="rId1" Type="http://schemas.openxmlformats.org/officeDocument/2006/relationships/externalLinkPath" Target="file:///I:\TENDER%20IN%20PROGRESS\BKT\BKT%202007%20Presentasi.xls" TargetMode="External"/></Relationships>
</file>

<file path=xl/externalLinks/_rels/externalLink355.xml.rels><?xml version="1.0" encoding="UTF-8" standalone="yes"?>
<Relationships xmlns="http://schemas.openxmlformats.org/package/2006/relationships"><Relationship Id="rId1" Type="http://schemas.openxmlformats.org/officeDocument/2006/relationships/externalLinkPath" Target="/My%20Documents/DATA/Peningkatan%20Jalan%20dan%20Penggantian%20Jembatan/Ak%20-%207/Penawaran%20AK-7.xls" TargetMode="External"/></Relationships>
</file>

<file path=xl/externalLinks/_rels/externalLink356.xml.rels><?xml version="1.0" encoding="UTF-8" standalone="yes"?>
<Relationships xmlns="http://schemas.openxmlformats.org/package/2006/relationships"><Relationship Id="rId1" Type="http://schemas.openxmlformats.org/officeDocument/2006/relationships/externalLinkPath" Target="/My%20Documents/Penawaran/BPJP-2004/Penawaran%20bpjp%20-%20Lingkar%20Maninjau.xls" TargetMode="External"/></Relationships>
</file>

<file path=xl/externalLinks/_rels/externalLink357.xml.rels><?xml version="1.0" encoding="UTF-8" standalone="yes"?>
<Relationships xmlns="http://schemas.openxmlformats.org/package/2006/relationships"><Relationship Id="rId1" Type="http://schemas.openxmlformats.org/officeDocument/2006/relationships/externalLinkPath" Target="/Penawaran%20Lb.%20Bangku%20-%20Tj.%20Pati%20(2006).xls" TargetMode="External"/></Relationships>
</file>

<file path=xl/externalLinks/_rels/externalLink358.xml.rels><?xml version="1.0" encoding="UTF-8" standalone="yes"?>
<Relationships xmlns="http://schemas.openxmlformats.org/package/2006/relationships"><Relationship Id="rId1" Type="http://schemas.openxmlformats.org/officeDocument/2006/relationships/externalLinkPath" Target="/Data%20Loo%202009/Evaluasi%20Pemb%20Jalan%20Ta.%202009/BA.%20Evaluasi%20%20Peulumat%20-%20Gunung%20Rotan%20(Paket%20Ulang)/EVALUASI/Evaluasi%20112%20Peulumat%20-%20Gunung%20Rotan%20(Ulang).xls" TargetMode="External"/></Relationships>
</file>

<file path=xl/externalLinks/_rels/externalLink359.xml.rels><?xml version="1.0" encoding="UTF-8" standalone="yes"?>
<Relationships xmlns="http://schemas.openxmlformats.org/package/2006/relationships"><Relationship Id="rId1" Type="http://schemas.openxmlformats.org/officeDocument/2006/relationships/externalLinkPath" Target="file:///I:\DINAS%20BINA%20MARGA%202008\KONTRAK%202008\KONTRAK%20PPTK%20WILAYAH%20VX%20SIMEULUE\Rekap%20BOQ%20KONTRAK%20salur%20-%20Latun.XLS" TargetMode="External"/></Relationships>
</file>

<file path=xl/externalLinks/_rels/externalLink360.xml.rels><?xml version="1.0" encoding="UTF-8" standalone="yes"?>
<Relationships xmlns="http://schemas.openxmlformats.org/package/2006/relationships"><Relationship Id="rId1" Type="http://schemas.microsoft.com/office/2006/relationships/xlExternalLinkPath/xlPathMissing" Target="JASAMARGA%20PDL-PWK%20THPII-PAKET%20IV-I.XLS" TargetMode="External"/></Relationships>
</file>

<file path=xl/externalLinks/_rels/externalLink361.xml.rels><?xml version="1.0" encoding="UTF-8" standalone="yes"?>
<Relationships xmlns="http://schemas.openxmlformats.org/package/2006/relationships"><Relationship Id="rId1" Type="http://schemas.openxmlformats.org/officeDocument/2006/relationships/externalLinkPath" Target="file:///\\Dell-server\Perencanaan\Tender\Wilayah%201\Tender%20TH%202005\Surade-Tegal%20Buleud%20%20APBD%202005.xls" TargetMode="External"/></Relationships>
</file>

<file path=xl/externalLinks/_rels/externalLink362.xml.rels><?xml version="1.0" encoding="UTF-8" standalone="yes"?>
<Relationships xmlns="http://schemas.openxmlformats.org/package/2006/relationships"><Relationship Id="rId1" Type="http://schemas.openxmlformats.org/officeDocument/2006/relationships/externalLinkPath" Target="/APBA2008/PSD%20ALUE%20NAGA/Evaluasi%20PSD%20ALUE%20NAGA.xls" TargetMode="External"/></Relationships>
</file>

<file path=xl/externalLinks/_rels/externalLink363.xml.rels><?xml version="1.0" encoding="UTF-8" standalone="yes"?>
<Relationships xmlns="http://schemas.openxmlformats.org/package/2006/relationships"><Relationship Id="rId1" Type="http://schemas.openxmlformats.org/officeDocument/2006/relationships/externalLinkPath" Target="file:///\\Pc7\D\ISTAKA%20KARYA\Tender%20Wil1\Tender%20Gedung\Market%20Peunayong\BQ-Jln-Nas-NAD-Rev2\DATA%20TENDER\WADUK\Pelaparado\DATA%20TENDER\J-Tukad%20Bangkung\RAP-PKT1.XLS" TargetMode="External"/></Relationships>
</file>

<file path=xl/externalLinks/_rels/externalLink364.xml.rels><?xml version="1.0" encoding="UTF-8" standalone="yes"?>
<Relationships xmlns="http://schemas.openxmlformats.org/package/2006/relationships"><Relationship Id="rId1" Type="http://schemas.openxmlformats.org/officeDocument/2006/relationships/externalLinkPath" Target="file:///G:\Documents%20and%20Settings\ACER\Desktop\DATA%20PROYEK\ACEH%20BESAR\KEC.%20MESJID%20RAYA%20ok\PERPAKET\PAKET%20NEUHEUN\1_BOQ1.XLS" TargetMode="External"/></Relationships>
</file>

<file path=xl/externalLinks/_rels/externalLink365.xml.rels><?xml version="1.0" encoding="UTF-8" standalone="yes"?>
<Relationships xmlns="http://schemas.openxmlformats.org/package/2006/relationships"><Relationship Id="rId1" Type="http://schemas.openxmlformats.org/officeDocument/2006/relationships/externalLinkPath" Target="/C/Users/Dekkal/AppData/Local/Temp/Rar$DIa0.714/AS.JALAN/APBN-2003/PAKET-LELANG/KONTRAK-PAKET-LL/BANG-01C/CCO-BANG-01C-III.xls" TargetMode="External"/></Relationships>
</file>

<file path=xl/externalLinks/_rels/externalLink366.xml.rels><?xml version="1.0" encoding="UTF-8" standalone="yes"?>
<Relationships xmlns="http://schemas.openxmlformats.org/package/2006/relationships"><Relationship Id="rId1" Type="http://schemas.openxmlformats.org/officeDocument/2006/relationships/externalLinkPath" Target="file:///\\Pc7\D\ISTAKA%20KARYA\Tender%20Wil1\Tender%20Gedung\Market%20Peunayong\BQ-Jln-Nas-NAD-Rev2\DATA%20TENDER\WADUK\Pelaparado\DATA%20TENDER\J-Tukad%20Bangkung\ANALISA-UBA.xls" TargetMode="External"/></Relationships>
</file>

<file path=xl/externalLinks/_rels/externalLink367.xml.rels><?xml version="1.0" encoding="UTF-8" standalone="yes"?>
<Relationships xmlns="http://schemas.openxmlformats.org/package/2006/relationships"><Relationship Id="rId1" Type="http://schemas.openxmlformats.org/officeDocument/2006/relationships/externalLinkPath" Target="file:///I:\PEL.2011\WADUK%20RAJUI%20PIDIE\SBY\SBY%20(F)\Tender\ACEH%20PKT%202%20JICS\BOQ%20Dyke%20Aceh%20Paket1&amp;2%20Draft%20Penawaran%20final_refsch.xls" TargetMode="External"/></Relationships>
</file>

<file path=xl/externalLinks/_rels/externalLink368.xml.rels><?xml version="1.0" encoding="UTF-8" standalone="yes"?>
<Relationships xmlns="http://schemas.openxmlformats.org/package/2006/relationships"><Relationship Id="rId1" Type="http://schemas.openxmlformats.org/officeDocument/2006/relationships/externalLinkPath" Target="file:///E:\UTHARY%20BARU\PSR.%20DAGING%20IDI%20RAYEUK\Fakhrizal%20(lai)\Zarkasyi-SKB-Bambi%20Revisi.xls" TargetMode="External"/></Relationships>
</file>

<file path=xl/externalLinks/_rels/externalLink369.xml.rels><?xml version="1.0" encoding="UTF-8" standalone="yes"?>
<Relationships xmlns="http://schemas.openxmlformats.org/package/2006/relationships"><Relationship Id="rId1" Type="http://schemas.openxmlformats.org/officeDocument/2006/relationships/externalLinkPath" Target="file:///G:\PAKET%206%20-%20ULEE%20LHEUE%203750-8200\3-DIV3.xls" TargetMode="External"/></Relationships>
</file>

<file path=xl/externalLinks/_rels/externalLink370.xml.rels><?xml version="1.0" encoding="UTF-8" standalone="yes"?>
<Relationships xmlns="http://schemas.openxmlformats.org/package/2006/relationships"><Relationship Id="rId1" Type="http://schemas.openxmlformats.org/officeDocument/2006/relationships/externalLinkPath" Target="file:///\\Pc7\D\ISTAKA%20KARYA\Tender%20Wil1\Tender%20Gedung\Market%20Peunayong\BQ-Jln-Nas-NAD-Rev2\DATA%20TENDER\WADUK\Pelaparado\DATA%20TENDER\J-Tukad%20Bangkung\T-Sanur.xls" TargetMode="External"/></Relationships>
</file>

<file path=xl/externalLinks/_rels/externalLink371.xml.rels><?xml version="1.0" encoding="UTF-8" standalone="yes"?>
<Relationships xmlns="http://schemas.openxmlformats.org/package/2006/relationships"><Relationship Id="rId1" Type="http://schemas.openxmlformats.org/officeDocument/2006/relationships/externalLinkPath" Target="/Documents%20and%20Settings/Administrator/My%20Documents/JN%2054/kontrak/NATAL%202005T.xls" TargetMode="External"/></Relationships>
</file>

<file path=xl/externalLinks/_rels/externalLink372.xml.rels><?xml version="1.0" encoding="UTF-8" standalone="yes"?>
<Relationships xmlns="http://schemas.openxmlformats.org/package/2006/relationships"><Relationship Id="rId1" Type="http://schemas.openxmlformats.org/officeDocument/2006/relationships/externalLinkPath" Target="file:///\\Dc50f91bc4b54c9\f\DOCUMENT%20PENAWARAN\BRR\DI.%20Krueng%20Aceh\Rab%20Irigasi%20DI%20Krueng%20Aceh.xls" TargetMode="External"/></Relationships>
</file>

<file path=xl/externalLinks/_rels/externalLink373.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Users/Toshiba/AppData/Roaming/Microsoft/Excel/CV.%2088%20KONSTRUKSI/Jalan%20Pelabuhan%20Lama/Jalan%20Pelabuhan/1-BOQ.xls" TargetMode="External"/></Relationships>
</file>

<file path=xl/externalLinks/_rels/externalLink374.xml.rels><?xml version="1.0" encoding="UTF-8" standalone="yes"?>
<Relationships xmlns="http://schemas.openxmlformats.org/package/2006/relationships"><Relationship Id="rId1" Type="http://schemas.openxmlformats.org/officeDocument/2006/relationships/externalLinkPath" Target="/&#916;%20Smad-Lock%20&#916;/Berkas%20Payung%20Nanggroe/ok/AGUS%20YUHANA/PEKERJAAN%20AGUS%20CAHEUNG/CAIXA%20&amp;%20HUSNI/CONSULTANT%20FILE/ANALISA%20STANDAR%20BINA%20MARGA/BINA%20MARGA%20FILE/OE-EE/6-AGGR.XLS" TargetMode="External"/></Relationships>
</file>

<file path=xl/externalLinks/_rels/externalLink375.xml.rels><?xml version="1.0" encoding="UTF-8" standalone="yes"?>
<Relationships xmlns="http://schemas.openxmlformats.org/package/2006/relationships"><Relationship Id="rId1" Type="http://schemas.openxmlformats.org/officeDocument/2006/relationships/externalLinkPath" Target="file:///J:\CAIXA%20&amp;%20HUSNI\CONSULTANT%20FILE\ANALISA%20STANDAR%20BINA%20MARGA\BINA%20MARGA%20FILE\OE-EE\6-AGGR.XLS" TargetMode="External"/></Relationships>
</file>

<file path=xl/externalLinks/_rels/externalLink376.xml.rels><?xml version="1.0" encoding="UTF-8" standalone="yes"?>
<Relationships xmlns="http://schemas.openxmlformats.org/package/2006/relationships"><Relationship Id="rId1" Type="http://schemas.openxmlformats.org/officeDocument/2006/relationships/externalLinkPath" Target="/PAKET%20BRR-JK%20I.07/14.%20IRFF-Lambadeuk/RAB%20IRFF%20LAMBADEUK.xls" TargetMode="External"/></Relationships>
</file>

<file path=xl/externalLinks/_rels/externalLink377.xml.rels><?xml version="1.0" encoding="UTF-8" standalone="yes"?>
<Relationships xmlns="http://schemas.openxmlformats.org/package/2006/relationships"><Relationship Id="rId1" Type="http://schemas.openxmlformats.org/officeDocument/2006/relationships/externalLinkPath" Target="file:///H:\FILE%20ADI\my%20Market%2005\prO-eXtrn\ktapanGATE-L\noelmuti_kefa\EE_noelmuti_kefa_05.XLS" TargetMode="External"/></Relationships>
</file>

<file path=xl/externalLinks/_rels/externalLink378.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Pdan%20K%20Bireuen\lhok%20awe\RAB%20KMWC.xls" TargetMode="External"/></Relationships>
</file>

<file path=xl/externalLinks/_rels/externalLink379.xml.rels><?xml version="1.0" encoding="UTF-8" standalone="yes"?>
<Relationships xmlns="http://schemas.openxmlformats.org/package/2006/relationships"><Relationship Id="rId1" Type="http://schemas.openxmlformats.org/officeDocument/2006/relationships/externalLinkPath" Target="file:///I:\Cinere%20Jagorawi\MAPP\DC-CINERE-GAB-REV-KA.XLS" TargetMode="External"/></Relationships>
</file>

<file path=xl/externalLinks/_rels/externalLink380.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Tender\P033-3%20Surade%20Tegalbuleud.xls" TargetMode="External"/></Relationships>
</file>

<file path=xl/externalLinks/_rels/externalLink381.xml.rels><?xml version="1.0" encoding="UTF-8" standalone="yes"?>
<Relationships xmlns="http://schemas.openxmlformats.org/package/2006/relationships"><Relationship Id="rId1" Type="http://schemas.openxmlformats.org/officeDocument/2006/relationships/externalLinkPath" Target="/C/Users/Dekkal/AppData/Local/Temp/Rar$DIa0.714/Malahayati%20Tahap%20I-KBI%20(version%201).xls" TargetMode="External"/></Relationships>
</file>

<file path=xl/externalLinks/_rels/externalLink382.xml.rels><?xml version="1.0" encoding="UTF-8" standalone="yes"?>
<Relationships xmlns="http://schemas.openxmlformats.org/package/2006/relationships"><Relationship Id="rId1" Type="http://schemas.openxmlformats.org/officeDocument/2006/relationships/externalLinkPath" Target="file:///L:\Pounna%20Fayshal\My%20Box\My%20Document\Pounna%20Fayshal\Recy%20NT.xls" TargetMode="External"/></Relationships>
</file>

<file path=xl/externalLinks/_rels/externalLink383.xml.rels><?xml version="1.0" encoding="UTF-8" standalone="yes"?>
<Relationships xmlns="http://schemas.openxmlformats.org/package/2006/relationships"><Relationship Id="rId1" Type="http://schemas.openxmlformats.org/officeDocument/2006/relationships/externalLinkPath" Target="file:///A:\Documents\Job\FHA\RAB%20LABUHAN%20HAJI.xls" TargetMode="External"/></Relationships>
</file>

<file path=xl/externalLinks/_rels/externalLink384.xml.rels><?xml version="1.0" encoding="UTF-8" standalone="yes"?>
<Relationships xmlns="http://schemas.openxmlformats.org/package/2006/relationships"><Relationship Id="rId1" Type="http://schemas.openxmlformats.org/officeDocument/2006/relationships/externalLinkPath" Target="file:///G:\Documents%20and%20Settings\ACER\Desktop\DATA%20PROYEK\ACEH%20BESAR\KEC.%20MESJID%20RAYA%20ok\PERPAKET\PAKET%20LAMREH%20-%20BEURANDEH%20ok\1_BOQ1.XLS" TargetMode="External"/></Relationships>
</file>

<file path=xl/externalLinks/_rels/externalLink385.xml.rels><?xml version="1.0" encoding="UTF-8" standalone="yes"?>
<Relationships xmlns="http://schemas.openxmlformats.org/package/2006/relationships"><Relationship Id="rId1" Type="http://schemas.openxmlformats.org/officeDocument/2006/relationships/externalLinkPath" Target="/NCDTREE/My%20Documents/Tanah%20Datar/Baretta/MC01-KP116.xls" TargetMode="External"/></Relationships>
</file>

<file path=xl/externalLinks/_rels/externalLink386.xml.rels><?xml version="1.0" encoding="UTF-8" standalone="yes"?>
<Relationships xmlns="http://schemas.openxmlformats.org/package/2006/relationships"><Relationship Id="rId1" Type="http://schemas.openxmlformats.org/officeDocument/2006/relationships/externalLinkPath" Target="/BIREUEN%202011/KRUENG%20PANJO%20-%20BUGAK/MC%20LAGUNA%20SECA%20PENARIKAN%20100%25/PJKA%20Project/Jeri's/Tagihan_2.xls" TargetMode="External"/></Relationships>
</file>

<file path=xl/externalLinks/_rels/externalLink387.xml.rels><?xml version="1.0" encoding="UTF-8" standalone="yes"?>
<Relationships xmlns="http://schemas.openxmlformats.org/package/2006/relationships"><Relationship Id="rId1" Type="http://schemas.openxmlformats.org/officeDocument/2006/relationships/externalLinkPath" Target="file:///H:\RAB-Pemb.%20Jalan%20Lingkar%20Kota%20Kupang%20ADD.xls" TargetMode="External"/></Relationships>
</file>

<file path=xl/externalLinks/_rels/externalLink388.xml.rels><?xml version="1.0" encoding="UTF-8" standalone="yes"?>
<Relationships xmlns="http://schemas.openxmlformats.org/package/2006/relationships"><Relationship Id="rId1" Type="http://schemas.openxmlformats.org/officeDocument/2006/relationships/externalLinkPath" Target="/C/APBD/APBA%202013/PPTK%20ACEH%20UTARA%20IX%20WIL%203/FE%20MC%200%202013/FE%20JEMBATAN%20PLAT%20BETON%20ALUE%20LHOK/BACK%20UP%20MC%200%20%20BOX%20CULVERT%20BETON%20COBA.xls" TargetMode="External"/></Relationships>
</file>

<file path=xl/externalLinks/_rels/externalLink389.xml.rels><?xml version="1.0" encoding="UTF-8" standalone="yes"?>
<Relationships xmlns="http://schemas.openxmlformats.org/package/2006/relationships"><Relationship Id="rId1" Type="http://schemas.openxmlformats.org/officeDocument/2006/relationships/externalLinkPath" Target="file:///\\Pc7\D\ISTAKA%20KARYA\Tender%20Wil1\Tender%20Gedung\Market%20Peunayong\Poelkerja\RAB%20Coll\Rab%20UGD.xls" TargetMode="External"/></Relationships>
</file>

<file path=xl/externalLinks/_rels/externalLink390.xml.rels><?xml version="1.0" encoding="UTF-8" standalone="yes"?>
<Relationships xmlns="http://schemas.openxmlformats.org/package/2006/relationships"><Relationship Id="rId1" Type="http://schemas.openxmlformats.org/officeDocument/2006/relationships/externalLinkPath" Target="file:///\\Div2-angg-3\palangkaraya\My%20Documents\TEKNIK\TENDER2\JATIM\DATABASE\KUFPEC\CF-CS.xls" TargetMode="External"/></Relationships>
</file>

<file path=xl/externalLinks/_rels/externalLink391.xml.rels><?xml version="1.0" encoding="UTF-8" standalone="yes"?>
<Relationships xmlns="http://schemas.openxmlformats.org/package/2006/relationships"><Relationship Id="rId1" Type="http://schemas.openxmlformats.org/officeDocument/2006/relationships/externalLinkPath" Target="file:///I:\Drainage%20Sub-Project%20of%20Aceh\2.%20Evaluasi\APP%20Drainase%20Sub%20Project%20of%20Aceh%20(Duplikat).xls" TargetMode="External"/></Relationships>
</file>

<file path=xl/externalLinks/_rels/externalLink392.xml.rels><?xml version="1.0" encoding="UTF-8" standalone="yes"?>
<Relationships xmlns="http://schemas.openxmlformats.org/package/2006/relationships"><Relationship Id="rId1" Type="http://schemas.openxmlformats.org/officeDocument/2006/relationships/externalLinkPath" Target="file:///I:\TITAB_HK_WK_JO\FILE%20EX%20DIV2\kimpraswil\medan\DC-AMPLAS-MDN-UGRD-CHECK.xls" TargetMode="External"/></Relationships>
</file>

<file path=xl/externalLinks/_rels/externalLink393.xml.rels><?xml version="1.0" encoding="UTF-8" standalone="yes"?>
<Relationships xmlns="http://schemas.openxmlformats.org/package/2006/relationships"><Relationship Id="rId1" Type="http://schemas.openxmlformats.org/officeDocument/2006/relationships/externalLinkPath" Target="/Documents%20and%20Settings/L%20M%20K%20P/My%20Documents/jn-54%20en/teknik/Copy%20of%20action%20plan/PCM%200808.XLS" TargetMode="External"/></Relationships>
</file>

<file path=xl/externalLinks/_rels/externalLink394.xml.rels><?xml version="1.0" encoding="UTF-8" standalone="yes"?>
<Relationships xmlns="http://schemas.openxmlformats.org/package/2006/relationships"><Relationship Id="rId1" Type="http://schemas.openxmlformats.org/officeDocument/2006/relationships/externalLinkPath" Target="/H/Rumah%20Sekolah%20Terbakar/MASTER%20RAB%20SEKOLAH%20TERBAKAR%20DIMENSI%2004.xls" TargetMode="External"/></Relationships>
</file>

<file path=xl/externalLinks/_rels/externalLink395.xml.rels><?xml version="1.0" encoding="UTF-8" standalone="yes"?>
<Relationships xmlns="http://schemas.openxmlformats.org/package/2006/relationships"><Relationship Id="rId1" Type="http://schemas.openxmlformats.org/officeDocument/2006/relationships/externalLinkPath" Target="/DOCUME~1/SLAMET~1/LOCALS~1/Temp/Pen%20Periodik%20Maintenance.xls" TargetMode="External"/></Relationships>
</file>

<file path=xl/externalLinks/_rels/externalLink396.xml.rels><?xml version="1.0" encoding="UTF-8" standalone="yes"?>
<Relationships xmlns="http://schemas.openxmlformats.org/package/2006/relationships"><Relationship Id="rId1" Type="http://schemas.openxmlformats.org/officeDocument/2006/relationships/externalLinkPath" Target="file:///I:\JORR-W1\JORR%20W1%20Februari%202009\Internal\DATA%20WASKITA\WILAYAH%20II\DKI\DISHUB%20DKI\Terowongan\DC-Terowongan%20S.%20Kota%20Thp.%20II-1.xls" TargetMode="External"/></Relationships>
</file>

<file path=xl/externalLinks/_rels/externalLink397.xml.rels><?xml version="1.0" encoding="UTF-8" standalone="yes"?>
<Relationships xmlns="http://schemas.openxmlformats.org/package/2006/relationships"><Relationship Id="rId1" Type="http://schemas.openxmlformats.org/officeDocument/2006/relationships/externalLinkPath" Target="file:///H:\JETTY\CHAI\pt.%20jasa%20adek%20edit\pengaman%20tebing.xls" TargetMode="External"/></Relationships>
</file>

<file path=xl/externalLinks/_rels/externalLink398.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Documents%20and%20Settings\Moel%20SU\My%20Documents\rab%20rehab%20D.I%20lamgeuriheu.xls" TargetMode="External"/></Relationships>
</file>

<file path=xl/externalLinks/_rels/externalLink399.xml.rels><?xml version="1.0" encoding="UTF-8" standalone="yes"?>
<Relationships xmlns="http://schemas.openxmlformats.org/package/2006/relationships"><Relationship Id="rId1" Type="http://schemas.openxmlformats.org/officeDocument/2006/relationships/externalLinkPath" Target="/G/My%20Documents/Proyek/SAL.%20TAMBAK/Saluran%20Rawa%202009/Existing%20Drawing/DOKUMEN%20RUKOH/PROYEK%20RUKOH/PROYEK%20RUKOH/MC-0%20&amp;%20CCO/PERHITUNGAN%20CCO1/Penawaran%20Berkat%20J%20A.xls" TargetMode="External"/></Relationships>
</file>

<file path=xl/externalLinks/_rels/externalLink400.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DATA%20BG%20MULIADI/tamitana%20contractor/bna/PT.%20Dinatama%20Nusa%20Cemerlang/PU%20ACEH%20UTARA/SP%20KRAMAT/3-DIV10.xls" TargetMode="External"/></Relationships>
</file>

<file path=xl/externalLinks/_rels/externalLink401.xml.rels><?xml version="1.0" encoding="UTF-8" standalone="yes"?>
<Relationships xmlns="http://schemas.openxmlformats.org/package/2006/relationships"><Relationship Id="rId1" Type="http://schemas.openxmlformats.org/officeDocument/2006/relationships/externalLinkPath" Target="file:///I:\HARDISK%20BUDI\Tender\IRIGASI%20RIAU\Wilayah%20Kampar%20&amp;%20Kepri-1.xls" TargetMode="External"/></Relationships>
</file>

<file path=xl/externalLinks/_rels/externalLink402.xml.rels><?xml version="1.0" encoding="UTF-8" standalone="yes"?>
<Relationships xmlns="http://schemas.openxmlformats.org/package/2006/relationships"><Relationship Id="rId1" Type="http://schemas.openxmlformats.org/officeDocument/2006/relationships/externalLinkPath" Target="/C/Embung%20Sianjo-Anjo%20Tahap%20-%20V/Negosiasi/Negosiasi%20ES%20Thp-V.xls" TargetMode="External"/></Relationships>
</file>

<file path=xl/externalLinks/_rels/externalLink403.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data\dikmenjur\rab%20smk%20blang%20pidie.xls" TargetMode="External"/></Relationships>
</file>

<file path=xl/externalLinks/_rels/externalLink404.xml.rels><?xml version="1.0" encoding="UTF-8" standalone="yes"?>
<Relationships xmlns="http://schemas.openxmlformats.org/package/2006/relationships"><Relationship Id="rId1" Type="http://schemas.openxmlformats.org/officeDocument/2006/relationships/externalLinkPath" Target="file:///J:\bid%20fisik\DRAF_RAPBD_2004\HASIL%20PEMBAHASAN%20DPRD1\My%20Documents\Data\Kantor\Pengadaan\LGS-01.xls" TargetMode="External"/></Relationships>
</file>

<file path=xl/externalLinks/_rels/externalLink405.xml.rels><?xml version="1.0" encoding="UTF-8" standalone="yes"?>
<Relationships xmlns="http://schemas.openxmlformats.org/package/2006/relationships"><Relationship Id="rId1" Type="http://schemas.openxmlformats.org/officeDocument/2006/relationships/externalLinkPath" Target="/Documents%20and%20Settings/Setiawan%20Pryana/My%20Documents/Pantura/Eskalasi%20Pantura/Eskalasi%20Cikampek%20-%20Sukamandi/Dok.Penawaran%20Jembatan%20Gadon/Jembatan%20Gadon.xls" TargetMode="External"/></Relationships>
</file>

<file path=xl/externalLinks/_rels/externalLink406.xml.rels><?xml version="1.0" encoding="UTF-8" standalone="yes"?>
<Relationships xmlns="http://schemas.openxmlformats.org/package/2006/relationships"><Relationship Id="rId1" Type="http://schemas.openxmlformats.org/officeDocument/2006/relationships/externalLinkPath" Target="file:///A:\HARDISK%20BUDI\LAP-OPERASI\WINDOWS\Temporary%20Internet%20Files\Y53D5XGQ\Yoez\Aceh%202\BQ-LG%2001%20A%20PANITIA-PST.xls" TargetMode="External"/></Relationships>
</file>

<file path=xl/externalLinks/_rels/externalLink407.xml.rels><?xml version="1.0" encoding="UTF-8" standalone="yes"?>
<Relationships xmlns="http://schemas.openxmlformats.org/package/2006/relationships"><Relationship Id="rId1" Type="http://schemas.openxmlformats.org/officeDocument/2006/relationships/externalLinkPath" Target="file:///I:\My%20Documents\IREP-2\PACKAGE%20JK.14.07\MC%20PAYMENT\Documents%20and%20Settings\WIRATACO\My%20Documents\AIRPORT%202006\Software\OE-EE\1-BOQ.xls" TargetMode="External"/></Relationships>
</file>

<file path=xl/externalLinks/_rels/externalLink408.xml.rels><?xml version="1.0" encoding="UTF-8" standalone="yes"?>
<Relationships xmlns="http://schemas.openxmlformats.org/package/2006/relationships"><Relationship Id="rId1" Type="http://schemas.openxmlformats.org/officeDocument/2006/relationships/externalLinkPath" Target="/C/Documents%20and%20Settings/ACER%20TM/My%20Documents/NAKHLA-PASAR%20BROSIR%20BIR.xls" TargetMode="External"/></Relationships>
</file>

<file path=xl/externalLinks/_rels/externalLink409.xml.rels><?xml version="1.0" encoding="UTF-8" standalone="yes"?>
<Relationships xmlns="http://schemas.openxmlformats.org/package/2006/relationships"><Relationship Id="rId1" Type="http://schemas.openxmlformats.org/officeDocument/2006/relationships/externalLinkPath" Target="/C/RAB%20Tebing%20Kr.%20Kluet%20II.xls" TargetMode="External"/></Relationships>
</file>

<file path=xl/externalLinks/_rels/externalLink410.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Documents%20and%20Settings\Moel%20SU\My%20Documents\PASANTREN%20ACEH%20TENGGARA.xls" TargetMode="External"/></Relationships>
</file>

<file path=xl/externalLinks/_rels/externalLink411.xml.rels><?xml version="1.0" encoding="UTF-8" standalone="yes"?>
<Relationships xmlns="http://schemas.openxmlformats.org/package/2006/relationships"><Relationship Id="rId1" Type="http://schemas.openxmlformats.org/officeDocument/2006/relationships/externalLinkPath" Target="file:///I:\Documents%20and%20Settings\fadilla\Local%20Settings\Temp\Temporary%20Directory%201%20for%20MAPP_BimajayaII.zip\MAPP_BimajayaII.xls" TargetMode="External"/></Relationships>
</file>

<file path=xl/externalLinks/_rels/externalLink412.xml.rels><?xml version="1.0" encoding="UTF-8" standalone="yes"?>
<Relationships xmlns="http://schemas.openxmlformats.org/package/2006/relationships"><Relationship Id="rId1" Type="http://schemas.openxmlformats.org/officeDocument/2006/relationships/externalLinkPath" Target="/Data/Administrasi/ADRIAL/Penawaran%20PT%20SMS%20P2JD-II%20Kota%20Payakumbuh%20untuk%20Lampiran%20Kontrak%20Versi%20Excel%2095.xls" TargetMode="External"/></Relationships>
</file>

<file path=xl/externalLinks/_rels/externalLink413.xml.rels><?xml version="1.0" encoding="UTF-8" standalone="yes"?>
<Relationships xmlns="http://schemas.openxmlformats.org/package/2006/relationships"><Relationship Id="rId1" Type="http://schemas.openxmlformats.org/officeDocument/2006/relationships/externalLinkPath" Target="file:///I:\EMA\Ema\TENDER\Jalan%20&amp;%20Jembatan%20Sumut\BQ%20Pemb.%20Jalan%20Bts.%20Lab.%20Batu%20Asahan-R.%20Prapat.xls" TargetMode="External"/></Relationships>
</file>

<file path=xl/externalLinks/_rels/externalLink414.xml.rels><?xml version="1.0" encoding="UTF-8" standalone="yes"?>
<Relationships xmlns="http://schemas.openxmlformats.org/package/2006/relationships"><Relationship Id="rId1" Type="http://schemas.openxmlformats.org/officeDocument/2006/relationships/externalLinkPath" Target="file:///I:\HARDISK%20BUDI\Tender\D-I.%20Meureudu\DI.%20Meuredu%20Paket%20I-1-2%20okt%2003.xls" TargetMode="External"/></Relationships>
</file>

<file path=xl/externalLinks/_rels/externalLink415.xml.rels><?xml version="1.0" encoding="UTF-8" standalone="yes"?>
<Relationships xmlns="http://schemas.openxmlformats.org/package/2006/relationships"><Relationship Id="rId1" Type="http://schemas.openxmlformats.org/officeDocument/2006/relationships/externalLinkPath" Target="file:///H:\proyek%20perkerasan%20jalanmmmlllllllmm\JETTY\CHAI\pt.%20jasa%20adek%20edit\pengaman%20tebing.xls" TargetMode="External"/></Relationships>
</file>

<file path=xl/externalLinks/_rels/externalLink416.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DATA%20BG%20MULIADI/tamitana%20contractor/bna/PT.%20Dinatama%20Nusa%20Cemerlang/PU%20ACEH%20UTARA/BOQ%20JALAN%20SP%20KERAMAT-B.RAYA%20MANCANG.xls" TargetMode="External"/></Relationships>
</file>

<file path=xl/externalLinks/_rels/externalLink417.xml.rels><?xml version="1.0" encoding="UTF-8" standalone="yes"?>
<Relationships xmlns="http://schemas.openxmlformats.org/package/2006/relationships"><Relationship Id="rId1" Type="http://schemas.openxmlformats.org/officeDocument/2006/relationships/externalLinkPath" Target="file:///I:\EMA\Ema\TENDER\Jalan%20&amp;%20Jembatan%20Sumut\BQ%20Pemb.%20Jalan%20Bts.%20Lab.%20Batu%20Asahan-R.%20Prapat-1.xls" TargetMode="External"/></Relationships>
</file>

<file path=xl/externalLinks/_rels/externalLink418.xml.rels><?xml version="1.0" encoding="UTF-8" standalone="yes"?>
<Relationships xmlns="http://schemas.openxmlformats.org/package/2006/relationships"><Relationship Id="rId1" Type="http://schemas.openxmlformats.org/officeDocument/2006/relationships/externalLinkPath" Target="file:///I:\PEL.2011\WADUK%20RAJUI%20PIDIE\Floodway_\ACEH%20PKT%202%20JICS\APP%20FLOODDYKE%20ACEH_moving%20in_revisi_2.xls" TargetMode="External"/></Relationships>
</file>

<file path=xl/externalLinks/_rels/externalLink419.xml.rels><?xml version="1.0" encoding="UTF-8" standalone="yes"?>
<Relationships xmlns="http://schemas.openxmlformats.org/package/2006/relationships"><Relationship Id="rId1" Type="http://schemas.openxmlformats.org/officeDocument/2006/relationships/externalLinkPath" Target="file:///\\SENECA-SERVER\Perencanaan\PPC\ServerNovel\DRV_G\TITIP\DARYANTO\LPJK(L.XLS" TargetMode="External"/></Relationships>
</file>

<file path=xl/externalLinks/_rels/externalLink420.xml.rels><?xml version="1.0" encoding="UTF-8" standalone="yes"?>
<Relationships xmlns="http://schemas.openxmlformats.org/package/2006/relationships"><Relationship Id="rId1" Type="http://schemas.openxmlformats.org/officeDocument/2006/relationships/externalLinkPath" Target="/C/DATA%20KERJA/AA-Gambar%20Jalan%20&amp;%20Lain%20(%20khalid)/PROYEK%20TAHUN%202012/OTSUS%20BIREUEN%202012/PEMB.%20JLN%20BALEE%20MEE%20-%20PALOH%20DAMA/MC-0%20%20JLN%20BALEE%20MEE%20-%20PALOH%20DAMA%20versi%206%20jadi.xls" TargetMode="External"/></Relationships>
</file>

<file path=xl/externalLinks/_rels/externalLink421.xml.rels><?xml version="1.0" encoding="UTF-8" standalone="yes"?>
<Relationships xmlns="http://schemas.openxmlformats.org/package/2006/relationships"><Relationship Id="rId1" Type="http://schemas.openxmlformats.org/officeDocument/2006/relationships/externalLinkPath" Target="file:///J:\PAULUS%20KONTRAKTOR%20OK\DINSOS\Document\RYWANDYS%20FILES\DAFTAR%20ANALISA.xls" TargetMode="External"/></Relationships>
</file>

<file path=xl/externalLinks/_rels/externalLink422.xml.rels><?xml version="1.0" encoding="UTF-8" standalone="yes"?>
<Relationships xmlns="http://schemas.openxmlformats.org/package/2006/relationships"><Relationship Id="rId1" Type="http://schemas.openxmlformats.org/officeDocument/2006/relationships/externalLinkPath" Target="/My%20Documents/Penawaran/Penawaran%20Tanah%20Datar/Penawaran%20CV.%20Arafah%20Paket%202.xls" TargetMode="External"/></Relationships>
</file>

<file path=xl/externalLinks/_rels/externalLink423.xml.rels><?xml version="1.0" encoding="UTF-8" standalone="yes"?>
<Relationships xmlns="http://schemas.openxmlformats.org/package/2006/relationships"><Relationship Id="rId1" Type="http://schemas.openxmlformats.org/officeDocument/2006/relationships/externalLinkPath" Target="/PROYEK%20BANGUNAN%20SEDERHANA%20LT.%201/New%20folder/PEK%20PERSIAPAN/BACK%20UP%20VOLUME%20PEK%20PERSIAPAN.xlsx" TargetMode="External"/></Relationships>
</file>

<file path=xl/externalLinks/_rels/externalLink424.xml.rels><?xml version="1.0" encoding="UTF-8" standalone="yes"?>
<Relationships xmlns="http://schemas.openxmlformats.org/package/2006/relationships"><Relationship Id="rId1" Type="http://schemas.openxmlformats.org/officeDocument/2006/relationships/externalLinkPath" Target="/PROYEK%20BANGUNAN%20SEDERHANA%20LT.%201/New%20folder/BACKUP%20VOL%20PEK%20PONDASI/BACK%20UP%20VOLUME%20PEK%20PONDASI%20BATU%20BELAH.xlsx" TargetMode="External"/></Relationships>
</file>

<file path=xl/externalLinks/_rels/externalLink425.xml.rels><?xml version="1.0" encoding="UTF-8" standalone="yes"?>
<Relationships xmlns="http://schemas.openxmlformats.org/package/2006/relationships"><Relationship Id="rId1" Type="http://schemas.openxmlformats.org/officeDocument/2006/relationships/externalLinkPath" Target="/PROYEK%20BANGUNAN%20SEDERHANA%20LT.%201/New%20folder/PEK%20BETON%20STRUKTUR/BACK%20UP%20SLOF,KOLOM,RING%20BALK%20PRAKTIS.xlsx" TargetMode="External"/></Relationships>
</file>

<file path=xl/externalLinks/_rels/externalLink426.xml.rels><?xml version="1.0" encoding="UTF-8" standalone="yes"?>
<Relationships xmlns="http://schemas.openxmlformats.org/package/2006/relationships"><Relationship Id="rId1" Type="http://schemas.openxmlformats.org/officeDocument/2006/relationships/externalLinkPath" Target="/PROYEK%20BANGUNAN%20SEDERHANA%20LT.%201/PROJECT%20BANGUNAN.xlsx" TargetMode="External"/></Relationships>
</file>

<file path=xl/externalLinks/_rels/externalLink427.xml.rels><?xml version="1.0" encoding="UTF-8" standalone="yes"?>
<Relationships xmlns="http://schemas.openxmlformats.org/package/2006/relationships"><Relationship Id="rId1" Type="http://schemas.openxmlformats.org/officeDocument/2006/relationships/externalLinkPath" Target="/PROYEK%20BANGUNAN%20SEDERHANA%20LT.%201/New%20folder/BACK%20UP%20PEK%20DINDING&amp;PLAFOND/BACK%20UP%20VOLUME%20DINDING.xlsx" TargetMode="External"/></Relationships>
</file>

<file path=xl/externalLinks/_rels/externalLink428.xml.rels><?xml version="1.0" encoding="UTF-8" standalone="yes"?>
<Relationships xmlns="http://schemas.openxmlformats.org/package/2006/relationships"><Relationship Id="rId1" Type="http://schemas.openxmlformats.org/officeDocument/2006/relationships/externalLinkPath" Target="/PROYEK%20BANGUNAN%20SEDERHANA%20LT.%201/New%20folder/BACK%20UP%20PEK%20DINDING&amp;PLAFOND/BACK%20UP%20VOLUME%20ATAP%20BAJA%20RINGAN.xlsx" TargetMode="External"/></Relationships>
</file>

<file path=xl/externalLinks/_rels/externalLink429.xml.rels><?xml version="1.0" encoding="UTF-8" standalone="yes"?>
<Relationships xmlns="http://schemas.openxmlformats.org/package/2006/relationships"><Relationship Id="rId1" Type="http://schemas.openxmlformats.org/officeDocument/2006/relationships/externalLinkPath" Target="/PROYEK%20BANGUNAN%20SEDERHANA%20LT.%201/New%20folder/BACK%20UP%20VOL%20SANITARI.xlsx" TargetMode="External"/></Relationships>
</file>

<file path=xl/externalLinks/_rels/externalLink430.xml.rels><?xml version="1.0" encoding="UTF-8" standalone="yes"?>
<Relationships xmlns="http://schemas.openxmlformats.org/package/2006/relationships"><Relationship Id="rId1" Type="http://schemas.openxmlformats.org/officeDocument/2006/relationships/externalLinkPath" Target="2%20AHS%20ME&amp;PLUMBING%20182%20TH%202025.xlsx" TargetMode="External"/></Relationships>
</file>

<file path=xl/externalLinks/_rels/externalLink431.xml.rels><?xml version="1.0" encoding="UTF-8" standalone="yes"?>
<Relationships xmlns="http://schemas.openxmlformats.org/package/2006/relationships"><Relationship Id="rId1" Type="http://schemas.openxmlformats.org/officeDocument/2006/relationships/externalLinkPath" Target="/7.%20DINAS%20PERUMAHAN%20RAKYAT%20DAN%20KAWASAN%20PERMUKIMAN%20ACEH%20TAHUN%202018/1.%20PENGAWASAN/1.%20KONTRAK%20AWAL%20PENGAWASAN/12.%20ARITMATIK%20PENGAWASAN%20TENDEN%20DAN%20PL/5.%20PENGAWASAN%20PL/HPS%20PENGAWASAN%2028%20AGUSTUS%202018%20FINAL%20-%20Copy.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4"/>
      <sheetName val="Sheet3"/>
      <sheetName val="Sheet5"/>
      <sheetName val="Sheet2"/>
      <sheetName val="Sheet1"/>
      <sheetName val="A"/>
      <sheetName val="Kurva S"/>
      <sheetName val="Beton"/>
    </sheetNames>
    <sheetDataSet>
      <sheetData sheetId="0"/>
      <sheetData sheetId="1"/>
      <sheetData sheetId="2"/>
      <sheetData sheetId="3"/>
      <sheetData sheetId="4"/>
      <sheetData sheetId="5">
        <row r="1">
          <cell r="Q1" t="str">
            <v>LAMPIRAN 2(a)  PENAWARAN</v>
          </cell>
        </row>
        <row r="2">
          <cell r="Q2" t="str">
            <v>( Lampiran ini dipergunakan semata-mata untuk evaluasi penawaran )</v>
          </cell>
          <cell r="AG2" t="str">
            <v>DAFTAR KUANTITAS DAN HARGA</v>
          </cell>
        </row>
        <row r="4">
          <cell r="Q4" t="str">
            <v>DAFTAR HARGA SATUAN UPAH</v>
          </cell>
          <cell r="AG4" t="str">
            <v>PENAWAR</v>
          </cell>
          <cell r="AH4" t="str">
            <v>:</v>
          </cell>
          <cell r="AI4" t="str">
            <v>CV. MANDIRI KARYA UTAMA</v>
          </cell>
        </row>
        <row r="5">
          <cell r="AG5" t="str">
            <v>PROYEK</v>
          </cell>
          <cell r="AH5" t="str">
            <v>:</v>
          </cell>
          <cell r="AI5" t="str">
            <v>PENINGKATAN JALAN DAN PENGGANTIAN JEMBATAN DPU CAB. VI ACEH BARAT</v>
          </cell>
        </row>
        <row r="6">
          <cell r="Q6" t="str">
            <v>PROYEK</v>
          </cell>
          <cell r="R6" t="str">
            <v>:</v>
          </cell>
          <cell r="S6" t="str">
            <v>PENINGKATAN JALAN DAN PENGGANTIAN JEMBATAN DPU CAB. VI ACEH BARAT</v>
          </cell>
          <cell r="AG6" t="str">
            <v>PEKERJAAN</v>
          </cell>
          <cell r="AH6" t="str">
            <v>:</v>
          </cell>
          <cell r="AI6" t="str">
            <v>PENINGKATAN JALAN KUALA TUHA - LAMIE, KM. 45+000 s/d 47+000</v>
          </cell>
        </row>
        <row r="7">
          <cell r="W7" t="str">
            <v>NAMA PENAWAR</v>
          </cell>
          <cell r="Y7" t="str">
            <v>:</v>
          </cell>
          <cell r="Z7" t="str">
            <v>CV. MANDIRI KARYA UTAMA</v>
          </cell>
          <cell r="AG7" t="str">
            <v>PROPINSI</v>
          </cell>
          <cell r="AH7" t="str">
            <v>:</v>
          </cell>
          <cell r="AI7" t="str">
            <v>DAERAH ISTIMEWA ACEH</v>
          </cell>
        </row>
        <row r="8">
          <cell r="Q8" t="str">
            <v>PEKERJAAN</v>
          </cell>
          <cell r="R8" t="str">
            <v>:</v>
          </cell>
          <cell r="S8" t="str">
            <v>PENINGKATAN JALAN KUALA TUHA - LAMIE, KM. 45+000 s/d 47+000</v>
          </cell>
          <cell r="W8" t="str">
            <v>PROYEK</v>
          </cell>
          <cell r="Y8" t="str">
            <v>:</v>
          </cell>
          <cell r="Z8" t="str">
            <v>PENINGKATAN JALAN DAN PENGGANTIAN JEMBATAN DPU CAB. VI ACEH BARAT</v>
          </cell>
          <cell r="AG8" t="str">
            <v>LOKASI</v>
          </cell>
          <cell r="AH8" t="str">
            <v>:</v>
          </cell>
          <cell r="AI8" t="str">
            <v>KABUPATEN ACEH BARAT</v>
          </cell>
        </row>
        <row r="9">
          <cell r="W9" t="str">
            <v>NO. MATA PEMBAYARAN</v>
          </cell>
          <cell r="Y9" t="str">
            <v>:</v>
          </cell>
          <cell r="Z9" t="str">
            <v>1.2</v>
          </cell>
          <cell r="AG9" t="str">
            <v>TH. ANGG.</v>
          </cell>
          <cell r="AH9" t="str">
            <v>:</v>
          </cell>
          <cell r="AI9">
            <v>2000</v>
          </cell>
        </row>
        <row r="10">
          <cell r="U10" t="str">
            <v>HARGA</v>
          </cell>
          <cell r="W10" t="str">
            <v>JENIS PEKERJAAN</v>
          </cell>
          <cell r="Y10" t="str">
            <v>:</v>
          </cell>
          <cell r="Z10" t="str">
            <v>MOBILISASI</v>
          </cell>
        </row>
        <row r="11">
          <cell r="Q11" t="str">
            <v>NO.</v>
          </cell>
          <cell r="R11" t="str">
            <v>U R A I A N</v>
          </cell>
          <cell r="T11" t="str">
            <v>SATUAN</v>
          </cell>
          <cell r="U11" t="str">
            <v>SATUAN</v>
          </cell>
          <cell r="W11" t="str">
            <v>SATUAN PEKERJAAN</v>
          </cell>
          <cell r="Y11" t="str">
            <v>:</v>
          </cell>
          <cell r="Z11" t="str">
            <v>LUMP SUM</v>
          </cell>
          <cell r="AG11" t="str">
            <v>MATA</v>
          </cell>
          <cell r="AL11" t="str">
            <v>HARGA</v>
          </cell>
          <cell r="AM11" t="str">
            <v>JUMLAH</v>
          </cell>
        </row>
        <row r="12">
          <cell r="U12" t="str">
            <v>(Rp.)</v>
          </cell>
          <cell r="W12" t="str">
            <v>PRODUKSI HARIAN/JAM</v>
          </cell>
          <cell r="Y12" t="str">
            <v>:</v>
          </cell>
          <cell r="AG12" t="str">
            <v>PEMBA-</v>
          </cell>
          <cell r="AI12" t="str">
            <v>U R A I A N</v>
          </cell>
          <cell r="AJ12" t="str">
            <v>SATUAN</v>
          </cell>
          <cell r="AK12" t="str">
            <v>PERKIRAAN</v>
          </cell>
          <cell r="AL12" t="str">
            <v>SATUAN</v>
          </cell>
          <cell r="AM12" t="str">
            <v>HARGA-HARGA</v>
          </cell>
        </row>
        <row r="13">
          <cell r="AG13" t="str">
            <v>YARAN</v>
          </cell>
          <cell r="AK13" t="str">
            <v>KUANTITAS</v>
          </cell>
          <cell r="AL13" t="str">
            <v>( Rp.)</v>
          </cell>
          <cell r="AM13" t="str">
            <v>PENAWARAN (Rp)</v>
          </cell>
        </row>
        <row r="14">
          <cell r="AC14" t="str">
            <v>HARGA</v>
          </cell>
          <cell r="AD14" t="str">
            <v>JUMLAH</v>
          </cell>
          <cell r="AG14" t="str">
            <v>a</v>
          </cell>
          <cell r="AI14" t="str">
            <v>b</v>
          </cell>
          <cell r="AJ14" t="str">
            <v>c</v>
          </cell>
          <cell r="AK14" t="str">
            <v>d</v>
          </cell>
          <cell r="AL14" t="str">
            <v>e</v>
          </cell>
          <cell r="AM14" t="str">
            <v>f = (d x e)</v>
          </cell>
        </row>
        <row r="15">
          <cell r="Q15" t="str">
            <v>1.</v>
          </cell>
          <cell r="R15" t="str">
            <v>Pekerja</v>
          </cell>
          <cell r="T15" t="str">
            <v>Jam</v>
          </cell>
          <cell r="U15">
            <v>1700</v>
          </cell>
          <cell r="W15" t="str">
            <v>NO</v>
          </cell>
          <cell r="X15" t="str">
            <v>U  R  A  I  A  N</v>
          </cell>
          <cell r="AA15" t="str">
            <v>SATUAN</v>
          </cell>
          <cell r="AB15" t="str">
            <v>KUANTITAS</v>
          </cell>
          <cell r="AC15" t="str">
            <v>SATUAN</v>
          </cell>
          <cell r="AD15" t="str">
            <v>HARGA</v>
          </cell>
        </row>
        <row r="16">
          <cell r="Q16" t="str">
            <v>2.</v>
          </cell>
          <cell r="R16" t="str">
            <v>Tukang</v>
          </cell>
          <cell r="T16" t="str">
            <v>Jam</v>
          </cell>
          <cell r="U16">
            <v>1900</v>
          </cell>
          <cell r="AC16" t="str">
            <v>(Rp.)</v>
          </cell>
          <cell r="AD16" t="str">
            <v>(Rp.)</v>
          </cell>
          <cell r="AG16" t="str">
            <v>BAB. 1</v>
          </cell>
          <cell r="AI16" t="str">
            <v xml:space="preserve">  U  M  U  M</v>
          </cell>
        </row>
        <row r="17">
          <cell r="Q17" t="str">
            <v>3.</v>
          </cell>
          <cell r="R17" t="str">
            <v>Kepala Tukang</v>
          </cell>
          <cell r="T17" t="str">
            <v>Jam</v>
          </cell>
          <cell r="U17">
            <v>2150</v>
          </cell>
        </row>
        <row r="18">
          <cell r="Q18" t="str">
            <v>4.</v>
          </cell>
          <cell r="R18" t="str">
            <v>Mandor</v>
          </cell>
          <cell r="T18" t="str">
            <v>Jam</v>
          </cell>
          <cell r="U18">
            <v>1900</v>
          </cell>
          <cell r="W18" t="str">
            <v>A.</v>
          </cell>
          <cell r="X18" t="str">
            <v xml:space="preserve">  Pembelian atau sewa tanah</v>
          </cell>
          <cell r="AA18" t="str">
            <v>M2</v>
          </cell>
          <cell r="AG18" t="str">
            <v>1.2</v>
          </cell>
          <cell r="AI18" t="str">
            <v xml:space="preserve">  Mobilisasi</v>
          </cell>
          <cell r="AJ18" t="str">
            <v>Ls</v>
          </cell>
          <cell r="AK18">
            <v>1</v>
          </cell>
          <cell r="AL18">
            <v>10800000</v>
          </cell>
          <cell r="AM18">
            <v>10800000</v>
          </cell>
        </row>
        <row r="19">
          <cell r="Q19" t="str">
            <v>5.</v>
          </cell>
          <cell r="R19" t="str">
            <v>Operator</v>
          </cell>
          <cell r="T19" t="str">
            <v>Jam</v>
          </cell>
          <cell r="U19">
            <v>4285</v>
          </cell>
        </row>
        <row r="20">
          <cell r="Q20" t="str">
            <v>6.</v>
          </cell>
          <cell r="R20" t="str">
            <v>Pembantu Operator</v>
          </cell>
          <cell r="T20" t="str">
            <v>Jam</v>
          </cell>
          <cell r="U20">
            <v>2850</v>
          </cell>
        </row>
        <row r="21">
          <cell r="Q21" t="str">
            <v>7.</v>
          </cell>
          <cell r="R21" t="str">
            <v>Sopir/Driver</v>
          </cell>
          <cell r="T21" t="str">
            <v>Jam</v>
          </cell>
          <cell r="U21">
            <v>4285</v>
          </cell>
          <cell r="W21" t="str">
            <v>B.</v>
          </cell>
          <cell r="X21" t="str">
            <v xml:space="preserve">  Peralatan.</v>
          </cell>
        </row>
        <row r="22">
          <cell r="Q22" t="str">
            <v>8.</v>
          </cell>
          <cell r="R22" t="str">
            <v>Pembantu Sopir/Driver</v>
          </cell>
          <cell r="T22" t="str">
            <v>Jam</v>
          </cell>
          <cell r="U22">
            <v>2850</v>
          </cell>
          <cell r="X22" t="str">
            <v xml:space="preserve">  Sesuai Lampiran 2(a)-2</v>
          </cell>
          <cell r="AA22" t="str">
            <v>Ls</v>
          </cell>
          <cell r="AB22">
            <v>1</v>
          </cell>
          <cell r="AC22">
            <v>3800000</v>
          </cell>
          <cell r="AD22">
            <v>3800000</v>
          </cell>
          <cell r="AI22" t="str">
            <v xml:space="preserve">  Sub Total Harga Bab. 1 ( Dipindahkan ke Rekapitulasi Daftar Kuantitas dan Harga )</v>
          </cell>
          <cell r="AM22">
            <v>10800000</v>
          </cell>
        </row>
        <row r="23">
          <cell r="Q23" t="str">
            <v>9.</v>
          </cell>
          <cell r="R23" t="str">
            <v>Mekanik</v>
          </cell>
          <cell r="T23" t="str">
            <v>Jam</v>
          </cell>
          <cell r="U23">
            <v>4000</v>
          </cell>
        </row>
        <row r="25">
          <cell r="W25" t="str">
            <v>C.</v>
          </cell>
          <cell r="X25" t="str">
            <v xml:space="preserve">  Fasilitas Kontraktor.</v>
          </cell>
          <cell r="AG25" t="str">
            <v>BAB. 2</v>
          </cell>
          <cell r="AI25" t="str">
            <v xml:space="preserve">  DRAINASE</v>
          </cell>
        </row>
        <row r="26">
          <cell r="W26" t="str">
            <v>1.</v>
          </cell>
          <cell r="X26" t="str">
            <v xml:space="preserve">  Base Camp</v>
          </cell>
          <cell r="AA26" t="str">
            <v>Ls</v>
          </cell>
          <cell r="AB26">
            <v>1</v>
          </cell>
          <cell r="AC26">
            <v>2000000</v>
          </cell>
          <cell r="AD26">
            <v>2000000</v>
          </cell>
        </row>
        <row r="27">
          <cell r="W27" t="str">
            <v>2.</v>
          </cell>
          <cell r="X27" t="str">
            <v xml:space="preserve">  Kantor</v>
          </cell>
          <cell r="AA27" t="str">
            <v>Ls</v>
          </cell>
          <cell r="AB27">
            <v>1</v>
          </cell>
          <cell r="AC27">
            <v>2000000</v>
          </cell>
          <cell r="AD27">
            <v>2000000</v>
          </cell>
          <cell r="AG27" t="str">
            <v>2.1 (1)</v>
          </cell>
          <cell r="AI27" t="str">
            <v xml:space="preserve">  Pekerjaan Galian untuk selokan Drainase &amp;</v>
          </cell>
        </row>
        <row r="28">
          <cell r="W28" t="str">
            <v>3.</v>
          </cell>
          <cell r="X28" t="str">
            <v xml:space="preserve">  Barak</v>
          </cell>
          <cell r="AA28" t="str">
            <v>M2</v>
          </cell>
          <cell r="AI28" t="str">
            <v xml:space="preserve">  Saluran Air</v>
          </cell>
          <cell r="AJ28" t="str">
            <v>M3</v>
          </cell>
          <cell r="AK28">
            <v>1500</v>
          </cell>
          <cell r="AL28">
            <v>6565</v>
          </cell>
          <cell r="AM28">
            <v>9847500</v>
          </cell>
        </row>
        <row r="29">
          <cell r="W29" t="str">
            <v>4.</v>
          </cell>
          <cell r="X29" t="str">
            <v xml:space="preserve">  Workshop/Bengkel</v>
          </cell>
          <cell r="AA29" t="str">
            <v>M2</v>
          </cell>
        </row>
        <row r="30">
          <cell r="W30" t="str">
            <v>5.</v>
          </cell>
          <cell r="X30" t="str">
            <v xml:space="preserve">  Gudang dan lain-lain</v>
          </cell>
          <cell r="AA30" t="str">
            <v>M2</v>
          </cell>
          <cell r="AG30" t="str">
            <v>2.2</v>
          </cell>
          <cell r="AI30" t="str">
            <v xml:space="preserve">  Pekerjaan Pasangan batu dengan Mortal</v>
          </cell>
          <cell r="AJ30" t="str">
            <v>M3</v>
          </cell>
        </row>
        <row r="32">
          <cell r="AG32" t="str">
            <v>2.3 (1)</v>
          </cell>
          <cell r="AI32" t="str">
            <v xml:space="preserve">  Gorong-gorong Pipa beton bertulang</v>
          </cell>
          <cell r="AJ32" t="str">
            <v>M'</v>
          </cell>
        </row>
        <row r="33">
          <cell r="W33" t="str">
            <v>D.</v>
          </cell>
          <cell r="X33" t="str">
            <v xml:space="preserve">  Fasilitas Laboratorium dan Layanan.</v>
          </cell>
          <cell r="AI33" t="str">
            <v xml:space="preserve">  diameter &lt; 45 cm</v>
          </cell>
        </row>
        <row r="34">
          <cell r="W34" t="str">
            <v>1.</v>
          </cell>
          <cell r="X34" t="str">
            <v xml:space="preserve">  Kantor</v>
          </cell>
          <cell r="AA34" t="str">
            <v>M2</v>
          </cell>
        </row>
        <row r="35">
          <cell r="W35" t="str">
            <v>2.</v>
          </cell>
          <cell r="X35" t="str">
            <v xml:space="preserve">  Akomudasi utk. Wkl. Direksi Teknik</v>
          </cell>
          <cell r="AA35" t="str">
            <v>M2</v>
          </cell>
          <cell r="AG35" t="str">
            <v>2.3 (2)</v>
          </cell>
          <cell r="AI35" t="str">
            <v xml:space="preserve">  Gorong-gorong Pipa beton bertulang</v>
          </cell>
          <cell r="AJ35" t="str">
            <v>M'</v>
          </cell>
        </row>
        <row r="36">
          <cell r="W36" t="str">
            <v>3.</v>
          </cell>
          <cell r="X36" t="str">
            <v xml:space="preserve">  Ruang Laboratorium</v>
          </cell>
          <cell r="AA36" t="str">
            <v>M2</v>
          </cell>
          <cell r="AI36" t="str">
            <v xml:space="preserve">  diameter &lt; 45 - 75 cm</v>
          </cell>
        </row>
        <row r="37">
          <cell r="T37" t="str">
            <v>ACEH BESAR,   22  AGUSTUS  2000</v>
          </cell>
          <cell r="W37" t="str">
            <v>4.</v>
          </cell>
          <cell r="X37" t="str">
            <v xml:space="preserve">  Peralatan Laboratorium</v>
          </cell>
          <cell r="AA37" t="str">
            <v>Unit</v>
          </cell>
        </row>
        <row r="38">
          <cell r="T38" t="str">
            <v>CV. MANDIRI KARYA UTAMA</v>
          </cell>
          <cell r="W38" t="str">
            <v>5.</v>
          </cell>
          <cell r="X38" t="str">
            <v xml:space="preserve">  Perabotan dan Layanan</v>
          </cell>
          <cell r="AA38" t="str">
            <v>Unit</v>
          </cell>
          <cell r="AG38" t="str">
            <v>2.3 (3)</v>
          </cell>
          <cell r="AI38" t="str">
            <v xml:space="preserve">  Gorong-gorong pipa beton bertulang</v>
          </cell>
          <cell r="AJ38" t="str">
            <v>M'</v>
          </cell>
        </row>
        <row r="39">
          <cell r="AI39" t="str">
            <v xml:space="preserve">  diameter &lt; 75 - 120 cm</v>
          </cell>
        </row>
        <row r="41">
          <cell r="W41" t="str">
            <v>E.</v>
          </cell>
          <cell r="X41" t="str">
            <v xml:space="preserve">  Mata Pekerjaan Mobilisasi Lainnya.</v>
          </cell>
          <cell r="AG41" t="str">
            <v>2.3 (4)</v>
          </cell>
          <cell r="AI41" t="str">
            <v xml:space="preserve">  Gorong-gorong Pipa Baja gelombang</v>
          </cell>
          <cell r="AJ41" t="str">
            <v>Ton</v>
          </cell>
        </row>
        <row r="43">
          <cell r="AG43" t="str">
            <v>2.4 (1)</v>
          </cell>
          <cell r="AI43" t="str">
            <v xml:space="preserve">  Urugan berongga atau Material penyaring</v>
          </cell>
          <cell r="AJ43" t="str">
            <v>M3</v>
          </cell>
        </row>
        <row r="44">
          <cell r="T44" t="str">
            <v>( IBRAHIM T. M. AMIN )</v>
          </cell>
          <cell r="W44" t="str">
            <v>F.</v>
          </cell>
          <cell r="X44" t="str">
            <v xml:space="preserve">  Demobilisasi</v>
          </cell>
          <cell r="AA44" t="str">
            <v>Ls</v>
          </cell>
          <cell r="AB44">
            <v>1</v>
          </cell>
          <cell r="AC44">
            <v>3000000</v>
          </cell>
          <cell r="AD44">
            <v>3000000</v>
          </cell>
        </row>
        <row r="45">
          <cell r="T45" t="str">
            <v>D i r e k t u r</v>
          </cell>
          <cell r="AG45" t="str">
            <v>2.4 (2)</v>
          </cell>
          <cell r="AI45" t="str">
            <v xml:space="preserve">  Pekerjaan drainase dibawah permukaan</v>
          </cell>
          <cell r="AJ45" t="str">
            <v>M2</v>
          </cell>
        </row>
        <row r="46">
          <cell r="AI46" t="str">
            <v xml:space="preserve">  Material penyaring plastik</v>
          </cell>
        </row>
        <row r="47">
          <cell r="W47" t="str">
            <v>G.</v>
          </cell>
          <cell r="X47" t="str">
            <v xml:space="preserve">  JUMLAH ( A + B + C + D + E + F )</v>
          </cell>
          <cell r="AD47">
            <v>10800000</v>
          </cell>
        </row>
        <row r="48">
          <cell r="AG48" t="str">
            <v>2.4 (3)</v>
          </cell>
          <cell r="AI48" t="str">
            <v xml:space="preserve">  Pipa untuk Pekerjaan Drainase di bawah</v>
          </cell>
          <cell r="AJ48" t="str">
            <v>M'</v>
          </cell>
        </row>
        <row r="49">
          <cell r="AI49" t="str">
            <v xml:space="preserve">  permukaan</v>
          </cell>
          <cell r="AJ49" t="str">
            <v/>
          </cell>
        </row>
        <row r="50">
          <cell r="W50" t="str">
            <v>H.</v>
          </cell>
          <cell r="X50" t="str">
            <v xml:space="preserve">  HARGA LUMPSUM = G</v>
          </cell>
          <cell r="AD50">
            <v>10800000</v>
          </cell>
        </row>
        <row r="53">
          <cell r="W53" t="str">
            <v>I.</v>
          </cell>
          <cell r="X53" t="str">
            <v xml:space="preserve">  TOTAL BIAYA MOBILISASI ( DIBULATKAN )</v>
          </cell>
          <cell r="AD53">
            <v>10800000</v>
          </cell>
        </row>
        <row r="78">
          <cell r="W78" t="str">
            <v>LAMPIRAN  2(a)-2  PENAWARAN</v>
          </cell>
          <cell r="AX78" t="str">
            <v>LAMPIRAN 2(d)-2  PENAWARAN</v>
          </cell>
        </row>
        <row r="79">
          <cell r="W79" t="str">
            <v>( Lampiran ini dipergunakan semata-mata untuk Evaluasi Penawaran )</v>
          </cell>
          <cell r="AG79" t="str">
            <v>DAFTAR KUANTITAS DAN HARGA</v>
          </cell>
          <cell r="AX79" t="str">
            <v>(Lampiran ini dipergunakan semata-mata untuk evaluasi penawaran)</v>
          </cell>
        </row>
        <row r="81">
          <cell r="W81" t="str">
            <v>ANALISA HARGA LUMP SUM UNTUK MOBILISASI</v>
          </cell>
          <cell r="AG81" t="str">
            <v>PENAWAR</v>
          </cell>
          <cell r="AH81" t="str">
            <v>:</v>
          </cell>
          <cell r="AI81" t="str">
            <v>CV. MANDIRI KARYA UTAMA</v>
          </cell>
          <cell r="AX81" t="str">
            <v>KONFIRMASI KAPASITAS PLANT PENCAMPUR ASPAL</v>
          </cell>
        </row>
        <row r="82">
          <cell r="AG82" t="str">
            <v>PROYEK</v>
          </cell>
          <cell r="AH82" t="str">
            <v>:</v>
          </cell>
          <cell r="AI82" t="str">
            <v>PENINGKATAN JALAN DAN PENGGANTIAN JEMBATAN DPU CAB. VI ACEH BARAT</v>
          </cell>
        </row>
        <row r="83">
          <cell r="W83" t="str">
            <v>NAMA PENAWAR</v>
          </cell>
          <cell r="Y83" t="str">
            <v>:</v>
          </cell>
          <cell r="Z83" t="str">
            <v>CV. MANDIRI KARYA UTAMA</v>
          </cell>
          <cell r="AG83" t="str">
            <v>PEKERJAAN</v>
          </cell>
          <cell r="AH83" t="str">
            <v>:</v>
          </cell>
          <cell r="AI83" t="str">
            <v>PENINGKATAN JALAN KUALA TUHA - LAMIE, KM. 45+000 s/d 47+000</v>
          </cell>
        </row>
        <row r="84">
          <cell r="W84" t="str">
            <v>PROYEK</v>
          </cell>
          <cell r="Y84" t="str">
            <v>:</v>
          </cell>
          <cell r="Z84" t="str">
            <v>PENINGKATAN JALAN DAN PENGGANTIAN JEMBATAN DPU CAB. VI ACEH BARAT</v>
          </cell>
          <cell r="AG84" t="str">
            <v>PROPINSI</v>
          </cell>
          <cell r="AH84" t="str">
            <v>:</v>
          </cell>
          <cell r="AI84" t="str">
            <v>DAERAH ISTIMEWA ACEH</v>
          </cell>
          <cell r="AX84" t="str">
            <v>NAMA PENAWAR</v>
          </cell>
          <cell r="BA84" t="str">
            <v>CV. MANDIRI KARYA UTAMA</v>
          </cell>
        </row>
        <row r="85">
          <cell r="W85" t="str">
            <v>NO. MATA PEMBAYARAN</v>
          </cell>
          <cell r="Y85" t="str">
            <v>:</v>
          </cell>
          <cell r="Z85" t="str">
            <v>1.2</v>
          </cell>
          <cell r="AG85" t="str">
            <v>LOKASI</v>
          </cell>
          <cell r="AH85" t="str">
            <v>:</v>
          </cell>
          <cell r="AI85" t="str">
            <v>KABUPATEN ACEH BARAT</v>
          </cell>
          <cell r="AX85" t="str">
            <v/>
          </cell>
        </row>
        <row r="86">
          <cell r="W86" t="str">
            <v>JENIS PEKERJAAN</v>
          </cell>
          <cell r="Y86" t="str">
            <v>:</v>
          </cell>
          <cell r="Z86" t="str">
            <v>MOBILISASI</v>
          </cell>
          <cell r="AG86" t="str">
            <v>TH. ANGG.</v>
          </cell>
          <cell r="AH86" t="str">
            <v>:</v>
          </cell>
          <cell r="AI86">
            <v>2000</v>
          </cell>
          <cell r="AX86" t="str">
            <v>1.</v>
          </cell>
          <cell r="AY86" t="str">
            <v>Waktu bekerja yang tersedia</v>
          </cell>
        </row>
        <row r="87">
          <cell r="W87" t="str">
            <v>SATUAN PEKERJAAN</v>
          </cell>
          <cell r="Y87" t="str">
            <v>:</v>
          </cell>
          <cell r="Z87" t="str">
            <v>LUMP SUM</v>
          </cell>
          <cell r="AX87" t="str">
            <v>(a)</v>
          </cell>
          <cell r="AY87" t="str">
            <v>Jangka Waktu Pelaksanaan</v>
          </cell>
          <cell r="BO87" t="str">
            <v>=</v>
          </cell>
          <cell r="BP87">
            <v>100</v>
          </cell>
          <cell r="BQ87" t="str">
            <v>hari</v>
          </cell>
        </row>
        <row r="88">
          <cell r="W88" t="str">
            <v>PRODUKSI HARIAN/JAM</v>
          </cell>
          <cell r="Y88" t="str">
            <v>:</v>
          </cell>
          <cell r="AG88" t="str">
            <v>MATA</v>
          </cell>
          <cell r="AL88" t="str">
            <v>HARGA</v>
          </cell>
          <cell r="AM88" t="str">
            <v>JUMLAH</v>
          </cell>
          <cell r="AX88" t="str">
            <v>(b)</v>
          </cell>
          <cell r="AY88" t="str">
            <v>Mobilisasi dan Jangka Waktu Pemasangan Peralatan dan Persediaan Material ( min=120 hari )</v>
          </cell>
          <cell r="BO88" t="str">
            <v>=</v>
          </cell>
          <cell r="BP88" t="str">
            <v>-</v>
          </cell>
          <cell r="BQ88" t="str">
            <v>hari</v>
          </cell>
        </row>
        <row r="89">
          <cell r="AG89" t="str">
            <v>PEMBA-</v>
          </cell>
          <cell r="AI89" t="str">
            <v>U R A I A N</v>
          </cell>
          <cell r="AJ89" t="str">
            <v>SATUAN</v>
          </cell>
          <cell r="AK89" t="str">
            <v>PERKIRAAN</v>
          </cell>
          <cell r="AL89" t="str">
            <v>SATUAN</v>
          </cell>
          <cell r="AM89" t="str">
            <v>HARGA-HARGA</v>
          </cell>
          <cell r="AX89" t="str">
            <v>(c)</v>
          </cell>
          <cell r="AY89" t="str">
            <v>Demobilisasi / Waktu tidak Produktif pada akhir Masa Kontrak ( min=30 hari )</v>
          </cell>
          <cell r="BO89" t="str">
            <v>=</v>
          </cell>
          <cell r="BP89">
            <v>10</v>
          </cell>
          <cell r="BQ89" t="str">
            <v>hari</v>
          </cell>
        </row>
        <row r="90">
          <cell r="AC90" t="str">
            <v>HARGA</v>
          </cell>
          <cell r="AD90" t="str">
            <v>JUMLAH</v>
          </cell>
          <cell r="AG90" t="str">
            <v>YARAN</v>
          </cell>
          <cell r="AK90" t="str">
            <v>KUANTITAS</v>
          </cell>
          <cell r="AL90" t="str">
            <v>( Rp.)</v>
          </cell>
          <cell r="AM90" t="str">
            <v>PENAWARAN (Rp)</v>
          </cell>
          <cell r="AX90" t="str">
            <v>(d)</v>
          </cell>
          <cell r="AY90" t="str">
            <v>Hari-hari libur, kerusakan-kerusakan / gangguan-gangguan, dsb.</v>
          </cell>
          <cell r="BO90" t="str">
            <v>=</v>
          </cell>
          <cell r="BP90">
            <v>10</v>
          </cell>
          <cell r="BQ90" t="str">
            <v>hari</v>
          </cell>
        </row>
        <row r="91">
          <cell r="W91" t="str">
            <v>NO</v>
          </cell>
          <cell r="X91" t="str">
            <v>U R A I A N</v>
          </cell>
          <cell r="AA91" t="str">
            <v>SATUAN</v>
          </cell>
          <cell r="AB91" t="str">
            <v>KUANTITAS</v>
          </cell>
          <cell r="AC91" t="str">
            <v>SATUAN</v>
          </cell>
          <cell r="AD91" t="str">
            <v>HARGA</v>
          </cell>
          <cell r="AG91" t="str">
            <v>a</v>
          </cell>
          <cell r="AI91" t="str">
            <v>b</v>
          </cell>
          <cell r="AJ91" t="str">
            <v>c</v>
          </cell>
          <cell r="AK91" t="str">
            <v>d</v>
          </cell>
          <cell r="AL91" t="str">
            <v>e</v>
          </cell>
          <cell r="AM91" t="str">
            <v>f = (d x e)</v>
          </cell>
          <cell r="AY91" t="str">
            <v>(e)</v>
          </cell>
          <cell r="AZ91" t="str">
            <v>Jumlah hari kerja yang sesungguhnya (a)-(b)-(c)-(d)</v>
          </cell>
          <cell r="BO91" t="str">
            <v>=</v>
          </cell>
          <cell r="BP91">
            <v>120</v>
          </cell>
          <cell r="BQ91" t="str">
            <v>hari</v>
          </cell>
        </row>
        <row r="92">
          <cell r="AC92" t="str">
            <v>(Rp.)</v>
          </cell>
          <cell r="AD92" t="str">
            <v>(Rp.)</v>
          </cell>
          <cell r="AY92" t="str">
            <v>[C]</v>
          </cell>
          <cell r="AZ92" t="str">
            <v>Jumlah jam kerja Plant yang sesungguhnya</v>
          </cell>
          <cell r="BM92">
            <v>8</v>
          </cell>
          <cell r="BN92" t="str">
            <v>jam/hari</v>
          </cell>
          <cell r="BO92" t="str">
            <v>=</v>
          </cell>
          <cell r="BP92">
            <v>960</v>
          </cell>
          <cell r="BQ92" t="str">
            <v>jam</v>
          </cell>
        </row>
        <row r="93">
          <cell r="AG93" t="str">
            <v>BAB. 3</v>
          </cell>
          <cell r="AI93" t="str">
            <v xml:space="preserve">  PEKERJAAN TANAH</v>
          </cell>
        </row>
        <row r="94">
          <cell r="W94" t="str">
            <v>B.</v>
          </cell>
          <cell r="X94" t="str">
            <v xml:space="preserve">  P e r a l a t a n :</v>
          </cell>
          <cell r="AX94" t="str">
            <v>2.</v>
          </cell>
          <cell r="AY94" t="str">
            <v>Kebutuhan Bahan Aspal Campuran Panas</v>
          </cell>
        </row>
        <row r="95">
          <cell r="AG95" t="str">
            <v>3.1 (1)</v>
          </cell>
          <cell r="AI95" t="str">
            <v xml:space="preserve">  Galian Biasa</v>
          </cell>
          <cell r="AJ95" t="str">
            <v>M3</v>
          </cell>
          <cell r="AK95">
            <v>800</v>
          </cell>
          <cell r="AL95">
            <v>6675</v>
          </cell>
          <cell r="AM95">
            <v>5340000</v>
          </cell>
          <cell r="AX95" t="str">
            <v>(1)</v>
          </cell>
          <cell r="AY95" t="str">
            <v>Latasir (HRSS)</v>
          </cell>
          <cell r="BF95" t="str">
            <v>m2</v>
          </cell>
          <cell r="BH95" t="str">
            <v>x</v>
          </cell>
          <cell r="BJ95">
            <v>1.4999999999999999E-2</v>
          </cell>
          <cell r="BK95" t="str">
            <v>x</v>
          </cell>
          <cell r="BL95">
            <v>2.25</v>
          </cell>
          <cell r="BM95" t="str">
            <v>x</v>
          </cell>
          <cell r="BN95" t="str">
            <v>W**</v>
          </cell>
          <cell r="BO95" t="str">
            <v>=</v>
          </cell>
          <cell r="BQ95" t="str">
            <v>ton</v>
          </cell>
        </row>
        <row r="96">
          <cell r="W96" t="str">
            <v>1</v>
          </cell>
          <cell r="X96" t="str">
            <v xml:space="preserve">  Asphalt Finisher, 80 ton/hr</v>
          </cell>
          <cell r="AA96" t="str">
            <v>Unit</v>
          </cell>
          <cell r="AB96">
            <v>1</v>
          </cell>
          <cell r="AC96">
            <v>500000</v>
          </cell>
          <cell r="AD96">
            <v>500000</v>
          </cell>
          <cell r="AX96" t="str">
            <v>(2)</v>
          </cell>
          <cell r="AY96" t="str">
            <v>Lataston (HRS)</v>
          </cell>
          <cell r="BF96" t="str">
            <v>m2</v>
          </cell>
          <cell r="BH96" t="str">
            <v>x</v>
          </cell>
          <cell r="BJ96">
            <v>0.03</v>
          </cell>
          <cell r="BK96" t="str">
            <v>x</v>
          </cell>
          <cell r="BL96">
            <v>2.25</v>
          </cell>
          <cell r="BM96" t="str">
            <v>x</v>
          </cell>
          <cell r="BN96" t="str">
            <v>W**</v>
          </cell>
          <cell r="BO96" t="str">
            <v>=</v>
          </cell>
          <cell r="BQ96" t="str">
            <v>ton</v>
          </cell>
        </row>
        <row r="97">
          <cell r="W97">
            <v>2</v>
          </cell>
          <cell r="X97" t="str">
            <v xml:space="preserve">  Asphalt Sprayer, 1000 lt</v>
          </cell>
          <cell r="AA97" t="str">
            <v>Unit</v>
          </cell>
          <cell r="AB97">
            <v>1</v>
          </cell>
          <cell r="AC97">
            <v>150000</v>
          </cell>
          <cell r="AD97">
            <v>150000</v>
          </cell>
          <cell r="AG97" t="str">
            <v>3.1 (2)</v>
          </cell>
          <cell r="AI97" t="str">
            <v xml:space="preserve">  Galian Cadas / Batuan</v>
          </cell>
          <cell r="AJ97" t="str">
            <v>M3</v>
          </cell>
          <cell r="AX97" t="str">
            <v>(3)</v>
          </cell>
          <cell r="AY97" t="str">
            <v>Aspal Beton (Laston), Wearing Course</v>
          </cell>
          <cell r="BE97">
            <v>0</v>
          </cell>
          <cell r="BF97" t="str">
            <v>m2</v>
          </cell>
          <cell r="BH97" t="str">
            <v>x</v>
          </cell>
          <cell r="BJ97">
            <v>0.04</v>
          </cell>
          <cell r="BK97" t="str">
            <v>x</v>
          </cell>
          <cell r="BL97">
            <v>2.2999999999999998</v>
          </cell>
          <cell r="BM97" t="str">
            <v>x</v>
          </cell>
          <cell r="BN97">
            <v>1.05</v>
          </cell>
          <cell r="BO97" t="str">
            <v>=</v>
          </cell>
          <cell r="BP97">
            <v>0</v>
          </cell>
          <cell r="BQ97" t="str">
            <v>ton</v>
          </cell>
        </row>
        <row r="98">
          <cell r="W98">
            <v>3</v>
          </cell>
          <cell r="X98" t="str">
            <v xml:space="preserve">  Air Compressor, 6000 lt/m</v>
          </cell>
          <cell r="AA98" t="str">
            <v>set</v>
          </cell>
          <cell r="AB98">
            <v>1</v>
          </cell>
          <cell r="AC98">
            <v>150000</v>
          </cell>
          <cell r="AD98">
            <v>150000</v>
          </cell>
          <cell r="AX98" t="str">
            <v>(4)</v>
          </cell>
          <cell r="AY98" t="str">
            <v>Aspal Beton (Laston), Binder Course</v>
          </cell>
          <cell r="BF98" t="str">
            <v>m2</v>
          </cell>
          <cell r="BH98" t="str">
            <v>x</v>
          </cell>
          <cell r="BJ98">
            <v>0.05</v>
          </cell>
          <cell r="BK98" t="str">
            <v>x</v>
          </cell>
          <cell r="BL98">
            <v>2.2999999999999998</v>
          </cell>
          <cell r="BM98" t="str">
            <v>x</v>
          </cell>
          <cell r="BN98" t="str">
            <v>W**</v>
          </cell>
          <cell r="BO98" t="str">
            <v>=</v>
          </cell>
          <cell r="BQ98" t="str">
            <v>ton</v>
          </cell>
        </row>
        <row r="99">
          <cell r="W99">
            <v>4</v>
          </cell>
          <cell r="X99" t="str">
            <v xml:space="preserve">  Dump Truck, 8 ton</v>
          </cell>
          <cell r="AA99" t="str">
            <v>Unit</v>
          </cell>
          <cell r="AB99">
            <v>4</v>
          </cell>
          <cell r="AC99">
            <v>150000</v>
          </cell>
          <cell r="AD99">
            <v>600000</v>
          </cell>
          <cell r="AG99" t="str">
            <v>3.2 (1)</v>
          </cell>
          <cell r="AI99" t="str">
            <v xml:space="preserve">  Urugan Biasa</v>
          </cell>
          <cell r="AJ99" t="str">
            <v>M3</v>
          </cell>
          <cell r="AK99">
            <v>1000</v>
          </cell>
          <cell r="AL99">
            <v>15089</v>
          </cell>
          <cell r="AM99">
            <v>15089000</v>
          </cell>
          <cell r="AX99" t="str">
            <v>(5)</v>
          </cell>
          <cell r="AY99" t="str">
            <v>Split Mastic Asphalt (SMA)  0/11</v>
          </cell>
          <cell r="BF99" t="str">
            <v>m2</v>
          </cell>
          <cell r="BH99" t="str">
            <v>x</v>
          </cell>
          <cell r="BJ99">
            <v>0.04</v>
          </cell>
          <cell r="BK99" t="str">
            <v>x</v>
          </cell>
          <cell r="BL99">
            <v>2.2999999999999998</v>
          </cell>
          <cell r="BM99" t="str">
            <v>x</v>
          </cell>
          <cell r="BN99" t="str">
            <v>W**</v>
          </cell>
          <cell r="BO99" t="str">
            <v>=</v>
          </cell>
          <cell r="BQ99" t="str">
            <v>ton</v>
          </cell>
        </row>
        <row r="100">
          <cell r="W100">
            <v>5</v>
          </cell>
          <cell r="X100" t="str">
            <v xml:space="preserve">  Motor Grader, 120 HP</v>
          </cell>
          <cell r="AA100" t="str">
            <v>Unit</v>
          </cell>
          <cell r="AB100">
            <v>1</v>
          </cell>
          <cell r="AC100">
            <v>300000</v>
          </cell>
          <cell r="AD100">
            <v>300000</v>
          </cell>
          <cell r="AX100" t="str">
            <v>(6)</v>
          </cell>
          <cell r="AY100" t="str">
            <v>Asphalt Treated Base Levelling (ATBL)</v>
          </cell>
          <cell r="BE100">
            <v>360</v>
          </cell>
          <cell r="BF100" t="str">
            <v>m3</v>
          </cell>
          <cell r="BI100" t="str">
            <v>x</v>
          </cell>
          <cell r="BJ100" t="str">
            <v/>
          </cell>
          <cell r="BL100">
            <v>2.2999999999999998</v>
          </cell>
          <cell r="BM100" t="str">
            <v>x</v>
          </cell>
          <cell r="BN100">
            <v>1.05</v>
          </cell>
          <cell r="BO100" t="str">
            <v>=</v>
          </cell>
          <cell r="BP100">
            <v>869.39999999999986</v>
          </cell>
          <cell r="BQ100" t="str">
            <v>ton</v>
          </cell>
        </row>
        <row r="101">
          <cell r="W101">
            <v>6</v>
          </cell>
          <cell r="X101" t="str">
            <v xml:space="preserve">  Wheel Loader, 1,2 m3</v>
          </cell>
          <cell r="AA101" t="str">
            <v>Unit</v>
          </cell>
          <cell r="AB101">
            <v>1</v>
          </cell>
          <cell r="AC101">
            <v>300000</v>
          </cell>
          <cell r="AD101">
            <v>300000</v>
          </cell>
          <cell r="AG101" t="str">
            <v>3.2 (2)</v>
          </cell>
          <cell r="AI101" t="str">
            <v xml:space="preserve">  Urugan Pilihan</v>
          </cell>
          <cell r="AJ101" t="str">
            <v>M3</v>
          </cell>
          <cell r="AK101">
            <v>500</v>
          </cell>
          <cell r="AL101">
            <v>18172</v>
          </cell>
          <cell r="AM101">
            <v>9086000</v>
          </cell>
          <cell r="AX101" t="str">
            <v>(7)</v>
          </cell>
          <cell r="AY101" t="str">
            <v>Lain-lain</v>
          </cell>
          <cell r="BO101" t="str">
            <v>=</v>
          </cell>
          <cell r="BQ101" t="str">
            <v>ton</v>
          </cell>
        </row>
        <row r="102">
          <cell r="W102">
            <v>7</v>
          </cell>
          <cell r="X102" t="str">
            <v xml:space="preserve">  Tandem Roller, 8 ton</v>
          </cell>
          <cell r="AA102" t="str">
            <v>Unit</v>
          </cell>
          <cell r="AB102">
            <v>1</v>
          </cell>
          <cell r="AC102">
            <v>300000</v>
          </cell>
          <cell r="AD102">
            <v>300000</v>
          </cell>
        </row>
        <row r="103">
          <cell r="W103">
            <v>8</v>
          </cell>
          <cell r="X103" t="str">
            <v xml:space="preserve">  Water Tanker, 5000 lt</v>
          </cell>
          <cell r="AA103" t="str">
            <v>Unit</v>
          </cell>
          <cell r="AB103">
            <v>1</v>
          </cell>
          <cell r="AC103">
            <v>150000</v>
          </cell>
          <cell r="AD103">
            <v>150000</v>
          </cell>
          <cell r="AG103" t="str">
            <v>3.3</v>
          </cell>
          <cell r="AI103" t="str">
            <v xml:space="preserve">  Penyiapan Badan Jalan</v>
          </cell>
          <cell r="AJ103" t="str">
            <v>M3</v>
          </cell>
          <cell r="AK103">
            <v>9000</v>
          </cell>
          <cell r="AL103">
            <v>533</v>
          </cell>
          <cell r="AM103">
            <v>4797000</v>
          </cell>
          <cell r="AY103" t="str">
            <v>[D]</v>
          </cell>
          <cell r="AZ103" t="str">
            <v>Jumlah Kebutuhan Aspal Campuran Panas</v>
          </cell>
          <cell r="BO103" t="str">
            <v>=</v>
          </cell>
          <cell r="BP103">
            <v>869.39999999999986</v>
          </cell>
          <cell r="BQ103" t="str">
            <v>ton</v>
          </cell>
        </row>
        <row r="104">
          <cell r="W104">
            <v>9</v>
          </cell>
          <cell r="X104" t="str">
            <v xml:space="preserve">  Concrete Mixer, 0,3 m3</v>
          </cell>
          <cell r="AA104" t="str">
            <v>Unit</v>
          </cell>
        </row>
        <row r="105">
          <cell r="W105">
            <v>10</v>
          </cell>
          <cell r="X105" t="str">
            <v xml:space="preserve">  Concrete Vibrator, 3 HP</v>
          </cell>
          <cell r="AA105" t="str">
            <v>Unit</v>
          </cell>
        </row>
        <row r="106">
          <cell r="W106">
            <v>11</v>
          </cell>
          <cell r="X106" t="str">
            <v xml:space="preserve">  Flat Bed Truck, 4 ton</v>
          </cell>
          <cell r="AA106" t="str">
            <v>Unit</v>
          </cell>
          <cell r="AX106" t="str">
            <v>3.</v>
          </cell>
          <cell r="AY106" t="str">
            <v>Kapasitas Plant Pencampur Aspal</v>
          </cell>
        </row>
        <row r="107">
          <cell r="W107">
            <v>12</v>
          </cell>
          <cell r="X107" t="str">
            <v xml:space="preserve">  Tyred Roller, 8 - 10 ton</v>
          </cell>
          <cell r="AA107" t="str">
            <v>Unit</v>
          </cell>
          <cell r="AB107">
            <v>1</v>
          </cell>
          <cell r="AC107">
            <v>300000</v>
          </cell>
          <cell r="AD107">
            <v>300000</v>
          </cell>
          <cell r="AI107" t="str">
            <v xml:space="preserve">  Sub Total Harga Bab. 3 ( Dipindahkan ke Rekapitulasi Daftar Kuantitas dan Harga )</v>
          </cell>
          <cell r="AM107">
            <v>34312000</v>
          </cell>
        </row>
        <row r="108">
          <cell r="W108">
            <v>13</v>
          </cell>
          <cell r="X108" t="str">
            <v xml:space="preserve">  Stell Wheel Roller, 10 ton</v>
          </cell>
          <cell r="AA108" t="str">
            <v>Unit</v>
          </cell>
          <cell r="AX108" t="str">
            <v>Kapasitas yang diperlukan                        [D] / [C]</v>
          </cell>
          <cell r="BC108" t="str">
            <v>:</v>
          </cell>
          <cell r="BD108">
            <v>0.9056249999999999</v>
          </cell>
          <cell r="BE108" t="str">
            <v>ton/jam</v>
          </cell>
        </row>
        <row r="109">
          <cell r="W109">
            <v>14</v>
          </cell>
          <cell r="X109" t="str">
            <v xml:space="preserve">  Vibratory Roller, 8 ton</v>
          </cell>
          <cell r="AA109" t="str">
            <v>Unit</v>
          </cell>
          <cell r="AB109">
            <v>1</v>
          </cell>
          <cell r="AC109">
            <v>300000</v>
          </cell>
          <cell r="AD109">
            <v>300000</v>
          </cell>
          <cell r="AX109" t="str">
            <v>Kebutuhan  Campuran Aspal/Jumlah Jam Kerja</v>
          </cell>
        </row>
        <row r="110">
          <cell r="W110">
            <v>15</v>
          </cell>
          <cell r="X110" t="str">
            <v xml:space="preserve">  Track Loader, 100 HP</v>
          </cell>
          <cell r="AA110" t="str">
            <v>Unit</v>
          </cell>
          <cell r="AG110" t="str">
            <v>BAB. 4</v>
          </cell>
          <cell r="AI110" t="str">
            <v xml:space="preserve">  BAHU JALAN</v>
          </cell>
        </row>
        <row r="111">
          <cell r="W111">
            <v>16</v>
          </cell>
          <cell r="X111" t="str">
            <v xml:space="preserve">  Buldozer, 120 HP</v>
          </cell>
          <cell r="AA111" t="str">
            <v>Unit</v>
          </cell>
          <cell r="AX111" t="str">
            <v>Kapasitas yang sesungguhnya</v>
          </cell>
          <cell r="BB111" t="str">
            <v>Plant  1</v>
          </cell>
          <cell r="BC111" t="str">
            <v>:</v>
          </cell>
          <cell r="BD111">
            <v>40</v>
          </cell>
          <cell r="BE111" t="str">
            <v>ton/jam</v>
          </cell>
        </row>
        <row r="112">
          <cell r="W112">
            <v>17</v>
          </cell>
          <cell r="X112" t="str">
            <v xml:space="preserve">  Excavator, 100 HP</v>
          </cell>
          <cell r="AA112" t="str">
            <v>Unit</v>
          </cell>
          <cell r="AB112">
            <v>1</v>
          </cell>
          <cell r="AC112">
            <v>600000</v>
          </cell>
          <cell r="AD112">
            <v>600000</v>
          </cell>
          <cell r="AG112" t="str">
            <v>4.1 (1)</v>
          </cell>
          <cell r="AI112" t="str">
            <v xml:space="preserve">  Lapis Pondasi Agregat Kelas A</v>
          </cell>
          <cell r="AJ112" t="str">
            <v>M3</v>
          </cell>
          <cell r="BB112" t="str">
            <v>Plant  2</v>
          </cell>
          <cell r="BC112" t="str">
            <v>:</v>
          </cell>
          <cell r="BE112" t="str">
            <v>ton/jam</v>
          </cell>
        </row>
        <row r="113">
          <cell r="W113">
            <v>18</v>
          </cell>
          <cell r="X113" t="str">
            <v xml:space="preserve">  Generator set, 200 kw</v>
          </cell>
          <cell r="AA113" t="str">
            <v>Unit</v>
          </cell>
          <cell r="BB113" t="str">
            <v>Lain-lain</v>
          </cell>
          <cell r="BC113" t="str">
            <v>:</v>
          </cell>
          <cell r="BE113" t="str">
            <v>ton/jam</v>
          </cell>
        </row>
        <row r="114">
          <cell r="W114">
            <v>19</v>
          </cell>
          <cell r="X114" t="str">
            <v xml:space="preserve">  C r a n e, 10 ton</v>
          </cell>
          <cell r="AA114" t="str">
            <v>Unit</v>
          </cell>
          <cell r="AG114" t="str">
            <v>4.1 (2)</v>
          </cell>
          <cell r="AI114" t="str">
            <v xml:space="preserve">  Lapis Pondasi Agregat Kelas B</v>
          </cell>
          <cell r="AJ114" t="str">
            <v>M3</v>
          </cell>
          <cell r="AX114" t="str">
            <v>Jumlah Kapasitas yang sesungguhnya</v>
          </cell>
          <cell r="BC114" t="str">
            <v>:</v>
          </cell>
          <cell r="BD114">
            <v>40</v>
          </cell>
          <cell r="BE114" t="str">
            <v>ton/jam</v>
          </cell>
        </row>
        <row r="115">
          <cell r="W115">
            <v>20</v>
          </cell>
          <cell r="X115" t="str">
            <v xml:space="preserve">  Scale Bridge, 35 ton</v>
          </cell>
          <cell r="AA115" t="str">
            <v>set</v>
          </cell>
        </row>
        <row r="116">
          <cell r="W116">
            <v>21</v>
          </cell>
          <cell r="X116" t="str">
            <v xml:space="preserve">  Survey Equipment</v>
          </cell>
          <cell r="AA116" t="str">
            <v>set</v>
          </cell>
          <cell r="AG116" t="str">
            <v>4.2 (1)</v>
          </cell>
          <cell r="AI116" t="str">
            <v xml:space="preserve">  Semen untuk Pondasi Tanah Semen</v>
          </cell>
          <cell r="AJ116" t="str">
            <v>Ton</v>
          </cell>
        </row>
        <row r="117">
          <cell r="W117">
            <v>22</v>
          </cell>
          <cell r="X117" t="str">
            <v xml:space="preserve">  Vibrator Compactor, 3 HP</v>
          </cell>
          <cell r="AA117" t="str">
            <v>Unit</v>
          </cell>
        </row>
        <row r="118">
          <cell r="W118">
            <v>23</v>
          </cell>
          <cell r="X118" t="str">
            <v xml:space="preserve">  Water Pump, 100 mm</v>
          </cell>
          <cell r="AA118" t="str">
            <v>Unit</v>
          </cell>
          <cell r="AG118" t="str">
            <v>4.2 (2)</v>
          </cell>
          <cell r="AI118" t="str">
            <v xml:space="preserve">  Pondasi Tanah Semen</v>
          </cell>
          <cell r="AJ118" t="str">
            <v>M3</v>
          </cell>
        </row>
        <row r="119">
          <cell r="W119">
            <v>24</v>
          </cell>
          <cell r="X119" t="str">
            <v xml:space="preserve">  Pick-up Truck, 1 ton</v>
          </cell>
          <cell r="AA119" t="str">
            <v>Unit</v>
          </cell>
          <cell r="AB119">
            <v>1</v>
          </cell>
          <cell r="AC119">
            <v>150000</v>
          </cell>
          <cell r="AD119">
            <v>150000</v>
          </cell>
        </row>
        <row r="120">
          <cell r="W120">
            <v>25</v>
          </cell>
          <cell r="X120" t="str">
            <v xml:space="preserve">  Stone Crusher, 60 ton/hr</v>
          </cell>
          <cell r="AA120" t="str">
            <v>set</v>
          </cell>
          <cell r="AG120" t="str">
            <v>4.3 (1)</v>
          </cell>
          <cell r="AI120" t="str">
            <v xml:space="preserve">  Laburan permukaan aspal satu lapis (Burtu)</v>
          </cell>
          <cell r="AJ120" t="str">
            <v>M2</v>
          </cell>
        </row>
        <row r="121">
          <cell r="W121">
            <v>26</v>
          </cell>
          <cell r="X121" t="str">
            <v xml:space="preserve">  Asphalt Mixing Plan, 40 ton/hr</v>
          </cell>
          <cell r="AA121" t="str">
            <v>set</v>
          </cell>
        </row>
        <row r="122">
          <cell r="X122" t="str">
            <v>JUMLAH UNTUK MATA PEMBAYARAN B DALAM LAMPIRAN 2a-1</v>
          </cell>
          <cell r="AD122">
            <v>3800000</v>
          </cell>
          <cell r="AG122" t="str">
            <v>4.3 (2)</v>
          </cell>
          <cell r="AI122" t="str">
            <v xml:space="preserve">  Material Aspal untuk Laburan Permukaan</v>
          </cell>
          <cell r="AJ122" t="str">
            <v>Liter</v>
          </cell>
        </row>
        <row r="124">
          <cell r="AG124" t="str">
            <v>4.3 (3)</v>
          </cell>
          <cell r="AI124" t="str">
            <v xml:space="preserve">  Lapis Resap Pengikat</v>
          </cell>
          <cell r="AJ124" t="str">
            <v>Liter</v>
          </cell>
        </row>
        <row r="128">
          <cell r="AI128" t="str">
            <v xml:space="preserve">  Sub Total Harga Bab. 4 ( Dipindahkan ke Rekapitulasi Daftar Kuantitas dan Harga )</v>
          </cell>
          <cell r="AM128">
            <v>0</v>
          </cell>
        </row>
        <row r="131">
          <cell r="AG131" t="str">
            <v>BAB. 5</v>
          </cell>
          <cell r="AI131" t="str">
            <v xml:space="preserve">  PERKERASAN BERBUTIR (PONDASI)</v>
          </cell>
          <cell r="BK131" t="str">
            <v>ACEH BESAR,   22  AGUSTUS  2000</v>
          </cell>
        </row>
        <row r="132">
          <cell r="BK132" t="str">
            <v>CV. MANDIRI KARYA UTAMA</v>
          </cell>
        </row>
        <row r="133">
          <cell r="AG133" t="str">
            <v>5.1 (1)</v>
          </cell>
          <cell r="AI133" t="str">
            <v xml:space="preserve">  Lapis Pondasi Agregat Kelas A</v>
          </cell>
          <cell r="AJ133" t="str">
            <v>M3</v>
          </cell>
          <cell r="AK133">
            <v>1800</v>
          </cell>
          <cell r="AL133">
            <v>68771</v>
          </cell>
          <cell r="AM133">
            <v>123787800</v>
          </cell>
        </row>
        <row r="135">
          <cell r="AG135" t="str">
            <v>5.1 (2)</v>
          </cell>
          <cell r="AI135" t="str">
            <v xml:space="preserve">  Lapis Pondasi Agregat Kelas B</v>
          </cell>
          <cell r="AJ135" t="str">
            <v>M3</v>
          </cell>
          <cell r="AK135">
            <v>1520</v>
          </cell>
          <cell r="AL135">
            <v>66102</v>
          </cell>
          <cell r="AM135">
            <v>100475040</v>
          </cell>
        </row>
        <row r="137">
          <cell r="AG137" t="str">
            <v>5.2 (1)</v>
          </cell>
          <cell r="AI137" t="str">
            <v xml:space="preserve">  Lapis Pondasi Jalan Kelas C1</v>
          </cell>
          <cell r="AJ137" t="str">
            <v>M3</v>
          </cell>
        </row>
        <row r="138">
          <cell r="BK138" t="str">
            <v>( IBRAHIM T. M. AMIN )</v>
          </cell>
        </row>
        <row r="139">
          <cell r="AG139" t="str">
            <v>5.2 (2)</v>
          </cell>
          <cell r="AI139" t="str">
            <v xml:space="preserve">  Lapis Pondasi Jalan Kelas C2</v>
          </cell>
          <cell r="AJ139" t="str">
            <v>M3</v>
          </cell>
          <cell r="BK139" t="str">
            <v>D i r e k t u r</v>
          </cell>
        </row>
        <row r="141">
          <cell r="AG141" t="str">
            <v>5.4 (1)</v>
          </cell>
          <cell r="AI141" t="str">
            <v xml:space="preserve">  Semen untuk Pondasi Tanah Semen</v>
          </cell>
          <cell r="AJ141" t="str">
            <v>Ton</v>
          </cell>
        </row>
        <row r="143">
          <cell r="AG143" t="str">
            <v>5.4 (2)</v>
          </cell>
          <cell r="AI143" t="str">
            <v xml:space="preserve">  Pondasi Tanah Semen</v>
          </cell>
          <cell r="AJ143" t="str">
            <v>M3</v>
          </cell>
        </row>
        <row r="145">
          <cell r="AG145" t="str">
            <v>5.4 (3)</v>
          </cell>
          <cell r="AI145" t="str">
            <v xml:space="preserve">  Beton Tumbuk</v>
          </cell>
          <cell r="AJ145" t="str">
            <v>M3</v>
          </cell>
        </row>
        <row r="149">
          <cell r="AI149" t="str">
            <v xml:space="preserve">  Sub Total Harga Bab. 5 ( Dipindahkan ke Rekapitulasi Daftar Kuantitas dan Harga )</v>
          </cell>
          <cell r="AM149">
            <v>224262840</v>
          </cell>
        </row>
        <row r="161">
          <cell r="AG161" t="str">
            <v>DAFTAR KUANTITAS DAN HARGA</v>
          </cell>
        </row>
        <row r="163">
          <cell r="AG163" t="str">
            <v>PENAWAR</v>
          </cell>
          <cell r="AH163" t="str">
            <v>:</v>
          </cell>
          <cell r="AI163" t="str">
            <v>CV. MANDIRI KARYA UTAMA</v>
          </cell>
        </row>
        <row r="164">
          <cell r="AG164" t="str">
            <v>PROYEK</v>
          </cell>
          <cell r="AH164" t="str">
            <v>:</v>
          </cell>
          <cell r="AI164" t="str">
            <v>PENINGKATAN JALAN DAN PENGGANTIAN JEMBATAN DPU CAB. VI ACEH BARAT</v>
          </cell>
        </row>
        <row r="165">
          <cell r="AG165" t="str">
            <v>PEKERJAAN</v>
          </cell>
          <cell r="AH165" t="str">
            <v>:</v>
          </cell>
          <cell r="AI165" t="str">
            <v>PENINGKATAN JALAN KUALA TUHA - LAMIE, KM. 45+000 s/d 47+000</v>
          </cell>
        </row>
        <row r="166">
          <cell r="AG166" t="str">
            <v>PROPINSI</v>
          </cell>
          <cell r="AH166" t="str">
            <v>:</v>
          </cell>
          <cell r="AI166" t="str">
            <v>DAERAH ISTIMEWA ACEH</v>
          </cell>
        </row>
        <row r="167">
          <cell r="AG167" t="str">
            <v>LOKASI</v>
          </cell>
          <cell r="AI167" t="str">
            <v>KABUPATEN ACEH BARAT</v>
          </cell>
        </row>
        <row r="168">
          <cell r="AG168" t="str">
            <v>TH. ANGG.</v>
          </cell>
          <cell r="AI168">
            <v>2000</v>
          </cell>
        </row>
        <row r="170">
          <cell r="AG170" t="str">
            <v>MATA</v>
          </cell>
          <cell r="AL170" t="str">
            <v>HARGA</v>
          </cell>
          <cell r="AM170" t="str">
            <v>JUMLAH</v>
          </cell>
        </row>
        <row r="171">
          <cell r="AG171" t="str">
            <v>PEMBA-</v>
          </cell>
          <cell r="AI171" t="str">
            <v>U R A I A N</v>
          </cell>
          <cell r="AJ171" t="str">
            <v>SATUAN</v>
          </cell>
          <cell r="AK171" t="str">
            <v>PERKIRAAN</v>
          </cell>
          <cell r="AL171" t="str">
            <v>SATUAN</v>
          </cell>
          <cell r="AM171" t="str">
            <v>HARGA-HARGA</v>
          </cell>
        </row>
        <row r="172">
          <cell r="AG172" t="str">
            <v>YARAN</v>
          </cell>
          <cell r="AK172" t="str">
            <v>KUANTITAS</v>
          </cell>
          <cell r="AL172" t="str">
            <v>( Rp.)</v>
          </cell>
          <cell r="AM172" t="str">
            <v>PENAWARAN (Rp)</v>
          </cell>
        </row>
        <row r="173">
          <cell r="AG173" t="str">
            <v>a</v>
          </cell>
          <cell r="AI173" t="str">
            <v>b</v>
          </cell>
          <cell r="AJ173" t="str">
            <v>c</v>
          </cell>
          <cell r="AK173" t="str">
            <v>d</v>
          </cell>
          <cell r="AL173" t="str">
            <v>e</v>
          </cell>
          <cell r="AM173" t="str">
            <v>f = (d x e)</v>
          </cell>
        </row>
        <row r="175">
          <cell r="AG175" t="str">
            <v>BAB. 6</v>
          </cell>
          <cell r="AI175" t="str">
            <v xml:space="preserve">  PERKERASAN ASPAL</v>
          </cell>
        </row>
        <row r="177">
          <cell r="AG177" t="str">
            <v>6.1 (1)</v>
          </cell>
          <cell r="AI177" t="str">
            <v xml:space="preserve">  Lapis Resap Pengikat</v>
          </cell>
          <cell r="AJ177" t="str">
            <v>Liter</v>
          </cell>
          <cell r="AK177">
            <v>8100</v>
          </cell>
          <cell r="AL177">
            <v>2267</v>
          </cell>
          <cell r="AM177">
            <v>18362700</v>
          </cell>
        </row>
        <row r="179">
          <cell r="AG179" t="str">
            <v>6.1 (2)</v>
          </cell>
          <cell r="AI179" t="str">
            <v xml:space="preserve">  Lapis Perekat</v>
          </cell>
          <cell r="AJ179" t="str">
            <v>Liter</v>
          </cell>
        </row>
        <row r="181">
          <cell r="AG181" t="str">
            <v>6.2 (1)</v>
          </cell>
          <cell r="AI181" t="str">
            <v xml:space="preserve">  Laburan permukaan aspal satu lapis (Burtu)</v>
          </cell>
          <cell r="AJ181" t="str">
            <v>M2</v>
          </cell>
        </row>
        <row r="183">
          <cell r="AG183" t="str">
            <v>6.2 (2)</v>
          </cell>
          <cell r="AI183" t="str">
            <v xml:space="preserve">  Laburan permukaan aspal dua lapis (Burda)</v>
          </cell>
          <cell r="AJ183" t="str">
            <v>M2</v>
          </cell>
        </row>
        <row r="185">
          <cell r="AG185" t="str">
            <v>6.2 (3)</v>
          </cell>
          <cell r="AI185" t="str">
            <v xml:space="preserve">  Material Aspal untuk laburan permukaan</v>
          </cell>
          <cell r="AJ185" t="str">
            <v>Liter</v>
          </cell>
        </row>
        <row r="187">
          <cell r="AG187" t="str">
            <v>6.3 (3)</v>
          </cell>
          <cell r="AI187" t="str">
            <v xml:space="preserve">  Lapis permukaan : HRS</v>
          </cell>
          <cell r="AJ187" t="str">
            <v>M2</v>
          </cell>
        </row>
        <row r="189">
          <cell r="AG189" t="str">
            <v>6.3 (4)</v>
          </cell>
          <cell r="AI189" t="str">
            <v xml:space="preserve">  Lapis permukaan : AC</v>
          </cell>
          <cell r="AJ189" t="str">
            <v>M2</v>
          </cell>
        </row>
        <row r="191">
          <cell r="AG191" t="str">
            <v>6.3 (5)</v>
          </cell>
          <cell r="AI191" t="str">
            <v xml:space="preserve">  Asphalt Treated Base : ATB</v>
          </cell>
          <cell r="AJ191" t="str">
            <v>M3</v>
          </cell>
          <cell r="AK191">
            <v>360</v>
          </cell>
          <cell r="AL191">
            <v>610226</v>
          </cell>
          <cell r="AM191">
            <v>219681360</v>
          </cell>
        </row>
        <row r="193">
          <cell r="AG193" t="str">
            <v>6.3 (5)a</v>
          </cell>
          <cell r="AI193" t="str">
            <v xml:space="preserve">  Asphalt Treated Base Leveling : ATBL</v>
          </cell>
          <cell r="AJ193" t="str">
            <v>Ton</v>
          </cell>
        </row>
        <row r="197">
          <cell r="AI197" t="str">
            <v xml:space="preserve">  Sub Total Harga Bab. 6 ( Dipindahkan ke Rekapitulasi Daftar Kuantitas dan Harga )</v>
          </cell>
          <cell r="AM197">
            <v>238044060</v>
          </cell>
        </row>
        <row r="200">
          <cell r="AG200" t="str">
            <v>BAB. 7</v>
          </cell>
          <cell r="AI200" t="str">
            <v xml:space="preserve">  S T R U K T U R</v>
          </cell>
        </row>
        <row r="202">
          <cell r="AG202" t="str">
            <v>7.1 (1)</v>
          </cell>
          <cell r="AI202" t="str">
            <v xml:space="preserve">  Beton Struktur Kelas K-225</v>
          </cell>
          <cell r="AJ202" t="str">
            <v>M3</v>
          </cell>
        </row>
        <row r="204">
          <cell r="AG204" t="str">
            <v>7.1 (2)</v>
          </cell>
          <cell r="AI204" t="str">
            <v xml:space="preserve">  Beton Tak Bertulang</v>
          </cell>
          <cell r="AJ204" t="str">
            <v>M3</v>
          </cell>
        </row>
        <row r="206">
          <cell r="AG206" t="str">
            <v>7.2</v>
          </cell>
          <cell r="AI206" t="str">
            <v xml:space="preserve">  Baja Tulangan</v>
          </cell>
          <cell r="AJ206" t="str">
            <v>Kg</v>
          </cell>
        </row>
        <row r="208">
          <cell r="AG208" t="str">
            <v>7.4</v>
          </cell>
          <cell r="AI208" t="str">
            <v xml:space="preserve">  Pasangan Batu (Stone Masonry)</v>
          </cell>
          <cell r="AJ208" t="str">
            <v>M3</v>
          </cell>
        </row>
        <row r="210">
          <cell r="AG210" t="str">
            <v>7.5 (1)</v>
          </cell>
          <cell r="AI210" t="str">
            <v xml:space="preserve">  Pas. Batu dengan isian (Grouted Rip Rap)</v>
          </cell>
          <cell r="AJ210" t="str">
            <v>M3</v>
          </cell>
        </row>
        <row r="212">
          <cell r="AG212" t="str">
            <v>7.5 (2)</v>
          </cell>
          <cell r="AI212" t="str">
            <v xml:space="preserve">  Pas. Batu Kosong (Non Grouted Rip Rap)</v>
          </cell>
          <cell r="AJ212" t="str">
            <v>M3</v>
          </cell>
        </row>
        <row r="214">
          <cell r="AG214" t="str">
            <v>7.5 (3)</v>
          </cell>
          <cell r="AI214" t="str">
            <v xml:space="preserve">  Bronjong (Gabion)</v>
          </cell>
          <cell r="AJ214" t="str">
            <v>M3</v>
          </cell>
        </row>
        <row r="216">
          <cell r="AG216" t="str">
            <v>7.5 (4)</v>
          </cell>
          <cell r="AI216" t="str">
            <v xml:space="preserve">  Geotektil untuk Perkuatan Tanah</v>
          </cell>
          <cell r="AJ216" t="str">
            <v>M2</v>
          </cell>
        </row>
        <row r="218">
          <cell r="AG218" t="str">
            <v>7.7 (1)</v>
          </cell>
          <cell r="AI218" t="str">
            <v xml:space="preserve">  Pasangan Struktur Jembatan Semi Per-</v>
          </cell>
          <cell r="AJ218" t="str">
            <v>Kg</v>
          </cell>
        </row>
        <row r="219">
          <cell r="AI219" t="str">
            <v xml:space="preserve">  manen</v>
          </cell>
        </row>
        <row r="221">
          <cell r="AG221" t="str">
            <v>7.7 (2)</v>
          </cell>
          <cell r="AI221" t="str">
            <v xml:space="preserve">  Pengangkutan Komponen Jembatan</v>
          </cell>
          <cell r="AJ221" t="str">
            <v>Ls</v>
          </cell>
        </row>
        <row r="222">
          <cell r="AG222" t="str">
            <v>7.7 (3)</v>
          </cell>
          <cell r="AI222" t="str">
            <v xml:space="preserve">  Boulder</v>
          </cell>
          <cell r="AJ222" t="str">
            <v>m3</v>
          </cell>
        </row>
        <row r="225">
          <cell r="AI225" t="str">
            <v xml:space="preserve">  Sub Total Harga Bab. 7 ( Dipindahkan ke Rekapitulasi Daftar Kuantitas dan Harga )</v>
          </cell>
          <cell r="AM225">
            <v>0</v>
          </cell>
        </row>
        <row r="243">
          <cell r="AG243" t="str">
            <v>DAFTAR KUANTITAS DAN HARGA</v>
          </cell>
        </row>
        <row r="245">
          <cell r="AG245" t="str">
            <v>PENAWAR</v>
          </cell>
          <cell r="AH245" t="str">
            <v>:</v>
          </cell>
          <cell r="AI245" t="str">
            <v>CV. MANDIRI KARYA UTAMA</v>
          </cell>
        </row>
        <row r="246">
          <cell r="AG246" t="str">
            <v>PROYEK</v>
          </cell>
          <cell r="AH246" t="str">
            <v>:</v>
          </cell>
          <cell r="AI246" t="str">
            <v>PENINGKATAN JALAN DAN PENGGANTIAN JEMBATAN DPU CAB. VI ACEH BARAT</v>
          </cell>
        </row>
        <row r="247">
          <cell r="AG247" t="str">
            <v>PEKERJAAN</v>
          </cell>
          <cell r="AH247" t="str">
            <v>:</v>
          </cell>
          <cell r="AI247" t="str">
            <v>PENINGKATAN JALAN KUALA TUHA - LAMIE, KM. 45+000 s/d 47+000</v>
          </cell>
        </row>
        <row r="248">
          <cell r="AG248" t="str">
            <v>PROPINSI</v>
          </cell>
          <cell r="AH248" t="str">
            <v>:</v>
          </cell>
          <cell r="AI248" t="str">
            <v>DAERAH ISTIMEWA ACEH</v>
          </cell>
        </row>
        <row r="249">
          <cell r="AG249" t="str">
            <v>LOKASI</v>
          </cell>
          <cell r="AH249" t="str">
            <v>:</v>
          </cell>
          <cell r="AI249" t="str">
            <v>KABUPATEN ACEH BARAT</v>
          </cell>
        </row>
        <row r="250">
          <cell r="AG250" t="str">
            <v>TH. ANGG.</v>
          </cell>
          <cell r="AH250" t="str">
            <v>:</v>
          </cell>
          <cell r="AI250">
            <v>2000</v>
          </cell>
        </row>
        <row r="252">
          <cell r="AG252" t="str">
            <v>MATA</v>
          </cell>
          <cell r="AL252" t="str">
            <v>HARGA</v>
          </cell>
          <cell r="AM252" t="str">
            <v>JUMLAH</v>
          </cell>
        </row>
        <row r="253">
          <cell r="AG253" t="str">
            <v>PEMBA-</v>
          </cell>
          <cell r="AI253" t="str">
            <v>U R A I A N</v>
          </cell>
          <cell r="AJ253" t="str">
            <v>SATUAN</v>
          </cell>
          <cell r="AK253" t="str">
            <v>PERKIRAAN</v>
          </cell>
          <cell r="AL253" t="str">
            <v>SATUAN</v>
          </cell>
          <cell r="AM253" t="str">
            <v>HARGA-HARGA</v>
          </cell>
        </row>
        <row r="254">
          <cell r="AG254" t="str">
            <v>YARAN</v>
          </cell>
          <cell r="AK254" t="str">
            <v>KUANTITAS</v>
          </cell>
          <cell r="AL254" t="str">
            <v>( Rp.)</v>
          </cell>
          <cell r="AM254" t="str">
            <v>PENAWARAN (Rp)</v>
          </cell>
        </row>
        <row r="255">
          <cell r="AG255" t="str">
            <v>a</v>
          </cell>
          <cell r="AI255" t="str">
            <v>b</v>
          </cell>
          <cell r="AJ255" t="str">
            <v>c</v>
          </cell>
          <cell r="AK255" t="str">
            <v>d</v>
          </cell>
          <cell r="AL255" t="str">
            <v>e</v>
          </cell>
          <cell r="AM255" t="str">
            <v>f = (d x e)</v>
          </cell>
        </row>
        <row r="258">
          <cell r="AG258" t="str">
            <v>BAB. 8</v>
          </cell>
          <cell r="AI258" t="str">
            <v xml:space="preserve">  PERKUATAN DAN PEKERJAAN MINOR</v>
          </cell>
        </row>
        <row r="260">
          <cell r="AG260" t="str">
            <v>8.1 (1)</v>
          </cell>
          <cell r="AI260" t="str">
            <v xml:space="preserve">  Lapis Pondasi Agregat Kelas A untuk</v>
          </cell>
          <cell r="AJ260" t="str">
            <v>M3</v>
          </cell>
        </row>
        <row r="261">
          <cell r="AI261" t="str">
            <v xml:space="preserve">  Pekerjaan  Minor</v>
          </cell>
        </row>
        <row r="263">
          <cell r="AG263" t="str">
            <v>8.1 (2)</v>
          </cell>
          <cell r="AI263" t="str">
            <v xml:space="preserve">  Lapis Pondasi Agregat Kelas B untuk</v>
          </cell>
          <cell r="AJ263" t="str">
            <v>M3</v>
          </cell>
        </row>
        <row r="264">
          <cell r="AI264" t="str">
            <v xml:space="preserve">  Pekerjaan  Minor</v>
          </cell>
        </row>
        <row r="266">
          <cell r="AG266" t="str">
            <v>8.1 (3)</v>
          </cell>
          <cell r="AI266" t="str">
            <v xml:space="preserve">  Agregat untuk Lapis Pondasi Jalan Tanpa</v>
          </cell>
          <cell r="AJ266" t="str">
            <v>M3</v>
          </cell>
        </row>
        <row r="267">
          <cell r="AI267" t="str">
            <v xml:space="preserve">  Penutup untuk Pekerjaan Minor</v>
          </cell>
        </row>
        <row r="269">
          <cell r="AG269" t="str">
            <v>8.1 (4)</v>
          </cell>
          <cell r="AI269" t="str">
            <v xml:space="preserve">  Waterbound Macadam untuk Pekerjaan</v>
          </cell>
          <cell r="AJ269" t="str">
            <v>M3</v>
          </cell>
        </row>
        <row r="270">
          <cell r="AI270" t="str">
            <v xml:space="preserve">  Minor</v>
          </cell>
        </row>
        <row r="272">
          <cell r="AG272" t="str">
            <v>8.1 (5)</v>
          </cell>
          <cell r="AI272" t="str">
            <v xml:space="preserve">  Campuran Aspal Panas untuk Pekerjaan</v>
          </cell>
          <cell r="AJ272" t="str">
            <v>M3</v>
          </cell>
        </row>
        <row r="273">
          <cell r="AI273" t="str">
            <v xml:space="preserve">  Minor</v>
          </cell>
        </row>
        <row r="275">
          <cell r="AG275" t="str">
            <v>8.1 (6)</v>
          </cell>
          <cell r="AI275" t="str">
            <v xml:space="preserve">  Lasbutag atau Latasbusir untuk Pekerjaan</v>
          </cell>
          <cell r="AJ275" t="str">
            <v>M3</v>
          </cell>
        </row>
        <row r="276">
          <cell r="AI276" t="str">
            <v xml:space="preserve">  Minor</v>
          </cell>
        </row>
        <row r="278">
          <cell r="AG278" t="str">
            <v>8.1 (7)</v>
          </cell>
          <cell r="AI278" t="str">
            <v xml:space="preserve">  Penetrasi   Macadam   untuk   Pekerjaan</v>
          </cell>
          <cell r="AJ278" t="str">
            <v>M3</v>
          </cell>
        </row>
        <row r="279">
          <cell r="AI279" t="str">
            <v xml:space="preserve">  Minor</v>
          </cell>
        </row>
        <row r="281">
          <cell r="AG281" t="str">
            <v>8.1 (8)</v>
          </cell>
          <cell r="AI281" t="str">
            <v xml:space="preserve">  Campuran Aspal Dingin untuk  Pekerjaan</v>
          </cell>
          <cell r="AJ281" t="str">
            <v>M3</v>
          </cell>
        </row>
        <row r="282">
          <cell r="AI282" t="str">
            <v xml:space="preserve">  Minor</v>
          </cell>
        </row>
        <row r="284">
          <cell r="AG284" t="str">
            <v>8.1 (9)</v>
          </cell>
          <cell r="AI284" t="str">
            <v xml:space="preserve">  Bitumen untuk Penutup Retak-retak</v>
          </cell>
          <cell r="AJ284" t="str">
            <v>Liter</v>
          </cell>
        </row>
        <row r="286">
          <cell r="AG286" t="str">
            <v>8.2</v>
          </cell>
          <cell r="AI286" t="str">
            <v xml:space="preserve">  Galian untuk Bahu Jalan dan Pekerjaan</v>
          </cell>
          <cell r="AJ286" t="str">
            <v>M2</v>
          </cell>
        </row>
        <row r="287">
          <cell r="AI287" t="str">
            <v xml:space="preserve">  minor lainnya</v>
          </cell>
        </row>
        <row r="289">
          <cell r="AG289" t="str">
            <v>8.3</v>
          </cell>
          <cell r="AI289" t="str">
            <v xml:space="preserve">  Stabilisasi dengan Tanaman</v>
          </cell>
          <cell r="AJ289" t="str">
            <v>M2</v>
          </cell>
        </row>
        <row r="291">
          <cell r="AG291" t="str">
            <v>8.4 (1)</v>
          </cell>
          <cell r="AI291" t="str">
            <v xml:space="preserve">  Marka Jalan</v>
          </cell>
          <cell r="AJ291" t="str">
            <v>M2</v>
          </cell>
        </row>
        <row r="293">
          <cell r="AG293" t="str">
            <v>8.4 (2)</v>
          </cell>
          <cell r="AI293" t="str">
            <v xml:space="preserve">  Rambu Jalan</v>
          </cell>
          <cell r="AJ293" t="str">
            <v>Buah</v>
          </cell>
        </row>
        <row r="295">
          <cell r="AG295" t="str">
            <v>8.4 (3)</v>
          </cell>
          <cell r="AI295" t="str">
            <v xml:space="preserve">  Patok Pengarah</v>
          </cell>
          <cell r="AJ295" t="str">
            <v>Buah</v>
          </cell>
        </row>
        <row r="297">
          <cell r="AG297" t="str">
            <v>8.4 (4)</v>
          </cell>
          <cell r="AI297" t="str">
            <v xml:space="preserve">  Patok Kilometer</v>
          </cell>
          <cell r="AJ297" t="str">
            <v>Buah</v>
          </cell>
        </row>
        <row r="299">
          <cell r="AG299" t="str">
            <v>8.4 (5)</v>
          </cell>
          <cell r="AI299" t="str">
            <v xml:space="preserve">  Rel  Pengaman</v>
          </cell>
          <cell r="AJ299" t="str">
            <v>M'</v>
          </cell>
        </row>
        <row r="301">
          <cell r="AG301" t="str">
            <v>8.5 (1)</v>
          </cell>
          <cell r="AI301" t="str">
            <v xml:space="preserve">  Perkuatan Lantai Jembatan Beton</v>
          </cell>
          <cell r="AJ301" t="str">
            <v>M2</v>
          </cell>
        </row>
        <row r="303">
          <cell r="AG303" t="str">
            <v>8.5 (2)</v>
          </cell>
          <cell r="AI303" t="str">
            <v xml:space="preserve">  Perkuatan Lantai Jembatan Kayu</v>
          </cell>
          <cell r="AJ303" t="str">
            <v>M2</v>
          </cell>
        </row>
        <row r="305">
          <cell r="AG305" t="str">
            <v>8.5 (3)</v>
          </cell>
          <cell r="AI305" t="str">
            <v xml:space="preserve">  Pengecatan Jembatan Struktur Baja</v>
          </cell>
          <cell r="AJ305" t="str">
            <v>M2</v>
          </cell>
        </row>
        <row r="309">
          <cell r="AI309" t="str">
            <v xml:space="preserve">  Sub Total Harga Bab. 8 ( Dipindahkan ke Rekapitulasi Daftar Kuantitas dan Harga )</v>
          </cell>
          <cell r="AM309">
            <v>0</v>
          </cell>
        </row>
        <row r="325">
          <cell r="AG325" t="str">
            <v>DAFTAR KUANTITAS DAN HARGA</v>
          </cell>
        </row>
        <row r="327">
          <cell r="AG327" t="str">
            <v>PENAWAR</v>
          </cell>
          <cell r="AH327" t="str">
            <v>:</v>
          </cell>
          <cell r="AI327" t="str">
            <v>CV. MANDIRI KARYA UTAMA</v>
          </cell>
        </row>
        <row r="328">
          <cell r="AG328" t="str">
            <v>PROYEK</v>
          </cell>
          <cell r="AH328" t="str">
            <v>:</v>
          </cell>
          <cell r="AI328" t="str">
            <v>PENINGKATAN JALAN DAN PENGGANTIAN JEMBATAN DPU CAB. VI ACEH BARAT</v>
          </cell>
        </row>
        <row r="329">
          <cell r="AG329" t="str">
            <v>PEKERJAAN</v>
          </cell>
          <cell r="AH329" t="str">
            <v>:</v>
          </cell>
          <cell r="AI329" t="str">
            <v>PENINGKATAN JALAN KUALA TUHA - LAMIE, KM. 45+000 s/d 47+000</v>
          </cell>
        </row>
        <row r="330">
          <cell r="AG330" t="str">
            <v>PROPINSI</v>
          </cell>
          <cell r="AH330" t="str">
            <v>:</v>
          </cell>
          <cell r="AI330" t="str">
            <v>DAERAH ISTIMEWA ACEH</v>
          </cell>
        </row>
        <row r="331">
          <cell r="AG331" t="str">
            <v>LOKASI</v>
          </cell>
          <cell r="AH331" t="str">
            <v>:</v>
          </cell>
          <cell r="AI331" t="str">
            <v>KABUPATEN ACEH BARAT</v>
          </cell>
        </row>
        <row r="332">
          <cell r="AG332" t="str">
            <v>TH. ANGG.</v>
          </cell>
          <cell r="AH332" t="str">
            <v>:</v>
          </cell>
          <cell r="AI332">
            <v>2000</v>
          </cell>
        </row>
        <row r="334">
          <cell r="AG334" t="str">
            <v>MATA</v>
          </cell>
          <cell r="AL334" t="str">
            <v>HARGA</v>
          </cell>
          <cell r="AM334" t="str">
            <v>JUMLAH</v>
          </cell>
        </row>
        <row r="335">
          <cell r="AG335" t="str">
            <v>PEMBA-</v>
          </cell>
          <cell r="AI335" t="str">
            <v>U R A I A N</v>
          </cell>
          <cell r="AJ335" t="str">
            <v>SATUAN</v>
          </cell>
          <cell r="AK335" t="str">
            <v>PERKIRAAN</v>
          </cell>
          <cell r="AL335" t="str">
            <v>SATUAN</v>
          </cell>
          <cell r="AM335" t="str">
            <v>HARGA-HARGA</v>
          </cell>
        </row>
        <row r="336">
          <cell r="AG336" t="str">
            <v>YARAN</v>
          </cell>
          <cell r="AK336" t="str">
            <v>KUANTITAS</v>
          </cell>
          <cell r="AL336" t="str">
            <v>( Rp.)</v>
          </cell>
          <cell r="AM336" t="str">
            <v>PENAWARAN (Rp)</v>
          </cell>
        </row>
        <row r="337">
          <cell r="AG337" t="str">
            <v>a</v>
          </cell>
          <cell r="AI337" t="str">
            <v>b</v>
          </cell>
          <cell r="AJ337" t="str">
            <v>c</v>
          </cell>
          <cell r="AK337" t="str">
            <v>d</v>
          </cell>
          <cell r="AL337" t="str">
            <v>e</v>
          </cell>
          <cell r="AM337" t="str">
            <v>f = (d x e)</v>
          </cell>
        </row>
        <row r="339">
          <cell r="AG339" t="str">
            <v>BAB. 9</v>
          </cell>
          <cell r="AI339" t="str">
            <v xml:space="preserve">  PEKERJAAN HARIAN</v>
          </cell>
        </row>
        <row r="341">
          <cell r="AG341" t="str">
            <v>9.1</v>
          </cell>
          <cell r="AI341" t="str">
            <v xml:space="preserve">  M  a  n  d  o  r</v>
          </cell>
          <cell r="AJ341" t="str">
            <v>Jam</v>
          </cell>
        </row>
        <row r="343">
          <cell r="AG343" t="str">
            <v>9.2</v>
          </cell>
          <cell r="AI343" t="str">
            <v xml:space="preserve">  Pekerja Biasa</v>
          </cell>
          <cell r="AJ343" t="str">
            <v>Jam</v>
          </cell>
        </row>
        <row r="345">
          <cell r="AG345" t="str">
            <v>9.3</v>
          </cell>
          <cell r="AI345" t="str">
            <v xml:space="preserve">  Tukang Kayu, Tukang Besi, dsb.</v>
          </cell>
          <cell r="AJ345" t="str">
            <v>Jam</v>
          </cell>
        </row>
        <row r="347">
          <cell r="AG347" t="str">
            <v>9.4</v>
          </cell>
          <cell r="AI347" t="str">
            <v xml:space="preserve">  Dump Truck, Kapasitas  3 - 4 m3</v>
          </cell>
          <cell r="AJ347" t="str">
            <v>Jam</v>
          </cell>
        </row>
        <row r="349">
          <cell r="AG349" t="str">
            <v>9.5</v>
          </cell>
          <cell r="AI349" t="str">
            <v xml:space="preserve">  Plat Bed Truck, Kapasitas  3 - 4 M3</v>
          </cell>
          <cell r="AJ349" t="str">
            <v>Jam</v>
          </cell>
        </row>
        <row r="351">
          <cell r="AG351" t="str">
            <v>9.6</v>
          </cell>
          <cell r="AI351" t="str">
            <v xml:space="preserve">  Water Tanker, Kapasitas 3000-4500 ltr</v>
          </cell>
          <cell r="AJ351" t="str">
            <v>Jam</v>
          </cell>
        </row>
        <row r="353">
          <cell r="AG353" t="str">
            <v>9.7</v>
          </cell>
          <cell r="AI353" t="str">
            <v xml:space="preserve">  Bulldozer, Kapasitas 100-150 HP</v>
          </cell>
          <cell r="AJ353" t="str">
            <v>Jam</v>
          </cell>
        </row>
        <row r="355">
          <cell r="AG355" t="str">
            <v>9.8</v>
          </cell>
          <cell r="AI355" t="str">
            <v xml:space="preserve">  Motor Greader, Kapasitas 75 - 100 HP</v>
          </cell>
          <cell r="AJ355" t="str">
            <v>Jam</v>
          </cell>
        </row>
        <row r="357">
          <cell r="AG357" t="str">
            <v>9.9</v>
          </cell>
          <cell r="AI357" t="str">
            <v xml:space="preserve">  Wheel Loader, Kapasitas 1,00 - 1,60 m3</v>
          </cell>
          <cell r="AJ357" t="str">
            <v>Jam</v>
          </cell>
        </row>
        <row r="359">
          <cell r="AG359" t="str">
            <v>9.10</v>
          </cell>
          <cell r="AI359" t="str">
            <v xml:space="preserve">  Track Loader, Kapasitas 75 - 100 HP</v>
          </cell>
          <cell r="AJ359" t="str">
            <v>Jam</v>
          </cell>
        </row>
        <row r="361">
          <cell r="AG361" t="str">
            <v>9.11</v>
          </cell>
          <cell r="AI361" t="str">
            <v xml:space="preserve">  Excavator, Kapasitas 80 - 140 HP</v>
          </cell>
          <cell r="AJ361" t="str">
            <v>Jam</v>
          </cell>
        </row>
        <row r="363">
          <cell r="AG363" t="str">
            <v>9.12</v>
          </cell>
          <cell r="AI363" t="str">
            <v xml:space="preserve">  Crane, Kapasitas 10 - 15 HP</v>
          </cell>
          <cell r="AJ363" t="str">
            <v>Jam</v>
          </cell>
        </row>
        <row r="365">
          <cell r="AG365" t="str">
            <v>9.13</v>
          </cell>
          <cell r="AI365" t="str">
            <v xml:space="preserve">  Steel Wheel Roller,  6 - 9 ton</v>
          </cell>
          <cell r="AJ365" t="str">
            <v>Jam</v>
          </cell>
        </row>
        <row r="367">
          <cell r="AG367" t="str">
            <v>9.14</v>
          </cell>
          <cell r="AI367" t="str">
            <v xml:space="preserve">  Vibratory Roller,  5 - 8 ton</v>
          </cell>
          <cell r="AJ367" t="str">
            <v>Jam</v>
          </cell>
        </row>
        <row r="369">
          <cell r="AG369" t="str">
            <v>9.15</v>
          </cell>
          <cell r="AI369" t="str">
            <v xml:space="preserve">  Vibratory Compactor, Kap. 1.5 - 3.0 HP </v>
          </cell>
          <cell r="AJ369" t="str">
            <v>Jam</v>
          </cell>
        </row>
        <row r="371">
          <cell r="AG371" t="str">
            <v>9.16</v>
          </cell>
          <cell r="AI371" t="str">
            <v xml:space="preserve">  Pneumatic Tyred Roller, Kap. 8 - 10 Ton</v>
          </cell>
          <cell r="AJ371" t="str">
            <v>Jam</v>
          </cell>
        </row>
        <row r="373">
          <cell r="AG373" t="str">
            <v>9.17</v>
          </cell>
          <cell r="AI373" t="str">
            <v xml:space="preserve">  Compressor, Kapasitas 4000-6500 l/jam</v>
          </cell>
          <cell r="AJ373" t="str">
            <v>Jam</v>
          </cell>
        </row>
        <row r="375">
          <cell r="AG375" t="str">
            <v>9.18</v>
          </cell>
          <cell r="AI375" t="str">
            <v xml:space="preserve">  Concrete Mixer, Kap. 0,3 - 0,6 m3</v>
          </cell>
          <cell r="AJ375" t="str">
            <v>Jam</v>
          </cell>
        </row>
        <row r="377">
          <cell r="AG377" t="str">
            <v>9.19</v>
          </cell>
          <cell r="AI377" t="str">
            <v xml:space="preserve">  Water Pump, Kap. 70 - 100 mm</v>
          </cell>
          <cell r="AJ377" t="str">
            <v>Jam</v>
          </cell>
        </row>
        <row r="385">
          <cell r="AI385" t="str">
            <v xml:space="preserve">  Sub Total Harga Bab. 9 ( Dipindahkan ke Rekapitulasi Daftar Kuantitas dan Harga )</v>
          </cell>
        </row>
        <row r="407">
          <cell r="AG407" t="str">
            <v>DAFTAR KUANTITAS DAN HARGA</v>
          </cell>
        </row>
        <row r="409">
          <cell r="AG409" t="str">
            <v>PENAWAR</v>
          </cell>
          <cell r="AI409" t="str">
            <v>CV. MANDIRI KARYA UTAMA</v>
          </cell>
        </row>
        <row r="410">
          <cell r="AG410" t="str">
            <v>PROYEK</v>
          </cell>
          <cell r="AI410" t="str">
            <v>PENINGKATAN JALAN DAN PENGGANTIAN JEMBATAN DPU CAB. VI ACEH BARAT</v>
          </cell>
        </row>
        <row r="411">
          <cell r="AG411" t="str">
            <v>PEKERJAAN</v>
          </cell>
          <cell r="AI411" t="str">
            <v>PENINGKATAN JALAN KUALA TUHA - LAMIE, KM. 45+000 s/d 47+000</v>
          </cell>
        </row>
        <row r="412">
          <cell r="AG412" t="str">
            <v>PROPINSI</v>
          </cell>
          <cell r="AI412" t="str">
            <v>DAERAH ISTIMEWA ACEH</v>
          </cell>
        </row>
        <row r="413">
          <cell r="AG413" t="str">
            <v>LOKASI</v>
          </cell>
          <cell r="AI413" t="str">
            <v>KABUPATEN ACEH BARAT</v>
          </cell>
        </row>
        <row r="414">
          <cell r="AG414" t="str">
            <v>TH. ANGG.</v>
          </cell>
          <cell r="AI414">
            <v>2000</v>
          </cell>
        </row>
        <row r="416">
          <cell r="AG416" t="str">
            <v>MATA</v>
          </cell>
          <cell r="AL416" t="str">
            <v>HARGA</v>
          </cell>
          <cell r="AM416" t="str">
            <v>JUMLAH</v>
          </cell>
        </row>
        <row r="417">
          <cell r="AG417" t="str">
            <v>PEMBA-</v>
          </cell>
          <cell r="AI417" t="str">
            <v>U R A I A N</v>
          </cell>
          <cell r="AJ417" t="str">
            <v>SATUAN</v>
          </cell>
          <cell r="AK417" t="str">
            <v>PERKIRAAN</v>
          </cell>
          <cell r="AL417" t="str">
            <v>SATUAN</v>
          </cell>
          <cell r="AM417" t="str">
            <v>HARGA-HARGA</v>
          </cell>
        </row>
        <row r="418">
          <cell r="AG418" t="str">
            <v>YARAN</v>
          </cell>
          <cell r="AK418" t="str">
            <v>KUANTITAS</v>
          </cell>
          <cell r="AL418" t="str">
            <v>( Rp.)</v>
          </cell>
          <cell r="AM418" t="str">
            <v>PENAWARAN (Rp)</v>
          </cell>
        </row>
        <row r="419">
          <cell r="AG419" t="str">
            <v>a</v>
          </cell>
          <cell r="AI419" t="str">
            <v>b</v>
          </cell>
          <cell r="AJ419" t="str">
            <v>c</v>
          </cell>
          <cell r="AK419" t="str">
            <v>d</v>
          </cell>
          <cell r="AL419" t="str">
            <v>e</v>
          </cell>
          <cell r="AM419" t="str">
            <v>f = (d x e)</v>
          </cell>
        </row>
        <row r="422">
          <cell r="AG422" t="str">
            <v>BAB. 10</v>
          </cell>
          <cell r="AI422" t="str">
            <v xml:space="preserve">  PEKERJAAN PEMELIHARAAN RUTIN</v>
          </cell>
        </row>
        <row r="424">
          <cell r="AG424" t="str">
            <v>10.1 (1)</v>
          </cell>
          <cell r="AI424" t="str">
            <v xml:space="preserve">  Pemeliharaan Rutin Perkerasan</v>
          </cell>
          <cell r="AJ424" t="str">
            <v>Ls</v>
          </cell>
        </row>
        <row r="426">
          <cell r="AG426" t="str">
            <v>10.1 (2)</v>
          </cell>
          <cell r="AI426" t="str">
            <v xml:space="preserve">  Pemeliharaan Rutin Bahu Jalan</v>
          </cell>
          <cell r="AJ426" t="str">
            <v>Ls</v>
          </cell>
        </row>
        <row r="428">
          <cell r="AG428" t="str">
            <v>10.1 (3)</v>
          </cell>
          <cell r="AI428" t="str">
            <v xml:space="preserve">  Pemeliharaan Rutin Selokan, Saluaran Air,</v>
          </cell>
          <cell r="AJ428" t="str">
            <v>Ls</v>
          </cell>
        </row>
        <row r="429">
          <cell r="AI429" t="str">
            <v xml:space="preserve">  Pemotongan dan Urugan</v>
          </cell>
        </row>
        <row r="431">
          <cell r="AG431" t="str">
            <v>10.1 (4)</v>
          </cell>
          <cell r="AI431" t="str">
            <v xml:space="preserve">  Pemeliharaan Rutin Perlengkapan Jalan</v>
          </cell>
          <cell r="AJ431" t="str">
            <v>Ls</v>
          </cell>
        </row>
        <row r="433">
          <cell r="AG433" t="str">
            <v>10.1 (5)</v>
          </cell>
          <cell r="AI433" t="str">
            <v xml:space="preserve">  Pemeliharaan Rutin Jembatan</v>
          </cell>
          <cell r="AJ433" t="str">
            <v>Ls</v>
          </cell>
        </row>
        <row r="437">
          <cell r="AI437" t="str">
            <v xml:space="preserve">  Sub Total Harga Bab. 10 ( Dipindahkan ke Rekapitulasi Daftar Kuantitas dan Harga )</v>
          </cell>
          <cell r="AM437">
            <v>0</v>
          </cell>
        </row>
        <row r="649">
          <cell r="AN649">
            <v>76</v>
          </cell>
          <cell r="AP649">
            <v>9</v>
          </cell>
          <cell r="AR649">
            <v>43</v>
          </cell>
          <cell r="AS649">
            <v>9</v>
          </cell>
          <cell r="AT649">
            <v>15</v>
          </cell>
        </row>
        <row r="703">
          <cell r="W703" t="str">
            <v>ANALISA HARGA SATUAN MATA PEMBAYARAN UTAMA</v>
          </cell>
        </row>
        <row r="705">
          <cell r="W705" t="str">
            <v>NAMA PENAWAR</v>
          </cell>
          <cell r="Z705" t="str">
            <v>CV. MANDIRI KARYA UTAMA</v>
          </cell>
        </row>
        <row r="706">
          <cell r="W706" t="str">
            <v>PROYEK</v>
          </cell>
          <cell r="Z706" t="str">
            <v>PENINGKATAN JALAN DAN PENGGANTIAN JEMBATAN DPU CAB. VI ACEH BARAT</v>
          </cell>
        </row>
        <row r="707">
          <cell r="W707" t="str">
            <v>NO. MATA PEMBAYARAN</v>
          </cell>
          <cell r="Z707" t="str">
            <v>6.1(1)</v>
          </cell>
        </row>
        <row r="708">
          <cell r="W708" t="str">
            <v>JENIS PEKERJAAN</v>
          </cell>
          <cell r="Z708" t="str">
            <v>PRIME COAT</v>
          </cell>
        </row>
        <row r="709">
          <cell r="W709" t="str">
            <v>SATUAN PEKERJAAN</v>
          </cell>
          <cell r="Z709" t="str">
            <v>LITER</v>
          </cell>
        </row>
        <row r="710">
          <cell r="W710" t="str">
            <v>PRODUKSI HARIAN/JAM</v>
          </cell>
        </row>
        <row r="712">
          <cell r="W712" t="str">
            <v>NO.</v>
          </cell>
          <cell r="X712" t="str">
            <v>U  R  A  I  A  N</v>
          </cell>
          <cell r="AA712" t="str">
            <v>SATUAN</v>
          </cell>
          <cell r="AB712" t="str">
            <v>KUANTITAS</v>
          </cell>
          <cell r="AC712" t="str">
            <v>HARGA SATUAN</v>
          </cell>
          <cell r="AD712" t="str">
            <v>JUMLAH HARGA</v>
          </cell>
        </row>
        <row r="713">
          <cell r="AC713" t="str">
            <v>(Rp.)</v>
          </cell>
          <cell r="AD713" t="str">
            <v>(Rp.)</v>
          </cell>
        </row>
        <row r="716">
          <cell r="W716" t="str">
            <v xml:space="preserve">A. </v>
          </cell>
          <cell r="X716" t="str">
            <v xml:space="preserve">  TENAGA KERJA</v>
          </cell>
        </row>
        <row r="717">
          <cell r="W717" t="str">
            <v>1.</v>
          </cell>
          <cell r="X717" t="str">
            <v xml:space="preserve">  Pekerja</v>
          </cell>
          <cell r="AA717" t="str">
            <v>Jam</v>
          </cell>
          <cell r="AB717">
            <v>4.3029259896729774E-2</v>
          </cell>
          <cell r="AC717">
            <v>1700</v>
          </cell>
          <cell r="AD717">
            <v>73.150000000000006</v>
          </cell>
        </row>
        <row r="718">
          <cell r="W718" t="str">
            <v>2.</v>
          </cell>
          <cell r="X718" t="str">
            <v xml:space="preserve">  Mandor</v>
          </cell>
          <cell r="AA718" t="str">
            <v>Jam</v>
          </cell>
          <cell r="AB718">
            <v>4.3029259896729772E-3</v>
          </cell>
          <cell r="AC718">
            <v>1900</v>
          </cell>
          <cell r="AD718">
            <v>8.18</v>
          </cell>
        </row>
        <row r="719">
          <cell r="X719" t="str">
            <v/>
          </cell>
        </row>
        <row r="722">
          <cell r="W722" t="str">
            <v>B.</v>
          </cell>
          <cell r="X722" t="str">
            <v xml:space="preserve">  B A H A N</v>
          </cell>
        </row>
        <row r="723">
          <cell r="W723" t="str">
            <v>1.</v>
          </cell>
          <cell r="X723" t="str">
            <v xml:space="preserve">  Aspal</v>
          </cell>
          <cell r="AA723" t="str">
            <v>kg</v>
          </cell>
          <cell r="AB723">
            <v>0.64200000000000002</v>
          </cell>
          <cell r="AC723">
            <v>2375</v>
          </cell>
          <cell r="AD723">
            <v>1524.75</v>
          </cell>
        </row>
        <row r="724">
          <cell r="W724" t="str">
            <v>2.</v>
          </cell>
          <cell r="X724" t="str">
            <v xml:space="preserve">  Kerosene</v>
          </cell>
          <cell r="AA724" t="str">
            <v>liter</v>
          </cell>
          <cell r="AB724">
            <v>0.48899999999999999</v>
          </cell>
          <cell r="AC724">
            <v>400</v>
          </cell>
          <cell r="AD724">
            <v>195.6</v>
          </cell>
        </row>
        <row r="730">
          <cell r="W730" t="str">
            <v>C.</v>
          </cell>
          <cell r="X730" t="str">
            <v xml:space="preserve">  PERALATAN</v>
          </cell>
        </row>
        <row r="731">
          <cell r="W731" t="str">
            <v>1.</v>
          </cell>
          <cell r="X731" t="str">
            <v xml:space="preserve">  Asphalt Sprayer</v>
          </cell>
          <cell r="AA731" t="str">
            <v>Jam</v>
          </cell>
          <cell r="AB731">
            <v>4.3029259896729772E-3</v>
          </cell>
          <cell r="AC731">
            <v>30795.644777777779</v>
          </cell>
          <cell r="AD731">
            <v>132.51</v>
          </cell>
        </row>
        <row r="732">
          <cell r="W732" t="str">
            <v>2.</v>
          </cell>
          <cell r="X732" t="str">
            <v xml:space="preserve">  Air Compressor</v>
          </cell>
          <cell r="AA732" t="str">
            <v>Jam</v>
          </cell>
          <cell r="AB732">
            <v>4.0160642570281121E-3</v>
          </cell>
          <cell r="AC732">
            <v>27488.716138915555</v>
          </cell>
          <cell r="AD732">
            <v>110.4</v>
          </cell>
        </row>
        <row r="733">
          <cell r="W733" t="str">
            <v>3.</v>
          </cell>
          <cell r="X733" t="str">
            <v xml:space="preserve">  Pick Up</v>
          </cell>
          <cell r="AA733" t="str">
            <v>Jam</v>
          </cell>
          <cell r="AB733">
            <v>4.0000000000000002E-4</v>
          </cell>
          <cell r="AC733">
            <v>41722.179083333336</v>
          </cell>
          <cell r="AD733">
            <v>16.690000000000001</v>
          </cell>
        </row>
        <row r="738">
          <cell r="W738" t="str">
            <v>D.</v>
          </cell>
          <cell r="X738" t="str">
            <v xml:space="preserve">  Jumlah ( A + B + C )</v>
          </cell>
          <cell r="AD738">
            <v>2061.2799999999997</v>
          </cell>
        </row>
        <row r="739">
          <cell r="W739" t="str">
            <v>E.</v>
          </cell>
          <cell r="X739" t="str">
            <v xml:space="preserve">  Biaya Umum dan Keuntungan = ( 10 % x D )</v>
          </cell>
          <cell r="AD739">
            <v>206.13</v>
          </cell>
        </row>
        <row r="740">
          <cell r="W740" t="str">
            <v>F.</v>
          </cell>
          <cell r="X740" t="str">
            <v xml:space="preserve">  Harga Satuan ( D + E )</v>
          </cell>
          <cell r="AD740">
            <v>2267.41</v>
          </cell>
        </row>
        <row r="741">
          <cell r="W741" t="str">
            <v>G.</v>
          </cell>
          <cell r="X741" t="str">
            <v xml:space="preserve">  DIBULATKAN</v>
          </cell>
          <cell r="AD741">
            <v>2267</v>
          </cell>
        </row>
        <row r="743">
          <cell r="W743" t="str">
            <v>Catatan :</v>
          </cell>
        </row>
        <row r="744">
          <cell r="W744" t="str">
            <v>-</v>
          </cell>
        </row>
        <row r="746">
          <cell r="W746" t="str">
            <v>-</v>
          </cell>
        </row>
        <row r="748">
          <cell r="W748" t="str">
            <v>-</v>
          </cell>
        </row>
        <row r="749">
          <cell r="W749" t="str">
            <v>-</v>
          </cell>
        </row>
        <row r="751">
          <cell r="W751" t="str">
            <v>-</v>
          </cell>
        </row>
        <row r="753">
          <cell r="W753" t="str">
            <v>-</v>
          </cell>
        </row>
        <row r="756">
          <cell r="W756" t="str">
            <v>-</v>
          </cell>
        </row>
        <row r="760">
          <cell r="AC760" t="str">
            <v>ACEH BESAR,   22  AGUSTUS  2000</v>
          </cell>
        </row>
        <row r="761">
          <cell r="AC761" t="str">
            <v>CV. MANDIRI KARYA UTAMA</v>
          </cell>
        </row>
        <row r="857">
          <cell r="W857" t="str">
            <v>ANALISA HARGA SATUAN MATA PEMBAYARAN UTAMA</v>
          </cell>
        </row>
        <row r="859">
          <cell r="W859" t="str">
            <v>NAMA PENAWAR</v>
          </cell>
          <cell r="Y859" t="str">
            <v>:</v>
          </cell>
          <cell r="Z859" t="str">
            <v>CV. MANDIRI KARYA UTAMA</v>
          </cell>
        </row>
        <row r="860">
          <cell r="W860" t="str">
            <v>PROYEK</v>
          </cell>
          <cell r="Y860" t="str">
            <v>:</v>
          </cell>
          <cell r="Z860" t="str">
            <v>PENINGKATAN JALAN DAN PENGGANTIAN JEMBATAN DPU CAB. VI ACEH BARAT</v>
          </cell>
        </row>
        <row r="861">
          <cell r="W861" t="str">
            <v>NO. MATA PEMBAYARAN</v>
          </cell>
          <cell r="Y861" t="str">
            <v>:</v>
          </cell>
          <cell r="Z861" t="str">
            <v>6.3(5)</v>
          </cell>
        </row>
        <row r="862">
          <cell r="W862" t="str">
            <v>JENIS PEKERJAAN</v>
          </cell>
          <cell r="Y862" t="str">
            <v>:</v>
          </cell>
          <cell r="Z862" t="str">
            <v>ASPHALT TREATED BASE (ATB)</v>
          </cell>
        </row>
        <row r="863">
          <cell r="W863" t="str">
            <v>SATUAN PEKERJAAN</v>
          </cell>
          <cell r="Y863" t="str">
            <v>:</v>
          </cell>
          <cell r="Z863" t="str">
            <v>m3</v>
          </cell>
        </row>
        <row r="864">
          <cell r="W864" t="str">
            <v>PRODUKSI HARIAN/JAM</v>
          </cell>
          <cell r="Y864" t="str">
            <v>:</v>
          </cell>
        </row>
        <row r="866">
          <cell r="W866" t="str">
            <v>NO.</v>
          </cell>
          <cell r="X866" t="str">
            <v>U  R  A  I  A  N</v>
          </cell>
          <cell r="AA866" t="str">
            <v>SATUAN</v>
          </cell>
          <cell r="AB866" t="str">
            <v>KUANTITAS</v>
          </cell>
          <cell r="AC866" t="str">
            <v>HARGA SATUAN</v>
          </cell>
          <cell r="AD866" t="str">
            <v>JUMLAH HARGA</v>
          </cell>
        </row>
        <row r="867">
          <cell r="AC867" t="str">
            <v>(Rp.)</v>
          </cell>
          <cell r="AD867" t="str">
            <v>(Rp.)</v>
          </cell>
        </row>
        <row r="869">
          <cell r="W869" t="str">
            <v xml:space="preserve">A. </v>
          </cell>
          <cell r="X869" t="str">
            <v xml:space="preserve">  TENAGA KERJA</v>
          </cell>
        </row>
        <row r="870">
          <cell r="W870" t="str">
            <v>1.</v>
          </cell>
          <cell r="X870" t="str">
            <v xml:space="preserve">  Pekerja</v>
          </cell>
          <cell r="AA870" t="str">
            <v>Jam</v>
          </cell>
          <cell r="AB870">
            <v>0.35714285714285715</v>
          </cell>
          <cell r="AC870">
            <v>1700</v>
          </cell>
          <cell r="AD870">
            <v>607.14</v>
          </cell>
        </row>
        <row r="871">
          <cell r="W871" t="str">
            <v>2.</v>
          </cell>
          <cell r="X871" t="str">
            <v xml:space="preserve">  Mandor</v>
          </cell>
          <cell r="AA871" t="str">
            <v>Jam</v>
          </cell>
          <cell r="AB871">
            <v>7.1428571428571425E-2</v>
          </cell>
          <cell r="AC871">
            <v>1900</v>
          </cell>
          <cell r="AD871">
            <v>135.71</v>
          </cell>
        </row>
        <row r="873">
          <cell r="X873" t="str">
            <v/>
          </cell>
        </row>
        <row r="875">
          <cell r="W875" t="str">
            <v>B.</v>
          </cell>
          <cell r="X875" t="str">
            <v xml:space="preserve">  B A H A N</v>
          </cell>
        </row>
        <row r="876">
          <cell r="W876" t="str">
            <v>1.</v>
          </cell>
          <cell r="X876" t="str">
            <v xml:space="preserve">  Agregat Kasar</v>
          </cell>
          <cell r="AA876" t="str">
            <v>m3</v>
          </cell>
          <cell r="AB876">
            <v>0.70299999999999996</v>
          </cell>
          <cell r="AC876">
            <v>50000</v>
          </cell>
          <cell r="AD876">
            <v>35150</v>
          </cell>
        </row>
        <row r="877">
          <cell r="W877" t="str">
            <v>2.</v>
          </cell>
          <cell r="X877" t="str">
            <v xml:space="preserve">  Agregat Halus</v>
          </cell>
          <cell r="AA877" t="str">
            <v>m3</v>
          </cell>
          <cell r="AB877">
            <v>0.53400000000000003</v>
          </cell>
          <cell r="AC877">
            <v>36000</v>
          </cell>
          <cell r="AD877">
            <v>19224</v>
          </cell>
        </row>
        <row r="878">
          <cell r="W878" t="str">
            <v>3.</v>
          </cell>
          <cell r="X878" t="str">
            <v xml:space="preserve">  Filler</v>
          </cell>
          <cell r="AA878" t="str">
            <v>kg</v>
          </cell>
          <cell r="AB878">
            <v>139.19999999999999</v>
          </cell>
          <cell r="AC878">
            <v>350</v>
          </cell>
          <cell r="AD878">
            <v>48720</v>
          </cell>
        </row>
        <row r="879">
          <cell r="W879" t="str">
            <v>4.</v>
          </cell>
          <cell r="X879" t="str">
            <v xml:space="preserve">  Aspal</v>
          </cell>
          <cell r="AA879" t="str">
            <v>kg</v>
          </cell>
          <cell r="AB879">
            <v>157</v>
          </cell>
          <cell r="AC879">
            <v>2375</v>
          </cell>
          <cell r="AD879">
            <v>372875</v>
          </cell>
        </row>
        <row r="882">
          <cell r="W882" t="str">
            <v>C.</v>
          </cell>
          <cell r="X882" t="str">
            <v xml:space="preserve">  PERALATAN</v>
          </cell>
        </row>
        <row r="883">
          <cell r="W883" t="str">
            <v>1.</v>
          </cell>
          <cell r="X883" t="str">
            <v xml:space="preserve">  Wheel Loader</v>
          </cell>
          <cell r="AA883" t="str">
            <v>Jam</v>
          </cell>
          <cell r="AB883">
            <v>2.2445874528905448E-2</v>
          </cell>
          <cell r="AC883">
            <v>61961.891192153329</v>
          </cell>
          <cell r="AD883">
            <v>1390.79</v>
          </cell>
        </row>
        <row r="884">
          <cell r="W884" t="str">
            <v>2.</v>
          </cell>
          <cell r="X884" t="str">
            <v xml:space="preserve">  Asphalt Mixing Plant</v>
          </cell>
          <cell r="AA884" t="str">
            <v>Jam</v>
          </cell>
          <cell r="AB884">
            <v>3.5714285714285712E-2</v>
          </cell>
          <cell r="AC884">
            <v>511690.04100000003</v>
          </cell>
          <cell r="AD884">
            <v>18274.64</v>
          </cell>
        </row>
        <row r="885">
          <cell r="W885" t="str">
            <v>3.</v>
          </cell>
          <cell r="X885" t="str">
            <v xml:space="preserve">  Dump Truck</v>
          </cell>
          <cell r="AA885" t="str">
            <v>Jam</v>
          </cell>
          <cell r="AB885">
            <v>1.19628125</v>
          </cell>
          <cell r="AC885">
            <v>41722.179083333336</v>
          </cell>
          <cell r="AD885">
            <v>49911.46</v>
          </cell>
        </row>
        <row r="886">
          <cell r="W886" t="str">
            <v>4.</v>
          </cell>
          <cell r="X886" t="str">
            <v xml:space="preserve">  Asphalt Finisher</v>
          </cell>
          <cell r="AA886" t="str">
            <v>Jam</v>
          </cell>
          <cell r="AB886">
            <v>9.0361454819278014E-2</v>
          </cell>
          <cell r="AC886">
            <v>62576.209076850006</v>
          </cell>
          <cell r="AD886">
            <v>5654.48</v>
          </cell>
        </row>
        <row r="887">
          <cell r="W887" t="str">
            <v>5.</v>
          </cell>
          <cell r="X887" t="str">
            <v xml:space="preserve">  Tandem Roller</v>
          </cell>
          <cell r="AA887" t="str">
            <v>Jam</v>
          </cell>
          <cell r="AB887">
            <v>2.5100401606425699E-2</v>
          </cell>
          <cell r="AC887">
            <v>24118.531999999999</v>
          </cell>
          <cell r="AD887">
            <v>605.38</v>
          </cell>
        </row>
        <row r="888">
          <cell r="W888" t="str">
            <v>6.</v>
          </cell>
          <cell r="X888" t="str">
            <v xml:space="preserve">  Tyred Roller</v>
          </cell>
          <cell r="AA888" t="str">
            <v>Jam</v>
          </cell>
          <cell r="AB888">
            <v>3.543586109142452E-2</v>
          </cell>
          <cell r="AC888">
            <v>33940.980355555555</v>
          </cell>
          <cell r="AD888">
            <v>1202.73</v>
          </cell>
        </row>
        <row r="889">
          <cell r="W889" t="str">
            <v>7.</v>
          </cell>
          <cell r="X889" t="str">
            <v xml:space="preserve">  Alat Bantu</v>
          </cell>
          <cell r="AA889" t="str">
            <v>Jam</v>
          </cell>
          <cell r="AB889">
            <v>1</v>
          </cell>
          <cell r="AC889">
            <v>1000</v>
          </cell>
          <cell r="AD889">
            <v>1000</v>
          </cell>
        </row>
        <row r="892">
          <cell r="W892" t="str">
            <v>D.</v>
          </cell>
          <cell r="X892" t="str">
            <v xml:space="preserve">  Jumlah ( A + B + C )</v>
          </cell>
          <cell r="AD892">
            <v>554751.32999999996</v>
          </cell>
        </row>
        <row r="893">
          <cell r="W893" t="str">
            <v>E.</v>
          </cell>
          <cell r="X893" t="str">
            <v xml:space="preserve">  Biaya Umum dan Keuntungan = ( 10 % x D )</v>
          </cell>
          <cell r="AD893">
            <v>55475.13</v>
          </cell>
        </row>
        <row r="894">
          <cell r="W894" t="str">
            <v>F.</v>
          </cell>
          <cell r="X894" t="str">
            <v xml:space="preserve">  Harga Satuan ( D + E )</v>
          </cell>
          <cell r="AD894">
            <v>610226.46</v>
          </cell>
        </row>
        <row r="895">
          <cell r="W895" t="str">
            <v>G.</v>
          </cell>
          <cell r="X895" t="str">
            <v xml:space="preserve">  DIBULATKAN</v>
          </cell>
          <cell r="AD895">
            <v>610226</v>
          </cell>
        </row>
        <row r="897">
          <cell r="W897" t="str">
            <v>Catatan :</v>
          </cell>
        </row>
        <row r="898">
          <cell r="W898" t="str">
            <v>-</v>
          </cell>
        </row>
        <row r="900">
          <cell r="W900" t="str">
            <v>-</v>
          </cell>
        </row>
        <row r="902">
          <cell r="W902" t="str">
            <v>-</v>
          </cell>
        </row>
        <row r="903">
          <cell r="W903" t="str">
            <v>-</v>
          </cell>
        </row>
        <row r="905">
          <cell r="W905" t="str">
            <v>-</v>
          </cell>
        </row>
        <row r="907">
          <cell r="W907" t="str">
            <v>-</v>
          </cell>
        </row>
        <row r="910">
          <cell r="W910" t="str">
            <v>-</v>
          </cell>
        </row>
        <row r="914">
          <cell r="AC914" t="str">
            <v>ACEH BESAR,   22  AGUSTUS  2000</v>
          </cell>
        </row>
        <row r="915">
          <cell r="AC915" t="str">
            <v>CV. MANDIRI KARYA UTAMA</v>
          </cell>
        </row>
        <row r="937">
          <cell r="W937" t="str">
            <v>ANALISA HARGA SATUAN MATA PEMBAYARAN UTAMA</v>
          </cell>
        </row>
        <row r="939">
          <cell r="W939" t="str">
            <v>NAMA PENAWAR</v>
          </cell>
          <cell r="Y939" t="str">
            <v>:</v>
          </cell>
          <cell r="Z939" t="str">
            <v>CV. MANDIRI KARYA UTAMA</v>
          </cell>
        </row>
        <row r="940">
          <cell r="W940" t="str">
            <v>PROYEK</v>
          </cell>
          <cell r="Y940" t="str">
            <v>:</v>
          </cell>
          <cell r="Z940" t="str">
            <v>PENINGKATAN JALAN DAN PENGGANTIAN JEMBATAN DPU CAB. VI ACEH BARAT</v>
          </cell>
        </row>
        <row r="941">
          <cell r="W941" t="str">
            <v>NO. MATA PEMBAYARAN</v>
          </cell>
          <cell r="Y941" t="str">
            <v>:</v>
          </cell>
          <cell r="Z941" t="str">
            <v>6.3 (4)</v>
          </cell>
        </row>
        <row r="942">
          <cell r="W942" t="str">
            <v>JENIS PEKERJAAN</v>
          </cell>
          <cell r="Y942" t="str">
            <v>:</v>
          </cell>
          <cell r="Z942" t="str">
            <v>Lapis Permukaan : AC</v>
          </cell>
        </row>
        <row r="943">
          <cell r="W943" t="str">
            <v>SATUAN PEKERJAAN</v>
          </cell>
          <cell r="Y943" t="str">
            <v>:</v>
          </cell>
          <cell r="Z943" t="str">
            <v>m2</v>
          </cell>
        </row>
        <row r="944">
          <cell r="W944" t="str">
            <v>PRODUKSI HARIAN/JAM</v>
          </cell>
          <cell r="Y944" t="str">
            <v>:</v>
          </cell>
        </row>
        <row r="946">
          <cell r="W946" t="str">
            <v>NO.</v>
          </cell>
          <cell r="X946" t="str">
            <v>U  R  A  I  A  N</v>
          </cell>
          <cell r="AA946" t="str">
            <v>SATUAN</v>
          </cell>
          <cell r="AB946" t="str">
            <v>KUANTITAS</v>
          </cell>
          <cell r="AC946" t="str">
            <v>HARGA SATUAN</v>
          </cell>
          <cell r="AD946" t="str">
            <v>JUMLAH HARGA</v>
          </cell>
        </row>
        <row r="947">
          <cell r="AC947" t="str">
            <v>(Rp.)</v>
          </cell>
          <cell r="AD947" t="str">
            <v>(Rp.)</v>
          </cell>
        </row>
        <row r="949">
          <cell r="W949" t="str">
            <v xml:space="preserve">A. </v>
          </cell>
          <cell r="X949" t="str">
            <v xml:space="preserve">  TENAGA KERJA</v>
          </cell>
        </row>
        <row r="950">
          <cell r="W950" t="str">
            <v>1.</v>
          </cell>
          <cell r="X950" t="str">
            <v xml:space="preserve">  Pekerja</v>
          </cell>
          <cell r="AA950" t="str">
            <v>Jam</v>
          </cell>
          <cell r="AB950">
            <v>3.8300000000000001E-2</v>
          </cell>
          <cell r="AC950">
            <v>1700</v>
          </cell>
          <cell r="AD950">
            <v>65.11</v>
          </cell>
        </row>
        <row r="951">
          <cell r="W951" t="str">
            <v>2.</v>
          </cell>
          <cell r="X951" t="str">
            <v xml:space="preserve">  Mandor</v>
          </cell>
          <cell r="AA951" t="str">
            <v>Jam</v>
          </cell>
          <cell r="AB951">
            <v>3.8E-3</v>
          </cell>
          <cell r="AC951">
            <v>1900</v>
          </cell>
          <cell r="AD951">
            <v>7.22</v>
          </cell>
        </row>
        <row r="953">
          <cell r="X953" t="str">
            <v/>
          </cell>
        </row>
        <row r="955">
          <cell r="W955" t="str">
            <v>B.</v>
          </cell>
          <cell r="X955" t="str">
            <v xml:space="preserve">  B A H A N</v>
          </cell>
        </row>
        <row r="956">
          <cell r="W956" t="str">
            <v>1.</v>
          </cell>
          <cell r="X956" t="str">
            <v xml:space="preserve">  Agregat Kasar</v>
          </cell>
          <cell r="AA956" t="str">
            <v>m3</v>
          </cell>
          <cell r="AB956">
            <v>3.3600000000000005E-2</v>
          </cell>
          <cell r="AC956">
            <v>50000</v>
          </cell>
          <cell r="AD956">
            <v>1680</v>
          </cell>
        </row>
        <row r="957">
          <cell r="W957" t="str">
            <v>2.</v>
          </cell>
          <cell r="X957" t="str">
            <v xml:space="preserve">  Agregat Halus</v>
          </cell>
          <cell r="AA957" t="str">
            <v>m3</v>
          </cell>
          <cell r="AB957">
            <v>1.49E-2</v>
          </cell>
          <cell r="AC957">
            <v>36000</v>
          </cell>
          <cell r="AD957">
            <v>536.4</v>
          </cell>
        </row>
        <row r="958">
          <cell r="W958" t="str">
            <v>3.</v>
          </cell>
          <cell r="X958" t="str">
            <v xml:space="preserve">  Filler</v>
          </cell>
          <cell r="AA958" t="str">
            <v>kg</v>
          </cell>
          <cell r="AB958">
            <v>4.8014999999999999</v>
          </cell>
          <cell r="AC958">
            <v>350</v>
          </cell>
          <cell r="AD958">
            <v>1680.53</v>
          </cell>
        </row>
        <row r="959">
          <cell r="W959" t="str">
            <v>4.</v>
          </cell>
          <cell r="X959" t="str">
            <v xml:space="preserve">  Aspal</v>
          </cell>
          <cell r="AA959" t="str">
            <v>kg</v>
          </cell>
          <cell r="AB959">
            <v>6.6150000000000002</v>
          </cell>
          <cell r="AC959">
            <v>2375</v>
          </cell>
          <cell r="AD959">
            <v>15710.63</v>
          </cell>
        </row>
        <row r="962">
          <cell r="W962" t="str">
            <v>C.</v>
          </cell>
          <cell r="X962" t="str">
            <v xml:space="preserve">  PERALATAN</v>
          </cell>
        </row>
        <row r="963">
          <cell r="W963" t="str">
            <v>1.</v>
          </cell>
          <cell r="X963" t="str">
            <v xml:space="preserve">  Wheel Loader</v>
          </cell>
          <cell r="AA963" t="str">
            <v>Jam</v>
          </cell>
          <cell r="AB963">
            <v>1E-3</v>
          </cell>
          <cell r="AC963">
            <v>61961.891192153329</v>
          </cell>
          <cell r="AD963">
            <v>61.96</v>
          </cell>
        </row>
        <row r="964">
          <cell r="W964" t="str">
            <v>2.</v>
          </cell>
          <cell r="X964" t="str">
            <v xml:space="preserve">  Asphalt Mixing Plant</v>
          </cell>
          <cell r="AA964" t="str">
            <v>Jam</v>
          </cell>
          <cell r="AB964">
            <v>1.5E-3</v>
          </cell>
          <cell r="AC964">
            <v>511690.04100000003</v>
          </cell>
          <cell r="AD964">
            <v>767.54</v>
          </cell>
        </row>
        <row r="965">
          <cell r="W965" t="str">
            <v>3.</v>
          </cell>
          <cell r="X965" t="str">
            <v xml:space="preserve">  Genset</v>
          </cell>
          <cell r="AA965" t="str">
            <v>Jam</v>
          </cell>
          <cell r="AB965">
            <v>1E-3</v>
          </cell>
          <cell r="AC965">
            <v>63202.772222222222</v>
          </cell>
          <cell r="AD965">
            <v>63.2</v>
          </cell>
        </row>
        <row r="966">
          <cell r="W966" t="str">
            <v>4.</v>
          </cell>
          <cell r="X966" t="str">
            <v xml:space="preserve">  Dump Truck</v>
          </cell>
          <cell r="AA966" t="str">
            <v>Jam</v>
          </cell>
          <cell r="AB966">
            <v>1.2200000000000001E-2</v>
          </cell>
          <cell r="AC966">
            <v>41722.179083333336</v>
          </cell>
          <cell r="AD966">
            <v>509.01</v>
          </cell>
        </row>
        <row r="967">
          <cell r="W967" t="str">
            <v>5.</v>
          </cell>
          <cell r="X967" t="str">
            <v xml:space="preserve">  Asphalt Finisher</v>
          </cell>
          <cell r="AA967" t="str">
            <v>Jam</v>
          </cell>
          <cell r="AB967">
            <v>2.4000000000000002E-3</v>
          </cell>
          <cell r="AC967">
            <v>62576.209076850006</v>
          </cell>
          <cell r="AD967">
            <v>150.18</v>
          </cell>
        </row>
        <row r="968">
          <cell r="W968" t="str">
            <v>6.</v>
          </cell>
          <cell r="X968" t="str">
            <v xml:space="preserve">  Tandem Roller</v>
          </cell>
          <cell r="AA968" t="str">
            <v>Jam</v>
          </cell>
          <cell r="AB968">
            <v>1E-3</v>
          </cell>
          <cell r="AC968">
            <v>24118.531999999999</v>
          </cell>
          <cell r="AD968">
            <v>24.12</v>
          </cell>
        </row>
        <row r="969">
          <cell r="W969" t="str">
            <v>7.</v>
          </cell>
          <cell r="X969" t="str">
            <v xml:space="preserve">  Pneumatic Tyred Roller</v>
          </cell>
          <cell r="AA969" t="str">
            <v>Jam</v>
          </cell>
          <cell r="AB969">
            <v>1E-3</v>
          </cell>
          <cell r="AC969">
            <v>33940.980355555555</v>
          </cell>
          <cell r="AD969">
            <v>33.94</v>
          </cell>
        </row>
        <row r="970">
          <cell r="W970" t="str">
            <v>8.</v>
          </cell>
          <cell r="X970" t="str">
            <v xml:space="preserve">  Alat Bantu</v>
          </cell>
          <cell r="AA970" t="str">
            <v>Jam</v>
          </cell>
          <cell r="AB970">
            <v>1</v>
          </cell>
          <cell r="AC970">
            <v>100</v>
          </cell>
          <cell r="AD970">
            <v>100</v>
          </cell>
        </row>
        <row r="972">
          <cell r="W972" t="str">
            <v>D.</v>
          </cell>
          <cell r="X972" t="str">
            <v xml:space="preserve">  Jumlah ( A + B + C )</v>
          </cell>
          <cell r="AD972">
            <v>21389.839999999997</v>
          </cell>
        </row>
        <row r="973">
          <cell r="W973" t="str">
            <v>E.</v>
          </cell>
          <cell r="X973" t="str">
            <v xml:space="preserve">  Biaya Umum dan Keuntungan = ( 10 % x D )</v>
          </cell>
          <cell r="AD973">
            <v>2138.98</v>
          </cell>
        </row>
        <row r="974">
          <cell r="W974" t="str">
            <v>F.</v>
          </cell>
          <cell r="X974" t="str">
            <v xml:space="preserve">  Harga Satuan ( D + E )</v>
          </cell>
          <cell r="AD974">
            <v>23528.819999999996</v>
          </cell>
        </row>
        <row r="975">
          <cell r="W975" t="str">
            <v>G.</v>
          </cell>
          <cell r="X975" t="str">
            <v xml:space="preserve">  D i b u l a t k a n</v>
          </cell>
          <cell r="AD975">
            <v>23529</v>
          </cell>
        </row>
        <row r="977">
          <cell r="W977" t="str">
            <v>Catatan :</v>
          </cell>
        </row>
        <row r="978">
          <cell r="W978" t="str">
            <v>-</v>
          </cell>
          <cell r="X978" t="str">
            <v>|Satuan dapat berdasarkan atas jam operasi untuk tenaga kerja dan peralatan, volume dan / atau</v>
          </cell>
        </row>
        <row r="979">
          <cell r="X979" t="str">
            <v>|ukuran berat untuk bahan-bahan.</v>
          </cell>
        </row>
        <row r="980">
          <cell r="W980" t="str">
            <v>-</v>
          </cell>
          <cell r="X980" t="str">
            <v>|Kuantitas satuan adalah kuantitas setiap komponen untuk menyelesaikan atau satuan pekerjaan</v>
          </cell>
        </row>
        <row r="981">
          <cell r="X981" t="str">
            <v>|dari nomor mata pembayaran.</v>
          </cell>
        </row>
        <row r="982">
          <cell r="W982" t="str">
            <v>-</v>
          </cell>
          <cell r="X982" t="str">
            <v>|Biaya Satuan sudah termasuk pengeluaran untuk seluruh pajak yang berkaitan (tetapi tidak termasuk</v>
          </cell>
        </row>
        <row r="983">
          <cell r="X983" t="str">
            <v>|PPN yang dibayarkan dari Kontrak) dan biaya-biaya lainnya.</v>
          </cell>
        </row>
        <row r="984">
          <cell r="W984" t="str">
            <v>-</v>
          </cell>
          <cell r="X984" t="str">
            <v>|Harga Satuan yang diajukan Peserta Lelang harus mencakup seluruh tambahan tenaga kerja,</v>
          </cell>
        </row>
        <row r="985">
          <cell r="X985" t="str">
            <v>|bahan, peralatan atau kerugian yang mungkin diperlukan untuk menyelesaikan pekerjaan sesuai</v>
          </cell>
        </row>
        <row r="986">
          <cell r="X986" t="str">
            <v>|dengan Spesifikasi dan Gambar.</v>
          </cell>
        </row>
        <row r="987">
          <cell r="W987" t="str">
            <v>-</v>
          </cell>
          <cell r="X987" t="str">
            <v>|Koefisien bahan tidak boleh diubah.</v>
          </cell>
        </row>
        <row r="988">
          <cell r="W988" t="str">
            <v>-</v>
          </cell>
          <cell r="X988" t="str">
            <v>|Jenis tenaga kerja dan peralatan dapat disesuaikan dengan Metode Pelaksanaan yang digunakan.</v>
          </cell>
        </row>
        <row r="991">
          <cell r="AC991">
            <v>0</v>
          </cell>
        </row>
        <row r="992">
          <cell r="AC992">
            <v>0</v>
          </cell>
        </row>
        <row r="1103">
          <cell r="X1103" t="str">
            <v xml:space="preserve">  Motor Grader</v>
          </cell>
          <cell r="AA1103" t="str">
            <v>Jam</v>
          </cell>
          <cell r="AB1103">
            <v>42</v>
          </cell>
          <cell r="AC1103">
            <v>70925.908490275557</v>
          </cell>
          <cell r="AD1103">
            <v>2978888.16</v>
          </cell>
        </row>
        <row r="1104">
          <cell r="X1104" t="str">
            <v xml:space="preserve">  Dump Truck</v>
          </cell>
          <cell r="AA1104" t="str">
            <v>Jam</v>
          </cell>
          <cell r="AB1104">
            <v>21</v>
          </cell>
          <cell r="AC1104">
            <v>41722.179083333336</v>
          </cell>
          <cell r="AD1104">
            <v>876165.76</v>
          </cell>
        </row>
        <row r="1107">
          <cell r="W1107" t="str">
            <v>A.</v>
          </cell>
          <cell r="X1107" t="str">
            <v xml:space="preserve">  JUMLAH ( I + II + III )</v>
          </cell>
          <cell r="AD1107">
            <v>8185053.9199999999</v>
          </cell>
        </row>
        <row r="1108">
          <cell r="W1108" t="str">
            <v>B.</v>
          </cell>
          <cell r="X1108" t="str">
            <v xml:space="preserve">  BIAYA UMUM DAN KEUNTUNGAN = ( 10 % x A )</v>
          </cell>
          <cell r="AD1108">
            <v>818505.39199999999</v>
          </cell>
        </row>
        <row r="1109">
          <cell r="W1109" t="str">
            <v>C.</v>
          </cell>
          <cell r="X1109" t="str">
            <v xml:space="preserve">  HARGA LUMPSUM TOTAL = ( A + B )</v>
          </cell>
          <cell r="AD1109">
            <v>9003559.311999999</v>
          </cell>
        </row>
        <row r="1110">
          <cell r="W1110" t="str">
            <v>D.</v>
          </cell>
          <cell r="X1110" t="str">
            <v xml:space="preserve">  HARGA LUMPSUM/BULAN UNTUK 3 BULAN PERTAMA = C / 8</v>
          </cell>
          <cell r="AD1110">
            <v>1125444.9139999999</v>
          </cell>
        </row>
        <row r="1111">
          <cell r="W1111" t="str">
            <v>E.</v>
          </cell>
          <cell r="X1111" t="str">
            <v xml:space="preserve">  HARGA LUMPSUM/BULAN UNTUK SISANYA SELAMA MASA PELAKSANAAN</v>
          </cell>
          <cell r="AD1111">
            <v>5627224.5699999994</v>
          </cell>
        </row>
        <row r="1112">
          <cell r="X1112" t="str">
            <v xml:space="preserve">  = 5/8 x C/( MASA PELAKSANAAN - 3 )</v>
          </cell>
        </row>
        <row r="1114">
          <cell r="W1114" t="str">
            <v>Catatan :</v>
          </cell>
        </row>
        <row r="1115">
          <cell r="W1115" t="str">
            <v>-</v>
          </cell>
          <cell r="X1115" t="str">
            <v>|Kuantitas-kuantitas yang dicantumkan harus diperkirakan oleh Peserta lelang.</v>
          </cell>
        </row>
        <row r="1116">
          <cell r="W1116" t="str">
            <v>-</v>
          </cell>
          <cell r="X1116" t="str">
            <v>|Harga Lump Sum yang diajukan Peserta lelang harus mencakup seluruh pajak yang berkaitan (tetapi tidak</v>
          </cell>
        </row>
        <row r="1117">
          <cell r="X1117" t="str">
            <v>|termasuk PPN yang dibayarkan dari Kontrak), bahan-bahan tambahan, tenaga kerja atau peralatan</v>
          </cell>
        </row>
        <row r="1118">
          <cell r="X1118" t="str">
            <v>|yang mungkin diperlukan.</v>
          </cell>
        </row>
        <row r="1119">
          <cell r="W1119" t="str">
            <v>-</v>
          </cell>
          <cell r="X1119" t="str">
            <v>|Mata Pekerjaan dan Kuantitas yang ditunjukkan dalam Analisa Harga di atas adalah perkiraan Peserta lelang</v>
          </cell>
        </row>
        <row r="1120">
          <cell r="X1120" t="str">
            <v>|semata-mata untuk menjadi dasar penetapan Mata Pembayaran Pekerjaan Pemeliharaan Rutin ini dan</v>
          </cell>
        </row>
        <row r="1121">
          <cell r="X1121" t="str">
            <v>|tidak perlu menggambarkan kebutuhan pekerjaan yang sesungguhnya. Pembayaran kepada Kontraktor</v>
          </cell>
        </row>
        <row r="1122">
          <cell r="X1122" t="str">
            <v>|berdasarkan kewajibannya untuk memelihara kondisi jalan agar tetap memuaskan sepanjang waktu</v>
          </cell>
        </row>
        <row r="1123">
          <cell r="X1123" t="str">
            <v>|sebagaimana ditentukan dalam Spesifikasi dan tidak perlu dikaitkan dengan kuantitas yang ditunjukkan</v>
          </cell>
        </row>
        <row r="1124">
          <cell r="X1124" t="str">
            <v>|dalam Analisa Harganya.</v>
          </cell>
        </row>
        <row r="1125">
          <cell r="W1125" t="str">
            <v>-</v>
          </cell>
          <cell r="X1125" t="str">
            <v>|Meskipun Analisa Harga di atas ditentukan untuk Masa Pelaksanaan, Kontraktor juga bertanggung jawab</v>
          </cell>
        </row>
        <row r="1126">
          <cell r="X1126" t="str">
            <v>|untuk Pekerjaan Pemeliharaan Rutin selama Masa Pemeliharaan sesuai dengan Spesifikasi. Namun</v>
          </cell>
        </row>
        <row r="1127">
          <cell r="X1127" t="str">
            <v>|demikian, tidak ada pembayaran terpisah untuk Pekerjaan Pemeliharaan Rutin selama Masa Pemeliharaan</v>
          </cell>
        </row>
        <row r="1128">
          <cell r="X1128" t="str">
            <v>|tersebut, sedangkan biaya yang dikeluarkan untuk Pekerjaan itu dianggap sudah termasuk dalam</v>
          </cell>
        </row>
        <row r="1129">
          <cell r="X1129" t="str">
            <v>|Harga-harga Satuan yang berkaitan.</v>
          </cell>
        </row>
        <row r="1136">
          <cell r="AC1136">
            <v>0</v>
          </cell>
        </row>
        <row r="1137">
          <cell r="AC1137">
            <v>0</v>
          </cell>
        </row>
        <row r="1143">
          <cell r="AC1143">
            <v>0</v>
          </cell>
        </row>
        <row r="1144">
          <cell r="AC1144">
            <v>0</v>
          </cell>
        </row>
        <row r="1150">
          <cell r="W1150" t="str">
            <v>LAMPIRAN  2(b)-4  PENAWARAN</v>
          </cell>
        </row>
        <row r="1151">
          <cell r="W1151" t="str">
            <v>( Lampiran ini dipergunakan semata-mata untuk Evaluasi Penawaran )</v>
          </cell>
        </row>
        <row r="1153">
          <cell r="W1153" t="str">
            <v>ANALISA HARGA LUMP SUM</v>
          </cell>
        </row>
        <row r="1154">
          <cell r="W1154" t="str">
            <v>UNTUK PEKERJAAN PEMELIHARAAN RUTIN</v>
          </cell>
        </row>
        <row r="1157">
          <cell r="W1157" t="str">
            <v>NAMA PENAWAR</v>
          </cell>
          <cell r="Z1157" t="str">
            <v>CV. MANDIRI KARYA UTAMA</v>
          </cell>
        </row>
        <row r="1158">
          <cell r="W1158" t="str">
            <v>PROYEK</v>
          </cell>
          <cell r="Z1158" t="str">
            <v>: 10.1(4)</v>
          </cell>
        </row>
        <row r="1159">
          <cell r="W1159" t="str">
            <v>NO. MATA PEMBAYARAN</v>
          </cell>
          <cell r="Z1159" t="str">
            <v>: Pemeliharaan Rutin terhadap Perlengkapan Jalan</v>
          </cell>
        </row>
        <row r="1160">
          <cell r="W1160" t="str">
            <v>JENIS PEKERJAAN</v>
          </cell>
          <cell r="Z1160" t="str">
            <v>: Lump Sum/Bulan</v>
          </cell>
        </row>
        <row r="1162">
          <cell r="AC1162" t="str">
            <v>BIAYA</v>
          </cell>
          <cell r="AD1162" t="str">
            <v>JUMLAH</v>
          </cell>
        </row>
        <row r="1163">
          <cell r="W1163" t="str">
            <v>NO</v>
          </cell>
          <cell r="X1163" t="str">
            <v>U R A I A N</v>
          </cell>
          <cell r="AA1163" t="str">
            <v>SATUAN</v>
          </cell>
          <cell r="AB1163" t="str">
            <v>KUANTITAS</v>
          </cell>
          <cell r="AC1163" t="str">
            <v>SATUAN</v>
          </cell>
          <cell r="AD1163" t="str">
            <v>HARGA</v>
          </cell>
        </row>
        <row r="1164">
          <cell r="AC1164" t="str">
            <v>(Rp.)</v>
          </cell>
          <cell r="AD1164" t="str">
            <v>(Rp.)</v>
          </cell>
        </row>
        <row r="1166">
          <cell r="W1166" t="str">
            <v>I.</v>
          </cell>
          <cell r="X1166" t="str">
            <v xml:space="preserve">  Bahan-bahan :</v>
          </cell>
        </row>
        <row r="1167">
          <cell r="X1167" t="str">
            <v xml:space="preserve">  Umum</v>
          </cell>
          <cell r="AA1167" t="str">
            <v>Ls</v>
          </cell>
          <cell r="AB1167">
            <v>1</v>
          </cell>
          <cell r="AC1167">
            <v>1000000</v>
          </cell>
          <cell r="AD1167">
            <v>1000000</v>
          </cell>
        </row>
      </sheetData>
      <sheetData sheetId="6" refreshError="1"/>
      <sheetData sheetId="7"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ANALIS"/>
      <sheetName val="Sheet1"/>
      <sheetName val="Sheet2"/>
      <sheetName val="Sheet3"/>
      <sheetName val="Skedul"/>
    </sheetNames>
    <sheetDataSet>
      <sheetData sheetId="0"/>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ISCLAIMER"/>
      <sheetName val="MAJOR"/>
      <sheetName val="%"/>
      <sheetName val="Rekap"/>
      <sheetName val="Informasi"/>
      <sheetName val="Peta Quarry"/>
      <sheetName val="Mobilisasi"/>
      <sheetName val="Perhitungan Mobilisasi Alat"/>
      <sheetName val="Lalu Lintas"/>
      <sheetName val="Jembatan Sementara"/>
      <sheetName val="BOQ"/>
      <sheetName val="D2"/>
      <sheetName val="D3"/>
      <sheetName val="D4"/>
      <sheetName val="D5"/>
      <sheetName val="D6"/>
      <sheetName val="D6 ASBT"/>
      <sheetName val="D7(1)"/>
      <sheetName val="D7(2)"/>
      <sheetName val="D7(3)"/>
      <sheetName val="D8(1)"/>
      <sheetName val="D8(2)"/>
      <sheetName val="D9"/>
      <sheetName val="D10 LS-Rutin"/>
      <sheetName val="D10 Kuantitas"/>
      <sheetName val="D10 Analisa HSP"/>
      <sheetName val="4-Basic Price"/>
      <sheetName val="4-Analisa Quarry"/>
      <sheetName val="4-formulir harga bahan"/>
      <sheetName val="5-ALAT(1)"/>
      <sheetName val="5-ALAT (2)"/>
      <sheetName val="Agg Halus &amp; Kasar"/>
      <sheetName val="Agg A"/>
      <sheetName val="Agg B"/>
      <sheetName val="Agg C"/>
    </sheetNames>
    <sheetDataSet>
      <sheetData sheetId="0" refreshError="1"/>
      <sheetData sheetId="1" refreshError="1"/>
      <sheetData sheetId="2" refreshError="1"/>
      <sheetData sheetId="3"/>
      <sheetData sheetId="4"/>
      <sheetData sheetId="5" refreshError="1"/>
      <sheetData sheetId="6"/>
      <sheetData sheetId="7"/>
      <sheetData sheetId="8" refreshError="1"/>
      <sheetData sheetId="9" refreshError="1"/>
      <sheetData sheetId="10">
        <row r="19">
          <cell r="G19">
            <v>1353030000</v>
          </cell>
        </row>
        <row r="37">
          <cell r="G37">
            <v>19883254.907401443</v>
          </cell>
        </row>
        <row r="86">
          <cell r="G86">
            <v>2155514.8537545586</v>
          </cell>
        </row>
        <row r="124">
          <cell r="G124">
            <v>26754834.324554987</v>
          </cell>
        </row>
        <row r="225">
          <cell r="G225">
            <v>318147649.39314324</v>
          </cell>
        </row>
        <row r="275">
          <cell r="G275">
            <v>40905140.635936216</v>
          </cell>
        </row>
        <row r="301">
          <cell r="G301">
            <v>4672264.4242790667</v>
          </cell>
        </row>
        <row r="312">
          <cell r="G312">
            <v>216004878.56</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ow r="8">
          <cell r="F8">
            <v>4532.3142857142857</v>
          </cell>
        </row>
        <row r="9">
          <cell r="F9">
            <v>5963.5714285714284</v>
          </cell>
        </row>
        <row r="10">
          <cell r="F10">
            <v>7156.2857142857147</v>
          </cell>
        </row>
        <row r="70">
          <cell r="F70">
            <v>5500</v>
          </cell>
        </row>
        <row r="71">
          <cell r="F71">
            <v>1250000</v>
          </cell>
        </row>
        <row r="90">
          <cell r="F90">
            <v>973593.01274346234</v>
          </cell>
        </row>
        <row r="91">
          <cell r="F91">
            <v>8500</v>
          </cell>
        </row>
        <row r="98">
          <cell r="F98">
            <v>110200</v>
          </cell>
        </row>
      </sheetData>
      <sheetData sheetId="27"/>
      <sheetData sheetId="28"/>
      <sheetData sheetId="29"/>
      <sheetData sheetId="30"/>
      <sheetData sheetId="31"/>
      <sheetData sheetId="32"/>
      <sheetData sheetId="33"/>
      <sheetData sheetId="34"/>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DISCLAIMER"/>
      <sheetName val="MAJOR"/>
      <sheetName val="Sheet1"/>
      <sheetName val="TIME SCHEDULE"/>
      <sheetName val="Rekap"/>
      <sheetName val="Peta Quarry"/>
      <sheetName val="BOQ"/>
      <sheetName val="Mobilisasi"/>
      <sheetName val="Perhitungan Mobilisasi Alat"/>
      <sheetName val="Lalu Lintas"/>
      <sheetName val="Jembatan Sementara"/>
      <sheetName val="Informasi"/>
      <sheetName val="Analisa K3"/>
      <sheetName val="4-Basic Price"/>
      <sheetName val="4-Analisa Quarry"/>
      <sheetName val="4-formulir harga bahan"/>
      <sheetName val="5-ALAT(1)"/>
      <sheetName val="5-ALAT (2)"/>
      <sheetName val="Agg Halus &amp; Kasar"/>
      <sheetName val="Agg A"/>
      <sheetName val="Agg B"/>
      <sheetName val="Agg C"/>
      <sheetName val="Div2"/>
      <sheetName val="Div3 (2)"/>
      <sheetName val="Div4"/>
      <sheetName val="Div5"/>
      <sheetName val="Div6"/>
      <sheetName val="D6 ASBT"/>
      <sheetName val="Div7(1)"/>
      <sheetName val="Div7(2)"/>
      <sheetName val="Div7(3)"/>
      <sheetName val="Div8(1)"/>
      <sheetName val="Div8(2)"/>
      <sheetName val="Div9"/>
      <sheetName val="D10 LS-Rutin"/>
      <sheetName val="D10 Kuantitas"/>
      <sheetName val="D10 Analisa HSP"/>
      <sheetName val="%"/>
      <sheetName val="Sheet3"/>
    </sheetNames>
    <sheetDataSet>
      <sheetData sheetId="0"/>
      <sheetData sheetId="1"/>
      <sheetData sheetId="2"/>
      <sheetData sheetId="3"/>
      <sheetData sheetId="4"/>
      <sheetData sheetId="5"/>
      <sheetData sheetId="6">
        <row r="29">
          <cell r="G29">
            <v>46377000</v>
          </cell>
        </row>
        <row r="78">
          <cell r="G78">
            <v>33514889</v>
          </cell>
        </row>
        <row r="289">
          <cell r="G289">
            <v>2069967874.7799096</v>
          </cell>
        </row>
      </sheetData>
      <sheetData sheetId="7"/>
      <sheetData sheetId="8"/>
      <sheetData sheetId="9"/>
      <sheetData sheetId="10"/>
      <sheetData sheetId="11"/>
      <sheetData sheetId="12"/>
      <sheetData sheetId="13">
        <row r="8">
          <cell r="F8">
            <v>6986.5079365079364</v>
          </cell>
        </row>
        <row r="9">
          <cell r="F9">
            <v>10872.222222222223</v>
          </cell>
        </row>
        <row r="10">
          <cell r="F10">
            <v>11272.222222222223</v>
          </cell>
        </row>
        <row r="50">
          <cell r="F50">
            <v>151117.57874006662</v>
          </cell>
        </row>
        <row r="51">
          <cell r="F51">
            <v>151117.57874006659</v>
          </cell>
        </row>
        <row r="57">
          <cell r="F57">
            <v>8600</v>
          </cell>
        </row>
        <row r="59">
          <cell r="F59">
            <v>6000</v>
          </cell>
        </row>
        <row r="60">
          <cell r="F60">
            <v>57000</v>
          </cell>
        </row>
        <row r="65">
          <cell r="F65">
            <v>94900</v>
          </cell>
        </row>
        <row r="68">
          <cell r="F68">
            <v>16000</v>
          </cell>
        </row>
        <row r="69">
          <cell r="F69">
            <v>750000</v>
          </cell>
        </row>
        <row r="76">
          <cell r="F76">
            <v>155690.44509414484</v>
          </cell>
        </row>
        <row r="77">
          <cell r="F77">
            <v>138140.76948394108</v>
          </cell>
        </row>
        <row r="83">
          <cell r="F83">
            <v>18000</v>
          </cell>
        </row>
        <row r="88">
          <cell r="F88">
            <v>1002765.8575870928</v>
          </cell>
        </row>
        <row r="89">
          <cell r="F89">
            <v>8500</v>
          </cell>
        </row>
        <row r="96">
          <cell r="F96">
            <v>86900</v>
          </cell>
        </row>
        <row r="99">
          <cell r="F99">
            <v>681054.61132673302</v>
          </cell>
        </row>
        <row r="100">
          <cell r="F100">
            <v>11000</v>
          </cell>
        </row>
      </sheetData>
      <sheetData sheetId="14"/>
      <sheetData sheetId="15"/>
      <sheetData sheetId="16">
        <row r="9">
          <cell r="AX9">
            <v>291335.47173059365</v>
          </cell>
        </row>
        <row r="12">
          <cell r="AX12">
            <v>139571.71517792955</v>
          </cell>
        </row>
        <row r="13">
          <cell r="AX13">
            <v>87817.530158730136</v>
          </cell>
        </row>
        <row r="14">
          <cell r="AX14">
            <v>425618.05671942758</v>
          </cell>
        </row>
        <row r="15">
          <cell r="AX15">
            <v>227169.84751319024</v>
          </cell>
        </row>
        <row r="16">
          <cell r="AX16">
            <v>388970.87034246413</v>
          </cell>
        </row>
        <row r="17">
          <cell r="AX17">
            <v>403234.77153982368</v>
          </cell>
        </row>
        <row r="18">
          <cell r="AX18">
            <v>351687.65739345428</v>
          </cell>
        </row>
        <row r="20">
          <cell r="AX20">
            <v>381367.29624048376</v>
          </cell>
        </row>
        <row r="22">
          <cell r="AX22">
            <v>335529.03389015375</v>
          </cell>
        </row>
        <row r="23">
          <cell r="AX23">
            <v>172367.58516286017</v>
          </cell>
        </row>
        <row r="24">
          <cell r="AX24">
            <v>235821.17719124627</v>
          </cell>
        </row>
        <row r="26">
          <cell r="AX26">
            <v>250485.90761785681</v>
          </cell>
        </row>
        <row r="29">
          <cell r="AX29">
            <v>45214.837344746549</v>
          </cell>
        </row>
        <row r="30">
          <cell r="AX30">
            <v>212753.6718395731</v>
          </cell>
        </row>
        <row r="34">
          <cell r="AX34">
            <v>745380.52831645473</v>
          </cell>
        </row>
        <row r="36">
          <cell r="AX36">
            <v>370517.23590620182</v>
          </cell>
        </row>
        <row r="38">
          <cell r="AX38">
            <v>427867.76560764469</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DISCLAIMER"/>
      <sheetName val="MAJOR"/>
      <sheetName val="%"/>
      <sheetName val="Sheet1"/>
      <sheetName val="Rekap"/>
      <sheetName val="Peta Quarry"/>
      <sheetName val="BOQ"/>
      <sheetName val="Lamp. 1"/>
      <sheetName val="Mobilisasi"/>
      <sheetName val="Perhitungan Mobilisasi Alat"/>
      <sheetName val="Lalu Lintas"/>
      <sheetName val="Jembatan Sementara"/>
      <sheetName val="Informasi"/>
      <sheetName val="Analisa K3"/>
      <sheetName val="4-Basic Price"/>
      <sheetName val="4-Analisa Quarry"/>
      <sheetName val="4-formulir harga bahan"/>
      <sheetName val="5-ALAT(1)"/>
      <sheetName val="5-ALAT (2)"/>
      <sheetName val="Agg Halus &amp; Kasar"/>
      <sheetName val="Agg A"/>
      <sheetName val="Agg B"/>
      <sheetName val="Agg C"/>
      <sheetName val="Div2"/>
      <sheetName val="Div3"/>
      <sheetName val="Div4"/>
      <sheetName val="Div5"/>
      <sheetName val="Div6"/>
      <sheetName val="D6 ASBT"/>
      <sheetName val="Div7(1)"/>
      <sheetName val="Div7(2)"/>
      <sheetName val="Div7(3)"/>
      <sheetName val="Div8(1)"/>
      <sheetName val="Div8(2)"/>
      <sheetName val="Div9"/>
      <sheetName val="D10 LS-Rutin"/>
      <sheetName val="D10 Kuantitas"/>
      <sheetName val="D10 Analisa HSP"/>
    </sheetNames>
    <sheetDataSet>
      <sheetData sheetId="0"/>
      <sheetData sheetId="1"/>
      <sheetData sheetId="2"/>
      <sheetData sheetId="3"/>
      <sheetData sheetId="4"/>
      <sheetData sheetId="5"/>
      <sheetData sheetId="6">
        <row r="29">
          <cell r="G29">
            <v>65396000</v>
          </cell>
        </row>
        <row r="54">
          <cell r="G54">
            <v>5119291.8443368562</v>
          </cell>
        </row>
        <row r="78">
          <cell r="G78">
            <v>64614003.882596225</v>
          </cell>
        </row>
        <row r="91">
          <cell r="G91">
            <v>1798616.45</v>
          </cell>
        </row>
        <row r="108">
          <cell r="G108">
            <v>97614537.88512063</v>
          </cell>
        </row>
        <row r="162">
          <cell r="G162">
            <v>236478157.85497063</v>
          </cell>
        </row>
        <row r="291">
          <cell r="G291">
            <v>452710898.01791221</v>
          </cell>
        </row>
        <row r="351">
          <cell r="G351">
            <v>121279332.83255732</v>
          </cell>
        </row>
        <row r="377">
          <cell r="G377">
            <v>0</v>
          </cell>
        </row>
        <row r="388">
          <cell r="G388">
            <v>0</v>
          </cell>
        </row>
      </sheetData>
      <sheetData sheetId="7"/>
      <sheetData sheetId="8"/>
      <sheetData sheetId="9"/>
      <sheetData sheetId="10"/>
      <sheetData sheetId="11"/>
      <sheetData sheetId="12"/>
      <sheetData sheetId="13"/>
      <sheetData sheetId="14">
        <row r="8">
          <cell r="F8">
            <v>5138.8888888888887</v>
          </cell>
        </row>
        <row r="9">
          <cell r="F9">
            <v>6567.4603174603171</v>
          </cell>
        </row>
        <row r="10">
          <cell r="F10">
            <v>8710.3174603174593</v>
          </cell>
        </row>
        <row r="50">
          <cell r="F50">
            <v>208063.56380910322</v>
          </cell>
        </row>
        <row r="51">
          <cell r="F51">
            <v>208063.56380910322</v>
          </cell>
        </row>
        <row r="52">
          <cell r="F52">
            <v>1500</v>
          </cell>
        </row>
        <row r="57">
          <cell r="F57">
            <v>8911.4249999999993</v>
          </cell>
        </row>
        <row r="59">
          <cell r="F59">
            <v>6700</v>
          </cell>
        </row>
        <row r="60">
          <cell r="F60">
            <v>60000</v>
          </cell>
        </row>
        <row r="65">
          <cell r="F65">
            <v>138300</v>
          </cell>
        </row>
        <row r="68">
          <cell r="F68">
            <v>10000</v>
          </cell>
        </row>
        <row r="69">
          <cell r="F69">
            <v>640000</v>
          </cell>
        </row>
        <row r="76">
          <cell r="F76">
            <v>226304.65223849134</v>
          </cell>
        </row>
        <row r="77">
          <cell r="F77">
            <v>182530.5599586415</v>
          </cell>
        </row>
        <row r="88">
          <cell r="F88">
            <v>1108128.3755638339</v>
          </cell>
        </row>
        <row r="89">
          <cell r="F89">
            <v>10000</v>
          </cell>
        </row>
        <row r="96">
          <cell r="F96">
            <v>198200</v>
          </cell>
        </row>
        <row r="99">
          <cell r="F99">
            <v>802693.41450932017</v>
          </cell>
        </row>
        <row r="100">
          <cell r="F100">
            <v>10000</v>
          </cell>
        </row>
      </sheetData>
      <sheetData sheetId="15"/>
      <sheetData sheetId="16"/>
      <sheetData sheetId="17">
        <row r="9">
          <cell r="AW9">
            <v>284671.6755853208</v>
          </cell>
        </row>
        <row r="12">
          <cell r="AW12">
            <v>130075.70998960536</v>
          </cell>
        </row>
        <row r="13">
          <cell r="AW13">
            <v>74331.111111111095</v>
          </cell>
        </row>
        <row r="14">
          <cell r="AW14">
            <v>425896.81862418947</v>
          </cell>
        </row>
        <row r="15">
          <cell r="AW15">
            <v>222774.60941795213</v>
          </cell>
        </row>
        <row r="16">
          <cell r="AW16">
            <v>395645.63224722602</v>
          </cell>
        </row>
        <row r="17">
          <cell r="AW17">
            <v>402898.53344458557</v>
          </cell>
        </row>
        <row r="18">
          <cell r="AW18">
            <v>358362.41929821618</v>
          </cell>
        </row>
        <row r="20">
          <cell r="AW20">
            <v>381277.05814524565</v>
          </cell>
        </row>
        <row r="22">
          <cell r="AW22">
            <v>330641.79579491564</v>
          </cell>
        </row>
        <row r="23">
          <cell r="AW23">
            <v>162437.34706762209</v>
          </cell>
        </row>
        <row r="24">
          <cell r="AW24">
            <v>229211.93909600817</v>
          </cell>
        </row>
        <row r="26">
          <cell r="AW26">
            <v>243876.6695226187</v>
          </cell>
        </row>
        <row r="29">
          <cell r="AW29">
            <v>29257.599249508457</v>
          </cell>
        </row>
        <row r="30">
          <cell r="AW30">
            <v>208358.43374433499</v>
          </cell>
        </row>
        <row r="34">
          <cell r="AW34">
            <v>780435.29022121674</v>
          </cell>
        </row>
        <row r="36">
          <cell r="AW36">
            <v>375346.99781096372</v>
          </cell>
        </row>
        <row r="38">
          <cell r="AW38">
            <v>426547.52751240658</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lamp"/>
      <sheetName val="Rekap"/>
      <sheetName val="BOQ"/>
      <sheetName val="Div.1.1"/>
      <sheetName val="Div3 (2)"/>
      <sheetName val="Div7(1)"/>
      <sheetName val="Mobilisasi"/>
      <sheetName val="TIME SCHEDULE"/>
      <sheetName val="Sub Kontrak"/>
      <sheetName val="MPU"/>
      <sheetName val="Harga bhn dan upah"/>
      <sheetName val="Hrg ALAT"/>
      <sheetName val="SPEK TEKNIS"/>
      <sheetName val="Alat dan Bahan"/>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sheetData sheetId="9"/>
      <sheetData sheetId="10">
        <row r="9">
          <cell r="F9">
            <v>6986.5079365079364</v>
          </cell>
        </row>
        <row r="60">
          <cell r="F60">
            <v>8600</v>
          </cell>
        </row>
        <row r="72">
          <cell r="F72">
            <v>750000</v>
          </cell>
        </row>
        <row r="86">
          <cell r="F86">
            <v>18000</v>
          </cell>
        </row>
      </sheetData>
      <sheetData sheetId="11" refreshError="1"/>
      <sheetData sheetId="12" refreshError="1"/>
      <sheetData sheetId="13"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Rekap"/>
      <sheetName val="Mobilisasi"/>
      <sheetName val="BOQ"/>
      <sheetName val="schedule"/>
      <sheetName val="4-Basic Price"/>
      <sheetName val="5-ALAT(1)"/>
      <sheetName val="Div3"/>
      <sheetName val="Div4"/>
      <sheetName val="Div5"/>
      <sheetName val="Div6"/>
      <sheetName val="Div7(1)"/>
      <sheetName val="Div7(2)"/>
      <sheetName val="MPU"/>
      <sheetName val="DAFTAR ALAT &amp; PERSONIL"/>
      <sheetName val="Sub Kontrak"/>
    </sheetNames>
    <sheetDataSet>
      <sheetData sheetId="0" refreshError="1"/>
      <sheetData sheetId="1" refreshError="1"/>
      <sheetData sheetId="2" refreshError="1"/>
      <sheetData sheetId="3" refreshError="1"/>
      <sheetData sheetId="4">
        <row r="57">
          <cell r="F57">
            <v>8911.4249999999993</v>
          </cell>
        </row>
        <row r="69">
          <cell r="F69">
            <v>640000</v>
          </cell>
        </row>
      </sheetData>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INFO"/>
      <sheetName val="REKAP"/>
      <sheetName val="RAB"/>
      <sheetName val="Jmbtn"/>
      <sheetName val="ANALISA &amp; Uraian"/>
      <sheetName val="UPAH"/>
      <sheetName val="BAHAN"/>
      <sheetName val="SW ALAT"/>
      <sheetName val="PL BATU"/>
      <sheetName val="PL ASPAL"/>
      <sheetName val="PL BETON"/>
      <sheetName val="AGR A"/>
      <sheetName val="AGR B"/>
      <sheetName val="AGR C"/>
      <sheetName val="AGRT"/>
      <sheetName val="MT PMBYRN"/>
      <sheetName val="ANLS TKNK"/>
      <sheetName val="JDWL"/>
      <sheetName val="JDWL TNG KRJ"/>
      <sheetName val="JDWL ALT"/>
      <sheetName val="JDWL PRSNL"/>
      <sheetName val="PERSONIL"/>
      <sheetName val="ALT UTAMA"/>
      <sheetName val="ANLS ALAT"/>
      <sheetName val="ONSITE"/>
      <sheetName val="MBLS"/>
      <sheetName val="DFTR MBLS"/>
      <sheetName val="SU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DISCLAIMER"/>
      <sheetName val="MAJOR"/>
      <sheetName val="%"/>
      <sheetName val="Rekap"/>
      <sheetName val="Peta Quarry"/>
      <sheetName val="Mobilisasi"/>
      <sheetName val="Perhitungan Mobilisasi Alat"/>
      <sheetName val="Lalu Lintas"/>
      <sheetName val="Jembatan Sementara"/>
      <sheetName val="Informasi"/>
      <sheetName val="BOQ"/>
      <sheetName val="4-Basic Price"/>
      <sheetName val="4-Analisa Quarry"/>
      <sheetName val="4-formulir harga bahan"/>
      <sheetName val="5-ALAT(1)"/>
      <sheetName val="5-ALAT (2)"/>
      <sheetName val="Agg Halus &amp; Kasar"/>
      <sheetName val="Agg A"/>
      <sheetName val="Agg B"/>
      <sheetName val="Agg C"/>
      <sheetName val="D2"/>
      <sheetName val="D3"/>
      <sheetName val="D4"/>
      <sheetName val="D5"/>
      <sheetName val="D6"/>
      <sheetName val="D6 ASBT"/>
      <sheetName val="D7(1)"/>
      <sheetName val="D7(2)"/>
      <sheetName val="D7(3)"/>
      <sheetName val="D8(1)"/>
      <sheetName val="D8(2)"/>
      <sheetName val="D9"/>
      <sheetName val="D10 LS-Rutin"/>
      <sheetName val="D10 Kuantitas"/>
      <sheetName val="D10 Analisa HSP"/>
    </sheetNames>
    <sheetDataSet>
      <sheetData sheetId="0" refreshError="1"/>
      <sheetData sheetId="1" refreshError="1"/>
      <sheetData sheetId="2" refreshError="1"/>
      <sheetData sheetId="3"/>
      <sheetData sheetId="4" refreshError="1"/>
      <sheetData sheetId="5"/>
      <sheetData sheetId="6" refreshError="1"/>
      <sheetData sheetId="7" refreshError="1"/>
      <sheetData sheetId="8" refreshError="1"/>
      <sheetData sheetId="9"/>
      <sheetData sheetId="10"/>
      <sheetData sheetId="11">
        <row r="8">
          <cell r="F8">
            <v>5000</v>
          </cell>
        </row>
        <row r="9">
          <cell r="F9">
            <v>8571.4285714285706</v>
          </cell>
        </row>
        <row r="10">
          <cell r="F10">
            <v>8714.2857142857138</v>
          </cell>
        </row>
        <row r="53">
          <cell r="F53">
            <v>313780.95962414716</v>
          </cell>
        </row>
        <row r="54">
          <cell r="F54">
            <v>313780.95962414716</v>
          </cell>
        </row>
        <row r="60">
          <cell r="F60">
            <v>10159.878000000001</v>
          </cell>
        </row>
        <row r="62">
          <cell r="F62">
            <v>6600</v>
          </cell>
        </row>
        <row r="63">
          <cell r="F63">
            <v>62800</v>
          </cell>
        </row>
        <row r="68">
          <cell r="F68">
            <v>201800</v>
          </cell>
        </row>
        <row r="71">
          <cell r="F71">
            <v>10000</v>
          </cell>
        </row>
        <row r="72">
          <cell r="F72">
            <v>1250000</v>
          </cell>
        </row>
        <row r="79">
          <cell r="F79">
            <v>289197.36378100881</v>
          </cell>
        </row>
        <row r="80">
          <cell r="F80">
            <v>271868.66119518824</v>
          </cell>
        </row>
        <row r="92">
          <cell r="F92">
            <v>1436287.5086616194</v>
          </cell>
        </row>
        <row r="93">
          <cell r="F93">
            <v>12500</v>
          </cell>
        </row>
        <row r="100">
          <cell r="F100">
            <v>129900</v>
          </cell>
        </row>
        <row r="103">
          <cell r="F103">
            <v>1014307.7645066389</v>
          </cell>
        </row>
        <row r="104">
          <cell r="F104">
            <v>11000</v>
          </cell>
        </row>
      </sheetData>
      <sheetData sheetId="12" refreshError="1"/>
      <sheetData sheetId="13" refreshError="1"/>
      <sheetData sheetId="14">
        <row r="9">
          <cell r="AW9">
            <v>300787.08352182875</v>
          </cell>
        </row>
        <row r="13">
          <cell r="AW13">
            <v>85403.799999999988</v>
          </cell>
        </row>
        <row r="14">
          <cell r="AW14">
            <v>445959.3265606974</v>
          </cell>
        </row>
        <row r="15">
          <cell r="AW15">
            <v>234488.10456187683</v>
          </cell>
        </row>
        <row r="20">
          <cell r="AW20">
            <v>401108.56608175358</v>
          </cell>
        </row>
        <row r="22">
          <cell r="AW22">
            <v>347470.30373142357</v>
          </cell>
        </row>
        <row r="26">
          <cell r="AW26">
            <v>259627.17745912666</v>
          </cell>
        </row>
        <row r="29">
          <cell r="AW29">
            <v>39156.107186016401</v>
          </cell>
        </row>
        <row r="30">
          <cell r="AW30">
            <v>225494.94168084295</v>
          </cell>
        </row>
        <row r="36">
          <cell r="AW36">
            <v>398258.50574747165</v>
          </cell>
        </row>
        <row r="38">
          <cell r="AW38">
            <v>445609.03544891451</v>
          </cell>
        </row>
      </sheetData>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DISCLAIMER"/>
      <sheetName val="MAJOR"/>
      <sheetName val="%"/>
      <sheetName val="Rekap"/>
      <sheetName val="Peta Quarry"/>
      <sheetName val="Mobilisasi"/>
      <sheetName val="Perhitungan Mobilisasi Alat"/>
      <sheetName val="Lalu Lintas"/>
      <sheetName val="Jembatan Sementara"/>
      <sheetName val="Informasi"/>
      <sheetName val="BOQ"/>
      <sheetName val="4-Basic Price"/>
      <sheetName val="4-Analisa Quarry"/>
      <sheetName val="4-formulir harga bahan"/>
      <sheetName val="5-ALAT(1)"/>
      <sheetName val="5-ALAT (2)"/>
      <sheetName val="Agg Halus &amp; Kasar"/>
      <sheetName val="Agg A"/>
      <sheetName val="Agg B"/>
      <sheetName val="Agg C"/>
      <sheetName val="D2"/>
      <sheetName val="D3"/>
      <sheetName val="D4"/>
      <sheetName val="D5"/>
      <sheetName val="D6"/>
      <sheetName val="D6 ASBT"/>
      <sheetName val="D7(1)"/>
      <sheetName val="D7(2)"/>
      <sheetName val="D7(3)"/>
      <sheetName val="D8(1)"/>
      <sheetName val="D8(2)"/>
      <sheetName val="D9"/>
      <sheetName val="D10 LS-Rutin"/>
      <sheetName val="D10 Kuantitas"/>
      <sheetName val="D10 Analisa HSP"/>
    </sheetNames>
    <sheetDataSet>
      <sheetData sheetId="0" refreshError="1"/>
      <sheetData sheetId="1" refreshError="1"/>
      <sheetData sheetId="2" refreshError="1"/>
      <sheetData sheetId="3"/>
      <sheetData sheetId="4" refreshError="1"/>
      <sheetData sheetId="5"/>
      <sheetData sheetId="6" refreshError="1"/>
      <sheetData sheetId="7" refreshError="1"/>
      <sheetData sheetId="8" refreshError="1"/>
      <sheetData sheetId="9"/>
      <sheetData sheetId="10"/>
      <sheetData sheetId="11">
        <row r="8">
          <cell r="F8">
            <v>5000</v>
          </cell>
        </row>
        <row r="9">
          <cell r="F9">
            <v>8571.4285714285706</v>
          </cell>
        </row>
        <row r="10">
          <cell r="F10">
            <v>8714.2857142857138</v>
          </cell>
        </row>
        <row r="53">
          <cell r="F53">
            <v>313780.95962414716</v>
          </cell>
        </row>
        <row r="54">
          <cell r="F54">
            <v>313780.95962414716</v>
          </cell>
        </row>
        <row r="60">
          <cell r="F60">
            <v>10159.878000000001</v>
          </cell>
        </row>
        <row r="62">
          <cell r="F62">
            <v>6600</v>
          </cell>
        </row>
        <row r="63">
          <cell r="F63">
            <v>62800</v>
          </cell>
        </row>
        <row r="68">
          <cell r="F68">
            <v>201800</v>
          </cell>
        </row>
        <row r="71">
          <cell r="F71">
            <v>10000</v>
          </cell>
        </row>
        <row r="72">
          <cell r="F72">
            <v>1250000</v>
          </cell>
        </row>
        <row r="79">
          <cell r="F79">
            <v>289197.36378100881</v>
          </cell>
        </row>
        <row r="80">
          <cell r="F80">
            <v>271868.66119518824</v>
          </cell>
        </row>
        <row r="92">
          <cell r="F92">
            <v>1436287.5086616194</v>
          </cell>
        </row>
        <row r="93">
          <cell r="F93">
            <v>12500</v>
          </cell>
        </row>
        <row r="100">
          <cell r="F100">
            <v>129900</v>
          </cell>
        </row>
        <row r="103">
          <cell r="F103">
            <v>1014307.7645066389</v>
          </cell>
        </row>
        <row r="104">
          <cell r="F104">
            <v>11000</v>
          </cell>
        </row>
      </sheetData>
      <sheetData sheetId="12" refreshError="1"/>
      <sheetData sheetId="13" refreshError="1"/>
      <sheetData sheetId="14">
        <row r="9">
          <cell r="AW9">
            <v>300787.08352182875</v>
          </cell>
        </row>
        <row r="12">
          <cell r="AW12">
            <v>144312.9850191994</v>
          </cell>
        </row>
        <row r="13">
          <cell r="AW13">
            <v>85403.799999999988</v>
          </cell>
        </row>
        <row r="14">
          <cell r="AW14">
            <v>445959.3265606974</v>
          </cell>
        </row>
        <row r="15">
          <cell r="AW15">
            <v>234488.10456187683</v>
          </cell>
        </row>
        <row r="16">
          <cell r="AW16">
            <v>401635.43087512313</v>
          </cell>
        </row>
        <row r="17">
          <cell r="AW17">
            <v>384163.03410029551</v>
          </cell>
        </row>
        <row r="18">
          <cell r="AW18">
            <v>382428.92723472411</v>
          </cell>
        </row>
        <row r="20">
          <cell r="AW20">
            <v>401108.56608175358</v>
          </cell>
        </row>
        <row r="22">
          <cell r="AW22">
            <v>347470.30373142357</v>
          </cell>
        </row>
        <row r="23">
          <cell r="AW23">
            <v>176108.85500413002</v>
          </cell>
        </row>
        <row r="24">
          <cell r="AW24">
            <v>244962.44703251612</v>
          </cell>
        </row>
        <row r="26">
          <cell r="AW26">
            <v>259627.17745912666</v>
          </cell>
        </row>
        <row r="29">
          <cell r="AW29">
            <v>39156.107186016401</v>
          </cell>
        </row>
        <row r="30">
          <cell r="AW30">
            <v>225494.94168084295</v>
          </cell>
        </row>
        <row r="34">
          <cell r="AW34">
            <v>821698.04815772467</v>
          </cell>
        </row>
        <row r="36">
          <cell r="AW36">
            <v>398258.50574747165</v>
          </cell>
        </row>
        <row r="38">
          <cell r="AW38">
            <v>445609.03544891451</v>
          </cell>
        </row>
      </sheetData>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Peralatan"/>
      <sheetName val="Peralatan (2)"/>
    </sheetNames>
    <sheetDataSet>
      <sheetData sheetId="0">
        <row r="26">
          <cell r="BP26" t="str">
            <v xml:space="preserve"> Alat Baru</v>
          </cell>
        </row>
        <row r="27">
          <cell r="BP27">
            <v>2250000000</v>
          </cell>
        </row>
        <row r="46">
          <cell r="BP46" t="str">
            <v xml:space="preserve"> Alat Baru</v>
          </cell>
        </row>
        <row r="47">
          <cell r="BP47">
            <v>400000000</v>
          </cell>
        </row>
        <row r="66">
          <cell r="BP66" t="str">
            <v xml:space="preserve"> Alat Baru</v>
          </cell>
        </row>
        <row r="67">
          <cell r="BP67">
            <v>180000000</v>
          </cell>
        </row>
        <row r="86">
          <cell r="BP86" t="str">
            <v xml:space="preserve"> Alat Baru</v>
          </cell>
        </row>
        <row r="87">
          <cell r="BP87">
            <v>700000000</v>
          </cell>
        </row>
        <row r="106">
          <cell r="BP106" t="str">
            <v xml:space="preserve"> Alat Baru</v>
          </cell>
        </row>
        <row r="107">
          <cell r="BP107">
            <v>55000000</v>
          </cell>
        </row>
        <row r="126">
          <cell r="BP126" t="str">
            <v xml:space="preserve"> Alat Baru</v>
          </cell>
        </row>
        <row r="127">
          <cell r="BP127">
            <v>14000000</v>
          </cell>
        </row>
        <row r="146">
          <cell r="BP146" t="str">
            <v xml:space="preserve"> Alat Baru</v>
          </cell>
        </row>
        <row r="147">
          <cell r="BP147">
            <v>836000000</v>
          </cell>
        </row>
        <row r="166">
          <cell r="BP166" t="str">
            <v xml:space="preserve"> Alat Baru</v>
          </cell>
        </row>
        <row r="167">
          <cell r="BP167">
            <v>200000000</v>
          </cell>
        </row>
        <row r="186">
          <cell r="BP186" t="str">
            <v xml:space="preserve"> Alat Baru</v>
          </cell>
        </row>
        <row r="187">
          <cell r="BP187">
            <v>250000000</v>
          </cell>
        </row>
        <row r="206">
          <cell r="BP206" t="str">
            <v xml:space="preserve"> Alat Baru</v>
          </cell>
        </row>
        <row r="207">
          <cell r="BP207">
            <v>900000000</v>
          </cell>
        </row>
        <row r="266">
          <cell r="BP266" t="str">
            <v xml:space="preserve"> Alat Baru</v>
          </cell>
        </row>
        <row r="267">
          <cell r="BP267">
            <v>700000000</v>
          </cell>
        </row>
        <row r="286">
          <cell r="BP286" t="str">
            <v xml:space="preserve"> Alat Baru</v>
          </cell>
        </row>
        <row r="287">
          <cell r="BP287">
            <v>423700000</v>
          </cell>
        </row>
        <row r="306">
          <cell r="BP306" t="str">
            <v xml:space="preserve"> Alat Baru</v>
          </cell>
        </row>
        <row r="307">
          <cell r="BP307">
            <v>525000000</v>
          </cell>
        </row>
      </sheetData>
      <sheetData sheetId="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Rekap Biaya"/>
      <sheetName val="BOQ"/>
      <sheetName val="Kuantitas &amp; Harga"/>
      <sheetName val="Pekerjaan Utama"/>
      <sheetName val="%"/>
      <sheetName val="Volume"/>
      <sheetName val="Schedule"/>
    </sheetNames>
    <sheetDataSet>
      <sheetData sheetId="0" refreshError="1"/>
      <sheetData sheetId="1" refreshError="1"/>
      <sheetData sheetId="2" refreshError="1">
        <row r="97">
          <cell r="G97">
            <v>354007278</v>
          </cell>
        </row>
        <row r="117">
          <cell r="G117">
            <v>1032432787.5</v>
          </cell>
        </row>
        <row r="154">
          <cell r="G154">
            <v>1791374784</v>
          </cell>
        </row>
        <row r="327">
          <cell r="G327">
            <v>389067710</v>
          </cell>
        </row>
        <row r="387">
          <cell r="G387">
            <v>0</v>
          </cell>
        </row>
        <row r="414">
          <cell r="G414">
            <v>218566260</v>
          </cell>
        </row>
        <row r="427">
          <cell r="G427">
            <v>0</v>
          </cell>
        </row>
      </sheetData>
      <sheetData sheetId="3" refreshError="1"/>
      <sheetData sheetId="4" refreshError="1"/>
      <sheetData sheetId="5" refreshError="1"/>
      <sheetData sheetId="6"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Rekap Biaya"/>
      <sheetName val="Kuantitas &amp; Harga"/>
      <sheetName val="Kuantitas &amp; Harga (2)"/>
      <sheetName val="Kuantitas &amp; Harga (3)"/>
    </sheetNames>
    <sheetDataSet>
      <sheetData sheetId="0" refreshError="1"/>
      <sheetData sheetId="1"/>
      <sheetData sheetId="2" refreshError="1"/>
      <sheetData sheetId="3"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Rekap Biaya"/>
      <sheetName val="Kuantitas &amp; Harga"/>
      <sheetName val="REKAP. MC"/>
      <sheetName val="PENYIAPAN"/>
      <sheetName val="A"/>
      <sheetName val="B"/>
      <sheetName val="BAHU"/>
      <sheetName val="AC BC"/>
      <sheetName val="LRP"/>
      <sheetName val="GALIAN"/>
      <sheetName val="BANGUNAN"/>
      <sheetName val="Sheet1"/>
    </sheetNames>
    <sheetDataSet>
      <sheetData sheetId="0" refreshError="1"/>
      <sheetData sheetId="1">
        <row r="92">
          <cell r="J92">
            <v>2125094400</v>
          </cell>
        </row>
        <row r="106">
          <cell r="J106">
            <v>2994264000</v>
          </cell>
        </row>
        <row r="144">
          <cell r="J144">
            <v>3146052000</v>
          </cell>
        </row>
        <row r="265">
          <cell r="J265">
            <v>91066944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Rekap Biaya"/>
      <sheetName val="Kuantitas &amp; Harga"/>
      <sheetName val="Kuantitas &amp; Harga (2)"/>
    </sheetNames>
    <sheetDataSet>
      <sheetData sheetId="0" refreshError="1"/>
      <sheetData sheetId="1" refreshError="1"/>
      <sheetData sheetId="2"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ANALIS"/>
    </sheetNames>
    <sheetDataSet>
      <sheetData sheetId="0"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DISCLAIMER"/>
      <sheetName val="MAJOR"/>
      <sheetName val="%"/>
      <sheetName val="Terbilang"/>
      <sheetName val="Peta Quarry"/>
      <sheetName val="Perhitungan Mobilisasi Alat"/>
      <sheetName val="Lalu Lintas"/>
      <sheetName val="Jembatan Sementara"/>
      <sheetName val="Informasi"/>
      <sheetName val="Empiris"/>
      <sheetName val="Rekap"/>
      <sheetName val="BOQ"/>
      <sheetName val="Mobilisasi"/>
      <sheetName val="Analisa K3"/>
      <sheetName val="Hspk-Oe"/>
      <sheetName val="4-Basic Price2011"/>
      <sheetName val="4-Analisa Quarry"/>
      <sheetName val="5-ALAT(1)"/>
      <sheetName val="5-ALAT (2)"/>
      <sheetName val="Agg Halus &amp; Kasar"/>
      <sheetName val="Agg A"/>
      <sheetName val="Agg B"/>
      <sheetName val="D1"/>
      <sheetName val="D2"/>
      <sheetName val="D3"/>
      <sheetName val="D4"/>
      <sheetName val="D5"/>
      <sheetName val="D6"/>
      <sheetName val="D6 ASBT"/>
      <sheetName val="D7(1)"/>
      <sheetName val="D7(2)"/>
      <sheetName val="D7(3)"/>
      <sheetName val="D8(1)"/>
      <sheetName val="D8(2)"/>
    </sheetNames>
    <sheetDataSet>
      <sheetData sheetId="0"/>
      <sheetData sheetId="1"/>
      <sheetData sheetId="2"/>
      <sheetData sheetId="3"/>
      <sheetData sheetId="4"/>
      <sheetData sheetId="5"/>
      <sheetData sheetId="6"/>
      <sheetData sheetId="7"/>
      <sheetData sheetId="8"/>
      <sheetData sheetId="9"/>
      <sheetData sheetId="10"/>
      <sheetData sheetId="11">
        <row r="30">
          <cell r="G30">
            <v>33540000</v>
          </cell>
        </row>
        <row r="56">
          <cell r="G56">
            <v>21873112.000000004</v>
          </cell>
        </row>
        <row r="79">
          <cell r="G79">
            <v>55169114.900000006</v>
          </cell>
        </row>
        <row r="92">
          <cell r="G92">
            <v>176689684.5</v>
          </cell>
        </row>
        <row r="109">
          <cell r="G109">
            <v>947435640</v>
          </cell>
        </row>
        <row r="165">
          <cell r="G165">
            <v>1431824220</v>
          </cell>
        </row>
        <row r="294">
          <cell r="G294">
            <v>95528250.039569929</v>
          </cell>
        </row>
        <row r="352">
          <cell r="G352">
            <v>0</v>
          </cell>
        </row>
        <row r="378">
          <cell r="G378">
            <v>0</v>
          </cell>
        </row>
        <row r="389">
          <cell r="G389">
            <v>0</v>
          </cell>
        </row>
      </sheetData>
      <sheetData sheetId="12"/>
      <sheetData sheetId="13"/>
      <sheetData sheetId="14"/>
      <sheetData sheetId="15"/>
      <sheetData sheetId="16"/>
      <sheetData sheetId="17">
        <row r="9">
          <cell r="AW9">
            <v>276181.74157186353</v>
          </cell>
        </row>
        <row r="13">
          <cell r="AW13">
            <v>78558.799999999988</v>
          </cell>
        </row>
        <row r="14">
          <cell r="AW14">
            <v>406189.32656069746</v>
          </cell>
        </row>
        <row r="15">
          <cell r="AW15">
            <v>211161.11735446009</v>
          </cell>
        </row>
        <row r="16">
          <cell r="AW16">
            <v>364862.14018373395</v>
          </cell>
        </row>
        <row r="17">
          <cell r="AW17">
            <v>384256.0413810935</v>
          </cell>
        </row>
        <row r="20">
          <cell r="AW20">
            <v>362208.56608175358</v>
          </cell>
        </row>
        <row r="22">
          <cell r="AW22">
            <v>319880.30373142357</v>
          </cell>
        </row>
        <row r="24">
          <cell r="AW24">
            <v>221432.44703251612</v>
          </cell>
        </row>
        <row r="26">
          <cell r="AW26">
            <v>236097.17745912666</v>
          </cell>
        </row>
        <row r="29">
          <cell r="AW29">
            <v>37666.107186016394</v>
          </cell>
        </row>
        <row r="30">
          <cell r="AW30">
            <v>196744.94168084295</v>
          </cell>
        </row>
        <row r="34">
          <cell r="AW34">
            <v>699559.29815772467</v>
          </cell>
        </row>
        <row r="36">
          <cell r="AW36">
            <v>347758.50574747165</v>
          </cell>
        </row>
        <row r="38">
          <cell r="AW38">
            <v>409609.03544891451</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Analisa Alat"/>
      <sheetName val="Sheet1"/>
      <sheetName val="Harga &amp; Bahan "/>
      <sheetName val="An. Alat"/>
      <sheetName val="NP"/>
      <sheetName val="Analisa"/>
      <sheetName val="Rab"/>
      <sheetName val="rEKAP"/>
      <sheetName val="Sekedul pak lah"/>
      <sheetName val="Pak Lah Anas tek"/>
      <sheetName val="Anas Tek"/>
      <sheetName val="jadwal"/>
      <sheetName val="Anal.Teknik"/>
    </sheetNames>
    <sheetDataSet>
      <sheetData sheetId="0"/>
      <sheetData sheetId="1"/>
      <sheetData sheetId="2"/>
      <sheetData sheetId="3">
        <row r="1">
          <cell r="A1" t="str">
            <v>URAIAN ANALISA ALAT</v>
          </cell>
        </row>
        <row r="4">
          <cell r="A4" t="str">
            <v>No.</v>
          </cell>
          <cell r="C4" t="str">
            <v>U R A I A N</v>
          </cell>
          <cell r="G4" t="str">
            <v>KODE</v>
          </cell>
          <cell r="H4" t="str">
            <v>KOEF.</v>
          </cell>
          <cell r="I4" t="str">
            <v>SATUAN</v>
          </cell>
          <cell r="J4" t="str">
            <v>KET.</v>
          </cell>
        </row>
        <row r="7">
          <cell r="A7" t="str">
            <v>A.</v>
          </cell>
          <cell r="C7" t="str">
            <v>URAIAN PERALATAN</v>
          </cell>
        </row>
        <row r="8">
          <cell r="A8" t="str">
            <v xml:space="preserve">       1.</v>
          </cell>
          <cell r="C8" t="str">
            <v>Jenis Peralatan</v>
          </cell>
          <cell r="G8" t="str">
            <v>CONCRETE MIXER 0.3-0.6 M3</v>
          </cell>
          <cell r="J8" t="str">
            <v>E06</v>
          </cell>
        </row>
        <row r="9">
          <cell r="A9" t="str">
            <v xml:space="preserve">       2.</v>
          </cell>
          <cell r="C9" t="str">
            <v>Tenaga</v>
          </cell>
          <cell r="G9" t="str">
            <v>Pw</v>
          </cell>
          <cell r="H9">
            <v>15</v>
          </cell>
          <cell r="I9" t="str">
            <v>HP</v>
          </cell>
        </row>
        <row r="10">
          <cell r="A10" t="str">
            <v xml:space="preserve">       3.</v>
          </cell>
          <cell r="C10" t="str">
            <v>Kapasitas</v>
          </cell>
          <cell r="G10" t="str">
            <v>Cp</v>
          </cell>
          <cell r="H10">
            <v>500</v>
          </cell>
          <cell r="I10" t="str">
            <v>Liter</v>
          </cell>
        </row>
        <row r="11">
          <cell r="A11" t="str">
            <v xml:space="preserve">       4.</v>
          </cell>
          <cell r="C11" t="str">
            <v>Alat Baru                :</v>
          </cell>
          <cell r="D11" t="str">
            <v xml:space="preserve">  a.  Umur Ekonomis</v>
          </cell>
          <cell r="G11" t="str">
            <v>A</v>
          </cell>
          <cell r="H11">
            <v>4</v>
          </cell>
          <cell r="I11" t="str">
            <v>Tahun</v>
          </cell>
        </row>
        <row r="12">
          <cell r="D12" t="str">
            <v xml:space="preserve">  b.  Jam Kerja Dalam 1 Tahun</v>
          </cell>
          <cell r="G12" t="str">
            <v>W</v>
          </cell>
          <cell r="H12">
            <v>2000</v>
          </cell>
          <cell r="I12" t="str">
            <v>Jam</v>
          </cell>
        </row>
        <row r="13">
          <cell r="D13" t="str">
            <v xml:space="preserve">  c.  Harga Alat</v>
          </cell>
          <cell r="G13" t="str">
            <v>B</v>
          </cell>
          <cell r="H13">
            <v>36000000</v>
          </cell>
          <cell r="I13" t="str">
            <v>Rupiah</v>
          </cell>
        </row>
        <row r="14">
          <cell r="A14" t="str">
            <v xml:space="preserve">       5.</v>
          </cell>
          <cell r="C14" t="str">
            <v>Alat Yang Dipakai  :</v>
          </cell>
          <cell r="D14" t="str">
            <v xml:space="preserve">  a.  Umur Ekonomis</v>
          </cell>
          <cell r="G14" t="str">
            <v>A'</v>
          </cell>
          <cell r="H14">
            <v>4</v>
          </cell>
          <cell r="I14" t="str">
            <v>Tahun</v>
          </cell>
          <cell r="J14" t="str">
            <v xml:space="preserve"> Alat Baru</v>
          </cell>
        </row>
        <row r="15">
          <cell r="D15" t="str">
            <v xml:space="preserve">  b.  Jam Kerja Dalam 1 Tahun </v>
          </cell>
          <cell r="G15" t="str">
            <v>W'</v>
          </cell>
          <cell r="H15">
            <v>2000</v>
          </cell>
          <cell r="I15" t="str">
            <v>Jam</v>
          </cell>
          <cell r="J15" t="str">
            <v xml:space="preserve"> Alat Baru</v>
          </cell>
        </row>
        <row r="16">
          <cell r="D16" t="str">
            <v xml:space="preserve">  c.  Harga Alat   (*)</v>
          </cell>
          <cell r="G16" t="str">
            <v>B'</v>
          </cell>
          <cell r="H16">
            <v>36000000</v>
          </cell>
          <cell r="I16" t="str">
            <v>Rupiah</v>
          </cell>
          <cell r="J16" t="str">
            <v xml:space="preserve"> Alat Baru</v>
          </cell>
        </row>
        <row r="18">
          <cell r="A18" t="str">
            <v>B.</v>
          </cell>
          <cell r="C18" t="str">
            <v>BIAYA PASTI PER JAM KERJA</v>
          </cell>
        </row>
        <row r="19">
          <cell r="A19" t="str">
            <v xml:space="preserve">       1.</v>
          </cell>
          <cell r="C19" t="str">
            <v>Nilai Sisa Alat</v>
          </cell>
          <cell r="D19" t="str">
            <v>=  10 % x B</v>
          </cell>
          <cell r="G19" t="str">
            <v>C</v>
          </cell>
          <cell r="H19">
            <v>3600000</v>
          </cell>
          <cell r="I19" t="str">
            <v>Rupiah</v>
          </cell>
        </row>
        <row r="21">
          <cell r="A21" t="str">
            <v xml:space="preserve">       2.</v>
          </cell>
          <cell r="C21" t="str">
            <v>Faktor Angsuran Modal    =</v>
          </cell>
          <cell r="E21" t="str">
            <v>i x (1 + i)^A'</v>
          </cell>
          <cell r="G21" t="str">
            <v>D</v>
          </cell>
          <cell r="H21">
            <v>0.38628912071535026</v>
          </cell>
          <cell r="I21" t="str">
            <v>-</v>
          </cell>
        </row>
        <row r="22">
          <cell r="E22" t="str">
            <v>(1 + i)^A' - 1</v>
          </cell>
        </row>
        <row r="23">
          <cell r="A23" t="str">
            <v xml:space="preserve">       3.</v>
          </cell>
          <cell r="C23" t="str">
            <v>Biaya Pasti per Jam  :</v>
          </cell>
        </row>
        <row r="24">
          <cell r="C24" t="str">
            <v>a.  Biaya Pengembalian Modal  =</v>
          </cell>
          <cell r="E24" t="str">
            <v>( B' - C ) x D</v>
          </cell>
          <cell r="G24" t="str">
            <v>E</v>
          </cell>
          <cell r="H24">
            <v>6257.8837555886739</v>
          </cell>
          <cell r="I24" t="str">
            <v>Rupiah</v>
          </cell>
        </row>
        <row r="25">
          <cell r="E25" t="str">
            <v>W'</v>
          </cell>
        </row>
        <row r="27">
          <cell r="C27" t="str">
            <v>b.  Asuransi, dll =</v>
          </cell>
          <cell r="D27">
            <v>2E-3</v>
          </cell>
          <cell r="E27" t="str">
            <v xml:space="preserve">  x   B'</v>
          </cell>
          <cell r="G27" t="str">
            <v>F</v>
          </cell>
          <cell r="H27">
            <v>36</v>
          </cell>
          <cell r="I27" t="str">
            <v>Rupiah</v>
          </cell>
        </row>
        <row r="28">
          <cell r="E28" t="str">
            <v>W'</v>
          </cell>
        </row>
        <row r="30">
          <cell r="C30" t="str">
            <v>Biaya Pasti per Jam             =</v>
          </cell>
          <cell r="E30" t="str">
            <v>( E + F )</v>
          </cell>
          <cell r="G30" t="str">
            <v>G</v>
          </cell>
          <cell r="H30">
            <v>6293.8837555886739</v>
          </cell>
          <cell r="I30" t="str">
            <v>Rupiah</v>
          </cell>
        </row>
        <row r="32">
          <cell r="A32" t="str">
            <v>C.</v>
          </cell>
          <cell r="C32" t="str">
            <v>BIAYA OPERASI PER JAM KERJA</v>
          </cell>
        </row>
        <row r="34">
          <cell r="A34" t="str">
            <v xml:space="preserve">       1.</v>
          </cell>
          <cell r="C34" t="str">
            <v xml:space="preserve">Bahan Bakar  =  (0.125-0.175 Ltr/HP/Jam)   x Pw x Ms </v>
          </cell>
          <cell r="G34" t="str">
            <v>H</v>
          </cell>
          <cell r="H34">
            <v>7781.25</v>
          </cell>
          <cell r="I34" t="str">
            <v>Rupiah</v>
          </cell>
        </row>
        <row r="36">
          <cell r="A36" t="str">
            <v xml:space="preserve">       2.</v>
          </cell>
          <cell r="C36" t="str">
            <v>Pelumas         =  (0.01-0.02 Ltr/HP/Jam) x Pw x Mp</v>
          </cell>
          <cell r="G36" t="str">
            <v>I</v>
          </cell>
          <cell r="H36">
            <v>4500</v>
          </cell>
          <cell r="I36" t="str">
            <v>Rupiah</v>
          </cell>
        </row>
        <row r="38">
          <cell r="A38" t="str">
            <v xml:space="preserve">       3.</v>
          </cell>
          <cell r="C38" t="str">
            <v>Perawatan dan</v>
          </cell>
          <cell r="D38" t="str">
            <v>(12,5 % - 17,5 %)  x  B'</v>
          </cell>
          <cell r="G38" t="str">
            <v>K</v>
          </cell>
          <cell r="H38">
            <v>2250</v>
          </cell>
          <cell r="I38" t="str">
            <v>Rupiah</v>
          </cell>
        </row>
        <row r="39">
          <cell r="C39" t="str">
            <v xml:space="preserve">        perbaikan    =</v>
          </cell>
          <cell r="D39" t="str">
            <v>W'</v>
          </cell>
        </row>
        <row r="41">
          <cell r="A41" t="str">
            <v xml:space="preserve">       4.</v>
          </cell>
          <cell r="C41" t="str">
            <v>Operator</v>
          </cell>
          <cell r="D41" t="str">
            <v>=   ( 1  Orang / Jam )  x  U1</v>
          </cell>
          <cell r="G41" t="str">
            <v>L</v>
          </cell>
          <cell r="H41">
            <v>10714.285714285714</v>
          </cell>
          <cell r="I41" t="str">
            <v>Rupiah</v>
          </cell>
        </row>
        <row r="42">
          <cell r="A42" t="str">
            <v xml:space="preserve">       5.</v>
          </cell>
          <cell r="C42" t="str">
            <v>Pembantu Operator</v>
          </cell>
          <cell r="D42" t="str">
            <v>=   ( 1  Orang / Jam )  x  U2</v>
          </cell>
          <cell r="G42" t="str">
            <v>M</v>
          </cell>
          <cell r="H42">
            <v>4000</v>
          </cell>
          <cell r="I42" t="str">
            <v>Rupiah</v>
          </cell>
        </row>
        <row r="44">
          <cell r="C44" t="str">
            <v>Biaya Operasi per Jam        =</v>
          </cell>
          <cell r="E44" t="str">
            <v>(H+I+K+L+M)</v>
          </cell>
          <cell r="G44" t="str">
            <v>P</v>
          </cell>
          <cell r="H44">
            <v>29245.535714285714</v>
          </cell>
          <cell r="I44" t="str">
            <v>Rupiah</v>
          </cell>
        </row>
        <row r="46">
          <cell r="A46" t="str">
            <v>D.</v>
          </cell>
          <cell r="C46" t="str">
            <v>TOTAL BIAYA SEWA ALAT / JAM   =   ( G + P )</v>
          </cell>
          <cell r="G46" t="str">
            <v>S</v>
          </cell>
          <cell r="H46">
            <v>35539.419469874389</v>
          </cell>
          <cell r="I46" t="str">
            <v>Rupiah</v>
          </cell>
        </row>
        <row r="49">
          <cell r="A49" t="str">
            <v>E.</v>
          </cell>
          <cell r="C49" t="str">
            <v>LAIN - LAIN</v>
          </cell>
        </row>
        <row r="50">
          <cell r="A50" t="str">
            <v xml:space="preserve">       1.</v>
          </cell>
          <cell r="C50" t="str">
            <v>Tingkat Suku Bunga</v>
          </cell>
          <cell r="G50" t="str">
            <v>i</v>
          </cell>
          <cell r="H50">
            <v>20</v>
          </cell>
          <cell r="I50" t="str">
            <v>% / Tahun</v>
          </cell>
        </row>
        <row r="51">
          <cell r="A51" t="str">
            <v xml:space="preserve">       2.</v>
          </cell>
          <cell r="C51" t="str">
            <v>Upah Operator / Sopir</v>
          </cell>
          <cell r="G51" t="str">
            <v>U1</v>
          </cell>
          <cell r="H51">
            <v>10714.285714285714</v>
          </cell>
          <cell r="I51" t="str">
            <v>Rp./Jam</v>
          </cell>
        </row>
        <row r="52">
          <cell r="A52" t="str">
            <v xml:space="preserve">       3.</v>
          </cell>
          <cell r="C52" t="str">
            <v>Upah Pembantu Operator / Pmb.Sopir</v>
          </cell>
          <cell r="G52" t="str">
            <v>U2</v>
          </cell>
          <cell r="H52">
            <v>4000</v>
          </cell>
          <cell r="I52" t="str">
            <v>Rp./Jam</v>
          </cell>
        </row>
        <row r="53">
          <cell r="A53" t="str">
            <v xml:space="preserve">       4.</v>
          </cell>
          <cell r="C53" t="str">
            <v>Bahan Bakar Bensin</v>
          </cell>
          <cell r="G53" t="str">
            <v>Mb</v>
          </cell>
          <cell r="H53">
            <v>4500</v>
          </cell>
          <cell r="I53" t="str">
            <v>Liter</v>
          </cell>
        </row>
        <row r="54">
          <cell r="A54" t="str">
            <v xml:space="preserve">       5.</v>
          </cell>
          <cell r="C54" t="str">
            <v>Bahan Bakar Solar</v>
          </cell>
          <cell r="G54" t="str">
            <v>Ms</v>
          </cell>
          <cell r="H54">
            <v>4400</v>
          </cell>
          <cell r="I54" t="str">
            <v>Liter</v>
          </cell>
        </row>
        <row r="55">
          <cell r="A55" t="str">
            <v xml:space="preserve">       6.</v>
          </cell>
          <cell r="C55" t="str">
            <v>Minyak Pelumas</v>
          </cell>
          <cell r="G55" t="str">
            <v>Mp</v>
          </cell>
          <cell r="H55">
            <v>30000</v>
          </cell>
          <cell r="I55" t="str">
            <v>Liter</v>
          </cell>
        </row>
        <row r="56">
          <cell r="A56" t="str">
            <v xml:space="preserve">       7.</v>
          </cell>
          <cell r="C56" t="str">
            <v>PPN diperhitungkan pada lembar Rekapitulasi</v>
          </cell>
        </row>
        <row r="57">
          <cell r="C57" t="str">
            <v>Biaya Pekerjaan</v>
          </cell>
        </row>
        <row r="119">
          <cell r="A119" t="str">
            <v>URAIAN ANALISA ALAT</v>
          </cell>
        </row>
        <row r="122">
          <cell r="A122" t="str">
            <v>No.</v>
          </cell>
          <cell r="C122" t="str">
            <v>U R A I A N</v>
          </cell>
          <cell r="G122" t="str">
            <v>KODE</v>
          </cell>
          <cell r="H122" t="str">
            <v>KOEF.</v>
          </cell>
          <cell r="I122" t="str">
            <v>SATUAN</v>
          </cell>
          <cell r="J122" t="str">
            <v>KET.</v>
          </cell>
        </row>
        <row r="125">
          <cell r="A125" t="str">
            <v>A.</v>
          </cell>
          <cell r="C125" t="str">
            <v>URAIAN PERALATAN</v>
          </cell>
        </row>
        <row r="126">
          <cell r="A126" t="str">
            <v xml:space="preserve">       1.</v>
          </cell>
          <cell r="C126" t="str">
            <v>Jenis Peralatan</v>
          </cell>
          <cell r="G126" t="str">
            <v>DUMP TRUCK 3-4 M3</v>
          </cell>
          <cell r="J126" t="str">
            <v>E08</v>
          </cell>
        </row>
        <row r="127">
          <cell r="A127" t="str">
            <v xml:space="preserve">       2.</v>
          </cell>
          <cell r="C127" t="str">
            <v>Tenaga</v>
          </cell>
          <cell r="G127" t="str">
            <v>Pw</v>
          </cell>
          <cell r="H127">
            <v>100</v>
          </cell>
          <cell r="I127" t="str">
            <v>HP</v>
          </cell>
        </row>
        <row r="128">
          <cell r="A128" t="str">
            <v xml:space="preserve">       3.</v>
          </cell>
          <cell r="C128" t="str">
            <v>Kapasitas</v>
          </cell>
          <cell r="G128" t="str">
            <v>Cp</v>
          </cell>
          <cell r="H128">
            <v>6</v>
          </cell>
          <cell r="I128" t="str">
            <v>Ton</v>
          </cell>
        </row>
        <row r="129">
          <cell r="A129" t="str">
            <v xml:space="preserve">       4.</v>
          </cell>
          <cell r="C129" t="str">
            <v>Alat Baru                :</v>
          </cell>
          <cell r="D129" t="str">
            <v xml:space="preserve">  a.  Umur Ekonomis</v>
          </cell>
          <cell r="G129" t="str">
            <v>A</v>
          </cell>
          <cell r="H129">
            <v>5</v>
          </cell>
          <cell r="I129" t="str">
            <v>Tahun</v>
          </cell>
        </row>
        <row r="130">
          <cell r="D130" t="str">
            <v xml:space="preserve">  b.  Jam Kerja Dalam 1 Tahun</v>
          </cell>
          <cell r="G130" t="str">
            <v>W</v>
          </cell>
          <cell r="H130">
            <v>2000</v>
          </cell>
          <cell r="I130" t="str">
            <v>Jam</v>
          </cell>
        </row>
        <row r="131">
          <cell r="D131" t="str">
            <v xml:space="preserve">  c.  Harga Alat</v>
          </cell>
          <cell r="G131" t="str">
            <v>B</v>
          </cell>
          <cell r="H131">
            <v>209000000.00000003</v>
          </cell>
          <cell r="I131" t="str">
            <v>Rupiah</v>
          </cell>
        </row>
        <row r="132">
          <cell r="A132" t="str">
            <v xml:space="preserve">       5.</v>
          </cell>
          <cell r="C132" t="str">
            <v>Alat Yang Dipakai  :</v>
          </cell>
          <cell r="D132" t="str">
            <v xml:space="preserve">  a.  Umur Ekonomis</v>
          </cell>
          <cell r="G132" t="str">
            <v>A'</v>
          </cell>
          <cell r="H132">
            <v>5</v>
          </cell>
          <cell r="I132" t="str">
            <v>Tahun</v>
          </cell>
          <cell r="J132" t="str">
            <v xml:space="preserve"> Alat Baru</v>
          </cell>
        </row>
        <row r="133">
          <cell r="D133" t="str">
            <v xml:space="preserve">  b.  Jam Kerja Dalam 1 Tahun </v>
          </cell>
          <cell r="G133" t="str">
            <v>W'</v>
          </cell>
          <cell r="H133">
            <v>2000</v>
          </cell>
          <cell r="I133" t="str">
            <v>Jam</v>
          </cell>
          <cell r="J133" t="str">
            <v xml:space="preserve"> Alat Baru</v>
          </cell>
        </row>
        <row r="134">
          <cell r="D134" t="str">
            <v xml:space="preserve">  c.  Harga Alat   (*)</v>
          </cell>
          <cell r="G134" t="str">
            <v>B'</v>
          </cell>
          <cell r="H134">
            <v>209000000.00000003</v>
          </cell>
          <cell r="I134" t="str">
            <v>Rupiah</v>
          </cell>
          <cell r="J134" t="str">
            <v xml:space="preserve"> Alat Baru</v>
          </cell>
        </row>
        <row r="136">
          <cell r="A136" t="str">
            <v>B.</v>
          </cell>
          <cell r="C136" t="str">
            <v>BIAYA PASTI PER JAM KERJA</v>
          </cell>
        </row>
        <row r="137">
          <cell r="A137" t="str">
            <v xml:space="preserve">       1.</v>
          </cell>
          <cell r="C137" t="str">
            <v>Nilai Sisa Alat</v>
          </cell>
          <cell r="D137" t="str">
            <v>=  10 % x B</v>
          </cell>
          <cell r="G137" t="str">
            <v>C</v>
          </cell>
          <cell r="H137">
            <v>20900000.000000004</v>
          </cell>
          <cell r="I137" t="str">
            <v>Rupiah</v>
          </cell>
        </row>
        <row r="139">
          <cell r="A139" t="str">
            <v xml:space="preserve">       2.</v>
          </cell>
          <cell r="C139" t="str">
            <v>Faktor Angsuran Modal    =</v>
          </cell>
          <cell r="E139" t="str">
            <v>i x (1 + i)^A'</v>
          </cell>
          <cell r="G139" t="str">
            <v>D</v>
          </cell>
          <cell r="H139">
            <v>0.33437970328961514</v>
          </cell>
          <cell r="I139" t="str">
            <v>-</v>
          </cell>
        </row>
        <row r="140">
          <cell r="E140" t="str">
            <v>(1 + i)^A' - 1</v>
          </cell>
        </row>
        <row r="141">
          <cell r="A141" t="str">
            <v xml:space="preserve">       3.</v>
          </cell>
          <cell r="C141" t="str">
            <v>Biaya Pasti per Jam  :</v>
          </cell>
        </row>
        <row r="142">
          <cell r="C142" t="str">
            <v>a.  Biaya Pengembalian Modal  =</v>
          </cell>
          <cell r="E142" t="str">
            <v>( B' - C ) x D</v>
          </cell>
          <cell r="G142" t="str">
            <v>E</v>
          </cell>
          <cell r="H142">
            <v>31448.41109438831</v>
          </cell>
          <cell r="I142" t="str">
            <v>Rupiah</v>
          </cell>
        </row>
        <row r="143">
          <cell r="E143" t="str">
            <v>W'</v>
          </cell>
        </row>
        <row r="145">
          <cell r="C145" t="str">
            <v>b.  Asuransi, dll =</v>
          </cell>
          <cell r="D145">
            <v>2E-3</v>
          </cell>
          <cell r="E145" t="str">
            <v xml:space="preserve">  x   B'</v>
          </cell>
          <cell r="G145" t="str">
            <v>F</v>
          </cell>
          <cell r="H145">
            <v>209</v>
          </cell>
          <cell r="I145" t="str">
            <v>Rupiah</v>
          </cell>
        </row>
        <row r="146">
          <cell r="E146" t="str">
            <v>W'</v>
          </cell>
        </row>
        <row r="148">
          <cell r="C148" t="str">
            <v>Biaya Pasti per Jam             =</v>
          </cell>
          <cell r="E148" t="str">
            <v>( E + F )</v>
          </cell>
          <cell r="G148" t="str">
            <v>G</v>
          </cell>
          <cell r="H148">
            <v>31657.41109438831</v>
          </cell>
          <cell r="I148" t="str">
            <v>Rupiah</v>
          </cell>
        </row>
        <row r="150">
          <cell r="A150" t="str">
            <v>C.</v>
          </cell>
          <cell r="C150" t="str">
            <v>BIAYA OPERASI PER JAM KERJA</v>
          </cell>
        </row>
        <row r="152">
          <cell r="A152" t="str">
            <v xml:space="preserve">       1.</v>
          </cell>
          <cell r="C152" t="str">
            <v xml:space="preserve">Bahan Bakar  =  (0.125-0.175 Ltr/HP/Jam)   x Pw x Ms </v>
          </cell>
          <cell r="G152" t="str">
            <v>H</v>
          </cell>
          <cell r="H152">
            <v>51875</v>
          </cell>
          <cell r="I152" t="str">
            <v>Rupiah</v>
          </cell>
        </row>
        <row r="154">
          <cell r="A154" t="str">
            <v xml:space="preserve">       2.</v>
          </cell>
          <cell r="C154" t="str">
            <v>Pelumas         =  (0.01-0.02 Ltr/HP/Jam) x Pw x Mp</v>
          </cell>
          <cell r="G154" t="str">
            <v>I</v>
          </cell>
          <cell r="H154">
            <v>30000</v>
          </cell>
          <cell r="I154" t="str">
            <v>Rupiah</v>
          </cell>
        </row>
        <row r="156">
          <cell r="A156" t="str">
            <v xml:space="preserve">       3.</v>
          </cell>
          <cell r="C156" t="str">
            <v>Perawatan dan</v>
          </cell>
          <cell r="D156" t="str">
            <v>(12,5 % - 17,5 %)  x  B'</v>
          </cell>
          <cell r="G156" t="str">
            <v>K</v>
          </cell>
          <cell r="H156">
            <v>13062.5</v>
          </cell>
          <cell r="I156" t="str">
            <v>Rupiah</v>
          </cell>
        </row>
        <row r="157">
          <cell r="C157" t="str">
            <v xml:space="preserve">        perbaikan    =</v>
          </cell>
          <cell r="D157" t="str">
            <v>W'</v>
          </cell>
        </row>
        <row r="159">
          <cell r="A159" t="str">
            <v xml:space="preserve">       4.</v>
          </cell>
          <cell r="C159" t="str">
            <v>Operator</v>
          </cell>
          <cell r="D159" t="str">
            <v>=   ( 1  Orang / Jam )  x  U1</v>
          </cell>
          <cell r="G159" t="str">
            <v>L</v>
          </cell>
          <cell r="H159">
            <v>10714.285714285714</v>
          </cell>
          <cell r="I159" t="str">
            <v>Rupiah</v>
          </cell>
        </row>
        <row r="160">
          <cell r="A160" t="str">
            <v xml:space="preserve">       5.</v>
          </cell>
          <cell r="C160" t="str">
            <v>Pembantu Operator</v>
          </cell>
          <cell r="D160" t="str">
            <v>=   ( 1  Orang / Jam )  x  U2</v>
          </cell>
          <cell r="G160" t="str">
            <v>M</v>
          </cell>
          <cell r="H160">
            <v>4000</v>
          </cell>
          <cell r="I160" t="str">
            <v>Rupiah</v>
          </cell>
        </row>
        <row r="162">
          <cell r="C162" t="str">
            <v>Biaya Operasi per Jam        =</v>
          </cell>
          <cell r="E162" t="str">
            <v>(H+I+K+L+M)</v>
          </cell>
          <cell r="G162" t="str">
            <v>P</v>
          </cell>
          <cell r="H162">
            <v>109651.78571428571</v>
          </cell>
          <cell r="I162" t="str">
            <v>Rupiah</v>
          </cell>
        </row>
        <row r="164">
          <cell r="A164" t="str">
            <v>D.</v>
          </cell>
          <cell r="C164" t="str">
            <v>TOTAL BIAYA SEWA ALAT / JAM   =   ( G + P )</v>
          </cell>
          <cell r="G164" t="str">
            <v>S</v>
          </cell>
          <cell r="H164">
            <v>141309.19680867402</v>
          </cell>
          <cell r="I164" t="str">
            <v>Rupiah</v>
          </cell>
        </row>
        <row r="167">
          <cell r="A167" t="str">
            <v>E.</v>
          </cell>
          <cell r="C167" t="str">
            <v>LAIN - LAIN</v>
          </cell>
        </row>
        <row r="168">
          <cell r="A168" t="str">
            <v xml:space="preserve">       1.</v>
          </cell>
          <cell r="C168" t="str">
            <v>Tingkat Suku Bunga</v>
          </cell>
          <cell r="G168" t="str">
            <v>i</v>
          </cell>
          <cell r="H168">
            <v>20</v>
          </cell>
          <cell r="I168" t="str">
            <v>% / Tahun</v>
          </cell>
        </row>
        <row r="169">
          <cell r="A169" t="str">
            <v xml:space="preserve">       2.</v>
          </cell>
          <cell r="C169" t="str">
            <v>Upah Operator / Sopir / Mekanik</v>
          </cell>
          <cell r="G169" t="str">
            <v>U1</v>
          </cell>
          <cell r="H169">
            <v>10714.285714285714</v>
          </cell>
          <cell r="I169" t="str">
            <v>Rp./Jam</v>
          </cell>
        </row>
        <row r="170">
          <cell r="A170" t="str">
            <v xml:space="preserve">       3.</v>
          </cell>
          <cell r="C170" t="str">
            <v>Upah Pembantu Operator / Pmb.Sopir / Pmb.Mekanik</v>
          </cell>
          <cell r="G170" t="str">
            <v>U2</v>
          </cell>
          <cell r="H170">
            <v>4000</v>
          </cell>
          <cell r="I170" t="str">
            <v>Rp./Jam</v>
          </cell>
        </row>
        <row r="171">
          <cell r="A171" t="str">
            <v xml:space="preserve">       4.</v>
          </cell>
          <cell r="C171" t="str">
            <v>Bahan Bakar Bensin</v>
          </cell>
          <cell r="G171" t="str">
            <v>Mb</v>
          </cell>
          <cell r="H171">
            <v>4500</v>
          </cell>
          <cell r="I171" t="str">
            <v>Liter</v>
          </cell>
        </row>
        <row r="172">
          <cell r="A172" t="str">
            <v xml:space="preserve">       5.</v>
          </cell>
          <cell r="C172" t="str">
            <v>Bahan Bakar Solar</v>
          </cell>
          <cell r="G172" t="str">
            <v>Ms</v>
          </cell>
          <cell r="H172">
            <v>4400</v>
          </cell>
          <cell r="I172" t="str">
            <v>Liter</v>
          </cell>
        </row>
        <row r="173">
          <cell r="A173" t="str">
            <v xml:space="preserve">       6.</v>
          </cell>
          <cell r="C173" t="str">
            <v>Minyak Pelumas</v>
          </cell>
          <cell r="G173" t="str">
            <v>Mp</v>
          </cell>
          <cell r="H173">
            <v>30000</v>
          </cell>
          <cell r="I173" t="str">
            <v>Liter</v>
          </cell>
        </row>
        <row r="174">
          <cell r="A174" t="str">
            <v xml:space="preserve">       7.</v>
          </cell>
          <cell r="C174" t="str">
            <v>PPN diperhitungkan pada lembar Rekapitulasi</v>
          </cell>
        </row>
        <row r="175">
          <cell r="C175" t="str">
            <v>Biaya Pekerjaan</v>
          </cell>
        </row>
        <row r="178">
          <cell r="A178" t="str">
            <v>URAIAN ANALISA ALAT</v>
          </cell>
        </row>
        <row r="181">
          <cell r="A181" t="str">
            <v>No.</v>
          </cell>
          <cell r="C181" t="str">
            <v>U R A I A N</v>
          </cell>
          <cell r="G181" t="str">
            <v>KODE</v>
          </cell>
          <cell r="H181" t="str">
            <v>KOEF.</v>
          </cell>
          <cell r="I181" t="str">
            <v>SATUAN</v>
          </cell>
          <cell r="J181" t="str">
            <v>KET.</v>
          </cell>
        </row>
        <row r="184">
          <cell r="A184" t="str">
            <v>A.</v>
          </cell>
          <cell r="C184" t="str">
            <v>URAIAN PERALATAN</v>
          </cell>
        </row>
        <row r="185">
          <cell r="A185" t="str">
            <v xml:space="preserve">       1.</v>
          </cell>
          <cell r="C185" t="str">
            <v>Jenis Peralatan</v>
          </cell>
          <cell r="G185" t="str">
            <v>DUMP TRUCK</v>
          </cell>
          <cell r="J185" t="str">
            <v>E09</v>
          </cell>
        </row>
        <row r="186">
          <cell r="A186" t="str">
            <v xml:space="preserve">       2.</v>
          </cell>
          <cell r="C186" t="str">
            <v>Tenaga</v>
          </cell>
          <cell r="G186" t="str">
            <v>Pw</v>
          </cell>
          <cell r="H186">
            <v>125</v>
          </cell>
          <cell r="I186" t="str">
            <v>HP</v>
          </cell>
        </row>
        <row r="187">
          <cell r="A187" t="str">
            <v xml:space="preserve">       3.</v>
          </cell>
          <cell r="C187" t="str">
            <v>Kapasitas</v>
          </cell>
          <cell r="G187" t="str">
            <v>Cp</v>
          </cell>
          <cell r="H187">
            <v>8</v>
          </cell>
          <cell r="I187" t="str">
            <v>Ton</v>
          </cell>
        </row>
        <row r="188">
          <cell r="A188" t="str">
            <v xml:space="preserve">       4.</v>
          </cell>
          <cell r="C188" t="str">
            <v>Alat Baru                :</v>
          </cell>
          <cell r="D188" t="str">
            <v xml:space="preserve">  a.  Umur Ekonomis</v>
          </cell>
          <cell r="G188" t="str">
            <v>A</v>
          </cell>
          <cell r="H188">
            <v>5</v>
          </cell>
          <cell r="I188" t="str">
            <v>Tahun</v>
          </cell>
        </row>
        <row r="189">
          <cell r="D189" t="str">
            <v xml:space="preserve">  b.  Jam Kerja Dalam 1 Tahun</v>
          </cell>
          <cell r="G189" t="str">
            <v>W</v>
          </cell>
          <cell r="H189">
            <v>2000</v>
          </cell>
          <cell r="I189" t="str">
            <v>Jam</v>
          </cell>
        </row>
        <row r="190">
          <cell r="D190" t="str">
            <v xml:space="preserve">  c.  Harga Alat</v>
          </cell>
          <cell r="G190" t="str">
            <v>B</v>
          </cell>
          <cell r="H190">
            <v>300000000</v>
          </cell>
          <cell r="I190" t="str">
            <v>Rupiah</v>
          </cell>
        </row>
        <row r="191">
          <cell r="A191" t="str">
            <v xml:space="preserve">       5.</v>
          </cell>
          <cell r="C191" t="str">
            <v>Alat Yang Dipakai  :</v>
          </cell>
          <cell r="D191" t="str">
            <v xml:space="preserve">  a.  Umur Ekonomis</v>
          </cell>
          <cell r="G191" t="str">
            <v>A'</v>
          </cell>
          <cell r="H191">
            <v>5</v>
          </cell>
          <cell r="I191" t="str">
            <v>Tahun</v>
          </cell>
          <cell r="J191" t="str">
            <v xml:space="preserve"> Alat Baru</v>
          </cell>
        </row>
        <row r="192">
          <cell r="D192" t="str">
            <v xml:space="preserve">  b.  Jam Kerja Dalam 1 Tahun </v>
          </cell>
          <cell r="G192" t="str">
            <v>W'</v>
          </cell>
          <cell r="H192">
            <v>2000</v>
          </cell>
          <cell r="I192" t="str">
            <v>Jam</v>
          </cell>
          <cell r="J192" t="str">
            <v xml:space="preserve"> Alat Baru</v>
          </cell>
        </row>
        <row r="193">
          <cell r="D193" t="str">
            <v xml:space="preserve">  c.  Harga Alat   (*)</v>
          </cell>
          <cell r="G193" t="str">
            <v>B'</v>
          </cell>
          <cell r="H193">
            <v>300000000</v>
          </cell>
          <cell r="I193" t="str">
            <v>Rupiah</v>
          </cell>
          <cell r="J193" t="str">
            <v xml:space="preserve"> Alat Baru</v>
          </cell>
        </row>
        <row r="195">
          <cell r="A195" t="str">
            <v>B.</v>
          </cell>
          <cell r="C195" t="str">
            <v>BIAYA PASTI PER JAM KERJA</v>
          </cell>
        </row>
        <row r="196">
          <cell r="A196" t="str">
            <v xml:space="preserve">       1.</v>
          </cell>
          <cell r="C196" t="str">
            <v>Nilai Sisa Alat</v>
          </cell>
          <cell r="D196" t="str">
            <v>=  10 % x B</v>
          </cell>
          <cell r="G196" t="str">
            <v>C</v>
          </cell>
          <cell r="H196">
            <v>30000000</v>
          </cell>
          <cell r="I196" t="str">
            <v>Rupiah</v>
          </cell>
        </row>
        <row r="198">
          <cell r="A198" t="str">
            <v xml:space="preserve">       2.</v>
          </cell>
          <cell r="C198" t="str">
            <v>Faktor Angsuran Modal    =</v>
          </cell>
          <cell r="E198" t="str">
            <v>i x (1 + i)^A'</v>
          </cell>
          <cell r="G198" t="str">
            <v>D</v>
          </cell>
          <cell r="H198">
            <v>0.33437970328961514</v>
          </cell>
          <cell r="I198" t="str">
            <v>-</v>
          </cell>
        </row>
        <row r="199">
          <cell r="E199" t="str">
            <v>(1 + i)^A' - 1</v>
          </cell>
        </row>
        <row r="200">
          <cell r="A200" t="str">
            <v xml:space="preserve">       3.</v>
          </cell>
          <cell r="C200" t="str">
            <v>Biaya Pasti per Jam  :</v>
          </cell>
        </row>
        <row r="201">
          <cell r="C201" t="str">
            <v>a.  Biaya Pengembalian Modal  =</v>
          </cell>
          <cell r="E201" t="str">
            <v>( B' - C ) x D</v>
          </cell>
          <cell r="G201" t="str">
            <v>E</v>
          </cell>
          <cell r="H201">
            <v>45141.259944098041</v>
          </cell>
          <cell r="I201" t="str">
            <v>Rupiah</v>
          </cell>
        </row>
        <row r="202">
          <cell r="E202" t="str">
            <v>W'</v>
          </cell>
        </row>
        <row r="204">
          <cell r="C204" t="str">
            <v>b.  Asuransi, dll =</v>
          </cell>
          <cell r="D204">
            <v>2E-3</v>
          </cell>
          <cell r="E204" t="str">
            <v xml:space="preserve">  x   B'</v>
          </cell>
          <cell r="G204" t="str">
            <v>F</v>
          </cell>
          <cell r="H204">
            <v>300</v>
          </cell>
          <cell r="I204" t="str">
            <v>Rupiah</v>
          </cell>
        </row>
        <row r="205">
          <cell r="E205" t="str">
            <v>W'</v>
          </cell>
        </row>
        <row r="207">
          <cell r="C207" t="str">
            <v>Biaya Pasti per Jam             =</v>
          </cell>
          <cell r="E207" t="str">
            <v>( E + F )</v>
          </cell>
          <cell r="G207" t="str">
            <v>G</v>
          </cell>
          <cell r="H207">
            <v>45441.259944098041</v>
          </cell>
          <cell r="I207" t="str">
            <v>Rupiah</v>
          </cell>
        </row>
        <row r="209">
          <cell r="A209" t="str">
            <v>C.</v>
          </cell>
          <cell r="C209" t="str">
            <v>BIAYA OPERASI PER JAM KERJA</v>
          </cell>
        </row>
        <row r="211">
          <cell r="A211" t="str">
            <v xml:space="preserve">       1.</v>
          </cell>
          <cell r="C211" t="str">
            <v xml:space="preserve">Bahan Bakar  =  (0.125-0.175 Ltr/HP/Jam)   x Pw x Ms </v>
          </cell>
          <cell r="G211" t="str">
            <v>H</v>
          </cell>
          <cell r="H211">
            <v>64843.75</v>
          </cell>
          <cell r="I211" t="str">
            <v>Rupiah</v>
          </cell>
        </row>
        <row r="213">
          <cell r="A213" t="str">
            <v xml:space="preserve">       2.</v>
          </cell>
          <cell r="C213" t="str">
            <v>Pelumas         =  (0.01-0.02 Ltr/HP/Jam) x Pw x Mp</v>
          </cell>
          <cell r="G213" t="str">
            <v>I</v>
          </cell>
          <cell r="H213">
            <v>37500</v>
          </cell>
          <cell r="I213" t="str">
            <v>Rupiah</v>
          </cell>
        </row>
        <row r="215">
          <cell r="A215" t="str">
            <v xml:space="preserve">       3.</v>
          </cell>
          <cell r="C215" t="str">
            <v>Perawatan dan</v>
          </cell>
          <cell r="D215" t="str">
            <v>(12,5 % - 17,5 %)  x  B'</v>
          </cell>
          <cell r="G215" t="str">
            <v>K</v>
          </cell>
          <cell r="H215">
            <v>18750</v>
          </cell>
          <cell r="I215" t="str">
            <v>Rupiah</v>
          </cell>
        </row>
        <row r="216">
          <cell r="C216" t="str">
            <v xml:space="preserve">        perbaikan    =</v>
          </cell>
          <cell r="D216" t="str">
            <v>W'</v>
          </cell>
        </row>
        <row r="218">
          <cell r="A218" t="str">
            <v xml:space="preserve">       4.</v>
          </cell>
          <cell r="C218" t="str">
            <v>Operator</v>
          </cell>
          <cell r="D218" t="str">
            <v>=   ( 1  Orang / Jam )  x  U1</v>
          </cell>
          <cell r="G218" t="str">
            <v>L</v>
          </cell>
          <cell r="H218">
            <v>10714.285714285714</v>
          </cell>
          <cell r="I218" t="str">
            <v>Rupiah</v>
          </cell>
        </row>
        <row r="219">
          <cell r="A219" t="str">
            <v xml:space="preserve">       5.</v>
          </cell>
          <cell r="C219" t="str">
            <v>Pembantu Operator</v>
          </cell>
          <cell r="D219" t="str">
            <v>=   ( 1  Orang / Jam )  x  U2</v>
          </cell>
          <cell r="G219" t="str">
            <v>M</v>
          </cell>
          <cell r="H219">
            <v>4000</v>
          </cell>
          <cell r="I219" t="str">
            <v>Rupiah</v>
          </cell>
        </row>
        <row r="221">
          <cell r="C221" t="str">
            <v>Biaya Operasi per Jam        =</v>
          </cell>
          <cell r="E221" t="str">
            <v>(H+I+K+L+M)</v>
          </cell>
          <cell r="G221" t="str">
            <v>P</v>
          </cell>
          <cell r="H221">
            <v>135808.03571428571</v>
          </cell>
          <cell r="I221" t="str">
            <v>Rupiah</v>
          </cell>
        </row>
        <row r="223">
          <cell r="A223" t="str">
            <v>D.</v>
          </cell>
          <cell r="C223" t="str">
            <v>TOTAL BIAYA SEWA ALAT / JAM   =   ( G + P )</v>
          </cell>
          <cell r="G223" t="str">
            <v>S</v>
          </cell>
          <cell r="H223">
            <v>181249.29565838375</v>
          </cell>
          <cell r="I223" t="str">
            <v>Rupiah</v>
          </cell>
        </row>
        <row r="226">
          <cell r="A226" t="str">
            <v>E.</v>
          </cell>
          <cell r="C226" t="str">
            <v>LAIN - LAIN</v>
          </cell>
        </row>
        <row r="227">
          <cell r="A227" t="str">
            <v xml:space="preserve">       1.</v>
          </cell>
          <cell r="C227" t="str">
            <v>Tingkat Suku Bunga</v>
          </cell>
          <cell r="G227" t="str">
            <v>i</v>
          </cell>
          <cell r="H227">
            <v>20</v>
          </cell>
          <cell r="I227" t="str">
            <v>% / Tahun</v>
          </cell>
        </row>
        <row r="228">
          <cell r="A228" t="str">
            <v xml:space="preserve">       2.</v>
          </cell>
          <cell r="C228" t="str">
            <v>Upah Operator / Sopir / Mekanik</v>
          </cell>
          <cell r="G228" t="str">
            <v>U1</v>
          </cell>
          <cell r="H228">
            <v>10714.285714285714</v>
          </cell>
          <cell r="I228" t="str">
            <v>Rp./Jam</v>
          </cell>
        </row>
        <row r="229">
          <cell r="A229" t="str">
            <v xml:space="preserve">       3.</v>
          </cell>
          <cell r="C229" t="str">
            <v>Upah Pembantu Operator / Pmb.Sopir / Pmb.Mekanik</v>
          </cell>
          <cell r="G229" t="str">
            <v>U2</v>
          </cell>
          <cell r="H229">
            <v>4000</v>
          </cell>
          <cell r="I229" t="str">
            <v>Rp./Jam</v>
          </cell>
        </row>
        <row r="230">
          <cell r="A230" t="str">
            <v xml:space="preserve">       4.</v>
          </cell>
          <cell r="C230" t="str">
            <v>Bahan Bakar Bensin</v>
          </cell>
          <cell r="G230" t="str">
            <v>Mb</v>
          </cell>
          <cell r="H230">
            <v>4500</v>
          </cell>
          <cell r="I230" t="str">
            <v>Liter</v>
          </cell>
        </row>
        <row r="231">
          <cell r="A231" t="str">
            <v xml:space="preserve">       5.</v>
          </cell>
          <cell r="C231" t="str">
            <v>Bahan Bakar Solar</v>
          </cell>
          <cell r="G231" t="str">
            <v>Ms</v>
          </cell>
          <cell r="H231">
            <v>4400</v>
          </cell>
          <cell r="I231" t="str">
            <v>Liter</v>
          </cell>
        </row>
        <row r="232">
          <cell r="A232" t="str">
            <v xml:space="preserve">       6.</v>
          </cell>
          <cell r="C232" t="str">
            <v>Minyak Pelumas</v>
          </cell>
          <cell r="G232" t="str">
            <v>Mp</v>
          </cell>
          <cell r="H232">
            <v>30000</v>
          </cell>
          <cell r="I232" t="str">
            <v>Liter</v>
          </cell>
        </row>
        <row r="233">
          <cell r="A233" t="str">
            <v xml:space="preserve">       7.</v>
          </cell>
          <cell r="C233" t="str">
            <v>PPN diperhitungkan pada lembar Rekapitulasi</v>
          </cell>
        </row>
        <row r="234">
          <cell r="C234" t="str">
            <v>Biaya Pekerjaan</v>
          </cell>
        </row>
        <row r="238">
          <cell r="A238" t="str">
            <v>URAIAN ANALISA ALAT</v>
          </cell>
        </row>
        <row r="241">
          <cell r="A241" t="str">
            <v>No.</v>
          </cell>
          <cell r="C241" t="str">
            <v>U R A I A N</v>
          </cell>
          <cell r="G241" t="str">
            <v>KODE</v>
          </cell>
          <cell r="H241" t="str">
            <v>KOEF.</v>
          </cell>
          <cell r="I241" t="str">
            <v>SATUAN</v>
          </cell>
          <cell r="J241" t="str">
            <v>KET.</v>
          </cell>
        </row>
        <row r="244">
          <cell r="A244" t="str">
            <v>A.</v>
          </cell>
          <cell r="C244" t="str">
            <v>URAIAN PERALATAN</v>
          </cell>
        </row>
        <row r="245">
          <cell r="A245" t="str">
            <v xml:space="preserve">       1.</v>
          </cell>
          <cell r="C245" t="str">
            <v>Jenis Peralatan</v>
          </cell>
          <cell r="G245" t="str">
            <v>GENERATOR SET</v>
          </cell>
          <cell r="J245" t="str">
            <v>E12</v>
          </cell>
        </row>
        <row r="246">
          <cell r="A246" t="str">
            <v xml:space="preserve">       2.</v>
          </cell>
          <cell r="C246" t="str">
            <v>Tenaga</v>
          </cell>
          <cell r="G246" t="str">
            <v>Pw</v>
          </cell>
          <cell r="H246">
            <v>175</v>
          </cell>
          <cell r="I246" t="str">
            <v>HP</v>
          </cell>
        </row>
        <row r="247">
          <cell r="A247" t="str">
            <v xml:space="preserve">       3.</v>
          </cell>
          <cell r="C247" t="str">
            <v>Kapasitas</v>
          </cell>
          <cell r="G247" t="str">
            <v>Cp</v>
          </cell>
          <cell r="H247">
            <v>125</v>
          </cell>
          <cell r="I247" t="str">
            <v>KVA</v>
          </cell>
        </row>
        <row r="248">
          <cell r="A248" t="str">
            <v xml:space="preserve">       4.</v>
          </cell>
          <cell r="C248" t="str">
            <v>Alat Baru                :</v>
          </cell>
          <cell r="D248" t="str">
            <v xml:space="preserve">  a.  Umur Ekonomis</v>
          </cell>
          <cell r="G248" t="str">
            <v>A</v>
          </cell>
          <cell r="H248">
            <v>5</v>
          </cell>
          <cell r="I248" t="str">
            <v>Tahun</v>
          </cell>
        </row>
        <row r="249">
          <cell r="D249" t="str">
            <v xml:space="preserve">  b.  Jam Kerja Dalam 1 Tahun</v>
          </cell>
          <cell r="G249" t="str">
            <v>W</v>
          </cell>
          <cell r="H249">
            <v>2000</v>
          </cell>
          <cell r="I249" t="str">
            <v>Jam</v>
          </cell>
        </row>
        <row r="250">
          <cell r="D250" t="str">
            <v xml:space="preserve">  c.  Harga Alat</v>
          </cell>
          <cell r="G250" t="str">
            <v>B</v>
          </cell>
          <cell r="H250">
            <v>128000000</v>
          </cell>
          <cell r="I250" t="str">
            <v>Rupiah</v>
          </cell>
        </row>
        <row r="251">
          <cell r="A251" t="str">
            <v xml:space="preserve">       5.</v>
          </cell>
          <cell r="C251" t="str">
            <v>Alat Yang Dipakai  :</v>
          </cell>
          <cell r="D251" t="str">
            <v xml:space="preserve">  a.  Umur Ekonomis</v>
          </cell>
          <cell r="G251" t="str">
            <v>A'</v>
          </cell>
          <cell r="H251">
            <v>5</v>
          </cell>
          <cell r="I251" t="str">
            <v>Tahun</v>
          </cell>
          <cell r="J251" t="str">
            <v xml:space="preserve"> Alat Baru</v>
          </cell>
        </row>
        <row r="252">
          <cell r="D252" t="str">
            <v xml:space="preserve">  b.  Jam Kerja Dalam 1 Tahun </v>
          </cell>
          <cell r="G252" t="str">
            <v>W'</v>
          </cell>
          <cell r="H252">
            <v>2000</v>
          </cell>
          <cell r="I252" t="str">
            <v>Jam</v>
          </cell>
          <cell r="J252" t="str">
            <v xml:space="preserve"> Alat Baru</v>
          </cell>
        </row>
        <row r="253">
          <cell r="D253" t="str">
            <v xml:space="preserve">  c.  Harga Alat   (*)</v>
          </cell>
          <cell r="G253" t="str">
            <v>B'</v>
          </cell>
          <cell r="H253">
            <v>128000000</v>
          </cell>
          <cell r="I253" t="str">
            <v>Rupiah</v>
          </cell>
          <cell r="J253" t="str">
            <v xml:space="preserve"> Alat Baru</v>
          </cell>
        </row>
        <row r="255">
          <cell r="A255" t="str">
            <v>B.</v>
          </cell>
          <cell r="C255" t="str">
            <v>BIAYA PASTI PER JAM KERJA</v>
          </cell>
        </row>
        <row r="256">
          <cell r="A256" t="str">
            <v xml:space="preserve">       1.</v>
          </cell>
          <cell r="C256" t="str">
            <v>Nilai Sisa Alat</v>
          </cell>
          <cell r="D256" t="str">
            <v>=  10 % x B</v>
          </cell>
          <cell r="G256" t="str">
            <v>C</v>
          </cell>
          <cell r="H256">
            <v>12800000</v>
          </cell>
          <cell r="I256" t="str">
            <v>Rupiah</v>
          </cell>
        </row>
        <row r="258">
          <cell r="A258" t="str">
            <v xml:space="preserve">       2.</v>
          </cell>
          <cell r="C258" t="str">
            <v>Faktor Angsuran Modal    =</v>
          </cell>
          <cell r="E258" t="str">
            <v>i x (1 + i)^A'</v>
          </cell>
          <cell r="G258" t="str">
            <v>D</v>
          </cell>
          <cell r="H258">
            <v>0.33437970328961514</v>
          </cell>
          <cell r="I258" t="str">
            <v>-</v>
          </cell>
        </row>
        <row r="259">
          <cell r="E259" t="str">
            <v>(1 + i)^A' - 1</v>
          </cell>
        </row>
        <row r="260">
          <cell r="A260" t="str">
            <v xml:space="preserve">       3.</v>
          </cell>
          <cell r="C260" t="str">
            <v>Biaya Pasti per Jam  :</v>
          </cell>
        </row>
        <row r="261">
          <cell r="C261" t="str">
            <v>a.  Biaya Pengembalian Modal  =</v>
          </cell>
          <cell r="E261" t="str">
            <v>( B' - C ) x D</v>
          </cell>
          <cell r="G261" t="str">
            <v>E</v>
          </cell>
          <cell r="H261">
            <v>19260.270909481831</v>
          </cell>
          <cell r="I261" t="str">
            <v>Rupiah</v>
          </cell>
        </row>
        <row r="262">
          <cell r="E262" t="str">
            <v>W'</v>
          </cell>
        </row>
        <row r="264">
          <cell r="C264" t="str">
            <v>b.  Asuransi, dll =</v>
          </cell>
          <cell r="D264">
            <v>2E-3</v>
          </cell>
          <cell r="E264" t="str">
            <v xml:space="preserve">  x   B'</v>
          </cell>
          <cell r="G264" t="str">
            <v>F</v>
          </cell>
          <cell r="H264">
            <v>128</v>
          </cell>
          <cell r="I264" t="str">
            <v>Rupiah</v>
          </cell>
        </row>
        <row r="265">
          <cell r="E265" t="str">
            <v>W'</v>
          </cell>
        </row>
        <row r="267">
          <cell r="C267" t="str">
            <v>Biaya Pasti per Jam             =</v>
          </cell>
          <cell r="E267" t="str">
            <v>( E + F )</v>
          </cell>
          <cell r="G267" t="str">
            <v>G</v>
          </cell>
          <cell r="H267">
            <v>19388.270909481831</v>
          </cell>
          <cell r="I267" t="str">
            <v>Rupiah</v>
          </cell>
        </row>
        <row r="269">
          <cell r="A269" t="str">
            <v>C.</v>
          </cell>
          <cell r="C269" t="str">
            <v>BIAYA OPERASI PER JAM KERJA</v>
          </cell>
        </row>
        <row r="271">
          <cell r="A271" t="str">
            <v xml:space="preserve">       1.</v>
          </cell>
          <cell r="C271" t="str">
            <v xml:space="preserve">Bahan Bakar  =  (0.125-0.175 Ltr/HP/Jam)   x Pw x Ms </v>
          </cell>
          <cell r="G271" t="str">
            <v>H</v>
          </cell>
          <cell r="H271">
            <v>90781.25</v>
          </cell>
          <cell r="I271" t="str">
            <v>Rupiah</v>
          </cell>
        </row>
        <row r="273">
          <cell r="A273" t="str">
            <v xml:space="preserve">       2.</v>
          </cell>
          <cell r="C273" t="str">
            <v>Pelumas         =  (0.01-0.02 Ltr/HP/Jam) x Pw x Mp</v>
          </cell>
          <cell r="G273" t="str">
            <v>I</v>
          </cell>
          <cell r="H273">
            <v>52500</v>
          </cell>
          <cell r="I273" t="str">
            <v>Rupiah</v>
          </cell>
        </row>
        <row r="275">
          <cell r="A275" t="str">
            <v xml:space="preserve">       3.</v>
          </cell>
          <cell r="C275" t="str">
            <v>Perawatan dan</v>
          </cell>
          <cell r="D275" t="str">
            <v>(12,5 % - 17,5 %)  x  B'</v>
          </cell>
          <cell r="G275" t="str">
            <v>K</v>
          </cell>
          <cell r="H275">
            <v>8000</v>
          </cell>
          <cell r="I275" t="str">
            <v>Rupiah</v>
          </cell>
        </row>
        <row r="276">
          <cell r="C276" t="str">
            <v xml:space="preserve">        perbaikan    =</v>
          </cell>
          <cell r="D276" t="str">
            <v>W'</v>
          </cell>
        </row>
        <row r="278">
          <cell r="A278" t="str">
            <v xml:space="preserve">       4.</v>
          </cell>
          <cell r="C278" t="str">
            <v>Operator</v>
          </cell>
          <cell r="D278" t="str">
            <v>=   ( 1  Orang / Jam )  x  U1</v>
          </cell>
          <cell r="G278" t="str">
            <v>L</v>
          </cell>
          <cell r="H278">
            <v>10714.285714285714</v>
          </cell>
          <cell r="I278" t="str">
            <v>Rupiah</v>
          </cell>
        </row>
        <row r="279">
          <cell r="A279" t="str">
            <v xml:space="preserve">       5.</v>
          </cell>
          <cell r="C279" t="str">
            <v>Pembantu Operator</v>
          </cell>
          <cell r="D279" t="str">
            <v>=   ( 1  Orang / Jam )  x  U2</v>
          </cell>
          <cell r="G279" t="str">
            <v>M</v>
          </cell>
          <cell r="H279">
            <v>4000</v>
          </cell>
          <cell r="I279" t="str">
            <v>Rupiah</v>
          </cell>
        </row>
        <row r="281">
          <cell r="C281" t="str">
            <v>Biaya Operasi per Jam        =</v>
          </cell>
          <cell r="E281" t="str">
            <v>(H+I+K+L+M)</v>
          </cell>
          <cell r="G281" t="str">
            <v>P</v>
          </cell>
          <cell r="H281">
            <v>165995.53571428571</v>
          </cell>
          <cell r="I281" t="str">
            <v>Rupiah</v>
          </cell>
        </row>
        <row r="283">
          <cell r="A283" t="str">
            <v>D.</v>
          </cell>
          <cell r="C283" t="str">
            <v>TOTAL BIAYA SEWA ALAT / JAM   =   ( G + P )</v>
          </cell>
          <cell r="G283" t="str">
            <v>S</v>
          </cell>
          <cell r="H283">
            <v>185383.80662376754</v>
          </cell>
          <cell r="I283" t="str">
            <v>Rupiah</v>
          </cell>
        </row>
        <row r="286">
          <cell r="A286" t="str">
            <v>E.</v>
          </cell>
          <cell r="C286" t="str">
            <v>LAIN - LAIN</v>
          </cell>
        </row>
        <row r="287">
          <cell r="A287" t="str">
            <v xml:space="preserve">       1.</v>
          </cell>
          <cell r="C287" t="str">
            <v>Tingkat Suku Bunga</v>
          </cell>
          <cell r="G287" t="str">
            <v>i</v>
          </cell>
          <cell r="H287">
            <v>20</v>
          </cell>
          <cell r="I287" t="str">
            <v>% / Tahun</v>
          </cell>
        </row>
        <row r="288">
          <cell r="A288" t="str">
            <v xml:space="preserve">       2.</v>
          </cell>
          <cell r="C288" t="str">
            <v>Upah Operator / Sopir</v>
          </cell>
          <cell r="G288" t="str">
            <v>U1</v>
          </cell>
          <cell r="H288">
            <v>10714.285714285714</v>
          </cell>
          <cell r="I288" t="str">
            <v>Rp./Jam</v>
          </cell>
        </row>
        <row r="289">
          <cell r="A289" t="str">
            <v xml:space="preserve">       3.</v>
          </cell>
          <cell r="C289" t="str">
            <v>Upah Pembantu Operator / Pmb.Sopir</v>
          </cell>
          <cell r="G289" t="str">
            <v>U2</v>
          </cell>
          <cell r="H289">
            <v>4000</v>
          </cell>
          <cell r="I289" t="str">
            <v>Rp./Jam</v>
          </cell>
        </row>
        <row r="290">
          <cell r="A290" t="str">
            <v xml:space="preserve">       4.</v>
          </cell>
          <cell r="C290" t="str">
            <v>Bahan Bakar Bensin</v>
          </cell>
          <cell r="G290" t="str">
            <v>Mb</v>
          </cell>
          <cell r="H290">
            <v>4500</v>
          </cell>
          <cell r="I290" t="str">
            <v>Liter</v>
          </cell>
        </row>
        <row r="291">
          <cell r="A291" t="str">
            <v xml:space="preserve">       5.</v>
          </cell>
          <cell r="C291" t="str">
            <v>Bahan Bakar Solar</v>
          </cell>
          <cell r="G291" t="str">
            <v>Ms</v>
          </cell>
          <cell r="H291">
            <v>4400</v>
          </cell>
          <cell r="I291" t="str">
            <v>Liter</v>
          </cell>
        </row>
        <row r="292">
          <cell r="A292" t="str">
            <v xml:space="preserve">       6.</v>
          </cell>
          <cell r="C292" t="str">
            <v>Minyak Pelumas</v>
          </cell>
          <cell r="G292" t="str">
            <v>Mp</v>
          </cell>
          <cell r="H292">
            <v>30000</v>
          </cell>
          <cell r="I292" t="str">
            <v>Liter</v>
          </cell>
        </row>
        <row r="293">
          <cell r="A293" t="str">
            <v xml:space="preserve">       7.</v>
          </cell>
          <cell r="C293" t="str">
            <v>PPN diperhitungkan pada lembar Rekapitulasi</v>
          </cell>
        </row>
        <row r="294">
          <cell r="C294" t="str">
            <v>Biaya Pekerjaan</v>
          </cell>
        </row>
        <row r="297">
          <cell r="A297" t="str">
            <v>URAIAN ANALISA ALAT</v>
          </cell>
        </row>
        <row r="300">
          <cell r="A300" t="str">
            <v>No.</v>
          </cell>
          <cell r="C300" t="str">
            <v>U R A I A N</v>
          </cell>
          <cell r="G300" t="str">
            <v>KODE</v>
          </cell>
          <cell r="H300" t="str">
            <v>KOEF.</v>
          </cell>
          <cell r="I300" t="str">
            <v>SATUAN</v>
          </cell>
          <cell r="J300" t="str">
            <v>KET.</v>
          </cell>
        </row>
        <row r="303">
          <cell r="A303" t="str">
            <v>A.</v>
          </cell>
          <cell r="C303" t="str">
            <v>URAIAN PERALATAN</v>
          </cell>
        </row>
        <row r="304">
          <cell r="A304" t="str">
            <v xml:space="preserve">       1.</v>
          </cell>
          <cell r="C304" t="str">
            <v>Jenis Peralatan</v>
          </cell>
          <cell r="G304" t="str">
            <v>TRACK LOADER 75-100 HP</v>
          </cell>
          <cell r="J304" t="str">
            <v>E14</v>
          </cell>
        </row>
        <row r="305">
          <cell r="A305" t="str">
            <v xml:space="preserve">       2.</v>
          </cell>
          <cell r="C305" t="str">
            <v>Tenaga</v>
          </cell>
          <cell r="G305" t="str">
            <v>Pw</v>
          </cell>
          <cell r="H305">
            <v>90</v>
          </cell>
          <cell r="I305" t="str">
            <v>HP</v>
          </cell>
        </row>
        <row r="306">
          <cell r="A306" t="str">
            <v xml:space="preserve">       3.</v>
          </cell>
          <cell r="C306" t="str">
            <v>Kapasitas</v>
          </cell>
          <cell r="G306" t="str">
            <v>Cp</v>
          </cell>
          <cell r="H306">
            <v>1.6</v>
          </cell>
          <cell r="I306" t="str">
            <v>M3</v>
          </cell>
        </row>
        <row r="307">
          <cell r="A307" t="str">
            <v xml:space="preserve">       4.</v>
          </cell>
          <cell r="C307" t="str">
            <v>Alat Baru                :</v>
          </cell>
          <cell r="D307" t="str">
            <v xml:space="preserve">  a.  Umur Ekonomis</v>
          </cell>
          <cell r="G307" t="str">
            <v>A</v>
          </cell>
          <cell r="H307">
            <v>5</v>
          </cell>
          <cell r="I307" t="str">
            <v>Tahun</v>
          </cell>
        </row>
        <row r="308">
          <cell r="D308" t="str">
            <v xml:space="preserve">  b.  Jam Kerja Dalam 1 Tahun</v>
          </cell>
          <cell r="G308" t="str">
            <v>W</v>
          </cell>
          <cell r="H308">
            <v>2000</v>
          </cell>
          <cell r="I308" t="str">
            <v>Jam</v>
          </cell>
        </row>
        <row r="309">
          <cell r="D309" t="str">
            <v xml:space="preserve">  c.  Harga Alat</v>
          </cell>
          <cell r="G309" t="str">
            <v>B</v>
          </cell>
          <cell r="H309">
            <v>567000000</v>
          </cell>
          <cell r="I309" t="str">
            <v>Rupiah</v>
          </cell>
        </row>
        <row r="310">
          <cell r="A310" t="str">
            <v xml:space="preserve">       5.</v>
          </cell>
          <cell r="C310" t="str">
            <v>Alat Yang Dipakai  :</v>
          </cell>
          <cell r="D310" t="str">
            <v xml:space="preserve">  a.  Umur Ekonomis</v>
          </cell>
          <cell r="G310" t="str">
            <v>A'</v>
          </cell>
          <cell r="H310">
            <v>5</v>
          </cell>
          <cell r="I310" t="str">
            <v>Tahun</v>
          </cell>
          <cell r="J310" t="str">
            <v xml:space="preserve"> Alat Baru</v>
          </cell>
        </row>
        <row r="311">
          <cell r="D311" t="str">
            <v xml:space="preserve">  b.  Jam Kerja Dalam 1 Tahun </v>
          </cell>
          <cell r="G311" t="str">
            <v>W'</v>
          </cell>
          <cell r="H311">
            <v>2000</v>
          </cell>
          <cell r="I311" t="str">
            <v>Jam</v>
          </cell>
          <cell r="J311" t="str">
            <v xml:space="preserve"> Alat Baru</v>
          </cell>
        </row>
        <row r="312">
          <cell r="D312" t="str">
            <v xml:space="preserve">  c.  Harga Alat   (*)</v>
          </cell>
          <cell r="G312" t="str">
            <v>B'</v>
          </cell>
          <cell r="H312">
            <v>567000000</v>
          </cell>
          <cell r="I312" t="str">
            <v>Rupiah</v>
          </cell>
          <cell r="J312" t="str">
            <v xml:space="preserve"> Alat Baru</v>
          </cell>
        </row>
        <row r="314">
          <cell r="A314" t="str">
            <v>B.</v>
          </cell>
          <cell r="C314" t="str">
            <v>BIAYA PASTI PER JAM KERJA</v>
          </cell>
        </row>
        <row r="315">
          <cell r="A315" t="str">
            <v xml:space="preserve">       1.</v>
          </cell>
          <cell r="C315" t="str">
            <v>Nilai Sisa Alat</v>
          </cell>
          <cell r="D315" t="str">
            <v>=  10 % x B</v>
          </cell>
          <cell r="G315" t="str">
            <v>C</v>
          </cell>
          <cell r="H315">
            <v>56700000</v>
          </cell>
          <cell r="I315" t="str">
            <v>Rupiah</v>
          </cell>
        </row>
        <row r="317">
          <cell r="A317" t="str">
            <v xml:space="preserve">       2.</v>
          </cell>
          <cell r="C317" t="str">
            <v>Faktor Angsuran Modal    =</v>
          </cell>
          <cell r="E317" t="str">
            <v>i x (1 + i)^A'</v>
          </cell>
          <cell r="G317" t="str">
            <v>D</v>
          </cell>
          <cell r="H317">
            <v>0.33437970328961514</v>
          </cell>
          <cell r="I317" t="str">
            <v>-</v>
          </cell>
        </row>
        <row r="318">
          <cell r="E318" t="str">
            <v>(1 + i)^A' - 1</v>
          </cell>
        </row>
        <row r="319">
          <cell r="A319" t="str">
            <v xml:space="preserve">       3.</v>
          </cell>
          <cell r="C319" t="str">
            <v>Biaya Pasti per Jam  :</v>
          </cell>
        </row>
        <row r="320">
          <cell r="C320" t="str">
            <v>a.  Biaya Pengembalian Modal  =</v>
          </cell>
          <cell r="E320" t="str">
            <v>( B' - C ) x D</v>
          </cell>
          <cell r="G320" t="str">
            <v>E</v>
          </cell>
          <cell r="H320">
            <v>85316.9812943453</v>
          </cell>
          <cell r="I320" t="str">
            <v>Rupiah</v>
          </cell>
        </row>
        <row r="321">
          <cell r="E321" t="str">
            <v>W'</v>
          </cell>
        </row>
        <row r="323">
          <cell r="C323" t="str">
            <v>b.  Asuransi, dll =</v>
          </cell>
          <cell r="D323">
            <v>2E-3</v>
          </cell>
          <cell r="E323" t="str">
            <v xml:space="preserve">  x   B'</v>
          </cell>
          <cell r="G323" t="str">
            <v>F</v>
          </cell>
          <cell r="H323">
            <v>567</v>
          </cell>
          <cell r="I323" t="str">
            <v>Rupiah</v>
          </cell>
        </row>
        <row r="324">
          <cell r="E324" t="str">
            <v>W'</v>
          </cell>
        </row>
        <row r="326">
          <cell r="C326" t="str">
            <v>Biaya Pasti per Jam             =</v>
          </cell>
          <cell r="E326" t="str">
            <v>( E + F )</v>
          </cell>
          <cell r="G326" t="str">
            <v>G</v>
          </cell>
          <cell r="H326">
            <v>85883.9812943453</v>
          </cell>
          <cell r="I326" t="str">
            <v>Rupiah</v>
          </cell>
        </row>
        <row r="328">
          <cell r="A328" t="str">
            <v>C.</v>
          </cell>
          <cell r="C328" t="str">
            <v>BIAYA OPERASI PER JAM KERJA</v>
          </cell>
        </row>
        <row r="330">
          <cell r="A330" t="str">
            <v xml:space="preserve">       1.</v>
          </cell>
          <cell r="C330" t="str">
            <v xml:space="preserve">Bahan Bakar  =  (0.125-0.175 Ltr/HP/Jam)   x Pw x Ms </v>
          </cell>
          <cell r="G330" t="str">
            <v>H</v>
          </cell>
          <cell r="H330">
            <v>24750</v>
          </cell>
          <cell r="I330" t="str">
            <v>Rupiah</v>
          </cell>
        </row>
        <row r="332">
          <cell r="A332" t="str">
            <v xml:space="preserve">       2.</v>
          </cell>
          <cell r="C332" t="str">
            <v>Pelumas         =  (0.01-0.02 Ltr/HP/Jam) x Pw x Mp</v>
          </cell>
          <cell r="G332" t="str">
            <v>I</v>
          </cell>
          <cell r="H332">
            <v>27000</v>
          </cell>
          <cell r="I332" t="str">
            <v>Rupiah</v>
          </cell>
        </row>
        <row r="334">
          <cell r="A334" t="str">
            <v xml:space="preserve">       3.</v>
          </cell>
          <cell r="C334" t="str">
            <v>Perawatan dan</v>
          </cell>
          <cell r="D334" t="str">
            <v>(12,5 % - 17,5 %)  x  B'</v>
          </cell>
          <cell r="G334" t="str">
            <v>K</v>
          </cell>
          <cell r="H334">
            <v>35437.5</v>
          </cell>
          <cell r="I334" t="str">
            <v>Rupiah</v>
          </cell>
        </row>
        <row r="335">
          <cell r="C335" t="str">
            <v xml:space="preserve">        perbaikan    =</v>
          </cell>
          <cell r="D335" t="str">
            <v>W'</v>
          </cell>
        </row>
        <row r="337">
          <cell r="A337" t="str">
            <v xml:space="preserve">       4.</v>
          </cell>
          <cell r="C337" t="str">
            <v>Operator</v>
          </cell>
          <cell r="D337" t="str">
            <v>=   ( 1  Orang / Jam )  x  U1</v>
          </cell>
          <cell r="G337" t="str">
            <v>L</v>
          </cell>
          <cell r="H337">
            <v>10714.285714285714</v>
          </cell>
          <cell r="I337" t="str">
            <v>Rupiah</v>
          </cell>
        </row>
        <row r="338">
          <cell r="A338" t="str">
            <v xml:space="preserve">       5.</v>
          </cell>
          <cell r="C338" t="str">
            <v>Pembantu Operator</v>
          </cell>
          <cell r="D338" t="str">
            <v>=   ( 1  Orang / Jam )  x  U2</v>
          </cell>
          <cell r="G338" t="str">
            <v>M</v>
          </cell>
          <cell r="H338">
            <v>4000</v>
          </cell>
          <cell r="I338" t="str">
            <v>Rupiah</v>
          </cell>
        </row>
        <row r="340">
          <cell r="C340" t="str">
            <v>Biaya Operasi per Jam        =</v>
          </cell>
          <cell r="E340" t="str">
            <v>(H+I+K+L+M)</v>
          </cell>
          <cell r="G340" t="str">
            <v>P</v>
          </cell>
          <cell r="H340">
            <v>101901.78571428571</v>
          </cell>
          <cell r="I340" t="str">
            <v>Rupiah</v>
          </cell>
        </row>
        <row r="342">
          <cell r="A342" t="str">
            <v>D.</v>
          </cell>
          <cell r="C342" t="str">
            <v>TOTAL BIAYA SEWA ALAT / JAM   =   ( G + P )</v>
          </cell>
          <cell r="G342" t="str">
            <v>S</v>
          </cell>
          <cell r="H342">
            <v>187785.76700863102</v>
          </cell>
          <cell r="I342" t="str">
            <v>Rupiah</v>
          </cell>
        </row>
        <row r="345">
          <cell r="A345" t="str">
            <v>E.</v>
          </cell>
          <cell r="C345" t="str">
            <v>LAIN - LAIN</v>
          </cell>
        </row>
        <row r="346">
          <cell r="A346" t="str">
            <v xml:space="preserve">       1.</v>
          </cell>
          <cell r="C346" t="str">
            <v>Tingkat Suku Bunga</v>
          </cell>
          <cell r="G346" t="str">
            <v>i</v>
          </cell>
          <cell r="H346">
            <v>20</v>
          </cell>
          <cell r="I346" t="str">
            <v>% / Tahun</v>
          </cell>
        </row>
        <row r="347">
          <cell r="A347" t="str">
            <v xml:space="preserve">       2.</v>
          </cell>
          <cell r="C347" t="str">
            <v>Upah Operator / Sopir</v>
          </cell>
          <cell r="G347" t="str">
            <v>U1</v>
          </cell>
          <cell r="H347">
            <v>10714.285714285714</v>
          </cell>
          <cell r="I347" t="str">
            <v>Rp./Jam</v>
          </cell>
        </row>
        <row r="348">
          <cell r="A348" t="str">
            <v xml:space="preserve">       3.</v>
          </cell>
          <cell r="C348" t="str">
            <v>Upah Pembantu Operator / Pmb.Sopir</v>
          </cell>
          <cell r="G348" t="str">
            <v>U2</v>
          </cell>
          <cell r="H348">
            <v>4000</v>
          </cell>
          <cell r="I348" t="str">
            <v>Rp./Jam</v>
          </cell>
        </row>
        <row r="349">
          <cell r="A349" t="str">
            <v xml:space="preserve">       4.</v>
          </cell>
          <cell r="C349" t="str">
            <v>Bahan Bakar Bensin</v>
          </cell>
          <cell r="G349" t="str">
            <v>Mb</v>
          </cell>
          <cell r="H349">
            <v>4500</v>
          </cell>
          <cell r="I349" t="str">
            <v>Liter</v>
          </cell>
        </row>
        <row r="350">
          <cell r="A350" t="str">
            <v xml:space="preserve">       5.</v>
          </cell>
          <cell r="C350" t="str">
            <v>Bahan Bakar Solar</v>
          </cell>
          <cell r="G350" t="str">
            <v>Ms</v>
          </cell>
          <cell r="H350">
            <v>4400</v>
          </cell>
          <cell r="I350" t="str">
            <v>Liter</v>
          </cell>
        </row>
        <row r="351">
          <cell r="A351" t="str">
            <v xml:space="preserve">       6.</v>
          </cell>
          <cell r="C351" t="str">
            <v>Minyak Pelumas</v>
          </cell>
          <cell r="G351" t="str">
            <v>Mp</v>
          </cell>
          <cell r="H351">
            <v>30000</v>
          </cell>
          <cell r="I351" t="str">
            <v>Liter</v>
          </cell>
        </row>
        <row r="352">
          <cell r="A352" t="str">
            <v xml:space="preserve">       7.</v>
          </cell>
          <cell r="C352" t="str">
            <v>PPN diperhitungkan pada lembar Rekapitulasi</v>
          </cell>
        </row>
        <row r="353">
          <cell r="C353" t="str">
            <v>Biaya Pekerjaan</v>
          </cell>
        </row>
        <row r="356">
          <cell r="A356" t="str">
            <v>URAIAN ANALISA ALAT</v>
          </cell>
        </row>
        <row r="359">
          <cell r="A359" t="str">
            <v>No.</v>
          </cell>
          <cell r="C359" t="str">
            <v>U R A I A N</v>
          </cell>
          <cell r="G359" t="str">
            <v>KODE</v>
          </cell>
          <cell r="H359" t="str">
            <v>KOEF.</v>
          </cell>
          <cell r="I359" t="str">
            <v>SATUAN</v>
          </cell>
          <cell r="J359" t="str">
            <v>KET.</v>
          </cell>
        </row>
        <row r="362">
          <cell r="A362" t="str">
            <v>A.</v>
          </cell>
          <cell r="C362" t="str">
            <v>URAIAN PERALATAN</v>
          </cell>
        </row>
        <row r="363">
          <cell r="A363" t="str">
            <v xml:space="preserve">       1.</v>
          </cell>
          <cell r="C363" t="str">
            <v>Jenis Peralatan</v>
          </cell>
          <cell r="G363" t="str">
            <v>WHEEL LOADER 1.0-1.6 M3</v>
          </cell>
          <cell r="J363" t="str">
            <v>E15</v>
          </cell>
        </row>
        <row r="364">
          <cell r="A364" t="str">
            <v xml:space="preserve">       2.</v>
          </cell>
          <cell r="C364" t="str">
            <v>Tenaga</v>
          </cell>
          <cell r="G364" t="str">
            <v>Pw</v>
          </cell>
          <cell r="H364">
            <v>105</v>
          </cell>
          <cell r="I364" t="str">
            <v>HP</v>
          </cell>
        </row>
        <row r="365">
          <cell r="A365" t="str">
            <v xml:space="preserve">       3.</v>
          </cell>
          <cell r="C365" t="str">
            <v>Kapasitas</v>
          </cell>
          <cell r="G365" t="str">
            <v>Cp</v>
          </cell>
          <cell r="H365">
            <v>1.5</v>
          </cell>
          <cell r="I365" t="str">
            <v>M3</v>
          </cell>
        </row>
        <row r="366">
          <cell r="A366" t="str">
            <v xml:space="preserve">       4.</v>
          </cell>
          <cell r="C366" t="str">
            <v>Alat Baru                :</v>
          </cell>
          <cell r="D366" t="str">
            <v xml:space="preserve">  a.  Umur Ekonomis</v>
          </cell>
          <cell r="G366" t="str">
            <v>A</v>
          </cell>
          <cell r="H366">
            <v>5</v>
          </cell>
          <cell r="I366" t="str">
            <v>Tahun</v>
          </cell>
        </row>
        <row r="367">
          <cell r="D367" t="str">
            <v xml:space="preserve">  b.  Jam Kerja Dalam 1 Tahun</v>
          </cell>
          <cell r="G367" t="str">
            <v>W</v>
          </cell>
          <cell r="H367">
            <v>2000</v>
          </cell>
          <cell r="I367" t="str">
            <v>Jam</v>
          </cell>
        </row>
        <row r="368">
          <cell r="D368" t="str">
            <v xml:space="preserve">  c.  Harga Alat</v>
          </cell>
          <cell r="G368" t="str">
            <v>B</v>
          </cell>
          <cell r="H368">
            <v>650000000</v>
          </cell>
          <cell r="I368" t="str">
            <v>Rupiah</v>
          </cell>
        </row>
        <row r="369">
          <cell r="A369" t="str">
            <v xml:space="preserve">       5.</v>
          </cell>
          <cell r="C369" t="str">
            <v>Alat Yang Dipakai  :</v>
          </cell>
          <cell r="D369" t="str">
            <v xml:space="preserve">  a.  Umur Ekonomis</v>
          </cell>
          <cell r="G369" t="str">
            <v>A'</v>
          </cell>
          <cell r="H369">
            <v>5</v>
          </cell>
          <cell r="I369" t="str">
            <v>Tahun</v>
          </cell>
          <cell r="J369" t="str">
            <v xml:space="preserve"> Alat Baru</v>
          </cell>
        </row>
        <row r="370">
          <cell r="D370" t="str">
            <v xml:space="preserve">  b.  Jam Kerja Dalam 1 Tahun </v>
          </cell>
          <cell r="G370" t="str">
            <v>W'</v>
          </cell>
          <cell r="H370">
            <v>2000</v>
          </cell>
          <cell r="I370" t="str">
            <v>Jam</v>
          </cell>
          <cell r="J370" t="str">
            <v xml:space="preserve"> Alat Baru</v>
          </cell>
        </row>
        <row r="371">
          <cell r="D371" t="str">
            <v xml:space="preserve">  c.  Harga Alat   (*)</v>
          </cell>
          <cell r="G371" t="str">
            <v>B'</v>
          </cell>
          <cell r="H371">
            <v>650000000</v>
          </cell>
          <cell r="I371" t="str">
            <v>Rupiah</v>
          </cell>
          <cell r="J371" t="str">
            <v xml:space="preserve"> Alat Baru</v>
          </cell>
        </row>
        <row r="373">
          <cell r="A373" t="str">
            <v>B.</v>
          </cell>
          <cell r="C373" t="str">
            <v>BIAYA PASTI PER JAM KERJA</v>
          </cell>
        </row>
        <row r="374">
          <cell r="A374" t="str">
            <v xml:space="preserve">       1.</v>
          </cell>
          <cell r="C374" t="str">
            <v>Nilai Sisa Alat</v>
          </cell>
          <cell r="D374" t="str">
            <v>=  10 % x B</v>
          </cell>
          <cell r="G374" t="str">
            <v>C</v>
          </cell>
          <cell r="H374">
            <v>65000000</v>
          </cell>
          <cell r="I374" t="str">
            <v>Rupiah</v>
          </cell>
        </row>
        <row r="376">
          <cell r="A376" t="str">
            <v xml:space="preserve">       2.</v>
          </cell>
          <cell r="C376" t="str">
            <v>Faktor Angsuran Modal    =</v>
          </cell>
          <cell r="E376" t="str">
            <v>i x (1 + i)^A'</v>
          </cell>
          <cell r="G376" t="str">
            <v>D</v>
          </cell>
          <cell r="H376">
            <v>0.33437970328961514</v>
          </cell>
          <cell r="I376" t="str">
            <v>-</v>
          </cell>
        </row>
        <row r="377">
          <cell r="E377" t="str">
            <v>(1 + i)^A' - 1</v>
          </cell>
        </row>
        <row r="378">
          <cell r="A378" t="str">
            <v xml:space="preserve">       3.</v>
          </cell>
          <cell r="C378" t="str">
            <v>Biaya Pasti per Jam  :</v>
          </cell>
        </row>
        <row r="379">
          <cell r="C379" t="str">
            <v>a.  Biaya Pengembalian Modal  =</v>
          </cell>
          <cell r="E379" t="str">
            <v>( B' - C ) x D</v>
          </cell>
          <cell r="G379" t="str">
            <v>E</v>
          </cell>
          <cell r="H379">
            <v>97806.063212212423</v>
          </cell>
          <cell r="I379" t="str">
            <v>Rupiah</v>
          </cell>
        </row>
        <row r="380">
          <cell r="E380" t="str">
            <v>W'</v>
          </cell>
        </row>
        <row r="382">
          <cell r="C382" t="str">
            <v>b.  Asuransi, dll =</v>
          </cell>
          <cell r="D382">
            <v>2E-3</v>
          </cell>
          <cell r="E382" t="str">
            <v xml:space="preserve">  x   B'</v>
          </cell>
          <cell r="G382" t="str">
            <v>F</v>
          </cell>
          <cell r="H382">
            <v>650</v>
          </cell>
          <cell r="I382" t="str">
            <v>Rupiah</v>
          </cell>
        </row>
        <row r="383">
          <cell r="E383" t="str">
            <v>W'</v>
          </cell>
        </row>
        <row r="385">
          <cell r="C385" t="str">
            <v>Biaya Pasti per Jam             =</v>
          </cell>
          <cell r="E385" t="str">
            <v>( E + F )</v>
          </cell>
          <cell r="G385" t="str">
            <v>G</v>
          </cell>
          <cell r="H385">
            <v>98456.063212212423</v>
          </cell>
          <cell r="I385" t="str">
            <v>Rupiah</v>
          </cell>
        </row>
        <row r="387">
          <cell r="A387" t="str">
            <v>C.</v>
          </cell>
          <cell r="C387" t="str">
            <v>BIAYA OPERASI PER JAM KERJA</v>
          </cell>
        </row>
        <row r="389">
          <cell r="A389" t="str">
            <v xml:space="preserve">       1.</v>
          </cell>
          <cell r="C389" t="str">
            <v xml:space="preserve">Bahan Bakar  =  (0.125-0.175 Ltr/HP/Jam)   x Pw x Ms </v>
          </cell>
          <cell r="G389" t="str">
            <v>H</v>
          </cell>
          <cell r="H389">
            <v>54468.75</v>
          </cell>
          <cell r="I389" t="str">
            <v>Rupiah</v>
          </cell>
        </row>
        <row r="391">
          <cell r="A391" t="str">
            <v xml:space="preserve">       2.</v>
          </cell>
          <cell r="C391" t="str">
            <v>Pelumas         =  (0.01-0.02 Ltr/HP/Jam) x Pw x Mp</v>
          </cell>
          <cell r="G391" t="str">
            <v>I</v>
          </cell>
          <cell r="H391">
            <v>31500</v>
          </cell>
          <cell r="I391" t="str">
            <v>Rupiah</v>
          </cell>
        </row>
        <row r="393">
          <cell r="A393" t="str">
            <v xml:space="preserve">       3.</v>
          </cell>
          <cell r="C393" t="str">
            <v>Perawatan dan</v>
          </cell>
          <cell r="D393" t="str">
            <v>(12,5 % - 17,5 %)  x  B'</v>
          </cell>
          <cell r="G393" t="str">
            <v>K</v>
          </cell>
          <cell r="H393">
            <v>40625</v>
          </cell>
          <cell r="I393" t="str">
            <v>Rupiah</v>
          </cell>
        </row>
        <row r="394">
          <cell r="C394" t="str">
            <v xml:space="preserve">        perbaikan    =</v>
          </cell>
          <cell r="D394" t="str">
            <v>W'</v>
          </cell>
        </row>
        <row r="396">
          <cell r="A396" t="str">
            <v xml:space="preserve">       4.</v>
          </cell>
          <cell r="C396" t="str">
            <v>Operator</v>
          </cell>
          <cell r="D396" t="str">
            <v>=   ( 1  Orang / Jam )  x  U1</v>
          </cell>
          <cell r="G396" t="str">
            <v>L</v>
          </cell>
          <cell r="H396">
            <v>10714.285714285714</v>
          </cell>
          <cell r="I396" t="str">
            <v>Rupiah</v>
          </cell>
        </row>
        <row r="397">
          <cell r="A397" t="str">
            <v xml:space="preserve">       5.</v>
          </cell>
          <cell r="C397" t="str">
            <v>Pembantu Operator</v>
          </cell>
          <cell r="D397" t="str">
            <v>=   ( 1  Orang / Jam )  x  U2</v>
          </cell>
          <cell r="G397" t="str">
            <v>M</v>
          </cell>
          <cell r="H397">
            <v>4000</v>
          </cell>
          <cell r="I397" t="str">
            <v>Rupiah</v>
          </cell>
        </row>
        <row r="399">
          <cell r="C399" t="str">
            <v>Biaya Operasi per Jam        =</v>
          </cell>
          <cell r="E399" t="str">
            <v>(H+I+K+L+M)</v>
          </cell>
          <cell r="G399" t="str">
            <v>P</v>
          </cell>
          <cell r="H399">
            <v>141308.03571428571</v>
          </cell>
          <cell r="I399" t="str">
            <v>Rupiah</v>
          </cell>
        </row>
        <row r="401">
          <cell r="A401" t="str">
            <v>D.</v>
          </cell>
          <cell r="C401" t="str">
            <v>TOTAL BIAYA SEWA ALAT / JAM   =   ( G + P )</v>
          </cell>
          <cell r="G401" t="str">
            <v>S</v>
          </cell>
          <cell r="H401">
            <v>239764.09892649815</v>
          </cell>
          <cell r="I401" t="str">
            <v>Rupiah</v>
          </cell>
        </row>
        <row r="404">
          <cell r="A404" t="str">
            <v>E.</v>
          </cell>
          <cell r="C404" t="str">
            <v>LAIN - LAIN</v>
          </cell>
        </row>
        <row r="405">
          <cell r="A405" t="str">
            <v xml:space="preserve">       1.</v>
          </cell>
          <cell r="C405" t="str">
            <v>Tingkat Suku Bunga</v>
          </cell>
          <cell r="G405" t="str">
            <v>i</v>
          </cell>
          <cell r="H405">
            <v>20</v>
          </cell>
          <cell r="I405" t="str">
            <v>% / Tahun</v>
          </cell>
        </row>
        <row r="406">
          <cell r="A406" t="str">
            <v xml:space="preserve">       2.</v>
          </cell>
          <cell r="C406" t="str">
            <v>Upah Operator / Sopir</v>
          </cell>
          <cell r="G406" t="str">
            <v>U1</v>
          </cell>
          <cell r="H406">
            <v>10714.285714285714</v>
          </cell>
          <cell r="I406" t="str">
            <v>Rp./Jam</v>
          </cell>
        </row>
        <row r="407">
          <cell r="A407" t="str">
            <v xml:space="preserve">       3.</v>
          </cell>
          <cell r="C407" t="str">
            <v>Upah Pembantu Operator / Pmb.Sopir</v>
          </cell>
          <cell r="G407" t="str">
            <v>U2</v>
          </cell>
          <cell r="H407">
            <v>4000</v>
          </cell>
          <cell r="I407" t="str">
            <v>Rp./Jam</v>
          </cell>
        </row>
        <row r="408">
          <cell r="A408" t="str">
            <v xml:space="preserve">       4.</v>
          </cell>
          <cell r="C408" t="str">
            <v>Bahan Bakar Bensin</v>
          </cell>
          <cell r="G408" t="str">
            <v>Mb</v>
          </cell>
          <cell r="H408">
            <v>4500</v>
          </cell>
          <cell r="I408" t="str">
            <v>Liter</v>
          </cell>
        </row>
        <row r="409">
          <cell r="A409" t="str">
            <v xml:space="preserve">       5.</v>
          </cell>
          <cell r="C409" t="str">
            <v>Bahan Bakar Solar</v>
          </cell>
          <cell r="G409" t="str">
            <v>Ms</v>
          </cell>
          <cell r="H409">
            <v>4400</v>
          </cell>
          <cell r="I409" t="str">
            <v>Liter</v>
          </cell>
        </row>
        <row r="410">
          <cell r="A410" t="str">
            <v xml:space="preserve">       6.</v>
          </cell>
          <cell r="C410" t="str">
            <v>Minyak Pelumas</v>
          </cell>
          <cell r="G410" t="str">
            <v>Mp</v>
          </cell>
          <cell r="H410">
            <v>30000</v>
          </cell>
          <cell r="I410" t="str">
            <v>Liter</v>
          </cell>
        </row>
        <row r="411">
          <cell r="A411" t="str">
            <v xml:space="preserve">       7.</v>
          </cell>
          <cell r="C411" t="str">
            <v>PPN diperhitungkan pada lembar Rekapitulasi</v>
          </cell>
        </row>
        <row r="412">
          <cell r="C412" t="str">
            <v>Biaya Pekerjaan</v>
          </cell>
        </row>
        <row r="415">
          <cell r="A415" t="str">
            <v>URAIAN ANALISA ALAT</v>
          </cell>
        </row>
        <row r="418">
          <cell r="A418" t="str">
            <v>No.</v>
          </cell>
          <cell r="C418" t="str">
            <v>U R A I A N</v>
          </cell>
          <cell r="G418" t="str">
            <v>KODE</v>
          </cell>
          <cell r="H418" t="str">
            <v>KOEF.</v>
          </cell>
          <cell r="I418" t="str">
            <v>SATUAN</v>
          </cell>
          <cell r="J418" t="str">
            <v>KET.</v>
          </cell>
        </row>
        <row r="421">
          <cell r="A421" t="str">
            <v>A.</v>
          </cell>
          <cell r="C421" t="str">
            <v>URAIAN PERALATAN</v>
          </cell>
        </row>
        <row r="422">
          <cell r="A422" t="str">
            <v xml:space="preserve">       1.</v>
          </cell>
          <cell r="C422" t="str">
            <v>Jenis Peralatan</v>
          </cell>
          <cell r="G422" t="str">
            <v>VIBRATORY ROLLER 5-8 T.</v>
          </cell>
          <cell r="J422" t="str">
            <v>E19</v>
          </cell>
        </row>
        <row r="423">
          <cell r="A423" t="str">
            <v xml:space="preserve">       2.</v>
          </cell>
          <cell r="C423" t="str">
            <v>Tenaga</v>
          </cell>
          <cell r="G423" t="str">
            <v>Pw</v>
          </cell>
          <cell r="H423">
            <v>75</v>
          </cell>
          <cell r="I423" t="str">
            <v>HP</v>
          </cell>
        </row>
        <row r="424">
          <cell r="A424" t="str">
            <v xml:space="preserve">       3.</v>
          </cell>
          <cell r="C424" t="str">
            <v>Kapasitas</v>
          </cell>
          <cell r="G424" t="str">
            <v>Cp</v>
          </cell>
          <cell r="H424">
            <v>7</v>
          </cell>
          <cell r="I424" t="str">
            <v>Ton</v>
          </cell>
        </row>
        <row r="425">
          <cell r="A425" t="str">
            <v xml:space="preserve">       4.</v>
          </cell>
          <cell r="C425" t="str">
            <v>Alat Baru                :</v>
          </cell>
          <cell r="D425" t="str">
            <v xml:space="preserve">  a.  Umur Ekonomis</v>
          </cell>
          <cell r="G425" t="str">
            <v>A</v>
          </cell>
          <cell r="H425">
            <v>4</v>
          </cell>
          <cell r="I425" t="str">
            <v>Tahun</v>
          </cell>
        </row>
        <row r="426">
          <cell r="D426" t="str">
            <v xml:space="preserve">  b.  Jam Kerja Dalam 1 Tahun</v>
          </cell>
          <cell r="G426" t="str">
            <v>W</v>
          </cell>
          <cell r="H426">
            <v>2000</v>
          </cell>
          <cell r="I426" t="str">
            <v>Jam</v>
          </cell>
        </row>
        <row r="427">
          <cell r="D427" t="str">
            <v xml:space="preserve">  c.  Harga Alat</v>
          </cell>
          <cell r="G427" t="str">
            <v>B</v>
          </cell>
          <cell r="H427">
            <v>392000000</v>
          </cell>
          <cell r="I427" t="str">
            <v>Rupiah</v>
          </cell>
        </row>
        <row r="428">
          <cell r="A428" t="str">
            <v xml:space="preserve">       5.</v>
          </cell>
          <cell r="C428" t="str">
            <v>Alat Yang Dipakai  :</v>
          </cell>
          <cell r="D428" t="str">
            <v xml:space="preserve">  a.  Umur Ekonomis</v>
          </cell>
          <cell r="G428" t="str">
            <v>A'</v>
          </cell>
          <cell r="H428">
            <v>4</v>
          </cell>
          <cell r="I428" t="str">
            <v>Tahun</v>
          </cell>
          <cell r="J428" t="str">
            <v xml:space="preserve"> Alat Baru</v>
          </cell>
        </row>
        <row r="429">
          <cell r="D429" t="str">
            <v xml:space="preserve">  b.  Jam Kerja Dalam 1 Tahun </v>
          </cell>
          <cell r="G429" t="str">
            <v>W'</v>
          </cell>
          <cell r="H429">
            <v>2000</v>
          </cell>
          <cell r="I429" t="str">
            <v>Jam</v>
          </cell>
          <cell r="J429" t="str">
            <v xml:space="preserve"> Alat Baru</v>
          </cell>
        </row>
        <row r="430">
          <cell r="D430" t="str">
            <v xml:space="preserve">  c.  Harga Alat   (*)</v>
          </cell>
          <cell r="G430" t="str">
            <v>B'</v>
          </cell>
          <cell r="H430">
            <v>392000000</v>
          </cell>
          <cell r="I430" t="str">
            <v>Rupiah</v>
          </cell>
          <cell r="J430" t="str">
            <v xml:space="preserve"> Alat Baru</v>
          </cell>
        </row>
        <row r="432">
          <cell r="A432" t="str">
            <v>B.</v>
          </cell>
          <cell r="C432" t="str">
            <v>BIAYA PASTI PER JAM KERJA</v>
          </cell>
          <cell r="H432" t="str">
            <v>RFH</v>
          </cell>
        </row>
        <row r="433">
          <cell r="A433" t="str">
            <v xml:space="preserve">       1.</v>
          </cell>
          <cell r="C433" t="str">
            <v>Nilai Sisa Alat</v>
          </cell>
          <cell r="D433" t="str">
            <v>=  10 % x B</v>
          </cell>
          <cell r="G433" t="str">
            <v>C</v>
          </cell>
          <cell r="H433">
            <v>39200000</v>
          </cell>
          <cell r="I433" t="str">
            <v>Rupiah</v>
          </cell>
        </row>
        <row r="435">
          <cell r="A435" t="str">
            <v xml:space="preserve">       2.</v>
          </cell>
          <cell r="C435" t="str">
            <v>Faktor Angsuran Modal    =</v>
          </cell>
          <cell r="E435" t="str">
            <v>i x (1 + i)^A'</v>
          </cell>
          <cell r="G435" t="str">
            <v>D</v>
          </cell>
          <cell r="H435">
            <v>0.38628912071535026</v>
          </cell>
          <cell r="I435" t="str">
            <v>-</v>
          </cell>
        </row>
        <row r="436">
          <cell r="E436" t="str">
            <v>(1 + i)^A' - 1</v>
          </cell>
        </row>
        <row r="437">
          <cell r="A437" t="str">
            <v xml:space="preserve">       3.</v>
          </cell>
          <cell r="C437" t="str">
            <v>Biaya Pasti per Jam  :</v>
          </cell>
        </row>
        <row r="438">
          <cell r="C438" t="str">
            <v>a.  Biaya Pengembalian Modal  =</v>
          </cell>
          <cell r="E438" t="str">
            <v>( B' - C ) x D</v>
          </cell>
          <cell r="G438" t="str">
            <v>E</v>
          </cell>
          <cell r="H438">
            <v>68141.400894187798</v>
          </cell>
          <cell r="I438" t="str">
            <v>Rupiah</v>
          </cell>
        </row>
        <row r="439">
          <cell r="E439" t="str">
            <v>W'</v>
          </cell>
        </row>
        <row r="441">
          <cell r="C441" t="str">
            <v>b.  Asuransi, dll =</v>
          </cell>
          <cell r="D441">
            <v>2E-3</v>
          </cell>
          <cell r="E441" t="str">
            <v xml:space="preserve">  x   B'</v>
          </cell>
          <cell r="G441" t="str">
            <v>F</v>
          </cell>
          <cell r="H441">
            <v>392</v>
          </cell>
          <cell r="I441" t="str">
            <v>Rupiah</v>
          </cell>
        </row>
        <row r="442">
          <cell r="E442" t="str">
            <v>W'</v>
          </cell>
        </row>
        <row r="444">
          <cell r="C444" t="str">
            <v>Biaya Pasti per Jam             =</v>
          </cell>
          <cell r="E444" t="str">
            <v>( E + F )</v>
          </cell>
          <cell r="G444" t="str">
            <v>G</v>
          </cell>
          <cell r="H444">
            <v>68533.400894187798</v>
          </cell>
          <cell r="I444" t="str">
            <v>Rupiah</v>
          </cell>
        </row>
        <row r="446">
          <cell r="A446" t="str">
            <v>C.</v>
          </cell>
          <cell r="C446" t="str">
            <v>BIAYA OPERASI PER JAM KERJA</v>
          </cell>
        </row>
        <row r="448">
          <cell r="A448" t="str">
            <v xml:space="preserve">       1.</v>
          </cell>
          <cell r="C448" t="str">
            <v xml:space="preserve">Bahan Bakar  =  (0.125-0.175 Ltr/HP/Jam)   x Pw x Ms </v>
          </cell>
          <cell r="G448" t="str">
            <v>H</v>
          </cell>
          <cell r="H448">
            <v>38906.25</v>
          </cell>
          <cell r="I448" t="str">
            <v>Rupiah</v>
          </cell>
        </row>
        <row r="450">
          <cell r="A450" t="str">
            <v xml:space="preserve">       2.</v>
          </cell>
          <cell r="C450" t="str">
            <v>Pelumas         =  (0.01-0.02 Ltr/HP/Jam) x Pw x Mp</v>
          </cell>
          <cell r="G450" t="str">
            <v>I</v>
          </cell>
          <cell r="H450">
            <v>22500</v>
          </cell>
          <cell r="I450" t="str">
            <v>Rupiah</v>
          </cell>
        </row>
        <row r="452">
          <cell r="A452" t="str">
            <v xml:space="preserve">       3.</v>
          </cell>
          <cell r="C452" t="str">
            <v>Perawatan dan</v>
          </cell>
          <cell r="D452" t="str">
            <v>(12,5 % - 17,5 %)  x  B'</v>
          </cell>
          <cell r="G452" t="str">
            <v>K</v>
          </cell>
          <cell r="H452">
            <v>24500</v>
          </cell>
          <cell r="I452" t="str">
            <v>Rupiah</v>
          </cell>
        </row>
        <row r="453">
          <cell r="C453" t="str">
            <v xml:space="preserve">        perbaikan    =</v>
          </cell>
          <cell r="D453" t="str">
            <v>W'</v>
          </cell>
        </row>
        <row r="455">
          <cell r="A455" t="str">
            <v xml:space="preserve">       4.</v>
          </cell>
          <cell r="C455" t="str">
            <v>Operator</v>
          </cell>
          <cell r="D455" t="str">
            <v>=   ( 1  Orang / Jam )  x  U1</v>
          </cell>
          <cell r="G455" t="str">
            <v>L</v>
          </cell>
          <cell r="H455">
            <v>10714.285714285714</v>
          </cell>
          <cell r="I455" t="str">
            <v>Rupiah</v>
          </cell>
        </row>
        <row r="456">
          <cell r="A456" t="str">
            <v xml:space="preserve">       5.</v>
          </cell>
          <cell r="C456" t="str">
            <v>Pembantu Operator</v>
          </cell>
          <cell r="D456" t="str">
            <v>=   ( 1  Orang / Jam )  x  U2</v>
          </cell>
          <cell r="G456" t="str">
            <v>M</v>
          </cell>
          <cell r="H456">
            <v>4000</v>
          </cell>
          <cell r="I456" t="str">
            <v>Rupiah</v>
          </cell>
        </row>
        <row r="458">
          <cell r="C458" t="str">
            <v>Biaya Operasi per Jam        =</v>
          </cell>
          <cell r="E458" t="str">
            <v>(H+I+K+L+M)</v>
          </cell>
          <cell r="G458" t="str">
            <v>P</v>
          </cell>
          <cell r="H458">
            <v>100620.53571428571</v>
          </cell>
          <cell r="I458" t="str">
            <v>Rupiah</v>
          </cell>
        </row>
        <row r="460">
          <cell r="A460" t="str">
            <v>D.</v>
          </cell>
          <cell r="C460" t="str">
            <v>TOTAL BIAYA SEWA ALAT / JAM   =   ( G + P )</v>
          </cell>
          <cell r="G460" t="str">
            <v>S</v>
          </cell>
          <cell r="H460">
            <v>169153.93660847351</v>
          </cell>
          <cell r="I460" t="str">
            <v>Rupiah</v>
          </cell>
        </row>
        <row r="463">
          <cell r="A463" t="str">
            <v>E.</v>
          </cell>
          <cell r="C463" t="str">
            <v>LAIN - LAIN</v>
          </cell>
        </row>
        <row r="464">
          <cell r="A464" t="str">
            <v xml:space="preserve">       1.</v>
          </cell>
          <cell r="C464" t="str">
            <v>Tingkat Suku Bunga</v>
          </cell>
          <cell r="G464" t="str">
            <v>i</v>
          </cell>
          <cell r="H464">
            <v>20</v>
          </cell>
          <cell r="I464" t="str">
            <v>% / Tahun</v>
          </cell>
        </row>
        <row r="465">
          <cell r="A465" t="str">
            <v xml:space="preserve">       2.</v>
          </cell>
          <cell r="C465" t="str">
            <v>Upah Operator / Sopir</v>
          </cell>
          <cell r="G465" t="str">
            <v>U1</v>
          </cell>
          <cell r="H465">
            <v>10714.285714285714</v>
          </cell>
          <cell r="I465" t="str">
            <v>Rp./Jam</v>
          </cell>
        </row>
        <row r="466">
          <cell r="A466" t="str">
            <v xml:space="preserve">       3.</v>
          </cell>
          <cell r="C466" t="str">
            <v>Upah Pembantu Operator / Pmb.Sopir</v>
          </cell>
          <cell r="G466" t="str">
            <v>U2</v>
          </cell>
          <cell r="H466">
            <v>4000</v>
          </cell>
          <cell r="I466" t="str">
            <v>Rp./Jam</v>
          </cell>
        </row>
        <row r="467">
          <cell r="A467" t="str">
            <v xml:space="preserve">       4.</v>
          </cell>
          <cell r="C467" t="str">
            <v>Bahan Bakar Bensin</v>
          </cell>
          <cell r="G467" t="str">
            <v>Mb</v>
          </cell>
          <cell r="H467">
            <v>4500</v>
          </cell>
          <cell r="I467" t="str">
            <v>Liter</v>
          </cell>
        </row>
        <row r="468">
          <cell r="A468" t="str">
            <v xml:space="preserve">       5.</v>
          </cell>
          <cell r="C468" t="str">
            <v>Bahan Bakar Solar</v>
          </cell>
          <cell r="G468" t="str">
            <v>Ms</v>
          </cell>
          <cell r="H468">
            <v>4400</v>
          </cell>
          <cell r="I468" t="str">
            <v>Liter</v>
          </cell>
        </row>
        <row r="469">
          <cell r="A469" t="str">
            <v xml:space="preserve">       6.</v>
          </cell>
          <cell r="C469" t="str">
            <v>Minyak Pelumas</v>
          </cell>
          <cell r="G469" t="str">
            <v>Mp</v>
          </cell>
          <cell r="H469">
            <v>30000</v>
          </cell>
          <cell r="I469" t="str">
            <v>Liter</v>
          </cell>
        </row>
        <row r="470">
          <cell r="A470" t="str">
            <v xml:space="preserve">       7.</v>
          </cell>
          <cell r="C470" t="str">
            <v>PPN diperhitungkan pada lembar Rekapitulasi</v>
          </cell>
        </row>
        <row r="471">
          <cell r="C471" t="str">
            <v>Biaya Pekerjaan</v>
          </cell>
        </row>
        <row r="474">
          <cell r="A474" t="str">
            <v>URAIAN ANALISA ALAT</v>
          </cell>
        </row>
        <row r="477">
          <cell r="A477" t="str">
            <v>No.</v>
          </cell>
          <cell r="C477" t="str">
            <v>U R A I A N</v>
          </cell>
          <cell r="G477" t="str">
            <v>KODE</v>
          </cell>
          <cell r="H477" t="str">
            <v>KOEF.</v>
          </cell>
          <cell r="I477" t="str">
            <v>SATUAN</v>
          </cell>
          <cell r="J477" t="str">
            <v>KET.</v>
          </cell>
        </row>
        <row r="480">
          <cell r="A480" t="str">
            <v>A.</v>
          </cell>
          <cell r="C480" t="str">
            <v>URAIAN PERALATAN</v>
          </cell>
        </row>
        <row r="481">
          <cell r="A481" t="str">
            <v xml:space="preserve">       1.</v>
          </cell>
          <cell r="C481" t="str">
            <v>Jenis Peralatan</v>
          </cell>
          <cell r="G481" t="str">
            <v>CONCRETE VIBRATOR</v>
          </cell>
          <cell r="J481" t="str">
            <v>E20</v>
          </cell>
        </row>
        <row r="482">
          <cell r="A482" t="str">
            <v xml:space="preserve">       2.</v>
          </cell>
          <cell r="C482" t="str">
            <v>Tenaga</v>
          </cell>
          <cell r="G482" t="str">
            <v>Pw</v>
          </cell>
          <cell r="H482">
            <v>10</v>
          </cell>
          <cell r="I482" t="str">
            <v>HP</v>
          </cell>
        </row>
        <row r="483">
          <cell r="A483" t="str">
            <v xml:space="preserve">       3.</v>
          </cell>
          <cell r="C483" t="str">
            <v>Kapasitas</v>
          </cell>
          <cell r="G483" t="str">
            <v>Cp</v>
          </cell>
          <cell r="H483" t="str">
            <v xml:space="preserve">-  </v>
          </cell>
          <cell r="I483" t="str">
            <v>-</v>
          </cell>
        </row>
        <row r="484">
          <cell r="A484" t="str">
            <v xml:space="preserve">       4.</v>
          </cell>
          <cell r="C484" t="str">
            <v>Alat Baru                :</v>
          </cell>
          <cell r="D484" t="str">
            <v xml:space="preserve">  a.  Umur Ekonomis</v>
          </cell>
          <cell r="G484" t="str">
            <v>A</v>
          </cell>
          <cell r="H484">
            <v>4</v>
          </cell>
          <cell r="I484" t="str">
            <v>Tahun</v>
          </cell>
        </row>
        <row r="485">
          <cell r="D485" t="str">
            <v xml:space="preserve">  b.  Jam Kerja Dalam 1 Tahun</v>
          </cell>
          <cell r="G485" t="str">
            <v>W</v>
          </cell>
          <cell r="H485">
            <v>1000</v>
          </cell>
          <cell r="I485" t="str">
            <v>Jam</v>
          </cell>
        </row>
        <row r="486">
          <cell r="D486" t="str">
            <v xml:space="preserve">  c.  Harga Alat</v>
          </cell>
          <cell r="G486" t="str">
            <v>B</v>
          </cell>
          <cell r="H486">
            <v>19200000</v>
          </cell>
          <cell r="I486" t="str">
            <v>Rupiah</v>
          </cell>
        </row>
        <row r="487">
          <cell r="A487" t="str">
            <v xml:space="preserve">       5.</v>
          </cell>
          <cell r="C487" t="str">
            <v>Alat Yang Dipakai  :</v>
          </cell>
          <cell r="D487" t="str">
            <v xml:space="preserve">  a.  Umur Ekonomis</v>
          </cell>
          <cell r="G487" t="str">
            <v>A'</v>
          </cell>
          <cell r="H487">
            <v>4</v>
          </cell>
          <cell r="I487" t="str">
            <v>Tahun</v>
          </cell>
          <cell r="J487" t="str">
            <v xml:space="preserve"> Alat Baru</v>
          </cell>
        </row>
        <row r="488">
          <cell r="D488" t="str">
            <v xml:space="preserve">  b.  Jam Kerja Dalam 1 Tahun </v>
          </cell>
          <cell r="G488" t="str">
            <v>W'</v>
          </cell>
          <cell r="H488">
            <v>1000</v>
          </cell>
          <cell r="I488" t="str">
            <v>Jam</v>
          </cell>
          <cell r="J488" t="str">
            <v xml:space="preserve"> Alat Baru</v>
          </cell>
        </row>
        <row r="489">
          <cell r="D489" t="str">
            <v xml:space="preserve">  c.  Harga Alat   (*)</v>
          </cell>
          <cell r="G489" t="str">
            <v>B'</v>
          </cell>
          <cell r="H489">
            <v>19200000</v>
          </cell>
          <cell r="I489" t="str">
            <v>Rupiah</v>
          </cell>
          <cell r="J489" t="str">
            <v xml:space="preserve"> Alat Baru</v>
          </cell>
        </row>
        <row r="491">
          <cell r="A491" t="str">
            <v>B.</v>
          </cell>
          <cell r="C491" t="str">
            <v>BIAYA PASTI PER JAM KERJA</v>
          </cell>
        </row>
        <row r="492">
          <cell r="A492" t="str">
            <v xml:space="preserve">       1.</v>
          </cell>
          <cell r="C492" t="str">
            <v>Nilai Sisa Alat</v>
          </cell>
          <cell r="D492" t="str">
            <v>=  10 % x B</v>
          </cell>
          <cell r="G492" t="str">
            <v>C</v>
          </cell>
          <cell r="H492">
            <v>1920000</v>
          </cell>
          <cell r="I492" t="str">
            <v>Rupiah</v>
          </cell>
        </row>
        <row r="494">
          <cell r="A494" t="str">
            <v xml:space="preserve">       2.</v>
          </cell>
          <cell r="C494" t="str">
            <v>Faktor Angsuran Modal    =</v>
          </cell>
          <cell r="E494" t="str">
            <v>i x (1 + i)^A'</v>
          </cell>
          <cell r="G494" t="str">
            <v>D</v>
          </cell>
          <cell r="H494">
            <v>0.38628912071535026</v>
          </cell>
          <cell r="I494" t="str">
            <v>-</v>
          </cell>
        </row>
        <row r="495">
          <cell r="E495" t="str">
            <v>(1 + i)^A' - 1</v>
          </cell>
        </row>
        <row r="496">
          <cell r="A496" t="str">
            <v xml:space="preserve">       3.</v>
          </cell>
          <cell r="C496" t="str">
            <v>Biaya Pasti per Jam  :</v>
          </cell>
        </row>
        <row r="497">
          <cell r="C497" t="str">
            <v>a.  Biaya Pengembalian Modal  =</v>
          </cell>
          <cell r="E497" t="str">
            <v>( B' - C ) x D</v>
          </cell>
          <cell r="G497" t="str">
            <v>E</v>
          </cell>
          <cell r="H497">
            <v>6675.0760059612521</v>
          </cell>
          <cell r="I497" t="str">
            <v>Rupiah</v>
          </cell>
        </row>
        <row r="498">
          <cell r="E498" t="str">
            <v>W'</v>
          </cell>
        </row>
        <row r="500">
          <cell r="C500" t="str">
            <v>b.  Asuransi, dll =</v>
          </cell>
          <cell r="D500">
            <v>2E-3</v>
          </cell>
          <cell r="E500" t="str">
            <v xml:space="preserve">  x   B'</v>
          </cell>
          <cell r="G500" t="str">
            <v>F</v>
          </cell>
          <cell r="H500">
            <v>38.4</v>
          </cell>
          <cell r="I500" t="str">
            <v>Rupiah</v>
          </cell>
        </row>
        <row r="501">
          <cell r="E501" t="str">
            <v>W'</v>
          </cell>
        </row>
        <row r="503">
          <cell r="C503" t="str">
            <v>Biaya Pasti per Jam             =</v>
          </cell>
          <cell r="E503" t="str">
            <v>( E + F )</v>
          </cell>
          <cell r="G503" t="str">
            <v>G</v>
          </cell>
          <cell r="H503">
            <v>6713.4760059612518</v>
          </cell>
          <cell r="I503" t="str">
            <v>Rupiah</v>
          </cell>
        </row>
        <row r="505">
          <cell r="A505" t="str">
            <v>C.</v>
          </cell>
          <cell r="C505" t="str">
            <v>BIAYA OPERASI PER JAM KERJA</v>
          </cell>
        </row>
        <row r="507">
          <cell r="A507" t="str">
            <v xml:space="preserve">       1.</v>
          </cell>
          <cell r="C507" t="str">
            <v xml:space="preserve">Bahan Bakar  =  (0.125-0.175 Ltr/HP/Jam)   x Pw x Ms </v>
          </cell>
          <cell r="G507" t="str">
            <v>H</v>
          </cell>
          <cell r="H507">
            <v>5187.5</v>
          </cell>
          <cell r="I507" t="str">
            <v>Rupiah</v>
          </cell>
        </row>
        <row r="509">
          <cell r="A509" t="str">
            <v xml:space="preserve">       2.</v>
          </cell>
          <cell r="C509" t="str">
            <v>Pelumas         =  (0.01-0.02 Ltr/HP/Jam) x Pw x Mp</v>
          </cell>
          <cell r="G509" t="str">
            <v>I</v>
          </cell>
          <cell r="H509">
            <v>3000</v>
          </cell>
          <cell r="I509" t="str">
            <v>Rupiah</v>
          </cell>
        </row>
        <row r="511">
          <cell r="A511" t="str">
            <v xml:space="preserve">       3.</v>
          </cell>
          <cell r="C511" t="str">
            <v>Perawatan dan</v>
          </cell>
          <cell r="D511" t="str">
            <v>(12,5 % - 17,5 %)  x  B'</v>
          </cell>
          <cell r="G511" t="str">
            <v>K</v>
          </cell>
          <cell r="H511">
            <v>2400</v>
          </cell>
          <cell r="I511" t="str">
            <v>Rupiah</v>
          </cell>
        </row>
        <row r="512">
          <cell r="C512" t="str">
            <v xml:space="preserve">        perbaikan    =</v>
          </cell>
          <cell r="D512" t="str">
            <v>W'</v>
          </cell>
        </row>
        <row r="514">
          <cell r="A514" t="str">
            <v xml:space="preserve">       4.</v>
          </cell>
          <cell r="C514" t="str">
            <v>Operator</v>
          </cell>
          <cell r="D514" t="str">
            <v>=   ( 1  Orang / Jam )  x  U1</v>
          </cell>
          <cell r="G514" t="str">
            <v>L</v>
          </cell>
          <cell r="H514">
            <v>10714.285714285714</v>
          </cell>
          <cell r="I514" t="str">
            <v>Rupiah</v>
          </cell>
        </row>
        <row r="515">
          <cell r="A515" t="str">
            <v xml:space="preserve">       5.</v>
          </cell>
          <cell r="C515" t="str">
            <v>Pembantu Operator</v>
          </cell>
          <cell r="D515" t="str">
            <v>=   ( 1  Orang / Jam )  x  U2</v>
          </cell>
          <cell r="G515" t="str">
            <v>M</v>
          </cell>
          <cell r="H515">
            <v>4000</v>
          </cell>
          <cell r="I515" t="str">
            <v>Rupiah</v>
          </cell>
        </row>
        <row r="517">
          <cell r="C517" t="str">
            <v>Biaya Operasi per Jam        =</v>
          </cell>
          <cell r="E517" t="str">
            <v>(H+I+K+L+M)</v>
          </cell>
          <cell r="G517" t="str">
            <v>P</v>
          </cell>
          <cell r="H517">
            <v>25301.785714285714</v>
          </cell>
          <cell r="I517" t="str">
            <v>Rupiah</v>
          </cell>
        </row>
        <row r="519">
          <cell r="A519" t="str">
            <v>D.</v>
          </cell>
          <cell r="C519" t="str">
            <v>TOTAL BIAYA SEWA ALAT / JAM   =   ( G + P )</v>
          </cell>
          <cell r="G519" t="str">
            <v>S</v>
          </cell>
          <cell r="H519">
            <v>32015.261720246966</v>
          </cell>
          <cell r="I519" t="str">
            <v>Rupiah</v>
          </cell>
        </row>
        <row r="522">
          <cell r="A522" t="str">
            <v>E.</v>
          </cell>
          <cell r="C522" t="str">
            <v>LAIN - LAIN</v>
          </cell>
        </row>
        <row r="523">
          <cell r="A523" t="str">
            <v xml:space="preserve">       1.</v>
          </cell>
          <cell r="C523" t="str">
            <v>Tingkat Suku Bunga</v>
          </cell>
          <cell r="G523" t="str">
            <v>i</v>
          </cell>
          <cell r="H523">
            <v>20</v>
          </cell>
          <cell r="I523" t="str">
            <v>% / Tahun</v>
          </cell>
        </row>
        <row r="524">
          <cell r="A524" t="str">
            <v xml:space="preserve">       2.</v>
          </cell>
          <cell r="C524" t="str">
            <v>Upah Operator / Sopir</v>
          </cell>
          <cell r="G524" t="str">
            <v>U1</v>
          </cell>
          <cell r="H524">
            <v>10714.285714285714</v>
          </cell>
          <cell r="I524" t="str">
            <v>Rp./Jam</v>
          </cell>
        </row>
        <row r="525">
          <cell r="A525" t="str">
            <v xml:space="preserve">       3.</v>
          </cell>
          <cell r="C525" t="str">
            <v>Upah Pembantu Operator / Pmb.Sopir</v>
          </cell>
          <cell r="G525" t="str">
            <v>U2</v>
          </cell>
          <cell r="H525">
            <v>4000</v>
          </cell>
          <cell r="I525" t="str">
            <v>Rp./Jam</v>
          </cell>
        </row>
        <row r="526">
          <cell r="A526" t="str">
            <v xml:space="preserve">       4.</v>
          </cell>
          <cell r="C526" t="str">
            <v>Bahan Bakar Bensin</v>
          </cell>
          <cell r="G526" t="str">
            <v>Mb</v>
          </cell>
          <cell r="H526">
            <v>4500</v>
          </cell>
          <cell r="I526" t="str">
            <v>Liter</v>
          </cell>
        </row>
        <row r="527">
          <cell r="A527" t="str">
            <v xml:space="preserve">       5.</v>
          </cell>
          <cell r="C527" t="str">
            <v>Bahan Bakar Solar</v>
          </cell>
          <cell r="G527" t="str">
            <v>Ms</v>
          </cell>
          <cell r="H527">
            <v>4400</v>
          </cell>
          <cell r="I527" t="str">
            <v>Liter</v>
          </cell>
        </row>
        <row r="528">
          <cell r="A528" t="str">
            <v xml:space="preserve">       6.</v>
          </cell>
          <cell r="C528" t="str">
            <v>Minyak Pelumas</v>
          </cell>
          <cell r="G528" t="str">
            <v>Mp</v>
          </cell>
          <cell r="H528">
            <v>30000</v>
          </cell>
          <cell r="I528" t="str">
            <v>Liter</v>
          </cell>
        </row>
        <row r="529">
          <cell r="A529" t="str">
            <v xml:space="preserve">       7.</v>
          </cell>
          <cell r="C529" t="str">
            <v>PPN diperhitungkan pada lembar Rekapitulasi</v>
          </cell>
        </row>
        <row r="530">
          <cell r="C530" t="str">
            <v>Biaya Pekerjaan</v>
          </cell>
        </row>
        <row r="534">
          <cell r="A534" t="str">
            <v>URAIAN ANALISA ALAT</v>
          </cell>
        </row>
        <row r="537">
          <cell r="A537" t="str">
            <v>No.</v>
          </cell>
          <cell r="C537" t="str">
            <v>U R A I A N</v>
          </cell>
          <cell r="G537" t="str">
            <v>KODE</v>
          </cell>
          <cell r="H537" t="str">
            <v>KOEF.</v>
          </cell>
          <cell r="I537" t="str">
            <v>SATUAN</v>
          </cell>
          <cell r="J537" t="str">
            <v>KET.</v>
          </cell>
        </row>
        <row r="540">
          <cell r="A540" t="str">
            <v>A.</v>
          </cell>
          <cell r="C540" t="str">
            <v>URAIAN PERALATAN</v>
          </cell>
        </row>
        <row r="541">
          <cell r="A541" t="str">
            <v xml:space="preserve">       1.</v>
          </cell>
          <cell r="C541" t="str">
            <v>Jenis Peralatan</v>
          </cell>
          <cell r="G541" t="str">
            <v>WATER PUMP 70-100 mm</v>
          </cell>
          <cell r="J541" t="str">
            <v>E22</v>
          </cell>
        </row>
        <row r="542">
          <cell r="A542" t="str">
            <v xml:space="preserve">       2.</v>
          </cell>
          <cell r="C542" t="str">
            <v>Tenaga</v>
          </cell>
          <cell r="G542" t="str">
            <v>Pw</v>
          </cell>
          <cell r="H542">
            <v>6</v>
          </cell>
          <cell r="I542" t="str">
            <v>HP</v>
          </cell>
        </row>
        <row r="543">
          <cell r="A543" t="str">
            <v xml:space="preserve">       3.</v>
          </cell>
          <cell r="C543" t="str">
            <v>Kapasitas</v>
          </cell>
          <cell r="G543" t="str">
            <v>Cp</v>
          </cell>
          <cell r="H543" t="str">
            <v xml:space="preserve">-  </v>
          </cell>
          <cell r="I543" t="str">
            <v>-</v>
          </cell>
        </row>
        <row r="544">
          <cell r="A544" t="str">
            <v xml:space="preserve">       4.</v>
          </cell>
          <cell r="C544" t="str">
            <v>Alat Baru                :</v>
          </cell>
          <cell r="D544" t="str">
            <v xml:space="preserve">  a.  Umur Ekonomis</v>
          </cell>
          <cell r="G544" t="str">
            <v>A</v>
          </cell>
          <cell r="H544">
            <v>2</v>
          </cell>
          <cell r="I544" t="str">
            <v>Tahun</v>
          </cell>
        </row>
        <row r="545">
          <cell r="D545" t="str">
            <v xml:space="preserve">  b.  Jam Kerja Dalam 1 Tahun</v>
          </cell>
          <cell r="G545" t="str">
            <v>W</v>
          </cell>
          <cell r="H545">
            <v>2000</v>
          </cell>
          <cell r="I545" t="str">
            <v>Jam</v>
          </cell>
        </row>
        <row r="546">
          <cell r="D546" t="str">
            <v xml:space="preserve">  c.  Harga Alat</v>
          </cell>
          <cell r="G546" t="str">
            <v>B</v>
          </cell>
          <cell r="H546">
            <v>18000000</v>
          </cell>
          <cell r="I546" t="str">
            <v>Rupiah</v>
          </cell>
        </row>
        <row r="547">
          <cell r="A547" t="str">
            <v xml:space="preserve">       5.</v>
          </cell>
          <cell r="C547" t="str">
            <v>Alat Yang Dipakai  :</v>
          </cell>
          <cell r="D547" t="str">
            <v xml:space="preserve">  a.  Umur Ekonomis</v>
          </cell>
          <cell r="G547" t="str">
            <v>A'</v>
          </cell>
          <cell r="H547">
            <v>2</v>
          </cell>
          <cell r="I547" t="str">
            <v>Tahun</v>
          </cell>
          <cell r="J547" t="str">
            <v xml:space="preserve"> Alat Baru</v>
          </cell>
        </row>
        <row r="548">
          <cell r="D548" t="str">
            <v xml:space="preserve">  b.  Jam Kerja Dalam 1 Tahun </v>
          </cell>
          <cell r="G548" t="str">
            <v>W'</v>
          </cell>
          <cell r="H548">
            <v>2000</v>
          </cell>
          <cell r="I548" t="str">
            <v>Jam</v>
          </cell>
          <cell r="J548" t="str">
            <v xml:space="preserve"> Alat Baru</v>
          </cell>
        </row>
        <row r="549">
          <cell r="D549" t="str">
            <v xml:space="preserve">  c.  Harga Alat   (*)</v>
          </cell>
          <cell r="G549" t="str">
            <v>B'</v>
          </cell>
          <cell r="H549">
            <v>18000000</v>
          </cell>
          <cell r="I549" t="str">
            <v>Rupiah</v>
          </cell>
          <cell r="J549" t="str">
            <v xml:space="preserve"> Alat Baru</v>
          </cell>
        </row>
        <row r="551">
          <cell r="A551" t="str">
            <v>B.</v>
          </cell>
          <cell r="C551" t="str">
            <v>BIAYA PASTI PER JAM KERJA</v>
          </cell>
        </row>
        <row r="552">
          <cell r="A552" t="str">
            <v xml:space="preserve">       1.</v>
          </cell>
          <cell r="C552" t="str">
            <v>Nilai Sisa Alat</v>
          </cell>
          <cell r="D552" t="str">
            <v>=  10 % x B</v>
          </cell>
          <cell r="G552" t="str">
            <v>C</v>
          </cell>
          <cell r="H552">
            <v>1800000</v>
          </cell>
          <cell r="I552" t="str">
            <v>Rupiah</v>
          </cell>
        </row>
        <row r="554">
          <cell r="A554" t="str">
            <v xml:space="preserve">       2.</v>
          </cell>
          <cell r="C554" t="str">
            <v>Faktor Angsuran Modal    =</v>
          </cell>
          <cell r="E554" t="str">
            <v>i x (1 + i)^A'</v>
          </cell>
          <cell r="G554" t="str">
            <v>D</v>
          </cell>
          <cell r="H554">
            <v>0.65454545454545454</v>
          </cell>
          <cell r="I554" t="str">
            <v>-</v>
          </cell>
        </row>
        <row r="555">
          <cell r="E555" t="str">
            <v>(1 + i)^A' - 1</v>
          </cell>
        </row>
        <row r="556">
          <cell r="A556" t="str">
            <v xml:space="preserve">       3.</v>
          </cell>
          <cell r="C556" t="str">
            <v>Biaya Pasti per Jam  :</v>
          </cell>
        </row>
        <row r="557">
          <cell r="C557" t="str">
            <v>a.  Biaya Pengembalian Modal  =</v>
          </cell>
          <cell r="E557" t="str">
            <v>( B' - C ) x D</v>
          </cell>
          <cell r="G557" t="str">
            <v>E</v>
          </cell>
          <cell r="H557">
            <v>5301.818181818182</v>
          </cell>
          <cell r="I557" t="str">
            <v>Rupiah</v>
          </cell>
        </row>
        <row r="558">
          <cell r="E558" t="str">
            <v>W'</v>
          </cell>
        </row>
        <row r="560">
          <cell r="C560" t="str">
            <v>b.  Asuransi, dll =</v>
          </cell>
          <cell r="D560">
            <v>2E-3</v>
          </cell>
          <cell r="E560" t="str">
            <v xml:space="preserve">  x   B'</v>
          </cell>
          <cell r="G560" t="str">
            <v>F</v>
          </cell>
          <cell r="H560">
            <v>18</v>
          </cell>
          <cell r="I560" t="str">
            <v>Rupiah</v>
          </cell>
        </row>
        <row r="561">
          <cell r="E561" t="str">
            <v>W'</v>
          </cell>
        </row>
        <row r="563">
          <cell r="C563" t="str">
            <v>Biaya Pasti per Jam             =</v>
          </cell>
          <cell r="E563" t="str">
            <v>( E + F )</v>
          </cell>
          <cell r="G563" t="str">
            <v>G</v>
          </cell>
          <cell r="H563">
            <v>5319.818181818182</v>
          </cell>
          <cell r="I563" t="str">
            <v>Rupiah</v>
          </cell>
        </row>
        <row r="565">
          <cell r="A565" t="str">
            <v>C.</v>
          </cell>
          <cell r="C565" t="str">
            <v>BIAYA OPERASI PER JAM KERJA</v>
          </cell>
        </row>
        <row r="567">
          <cell r="A567" t="str">
            <v xml:space="preserve">       1.</v>
          </cell>
          <cell r="C567" t="str">
            <v xml:space="preserve">Bahan Bakar  =  (0.125-0.175 Ltr/HP/Jam)   x Pw x Ms </v>
          </cell>
          <cell r="G567" t="str">
            <v>H</v>
          </cell>
          <cell r="H567">
            <v>3112.5</v>
          </cell>
          <cell r="I567" t="str">
            <v>Rupiah</v>
          </cell>
        </row>
        <row r="569">
          <cell r="A569" t="str">
            <v xml:space="preserve">       2.</v>
          </cell>
          <cell r="C569" t="str">
            <v>Pelumas         =  (0.01-0.02 Ltr/HP/Jam) x Pw x Mp</v>
          </cell>
          <cell r="G569" t="str">
            <v>I</v>
          </cell>
          <cell r="H569">
            <v>1800</v>
          </cell>
          <cell r="I569" t="str">
            <v>Rupiah</v>
          </cell>
        </row>
        <row r="571">
          <cell r="A571" t="str">
            <v xml:space="preserve">       3.</v>
          </cell>
          <cell r="C571" t="str">
            <v>Perawatan dan</v>
          </cell>
          <cell r="D571" t="str">
            <v>(12,5 % - 17,5 %)  x  B'</v>
          </cell>
          <cell r="G571" t="str">
            <v>K</v>
          </cell>
          <cell r="H571">
            <v>1125</v>
          </cell>
          <cell r="I571" t="str">
            <v>Rupiah</v>
          </cell>
        </row>
        <row r="572">
          <cell r="C572" t="str">
            <v xml:space="preserve">        perbaikan    =</v>
          </cell>
          <cell r="D572" t="str">
            <v>W'</v>
          </cell>
        </row>
        <row r="574">
          <cell r="A574" t="str">
            <v xml:space="preserve">       4.</v>
          </cell>
          <cell r="C574" t="str">
            <v>Operator</v>
          </cell>
          <cell r="D574" t="str">
            <v>=   ( 1  Orang / Jam )  x  U1</v>
          </cell>
          <cell r="G574" t="str">
            <v>L</v>
          </cell>
          <cell r="H574">
            <v>10714.285714285714</v>
          </cell>
          <cell r="I574" t="str">
            <v>Rupiah</v>
          </cell>
        </row>
        <row r="575">
          <cell r="A575" t="str">
            <v xml:space="preserve">       5.</v>
          </cell>
          <cell r="C575" t="str">
            <v>Pembantu Operator</v>
          </cell>
          <cell r="D575" t="str">
            <v>=   ( 1  Orang / Jam )  x  U2</v>
          </cell>
          <cell r="G575" t="str">
            <v>M</v>
          </cell>
          <cell r="H575">
            <v>4000</v>
          </cell>
          <cell r="I575" t="str">
            <v>Rupiah</v>
          </cell>
        </row>
        <row r="577">
          <cell r="C577" t="str">
            <v>Biaya Operasi per Jam        =</v>
          </cell>
          <cell r="E577" t="str">
            <v>(H+I+K+L+M)</v>
          </cell>
          <cell r="G577" t="str">
            <v>P</v>
          </cell>
          <cell r="H577">
            <v>20751.785714285714</v>
          </cell>
          <cell r="I577" t="str">
            <v>Rupiah</v>
          </cell>
        </row>
        <row r="579">
          <cell r="A579" t="str">
            <v>D.</v>
          </cell>
          <cell r="C579" t="str">
            <v>TOTAL BIAYA SEWA ALAT / JAM   =   ( G + P )</v>
          </cell>
          <cell r="G579" t="str">
            <v>S</v>
          </cell>
          <cell r="H579">
            <v>26071.603896103894</v>
          </cell>
          <cell r="I579" t="str">
            <v>Rupiah</v>
          </cell>
        </row>
        <row r="582">
          <cell r="A582" t="str">
            <v>E.</v>
          </cell>
          <cell r="C582" t="str">
            <v>LAIN - LAIN</v>
          </cell>
        </row>
        <row r="583">
          <cell r="A583" t="str">
            <v xml:space="preserve">       1.</v>
          </cell>
          <cell r="C583" t="str">
            <v>Tingkat Suku Bunga</v>
          </cell>
          <cell r="G583" t="str">
            <v>i</v>
          </cell>
          <cell r="H583">
            <v>20</v>
          </cell>
          <cell r="I583" t="str">
            <v>% / Tahun</v>
          </cell>
        </row>
        <row r="584">
          <cell r="A584" t="str">
            <v xml:space="preserve">       2.</v>
          </cell>
          <cell r="C584" t="str">
            <v>Upah Operator / Sopir</v>
          </cell>
          <cell r="G584" t="str">
            <v>U1</v>
          </cell>
          <cell r="H584">
            <v>10714.285714285714</v>
          </cell>
          <cell r="I584" t="str">
            <v>Rp./Jam</v>
          </cell>
        </row>
        <row r="585">
          <cell r="A585" t="str">
            <v xml:space="preserve">       3.</v>
          </cell>
          <cell r="C585" t="str">
            <v>Upah Pembantu Operator / Pmb.Sopir</v>
          </cell>
          <cell r="G585" t="str">
            <v>U2</v>
          </cell>
          <cell r="H585">
            <v>4000</v>
          </cell>
          <cell r="I585" t="str">
            <v>Rp./Jam</v>
          </cell>
        </row>
        <row r="586">
          <cell r="A586" t="str">
            <v xml:space="preserve">       4.</v>
          </cell>
          <cell r="C586" t="str">
            <v>Bahan Bakar Bensin</v>
          </cell>
          <cell r="G586" t="str">
            <v>Mb</v>
          </cell>
          <cell r="H586">
            <v>4500</v>
          </cell>
          <cell r="I586" t="str">
            <v>Liter</v>
          </cell>
        </row>
        <row r="587">
          <cell r="A587" t="str">
            <v xml:space="preserve">       5.</v>
          </cell>
          <cell r="C587" t="str">
            <v>Bahan Bakar Solar</v>
          </cell>
          <cell r="G587" t="str">
            <v>Ms</v>
          </cell>
          <cell r="H587">
            <v>4400</v>
          </cell>
          <cell r="I587" t="str">
            <v>Liter</v>
          </cell>
        </row>
        <row r="588">
          <cell r="A588" t="str">
            <v xml:space="preserve">       6.</v>
          </cell>
          <cell r="C588" t="str">
            <v>Minyak Pelumas</v>
          </cell>
          <cell r="G588" t="str">
            <v>Mp</v>
          </cell>
          <cell r="H588">
            <v>30000</v>
          </cell>
          <cell r="I588" t="str">
            <v>Liter</v>
          </cell>
        </row>
        <row r="589">
          <cell r="A589" t="str">
            <v xml:space="preserve">       7.</v>
          </cell>
          <cell r="C589" t="str">
            <v>PPN diperhitungkan pada lembar Rekapitulasi</v>
          </cell>
        </row>
        <row r="590">
          <cell r="C590" t="str">
            <v>Biaya Pekerjaan</v>
          </cell>
        </row>
        <row r="593">
          <cell r="A593" t="str">
            <v>URAIAN ANALISA ALAT</v>
          </cell>
        </row>
        <row r="596">
          <cell r="A596" t="str">
            <v>No.</v>
          </cell>
          <cell r="C596" t="str">
            <v>U R A I A N</v>
          </cell>
          <cell r="G596" t="str">
            <v>KODE</v>
          </cell>
          <cell r="H596" t="str">
            <v>KOEF.</v>
          </cell>
          <cell r="I596" t="str">
            <v>SATUAN</v>
          </cell>
          <cell r="J596" t="str">
            <v>KET.</v>
          </cell>
        </row>
        <row r="599">
          <cell r="A599" t="str">
            <v>A.</v>
          </cell>
          <cell r="C599" t="str">
            <v>URAIAN PERALATAN</v>
          </cell>
        </row>
        <row r="600">
          <cell r="A600" t="str">
            <v xml:space="preserve">       1.</v>
          </cell>
          <cell r="C600" t="str">
            <v>Jenis Peralatan</v>
          </cell>
          <cell r="G600" t="str">
            <v>WATER TANKER 3000-4500 L.</v>
          </cell>
          <cell r="J600" t="str">
            <v>E23</v>
          </cell>
        </row>
        <row r="601">
          <cell r="A601" t="str">
            <v xml:space="preserve">       2.</v>
          </cell>
          <cell r="C601" t="str">
            <v>Tenaga</v>
          </cell>
          <cell r="G601" t="str">
            <v>Pw</v>
          </cell>
          <cell r="H601">
            <v>100</v>
          </cell>
          <cell r="I601" t="str">
            <v>HP</v>
          </cell>
        </row>
        <row r="602">
          <cell r="A602" t="str">
            <v xml:space="preserve">       3.</v>
          </cell>
          <cell r="C602" t="str">
            <v>Kapasitas</v>
          </cell>
          <cell r="G602" t="str">
            <v>Cp</v>
          </cell>
          <cell r="H602">
            <v>4000</v>
          </cell>
          <cell r="I602" t="str">
            <v>Liter</v>
          </cell>
        </row>
        <row r="603">
          <cell r="A603" t="str">
            <v xml:space="preserve">       4.</v>
          </cell>
          <cell r="C603" t="str">
            <v>Alat Baru                :</v>
          </cell>
          <cell r="D603" t="str">
            <v xml:space="preserve">  a.  Umur Ekonomis</v>
          </cell>
          <cell r="G603" t="str">
            <v>A</v>
          </cell>
          <cell r="H603">
            <v>5</v>
          </cell>
          <cell r="I603" t="str">
            <v>Tahun</v>
          </cell>
        </row>
        <row r="604">
          <cell r="D604" t="str">
            <v xml:space="preserve">  b.  Jam Kerja Dalam 1 Tahun</v>
          </cell>
          <cell r="G604" t="str">
            <v>W</v>
          </cell>
          <cell r="H604">
            <v>2000</v>
          </cell>
          <cell r="I604" t="str">
            <v>Jam</v>
          </cell>
        </row>
        <row r="605">
          <cell r="D605" t="str">
            <v xml:space="preserve">  c.  Harga Alat</v>
          </cell>
          <cell r="G605" t="str">
            <v>B</v>
          </cell>
          <cell r="H605">
            <v>132000000</v>
          </cell>
          <cell r="I605" t="str">
            <v>Rupiah</v>
          </cell>
        </row>
        <row r="606">
          <cell r="A606" t="str">
            <v xml:space="preserve">       5.</v>
          </cell>
          <cell r="C606" t="str">
            <v>Alat Yang Dipakai  :</v>
          </cell>
          <cell r="D606" t="str">
            <v xml:space="preserve">  a.  Umur Ekonomis</v>
          </cell>
          <cell r="G606" t="str">
            <v>A'</v>
          </cell>
          <cell r="H606">
            <v>5</v>
          </cell>
          <cell r="I606" t="str">
            <v>Tahun</v>
          </cell>
          <cell r="J606" t="str">
            <v xml:space="preserve"> Alat Baru</v>
          </cell>
        </row>
        <row r="607">
          <cell r="D607" t="str">
            <v xml:space="preserve">  b.  Jam Kerja Dalam 1 Tahun </v>
          </cell>
          <cell r="G607" t="str">
            <v>W'</v>
          </cell>
          <cell r="H607">
            <v>2000</v>
          </cell>
          <cell r="I607" t="str">
            <v>Jam</v>
          </cell>
          <cell r="J607" t="str">
            <v xml:space="preserve"> Alat Baru</v>
          </cell>
        </row>
        <row r="608">
          <cell r="D608" t="str">
            <v xml:space="preserve">  c.  Harga Alat   (*)</v>
          </cell>
          <cell r="G608" t="str">
            <v>B'</v>
          </cell>
          <cell r="H608">
            <v>132000000</v>
          </cell>
          <cell r="I608" t="str">
            <v>Rupiah</v>
          </cell>
          <cell r="J608" t="str">
            <v xml:space="preserve"> Alat Baru</v>
          </cell>
        </row>
        <row r="610">
          <cell r="A610" t="str">
            <v>B.</v>
          </cell>
          <cell r="C610" t="str">
            <v>BIAYA PASTI PER JAM KERJA</v>
          </cell>
        </row>
        <row r="611">
          <cell r="A611" t="str">
            <v xml:space="preserve">       1.</v>
          </cell>
          <cell r="C611" t="str">
            <v>Nilai Sisa Alat</v>
          </cell>
          <cell r="D611" t="str">
            <v>=  10 % x B</v>
          </cell>
          <cell r="G611" t="str">
            <v>C</v>
          </cell>
          <cell r="H611">
            <v>13200000</v>
          </cell>
          <cell r="I611" t="str">
            <v>Rupiah</v>
          </cell>
        </row>
        <row r="613">
          <cell r="A613" t="str">
            <v xml:space="preserve">       2.</v>
          </cell>
          <cell r="C613" t="str">
            <v>Faktor Angsuran Modal    =</v>
          </cell>
          <cell r="E613" t="str">
            <v>i x (1 + i)^A'</v>
          </cell>
          <cell r="G613" t="str">
            <v>D</v>
          </cell>
          <cell r="H613">
            <v>0.33437970328961514</v>
          </cell>
          <cell r="I613" t="str">
            <v>-</v>
          </cell>
        </row>
        <row r="614">
          <cell r="E614" t="str">
            <v>(1 + i)^A' - 1</v>
          </cell>
        </row>
        <row r="615">
          <cell r="A615" t="str">
            <v xml:space="preserve">       3.</v>
          </cell>
          <cell r="C615" t="str">
            <v>Biaya Pasti per Jam  :</v>
          </cell>
        </row>
        <row r="616">
          <cell r="C616" t="str">
            <v>a.  Biaya Pengembalian Modal  =</v>
          </cell>
          <cell r="E616" t="str">
            <v>( B' - C ) x D</v>
          </cell>
          <cell r="G616" t="str">
            <v>E</v>
          </cell>
          <cell r="H616">
            <v>19862.154375403141</v>
          </cell>
          <cell r="I616" t="str">
            <v>Rupiah</v>
          </cell>
        </row>
        <row r="617">
          <cell r="E617" t="str">
            <v>W'</v>
          </cell>
        </row>
        <row r="619">
          <cell r="C619" t="str">
            <v>b.  Asuransi, dll =</v>
          </cell>
          <cell r="D619">
            <v>2E-3</v>
          </cell>
          <cell r="E619" t="str">
            <v xml:space="preserve">  x   B'</v>
          </cell>
          <cell r="G619" t="str">
            <v>F</v>
          </cell>
          <cell r="H619">
            <v>132</v>
          </cell>
          <cell r="I619" t="str">
            <v>Rupiah</v>
          </cell>
        </row>
        <row r="620">
          <cell r="E620" t="str">
            <v>W'</v>
          </cell>
        </row>
        <row r="622">
          <cell r="C622" t="str">
            <v>Biaya Pasti per Jam             =</v>
          </cell>
          <cell r="E622" t="str">
            <v>( E + F )</v>
          </cell>
          <cell r="G622" t="str">
            <v>G</v>
          </cell>
          <cell r="H622">
            <v>19994.154375403141</v>
          </cell>
          <cell r="I622" t="str">
            <v>Rupiah</v>
          </cell>
        </row>
        <row r="624">
          <cell r="A624" t="str">
            <v>C.</v>
          </cell>
          <cell r="C624" t="str">
            <v>BIAYA OPERASI PER JAM KERJA</v>
          </cell>
        </row>
        <row r="626">
          <cell r="A626" t="str">
            <v xml:space="preserve">       1.</v>
          </cell>
          <cell r="C626" t="str">
            <v xml:space="preserve">Bahan Bakar  =  (0.125-0.175 Ltr/HP/Jam)   x Pw x Ms </v>
          </cell>
          <cell r="G626" t="str">
            <v>H</v>
          </cell>
          <cell r="H626">
            <v>27500</v>
          </cell>
          <cell r="I626" t="str">
            <v>Rupiah</v>
          </cell>
        </row>
        <row r="628">
          <cell r="A628" t="str">
            <v xml:space="preserve">       2.</v>
          </cell>
          <cell r="C628" t="str">
            <v>Pelumas         =  (0.01-0.02 Ltr/HP/Jam) x Pw x Mp</v>
          </cell>
          <cell r="G628" t="str">
            <v>I</v>
          </cell>
          <cell r="H628">
            <v>30000</v>
          </cell>
          <cell r="I628" t="str">
            <v>Rupiah</v>
          </cell>
        </row>
        <row r="630">
          <cell r="A630" t="str">
            <v xml:space="preserve">       3.</v>
          </cell>
          <cell r="C630" t="str">
            <v>Perawatan dan</v>
          </cell>
          <cell r="D630" t="str">
            <v>(12,5 % - 17,5 %)  x  B'</v>
          </cell>
          <cell r="G630" t="str">
            <v>K</v>
          </cell>
          <cell r="H630">
            <v>8250</v>
          </cell>
          <cell r="I630" t="str">
            <v>Rupiah</v>
          </cell>
        </row>
        <row r="631">
          <cell r="C631" t="str">
            <v xml:space="preserve">        perbaikan    =</v>
          </cell>
          <cell r="D631" t="str">
            <v>W'</v>
          </cell>
        </row>
        <row r="633">
          <cell r="A633" t="str">
            <v xml:space="preserve">       4.</v>
          </cell>
          <cell r="C633" t="str">
            <v>Operator</v>
          </cell>
          <cell r="D633" t="str">
            <v>=   ( 1  Orang / Jam )  x  U1</v>
          </cell>
          <cell r="G633" t="str">
            <v>L</v>
          </cell>
          <cell r="H633">
            <v>10714.285714285714</v>
          </cell>
          <cell r="I633" t="str">
            <v>Rupiah</v>
          </cell>
        </row>
        <row r="634">
          <cell r="A634" t="str">
            <v xml:space="preserve">       5.</v>
          </cell>
          <cell r="C634" t="str">
            <v>Pembantu Operator</v>
          </cell>
          <cell r="D634" t="str">
            <v>=   ( 1  Orang / Jam )  x  U2</v>
          </cell>
          <cell r="G634" t="str">
            <v>M</v>
          </cell>
          <cell r="H634">
            <v>4000</v>
          </cell>
          <cell r="I634" t="str">
            <v>Rupiah</v>
          </cell>
        </row>
        <row r="636">
          <cell r="C636" t="str">
            <v>Biaya Operasi per Jam        =</v>
          </cell>
          <cell r="E636" t="str">
            <v>(H+I+K+L+M)</v>
          </cell>
          <cell r="G636" t="str">
            <v>P</v>
          </cell>
          <cell r="H636">
            <v>80464.28571428571</v>
          </cell>
          <cell r="I636" t="str">
            <v>Rupiah</v>
          </cell>
        </row>
        <row r="638">
          <cell r="A638" t="str">
            <v>D.</v>
          </cell>
          <cell r="C638" t="str">
            <v>TOTAL BIAYA SEWA ALAT / JAM   =   ( G + P )</v>
          </cell>
          <cell r="G638" t="str">
            <v>S</v>
          </cell>
          <cell r="H638">
            <v>100458.44008968885</v>
          </cell>
          <cell r="I638" t="str">
            <v>Rupiah</v>
          </cell>
        </row>
        <row r="641">
          <cell r="A641" t="str">
            <v>E.</v>
          </cell>
          <cell r="C641" t="str">
            <v>LAIN - LAIN</v>
          </cell>
        </row>
        <row r="642">
          <cell r="A642" t="str">
            <v xml:space="preserve">       1.</v>
          </cell>
          <cell r="C642" t="str">
            <v>Tingkat Suku Bunga</v>
          </cell>
          <cell r="G642" t="str">
            <v>i</v>
          </cell>
          <cell r="H642">
            <v>20</v>
          </cell>
          <cell r="I642" t="str">
            <v>% / Tahun</v>
          </cell>
        </row>
        <row r="643">
          <cell r="A643" t="str">
            <v xml:space="preserve">       2.</v>
          </cell>
          <cell r="C643" t="str">
            <v>Upah Operator / Sopir</v>
          </cell>
          <cell r="G643" t="str">
            <v>U1</v>
          </cell>
          <cell r="H643">
            <v>10714.285714285714</v>
          </cell>
          <cell r="I643" t="str">
            <v>Rp./Jam</v>
          </cell>
        </row>
        <row r="644">
          <cell r="A644" t="str">
            <v xml:space="preserve">       3.</v>
          </cell>
          <cell r="C644" t="str">
            <v>Upah Pembantu Operator / Pmb.Sopir</v>
          </cell>
          <cell r="G644" t="str">
            <v>U2</v>
          </cell>
          <cell r="H644">
            <v>4000</v>
          </cell>
          <cell r="I644" t="str">
            <v>Rp./Jam</v>
          </cell>
        </row>
        <row r="645">
          <cell r="A645" t="str">
            <v xml:space="preserve">       4.</v>
          </cell>
          <cell r="C645" t="str">
            <v>Bahan Bakar Bensin</v>
          </cell>
          <cell r="G645" t="str">
            <v>Mb</v>
          </cell>
          <cell r="H645">
            <v>4500</v>
          </cell>
          <cell r="I645" t="str">
            <v>Liter</v>
          </cell>
        </row>
        <row r="646">
          <cell r="A646" t="str">
            <v xml:space="preserve">       5.</v>
          </cell>
          <cell r="C646" t="str">
            <v>Bahan Bakar Solar</v>
          </cell>
          <cell r="G646" t="str">
            <v>Ms</v>
          </cell>
          <cell r="H646">
            <v>4400</v>
          </cell>
          <cell r="I646" t="str">
            <v>Liter</v>
          </cell>
        </row>
        <row r="647">
          <cell r="A647" t="str">
            <v xml:space="preserve">       6.</v>
          </cell>
          <cell r="C647" t="str">
            <v>Minyak Pelumas</v>
          </cell>
          <cell r="G647" t="str">
            <v>Mp</v>
          </cell>
          <cell r="H647">
            <v>30000</v>
          </cell>
          <cell r="I647" t="str">
            <v>Liter</v>
          </cell>
        </row>
        <row r="648">
          <cell r="A648" t="str">
            <v xml:space="preserve">       7.</v>
          </cell>
          <cell r="C648" t="str">
            <v>PPN diperhitungkan pada lembar Rekapitulasi</v>
          </cell>
        </row>
        <row r="649">
          <cell r="C649" t="str">
            <v>Biaya Pekerjaan</v>
          </cell>
        </row>
        <row r="652">
          <cell r="A652" t="str">
            <v>URAIAN ANALISA ALAT</v>
          </cell>
        </row>
        <row r="655">
          <cell r="A655" t="str">
            <v>No.</v>
          </cell>
          <cell r="C655" t="str">
            <v>U R A I A N</v>
          </cell>
          <cell r="G655" t="str">
            <v>KODE</v>
          </cell>
          <cell r="H655" t="str">
            <v>KOEF.</v>
          </cell>
          <cell r="I655" t="str">
            <v>SATUAN</v>
          </cell>
          <cell r="J655" t="str">
            <v>KET.</v>
          </cell>
        </row>
        <row r="658">
          <cell r="A658" t="str">
            <v>A.</v>
          </cell>
          <cell r="C658" t="str">
            <v>URAIAN PERALATAN</v>
          </cell>
        </row>
        <row r="659">
          <cell r="A659" t="str">
            <v xml:space="preserve">       1.</v>
          </cell>
          <cell r="C659" t="str">
            <v>Jenis Peralatan</v>
          </cell>
          <cell r="G659" t="str">
            <v>STAMPER</v>
          </cell>
          <cell r="J659" t="str">
            <v>E25</v>
          </cell>
        </row>
        <row r="660">
          <cell r="A660" t="str">
            <v xml:space="preserve">       2.</v>
          </cell>
          <cell r="C660" t="str">
            <v>Tenaga</v>
          </cell>
          <cell r="G660" t="str">
            <v>Pw</v>
          </cell>
          <cell r="H660">
            <v>5</v>
          </cell>
          <cell r="I660" t="str">
            <v>HP</v>
          </cell>
        </row>
        <row r="661">
          <cell r="A661" t="str">
            <v xml:space="preserve">       3.</v>
          </cell>
          <cell r="C661" t="str">
            <v>Kapasitas</v>
          </cell>
          <cell r="G661" t="str">
            <v>Cp</v>
          </cell>
          <cell r="H661">
            <v>0.17</v>
          </cell>
          <cell r="I661" t="str">
            <v>Ton</v>
          </cell>
        </row>
        <row r="662">
          <cell r="A662" t="str">
            <v xml:space="preserve">       4.</v>
          </cell>
          <cell r="C662" t="str">
            <v>Alat Baru                :</v>
          </cell>
          <cell r="D662" t="str">
            <v xml:space="preserve">  a.  Umur Ekonomis</v>
          </cell>
          <cell r="G662" t="str">
            <v>A</v>
          </cell>
          <cell r="H662">
            <v>4</v>
          </cell>
          <cell r="I662" t="str">
            <v>Tahun</v>
          </cell>
        </row>
        <row r="663">
          <cell r="D663" t="str">
            <v xml:space="preserve">  b.  Jam Kerja Dalam 1 Tahun</v>
          </cell>
          <cell r="G663" t="str">
            <v>W</v>
          </cell>
          <cell r="H663">
            <v>1000</v>
          </cell>
          <cell r="I663" t="str">
            <v>Jam</v>
          </cell>
        </row>
        <row r="664">
          <cell r="D664" t="str">
            <v xml:space="preserve">  c.  Harga Alat</v>
          </cell>
          <cell r="G664" t="str">
            <v>B</v>
          </cell>
          <cell r="H664">
            <v>26500000</v>
          </cell>
          <cell r="I664" t="str">
            <v>Rupiah</v>
          </cell>
        </row>
        <row r="665">
          <cell r="A665" t="str">
            <v xml:space="preserve">       5.</v>
          </cell>
          <cell r="C665" t="str">
            <v>Alat Yang Dipakai  :</v>
          </cell>
          <cell r="D665" t="str">
            <v xml:space="preserve">  a.  Umur Ekonomis</v>
          </cell>
          <cell r="G665" t="str">
            <v>A'</v>
          </cell>
          <cell r="H665">
            <v>4</v>
          </cell>
          <cell r="I665" t="str">
            <v>Tahun</v>
          </cell>
          <cell r="J665" t="str">
            <v xml:space="preserve"> Alat Baru</v>
          </cell>
        </row>
        <row r="666">
          <cell r="D666" t="str">
            <v xml:space="preserve">  b.  Jam Kerja Dalam 1 Tahun </v>
          </cell>
          <cell r="G666" t="str">
            <v>W'</v>
          </cell>
          <cell r="H666">
            <v>1000</v>
          </cell>
          <cell r="I666" t="str">
            <v>Jam</v>
          </cell>
          <cell r="J666" t="str">
            <v xml:space="preserve"> Alat Baru</v>
          </cell>
        </row>
        <row r="667">
          <cell r="D667" t="str">
            <v xml:space="preserve">  c.  Harga Alat   (*)</v>
          </cell>
          <cell r="G667" t="str">
            <v>B'</v>
          </cell>
          <cell r="H667">
            <v>26500000</v>
          </cell>
          <cell r="I667" t="str">
            <v>Rupiah</v>
          </cell>
          <cell r="J667" t="str">
            <v xml:space="preserve"> Alat Baru</v>
          </cell>
        </row>
        <row r="669">
          <cell r="A669" t="str">
            <v>B.</v>
          </cell>
          <cell r="C669" t="str">
            <v>BIAYA PASTI PER JAM KERJA</v>
          </cell>
        </row>
        <row r="670">
          <cell r="A670" t="str">
            <v xml:space="preserve">       1.</v>
          </cell>
          <cell r="C670" t="str">
            <v>Nilai Sisa Alat</v>
          </cell>
          <cell r="D670" t="str">
            <v>=  10 % x B</v>
          </cell>
          <cell r="G670" t="str">
            <v>C</v>
          </cell>
          <cell r="H670">
            <v>2650000</v>
          </cell>
          <cell r="I670" t="str">
            <v>Rupiah</v>
          </cell>
        </row>
        <row r="672">
          <cell r="A672" t="str">
            <v xml:space="preserve">       2.</v>
          </cell>
          <cell r="C672" t="str">
            <v>Faktor Angsuran Modal    =</v>
          </cell>
          <cell r="E672" t="str">
            <v>i x (1 + i)^A'</v>
          </cell>
          <cell r="G672" t="str">
            <v>D</v>
          </cell>
          <cell r="H672">
            <v>0.38628912071535026</v>
          </cell>
          <cell r="I672" t="str">
            <v>-</v>
          </cell>
        </row>
        <row r="673">
          <cell r="E673" t="str">
            <v>(1 + i)^A' - 1</v>
          </cell>
        </row>
        <row r="674">
          <cell r="A674" t="str">
            <v xml:space="preserve">       3.</v>
          </cell>
          <cell r="C674" t="str">
            <v>Biaya Pasti per Jam  :</v>
          </cell>
        </row>
        <row r="675">
          <cell r="C675" t="str">
            <v>a.  Biaya Pengembalian Modal  =</v>
          </cell>
          <cell r="E675" t="str">
            <v>( B' - C ) x D</v>
          </cell>
          <cell r="G675" t="str">
            <v>E</v>
          </cell>
          <cell r="H675">
            <v>9212.9955290611033</v>
          </cell>
          <cell r="I675" t="str">
            <v>Rupiah</v>
          </cell>
        </row>
        <row r="676">
          <cell r="E676" t="str">
            <v>W'</v>
          </cell>
        </row>
        <row r="678">
          <cell r="C678" t="str">
            <v>b.  Asuransi, dll =</v>
          </cell>
          <cell r="D678">
            <v>2E-3</v>
          </cell>
          <cell r="E678" t="str">
            <v xml:space="preserve">  x   B'</v>
          </cell>
          <cell r="G678" t="str">
            <v>F</v>
          </cell>
          <cell r="H678">
            <v>53</v>
          </cell>
          <cell r="I678" t="str">
            <v>Rupiah</v>
          </cell>
        </row>
        <row r="679">
          <cell r="E679" t="str">
            <v>W'</v>
          </cell>
        </row>
        <row r="681">
          <cell r="C681" t="str">
            <v>Biaya Pasti per Jam             =</v>
          </cell>
          <cell r="E681" t="str">
            <v>( E + F )</v>
          </cell>
          <cell r="G681" t="str">
            <v>G</v>
          </cell>
          <cell r="H681">
            <v>9265.9955290611033</v>
          </cell>
          <cell r="I681" t="str">
            <v>Rupiah</v>
          </cell>
        </row>
        <row r="683">
          <cell r="A683" t="str">
            <v>C.</v>
          </cell>
          <cell r="C683" t="str">
            <v>BIAYA OPERASI PER JAM KERJA</v>
          </cell>
        </row>
        <row r="685">
          <cell r="A685" t="str">
            <v xml:space="preserve">       1.</v>
          </cell>
          <cell r="C685" t="str">
            <v xml:space="preserve">Bahan Bakar  =  (0.125-0.175 Ltr/HP/Jam)   x Pw x Ms </v>
          </cell>
          <cell r="G685" t="str">
            <v>H</v>
          </cell>
          <cell r="H685">
            <v>1375</v>
          </cell>
          <cell r="I685" t="str">
            <v>Rupiah</v>
          </cell>
        </row>
        <row r="687">
          <cell r="A687" t="str">
            <v xml:space="preserve">       2.</v>
          </cell>
          <cell r="C687" t="str">
            <v>Pelumas         =  (0.01-0.02 Ltr/HP/Jam) x Pw x Mp</v>
          </cell>
          <cell r="G687" t="str">
            <v>I</v>
          </cell>
          <cell r="H687">
            <v>1500</v>
          </cell>
          <cell r="I687" t="str">
            <v>Rupiah</v>
          </cell>
        </row>
        <row r="689">
          <cell r="A689" t="str">
            <v xml:space="preserve">       3.</v>
          </cell>
          <cell r="C689" t="str">
            <v>Perawatan dan</v>
          </cell>
          <cell r="D689" t="str">
            <v>(12,5 % - 17,5 %)  x  B'</v>
          </cell>
          <cell r="G689" t="str">
            <v>K</v>
          </cell>
          <cell r="H689">
            <v>3312.5</v>
          </cell>
          <cell r="I689" t="str">
            <v>Rupiah</v>
          </cell>
        </row>
        <row r="690">
          <cell r="C690" t="str">
            <v xml:space="preserve">        perbaikan    =</v>
          </cell>
          <cell r="D690" t="str">
            <v>W'</v>
          </cell>
        </row>
        <row r="692">
          <cell r="A692" t="str">
            <v xml:space="preserve">       4.</v>
          </cell>
          <cell r="C692" t="str">
            <v>Operator</v>
          </cell>
          <cell r="D692" t="str">
            <v>=   ( 1  Orang / Jam )  x  U1</v>
          </cell>
          <cell r="G692" t="str">
            <v>L</v>
          </cell>
          <cell r="H692">
            <v>10714.285714285714</v>
          </cell>
          <cell r="I692" t="str">
            <v>Rupiah</v>
          </cell>
        </row>
        <row r="693">
          <cell r="A693" t="str">
            <v xml:space="preserve">       5.</v>
          </cell>
          <cell r="C693" t="str">
            <v>Pembantu Operator</v>
          </cell>
          <cell r="D693" t="str">
            <v>=   ( 1  Orang / Jam )  x  U2</v>
          </cell>
          <cell r="G693" t="str">
            <v>M</v>
          </cell>
          <cell r="H693">
            <v>4000</v>
          </cell>
          <cell r="I693" t="str">
            <v>Rupiah</v>
          </cell>
        </row>
        <row r="695">
          <cell r="C695" t="str">
            <v>Biaya Operasi per Jam        =</v>
          </cell>
          <cell r="E695" t="str">
            <v>(H+I+K+L+M)</v>
          </cell>
          <cell r="G695" t="str">
            <v>P</v>
          </cell>
          <cell r="H695">
            <v>20901.785714285714</v>
          </cell>
          <cell r="I695" t="str">
            <v>Rupiah</v>
          </cell>
        </row>
        <row r="697">
          <cell r="A697" t="str">
            <v>D.</v>
          </cell>
          <cell r="C697" t="str">
            <v>TOTAL BIAYA SEWA ALAT / JAM   =   ( G + P )</v>
          </cell>
          <cell r="G697" t="str">
            <v>S</v>
          </cell>
          <cell r="H697">
            <v>30167.781243346817</v>
          </cell>
          <cell r="I697" t="str">
            <v>Rupiah</v>
          </cell>
        </row>
        <row r="700">
          <cell r="A700" t="str">
            <v>E.</v>
          </cell>
          <cell r="C700" t="str">
            <v>LAIN - LAIN</v>
          </cell>
        </row>
        <row r="701">
          <cell r="A701" t="str">
            <v xml:space="preserve">       1.</v>
          </cell>
          <cell r="C701" t="str">
            <v>Tingkat Suku Bunga</v>
          </cell>
          <cell r="G701" t="str">
            <v>i</v>
          </cell>
          <cell r="H701">
            <v>20</v>
          </cell>
          <cell r="I701" t="str">
            <v>% / Tahun</v>
          </cell>
        </row>
        <row r="702">
          <cell r="A702" t="str">
            <v xml:space="preserve">       2.</v>
          </cell>
          <cell r="C702" t="str">
            <v>Upah Operator / Sopir</v>
          </cell>
          <cell r="G702" t="str">
            <v>U1</v>
          </cell>
          <cell r="H702">
            <v>10714.285714285714</v>
          </cell>
          <cell r="I702" t="str">
            <v>Rp./Jam</v>
          </cell>
        </row>
        <row r="703">
          <cell r="A703" t="str">
            <v xml:space="preserve">       3.</v>
          </cell>
          <cell r="C703" t="str">
            <v>Upah Pembantu Operator / Pmb.Sopir</v>
          </cell>
          <cell r="G703" t="str">
            <v>U2</v>
          </cell>
          <cell r="H703">
            <v>4000</v>
          </cell>
          <cell r="I703" t="str">
            <v>Rp./Jam</v>
          </cell>
        </row>
        <row r="704">
          <cell r="A704" t="str">
            <v xml:space="preserve">       4.</v>
          </cell>
          <cell r="C704" t="str">
            <v>Bahan Bakar Bensin</v>
          </cell>
          <cell r="G704" t="str">
            <v>Mb</v>
          </cell>
          <cell r="H704">
            <v>4500</v>
          </cell>
          <cell r="I704" t="str">
            <v>Liter</v>
          </cell>
        </row>
        <row r="705">
          <cell r="A705" t="str">
            <v xml:space="preserve">       5.</v>
          </cell>
          <cell r="C705" t="str">
            <v>Bahan Bakar Solar</v>
          </cell>
          <cell r="G705" t="str">
            <v>Ms</v>
          </cell>
          <cell r="H705">
            <v>4400</v>
          </cell>
          <cell r="I705" t="str">
            <v>Liter</v>
          </cell>
        </row>
        <row r="706">
          <cell r="A706" t="str">
            <v xml:space="preserve">       6.</v>
          </cell>
          <cell r="C706" t="str">
            <v>Minyak Pelumas</v>
          </cell>
          <cell r="G706" t="str">
            <v>Mp</v>
          </cell>
          <cell r="H706">
            <v>30000</v>
          </cell>
          <cell r="I706" t="str">
            <v>Liter</v>
          </cell>
        </row>
        <row r="707">
          <cell r="A707" t="str">
            <v xml:space="preserve">       7.</v>
          </cell>
          <cell r="C707" t="str">
            <v>PPN diperhitungkan pada lembar Rekapitulasi</v>
          </cell>
        </row>
        <row r="708">
          <cell r="C708" t="str">
            <v>Biaya Pekerjaan</v>
          </cell>
        </row>
        <row r="711">
          <cell r="A711" t="str">
            <v>URAIAN ANALISA ALAT</v>
          </cell>
        </row>
        <row r="714">
          <cell r="A714" t="str">
            <v>No.</v>
          </cell>
          <cell r="C714" t="str">
            <v>U R A I A N</v>
          </cell>
          <cell r="G714" t="str">
            <v>KODE</v>
          </cell>
          <cell r="H714" t="str">
            <v>KOEF.</v>
          </cell>
          <cell r="I714" t="str">
            <v>SATUAN</v>
          </cell>
          <cell r="J714" t="str">
            <v>KET.</v>
          </cell>
        </row>
        <row r="717">
          <cell r="A717" t="str">
            <v>A.</v>
          </cell>
          <cell r="C717" t="str">
            <v>URAIAN PERALATAN</v>
          </cell>
        </row>
        <row r="718">
          <cell r="A718" t="str">
            <v xml:space="preserve">       1.</v>
          </cell>
          <cell r="C718" t="str">
            <v>Jenis Peralatan</v>
          </cell>
          <cell r="G718" t="str">
            <v>JACK HAMMER</v>
          </cell>
          <cell r="J718" t="str">
            <v>E26</v>
          </cell>
        </row>
        <row r="719">
          <cell r="A719" t="str">
            <v xml:space="preserve">       2.</v>
          </cell>
          <cell r="C719" t="str">
            <v>Tenaga</v>
          </cell>
          <cell r="G719" t="str">
            <v>Pw</v>
          </cell>
          <cell r="H719">
            <v>3</v>
          </cell>
          <cell r="I719" t="str">
            <v>HP</v>
          </cell>
        </row>
        <row r="720">
          <cell r="A720" t="str">
            <v xml:space="preserve">       3.</v>
          </cell>
          <cell r="C720" t="str">
            <v>Kapasitas</v>
          </cell>
          <cell r="G720" t="str">
            <v>Cp</v>
          </cell>
          <cell r="H720" t="str">
            <v xml:space="preserve">-  </v>
          </cell>
          <cell r="I720" t="str">
            <v>-</v>
          </cell>
        </row>
        <row r="721">
          <cell r="A721" t="str">
            <v xml:space="preserve">       4.</v>
          </cell>
          <cell r="C721" t="str">
            <v>Alat Baru                :</v>
          </cell>
          <cell r="D721" t="str">
            <v xml:space="preserve">  a.  Umur Ekonomis</v>
          </cell>
          <cell r="G721" t="str">
            <v>A</v>
          </cell>
          <cell r="H721">
            <v>4</v>
          </cell>
          <cell r="I721" t="str">
            <v>Tahun</v>
          </cell>
        </row>
        <row r="722">
          <cell r="D722" t="str">
            <v xml:space="preserve">  b.  Jam Kerja Dalam 1 Tahun</v>
          </cell>
          <cell r="G722" t="str">
            <v>W</v>
          </cell>
          <cell r="H722">
            <v>1000</v>
          </cell>
          <cell r="I722" t="str">
            <v>Jam</v>
          </cell>
        </row>
        <row r="723">
          <cell r="D723" t="str">
            <v xml:space="preserve">  c.  Harga Alat</v>
          </cell>
          <cell r="G723" t="str">
            <v>B</v>
          </cell>
          <cell r="H723">
            <v>26500000</v>
          </cell>
          <cell r="I723" t="str">
            <v>Rupiah</v>
          </cell>
        </row>
        <row r="724">
          <cell r="A724" t="str">
            <v xml:space="preserve">       5.</v>
          </cell>
          <cell r="C724" t="str">
            <v>Alat Yang Dipakai  :</v>
          </cell>
          <cell r="D724" t="str">
            <v xml:space="preserve">  a.  Umur Ekonomis</v>
          </cell>
          <cell r="G724" t="str">
            <v>A'</v>
          </cell>
          <cell r="H724">
            <v>4</v>
          </cell>
          <cell r="I724" t="str">
            <v>Tahun</v>
          </cell>
          <cell r="J724" t="str">
            <v xml:space="preserve"> Alat Baru</v>
          </cell>
        </row>
        <row r="725">
          <cell r="D725" t="str">
            <v xml:space="preserve">  b.  Jam Kerja Dalam 1 Tahun </v>
          </cell>
          <cell r="G725" t="str">
            <v>W'</v>
          </cell>
          <cell r="H725">
            <v>1000</v>
          </cell>
          <cell r="I725" t="str">
            <v>Jam</v>
          </cell>
          <cell r="J725" t="str">
            <v xml:space="preserve"> Alat Baru</v>
          </cell>
        </row>
        <row r="726">
          <cell r="D726" t="str">
            <v xml:space="preserve">  c.  Harga Alat   (*)</v>
          </cell>
          <cell r="G726" t="str">
            <v>B'</v>
          </cell>
          <cell r="H726">
            <v>26500000</v>
          </cell>
          <cell r="I726" t="str">
            <v>Rupiah</v>
          </cell>
          <cell r="J726" t="str">
            <v xml:space="preserve"> Alat Baru</v>
          </cell>
        </row>
        <row r="728">
          <cell r="A728" t="str">
            <v>B.</v>
          </cell>
          <cell r="C728" t="str">
            <v>BIAYA PASTI PER JAM KERJA</v>
          </cell>
        </row>
        <row r="729">
          <cell r="A729" t="str">
            <v xml:space="preserve">       1.</v>
          </cell>
          <cell r="C729" t="str">
            <v>Nilai Sisa Alat</v>
          </cell>
          <cell r="D729" t="str">
            <v>=  10 % x B</v>
          </cell>
          <cell r="G729" t="str">
            <v>C</v>
          </cell>
          <cell r="H729">
            <v>2650000</v>
          </cell>
          <cell r="I729" t="str">
            <v>Rupiah</v>
          </cell>
        </row>
        <row r="731">
          <cell r="A731" t="str">
            <v xml:space="preserve">       2.</v>
          </cell>
          <cell r="C731" t="str">
            <v>Faktor Angsuran Modal    =</v>
          </cell>
          <cell r="E731" t="str">
            <v>i x (1 + i)^A'</v>
          </cell>
          <cell r="G731" t="str">
            <v>D</v>
          </cell>
          <cell r="H731">
            <v>0.38628912071535026</v>
          </cell>
          <cell r="I731" t="str">
            <v>-</v>
          </cell>
        </row>
        <row r="732">
          <cell r="E732" t="str">
            <v>(1 + i)^A' - 1</v>
          </cell>
        </row>
        <row r="733">
          <cell r="A733" t="str">
            <v xml:space="preserve">       3.</v>
          </cell>
          <cell r="C733" t="str">
            <v>Biaya Pasti per Jam  :</v>
          </cell>
        </row>
        <row r="734">
          <cell r="C734" t="str">
            <v>a.  Biaya Pengembalian Modal  =</v>
          </cell>
          <cell r="E734" t="str">
            <v>( B' - C ) x D</v>
          </cell>
          <cell r="G734" t="str">
            <v>E</v>
          </cell>
          <cell r="H734">
            <v>9212.9955290611033</v>
          </cell>
          <cell r="I734" t="str">
            <v>Rupiah</v>
          </cell>
        </row>
        <row r="735">
          <cell r="E735" t="str">
            <v>W'</v>
          </cell>
        </row>
        <row r="737">
          <cell r="C737" t="str">
            <v>b.  Asuransi, dll =</v>
          </cell>
          <cell r="D737">
            <v>2E-3</v>
          </cell>
          <cell r="E737" t="str">
            <v xml:space="preserve">  x   B'</v>
          </cell>
          <cell r="G737" t="str">
            <v>F</v>
          </cell>
          <cell r="H737">
            <v>53</v>
          </cell>
          <cell r="I737" t="str">
            <v>Rupiah</v>
          </cell>
        </row>
        <row r="738">
          <cell r="E738" t="str">
            <v>W'</v>
          </cell>
        </row>
        <row r="740">
          <cell r="C740" t="str">
            <v>Biaya Pasti per Jam             =</v>
          </cell>
          <cell r="E740" t="str">
            <v>( E + F )</v>
          </cell>
          <cell r="G740" t="str">
            <v>G</v>
          </cell>
          <cell r="H740">
            <v>9265.9955290611033</v>
          </cell>
          <cell r="I740" t="str">
            <v>Rupiah</v>
          </cell>
        </row>
        <row r="742">
          <cell r="A742" t="str">
            <v>C.</v>
          </cell>
          <cell r="C742" t="str">
            <v>BIAYA OPERASI PER JAM KERJA</v>
          </cell>
        </row>
        <row r="744">
          <cell r="A744" t="str">
            <v xml:space="preserve">       1.</v>
          </cell>
          <cell r="C744" t="str">
            <v xml:space="preserve">Bahan Bakar  =  (0.125-0.175 Ltr/HP/Jam)   x Pw x Ms </v>
          </cell>
          <cell r="G744" t="str">
            <v>H</v>
          </cell>
          <cell r="H744">
            <v>825</v>
          </cell>
          <cell r="I744" t="str">
            <v>Rupiah</v>
          </cell>
        </row>
        <row r="746">
          <cell r="A746" t="str">
            <v xml:space="preserve">       2.</v>
          </cell>
          <cell r="C746" t="str">
            <v>Pelumas         =  (0.01-0.02 Ltr/HP/Jam) x Pw x Mp</v>
          </cell>
          <cell r="G746" t="str">
            <v>I</v>
          </cell>
          <cell r="H746">
            <v>900</v>
          </cell>
          <cell r="I746" t="str">
            <v>Rupiah</v>
          </cell>
        </row>
        <row r="748">
          <cell r="A748" t="str">
            <v xml:space="preserve">       3.</v>
          </cell>
          <cell r="C748" t="str">
            <v>Perawatan dan</v>
          </cell>
          <cell r="D748" t="str">
            <v>(12,5 % - 17,5 %)  x  B'</v>
          </cell>
          <cell r="G748" t="str">
            <v>K</v>
          </cell>
          <cell r="H748">
            <v>3312.5</v>
          </cell>
          <cell r="I748" t="str">
            <v>Rupiah</v>
          </cell>
        </row>
        <row r="749">
          <cell r="C749" t="str">
            <v xml:space="preserve">        perbaikan    =</v>
          </cell>
          <cell r="D749" t="str">
            <v>W'</v>
          </cell>
        </row>
        <row r="751">
          <cell r="A751" t="str">
            <v xml:space="preserve">       4.</v>
          </cell>
          <cell r="C751" t="str">
            <v>Operator</v>
          </cell>
          <cell r="D751" t="str">
            <v>=   ( 1  Orang / Jam )  x  U1</v>
          </cell>
          <cell r="G751" t="str">
            <v>L</v>
          </cell>
          <cell r="H751">
            <v>10714.285714285714</v>
          </cell>
          <cell r="I751" t="str">
            <v>Rupiah</v>
          </cell>
        </row>
        <row r="752">
          <cell r="A752" t="str">
            <v xml:space="preserve">       5.</v>
          </cell>
          <cell r="C752" t="str">
            <v>Pembantu Operator</v>
          </cell>
          <cell r="D752" t="str">
            <v>=   ( 1  Orang / Jam )  x  U2</v>
          </cell>
          <cell r="G752" t="str">
            <v>M</v>
          </cell>
          <cell r="H752">
            <v>4000</v>
          </cell>
          <cell r="I752" t="str">
            <v>Rupiah</v>
          </cell>
        </row>
        <row r="754">
          <cell r="C754" t="str">
            <v>Biaya Operasi per Jam        =</v>
          </cell>
          <cell r="E754" t="str">
            <v>(H+I+K+L+M)</v>
          </cell>
          <cell r="G754" t="str">
            <v>P</v>
          </cell>
          <cell r="H754">
            <v>19751.785714285714</v>
          </cell>
          <cell r="I754" t="str">
            <v>Rupiah</v>
          </cell>
        </row>
        <row r="756">
          <cell r="A756" t="str">
            <v>D.</v>
          </cell>
          <cell r="C756" t="str">
            <v>TOTAL BIAYA SEWA ALAT / JAM   =   ( G + P )</v>
          </cell>
          <cell r="G756" t="str">
            <v>S</v>
          </cell>
          <cell r="H756">
            <v>29017.781243346817</v>
          </cell>
          <cell r="I756" t="str">
            <v>Rupiah</v>
          </cell>
        </row>
        <row r="759">
          <cell r="A759" t="str">
            <v>E.</v>
          </cell>
          <cell r="C759" t="str">
            <v>LAIN - LAIN</v>
          </cell>
        </row>
        <row r="760">
          <cell r="A760" t="str">
            <v xml:space="preserve">       1.</v>
          </cell>
          <cell r="C760" t="str">
            <v>Tingkat Suku Bunga</v>
          </cell>
          <cell r="G760" t="str">
            <v>i</v>
          </cell>
          <cell r="H760">
            <v>20</v>
          </cell>
          <cell r="I760" t="str">
            <v>% / Tahun</v>
          </cell>
        </row>
        <row r="761">
          <cell r="A761" t="str">
            <v xml:space="preserve">       2.</v>
          </cell>
          <cell r="C761" t="str">
            <v>Upah Operator / Sopir</v>
          </cell>
          <cell r="G761" t="str">
            <v>U1</v>
          </cell>
          <cell r="H761">
            <v>10714.285714285714</v>
          </cell>
          <cell r="I761" t="str">
            <v>Rp./Jam</v>
          </cell>
        </row>
        <row r="762">
          <cell r="A762" t="str">
            <v xml:space="preserve">       3.</v>
          </cell>
          <cell r="C762" t="str">
            <v>Upah Pembantu Operator / Pmb.Sopir</v>
          </cell>
          <cell r="G762" t="str">
            <v>U2</v>
          </cell>
          <cell r="H762">
            <v>4000</v>
          </cell>
          <cell r="I762" t="str">
            <v>Rp./Jam</v>
          </cell>
        </row>
        <row r="763">
          <cell r="A763" t="str">
            <v xml:space="preserve">       4.</v>
          </cell>
          <cell r="C763" t="str">
            <v>Bahan Bakar Bensin</v>
          </cell>
          <cell r="G763" t="str">
            <v>Mb</v>
          </cell>
          <cell r="H763">
            <v>4500</v>
          </cell>
          <cell r="I763" t="str">
            <v>Liter</v>
          </cell>
        </row>
        <row r="764">
          <cell r="A764" t="str">
            <v xml:space="preserve">       5.</v>
          </cell>
          <cell r="C764" t="str">
            <v>Bahan Bakar Solar</v>
          </cell>
          <cell r="G764" t="str">
            <v>Ms</v>
          </cell>
          <cell r="H764">
            <v>4400</v>
          </cell>
          <cell r="I764" t="str">
            <v>Liter</v>
          </cell>
        </row>
        <row r="765">
          <cell r="A765" t="str">
            <v xml:space="preserve">       6.</v>
          </cell>
          <cell r="C765" t="str">
            <v>Minyak Pelumas</v>
          </cell>
          <cell r="G765" t="str">
            <v>Mp</v>
          </cell>
          <cell r="H765">
            <v>30000</v>
          </cell>
          <cell r="I765" t="str">
            <v>Liter</v>
          </cell>
        </row>
        <row r="766">
          <cell r="A766" t="str">
            <v xml:space="preserve">       7.</v>
          </cell>
          <cell r="C766" t="str">
            <v>PPN diperhitungkan pada lembar Rekapitulasi</v>
          </cell>
        </row>
        <row r="767">
          <cell r="C767" t="str">
            <v>Biaya Pekerjaan</v>
          </cell>
        </row>
      </sheetData>
      <sheetData sheetId="4"/>
      <sheetData sheetId="5"/>
      <sheetData sheetId="6"/>
      <sheetData sheetId="7"/>
      <sheetData sheetId="8"/>
      <sheetData sheetId="9"/>
      <sheetData sheetId="10"/>
      <sheetData sheetId="11"/>
      <sheetData sheetId="12"/>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DISCLAIMER"/>
      <sheetName val="MAJOR"/>
      <sheetName val="%"/>
      <sheetName val="Rekap"/>
      <sheetName val="Informasi"/>
      <sheetName val="Peta Quarry"/>
      <sheetName val="Mobilisasi"/>
      <sheetName val="Perhitungan Mobilisasi Alat"/>
      <sheetName val="Lalu Lintas"/>
      <sheetName val="Jembatan Sementara"/>
      <sheetName val="BOQ"/>
      <sheetName val="D2"/>
      <sheetName val="D3"/>
      <sheetName val="D4"/>
      <sheetName val="D5"/>
      <sheetName val="D6"/>
      <sheetName val="D6 ASBT"/>
      <sheetName val="D7(1)"/>
      <sheetName val="D7(2)"/>
      <sheetName val="D7(3)"/>
      <sheetName val="D8(1)"/>
      <sheetName val="D8(2)"/>
      <sheetName val="D9"/>
      <sheetName val="D10 LS-Rutin"/>
      <sheetName val="D10 Kuantitas"/>
      <sheetName val="D10 Analisa HSP"/>
      <sheetName val="4-Basic Price"/>
      <sheetName val="4-Analisa Quarry"/>
      <sheetName val="4-formulir harga bahan"/>
      <sheetName val="5-ALAT(1)"/>
      <sheetName val="5-ALAT (2)"/>
      <sheetName val="Agg Halus &amp; Kasar"/>
      <sheetName val="Agg A"/>
      <sheetName val="Agg B"/>
      <sheetName val="Agg 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row r="9">
          <cell r="AW9">
            <v>869616.53891640902</v>
          </cell>
        </row>
        <row r="12">
          <cell r="AW12">
            <v>111049.38270398851</v>
          </cell>
        </row>
        <row r="13">
          <cell r="AW13">
            <v>133800.43704318939</v>
          </cell>
        </row>
        <row r="14">
          <cell r="AW14">
            <v>543727.91278538224</v>
          </cell>
        </row>
        <row r="15">
          <cell r="AW15">
            <v>164696.38269006539</v>
          </cell>
        </row>
        <row r="16">
          <cell r="AW16">
            <v>337926.6423559105</v>
          </cell>
        </row>
        <row r="17">
          <cell r="AW17">
            <v>383252.00767367752</v>
          </cell>
        </row>
        <row r="18">
          <cell r="AW18">
            <v>330875.07599656604</v>
          </cell>
        </row>
        <row r="20">
          <cell r="AW20">
            <v>343794.00391593983</v>
          </cell>
        </row>
        <row r="22">
          <cell r="AW22">
            <v>266795.62207187875</v>
          </cell>
        </row>
        <row r="23">
          <cell r="AW23">
            <v>162603.45236983357</v>
          </cell>
        </row>
        <row r="24">
          <cell r="AW24">
            <v>401348.47929273802</v>
          </cell>
        </row>
        <row r="34">
          <cell r="AW34">
            <v>1032079.1901457378</v>
          </cell>
        </row>
        <row r="36">
          <cell r="AW36">
            <v>367471.4576303364</v>
          </cell>
        </row>
        <row r="38">
          <cell r="AW38">
            <v>359970.50961916702</v>
          </cell>
        </row>
      </sheetData>
      <sheetData sheetId="30" refreshError="1"/>
      <sheetData sheetId="31" refreshError="1"/>
      <sheetData sheetId="32" refreshError="1"/>
      <sheetData sheetId="33" refreshError="1"/>
      <sheetData sheetId="34" refreshError="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DISCLAIMER"/>
      <sheetName val="MAJOR"/>
      <sheetName val="%"/>
      <sheetName val="Peta Quarry"/>
      <sheetName val="Mobilisasi"/>
      <sheetName val="Perhitungan Mobilisasi Alat"/>
      <sheetName val="Lalu Lintas"/>
      <sheetName val="Jembatan Sementara"/>
      <sheetName val="Informasi"/>
      <sheetName val="4-Analisa Quarry"/>
      <sheetName val="4-formulir harga bahan"/>
      <sheetName val="5-ALAT(1)"/>
      <sheetName val="5-ALAT (2)"/>
      <sheetName val="Agg Halus &amp; Kasar"/>
      <sheetName val="Agg A"/>
      <sheetName val="Agg B"/>
      <sheetName val="Agg C"/>
      <sheetName val="4-Basic Price"/>
      <sheetName val="Rekap"/>
      <sheetName val="BOQ"/>
      <sheetName val="D2"/>
      <sheetName val="D3"/>
      <sheetName val="D4"/>
      <sheetName val="D5"/>
      <sheetName val="D6"/>
      <sheetName val="D6 ASBT"/>
      <sheetName val="D7(1)"/>
      <sheetName val="D7(2)"/>
      <sheetName val="D7(3)"/>
      <sheetName val="D8(1)"/>
      <sheetName val="D8(2)"/>
      <sheetName val="D9"/>
      <sheetName val="D10 LS-Rutin"/>
      <sheetName val="D10 Kuantitas"/>
      <sheetName val="D10 Analisa HS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ow r="30">
          <cell r="AW30">
            <v>211837.79882370008</v>
          </cell>
        </row>
      </sheetData>
      <sheetData sheetId="12" refreshError="1"/>
      <sheetData sheetId="13" refreshError="1"/>
      <sheetData sheetId="14" refreshError="1"/>
      <sheetData sheetId="15" refreshError="1"/>
      <sheetData sheetId="16" refreshError="1"/>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SRT.PEN"/>
      <sheetName val="REK.NEGO"/>
      <sheetName val="NEGO"/>
      <sheetName val="Rekap Biaya"/>
      <sheetName val="RAB"/>
      <sheetName val="HARGA"/>
      <sheetName val="ALAT"/>
      <sheetName val="DIV1"/>
      <sheetName val="DAMIJA"/>
      <sheetName val="DIV3"/>
      <sheetName val="DIV5"/>
      <sheetName val="DIV7"/>
      <sheetName val="DIV7(2)"/>
      <sheetName val="Analisa Quarry"/>
      <sheetName val="Agregat Halus &amp; Kasar"/>
      <sheetName val="Agregat Kelas A"/>
      <sheetName val="Agregat Kelas B"/>
      <sheetName val="Agregat Kelas C"/>
      <sheetName val="SRT.PLLGN"/>
      <sheetName val="NON P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DISCLAIMER"/>
      <sheetName val="MAJOR"/>
      <sheetName val="%"/>
      <sheetName val="Terbilang"/>
      <sheetName val="Peta Quarry"/>
      <sheetName val="Perhitungan Mobilisasi Alat"/>
      <sheetName val="Lalu Lintas"/>
      <sheetName val="Jembatan Sementara"/>
      <sheetName val="Informasi"/>
      <sheetName val="Empiris"/>
      <sheetName val="Rekap"/>
      <sheetName val="BOQ"/>
      <sheetName val="Mobilisasi"/>
      <sheetName val="Analisa K3"/>
      <sheetName val="Hspk-Oe"/>
      <sheetName val="4-Basic Price"/>
      <sheetName val="4-Analisa Quarry"/>
      <sheetName val="5-ALAT(1)"/>
      <sheetName val="5-ALAT (2)"/>
      <sheetName val="Agg Halus &amp; Kasar"/>
      <sheetName val="Agg A"/>
      <sheetName val="Agg B"/>
      <sheetName val="D1"/>
      <sheetName val="D2"/>
      <sheetName val="D3"/>
      <sheetName val="D4"/>
      <sheetName val="D5"/>
      <sheetName val="D6"/>
      <sheetName val="D6 ASBT"/>
      <sheetName val="D7(1)"/>
      <sheetName val="D7(2)"/>
      <sheetName val="D7(3)"/>
      <sheetName val="D8(1)"/>
      <sheetName val="D8(2)"/>
    </sheetNames>
    <sheetDataSet>
      <sheetData sheetId="0"/>
      <sheetData sheetId="1"/>
      <sheetData sheetId="2"/>
      <sheetData sheetId="3"/>
      <sheetData sheetId="4"/>
      <sheetData sheetId="5"/>
      <sheetData sheetId="6"/>
      <sheetData sheetId="7"/>
      <sheetData sheetId="8"/>
      <sheetData sheetId="9"/>
      <sheetData sheetId="10"/>
      <sheetData sheetId="11">
        <row r="30">
          <cell r="G30">
            <v>21000000</v>
          </cell>
        </row>
        <row r="56">
          <cell r="G56">
            <v>48286305.719999999</v>
          </cell>
        </row>
        <row r="79">
          <cell r="G79">
            <v>69551637.045699999</v>
          </cell>
        </row>
        <row r="92">
          <cell r="G92">
            <v>196570968.75</v>
          </cell>
        </row>
        <row r="109">
          <cell r="G109">
            <v>632926710</v>
          </cell>
        </row>
        <row r="165">
          <cell r="G165">
            <v>971877889.12499988</v>
          </cell>
        </row>
        <row r="294">
          <cell r="G294">
            <v>59786610</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DISCLAIMER"/>
      <sheetName val="MAJOR"/>
      <sheetName val="%"/>
      <sheetName val="Terbilang"/>
      <sheetName val="Peta Quarry"/>
      <sheetName val="Perhitungan Mobilisasi Alat"/>
      <sheetName val="Lalu Lintas"/>
      <sheetName val="Jembatan Sementara"/>
      <sheetName val="Informasi"/>
      <sheetName val="Empiris"/>
      <sheetName val="Rekap"/>
      <sheetName val="BOQ"/>
      <sheetName val="Mobilisasi"/>
      <sheetName val="Analisa K3"/>
      <sheetName val="Hspk-Oe"/>
      <sheetName val="4-Basic Price"/>
      <sheetName val="4-Analisa Quarry"/>
      <sheetName val="5-ALAT(1)"/>
      <sheetName val="5-ALAT (2)"/>
      <sheetName val="Agg Halus &amp; Kasar"/>
      <sheetName val="Agg A"/>
      <sheetName val="Agg B"/>
      <sheetName val="D1"/>
      <sheetName val="D2"/>
      <sheetName val="D3"/>
      <sheetName val="D4"/>
      <sheetName val="D5"/>
      <sheetName val="D6"/>
      <sheetName val="D6 ASBT"/>
      <sheetName val="D7(1)"/>
      <sheetName val="D7(2)"/>
      <sheetName val="D7(3)"/>
      <sheetName val="D8(1)"/>
      <sheetName val="D8(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ow r="352">
          <cell r="G352">
            <v>0</v>
          </cell>
        </row>
        <row r="378">
          <cell r="G378">
            <v>0</v>
          </cell>
        </row>
        <row r="389">
          <cell r="G389">
            <v>0</v>
          </cell>
        </row>
      </sheetData>
      <sheetData sheetId="12" refreshError="1"/>
      <sheetData sheetId="13" refreshError="1"/>
      <sheetData sheetId="14" refreshError="1"/>
      <sheetData sheetId="15">
        <row r="8">
          <cell r="F8">
            <v>7839.2857142857147</v>
          </cell>
        </row>
        <row r="10">
          <cell r="F10">
            <v>11553.571428571429</v>
          </cell>
        </row>
        <row r="12">
          <cell r="F12">
            <v>10553.571428571429</v>
          </cell>
        </row>
        <row r="53">
          <cell r="F53">
            <v>201892.13960939425</v>
          </cell>
        </row>
        <row r="55">
          <cell r="F55">
            <v>1300</v>
          </cell>
        </row>
        <row r="61">
          <cell r="F61">
            <v>9000</v>
          </cell>
        </row>
        <row r="62">
          <cell r="F62">
            <v>6900</v>
          </cell>
        </row>
        <row r="63">
          <cell r="F63">
            <v>62000</v>
          </cell>
        </row>
        <row r="65">
          <cell r="F65">
            <v>12900</v>
          </cell>
        </row>
        <row r="68">
          <cell r="F68">
            <v>126700</v>
          </cell>
        </row>
        <row r="71">
          <cell r="F71">
            <v>15000</v>
          </cell>
        </row>
        <row r="72">
          <cell r="F72">
            <v>2100000</v>
          </cell>
        </row>
        <row r="77">
          <cell r="F77">
            <v>545000</v>
          </cell>
        </row>
        <row r="80">
          <cell r="F80">
            <v>202399.9893768568</v>
          </cell>
        </row>
        <row r="81">
          <cell r="F81">
            <v>177666.89553630303</v>
          </cell>
        </row>
        <row r="87">
          <cell r="F87">
            <v>0</v>
          </cell>
        </row>
        <row r="92">
          <cell r="F92">
            <v>1545167.0016216296</v>
          </cell>
        </row>
        <row r="93">
          <cell r="F93">
            <v>12900</v>
          </cell>
        </row>
        <row r="100">
          <cell r="F100">
            <v>120000</v>
          </cell>
        </row>
        <row r="103">
          <cell r="F103">
            <v>834784.46685009601</v>
          </cell>
        </row>
        <row r="104">
          <cell r="F104">
            <v>7000</v>
          </cell>
        </row>
      </sheetData>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REKAP"/>
      <sheetName val="RAB"/>
      <sheetName val="SCHEDULE (2)"/>
      <sheetName val="anl teknis"/>
      <sheetName val="Asumsi Teknis"/>
      <sheetName val="ANALISA"/>
      <sheetName val="Peralatan"/>
      <sheetName val="Peralatan (2)"/>
      <sheetName val="HARGA BAHAN"/>
      <sheetName val="ON SITE"/>
      <sheetName val="SCHEDULE"/>
      <sheetName val="LAMP-7"/>
      <sheetName val="PLANT"/>
      <sheetName val="Sub-Kontr"/>
      <sheetName val="Lamp.13"/>
      <sheetName val="1.8 Pemeliharaan"/>
      <sheetName val="TABEL-Alat"/>
      <sheetName val="PERSONIL INTI"/>
      <sheetName val="LS MOBILISASI"/>
      <sheetName val="KONT YG DILESEKSI"/>
    </sheetNames>
    <sheetDataSet>
      <sheetData sheetId="0"/>
      <sheetData sheetId="1"/>
      <sheetData sheetId="2"/>
      <sheetData sheetId="3"/>
      <sheetData sheetId="4"/>
      <sheetData sheetId="5"/>
      <sheetData sheetId="6">
        <row r="8">
          <cell r="AZ8">
            <v>2688680.4249799987</v>
          </cell>
        </row>
        <row r="9">
          <cell r="AZ9">
            <v>112932.62598723857</v>
          </cell>
        </row>
        <row r="10">
          <cell r="AZ10">
            <v>50852.742625241881</v>
          </cell>
        </row>
        <row r="11">
          <cell r="AZ11">
            <v>310342.84906471724</v>
          </cell>
        </row>
        <row r="12">
          <cell r="AZ12">
            <v>107890.22020640722</v>
          </cell>
        </row>
        <row r="13">
          <cell r="AZ13">
            <v>39545.213278688527</v>
          </cell>
        </row>
        <row r="14">
          <cell r="AZ14">
            <v>272015.28662653192</v>
          </cell>
        </row>
        <row r="15">
          <cell r="AZ15">
            <v>143081.94665663299</v>
          </cell>
        </row>
        <row r="16">
          <cell r="AZ16">
            <v>182834.98156310472</v>
          </cell>
        </row>
        <row r="17">
          <cell r="AZ17">
            <v>195729.54031391098</v>
          </cell>
        </row>
        <row r="18">
          <cell r="AZ18">
            <v>137433.11578155236</v>
          </cell>
        </row>
        <row r="19">
          <cell r="AZ19">
            <v>206982.50880025802</v>
          </cell>
        </row>
        <row r="20">
          <cell r="AZ20">
            <v>225201.21312620942</v>
          </cell>
        </row>
        <row r="21">
          <cell r="AZ21">
            <v>186634.6776542679</v>
          </cell>
        </row>
        <row r="22">
          <cell r="AZ22">
            <v>212887.25172006019</v>
          </cell>
        </row>
        <row r="23">
          <cell r="AZ23">
            <v>106549.23525048376</v>
          </cell>
        </row>
        <row r="24">
          <cell r="AZ24">
            <v>114839.01703504623</v>
          </cell>
        </row>
        <row r="25">
          <cell r="AZ25">
            <v>132576.10103203612</v>
          </cell>
        </row>
        <row r="26">
          <cell r="AZ26">
            <v>153433.29459016395</v>
          </cell>
        </row>
        <row r="27">
          <cell r="AZ27">
            <v>35077.394163934427</v>
          </cell>
        </row>
        <row r="28">
          <cell r="AZ28">
            <v>328969.08628251991</v>
          </cell>
        </row>
        <row r="29">
          <cell r="AZ29">
            <v>29441.08</v>
          </cell>
        </row>
        <row r="30">
          <cell r="AZ30">
            <v>134891.14188776608</v>
          </cell>
        </row>
        <row r="31">
          <cell r="AZ31">
            <v>40995.900819672133</v>
          </cell>
        </row>
        <row r="32">
          <cell r="AZ32">
            <v>32520.55704918033</v>
          </cell>
        </row>
        <row r="33">
          <cell r="AZ33">
            <v>30583.05704918033</v>
          </cell>
        </row>
        <row r="34">
          <cell r="AZ34">
            <v>112508.26192216728</v>
          </cell>
        </row>
        <row r="35">
          <cell r="AZ35">
            <v>137245.13704360157</v>
          </cell>
        </row>
        <row r="36">
          <cell r="AZ36">
            <v>233389.69661113081</v>
          </cell>
        </row>
        <row r="37">
          <cell r="AZ37">
            <v>59269.255678348745</v>
          </cell>
        </row>
        <row r="38">
          <cell r="AZ38">
            <v>259759.30138409976</v>
          </cell>
        </row>
        <row r="39">
          <cell r="AZ39">
            <v>61090.636209417331</v>
          </cell>
        </row>
        <row r="40">
          <cell r="AZ40">
            <v>433091.24061422446</v>
          </cell>
        </row>
      </sheetData>
      <sheetData sheetId="7">
        <row r="46">
          <cell r="R46" t="str">
            <v xml:space="preserve"> Habis Umur</v>
          </cell>
        </row>
        <row r="47">
          <cell r="R47" t="str">
            <v xml:space="preserve"> A&gt;15th ??</v>
          </cell>
        </row>
        <row r="66">
          <cell r="R66" t="str">
            <v xml:space="preserve"> Habis Umur</v>
          </cell>
        </row>
        <row r="67">
          <cell r="R67" t="str">
            <v xml:space="preserve"> A&gt;15th ??</v>
          </cell>
        </row>
        <row r="86">
          <cell r="R86" t="str">
            <v xml:space="preserve"> Habis Umur</v>
          </cell>
        </row>
        <row r="87">
          <cell r="R87" t="str">
            <v xml:space="preserve"> A&gt;15th ??</v>
          </cell>
        </row>
        <row r="106">
          <cell r="R106" t="str">
            <v xml:space="preserve"> Habis Umur</v>
          </cell>
        </row>
        <row r="107">
          <cell r="R107" t="str">
            <v xml:space="preserve"> A&gt;15th ??</v>
          </cell>
        </row>
        <row r="126">
          <cell r="R126" t="str">
            <v xml:space="preserve"> Habis Umur</v>
          </cell>
        </row>
        <row r="127">
          <cell r="R127" t="str">
            <v xml:space="preserve"> A&gt;15th ??</v>
          </cell>
        </row>
        <row r="146">
          <cell r="R146" t="str">
            <v xml:space="preserve"> Habis Umur</v>
          </cell>
        </row>
        <row r="147">
          <cell r="R147" t="str">
            <v xml:space="preserve"> A&gt;15th ??</v>
          </cell>
        </row>
        <row r="166">
          <cell r="R166" t="str">
            <v xml:space="preserve"> Habis Umur</v>
          </cell>
        </row>
        <row r="167">
          <cell r="R167" t="str">
            <v xml:space="preserve"> A&gt;15th ??</v>
          </cell>
        </row>
        <row r="186">
          <cell r="R186" t="str">
            <v xml:space="preserve"> Habis Umur</v>
          </cell>
        </row>
        <row r="187">
          <cell r="R187" t="str">
            <v xml:space="preserve"> A&gt;15th ??</v>
          </cell>
        </row>
        <row r="206">
          <cell r="R206" t="str">
            <v xml:space="preserve"> Habis Umur</v>
          </cell>
        </row>
        <row r="207">
          <cell r="R207" t="str">
            <v xml:space="preserve"> A&gt;15th ??</v>
          </cell>
        </row>
        <row r="226">
          <cell r="R226" t="str">
            <v xml:space="preserve"> Habis Umur</v>
          </cell>
        </row>
        <row r="227">
          <cell r="R227" t="str">
            <v xml:space="preserve"> A&gt;15th ??</v>
          </cell>
        </row>
        <row r="246">
          <cell r="R246" t="str">
            <v xml:space="preserve"> Habis Umur</v>
          </cell>
        </row>
        <row r="247">
          <cell r="R247" t="str">
            <v xml:space="preserve"> A&gt;15th ??</v>
          </cell>
        </row>
        <row r="266">
          <cell r="R266" t="str">
            <v xml:space="preserve"> Habis Umur</v>
          </cell>
        </row>
        <row r="267">
          <cell r="R267" t="str">
            <v xml:space="preserve"> A&gt;15th ??</v>
          </cell>
        </row>
        <row r="286">
          <cell r="R286" t="str">
            <v xml:space="preserve"> Habis Umur</v>
          </cell>
        </row>
        <row r="287">
          <cell r="R287" t="str">
            <v xml:space="preserve"> A&gt;15th ??</v>
          </cell>
        </row>
        <row r="306">
          <cell r="R306" t="str">
            <v xml:space="preserve"> Habis Umur</v>
          </cell>
        </row>
        <row r="307">
          <cell r="R307" t="str">
            <v xml:space="preserve"> A&gt;15th ??</v>
          </cell>
        </row>
        <row r="326">
          <cell r="R326" t="str">
            <v xml:space="preserve"> Habis Umur</v>
          </cell>
        </row>
        <row r="327">
          <cell r="R327" t="str">
            <v xml:space="preserve"> A&gt;15th ??</v>
          </cell>
        </row>
        <row r="346">
          <cell r="R346" t="str">
            <v xml:space="preserve"> Habis Umur</v>
          </cell>
        </row>
        <row r="347">
          <cell r="R347" t="str">
            <v xml:space="preserve"> A&gt;15th ??</v>
          </cell>
        </row>
        <row r="366">
          <cell r="R366" t="str">
            <v xml:space="preserve"> Habis Umur</v>
          </cell>
        </row>
        <row r="367">
          <cell r="R367" t="str">
            <v xml:space="preserve"> A&gt;15th ??</v>
          </cell>
        </row>
        <row r="386">
          <cell r="R386" t="str">
            <v xml:space="preserve"> Habis Umur</v>
          </cell>
        </row>
        <row r="387">
          <cell r="R387" t="str">
            <v xml:space="preserve"> A&gt;15th ??</v>
          </cell>
        </row>
        <row r="406">
          <cell r="R406" t="str">
            <v xml:space="preserve"> Habis Umur</v>
          </cell>
        </row>
        <row r="407">
          <cell r="R407" t="str">
            <v xml:space="preserve"> A&gt;15th ??</v>
          </cell>
        </row>
        <row r="426">
          <cell r="R426" t="str">
            <v xml:space="preserve"> Habis Umur</v>
          </cell>
        </row>
        <row r="427">
          <cell r="R427" t="str">
            <v xml:space="preserve"> A&gt;15th ??</v>
          </cell>
        </row>
        <row r="446">
          <cell r="R446" t="str">
            <v xml:space="preserve"> Habis Umur</v>
          </cell>
        </row>
        <row r="447">
          <cell r="R447" t="str">
            <v xml:space="preserve"> A&gt;15th ??</v>
          </cell>
        </row>
        <row r="466">
          <cell r="R466" t="str">
            <v xml:space="preserve"> Habis Umur</v>
          </cell>
        </row>
        <row r="467">
          <cell r="R467" t="str">
            <v xml:space="preserve"> A&gt;15th ??</v>
          </cell>
        </row>
        <row r="486">
          <cell r="R486" t="str">
            <v xml:space="preserve"> Habis Umur</v>
          </cell>
        </row>
        <row r="487">
          <cell r="R487" t="str">
            <v xml:space="preserve"> A&gt;15th ??</v>
          </cell>
        </row>
        <row r="506">
          <cell r="R506" t="str">
            <v xml:space="preserve"> Habis Umur</v>
          </cell>
        </row>
        <row r="507">
          <cell r="R507" t="str">
            <v xml:space="preserve"> A&gt;15th ??</v>
          </cell>
        </row>
        <row r="526">
          <cell r="R526" t="str">
            <v xml:space="preserve"> Habis Umur</v>
          </cell>
        </row>
        <row r="527">
          <cell r="R527" t="str">
            <v xml:space="preserve"> A&gt;15th ??</v>
          </cell>
        </row>
        <row r="546">
          <cell r="R546" t="str">
            <v xml:space="preserve"> Habis Umur</v>
          </cell>
        </row>
        <row r="547">
          <cell r="R547" t="str">
            <v xml:space="preserve"> A&gt;15th ??</v>
          </cell>
        </row>
        <row r="566">
          <cell r="R566" t="str">
            <v xml:space="preserve"> Habis Umur</v>
          </cell>
        </row>
        <row r="567">
          <cell r="R567" t="str">
            <v xml:space="preserve"> A&gt;15th ??</v>
          </cell>
        </row>
        <row r="586">
          <cell r="R586" t="str">
            <v xml:space="preserve"> Habis Umur</v>
          </cell>
        </row>
        <row r="587">
          <cell r="R587" t="str">
            <v xml:space="preserve"> A&gt;15th ??</v>
          </cell>
        </row>
        <row r="606">
          <cell r="R606" t="str">
            <v xml:space="preserve"> Habis Umur</v>
          </cell>
        </row>
        <row r="607">
          <cell r="R607" t="str">
            <v xml:space="preserve"> A&gt;15th ??</v>
          </cell>
        </row>
        <row r="626">
          <cell r="R626" t="str">
            <v xml:space="preserve"> Habis Umur</v>
          </cell>
        </row>
        <row r="627">
          <cell r="R627" t="str">
            <v xml:space="preserve"> A&gt;15th ??</v>
          </cell>
        </row>
        <row r="646">
          <cell r="R646" t="str">
            <v xml:space="preserve"> Habis Umur</v>
          </cell>
        </row>
        <row r="647">
          <cell r="R647" t="str">
            <v xml:space="preserve"> A&gt;15th ??</v>
          </cell>
        </row>
        <row r="666">
          <cell r="R666" t="str">
            <v xml:space="preserve"> Habis Umur</v>
          </cell>
        </row>
        <row r="667">
          <cell r="R667" t="str">
            <v xml:space="preserve"> A&gt;15th ??</v>
          </cell>
        </row>
        <row r="697">
          <cell r="R697" t="str">
            <v xml:space="preserve"> Habis Umur</v>
          </cell>
        </row>
        <row r="698">
          <cell r="R698" t="str">
            <v xml:space="preserve"> A&gt;15th ??</v>
          </cell>
        </row>
      </sheetData>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peralatan utama"/>
      <sheetName val="TS ALAT"/>
      <sheetName val="UTAMA"/>
      <sheetName val="LS-Rutin"/>
      <sheetName val="Kuantitas"/>
      <sheetName val="SUB KON"/>
      <sheetName val="LAMP 6"/>
      <sheetName val="Mobilisasi"/>
      <sheetName val="Peralatan"/>
      <sheetName val="TS"/>
      <sheetName val="ANALISA EI"/>
      <sheetName val="REKAP"/>
      <sheetName val="BILL"/>
      <sheetName val="ANALISA SNI"/>
      <sheetName val="UPAH"/>
      <sheetName val="Lalu Lintas"/>
    </sheetNames>
    <sheetDataSet>
      <sheetData sheetId="0"/>
      <sheetData sheetId="1"/>
      <sheetData sheetId="2"/>
      <sheetData sheetId="3"/>
      <sheetData sheetId="4"/>
      <sheetData sheetId="5"/>
      <sheetData sheetId="6"/>
      <sheetData sheetId="7"/>
      <sheetData sheetId="8">
        <row r="26">
          <cell r="BO26" t="str">
            <v xml:space="preserve"> Alat Baru</v>
          </cell>
        </row>
        <row r="27">
          <cell r="BO27">
            <v>1917000000</v>
          </cell>
        </row>
        <row r="46">
          <cell r="BO46" t="str">
            <v xml:space="preserve"> Alat Baru</v>
          </cell>
        </row>
        <row r="47">
          <cell r="BO47">
            <v>402600000</v>
          </cell>
        </row>
        <row r="66">
          <cell r="BO66" t="str">
            <v xml:space="preserve"> Alat Baru</v>
          </cell>
        </row>
        <row r="67">
          <cell r="BO67">
            <v>132000000</v>
          </cell>
        </row>
        <row r="86">
          <cell r="BO86" t="str">
            <v xml:space="preserve"> Alat Baru</v>
          </cell>
        </row>
        <row r="87">
          <cell r="BO87">
            <v>1210000000</v>
          </cell>
        </row>
        <row r="106">
          <cell r="BO106" t="str">
            <v xml:space="preserve"> Alat Baru</v>
          </cell>
        </row>
        <row r="107">
          <cell r="BO107">
            <v>85800000</v>
          </cell>
        </row>
        <row r="126">
          <cell r="BO126" t="str">
            <v xml:space="preserve"> Alat Baru</v>
          </cell>
        </row>
        <row r="127">
          <cell r="BO127">
            <v>39600000</v>
          </cell>
        </row>
        <row r="146">
          <cell r="BO146" t="str">
            <v xml:space="preserve"> Alat Baru</v>
          </cell>
        </row>
        <row r="147">
          <cell r="BO147">
            <v>836000000</v>
          </cell>
        </row>
        <row r="166">
          <cell r="BO166" t="str">
            <v xml:space="preserve"> Alat Baru</v>
          </cell>
        </row>
        <row r="167">
          <cell r="BO167">
            <v>209000000</v>
          </cell>
        </row>
        <row r="186">
          <cell r="BO186" t="str">
            <v xml:space="preserve"> Alat Baru</v>
          </cell>
        </row>
        <row r="187">
          <cell r="BO187">
            <v>330000000</v>
          </cell>
        </row>
        <row r="206">
          <cell r="BO206" t="str">
            <v xml:space="preserve"> Alat Baru</v>
          </cell>
        </row>
        <row r="207">
          <cell r="BO207">
            <v>770000000</v>
          </cell>
        </row>
        <row r="266">
          <cell r="BO266" t="str">
            <v xml:space="preserve"> Alat Baru</v>
          </cell>
        </row>
        <row r="267">
          <cell r="BO267">
            <v>660000000</v>
          </cell>
        </row>
        <row r="286">
          <cell r="BO286" t="str">
            <v xml:space="preserve"> Alat Baru</v>
          </cell>
        </row>
        <row r="287">
          <cell r="BO287">
            <v>623700000</v>
          </cell>
        </row>
        <row r="306">
          <cell r="BO306" t="str">
            <v xml:space="preserve"> Alat Baru</v>
          </cell>
        </row>
        <row r="307">
          <cell r="BO307">
            <v>575000000</v>
          </cell>
        </row>
      </sheetData>
      <sheetData sheetId="9"/>
      <sheetData sheetId="10"/>
      <sheetData sheetId="11"/>
      <sheetData sheetId="12"/>
      <sheetData sheetId="13"/>
      <sheetData sheetId="14"/>
      <sheetData sheetId="15"/>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Ekstern"/>
      <sheetName val="cashflow-AGUST-(MKP)"/>
      <sheetName val="Scedule&amp;Graf"/>
      <sheetName val="LEMBAR1"/>
      <sheetName val="LEMBAR2"/>
      <sheetName val="LEMBAR3"/>
      <sheetName val="LEMBAR4"/>
      <sheetName val="LEMBAR5"/>
      <sheetName val="F"/>
    </sheetNames>
    <sheetDataSet>
      <sheetData sheetId="0"/>
      <sheetData sheetId="1"/>
      <sheetData sheetId="2"/>
      <sheetData sheetId="3">
        <row r="1">
          <cell r="A1" t="str">
            <v>PT. WIJAYA KARYA</v>
          </cell>
          <cell r="P1" t="str">
            <v>FORM LMK  : 1</v>
          </cell>
        </row>
        <row r="2">
          <cell r="A2" t="str">
            <v>DIVISI  PRASARANA PERHUBUNGAN</v>
          </cell>
          <cell r="P2" t="str">
            <v>LEMBAR      : 1</v>
          </cell>
        </row>
        <row r="4">
          <cell r="A4" t="str">
            <v>LAPORAN 2 (DUA) MINGGUAN KEUANGAN</v>
          </cell>
        </row>
        <row r="6">
          <cell r="A6" t="str">
            <v>A.</v>
          </cell>
          <cell r="B6" t="str">
            <v>PERIODE LAPORAN</v>
          </cell>
          <cell r="C6" t="str">
            <v>DATA-DATA PROYEK</v>
          </cell>
          <cell r="J6" t="str">
            <v>WAKTU PELAKSANAAN</v>
          </cell>
          <cell r="O6" t="str">
            <v>ADDENDUM :</v>
          </cell>
        </row>
        <row r="7">
          <cell r="C7" t="str">
            <v>NAMA PROYEK</v>
          </cell>
          <cell r="D7" t="str">
            <v>:</v>
          </cell>
          <cell r="E7" t="str">
            <v>:</v>
          </cell>
          <cell r="F7" t="str">
            <v>Yos Sudarso - FO Medan</v>
          </cell>
          <cell r="J7" t="str">
            <v>- Mulai Proyek</v>
          </cell>
          <cell r="L7" t="str">
            <v>:</v>
          </cell>
          <cell r="M7">
            <v>36855</v>
          </cell>
          <cell r="O7" t="str">
            <v>DALAM PROSES</v>
          </cell>
        </row>
        <row r="8">
          <cell r="C8" t="str">
            <v>- No. SPK Intern</v>
          </cell>
          <cell r="D8" t="str">
            <v>:</v>
          </cell>
          <cell r="E8" t="str">
            <v>:</v>
          </cell>
          <cell r="F8" t="str">
            <v>0B-1013</v>
          </cell>
          <cell r="J8" t="str">
            <v>- Selesai Proyek</v>
          </cell>
          <cell r="L8" t="str">
            <v>:</v>
          </cell>
          <cell r="M8">
            <v>37219</v>
          </cell>
        </row>
        <row r="9">
          <cell r="J9" t="str">
            <v>- Perpanjangan Waktu</v>
          </cell>
          <cell r="M9">
            <v>37219</v>
          </cell>
        </row>
        <row r="10">
          <cell r="E10" t="str">
            <v>:</v>
          </cell>
          <cell r="J10" t="str">
            <v>URAIAN</v>
          </cell>
          <cell r="L10" t="str">
            <v>:</v>
          </cell>
        </row>
        <row r="11">
          <cell r="A11" t="str">
            <v>B.</v>
          </cell>
          <cell r="B11" t="str">
            <v>PENJELASAN UMUM</v>
          </cell>
          <cell r="C11" t="str">
            <v>PERIODE LAPORAN</v>
          </cell>
          <cell r="D11" t="str">
            <v>:</v>
          </cell>
          <cell r="J11" t="str">
            <v>- Waktu Selesai+Perpanjangan</v>
          </cell>
          <cell r="L11" t="str">
            <v>:</v>
          </cell>
          <cell r="M11">
            <v>51</v>
          </cell>
          <cell r="N11" t="str">
            <v>Minggu</v>
          </cell>
          <cell r="P11" t="str">
            <v>Minggu</v>
          </cell>
        </row>
        <row r="12">
          <cell r="C12" t="str">
            <v>Tanggal</v>
          </cell>
          <cell r="D12" t="str">
            <v>:</v>
          </cell>
          <cell r="E12" t="str">
            <v>:</v>
          </cell>
          <cell r="F12" t="str">
            <v>01.10.2001</v>
          </cell>
          <cell r="J12" t="str">
            <v>- Realisasi Waktu Pelaksanaan</v>
          </cell>
          <cell r="L12" t="str">
            <v>:</v>
          </cell>
          <cell r="M12">
            <v>49</v>
          </cell>
          <cell r="N12" t="str">
            <v>Minggu</v>
          </cell>
          <cell r="P12" t="str">
            <v>Minggu</v>
          </cell>
        </row>
        <row r="13">
          <cell r="C13" t="str">
            <v>Minggu ke</v>
          </cell>
          <cell r="D13" t="str">
            <v>:</v>
          </cell>
          <cell r="E13" t="str">
            <v>:</v>
          </cell>
          <cell r="F13">
            <v>49</v>
          </cell>
          <cell r="G13" t="str">
            <v>Dari Awal Proyek</v>
          </cell>
          <cell r="J13" t="str">
            <v>- Sisa Waktu s/d Selesai</v>
          </cell>
          <cell r="L13" t="str">
            <v>:</v>
          </cell>
          <cell r="M13">
            <v>2</v>
          </cell>
          <cell r="N13" t="str">
            <v>Minggu</v>
          </cell>
          <cell r="P13" t="str">
            <v>Minggu</v>
          </cell>
        </row>
        <row r="14">
          <cell r="C14" t="str">
            <v>Minggu ke</v>
          </cell>
          <cell r="D14" t="str">
            <v>:</v>
          </cell>
          <cell r="E14" t="str">
            <v>:</v>
          </cell>
          <cell r="F14">
            <v>40</v>
          </cell>
          <cell r="G14" t="str">
            <v>Tahun   :</v>
          </cell>
          <cell r="H14">
            <v>2001</v>
          </cell>
          <cell r="J14" t="str">
            <v>- Serah Terima Pertama</v>
          </cell>
          <cell r="L14" t="str">
            <v>:</v>
          </cell>
          <cell r="M14">
            <v>36848</v>
          </cell>
        </row>
        <row r="15">
          <cell r="C15" t="str">
            <v>Ra Waktu sesuai Ri Prestasi</v>
          </cell>
          <cell r="E15" t="str">
            <v>:</v>
          </cell>
          <cell r="F15">
            <v>59</v>
          </cell>
          <cell r="G15" t="str">
            <v>Minggu</v>
          </cell>
          <cell r="J15" t="str">
            <v>- Serah Terima Kedua</v>
          </cell>
          <cell r="L15" t="str">
            <v>:</v>
          </cell>
          <cell r="M15">
            <v>36879</v>
          </cell>
        </row>
        <row r="17">
          <cell r="A17" t="str">
            <v>C.</v>
          </cell>
          <cell r="B17" t="str">
            <v>D A T A</v>
          </cell>
          <cell r="C17" t="str">
            <v xml:space="preserve">DATA-DATA LAPORAN </v>
          </cell>
        </row>
        <row r="18">
          <cell r="A18" t="str">
            <v>I.</v>
          </cell>
          <cell r="B18" t="str">
            <v>RENCANA DAN REALISASI  PRESTASI TERPASANG</v>
          </cell>
          <cell r="C18" t="str">
            <v>REALISASI PENJUALAN DAN RENCANA PRODUKSI</v>
          </cell>
          <cell r="P18" t="str">
            <v>(Dalam Ribuan)</v>
          </cell>
        </row>
        <row r="19">
          <cell r="A19" t="str">
            <v>R E N C A N A   dan  R E A L I S A S I    P E N J U A L A N</v>
          </cell>
          <cell r="L19" t="str">
            <v>P  E  N  E  R  I  M  A  A  N</v>
          </cell>
        </row>
        <row r="20">
          <cell r="A20" t="str">
            <v>No.</v>
          </cell>
          <cell r="C20" t="str">
            <v>URAIAN</v>
          </cell>
          <cell r="F20" t="str">
            <v>O.K</v>
          </cell>
          <cell r="G20" t="str">
            <v>Bobot</v>
          </cell>
          <cell r="H20" t="str">
            <v>PREST</v>
          </cell>
          <cell r="J20" t="str">
            <v>Bbt x Prest.</v>
          </cell>
          <cell r="K20" t="str">
            <v>O.P</v>
          </cell>
          <cell r="L20" t="str">
            <v>No.</v>
          </cell>
          <cell r="M20" t="str">
            <v>U R A I A N</v>
          </cell>
          <cell r="P20" t="str">
            <v>JUMLAH</v>
          </cell>
        </row>
        <row r="21">
          <cell r="F21" t="str">
            <v>(Rp)</v>
          </cell>
          <cell r="G21" t="str">
            <v>(%)</v>
          </cell>
          <cell r="H21" t="str">
            <v>(%)</v>
          </cell>
          <cell r="J21" t="str">
            <v>(%)</v>
          </cell>
          <cell r="K21" t="str">
            <v>(Rp)</v>
          </cell>
          <cell r="P21" t="str">
            <v>Rp</v>
          </cell>
        </row>
        <row r="22">
          <cell r="A22" t="str">
            <v>A</v>
          </cell>
          <cell r="C22" t="str">
            <v>B</v>
          </cell>
          <cell r="F22" t="str">
            <v>C</v>
          </cell>
          <cell r="G22" t="str">
            <v>D</v>
          </cell>
          <cell r="H22" t="str">
            <v>E</v>
          </cell>
          <cell r="J22" t="str">
            <v>F=DxE</v>
          </cell>
          <cell r="K22" t="str">
            <v>G= F x C</v>
          </cell>
          <cell r="L22" t="str">
            <v>H</v>
          </cell>
          <cell r="M22" t="str">
            <v>I</v>
          </cell>
          <cell r="P22" t="str">
            <v>J</v>
          </cell>
        </row>
        <row r="24">
          <cell r="A24" t="str">
            <v>I</v>
          </cell>
          <cell r="C24" t="str">
            <v>PEKERJAAN FISIK</v>
          </cell>
        </row>
        <row r="25">
          <cell r="A25">
            <v>1</v>
          </cell>
          <cell r="C25" t="str">
            <v>Pek. Awal</v>
          </cell>
          <cell r="F25">
            <v>11744593.159</v>
          </cell>
          <cell r="G25">
            <v>100</v>
          </cell>
          <cell r="H25">
            <v>0</v>
          </cell>
          <cell r="J25">
            <v>0</v>
          </cell>
          <cell r="K25">
            <v>0</v>
          </cell>
          <cell r="L25" t="str">
            <v>2.1</v>
          </cell>
          <cell r="M25" t="str">
            <v>PENJUALAN</v>
          </cell>
        </row>
        <row r="26">
          <cell r="A26">
            <v>2</v>
          </cell>
          <cell r="C26" t="str">
            <v>Pek. Tambah / Kurang</v>
          </cell>
          <cell r="F26">
            <v>0</v>
          </cell>
          <cell r="G26">
            <v>0</v>
          </cell>
          <cell r="H26">
            <v>0</v>
          </cell>
          <cell r="J26">
            <v>0</v>
          </cell>
          <cell r="K26">
            <v>0</v>
          </cell>
          <cell r="L26" t="str">
            <v>2.1.1</v>
          </cell>
          <cell r="M26" t="str">
            <v>PENERIMAAN KOTOR</v>
          </cell>
          <cell r="BE26" t="str">
            <v>:prsLBR1~lml5mm~r5mm~t20mm~b13mm~qqg</v>
          </cell>
        </row>
        <row r="27">
          <cell r="A27">
            <v>3</v>
          </cell>
          <cell r="C27" t="str">
            <v>Pek. VO</v>
          </cell>
          <cell r="F27">
            <v>0</v>
          </cell>
          <cell r="G27">
            <v>0</v>
          </cell>
          <cell r="H27">
            <v>0</v>
          </cell>
          <cell r="J27">
            <v>0</v>
          </cell>
          <cell r="K27">
            <v>0</v>
          </cell>
          <cell r="L27" t="str">
            <v>a.</v>
          </cell>
          <cell r="M27" t="str">
            <v>Uang Muka</v>
          </cell>
          <cell r="P27">
            <v>2289555.8820000002</v>
          </cell>
        </row>
        <row r="28">
          <cell r="A28">
            <v>4</v>
          </cell>
          <cell r="C28" t="str">
            <v>Pek. Klaim ( Physik )</v>
          </cell>
          <cell r="F28">
            <v>0</v>
          </cell>
          <cell r="G28">
            <v>0</v>
          </cell>
          <cell r="H28">
            <v>0</v>
          </cell>
          <cell r="J28">
            <v>0</v>
          </cell>
          <cell r="K28">
            <v>0</v>
          </cell>
          <cell r="L28" t="str">
            <v>b.</v>
          </cell>
          <cell r="M28" t="str">
            <v>Termin&amp;VO</v>
          </cell>
          <cell r="N28" t="str">
            <v>(s/d periode bln ………… )</v>
          </cell>
          <cell r="P28">
            <v>0</v>
          </cell>
          <cell r="BE28" t="str">
            <v>:prsLBR2~lml5mm~r5mm~t20mm~b13mm~qqg</v>
          </cell>
        </row>
        <row r="29">
          <cell r="C29" t="str">
            <v>Jumlah Prestasi Terpasang</v>
          </cell>
          <cell r="F29">
            <v>11744593.159</v>
          </cell>
          <cell r="G29">
            <v>100</v>
          </cell>
          <cell r="H29">
            <v>0</v>
          </cell>
          <cell r="J29">
            <v>0</v>
          </cell>
          <cell r="K29">
            <v>0</v>
          </cell>
          <cell r="L29" t="str">
            <v>c.</v>
          </cell>
          <cell r="M29" t="str">
            <v>Eskalasi</v>
          </cell>
          <cell r="N29" t="str">
            <v>(s/d periode bln ………… )</v>
          </cell>
          <cell r="P29">
            <v>0</v>
          </cell>
        </row>
        <row r="30">
          <cell r="A30">
            <v>5</v>
          </cell>
          <cell r="C30" t="str">
            <v>Eskalasi</v>
          </cell>
          <cell r="F30">
            <v>0</v>
          </cell>
          <cell r="G30">
            <v>0</v>
          </cell>
          <cell r="H30">
            <v>0</v>
          </cell>
          <cell r="J30">
            <v>0</v>
          </cell>
          <cell r="K30">
            <v>0</v>
          </cell>
          <cell r="L30" t="str">
            <v>d.</v>
          </cell>
          <cell r="M30" t="str">
            <v>Selisih Kurs</v>
          </cell>
          <cell r="P30">
            <v>0</v>
          </cell>
        </row>
        <row r="31">
          <cell r="A31">
            <v>6</v>
          </cell>
          <cell r="C31" t="str">
            <v xml:space="preserve">Klaim  Asuransi </v>
          </cell>
          <cell r="F31">
            <v>0</v>
          </cell>
          <cell r="G31">
            <v>0</v>
          </cell>
          <cell r="H31">
            <v>0</v>
          </cell>
          <cell r="J31">
            <v>0</v>
          </cell>
          <cell r="K31">
            <v>0</v>
          </cell>
          <cell r="L31" t="str">
            <v>e.</v>
          </cell>
          <cell r="M31" t="str">
            <v>Klaim &amp; Lain-lain</v>
          </cell>
          <cell r="P31">
            <v>0</v>
          </cell>
        </row>
        <row r="32">
          <cell r="A32">
            <v>7</v>
          </cell>
          <cell r="C32" t="str">
            <v>Selisih Kurs (Kurs Kontrak1$=Rp ……………)</v>
          </cell>
          <cell r="F32">
            <v>0</v>
          </cell>
          <cell r="G32">
            <v>0</v>
          </cell>
          <cell r="H32">
            <v>0</v>
          </cell>
          <cell r="J32">
            <v>0</v>
          </cell>
          <cell r="K32">
            <v>0</v>
          </cell>
        </row>
        <row r="33">
          <cell r="A33">
            <v>8</v>
          </cell>
          <cell r="C33" t="str">
            <v>Lain-lain</v>
          </cell>
          <cell r="F33">
            <v>0</v>
          </cell>
          <cell r="G33">
            <v>0</v>
          </cell>
          <cell r="H33">
            <v>0</v>
          </cell>
          <cell r="J33">
            <v>0</v>
          </cell>
          <cell r="K33">
            <v>0</v>
          </cell>
          <cell r="M33" t="str">
            <v>JUMLAH</v>
          </cell>
          <cell r="P33">
            <v>2289555.8820000002</v>
          </cell>
          <cell r="BE33" t="str">
            <v>:prsLBR4~lml5mm~r5mm~t20mm~b13mm~qqg</v>
          </cell>
        </row>
        <row r="34">
          <cell r="C34" t="str">
            <v>Total Penjualan</v>
          </cell>
          <cell r="F34">
            <v>11744593.159</v>
          </cell>
          <cell r="G34">
            <v>100</v>
          </cell>
          <cell r="H34">
            <v>0</v>
          </cell>
          <cell r="J34">
            <v>0</v>
          </cell>
          <cell r="K34">
            <v>0</v>
          </cell>
          <cell r="L34" t="str">
            <v>2.1.2</v>
          </cell>
          <cell r="M34" t="str">
            <v>POTONGAN</v>
          </cell>
        </row>
        <row r="35">
          <cell r="A35" t="str">
            <v>II</v>
          </cell>
          <cell r="C35" t="str">
            <v>PRESTASI DIAKUI</v>
          </cell>
          <cell r="F35">
            <v>11744593.159</v>
          </cell>
          <cell r="G35">
            <v>100</v>
          </cell>
          <cell r="H35">
            <v>0</v>
          </cell>
          <cell r="J35">
            <v>0</v>
          </cell>
          <cell r="K35">
            <v>0</v>
          </cell>
          <cell r="L35" t="str">
            <v>a.</v>
          </cell>
          <cell r="M35" t="str">
            <v>Uang Muka</v>
          </cell>
          <cell r="P35">
            <v>0</v>
          </cell>
          <cell r="BE35" t="str">
            <v>:prsLBR5~lml5mm~r5mm~t20mm~b13mm~qqg</v>
          </cell>
        </row>
        <row r="36">
          <cell r="A36" t="str">
            <v>IV</v>
          </cell>
          <cell r="C36" t="str">
            <v>Ra SESUAI REVIEW</v>
          </cell>
          <cell r="F36">
            <v>11744593.159</v>
          </cell>
          <cell r="G36">
            <v>100</v>
          </cell>
          <cell r="H36">
            <v>0</v>
          </cell>
          <cell r="J36">
            <v>0</v>
          </cell>
          <cell r="K36">
            <v>0</v>
          </cell>
          <cell r="L36" t="str">
            <v>b.</v>
          </cell>
          <cell r="M36" t="str">
            <v>Retensi / Jaminan Pelaksanaan</v>
          </cell>
          <cell r="P36">
            <v>0</v>
          </cell>
        </row>
        <row r="37">
          <cell r="A37" t="str">
            <v>V</v>
          </cell>
          <cell r="C37" t="str">
            <v>Ra S/D  2  MINGGU   Y A D</v>
          </cell>
          <cell r="F37">
            <v>11744593.159</v>
          </cell>
          <cell r="G37">
            <v>100</v>
          </cell>
          <cell r="H37">
            <v>0</v>
          </cell>
          <cell r="J37">
            <v>0</v>
          </cell>
          <cell r="K37">
            <v>0</v>
          </cell>
          <cell r="L37" t="str">
            <v>c.</v>
          </cell>
          <cell r="M37" t="str">
            <v>PPN Keluaran, PPH &amp; Lain-lain</v>
          </cell>
          <cell r="P37">
            <v>0</v>
          </cell>
        </row>
        <row r="38">
          <cell r="M38" t="str">
            <v>JUMLAH</v>
          </cell>
          <cell r="P38">
            <v>0</v>
          </cell>
        </row>
        <row r="40">
          <cell r="M40" t="str">
            <v>JUMLAH PENERIMAAN BERSIH</v>
          </cell>
          <cell r="P40">
            <v>2289555.8820000002</v>
          </cell>
        </row>
        <row r="45">
          <cell r="BE45" t="str">
            <v>:prsLBR6~lml5mm~r5mm~t20mm~b13mm~qqg</v>
          </cell>
        </row>
        <row r="47">
          <cell r="BE47" t="str">
            <v>:prsLBR7~lml5mm~r5mm~t20mm~b13mm~qqg</v>
          </cell>
        </row>
        <row r="49">
          <cell r="BE49" t="str">
            <v>:prsLBR8~lml5mm~r5mm~t20mm~b13mm~qqg</v>
          </cell>
        </row>
        <row r="50">
          <cell r="F50" t="str">
            <v>PETUNJUK PENGISIAN DATA PADA FORM LMK</v>
          </cell>
        </row>
        <row r="52">
          <cell r="F52" t="str">
            <v>LEMBAR :  1</v>
          </cell>
          <cell r="BE52" t="str">
            <v>:prsLBR9~lml5mm~r5mm~t20mm~b13mm~qqg</v>
          </cell>
        </row>
        <row r="54">
          <cell r="F54" t="str">
            <v>A. DATA - DATA PROYEK</v>
          </cell>
        </row>
        <row r="55">
          <cell r="G55" t="str">
            <v xml:space="preserve">Nama Proyek </v>
          </cell>
          <cell r="L55" t="str">
            <v>:</v>
          </cell>
          <cell r="M55" t="str">
            <v>Cukup jelas  ( tidak ada perubahan )</v>
          </cell>
        </row>
        <row r="56">
          <cell r="G56" t="str">
            <v>No SPK Intern</v>
          </cell>
          <cell r="L56" t="str">
            <v>:</v>
          </cell>
          <cell r="M56" t="str">
            <v>Cukup jelas  ( tidak ada perubahan )</v>
          </cell>
        </row>
        <row r="58">
          <cell r="F58" t="str">
            <v>B. PERIODE LAPORAN</v>
          </cell>
        </row>
        <row r="59">
          <cell r="G59" t="str">
            <v>Tanggal</v>
          </cell>
          <cell r="L59" t="str">
            <v>:</v>
          </cell>
          <cell r="M59" t="str">
            <v>Diisi tanggal dari hari terakhir periode LMK yang bersesuaian ( saat ini )</v>
          </cell>
        </row>
        <row r="60">
          <cell r="M60" t="str">
            <v>Cara pengisian : bulan/tanggal/tahun</v>
          </cell>
        </row>
        <row r="61">
          <cell r="G61" t="str">
            <v>Minggu ke...... Dari awal Proyek</v>
          </cell>
          <cell r="L61" t="str">
            <v>:</v>
          </cell>
          <cell r="M61" t="str">
            <v>Cukup jelas  ( tidak ada perubahan )</v>
          </cell>
        </row>
        <row r="62">
          <cell r="G62" t="str">
            <v>Minggu ke..... Tahun : .........</v>
          </cell>
          <cell r="L62" t="str">
            <v>:</v>
          </cell>
          <cell r="M62" t="str">
            <v>Cukup jelas  ( tidak ada perubahan )</v>
          </cell>
        </row>
        <row r="63">
          <cell r="N63" t="str">
            <v>diisi pada minggu sebelumnya contohnya :</v>
          </cell>
        </row>
        <row r="64">
          <cell r="P64" t="str">
            <v>-  RKD   MG 3 dan 4</v>
          </cell>
        </row>
        <row r="65">
          <cell r="P65" t="str">
            <v>-  LMK   MG 52   dst</v>
          </cell>
        </row>
        <row r="66">
          <cell r="G66" t="str">
            <v>Ra Waktu sesuai Ri Prestasi</v>
          </cell>
          <cell r="L66" t="str">
            <v>:</v>
          </cell>
          <cell r="M66" t="str">
            <v>Diambil dari waktu sesuai rencana di schedule untuk realisasi progress saat ini</v>
          </cell>
        </row>
        <row r="67">
          <cell r="M67" t="str">
            <v>Contoh :</v>
          </cell>
          <cell r="N67" t="str">
            <v>Ri progress pada saat ini ( minggu ke 14 dari awal proyek ) = 32,80 %</v>
          </cell>
        </row>
        <row r="68">
          <cell r="N68" t="str">
            <v>Sesuai schedule untuk progress 32,80 % berada pada minggu 9 dari</v>
          </cell>
        </row>
        <row r="69">
          <cell r="N69" t="str">
            <v>awal proyek, maka angka yang dimasukkan adalah 9</v>
          </cell>
        </row>
        <row r="70">
          <cell r="F70" t="str">
            <v>WAKTU PELAKSANAAN</v>
          </cell>
        </row>
        <row r="71">
          <cell r="G71" t="str">
            <v>Mulai Proyek</v>
          </cell>
          <cell r="L71" t="str">
            <v>:</v>
          </cell>
          <cell r="M71" t="str">
            <v>Cukup jelas  ( tidak ada perubahan )</v>
          </cell>
          <cell r="P71" t="str">
            <v>Cara pengisian : bulan/tanggal/tahun</v>
          </cell>
        </row>
        <row r="72">
          <cell r="G72" t="str">
            <v>Selesai Proyek</v>
          </cell>
          <cell r="L72" t="str">
            <v>:</v>
          </cell>
          <cell r="M72" t="str">
            <v>Cukup jelas  ( tidak ada perubahan )</v>
          </cell>
          <cell r="P72" t="str">
            <v>Cara pengisian : bulan/tanggal/tahun</v>
          </cell>
        </row>
        <row r="73">
          <cell r="G73" t="str">
            <v>Serah Terima Pertama</v>
          </cell>
          <cell r="L73" t="str">
            <v>:</v>
          </cell>
          <cell r="M73" t="str">
            <v>Cukup jelas  ( tidak ada perubahan )</v>
          </cell>
          <cell r="P73" t="str">
            <v>Cara pengisian : bulan/tanggal/tahun</v>
          </cell>
        </row>
        <row r="74">
          <cell r="G74" t="str">
            <v>Serah Terima Kedua</v>
          </cell>
          <cell r="L74" t="str">
            <v>:</v>
          </cell>
          <cell r="M74" t="str">
            <v>Cukup jelas  ( tidak ada perubahan )</v>
          </cell>
          <cell r="P74" t="str">
            <v>Cara pengisian : bulan/tanggal/tahun</v>
          </cell>
        </row>
        <row r="76">
          <cell r="F76" t="str">
            <v>C. DATA-DATA LAPORAN</v>
          </cell>
        </row>
        <row r="77">
          <cell r="G77" t="str">
            <v>RENCANA  dan REALISASI PENJUALAN</v>
          </cell>
        </row>
        <row r="78">
          <cell r="G78" t="str">
            <v>Pek. Awal</v>
          </cell>
          <cell r="L78" t="str">
            <v>:</v>
          </cell>
          <cell r="M78" t="str">
            <v>Cukup jelas  ( tidak ada perubahan )</v>
          </cell>
        </row>
        <row r="79">
          <cell r="G79" t="str">
            <v>Pek. Tambah / Kurang</v>
          </cell>
          <cell r="L79" t="str">
            <v>:</v>
          </cell>
          <cell r="M79" t="str">
            <v>Cukup jelas  ( tidak ada perubahan )</v>
          </cell>
        </row>
        <row r="80">
          <cell r="G80" t="str">
            <v>Pek. VO</v>
          </cell>
          <cell r="L80" t="str">
            <v>:</v>
          </cell>
          <cell r="M80" t="str">
            <v>Cukup jelas  ( tidak ada perubahan )</v>
          </cell>
        </row>
        <row r="81">
          <cell r="G81" t="str">
            <v>Pek. Klaim (Physik)</v>
          </cell>
          <cell r="L81" t="str">
            <v>:</v>
          </cell>
          <cell r="M81" t="str">
            <v>Menuntut ganti rugi thd.hasil pek.yg tdk ada item pembayaran</v>
          </cell>
        </row>
        <row r="82">
          <cell r="M82" t="str">
            <v>dlm.kontrak (tdk.ada di BQ)</v>
          </cell>
        </row>
        <row r="83">
          <cell r="G83" t="str">
            <v>Eskalasi</v>
          </cell>
          <cell r="L83" t="str">
            <v>:</v>
          </cell>
          <cell r="M83" t="str">
            <v>Cukup jelas  ( tidak ada perubahan )</v>
          </cell>
        </row>
        <row r="84">
          <cell r="G84" t="str">
            <v>Selisih Kurs</v>
          </cell>
          <cell r="L84" t="str">
            <v>:</v>
          </cell>
          <cell r="M84" t="str">
            <v>Cukup jelas  ( tidak ada perubahan )</v>
          </cell>
        </row>
        <row r="85">
          <cell r="G85" t="str">
            <v>Klaim Assuransi</v>
          </cell>
          <cell r="L85" t="str">
            <v>:</v>
          </cell>
          <cell r="M85" t="str">
            <v>Menuntut ganti rugi pekerjaan akibat bencana alam/force majure</v>
          </cell>
        </row>
        <row r="86">
          <cell r="G86" t="str">
            <v>Lain-Lain</v>
          </cell>
          <cell r="L86" t="str">
            <v>:</v>
          </cell>
          <cell r="M86" t="str">
            <v>Cukup jelas  ( tidak ada perubahan )</v>
          </cell>
        </row>
        <row r="88">
          <cell r="G88" t="str">
            <v>PENERIMAAN</v>
          </cell>
        </row>
        <row r="89">
          <cell r="G89" t="str">
            <v>Uang Muka</v>
          </cell>
          <cell r="L89" t="str">
            <v>:</v>
          </cell>
          <cell r="M89" t="str">
            <v>Cukup jelas  ( tidak ada perubahan )</v>
          </cell>
        </row>
        <row r="90">
          <cell r="G90" t="str">
            <v>Termin dan VO</v>
          </cell>
          <cell r="L90" t="str">
            <v>:</v>
          </cell>
          <cell r="M90" t="str">
            <v>Cukup jelas  ( tidak ada perubahan )</v>
          </cell>
        </row>
        <row r="91">
          <cell r="G91" t="str">
            <v>Eskalasi</v>
          </cell>
          <cell r="L91" t="str">
            <v>:</v>
          </cell>
          <cell r="M91" t="str">
            <v>Cukup jelas  ( tidak ada perubahan )</v>
          </cell>
        </row>
        <row r="92">
          <cell r="G92" t="str">
            <v>Selisih Kurs</v>
          </cell>
          <cell r="L92" t="str">
            <v>:</v>
          </cell>
          <cell r="M92" t="str">
            <v>Cukup jelas  ( tidak ada perubahan )</v>
          </cell>
        </row>
        <row r="93">
          <cell r="G93" t="str">
            <v>Klaim &amp; Lain-lain</v>
          </cell>
          <cell r="L93" t="str">
            <v>:</v>
          </cell>
          <cell r="M93" t="str">
            <v>Cukup jelas  ( tidak ada perubahan )</v>
          </cell>
        </row>
        <row r="94">
          <cell r="G94" t="str">
            <v>POTONGAN</v>
          </cell>
        </row>
        <row r="95">
          <cell r="G95" t="str">
            <v>Uang Muka</v>
          </cell>
          <cell r="L95" t="str">
            <v>:</v>
          </cell>
          <cell r="M95" t="str">
            <v>Cukup jelas  ( tidak ada perubahan )</v>
          </cell>
        </row>
        <row r="96">
          <cell r="G96" t="str">
            <v>Retensi / Jaminan Pelaksanaan</v>
          </cell>
          <cell r="L96" t="str">
            <v>:</v>
          </cell>
          <cell r="M96" t="str">
            <v>Cukup jelas  ( tidak ada perubahan )</v>
          </cell>
        </row>
        <row r="97">
          <cell r="G97" t="str">
            <v>PPN Keluaran, PPH &amp; Lain-lain</v>
          </cell>
          <cell r="L97" t="str">
            <v>:</v>
          </cell>
          <cell r="M97" t="str">
            <v>Cukup jelas  ( tidak ada perubahan )</v>
          </cell>
        </row>
      </sheetData>
      <sheetData sheetId="4">
        <row r="1">
          <cell r="N1" t="str">
            <v>FORM LMK  : 2</v>
          </cell>
        </row>
        <row r="2">
          <cell r="N2" t="str">
            <v>LEMBAR      : 2</v>
          </cell>
        </row>
        <row r="3">
          <cell r="B3" t="str">
            <v>I.</v>
          </cell>
          <cell r="D3" t="str">
            <v>RENCANA DAN REALISASI BIAYA LANGSUNG</v>
          </cell>
          <cell r="N3" t="str">
            <v>(Dalam Ribuan)</v>
          </cell>
        </row>
        <row r="4">
          <cell r="B4" t="str">
            <v>R E N C A N A   D A N   R E A L I S A S I    B I A Y A   S E S U A I   P R E S T A S I   T E R P A S A N G</v>
          </cell>
        </row>
        <row r="5">
          <cell r="B5" t="str">
            <v>No.</v>
          </cell>
          <cell r="D5" t="str">
            <v>URAIAN</v>
          </cell>
          <cell r="F5" t="str">
            <v>R.A.B</v>
          </cell>
          <cell r="J5" t="str">
            <v>PREST</v>
          </cell>
          <cell r="K5" t="str">
            <v>Bbt x Prest. (%)</v>
          </cell>
          <cell r="M5" t="str">
            <v>RENCANA TERPASANG</v>
          </cell>
        </row>
        <row r="6">
          <cell r="F6" t="str">
            <v>AWAL</v>
          </cell>
          <cell r="G6" t="str">
            <v>BBT (%)</v>
          </cell>
          <cell r="H6" t="str">
            <v>REVIEW</v>
          </cell>
          <cell r="I6" t="str">
            <v>BBT(%)</v>
          </cell>
          <cell r="J6" t="str">
            <v>(%)</v>
          </cell>
          <cell r="K6" t="str">
            <v>AWAL</v>
          </cell>
          <cell r="L6" t="str">
            <v>REVEW</v>
          </cell>
          <cell r="M6" t="str">
            <v>AWAL</v>
          </cell>
          <cell r="N6" t="str">
            <v>REVIEW</v>
          </cell>
        </row>
        <row r="7">
          <cell r="B7" t="str">
            <v>A</v>
          </cell>
          <cell r="D7" t="str">
            <v>B</v>
          </cell>
          <cell r="F7" t="str">
            <v>D</v>
          </cell>
          <cell r="G7" t="str">
            <v>E</v>
          </cell>
          <cell r="H7" t="str">
            <v>F</v>
          </cell>
          <cell r="I7" t="str">
            <v>G</v>
          </cell>
          <cell r="J7" t="str">
            <v>H</v>
          </cell>
          <cell r="K7" t="str">
            <v>I= E x H</v>
          </cell>
          <cell r="L7" t="str">
            <v>J= G x H</v>
          </cell>
          <cell r="M7" t="str">
            <v>K=D X I</v>
          </cell>
          <cell r="N7" t="str">
            <v>L = F X J</v>
          </cell>
        </row>
        <row r="9">
          <cell r="B9">
            <v>1</v>
          </cell>
          <cell r="D9" t="str">
            <v>BL AWAL</v>
          </cell>
          <cell r="F9">
            <v>7868186.0200500004</v>
          </cell>
          <cell r="G9">
            <v>100</v>
          </cell>
          <cell r="H9">
            <v>7868186.0200500004</v>
          </cell>
          <cell r="I9">
            <v>100</v>
          </cell>
          <cell r="J9">
            <v>0</v>
          </cell>
          <cell r="K9">
            <v>0</v>
          </cell>
          <cell r="L9">
            <v>0</v>
          </cell>
          <cell r="M9">
            <v>0</v>
          </cell>
          <cell r="N9">
            <v>0</v>
          </cell>
        </row>
        <row r="10">
          <cell r="B10">
            <v>2</v>
          </cell>
          <cell r="D10" t="str">
            <v>BL.  VO</v>
          </cell>
          <cell r="F10">
            <v>0</v>
          </cell>
          <cell r="G10">
            <v>0</v>
          </cell>
          <cell r="H10">
            <v>0</v>
          </cell>
          <cell r="I10">
            <v>0</v>
          </cell>
          <cell r="J10">
            <v>0</v>
          </cell>
          <cell r="K10">
            <v>0</v>
          </cell>
          <cell r="L10">
            <v>0</v>
          </cell>
          <cell r="M10">
            <v>0</v>
          </cell>
          <cell r="N10">
            <v>0</v>
          </cell>
        </row>
        <row r="11">
          <cell r="B11">
            <v>3</v>
          </cell>
          <cell r="D11" t="str">
            <v>BL. KLAIM</v>
          </cell>
          <cell r="F11">
            <v>0</v>
          </cell>
          <cell r="G11">
            <v>0</v>
          </cell>
          <cell r="H11">
            <v>0</v>
          </cell>
          <cell r="I11">
            <v>0</v>
          </cell>
          <cell r="J11">
            <v>0</v>
          </cell>
          <cell r="K11">
            <v>0</v>
          </cell>
          <cell r="L11">
            <v>0</v>
          </cell>
          <cell r="M11">
            <v>0</v>
          </cell>
          <cell r="N11">
            <v>0</v>
          </cell>
        </row>
        <row r="12">
          <cell r="D12" t="str">
            <v>JUMLAH PRESTASI TERPASANG</v>
          </cell>
          <cell r="F12">
            <v>7868186.0200500004</v>
          </cell>
          <cell r="G12">
            <v>100</v>
          </cell>
          <cell r="H12">
            <v>7868186.0200500004</v>
          </cell>
          <cell r="I12">
            <v>100</v>
          </cell>
          <cell r="J12" t="str">
            <v>+</v>
          </cell>
          <cell r="K12">
            <v>0</v>
          </cell>
          <cell r="L12">
            <v>0</v>
          </cell>
          <cell r="M12">
            <v>0</v>
          </cell>
          <cell r="N12">
            <v>0</v>
          </cell>
        </row>
        <row r="13">
          <cell r="B13">
            <v>4</v>
          </cell>
          <cell r="D13" t="str">
            <v>Eskalasi</v>
          </cell>
          <cell r="F13">
            <v>0</v>
          </cell>
          <cell r="G13">
            <v>0</v>
          </cell>
          <cell r="H13">
            <v>0</v>
          </cell>
          <cell r="I13">
            <v>0</v>
          </cell>
          <cell r="J13">
            <v>0</v>
          </cell>
          <cell r="K13">
            <v>0</v>
          </cell>
          <cell r="L13">
            <v>0</v>
          </cell>
          <cell r="M13">
            <v>0</v>
          </cell>
          <cell r="N13">
            <v>0</v>
          </cell>
        </row>
        <row r="14">
          <cell r="B14">
            <v>5</v>
          </cell>
          <cell r="D14" t="str">
            <v>Selisih Kurs</v>
          </cell>
          <cell r="F14">
            <v>0</v>
          </cell>
          <cell r="G14">
            <v>0</v>
          </cell>
          <cell r="H14">
            <v>0</v>
          </cell>
          <cell r="I14">
            <v>0</v>
          </cell>
          <cell r="J14">
            <v>0</v>
          </cell>
          <cell r="K14">
            <v>0</v>
          </cell>
          <cell r="L14">
            <v>0</v>
          </cell>
          <cell r="M14">
            <v>0</v>
          </cell>
          <cell r="N14">
            <v>0</v>
          </cell>
        </row>
        <row r="15">
          <cell r="B15">
            <v>6</v>
          </cell>
          <cell r="D15" t="str">
            <v>Lain-lain</v>
          </cell>
          <cell r="F15">
            <v>0</v>
          </cell>
          <cell r="G15">
            <v>0</v>
          </cell>
          <cell r="H15">
            <v>0</v>
          </cell>
          <cell r="I15">
            <v>0</v>
          </cell>
          <cell r="J15">
            <v>0</v>
          </cell>
          <cell r="K15">
            <v>0</v>
          </cell>
          <cell r="L15">
            <v>0</v>
          </cell>
          <cell r="M15">
            <v>0</v>
          </cell>
          <cell r="N15">
            <v>0</v>
          </cell>
        </row>
        <row r="16">
          <cell r="D16" t="str">
            <v>JUMLAH LAIN- LAIN</v>
          </cell>
          <cell r="F16">
            <v>0</v>
          </cell>
          <cell r="G16">
            <v>0</v>
          </cell>
          <cell r="H16">
            <v>0</v>
          </cell>
          <cell r="I16">
            <v>0</v>
          </cell>
          <cell r="J16" t="str">
            <v>+</v>
          </cell>
          <cell r="K16">
            <v>0</v>
          </cell>
          <cell r="L16">
            <v>0</v>
          </cell>
          <cell r="M16">
            <v>0</v>
          </cell>
          <cell r="N16">
            <v>0</v>
          </cell>
        </row>
        <row r="17">
          <cell r="D17" t="str">
            <v>JUMLAH BIAYA LANGSUNG</v>
          </cell>
          <cell r="F17">
            <v>7868186.0200500004</v>
          </cell>
          <cell r="G17">
            <v>100</v>
          </cell>
          <cell r="H17">
            <v>7868186.0200500004</v>
          </cell>
          <cell r="I17">
            <v>100</v>
          </cell>
          <cell r="J17" t="str">
            <v>+</v>
          </cell>
          <cell r="K17">
            <v>0</v>
          </cell>
          <cell r="L17">
            <v>0</v>
          </cell>
          <cell r="M17">
            <v>0</v>
          </cell>
          <cell r="N17">
            <v>0</v>
          </cell>
        </row>
        <row r="18">
          <cell r="D18" t="str">
            <v>Ra SESUAI R.K.P/REVIEW</v>
          </cell>
          <cell r="F18" t="str">
            <v>+</v>
          </cell>
          <cell r="G18" t="str">
            <v>+</v>
          </cell>
          <cell r="H18" t="str">
            <v>+</v>
          </cell>
          <cell r="I18" t="str">
            <v>+</v>
          </cell>
          <cell r="J18" t="str">
            <v>+</v>
          </cell>
          <cell r="K18">
            <v>0</v>
          </cell>
          <cell r="L18">
            <v>0</v>
          </cell>
          <cell r="M18">
            <v>0</v>
          </cell>
          <cell r="N18">
            <v>0</v>
          </cell>
        </row>
        <row r="21">
          <cell r="B21" t="str">
            <v>II.</v>
          </cell>
          <cell r="D21" t="str">
            <v>RENCANA  BIAYA TAK LANGSUNG</v>
          </cell>
          <cell r="N21" t="str">
            <v>(Dalam Ribuan)</v>
          </cell>
        </row>
        <row r="22">
          <cell r="B22" t="str">
            <v>No.</v>
          </cell>
          <cell r="D22" t="str">
            <v>URAIAN</v>
          </cell>
          <cell r="F22" t="str">
            <v>AWAL</v>
          </cell>
          <cell r="G22" t="str">
            <v>WAKTU</v>
          </cell>
          <cell r="H22" t="str">
            <v>REVIEW</v>
          </cell>
          <cell r="I22" t="str">
            <v>WAKTU</v>
          </cell>
          <cell r="J22" t="str">
            <v>Ra. BIAYA / WAKTU</v>
          </cell>
          <cell r="L22" t="str">
            <v>Ri  WAKTU</v>
          </cell>
          <cell r="M22" t="str">
            <v>Ra.SESUAI Ri. WAKTU</v>
          </cell>
        </row>
        <row r="23">
          <cell r="G23" t="str">
            <v>(MINGGU)</v>
          </cell>
          <cell r="I23" t="str">
            <v>(MINGGU)</v>
          </cell>
          <cell r="J23" t="str">
            <v>AWAL</v>
          </cell>
          <cell r="K23" t="str">
            <v>REVIEW</v>
          </cell>
          <cell r="M23" t="str">
            <v>AWAL</v>
          </cell>
          <cell r="N23" t="str">
            <v>REVIEW</v>
          </cell>
        </row>
        <row r="24">
          <cell r="B24" t="str">
            <v>A</v>
          </cell>
          <cell r="D24" t="str">
            <v>B</v>
          </cell>
          <cell r="F24" t="str">
            <v>C</v>
          </cell>
          <cell r="G24" t="str">
            <v>E</v>
          </cell>
          <cell r="H24" t="str">
            <v>D</v>
          </cell>
          <cell r="I24" t="str">
            <v>F</v>
          </cell>
          <cell r="J24" t="str">
            <v>G = C / E</v>
          </cell>
          <cell r="K24" t="str">
            <v>H = D / F</v>
          </cell>
          <cell r="L24" t="str">
            <v>I</v>
          </cell>
          <cell r="M24" t="str">
            <v>J = I X G</v>
          </cell>
          <cell r="N24" t="str">
            <v>K=J X H</v>
          </cell>
        </row>
        <row r="25">
          <cell r="D25" t="str">
            <v>Biaya Pegawai</v>
          </cell>
          <cell r="F25">
            <v>346004</v>
          </cell>
          <cell r="G25">
            <v>20</v>
          </cell>
          <cell r="H25">
            <v>346004</v>
          </cell>
          <cell r="I25">
            <v>20</v>
          </cell>
          <cell r="J25">
            <v>17300.2</v>
          </cell>
          <cell r="K25">
            <v>17300.2</v>
          </cell>
          <cell r="L25">
            <v>49</v>
          </cell>
          <cell r="M25">
            <v>847709.8</v>
          </cell>
          <cell r="N25">
            <v>847709.8</v>
          </cell>
        </row>
        <row r="26">
          <cell r="D26" t="str">
            <v>Biaya Kendaraan</v>
          </cell>
          <cell r="F26">
            <v>120000</v>
          </cell>
          <cell r="G26">
            <v>20</v>
          </cell>
          <cell r="H26">
            <v>120000</v>
          </cell>
          <cell r="I26">
            <v>20</v>
          </cell>
          <cell r="J26">
            <v>6000</v>
          </cell>
          <cell r="K26">
            <v>6000</v>
          </cell>
          <cell r="L26">
            <v>49</v>
          </cell>
          <cell r="M26">
            <v>294000</v>
          </cell>
          <cell r="N26">
            <v>294000</v>
          </cell>
        </row>
        <row r="27">
          <cell r="D27" t="str">
            <v>Biaya Keuangan + PPh 2 %</v>
          </cell>
          <cell r="F27">
            <v>65803.675000000003</v>
          </cell>
          <cell r="G27">
            <v>20</v>
          </cell>
          <cell r="H27">
            <v>65803.675000000003</v>
          </cell>
          <cell r="I27">
            <v>20</v>
          </cell>
          <cell r="J27">
            <v>3290.1837500000001</v>
          </cell>
          <cell r="K27">
            <v>3290.1837500000001</v>
          </cell>
          <cell r="L27">
            <v>49</v>
          </cell>
          <cell r="M27">
            <v>161219.00375</v>
          </cell>
          <cell r="N27">
            <v>161219.00375</v>
          </cell>
        </row>
        <row r="28">
          <cell r="D28" t="str">
            <v>Biaya Umum</v>
          </cell>
          <cell r="F28">
            <v>607024.07605999999</v>
          </cell>
          <cell r="G28">
            <v>20</v>
          </cell>
          <cell r="H28">
            <v>607024.07605999999</v>
          </cell>
          <cell r="I28">
            <v>20</v>
          </cell>
          <cell r="J28">
            <v>30351.203803</v>
          </cell>
          <cell r="K28">
            <v>30351.203803</v>
          </cell>
          <cell r="L28">
            <v>49</v>
          </cell>
          <cell r="M28">
            <v>1487208.9863470001</v>
          </cell>
          <cell r="N28">
            <v>1487208.9863470001</v>
          </cell>
        </row>
        <row r="29">
          <cell r="D29" t="str">
            <v>JUMLAH BIAYA TAK LANGSUNG</v>
          </cell>
          <cell r="F29">
            <v>1138831.7510600002</v>
          </cell>
          <cell r="G29">
            <v>20</v>
          </cell>
          <cell r="H29">
            <v>1138831.7510600002</v>
          </cell>
          <cell r="I29">
            <v>20</v>
          </cell>
          <cell r="J29">
            <v>56941.587553000005</v>
          </cell>
          <cell r="K29">
            <v>56941.587553000005</v>
          </cell>
          <cell r="L29">
            <v>49</v>
          </cell>
          <cell r="M29">
            <v>2790137.7900970001</v>
          </cell>
          <cell r="N29">
            <v>2790137.7900970001</v>
          </cell>
        </row>
        <row r="30">
          <cell r="D30" t="str">
            <v>TOTAL BLK + BTLK</v>
          </cell>
          <cell r="F30">
            <v>9007017.7711100001</v>
          </cell>
          <cell r="G30" t="str">
            <v>+</v>
          </cell>
          <cell r="H30">
            <v>9007017.7711100001</v>
          </cell>
          <cell r="I30" t="str">
            <v>+</v>
          </cell>
          <cell r="J30" t="str">
            <v>+</v>
          </cell>
          <cell r="K30" t="str">
            <v>+</v>
          </cell>
          <cell r="L30" t="str">
            <v>+</v>
          </cell>
          <cell r="M30">
            <v>2790137.7900970001</v>
          </cell>
          <cell r="N30">
            <v>2790137.7900970001</v>
          </cell>
        </row>
        <row r="32">
          <cell r="B32" t="str">
            <v>III.</v>
          </cell>
          <cell r="D32" t="str">
            <v>REALISASI BIAYA LANGSUNG DAN TAK LANGSUNG</v>
          </cell>
          <cell r="N32" t="str">
            <v>(Dalam Ribuan)</v>
          </cell>
        </row>
        <row r="33">
          <cell r="B33" t="str">
            <v>No.</v>
          </cell>
          <cell r="D33" t="str">
            <v>URAIAN</v>
          </cell>
          <cell r="F33" t="str">
            <v>REALISASI BIAYA</v>
          </cell>
          <cell r="J33" t="str">
            <v>PROYEKSI</v>
          </cell>
          <cell r="L33" t="str">
            <v>R K P</v>
          </cell>
          <cell r="N33" t="str">
            <v>DEVIASI</v>
          </cell>
        </row>
        <row r="34">
          <cell r="G34" t="str">
            <v>BAD</v>
          </cell>
          <cell r="H34" t="str">
            <v>BAD</v>
          </cell>
          <cell r="I34">
            <v>0</v>
          </cell>
          <cell r="J34">
            <v>0</v>
          </cell>
          <cell r="K34">
            <v>0</v>
          </cell>
          <cell r="L34">
            <v>0</v>
          </cell>
          <cell r="M34">
            <v>0</v>
          </cell>
          <cell r="N34">
            <v>0</v>
          </cell>
        </row>
        <row r="35">
          <cell r="F35" t="str">
            <v>BPDP</v>
          </cell>
          <cell r="G35" t="str">
            <v>TERBUKU</v>
          </cell>
          <cell r="H35" t="str">
            <v>BLM TERBUKU</v>
          </cell>
          <cell r="I35" t="str">
            <v>JUMLAH</v>
          </cell>
          <cell r="J35" t="str">
            <v>SISA</v>
          </cell>
          <cell r="K35" t="str">
            <v>SELESAI</v>
          </cell>
          <cell r="L35" t="str">
            <v>AWAL</v>
          </cell>
          <cell r="M35" t="str">
            <v>REVIEW</v>
          </cell>
          <cell r="N35" t="str">
            <v>REVIEW</v>
          </cell>
        </row>
        <row r="36">
          <cell r="B36" t="str">
            <v>A</v>
          </cell>
          <cell r="D36" t="str">
            <v>B</v>
          </cell>
          <cell r="F36" t="str">
            <v>C</v>
          </cell>
          <cell r="G36" t="str">
            <v>D</v>
          </cell>
          <cell r="H36" t="str">
            <v>E</v>
          </cell>
          <cell r="I36" t="str">
            <v>F=C+D+E</v>
          </cell>
          <cell r="J36" t="str">
            <v>G</v>
          </cell>
          <cell r="K36" t="str">
            <v>H=F+G</v>
          </cell>
          <cell r="L36" t="str">
            <v>I</v>
          </cell>
          <cell r="M36" t="str">
            <v>J</v>
          </cell>
          <cell r="N36" t="str">
            <v>K=J-H</v>
          </cell>
        </row>
        <row r="37">
          <cell r="D37" t="str">
            <v>Material</v>
          </cell>
          <cell r="F37">
            <v>0</v>
          </cell>
          <cell r="G37">
            <v>0</v>
          </cell>
          <cell r="H37">
            <v>0</v>
          </cell>
          <cell r="I37">
            <v>0</v>
          </cell>
          <cell r="J37">
            <v>1522258</v>
          </cell>
          <cell r="K37">
            <v>1522258</v>
          </cell>
          <cell r="L37">
            <v>1522258</v>
          </cell>
          <cell r="M37">
            <v>1522258</v>
          </cell>
          <cell r="N37">
            <v>0</v>
          </cell>
        </row>
        <row r="38">
          <cell r="D38" t="str">
            <v>Upah</v>
          </cell>
          <cell r="F38">
            <v>0</v>
          </cell>
          <cell r="G38">
            <v>0</v>
          </cell>
          <cell r="H38">
            <v>0</v>
          </cell>
          <cell r="I38">
            <v>0</v>
          </cell>
          <cell r="J38">
            <v>3445</v>
          </cell>
          <cell r="K38">
            <v>3445</v>
          </cell>
          <cell r="L38">
            <v>3445</v>
          </cell>
          <cell r="M38">
            <v>3445</v>
          </cell>
          <cell r="N38">
            <v>0</v>
          </cell>
        </row>
        <row r="39">
          <cell r="D39" t="str">
            <v>Alat</v>
          </cell>
          <cell r="F39">
            <v>0</v>
          </cell>
          <cell r="G39">
            <v>0</v>
          </cell>
          <cell r="H39">
            <v>0</v>
          </cell>
          <cell r="I39">
            <v>0</v>
          </cell>
          <cell r="J39">
            <v>0</v>
          </cell>
          <cell r="K39">
            <v>0</v>
          </cell>
          <cell r="L39">
            <v>0</v>
          </cell>
          <cell r="M39">
            <v>0</v>
          </cell>
          <cell r="N39">
            <v>0</v>
          </cell>
        </row>
        <row r="40">
          <cell r="D40" t="str">
            <v>Sub Kontraktor</v>
          </cell>
          <cell r="F40">
            <v>0</v>
          </cell>
          <cell r="G40">
            <v>0</v>
          </cell>
          <cell r="H40">
            <v>0</v>
          </cell>
          <cell r="I40">
            <v>0</v>
          </cell>
          <cell r="J40">
            <v>1212973</v>
          </cell>
          <cell r="K40">
            <v>1212973</v>
          </cell>
          <cell r="L40">
            <v>1212973</v>
          </cell>
          <cell r="M40">
            <v>1212973</v>
          </cell>
          <cell r="N40">
            <v>0</v>
          </cell>
        </row>
        <row r="41">
          <cell r="D41" t="str">
            <v>Pemeliharaan + Mobilisasi</v>
          </cell>
          <cell r="F41">
            <v>0</v>
          </cell>
          <cell r="G41">
            <v>0</v>
          </cell>
          <cell r="H41">
            <v>0</v>
          </cell>
          <cell r="I41">
            <v>0</v>
          </cell>
          <cell r="J41">
            <v>0</v>
          </cell>
          <cell r="K41">
            <v>0</v>
          </cell>
          <cell r="L41">
            <v>0</v>
          </cell>
          <cell r="M41">
            <v>0</v>
          </cell>
          <cell r="N41">
            <v>0</v>
          </cell>
        </row>
        <row r="42">
          <cell r="D42" t="str">
            <v>Pengusahaan</v>
          </cell>
          <cell r="F42">
            <v>0</v>
          </cell>
          <cell r="G42">
            <v>0</v>
          </cell>
          <cell r="H42">
            <v>0</v>
          </cell>
          <cell r="I42">
            <v>0</v>
          </cell>
          <cell r="J42">
            <v>0</v>
          </cell>
          <cell r="K42">
            <v>0</v>
          </cell>
          <cell r="L42">
            <v>0</v>
          </cell>
          <cell r="M42">
            <v>0</v>
          </cell>
          <cell r="N42">
            <v>0</v>
          </cell>
        </row>
        <row r="43">
          <cell r="D43" t="str">
            <v>JUMLAH BL</v>
          </cell>
          <cell r="F43">
            <v>0</v>
          </cell>
          <cell r="G43">
            <v>0</v>
          </cell>
          <cell r="H43">
            <v>0</v>
          </cell>
          <cell r="I43">
            <v>0</v>
          </cell>
          <cell r="J43">
            <v>2738676</v>
          </cell>
          <cell r="K43">
            <v>2738676</v>
          </cell>
          <cell r="L43">
            <v>2738676</v>
          </cell>
          <cell r="M43">
            <v>2738676</v>
          </cell>
          <cell r="N43">
            <v>0</v>
          </cell>
        </row>
        <row r="44">
          <cell r="D44" t="str">
            <v>Biaya Pegawai</v>
          </cell>
          <cell r="F44">
            <v>0</v>
          </cell>
          <cell r="G44">
            <v>0</v>
          </cell>
          <cell r="H44">
            <v>0</v>
          </cell>
          <cell r="I44">
            <v>0</v>
          </cell>
          <cell r="J44">
            <v>346004</v>
          </cell>
          <cell r="K44">
            <v>346004</v>
          </cell>
          <cell r="L44">
            <v>346004</v>
          </cell>
          <cell r="M44">
            <v>346004</v>
          </cell>
          <cell r="N44">
            <v>0</v>
          </cell>
        </row>
        <row r="45">
          <cell r="D45" t="str">
            <v>Biaya Kendaraan</v>
          </cell>
          <cell r="F45">
            <v>0</v>
          </cell>
          <cell r="G45">
            <v>0</v>
          </cell>
          <cell r="H45">
            <v>0</v>
          </cell>
          <cell r="I45">
            <v>0</v>
          </cell>
          <cell r="J45">
            <v>120000</v>
          </cell>
          <cell r="K45">
            <v>120000</v>
          </cell>
          <cell r="L45">
            <v>120000</v>
          </cell>
          <cell r="M45">
            <v>120000</v>
          </cell>
          <cell r="N45">
            <v>0</v>
          </cell>
        </row>
        <row r="46">
          <cell r="D46" t="str">
            <v>Biaya Keuangan</v>
          </cell>
          <cell r="F46">
            <v>0</v>
          </cell>
          <cell r="G46">
            <v>0</v>
          </cell>
          <cell r="H46">
            <v>0</v>
          </cell>
          <cell r="I46">
            <v>0</v>
          </cell>
          <cell r="J46">
            <v>65803.675000000003</v>
          </cell>
          <cell r="K46">
            <v>65803.675000000003</v>
          </cell>
          <cell r="L46">
            <v>65803.675000000003</v>
          </cell>
          <cell r="M46">
            <v>65803.675000000003</v>
          </cell>
          <cell r="N46">
            <v>0</v>
          </cell>
        </row>
        <row r="47">
          <cell r="D47" t="str">
            <v>Biaya Umum</v>
          </cell>
          <cell r="F47">
            <v>0</v>
          </cell>
          <cell r="G47">
            <v>0</v>
          </cell>
          <cell r="H47">
            <v>0</v>
          </cell>
          <cell r="I47">
            <v>0</v>
          </cell>
          <cell r="J47">
            <v>607024.07605999999</v>
          </cell>
          <cell r="K47">
            <v>607024.07605999999</v>
          </cell>
          <cell r="L47">
            <v>607024.07605999999</v>
          </cell>
          <cell r="M47">
            <v>607024.07605999999</v>
          </cell>
          <cell r="N47">
            <v>0</v>
          </cell>
        </row>
        <row r="48">
          <cell r="D48" t="str">
            <v>JUMLAH BTL</v>
          </cell>
          <cell r="F48">
            <v>0</v>
          </cell>
          <cell r="G48">
            <v>0</v>
          </cell>
          <cell r="H48">
            <v>0</v>
          </cell>
          <cell r="I48">
            <v>0</v>
          </cell>
          <cell r="J48">
            <v>1138831.7510600002</v>
          </cell>
          <cell r="K48">
            <v>1138831.7510600002</v>
          </cell>
          <cell r="L48">
            <v>1138831.7510600002</v>
          </cell>
          <cell r="M48">
            <v>1138831.7510600002</v>
          </cell>
          <cell r="N48">
            <v>0</v>
          </cell>
        </row>
        <row r="49">
          <cell r="D49" t="str">
            <v>TOTAL BLK + BTLK</v>
          </cell>
          <cell r="F49">
            <v>0</v>
          </cell>
          <cell r="G49">
            <v>0</v>
          </cell>
          <cell r="H49">
            <v>0</v>
          </cell>
          <cell r="I49">
            <v>0</v>
          </cell>
          <cell r="J49">
            <v>3877507.7510600002</v>
          </cell>
          <cell r="K49">
            <v>3877507.7510600002</v>
          </cell>
          <cell r="L49">
            <v>3877507.7510600002</v>
          </cell>
          <cell r="M49">
            <v>3877507.7510600002</v>
          </cell>
          <cell r="N49">
            <v>0</v>
          </cell>
        </row>
        <row r="64">
          <cell r="F64" t="str">
            <v>PETUNJUK PENGISIAN DATA PADA FORM LMK</v>
          </cell>
        </row>
        <row r="65">
          <cell r="F65" t="str">
            <v>LEMBAR :  2</v>
          </cell>
        </row>
        <row r="67">
          <cell r="F67" t="str">
            <v>I. RENCANA DAN REALISASI BIAYA LANGSUNG</v>
          </cell>
        </row>
        <row r="68">
          <cell r="G68" t="str">
            <v>BL AWAL</v>
          </cell>
          <cell r="J68" t="str">
            <v>:</v>
          </cell>
          <cell r="K68" t="str">
            <v>Cukup jelas  ( jika belum ada review, kolom review diisi data sama dengan kolom awal )</v>
          </cell>
        </row>
        <row r="69">
          <cell r="G69" t="str">
            <v>BL.  VO</v>
          </cell>
          <cell r="J69" t="str">
            <v>:</v>
          </cell>
          <cell r="K69" t="str">
            <v>Cukup jelas  ( jika belum ada review, kolom review diisi data sama dengan kolom awal )</v>
          </cell>
        </row>
        <row r="70">
          <cell r="G70" t="str">
            <v>BL. KLAIM</v>
          </cell>
          <cell r="J70" t="str">
            <v>:</v>
          </cell>
          <cell r="K70" t="str">
            <v>Cukup jelas  ( jika belum ada review, kolom review diisi data sama dengan kolom awal )</v>
          </cell>
        </row>
        <row r="71">
          <cell r="G71" t="str">
            <v>Eskalasi</v>
          </cell>
          <cell r="J71" t="str">
            <v>:</v>
          </cell>
          <cell r="K71" t="str">
            <v>Cukup jelas  ( jika belum ada review, kolom review diisi data sama dengan kolom awal )</v>
          </cell>
        </row>
        <row r="72">
          <cell r="G72" t="str">
            <v>Selisih Kurs</v>
          </cell>
          <cell r="J72" t="str">
            <v>:</v>
          </cell>
          <cell r="K72" t="str">
            <v>Cukup jelas  ( jika belum ada review, kolom review diisi data sama dengan kolom awal )</v>
          </cell>
        </row>
        <row r="73">
          <cell r="G73" t="str">
            <v>Lain-lain</v>
          </cell>
          <cell r="J73" t="str">
            <v>:</v>
          </cell>
          <cell r="K73" t="str">
            <v>Cukup jelas  ( jika belum ada review, kolom review diisi data sama dengan kolom awal )</v>
          </cell>
        </row>
        <row r="75">
          <cell r="F75" t="str">
            <v>II. RENCANA BIAYA TAK LANGSUNG</v>
          </cell>
        </row>
        <row r="76">
          <cell r="G76" t="str">
            <v>Biaya Pegawai</v>
          </cell>
          <cell r="J76" t="str">
            <v>:</v>
          </cell>
          <cell r="K76" t="str">
            <v>Cukup jelas  ( jika belum ada review, kolom review diisi data sama dengan kolom awal )</v>
          </cell>
        </row>
        <row r="77">
          <cell r="G77" t="str">
            <v>Biaya Kendaraan</v>
          </cell>
          <cell r="J77" t="str">
            <v>:</v>
          </cell>
          <cell r="K77" t="str">
            <v>Cukup jelas  ( jika belum ada review, kolom review diisi data sama dengan kolom awal )</v>
          </cell>
        </row>
        <row r="78">
          <cell r="G78" t="str">
            <v>Biaya Keuangan</v>
          </cell>
          <cell r="J78" t="str">
            <v>:</v>
          </cell>
          <cell r="K78" t="str">
            <v>Cukup jelas  ( jika belum ada review, kolom review diisi data sama dengan kolom awal )</v>
          </cell>
        </row>
        <row r="79">
          <cell r="G79" t="str">
            <v>Biaya Umum</v>
          </cell>
          <cell r="J79" t="str">
            <v>:</v>
          </cell>
          <cell r="K79" t="str">
            <v>Cukup jelas  ( jika belum ada review, kolom review diisi data sama dengan kolom awal )</v>
          </cell>
        </row>
        <row r="81">
          <cell r="F81" t="str">
            <v>III. REALISASI BIAYA LANGSUNG DAN TAK LANGSUNG</v>
          </cell>
        </row>
        <row r="82">
          <cell r="G82" t="str">
            <v>Material</v>
          </cell>
          <cell r="J82" t="str">
            <v>:</v>
          </cell>
          <cell r="K82">
            <v>0</v>
          </cell>
        </row>
        <row r="83">
          <cell r="G83" t="str">
            <v>Upah</v>
          </cell>
          <cell r="J83" t="str">
            <v>:</v>
          </cell>
          <cell r="K83">
            <v>0</v>
          </cell>
        </row>
        <row r="84">
          <cell r="G84" t="str">
            <v>Alat</v>
          </cell>
          <cell r="J84" t="str">
            <v>:</v>
          </cell>
          <cell r="K84">
            <v>0</v>
          </cell>
        </row>
        <row r="85">
          <cell r="G85" t="str">
            <v>Sub Kontraktor</v>
          </cell>
          <cell r="J85" t="str">
            <v>:</v>
          </cell>
          <cell r="K85">
            <v>0</v>
          </cell>
        </row>
        <row r="86">
          <cell r="G86" t="str">
            <v>Pemeliharaan + Mobilisasi</v>
          </cell>
          <cell r="J86" t="str">
            <v>:</v>
          </cell>
          <cell r="K86">
            <v>0</v>
          </cell>
        </row>
        <row r="87">
          <cell r="G87" t="str">
            <v>Pengusahaan</v>
          </cell>
          <cell r="J87" t="str">
            <v>:</v>
          </cell>
          <cell r="K87">
            <v>0</v>
          </cell>
        </row>
        <row r="88">
          <cell r="G88" t="str">
            <v>Biaya Pegawai</v>
          </cell>
          <cell r="J88" t="str">
            <v>:</v>
          </cell>
          <cell r="K88">
            <v>0</v>
          </cell>
        </row>
        <row r="89">
          <cell r="G89" t="str">
            <v>Biaya Kendaraan</v>
          </cell>
          <cell r="J89" t="str">
            <v>:</v>
          </cell>
          <cell r="K89">
            <v>0</v>
          </cell>
        </row>
        <row r="90">
          <cell r="G90" t="str">
            <v>Biaya Keuangan</v>
          </cell>
          <cell r="J90" t="str">
            <v>:</v>
          </cell>
          <cell r="K90">
            <v>0</v>
          </cell>
        </row>
        <row r="91">
          <cell r="G91" t="str">
            <v>Biaya Umum</v>
          </cell>
          <cell r="J91" t="str">
            <v>:</v>
          </cell>
          <cell r="K91">
            <v>0</v>
          </cell>
        </row>
      </sheetData>
      <sheetData sheetId="5">
        <row r="9">
          <cell r="U9" t="str">
            <v>FORM LMK  : 3</v>
          </cell>
        </row>
        <row r="10">
          <cell r="U10" t="str">
            <v>LEMBAR      : 3</v>
          </cell>
        </row>
        <row r="12">
          <cell r="B12" t="str">
            <v>IV</v>
          </cell>
          <cell r="C12" t="str">
            <v>KEMAJUAN PRESTASI PEKERJAAN</v>
          </cell>
        </row>
        <row r="13">
          <cell r="C13" t="str">
            <v>PERIODE :    S/D</v>
          </cell>
        </row>
        <row r="14">
          <cell r="C14" t="str">
            <v>Bila SIMPRO VER. 3 fungsi Produksi Befungsi, form ini bisa diganti dengan print out SIMPRO tersebut.!!!!</v>
          </cell>
        </row>
        <row r="16">
          <cell r="F16" t="str">
            <v>RENCANA</v>
          </cell>
          <cell r="I16" t="str">
            <v>REALISASI    TERPASANG</v>
          </cell>
          <cell r="N16" t="str">
            <v>PROYEKSI SISA</v>
          </cell>
          <cell r="R16" t="str">
            <v>RENCANA 2 MINGU Y.A.D</v>
          </cell>
        </row>
        <row r="17">
          <cell r="B17" t="str">
            <v>No.</v>
          </cell>
          <cell r="C17" t="str">
            <v>URAIAN  PEKERJAAN</v>
          </cell>
          <cell r="D17" t="str">
            <v>SAT</v>
          </cell>
          <cell r="E17" t="str">
            <v>VOLUME</v>
          </cell>
          <cell r="G17" t="str">
            <v>NILAI BOBOT</v>
          </cell>
          <cell r="J17" t="str">
            <v>VOLUME</v>
          </cell>
          <cell r="L17" t="str">
            <v>PRESTASI</v>
          </cell>
          <cell r="N17" t="str">
            <v>VOLUME</v>
          </cell>
          <cell r="P17" t="str">
            <v>PRESTASI</v>
          </cell>
          <cell r="R17" t="str">
            <v>VOLUME</v>
          </cell>
          <cell r="T17" t="str">
            <v>PRESTASI</v>
          </cell>
        </row>
        <row r="18">
          <cell r="E18" t="str">
            <v>OMZET</v>
          </cell>
          <cell r="F18" t="str">
            <v>RAB</v>
          </cell>
          <cell r="G18" t="str">
            <v>KONTRAK</v>
          </cell>
          <cell r="H18" t="str">
            <v>RAB</v>
          </cell>
          <cell r="I18" t="str">
            <v>S/D YANG</v>
          </cell>
          <cell r="J18" t="str">
            <v>SAAT</v>
          </cell>
          <cell r="K18" t="str">
            <v>S/D SAAT</v>
          </cell>
          <cell r="L18" t="str">
            <v>KONTRAK</v>
          </cell>
          <cell r="M18" t="str">
            <v>RAB</v>
          </cell>
          <cell r="N18" t="str">
            <v>KONTRAK</v>
          </cell>
          <cell r="O18" t="str">
            <v>RAB</v>
          </cell>
          <cell r="P18" t="str">
            <v>KONTRAK</v>
          </cell>
          <cell r="Q18" t="str">
            <v>RAB</v>
          </cell>
          <cell r="R18" t="str">
            <v>KONTRAK</v>
          </cell>
          <cell r="S18" t="str">
            <v>RAB</v>
          </cell>
          <cell r="T18" t="str">
            <v>KONTRAK</v>
          </cell>
          <cell r="U18" t="str">
            <v>RAB</v>
          </cell>
        </row>
        <row r="19">
          <cell r="E19" t="str">
            <v>KONTRAK</v>
          </cell>
          <cell r="F19" t="str">
            <v>B.L</v>
          </cell>
          <cell r="G19" t="str">
            <v>(%)</v>
          </cell>
          <cell r="H19" t="str">
            <v>(%)</v>
          </cell>
          <cell r="I19" t="str">
            <v>LALU</v>
          </cell>
          <cell r="J19" t="str">
            <v>INI</v>
          </cell>
          <cell r="K19" t="str">
            <v>INI</v>
          </cell>
          <cell r="L19" t="str">
            <v>(%)</v>
          </cell>
          <cell r="M19" t="str">
            <v>(%)</v>
          </cell>
          <cell r="P19" t="str">
            <v>(%)</v>
          </cell>
          <cell r="Q19" t="str">
            <v>(%)</v>
          </cell>
          <cell r="T19" t="str">
            <v>(%)</v>
          </cell>
          <cell r="U19" t="str">
            <v>(%)</v>
          </cell>
        </row>
        <row r="20">
          <cell r="B20" t="str">
            <v>A</v>
          </cell>
          <cell r="C20" t="str">
            <v>B</v>
          </cell>
          <cell r="D20" t="str">
            <v>C</v>
          </cell>
          <cell r="E20" t="str">
            <v>D</v>
          </cell>
          <cell r="F20" t="str">
            <v>E</v>
          </cell>
          <cell r="G20" t="str">
            <v>F</v>
          </cell>
          <cell r="H20" t="str">
            <v>G</v>
          </cell>
          <cell r="I20" t="str">
            <v>H</v>
          </cell>
          <cell r="J20" t="str">
            <v>I</v>
          </cell>
          <cell r="K20" t="str">
            <v>J=H+I</v>
          </cell>
          <cell r="L20" t="str">
            <v>K=(J/D)*F</v>
          </cell>
          <cell r="M20" t="str">
            <v>L=(J/E)*G</v>
          </cell>
          <cell r="N20" t="str">
            <v>M = D - J</v>
          </cell>
          <cell r="O20" t="str">
            <v>N = E - J</v>
          </cell>
          <cell r="P20" t="str">
            <v>O=(M/D)*F</v>
          </cell>
          <cell r="Q20" t="str">
            <v>P=(N/E)*G</v>
          </cell>
          <cell r="R20" t="str">
            <v>Q</v>
          </cell>
          <cell r="S20" t="str">
            <v>R</v>
          </cell>
          <cell r="T20" t="str">
            <v>S=(Q/D)*F</v>
          </cell>
          <cell r="U20" t="str">
            <v>T=(R/E)*G</v>
          </cell>
        </row>
        <row r="22">
          <cell r="B22">
            <v>1</v>
          </cell>
          <cell r="J22">
            <v>0</v>
          </cell>
          <cell r="L22">
            <v>0</v>
          </cell>
          <cell r="M22">
            <v>0</v>
          </cell>
          <cell r="N22">
            <v>0</v>
          </cell>
          <cell r="O22">
            <v>0</v>
          </cell>
          <cell r="P22">
            <v>0</v>
          </cell>
          <cell r="Q22">
            <v>0</v>
          </cell>
          <cell r="T22">
            <v>0</v>
          </cell>
          <cell r="U22">
            <v>0</v>
          </cell>
        </row>
        <row r="23">
          <cell r="B23">
            <v>2</v>
          </cell>
          <cell r="J23">
            <v>0</v>
          </cell>
          <cell r="L23">
            <v>0</v>
          </cell>
          <cell r="M23">
            <v>0</v>
          </cell>
          <cell r="N23">
            <v>0</v>
          </cell>
          <cell r="O23">
            <v>0</v>
          </cell>
          <cell r="P23">
            <v>0</v>
          </cell>
          <cell r="Q23">
            <v>0</v>
          </cell>
          <cell r="T23">
            <v>0</v>
          </cell>
          <cell r="U23">
            <v>0</v>
          </cell>
        </row>
        <row r="24">
          <cell r="B24">
            <v>3</v>
          </cell>
          <cell r="J24">
            <v>0</v>
          </cell>
          <cell r="L24">
            <v>0</v>
          </cell>
          <cell r="M24">
            <v>0</v>
          </cell>
          <cell r="N24">
            <v>0</v>
          </cell>
          <cell r="O24">
            <v>0</v>
          </cell>
          <cell r="P24">
            <v>0</v>
          </cell>
          <cell r="Q24">
            <v>0</v>
          </cell>
          <cell r="T24">
            <v>0</v>
          </cell>
          <cell r="U24">
            <v>0</v>
          </cell>
        </row>
        <row r="25">
          <cell r="B25">
            <v>4</v>
          </cell>
          <cell r="J25">
            <v>0</v>
          </cell>
          <cell r="L25">
            <v>0</v>
          </cell>
          <cell r="M25">
            <v>0</v>
          </cell>
          <cell r="N25">
            <v>0</v>
          </cell>
          <cell r="O25">
            <v>0</v>
          </cell>
          <cell r="P25">
            <v>0</v>
          </cell>
          <cell r="Q25">
            <v>0</v>
          </cell>
          <cell r="T25">
            <v>0</v>
          </cell>
          <cell r="U25">
            <v>0</v>
          </cell>
        </row>
        <row r="26">
          <cell r="B26">
            <v>5</v>
          </cell>
          <cell r="J26">
            <v>0</v>
          </cell>
          <cell r="L26">
            <v>0</v>
          </cell>
          <cell r="M26">
            <v>0</v>
          </cell>
          <cell r="N26">
            <v>0</v>
          </cell>
          <cell r="O26">
            <v>0</v>
          </cell>
          <cell r="P26">
            <v>0</v>
          </cell>
          <cell r="Q26">
            <v>0</v>
          </cell>
          <cell r="T26">
            <v>0</v>
          </cell>
          <cell r="U26">
            <v>0</v>
          </cell>
        </row>
        <row r="27">
          <cell r="B27">
            <v>6</v>
          </cell>
          <cell r="J27">
            <v>0</v>
          </cell>
          <cell r="L27">
            <v>0</v>
          </cell>
          <cell r="M27">
            <v>0</v>
          </cell>
          <cell r="N27">
            <v>0</v>
          </cell>
          <cell r="O27">
            <v>0</v>
          </cell>
          <cell r="P27">
            <v>0</v>
          </cell>
          <cell r="Q27">
            <v>0</v>
          </cell>
          <cell r="T27">
            <v>0</v>
          </cell>
          <cell r="U27">
            <v>0</v>
          </cell>
        </row>
        <row r="28">
          <cell r="B28">
            <v>7</v>
          </cell>
          <cell r="J28">
            <v>0</v>
          </cell>
          <cell r="L28">
            <v>0</v>
          </cell>
          <cell r="M28">
            <v>0</v>
          </cell>
          <cell r="N28">
            <v>0</v>
          </cell>
          <cell r="O28">
            <v>0</v>
          </cell>
          <cell r="P28">
            <v>0</v>
          </cell>
          <cell r="Q28">
            <v>0</v>
          </cell>
          <cell r="T28">
            <v>0</v>
          </cell>
          <cell r="U28">
            <v>0</v>
          </cell>
        </row>
        <row r="29">
          <cell r="B29">
            <v>8</v>
          </cell>
          <cell r="J29">
            <v>0</v>
          </cell>
          <cell r="L29">
            <v>0</v>
          </cell>
          <cell r="M29">
            <v>0</v>
          </cell>
          <cell r="N29">
            <v>0</v>
          </cell>
          <cell r="O29">
            <v>0</v>
          </cell>
          <cell r="P29">
            <v>0</v>
          </cell>
          <cell r="Q29">
            <v>0</v>
          </cell>
          <cell r="T29">
            <v>0</v>
          </cell>
          <cell r="U29">
            <v>0</v>
          </cell>
        </row>
        <row r="30">
          <cell r="B30">
            <v>9</v>
          </cell>
          <cell r="J30">
            <v>0</v>
          </cell>
          <cell r="L30">
            <v>0</v>
          </cell>
          <cell r="M30">
            <v>0</v>
          </cell>
          <cell r="N30">
            <v>0</v>
          </cell>
          <cell r="O30">
            <v>0</v>
          </cell>
          <cell r="P30">
            <v>0</v>
          </cell>
          <cell r="Q30">
            <v>0</v>
          </cell>
          <cell r="T30">
            <v>0</v>
          </cell>
          <cell r="U30">
            <v>0</v>
          </cell>
        </row>
        <row r="31">
          <cell r="B31">
            <v>10</v>
          </cell>
          <cell r="J31">
            <v>0</v>
          </cell>
          <cell r="L31">
            <v>0</v>
          </cell>
          <cell r="M31">
            <v>0</v>
          </cell>
          <cell r="N31">
            <v>0</v>
          </cell>
          <cell r="O31">
            <v>0</v>
          </cell>
          <cell r="P31">
            <v>0</v>
          </cell>
          <cell r="Q31">
            <v>0</v>
          </cell>
          <cell r="T31">
            <v>0</v>
          </cell>
          <cell r="U31">
            <v>0</v>
          </cell>
        </row>
        <row r="32">
          <cell r="B32">
            <v>11</v>
          </cell>
          <cell r="J32">
            <v>0</v>
          </cell>
          <cell r="L32">
            <v>0</v>
          </cell>
          <cell r="M32">
            <v>0</v>
          </cell>
          <cell r="N32">
            <v>0</v>
          </cell>
          <cell r="O32">
            <v>0</v>
          </cell>
          <cell r="P32">
            <v>0</v>
          </cell>
          <cell r="Q32">
            <v>0</v>
          </cell>
          <cell r="T32">
            <v>0</v>
          </cell>
          <cell r="U32">
            <v>0</v>
          </cell>
        </row>
        <row r="33">
          <cell r="B33">
            <v>12</v>
          </cell>
          <cell r="J33">
            <v>0</v>
          </cell>
          <cell r="L33">
            <v>0</v>
          </cell>
          <cell r="M33">
            <v>0</v>
          </cell>
          <cell r="N33">
            <v>0</v>
          </cell>
          <cell r="O33">
            <v>0</v>
          </cell>
          <cell r="P33">
            <v>0</v>
          </cell>
          <cell r="Q33">
            <v>0</v>
          </cell>
          <cell r="T33">
            <v>0</v>
          </cell>
          <cell r="U33">
            <v>0</v>
          </cell>
        </row>
        <row r="34">
          <cell r="B34">
            <v>13</v>
          </cell>
          <cell r="J34">
            <v>0</v>
          </cell>
          <cell r="L34">
            <v>0</v>
          </cell>
          <cell r="M34">
            <v>0</v>
          </cell>
          <cell r="N34">
            <v>0</v>
          </cell>
          <cell r="O34">
            <v>0</v>
          </cell>
          <cell r="P34">
            <v>0</v>
          </cell>
          <cell r="Q34">
            <v>0</v>
          </cell>
          <cell r="T34">
            <v>0</v>
          </cell>
          <cell r="U34">
            <v>0</v>
          </cell>
        </row>
        <row r="35">
          <cell r="B35">
            <v>14</v>
          </cell>
          <cell r="J35">
            <v>0</v>
          </cell>
          <cell r="L35">
            <v>0</v>
          </cell>
          <cell r="M35">
            <v>0</v>
          </cell>
          <cell r="N35">
            <v>0</v>
          </cell>
          <cell r="O35">
            <v>0</v>
          </cell>
          <cell r="P35">
            <v>0</v>
          </cell>
          <cell r="Q35">
            <v>0</v>
          </cell>
          <cell r="T35">
            <v>0</v>
          </cell>
          <cell r="U35">
            <v>0</v>
          </cell>
        </row>
        <row r="36">
          <cell r="B36">
            <v>15</v>
          </cell>
          <cell r="J36">
            <v>0</v>
          </cell>
          <cell r="L36">
            <v>0</v>
          </cell>
          <cell r="M36">
            <v>0</v>
          </cell>
          <cell r="N36">
            <v>0</v>
          </cell>
          <cell r="O36">
            <v>0</v>
          </cell>
          <cell r="P36">
            <v>0</v>
          </cell>
          <cell r="Q36">
            <v>0</v>
          </cell>
          <cell r="T36">
            <v>0</v>
          </cell>
          <cell r="U36">
            <v>0</v>
          </cell>
        </row>
        <row r="37">
          <cell r="B37">
            <v>16</v>
          </cell>
          <cell r="J37">
            <v>0</v>
          </cell>
          <cell r="L37">
            <v>0</v>
          </cell>
          <cell r="M37">
            <v>0</v>
          </cell>
          <cell r="N37">
            <v>0</v>
          </cell>
          <cell r="O37">
            <v>0</v>
          </cell>
          <cell r="P37">
            <v>0</v>
          </cell>
          <cell r="Q37">
            <v>0</v>
          </cell>
          <cell r="T37">
            <v>0</v>
          </cell>
          <cell r="U37">
            <v>0</v>
          </cell>
        </row>
        <row r="38">
          <cell r="B38">
            <v>17</v>
          </cell>
          <cell r="J38">
            <v>0</v>
          </cell>
          <cell r="L38">
            <v>0</v>
          </cell>
          <cell r="M38">
            <v>0</v>
          </cell>
          <cell r="N38">
            <v>0</v>
          </cell>
          <cell r="O38">
            <v>0</v>
          </cell>
          <cell r="P38">
            <v>0</v>
          </cell>
          <cell r="Q38">
            <v>0</v>
          </cell>
          <cell r="T38">
            <v>0</v>
          </cell>
          <cell r="U38">
            <v>0</v>
          </cell>
        </row>
        <row r="39">
          <cell r="B39">
            <v>18</v>
          </cell>
          <cell r="J39">
            <v>0</v>
          </cell>
          <cell r="L39">
            <v>0</v>
          </cell>
          <cell r="M39">
            <v>0</v>
          </cell>
          <cell r="N39">
            <v>0</v>
          </cell>
          <cell r="O39">
            <v>0</v>
          </cell>
          <cell r="P39">
            <v>0</v>
          </cell>
          <cell r="Q39">
            <v>0</v>
          </cell>
          <cell r="T39">
            <v>0</v>
          </cell>
          <cell r="U39">
            <v>0</v>
          </cell>
        </row>
        <row r="40">
          <cell r="B40">
            <v>19</v>
          </cell>
          <cell r="J40">
            <v>0</v>
          </cell>
          <cell r="L40">
            <v>0</v>
          </cell>
          <cell r="M40">
            <v>0</v>
          </cell>
          <cell r="N40">
            <v>0</v>
          </cell>
          <cell r="O40">
            <v>0</v>
          </cell>
          <cell r="P40">
            <v>0</v>
          </cell>
          <cell r="Q40">
            <v>0</v>
          </cell>
          <cell r="T40">
            <v>0</v>
          </cell>
          <cell r="U40">
            <v>0</v>
          </cell>
        </row>
        <row r="41">
          <cell r="B41">
            <v>20</v>
          </cell>
          <cell r="J41">
            <v>0</v>
          </cell>
          <cell r="L41">
            <v>0</v>
          </cell>
          <cell r="M41">
            <v>0</v>
          </cell>
          <cell r="N41">
            <v>0</v>
          </cell>
          <cell r="O41">
            <v>0</v>
          </cell>
          <cell r="P41">
            <v>0</v>
          </cell>
          <cell r="Q41">
            <v>0</v>
          </cell>
          <cell r="T41">
            <v>0</v>
          </cell>
          <cell r="U41">
            <v>0</v>
          </cell>
        </row>
        <row r="42">
          <cell r="B42">
            <v>21</v>
          </cell>
          <cell r="J42">
            <v>0</v>
          </cell>
          <cell r="L42">
            <v>0</v>
          </cell>
          <cell r="M42">
            <v>0</v>
          </cell>
          <cell r="N42">
            <v>0</v>
          </cell>
          <cell r="O42">
            <v>0</v>
          </cell>
          <cell r="P42">
            <v>0</v>
          </cell>
          <cell r="Q42">
            <v>0</v>
          </cell>
          <cell r="T42">
            <v>0</v>
          </cell>
          <cell r="U42">
            <v>0</v>
          </cell>
        </row>
        <row r="43">
          <cell r="B43">
            <v>22</v>
          </cell>
          <cell r="J43">
            <v>0</v>
          </cell>
          <cell r="L43">
            <v>0</v>
          </cell>
          <cell r="M43">
            <v>0</v>
          </cell>
          <cell r="N43">
            <v>0</v>
          </cell>
          <cell r="O43">
            <v>0</v>
          </cell>
          <cell r="P43">
            <v>0</v>
          </cell>
          <cell r="Q43">
            <v>0</v>
          </cell>
          <cell r="T43">
            <v>0</v>
          </cell>
          <cell r="U43">
            <v>0</v>
          </cell>
        </row>
        <row r="44">
          <cell r="B44">
            <v>23</v>
          </cell>
          <cell r="J44">
            <v>0</v>
          </cell>
          <cell r="L44">
            <v>0</v>
          </cell>
          <cell r="M44">
            <v>0</v>
          </cell>
          <cell r="N44">
            <v>0</v>
          </cell>
          <cell r="O44">
            <v>0</v>
          </cell>
          <cell r="P44">
            <v>0</v>
          </cell>
          <cell r="Q44">
            <v>0</v>
          </cell>
          <cell r="T44">
            <v>0</v>
          </cell>
          <cell r="U44">
            <v>0</v>
          </cell>
        </row>
        <row r="45">
          <cell r="B45">
            <v>24</v>
          </cell>
          <cell r="J45">
            <v>0</v>
          </cell>
          <cell r="L45">
            <v>0</v>
          </cell>
          <cell r="M45">
            <v>0</v>
          </cell>
          <cell r="N45">
            <v>0</v>
          </cell>
          <cell r="O45">
            <v>0</v>
          </cell>
          <cell r="P45">
            <v>0</v>
          </cell>
          <cell r="Q45">
            <v>0</v>
          </cell>
          <cell r="T45">
            <v>0</v>
          </cell>
          <cell r="U45">
            <v>0</v>
          </cell>
        </row>
        <row r="46">
          <cell r="B46">
            <v>25</v>
          </cell>
          <cell r="J46">
            <v>0</v>
          </cell>
          <cell r="L46">
            <v>0</v>
          </cell>
          <cell r="M46">
            <v>0</v>
          </cell>
          <cell r="N46">
            <v>0</v>
          </cell>
          <cell r="O46">
            <v>0</v>
          </cell>
          <cell r="P46">
            <v>0</v>
          </cell>
          <cell r="Q46">
            <v>0</v>
          </cell>
          <cell r="T46">
            <v>0</v>
          </cell>
          <cell r="U46">
            <v>0</v>
          </cell>
        </row>
        <row r="47">
          <cell r="B47">
            <v>26</v>
          </cell>
          <cell r="J47">
            <v>0</v>
          </cell>
          <cell r="L47">
            <v>0</v>
          </cell>
          <cell r="M47">
            <v>0</v>
          </cell>
          <cell r="N47">
            <v>0</v>
          </cell>
          <cell r="O47">
            <v>0</v>
          </cell>
          <cell r="P47">
            <v>0</v>
          </cell>
          <cell r="Q47">
            <v>0</v>
          </cell>
          <cell r="T47">
            <v>0</v>
          </cell>
          <cell r="U47">
            <v>0</v>
          </cell>
        </row>
        <row r="48">
          <cell r="B48">
            <v>27</v>
          </cell>
          <cell r="J48">
            <v>0</v>
          </cell>
          <cell r="L48">
            <v>0</v>
          </cell>
          <cell r="M48">
            <v>0</v>
          </cell>
          <cell r="N48">
            <v>0</v>
          </cell>
          <cell r="O48">
            <v>0</v>
          </cell>
          <cell r="P48">
            <v>0</v>
          </cell>
          <cell r="Q48">
            <v>0</v>
          </cell>
          <cell r="T48">
            <v>0</v>
          </cell>
          <cell r="U48">
            <v>0</v>
          </cell>
        </row>
        <row r="49">
          <cell r="B49">
            <v>28</v>
          </cell>
          <cell r="J49">
            <v>0</v>
          </cell>
          <cell r="L49">
            <v>0</v>
          </cell>
          <cell r="M49">
            <v>0</v>
          </cell>
          <cell r="N49">
            <v>0</v>
          </cell>
          <cell r="O49">
            <v>0</v>
          </cell>
          <cell r="P49">
            <v>0</v>
          </cell>
          <cell r="Q49">
            <v>0</v>
          </cell>
          <cell r="T49">
            <v>0</v>
          </cell>
          <cell r="U49">
            <v>0</v>
          </cell>
        </row>
        <row r="50">
          <cell r="B50">
            <v>29</v>
          </cell>
          <cell r="J50">
            <v>0</v>
          </cell>
          <cell r="L50">
            <v>0</v>
          </cell>
          <cell r="M50">
            <v>0</v>
          </cell>
          <cell r="N50">
            <v>0</v>
          </cell>
          <cell r="O50">
            <v>0</v>
          </cell>
          <cell r="P50">
            <v>0</v>
          </cell>
          <cell r="Q50">
            <v>0</v>
          </cell>
          <cell r="T50">
            <v>0</v>
          </cell>
          <cell r="U50">
            <v>0</v>
          </cell>
        </row>
        <row r="51">
          <cell r="B51">
            <v>30</v>
          </cell>
          <cell r="J51">
            <v>0</v>
          </cell>
          <cell r="L51">
            <v>0</v>
          </cell>
          <cell r="M51">
            <v>0</v>
          </cell>
          <cell r="N51">
            <v>0</v>
          </cell>
          <cell r="O51">
            <v>0</v>
          </cell>
          <cell r="P51">
            <v>0</v>
          </cell>
          <cell r="Q51">
            <v>0</v>
          </cell>
          <cell r="T51">
            <v>0</v>
          </cell>
          <cell r="U51">
            <v>0</v>
          </cell>
        </row>
        <row r="52">
          <cell r="B52">
            <v>31</v>
          </cell>
          <cell r="J52">
            <v>0</v>
          </cell>
          <cell r="L52">
            <v>0</v>
          </cell>
          <cell r="M52">
            <v>0</v>
          </cell>
          <cell r="N52">
            <v>0</v>
          </cell>
          <cell r="O52">
            <v>0</v>
          </cell>
          <cell r="P52">
            <v>0</v>
          </cell>
          <cell r="Q52">
            <v>0</v>
          </cell>
          <cell r="T52">
            <v>0</v>
          </cell>
          <cell r="U52">
            <v>0</v>
          </cell>
        </row>
        <row r="53">
          <cell r="B53">
            <v>32</v>
          </cell>
          <cell r="J53">
            <v>0</v>
          </cell>
          <cell r="L53">
            <v>0</v>
          </cell>
          <cell r="M53">
            <v>0</v>
          </cell>
          <cell r="N53">
            <v>0</v>
          </cell>
          <cell r="O53">
            <v>0</v>
          </cell>
          <cell r="P53">
            <v>0</v>
          </cell>
          <cell r="Q53">
            <v>0</v>
          </cell>
          <cell r="T53">
            <v>0</v>
          </cell>
          <cell r="U53">
            <v>0</v>
          </cell>
        </row>
        <row r="54">
          <cell r="B54">
            <v>33</v>
          </cell>
          <cell r="J54">
            <v>0</v>
          </cell>
          <cell r="L54">
            <v>0</v>
          </cell>
          <cell r="M54">
            <v>0</v>
          </cell>
          <cell r="N54">
            <v>0</v>
          </cell>
          <cell r="O54">
            <v>0</v>
          </cell>
          <cell r="P54">
            <v>0</v>
          </cell>
          <cell r="Q54">
            <v>0</v>
          </cell>
          <cell r="T54">
            <v>0</v>
          </cell>
          <cell r="U54">
            <v>0</v>
          </cell>
        </row>
        <row r="55">
          <cell r="B55">
            <v>34</v>
          </cell>
          <cell r="J55">
            <v>0</v>
          </cell>
          <cell r="L55">
            <v>0</v>
          </cell>
          <cell r="M55">
            <v>0</v>
          </cell>
          <cell r="N55">
            <v>0</v>
          </cell>
          <cell r="O55">
            <v>0</v>
          </cell>
          <cell r="P55">
            <v>0</v>
          </cell>
          <cell r="Q55">
            <v>0</v>
          </cell>
          <cell r="T55">
            <v>0</v>
          </cell>
          <cell r="U55">
            <v>0</v>
          </cell>
        </row>
        <row r="56">
          <cell r="B56">
            <v>35</v>
          </cell>
          <cell r="J56">
            <v>0</v>
          </cell>
          <cell r="L56">
            <v>0</v>
          </cell>
          <cell r="M56">
            <v>0</v>
          </cell>
          <cell r="N56">
            <v>0</v>
          </cell>
          <cell r="O56">
            <v>0</v>
          </cell>
          <cell r="P56">
            <v>0</v>
          </cell>
          <cell r="Q56">
            <v>0</v>
          </cell>
          <cell r="T56">
            <v>0</v>
          </cell>
          <cell r="U56">
            <v>0</v>
          </cell>
        </row>
        <row r="57">
          <cell r="B57">
            <v>36</v>
          </cell>
          <cell r="J57">
            <v>0</v>
          </cell>
          <cell r="L57">
            <v>0</v>
          </cell>
          <cell r="M57">
            <v>0</v>
          </cell>
          <cell r="N57">
            <v>0</v>
          </cell>
          <cell r="O57">
            <v>0</v>
          </cell>
          <cell r="P57">
            <v>0</v>
          </cell>
          <cell r="Q57">
            <v>0</v>
          </cell>
          <cell r="T57">
            <v>0</v>
          </cell>
          <cell r="U57">
            <v>0</v>
          </cell>
        </row>
        <row r="88">
          <cell r="C88" t="str">
            <v>PETUNJUK PENGISIAN DATA PADA FORM LMK</v>
          </cell>
        </row>
        <row r="89">
          <cell r="C89" t="str">
            <v>LEMBAR :  3</v>
          </cell>
        </row>
        <row r="91">
          <cell r="C91" t="str">
            <v>FORM KIRI ( Form Pemasukan Data )</v>
          </cell>
        </row>
        <row r="93">
          <cell r="C93" t="str">
            <v>Uraian Pekerjaan</v>
          </cell>
          <cell r="D93" t="str">
            <v>:</v>
          </cell>
          <cell r="E93" t="str">
            <v>Diisi Item pekerjaan seluruhnya sebagaimana tercantum dalam kontrak</v>
          </cell>
        </row>
        <row r="94">
          <cell r="E94" t="str">
            <v>(Major Item dan Minor Item )</v>
          </cell>
        </row>
        <row r="96">
          <cell r="C96" t="str">
            <v>Ra Volume Omzet Kontrak</v>
          </cell>
          <cell r="D96" t="str">
            <v>:</v>
          </cell>
          <cell r="E96" t="str">
            <v>Diisi sesuai volume kontrak</v>
          </cell>
        </row>
        <row r="97">
          <cell r="C97" t="str">
            <v>Ra Volume  RAB ( BL )</v>
          </cell>
          <cell r="D97" t="str">
            <v>:</v>
          </cell>
          <cell r="E97" t="str">
            <v>Diisi sesuai volume RAB</v>
          </cell>
        </row>
        <row r="99">
          <cell r="C99" t="str">
            <v>Ra Nilai Bobot Kontrak</v>
          </cell>
          <cell r="D99" t="str">
            <v>:</v>
          </cell>
          <cell r="E99" t="str">
            <v>Minor Item : diisi sesuai bobot kontrak</v>
          </cell>
        </row>
        <row r="100">
          <cell r="E100" t="str">
            <v>Major Item : penjumlahan dari minor item dari  kelompok pekerjaan yang bersesuaian</v>
          </cell>
        </row>
        <row r="102">
          <cell r="C102" t="str">
            <v>Ra Nilai Bobot RAB</v>
          </cell>
          <cell r="D102" t="str">
            <v>:</v>
          </cell>
          <cell r="E102" t="str">
            <v>Minor Item : diisi sesuai bobot RAB</v>
          </cell>
        </row>
        <row r="103">
          <cell r="E103" t="str">
            <v>Major Item : penjumlahan dari minor item dari  kelompok pekerjaan yang bersesuaian</v>
          </cell>
        </row>
        <row r="105">
          <cell r="C105" t="str">
            <v>Ri Terpasang Volume s/d yang lalu</v>
          </cell>
          <cell r="D105" t="str">
            <v>:</v>
          </cell>
          <cell r="E105" t="str">
            <v>Cukup jelas ( tidak ada perubahan )</v>
          </cell>
        </row>
        <row r="106">
          <cell r="C106" t="str">
            <v>Ri Terpasang Volume s/d saat ini</v>
          </cell>
          <cell r="D106" t="str">
            <v>:</v>
          </cell>
          <cell r="E106" t="str">
            <v>Cukup jelas ( tidak ada perubahan )</v>
          </cell>
        </row>
        <row r="108">
          <cell r="C108" t="str">
            <v>Ra Prestasi 2 mgg yad  Volume Kontrak</v>
          </cell>
          <cell r="D108" t="str">
            <v>:</v>
          </cell>
          <cell r="E108" t="str">
            <v>Diisi Ra volume yang akan dikerjakan untuk periode 2 ( dua ) minggu yang akan datang sesuai volume kontrak</v>
          </cell>
        </row>
        <row r="109">
          <cell r="C109" t="str">
            <v>Ra Prestasi 2 mgg yad  Volume RAB</v>
          </cell>
          <cell r="D109" t="str">
            <v>:</v>
          </cell>
          <cell r="E109" t="str">
            <v>Diisi Ra volume yang akan dikerjakan untuk periode 2 ( dua ) minggu yang akan datang sesuai volume RAB</v>
          </cell>
        </row>
        <row r="112">
          <cell r="C112" t="str">
            <v>FORM KANAN ( Form yang dicetak )</v>
          </cell>
        </row>
        <row r="114">
          <cell r="C114" t="str">
            <v>Pengisian data pada masing-masing kolom form kanan dilakukan menggunakan formula yang mengacu pada form kiri yang bersesuaian.</v>
          </cell>
        </row>
        <row r="115">
          <cell r="C115" t="str">
            <v>Kolom Uraian Pekerjaan cukup diisi Major Item saja.</v>
          </cell>
        </row>
      </sheetData>
      <sheetData sheetId="6">
        <row r="1">
          <cell r="J1" t="str">
            <v>FORM LMK  : 4</v>
          </cell>
        </row>
        <row r="2">
          <cell r="J2" t="str">
            <v>LEMBAR      : 4</v>
          </cell>
        </row>
        <row r="4">
          <cell r="B4" t="str">
            <v>V.</v>
          </cell>
          <cell r="C4" t="str">
            <v>ASAL USUL DANA</v>
          </cell>
        </row>
        <row r="6">
          <cell r="B6" t="str">
            <v>No.</v>
          </cell>
          <cell r="D6" t="str">
            <v>U R A I A N</v>
          </cell>
          <cell r="E6" t="str">
            <v>JUMLAH</v>
          </cell>
          <cell r="G6" t="str">
            <v>KETERANGAN</v>
          </cell>
        </row>
        <row r="7">
          <cell r="E7" t="str">
            <v>(Rp)</v>
          </cell>
        </row>
        <row r="10">
          <cell r="B10" t="str">
            <v>1</v>
          </cell>
          <cell r="D10" t="str">
            <v>CASH</v>
          </cell>
        </row>
        <row r="11">
          <cell r="C11" t="str">
            <v>-</v>
          </cell>
          <cell r="D11" t="str">
            <v>Dropping ke Proyek</v>
          </cell>
          <cell r="E11">
            <v>1230000</v>
          </cell>
          <cell r="F11" t="str">
            <v xml:space="preserve"> Droping      jt (tgl      )</v>
          </cell>
        </row>
        <row r="12">
          <cell r="C12" t="str">
            <v>-</v>
          </cell>
          <cell r="D12" t="str">
            <v>Pembebanan dr/ke Divisi/Pusat/Proy</v>
          </cell>
          <cell r="E12">
            <v>-6085.7759999999998</v>
          </cell>
          <cell r="F12" t="str">
            <v xml:space="preserve"> Termasuk Pemasaran Rp.  Jt.</v>
          </cell>
        </row>
        <row r="13">
          <cell r="C13" t="str">
            <v>-</v>
          </cell>
          <cell r="D13" t="str">
            <v>Mutasi Cash/Bank dr/ke Proyek lain</v>
          </cell>
          <cell r="E13">
            <v>1268224.953</v>
          </cell>
          <cell r="F13" t="str">
            <v xml:space="preserve"> (dari Divisi)</v>
          </cell>
        </row>
        <row r="14">
          <cell r="C14" t="str">
            <v>-</v>
          </cell>
          <cell r="D14" t="str">
            <v>Cash lain-lain</v>
          </cell>
          <cell r="E14">
            <v>4221.0250000000005</v>
          </cell>
          <cell r="F14" t="str">
            <v xml:space="preserve"> Jagir,Selisih Kas</v>
          </cell>
        </row>
        <row r="15">
          <cell r="C15" t="str">
            <v>-</v>
          </cell>
          <cell r="D15" t="str">
            <v>Potongan Pajak PPH</v>
          </cell>
          <cell r="E15">
            <v>-2108.3869999999997</v>
          </cell>
        </row>
        <row r="16">
          <cell r="C16" t="str">
            <v>-</v>
          </cell>
          <cell r="D16" t="str">
            <v>PPN M</v>
          </cell>
          <cell r="E16">
            <v>0</v>
          </cell>
          <cell r="F16" t="str">
            <v xml:space="preserve"> Nilai ini dpt (+) atau (-)</v>
          </cell>
        </row>
        <row r="17">
          <cell r="D17" t="str">
            <v>JUMLAH ( 1 )</v>
          </cell>
          <cell r="E17">
            <v>2494251.8149999999</v>
          </cell>
        </row>
        <row r="18">
          <cell r="B18" t="str">
            <v>2</v>
          </cell>
          <cell r="D18" t="str">
            <v>UTANG PROYEK</v>
          </cell>
        </row>
        <row r="19">
          <cell r="B19" t="str">
            <v>2.1</v>
          </cell>
          <cell r="D19" t="str">
            <v>Saldo Utang di Proyek</v>
          </cell>
          <cell r="E19">
            <v>0</v>
          </cell>
          <cell r="G19" t="str">
            <v>Total Utang (tmsk Div)</v>
          </cell>
          <cell r="I19" t="str">
            <v>: Rp</v>
          </cell>
          <cell r="J19">
            <v>0</v>
          </cell>
        </row>
        <row r="20">
          <cell r="B20" t="str">
            <v>2.2</v>
          </cell>
          <cell r="D20" t="str">
            <v>Biaya Akan Dibayar (Terbuku)</v>
          </cell>
          <cell r="E20">
            <v>0</v>
          </cell>
          <cell r="G20" t="str">
            <v>Utang jatuh tempo</v>
          </cell>
          <cell r="I20" t="str">
            <v>: Rp</v>
          </cell>
          <cell r="J20">
            <v>0</v>
          </cell>
        </row>
        <row r="21">
          <cell r="D21" t="str">
            <v>Biaya Akan Dibayar (Belum Terbuku)</v>
          </cell>
          <cell r="G21" t="str">
            <v>(utg.yg.kelengkapan pendukung-</v>
          </cell>
        </row>
        <row r="22">
          <cell r="B22" t="str">
            <v>2.2.1</v>
          </cell>
          <cell r="D22" t="str">
            <v>B L K (BAD)</v>
          </cell>
          <cell r="G22" t="str">
            <v>nya sdh.valid)</v>
          </cell>
        </row>
        <row r="23">
          <cell r="C23" t="str">
            <v>-</v>
          </cell>
          <cell r="D23" t="str">
            <v>Material</v>
          </cell>
          <cell r="G23" t="str">
            <v>Jumlah Nasabah    :</v>
          </cell>
          <cell r="J23">
            <v>0</v>
          </cell>
        </row>
        <row r="24">
          <cell r="C24" t="str">
            <v>-</v>
          </cell>
          <cell r="D24" t="str">
            <v>Upah</v>
          </cell>
          <cell r="G24" t="str">
            <v>(utk.yg.namanya sama dianggap -</v>
          </cell>
        </row>
        <row r="25">
          <cell r="C25" t="str">
            <v>-</v>
          </cell>
          <cell r="D25" t="str">
            <v>Alat</v>
          </cell>
          <cell r="G25" t="str">
            <v>1 nasabah)</v>
          </cell>
        </row>
        <row r="26">
          <cell r="C26" t="str">
            <v>-</v>
          </cell>
          <cell r="D26" t="str">
            <v>Sub Kontraktor</v>
          </cell>
        </row>
        <row r="27">
          <cell r="B27" t="str">
            <v>2.2.2</v>
          </cell>
          <cell r="D27" t="str">
            <v>B T L K (BAD)</v>
          </cell>
        </row>
        <row r="28">
          <cell r="C28" t="str">
            <v>-</v>
          </cell>
          <cell r="D28" t="str">
            <v>Biaya Pegawai</v>
          </cell>
        </row>
        <row r="29">
          <cell r="C29" t="str">
            <v>-</v>
          </cell>
          <cell r="D29" t="str">
            <v>Biaya Kendaraan</v>
          </cell>
        </row>
        <row r="30">
          <cell r="C30" t="str">
            <v>-</v>
          </cell>
          <cell r="D30" t="str">
            <v>Biaya Keuangan</v>
          </cell>
        </row>
        <row r="31">
          <cell r="C31" t="str">
            <v>-</v>
          </cell>
          <cell r="D31" t="str">
            <v>Biaya Umum</v>
          </cell>
        </row>
        <row r="32">
          <cell r="D32" t="str">
            <v>JUMLAH ( 2 )</v>
          </cell>
          <cell r="E32">
            <v>0</v>
          </cell>
        </row>
        <row r="33">
          <cell r="B33">
            <v>3</v>
          </cell>
          <cell r="D33" t="str">
            <v>PEMBEBANAN</v>
          </cell>
        </row>
        <row r="34">
          <cell r="C34" t="str">
            <v>-</v>
          </cell>
          <cell r="D34" t="str">
            <v>Bunga Bank</v>
          </cell>
          <cell r="G34" t="str">
            <v>Jumlah yg.dibebankan oleh divisi-</v>
          </cell>
        </row>
        <row r="35">
          <cell r="C35" t="str">
            <v>-</v>
          </cell>
          <cell r="D35" t="str">
            <v>Penyusutan Alat (Intracomtable)</v>
          </cell>
          <cell r="G35" t="str">
            <v>atau  proyek  dapat  menghitung</v>
          </cell>
        </row>
        <row r="36">
          <cell r="G36" t="str">
            <v>sendiri dg.tingkat bunga yang sdh</v>
          </cell>
        </row>
        <row r="37">
          <cell r="D37" t="str">
            <v>JUMLAH ( 3 )</v>
          </cell>
          <cell r="E37">
            <v>0</v>
          </cell>
          <cell r="G37" t="str">
            <v>ditetapkan oleh pst.</v>
          </cell>
        </row>
        <row r="38">
          <cell r="G38" t="str">
            <v>(rata-rata tertimbang)</v>
          </cell>
        </row>
        <row r="39">
          <cell r="D39" t="str">
            <v>JUMLAH ( 1 + 2 + 3 )</v>
          </cell>
          <cell r="E39">
            <v>2494251.8149999999</v>
          </cell>
        </row>
        <row r="42">
          <cell r="B42">
            <v>4</v>
          </cell>
          <cell r="D42" t="str">
            <v>SALDO / PERSEDIAAN</v>
          </cell>
        </row>
        <row r="43">
          <cell r="B43">
            <v>4.0999999999999996</v>
          </cell>
          <cell r="D43" t="str">
            <v>PERSEDIAAN</v>
          </cell>
        </row>
        <row r="44">
          <cell r="D44" t="str">
            <v>Bahan baku</v>
          </cell>
        </row>
        <row r="45">
          <cell r="D45" t="str">
            <v>Suku Cadang</v>
          </cell>
        </row>
        <row r="46">
          <cell r="D46" t="str">
            <v>Bahan Bakar</v>
          </cell>
        </row>
        <row r="47">
          <cell r="D47" t="str">
            <v>Lain-lain</v>
          </cell>
        </row>
        <row r="48">
          <cell r="B48">
            <v>4.2</v>
          </cell>
          <cell r="D48" t="str">
            <v>SALDO KAS / BANK</v>
          </cell>
          <cell r="E48">
            <v>2168.4480000000003</v>
          </cell>
        </row>
        <row r="49">
          <cell r="B49">
            <v>4.3</v>
          </cell>
          <cell r="D49" t="str">
            <v>BIAYA DIBAYAR DI MUKA</v>
          </cell>
          <cell r="E49">
            <v>1726442.318</v>
          </cell>
        </row>
        <row r="50">
          <cell r="B50">
            <v>4.4000000000000004</v>
          </cell>
          <cell r="D50" t="str">
            <v>SALDO PERSEKOT</v>
          </cell>
          <cell r="E50">
            <v>0</v>
          </cell>
        </row>
        <row r="51">
          <cell r="B51">
            <v>4.5</v>
          </cell>
          <cell r="D51" t="str">
            <v>PIUTANG PIHAK KETIGA &amp; UM. SUB</v>
          </cell>
          <cell r="E51">
            <v>712773.60900000005</v>
          </cell>
        </row>
        <row r="52">
          <cell r="D52" t="str">
            <v>JUMLAH ( 4 )</v>
          </cell>
          <cell r="E52">
            <v>2441384.375</v>
          </cell>
        </row>
        <row r="53">
          <cell r="B53" t="str">
            <v>5</v>
          </cell>
          <cell r="D53" t="str">
            <v>CASH NON BIAYA ( 5 )</v>
          </cell>
          <cell r="E53">
            <v>2867.654</v>
          </cell>
          <cell r="G53" t="str">
            <v xml:space="preserve">PPN &amp; PPH </v>
          </cell>
        </row>
        <row r="54">
          <cell r="D54" t="str">
            <v>JUMLAH ( 4 + 5 )</v>
          </cell>
          <cell r="E54">
            <v>2444252.0290000001</v>
          </cell>
          <cell r="G54" t="str">
            <v>Catatan : Pemasaran Cabang</v>
          </cell>
        </row>
        <row r="55">
          <cell r="G55" t="str">
            <v xml:space="preserve">s/d saat ini Rp. </v>
          </cell>
        </row>
        <row r="56">
          <cell r="D56" t="str">
            <v>ESTIMASI BIAYA (1+2+3-4-5)</v>
          </cell>
          <cell r="E56">
            <v>49999.785999999847</v>
          </cell>
        </row>
        <row r="57">
          <cell r="E57">
            <v>49999.785999999847</v>
          </cell>
          <cell r="G57" t="str">
            <v>SALAH KOQ BISA YACH?</v>
          </cell>
        </row>
      </sheetData>
      <sheetData sheetId="7">
        <row r="1">
          <cell r="N1" t="str">
            <v>FORM LMK  : 5</v>
          </cell>
        </row>
        <row r="2">
          <cell r="N2" t="str">
            <v>LEMBAR      : 5</v>
          </cell>
        </row>
        <row r="4">
          <cell r="B4" t="str">
            <v>VI.</v>
          </cell>
          <cell r="C4" t="str">
            <v>A N A L I S A</v>
          </cell>
          <cell r="I4" t="str">
            <v>VII.</v>
          </cell>
          <cell r="J4" t="str">
            <v>A N A L I S A</v>
          </cell>
        </row>
        <row r="6">
          <cell r="B6" t="str">
            <v>No.</v>
          </cell>
          <cell r="D6" t="str">
            <v>U R A I A N</v>
          </cell>
          <cell r="E6" t="str">
            <v>R K P</v>
          </cell>
          <cell r="G6" t="str">
            <v>KETERANGAN</v>
          </cell>
          <cell r="I6" t="str">
            <v>No.</v>
          </cell>
          <cell r="K6" t="str">
            <v>U R A I A N</v>
          </cell>
          <cell r="L6" t="str">
            <v>R K P</v>
          </cell>
          <cell r="N6" t="str">
            <v>KETERANGAN</v>
          </cell>
        </row>
        <row r="7">
          <cell r="E7" t="str">
            <v>AWAL</v>
          </cell>
          <cell r="F7" t="str">
            <v>REVIEW</v>
          </cell>
          <cell r="L7" t="str">
            <v>AWAL</v>
          </cell>
          <cell r="M7" t="str">
            <v>REVIEW</v>
          </cell>
        </row>
        <row r="10">
          <cell r="B10">
            <v>1</v>
          </cell>
          <cell r="D10" t="str">
            <v>POSISI s/d MINGGU INI</v>
          </cell>
          <cell r="I10">
            <v>2</v>
          </cell>
          <cell r="K10" t="str">
            <v>POSISI s/d PROYEK SELESAI</v>
          </cell>
        </row>
        <row r="11">
          <cell r="B11">
            <v>1.1000000000000001</v>
          </cell>
          <cell r="D11" t="str">
            <v>PRESTASI TERPASANG</v>
          </cell>
          <cell r="I11">
            <v>2.1</v>
          </cell>
          <cell r="K11" t="str">
            <v xml:space="preserve"> PENJUALAN</v>
          </cell>
        </row>
        <row r="12">
          <cell r="C12" t="str">
            <v>-</v>
          </cell>
          <cell r="D12" t="str">
            <v xml:space="preserve">Rencana     </v>
          </cell>
          <cell r="E12">
            <v>0</v>
          </cell>
          <cell r="F12">
            <v>0</v>
          </cell>
          <cell r="J12" t="str">
            <v>-</v>
          </cell>
          <cell r="K12" t="str">
            <v>Rencana Penjualan</v>
          </cell>
          <cell r="L12">
            <v>5199000</v>
          </cell>
          <cell r="M12">
            <v>11744593.159</v>
          </cell>
        </row>
        <row r="13">
          <cell r="C13" t="str">
            <v>-</v>
          </cell>
          <cell r="D13" t="str">
            <v>Realisasi</v>
          </cell>
          <cell r="E13">
            <v>0</v>
          </cell>
          <cell r="F13">
            <v>0</v>
          </cell>
          <cell r="I13">
            <v>2.2000000000000002</v>
          </cell>
          <cell r="K13" t="str">
            <v>BIAYA LANGSUNG</v>
          </cell>
        </row>
        <row r="14">
          <cell r="D14" t="str">
            <v>Penyimpangan Prestasi</v>
          </cell>
          <cell r="E14">
            <v>0</v>
          </cell>
          <cell r="F14">
            <v>0</v>
          </cell>
          <cell r="G14" t="str">
            <v xml:space="preserve"> Progres Terlambat</v>
          </cell>
          <cell r="J14" t="str">
            <v>-</v>
          </cell>
          <cell r="K14" t="str">
            <v xml:space="preserve">Rencana RKP  </v>
          </cell>
          <cell r="L14">
            <v>4414681</v>
          </cell>
          <cell r="M14">
            <v>2738676</v>
          </cell>
        </row>
        <row r="15">
          <cell r="B15">
            <v>1.2</v>
          </cell>
          <cell r="D15" t="str">
            <v>WAKTU SESUAI PRESTASI</v>
          </cell>
          <cell r="G15" t="str">
            <v>Dari Rencana</v>
          </cell>
          <cell r="J15" t="str">
            <v>-</v>
          </cell>
          <cell r="K15" t="str">
            <v>Realisasi + Proyeksi Sisa</v>
          </cell>
          <cell r="L15">
            <v>4414681</v>
          </cell>
          <cell r="M15">
            <v>2738676</v>
          </cell>
        </row>
        <row r="16">
          <cell r="C16" t="str">
            <v>-</v>
          </cell>
          <cell r="D16" t="str">
            <v>Rencana  ( Minggu )</v>
          </cell>
          <cell r="E16">
            <v>59</v>
          </cell>
          <cell r="F16">
            <v>59</v>
          </cell>
          <cell r="K16" t="str">
            <v>Penyimpangan B L K</v>
          </cell>
          <cell r="L16">
            <v>0</v>
          </cell>
          <cell r="M16">
            <v>0</v>
          </cell>
        </row>
        <row r="17">
          <cell r="C17" t="str">
            <v>-</v>
          </cell>
          <cell r="D17" t="str">
            <v>Realisasi  ( Minggu )</v>
          </cell>
          <cell r="E17">
            <v>49</v>
          </cell>
          <cell r="F17">
            <v>49</v>
          </cell>
          <cell r="I17">
            <v>2.2999999999999998</v>
          </cell>
          <cell r="K17" t="str">
            <v>BIAYA TAK LANGSUNG</v>
          </cell>
        </row>
        <row r="18">
          <cell r="D18" t="str">
            <v>Penyimpangan Waktu</v>
          </cell>
          <cell r="E18">
            <v>10</v>
          </cell>
          <cell r="F18">
            <v>10</v>
          </cell>
          <cell r="G18" t="str">
            <v xml:space="preserve"> Ri Waktu Lebih Cepat</v>
          </cell>
          <cell r="J18" t="str">
            <v>-</v>
          </cell>
          <cell r="K18" t="str">
            <v>Rencana RKP</v>
          </cell>
          <cell r="L18">
            <v>418594</v>
          </cell>
          <cell r="M18">
            <v>418594</v>
          </cell>
        </row>
        <row r="19">
          <cell r="B19">
            <v>1.3</v>
          </cell>
          <cell r="D19" t="str">
            <v>PRODUKSI</v>
          </cell>
          <cell r="G19" t="str">
            <v>Dari Rencana</v>
          </cell>
          <cell r="J19" t="str">
            <v>-</v>
          </cell>
          <cell r="K19" t="str">
            <v>Realisasi + Proyeksi Sisa</v>
          </cell>
          <cell r="L19">
            <v>418594</v>
          </cell>
          <cell r="M19">
            <v>418594</v>
          </cell>
        </row>
        <row r="20">
          <cell r="C20" t="str">
            <v>-</v>
          </cell>
          <cell r="D20" t="str">
            <v>Sesuai Prestasi Terpasang</v>
          </cell>
          <cell r="E20">
            <v>0</v>
          </cell>
          <cell r="F20">
            <v>0</v>
          </cell>
          <cell r="K20" t="str">
            <v xml:space="preserve">Penyimpangan BLK </v>
          </cell>
          <cell r="L20">
            <v>0</v>
          </cell>
          <cell r="M20">
            <v>0</v>
          </cell>
        </row>
        <row r="21">
          <cell r="C21" t="str">
            <v>-</v>
          </cell>
          <cell r="D21" t="str">
            <v>Sesuai Prestasi Diakui</v>
          </cell>
          <cell r="E21">
            <v>0</v>
          </cell>
          <cell r="F21">
            <v>0</v>
          </cell>
          <cell r="K21" t="str">
            <v>Penyimpangan BLK + BTLK</v>
          </cell>
          <cell r="L21">
            <v>0</v>
          </cell>
          <cell r="M21">
            <v>0</v>
          </cell>
        </row>
        <row r="22">
          <cell r="D22" t="str">
            <v>Piutang Prestasi</v>
          </cell>
          <cell r="E22">
            <v>0</v>
          </cell>
          <cell r="F22">
            <v>0</v>
          </cell>
        </row>
        <row r="23">
          <cell r="B23">
            <v>1.4</v>
          </cell>
          <cell r="D23" t="str">
            <v>PIUTANG</v>
          </cell>
          <cell r="I23">
            <v>2.4</v>
          </cell>
          <cell r="K23" t="str">
            <v>MARGIN s/d SELESAI</v>
          </cell>
        </row>
        <row r="24">
          <cell r="C24" t="str">
            <v>-</v>
          </cell>
          <cell r="D24" t="str">
            <v>Piutang/Utang Prestasi</v>
          </cell>
          <cell r="E24">
            <v>0</v>
          </cell>
          <cell r="F24">
            <v>0</v>
          </cell>
          <cell r="J24" t="str">
            <v>-</v>
          </cell>
          <cell r="K24" t="str">
            <v>Rencana Margin s/d Selesai</v>
          </cell>
          <cell r="L24">
            <v>365725</v>
          </cell>
          <cell r="M24">
            <v>8587323.159</v>
          </cell>
        </row>
        <row r="25">
          <cell r="B25" t="str">
            <v>*)</v>
          </cell>
          <cell r="C25" t="str">
            <v>-</v>
          </cell>
          <cell r="D25" t="str">
            <v>Piutang Faktur (NET)</v>
          </cell>
          <cell r="E25">
            <v>984000</v>
          </cell>
          <cell r="F25">
            <v>984000</v>
          </cell>
          <cell r="J25" t="str">
            <v>-</v>
          </cell>
          <cell r="K25" t="str">
            <v>Sesuai Realisasi + Proyeksi</v>
          </cell>
          <cell r="L25">
            <v>365725</v>
          </cell>
          <cell r="M25">
            <v>8587323.159</v>
          </cell>
        </row>
        <row r="26">
          <cell r="B26" t="str">
            <v>*)</v>
          </cell>
          <cell r="C26" t="str">
            <v>-</v>
          </cell>
          <cell r="D26" t="str">
            <v>Piutang Usaha (NET )</v>
          </cell>
          <cell r="E26">
            <v>0</v>
          </cell>
          <cell r="F26">
            <v>0</v>
          </cell>
        </row>
        <row r="27">
          <cell r="D27" t="str">
            <v>JUMLAH PIUTANG</v>
          </cell>
          <cell r="E27">
            <v>984000</v>
          </cell>
          <cell r="F27">
            <v>984000</v>
          </cell>
          <cell r="K27" t="str">
            <v>Penyimpangan Margin s/d selesai</v>
          </cell>
          <cell r="L27">
            <v>0</v>
          </cell>
          <cell r="M27">
            <v>0</v>
          </cell>
        </row>
        <row r="28">
          <cell r="B28">
            <v>1.5</v>
          </cell>
          <cell r="D28" t="str">
            <v>BIAYA</v>
          </cell>
        </row>
        <row r="29">
          <cell r="D29" t="str">
            <v>B L K</v>
          </cell>
        </row>
        <row r="30">
          <cell r="C30" t="str">
            <v>-</v>
          </cell>
          <cell r="D30" t="str">
            <v>Rencana Sesuai Prestasi</v>
          </cell>
          <cell r="E30">
            <v>0</v>
          </cell>
          <cell r="F30">
            <v>0</v>
          </cell>
          <cell r="I30" t="str">
            <v>VI.</v>
          </cell>
          <cell r="K30" t="str">
            <v>MASALAH POTENSIAL PROYEK</v>
          </cell>
        </row>
        <row r="31">
          <cell r="C31" t="str">
            <v>-</v>
          </cell>
          <cell r="D31" t="str">
            <v>Realisasi Sesuai Prestasi</v>
          </cell>
          <cell r="E31">
            <v>0</v>
          </cell>
          <cell r="F31">
            <v>0</v>
          </cell>
        </row>
        <row r="32">
          <cell r="D32" t="str">
            <v>Penyimpangan BLK</v>
          </cell>
          <cell r="E32">
            <v>0</v>
          </cell>
          <cell r="F32">
            <v>0</v>
          </cell>
          <cell r="I32" t="str">
            <v>NO.</v>
          </cell>
          <cell r="K32" t="str">
            <v>CATATAN MANAJER PROYEK (HARUS DIISI OLEH TEAM PROYEK)</v>
          </cell>
        </row>
        <row r="33">
          <cell r="B33" t="str">
            <v>1.5.2</v>
          </cell>
          <cell r="D33" t="str">
            <v>B T L K</v>
          </cell>
        </row>
        <row r="34">
          <cell r="C34" t="str">
            <v>-</v>
          </cell>
          <cell r="D34" t="str">
            <v>Rencana Sesuai Waktu</v>
          </cell>
          <cell r="E34">
            <v>2790137.7900970001</v>
          </cell>
          <cell r="F34">
            <v>2790137.7900970001</v>
          </cell>
        </row>
        <row r="35">
          <cell r="C35" t="str">
            <v>-</v>
          </cell>
          <cell r="D35" t="str">
            <v>Realisasi Sesuai Waktu</v>
          </cell>
          <cell r="E35">
            <v>0</v>
          </cell>
          <cell r="F35">
            <v>0</v>
          </cell>
        </row>
        <row r="36">
          <cell r="D36" t="str">
            <v>Penyimpangan BTLK</v>
          </cell>
          <cell r="E36">
            <v>2790137.7900970001</v>
          </cell>
          <cell r="F36">
            <v>2790137.7900970001</v>
          </cell>
        </row>
        <row r="37">
          <cell r="D37" t="str">
            <v>Penyimpangan BLK + BTLK</v>
          </cell>
          <cell r="E37">
            <v>2790137.7900970001</v>
          </cell>
          <cell r="F37">
            <v>2790137.7900970001</v>
          </cell>
        </row>
        <row r="38">
          <cell r="B38">
            <v>1.6</v>
          </cell>
          <cell r="D38" t="str">
            <v>KONDISI CASH FLOW</v>
          </cell>
        </row>
        <row r="39">
          <cell r="C39" t="str">
            <v>-</v>
          </cell>
          <cell r="D39" t="str">
            <v>Penerimaan Bersih</v>
          </cell>
          <cell r="E39">
            <v>2289555.8820000002</v>
          </cell>
          <cell r="F39">
            <v>2289555.8820000002</v>
          </cell>
        </row>
        <row r="40">
          <cell r="C40" t="str">
            <v>-</v>
          </cell>
          <cell r="D40" t="str">
            <v>Pengeluaran Cash</v>
          </cell>
          <cell r="E40">
            <v>2494251.8149999999</v>
          </cell>
          <cell r="F40">
            <v>2494251.8149999999</v>
          </cell>
        </row>
        <row r="41">
          <cell r="C41" t="str">
            <v>-</v>
          </cell>
          <cell r="D41" t="str">
            <v>Cash Non Biaya</v>
          </cell>
          <cell r="E41">
            <v>2867.654</v>
          </cell>
          <cell r="F41">
            <v>2867.654</v>
          </cell>
          <cell r="N41" t="str">
            <v>PT. WIJAYA KARYA</v>
          </cell>
        </row>
        <row r="42">
          <cell r="D42" t="str">
            <v>Voorfinanciering</v>
          </cell>
          <cell r="E42">
            <v>-207563.58699999974</v>
          </cell>
          <cell r="F42">
            <v>-207563.58699999974</v>
          </cell>
          <cell r="G42" t="str">
            <v>Defisit ==&gt; Alasannya?</v>
          </cell>
        </row>
        <row r="43">
          <cell r="B43">
            <v>1.7</v>
          </cell>
          <cell r="D43" t="str">
            <v>MARGIN S/D SAAT INI</v>
          </cell>
        </row>
        <row r="44">
          <cell r="C44" t="str">
            <v>-</v>
          </cell>
          <cell r="D44" t="str">
            <v>Realisasi Penjualan</v>
          </cell>
          <cell r="E44">
            <v>0</v>
          </cell>
          <cell r="F44">
            <v>0</v>
          </cell>
        </row>
        <row r="45">
          <cell r="C45" t="str">
            <v>-</v>
          </cell>
          <cell r="D45" t="str">
            <v xml:space="preserve">Realisasi Biaya </v>
          </cell>
          <cell r="E45">
            <v>0</v>
          </cell>
          <cell r="F45">
            <v>0</v>
          </cell>
        </row>
        <row r="46">
          <cell r="D46" t="str">
            <v>Margin s/d saat ini</v>
          </cell>
          <cell r="E46">
            <v>0</v>
          </cell>
          <cell r="F46">
            <v>0</v>
          </cell>
        </row>
        <row r="47">
          <cell r="D47" t="str">
            <v>Ra Margin Sesuai Prestasi</v>
          </cell>
          <cell r="E47">
            <v>-2790137.7900970001</v>
          </cell>
          <cell r="F47">
            <v>-2790137.7900970001</v>
          </cell>
        </row>
        <row r="48">
          <cell r="N48" t="str">
            <v>Ir.  I Made Pande Dewana</v>
          </cell>
        </row>
        <row r="49">
          <cell r="D49" t="str">
            <v>Penyimpangan Margin s/d saat ini</v>
          </cell>
          <cell r="E49">
            <v>-2790137.7900970001</v>
          </cell>
          <cell r="F49">
            <v>-2790137.7900970001</v>
          </cell>
          <cell r="G49" t="str">
            <v>----&gt; Effisien.....!!!!</v>
          </cell>
          <cell r="N49" t="str">
            <v>Manajer Proyek</v>
          </cell>
        </row>
      </sheetData>
      <sheetData sheetId="8"/>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DISCLAIMER"/>
      <sheetName val="MAJOR"/>
      <sheetName val="%"/>
      <sheetName val="Terbilang"/>
      <sheetName val="Peta Quarry"/>
      <sheetName val="Perhitungan Mobilisasi Alat"/>
      <sheetName val="Lalu Lintas"/>
      <sheetName val="Jembatan Sementara"/>
      <sheetName val="Informasi"/>
      <sheetName val="Empiris"/>
      <sheetName val="Rekap"/>
      <sheetName val="BOQ"/>
      <sheetName val="Mobilisasi"/>
      <sheetName val="Analisa K3"/>
      <sheetName val="4-Basic Price"/>
      <sheetName val="4-Analisa Quarry"/>
      <sheetName val="Hspk-Oe"/>
      <sheetName val="5-ALAT(1)"/>
      <sheetName val="5-ALAT (2)"/>
      <sheetName val="Agg Halus &amp; Kasar"/>
      <sheetName val="Agg A"/>
      <sheetName val="Agg B"/>
      <sheetName val="D1"/>
      <sheetName val="D2"/>
      <sheetName val="D3"/>
      <sheetName val="D3Coferdam"/>
      <sheetName val="D4"/>
      <sheetName val="D5"/>
      <sheetName val="D6"/>
      <sheetName val="D6 ASBT"/>
      <sheetName val="D7(1)"/>
      <sheetName val="D7(2)"/>
      <sheetName val="D7(3)"/>
      <sheetName val="D7(4)"/>
      <sheetName val="Lantai Kayu"/>
      <sheetName val="D8(1)"/>
      <sheetName val="D8(2)"/>
      <sheetName val="BOQ (2)"/>
    </sheetNames>
    <sheetDataSet>
      <sheetData sheetId="0"/>
      <sheetData sheetId="1"/>
      <sheetData sheetId="2"/>
      <sheetData sheetId="3"/>
      <sheetData sheetId="4"/>
      <sheetData sheetId="5"/>
      <sheetData sheetId="6"/>
      <sheetData sheetId="7"/>
      <sheetData sheetId="8"/>
      <sheetData sheetId="9"/>
      <sheetData sheetId="10"/>
      <sheetData sheetId="11">
        <row r="30">
          <cell r="G30">
            <v>35780000</v>
          </cell>
        </row>
        <row r="56">
          <cell r="G56">
            <v>0</v>
          </cell>
        </row>
        <row r="80">
          <cell r="G80">
            <v>141525797.59999999</v>
          </cell>
        </row>
        <row r="93">
          <cell r="G93">
            <v>0</v>
          </cell>
        </row>
        <row r="110">
          <cell r="G110">
            <v>0</v>
          </cell>
        </row>
        <row r="166">
          <cell r="G166">
            <v>0</v>
          </cell>
        </row>
        <row r="299">
          <cell r="G299">
            <v>1004513198.52</v>
          </cell>
        </row>
        <row r="357">
          <cell r="G357">
            <v>0</v>
          </cell>
        </row>
        <row r="383">
          <cell r="G383">
            <v>0</v>
          </cell>
        </row>
        <row r="394">
          <cell r="G394">
            <v>0</v>
          </cell>
        </row>
      </sheetData>
      <sheetData sheetId="12"/>
      <sheetData sheetId="13"/>
      <sheetData sheetId="14">
        <row r="8">
          <cell r="F8">
            <v>7553.5714285714284</v>
          </cell>
        </row>
        <row r="10">
          <cell r="F10">
            <v>11267.857142857143</v>
          </cell>
        </row>
        <row r="12">
          <cell r="F12">
            <v>10410.714285714286</v>
          </cell>
        </row>
        <row r="53">
          <cell r="F53">
            <v>208079.63960939425</v>
          </cell>
        </row>
        <row r="55">
          <cell r="F55">
            <v>1400</v>
          </cell>
        </row>
        <row r="61">
          <cell r="F61">
            <v>8800</v>
          </cell>
        </row>
        <row r="62">
          <cell r="F62">
            <v>7000</v>
          </cell>
        </row>
        <row r="63">
          <cell r="F63">
            <v>59000</v>
          </cell>
        </row>
        <row r="65">
          <cell r="F65">
            <v>13000</v>
          </cell>
        </row>
        <row r="68">
          <cell r="F68">
            <v>131700</v>
          </cell>
        </row>
        <row r="71">
          <cell r="F71">
            <v>17000</v>
          </cell>
        </row>
        <row r="77">
          <cell r="F77">
            <v>540000</v>
          </cell>
        </row>
        <row r="80">
          <cell r="F80">
            <v>195742.80291743367</v>
          </cell>
        </row>
        <row r="81">
          <cell r="F81">
            <v>183343.2715768799</v>
          </cell>
        </row>
        <row r="87">
          <cell r="F87">
            <v>0</v>
          </cell>
        </row>
        <row r="92">
          <cell r="F92">
            <v>1498157.0035558904</v>
          </cell>
        </row>
        <row r="93">
          <cell r="F93">
            <v>13000</v>
          </cell>
        </row>
        <row r="100">
          <cell r="F100">
            <v>84500</v>
          </cell>
        </row>
        <row r="103">
          <cell r="F103">
            <v>814087.95816935657</v>
          </cell>
        </row>
        <row r="104">
          <cell r="F104">
            <v>7000</v>
          </cell>
        </row>
      </sheetData>
      <sheetData sheetId="15"/>
      <sheetData sheetId="16"/>
      <sheetData sheetId="17">
        <row r="9">
          <cell r="AW9">
            <v>276181.74157186353</v>
          </cell>
        </row>
        <row r="13">
          <cell r="AW13">
            <v>78558.799999999988</v>
          </cell>
        </row>
        <row r="14">
          <cell r="AW14">
            <v>406189.32656069746</v>
          </cell>
        </row>
        <row r="15">
          <cell r="AW15">
            <v>211161.11735446009</v>
          </cell>
        </row>
        <row r="16">
          <cell r="AW16">
            <v>364862.14018373395</v>
          </cell>
        </row>
        <row r="17">
          <cell r="AW17">
            <v>384256.0413810935</v>
          </cell>
        </row>
        <row r="20">
          <cell r="AW20">
            <v>362208.56608175358</v>
          </cell>
        </row>
        <row r="22">
          <cell r="AW22">
            <v>319880.30373142357</v>
          </cell>
        </row>
        <row r="24">
          <cell r="AW24">
            <v>221432.44703251612</v>
          </cell>
        </row>
        <row r="26">
          <cell r="AW26">
            <v>236097.17745912666</v>
          </cell>
        </row>
        <row r="29">
          <cell r="AW29">
            <v>37666.107186016394</v>
          </cell>
        </row>
        <row r="30">
          <cell r="AW30">
            <v>196744.94168084295</v>
          </cell>
        </row>
        <row r="34">
          <cell r="AW34">
            <v>699559.29815772467</v>
          </cell>
        </row>
        <row r="36">
          <cell r="AW36">
            <v>347758.50574747165</v>
          </cell>
        </row>
        <row r="38">
          <cell r="AW38">
            <v>409609.03544891451</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DISCLAIMER"/>
      <sheetName val="Terbilang"/>
      <sheetName val="MAJOR"/>
      <sheetName val="%"/>
      <sheetName val="Peta Quarry"/>
      <sheetName val="Informasi"/>
      <sheetName val="Lalu Lintas"/>
      <sheetName val="Jembatan Sementara"/>
      <sheetName val="PEMBESIAN PLAT"/>
      <sheetName val="Rekap"/>
      <sheetName val="Perhitungan Mobilisasi Alat"/>
      <sheetName val="Analisa K3"/>
      <sheetName val="BOQ"/>
      <sheetName val="Mobilisasi"/>
      <sheetName val="4-Basic Price"/>
      <sheetName val="plat"/>
      <sheetName val="itungan"/>
      <sheetName val="4-Analisa Quarry"/>
      <sheetName val="4-Formulir harga bahan"/>
      <sheetName val="D3"/>
      <sheetName val="D2"/>
      <sheetName val="D7(1)"/>
      <sheetName val="D7(2)"/>
      <sheetName val="KURVA S"/>
      <sheetName val="NEGO"/>
      <sheetName val="box"/>
      <sheetName val="tanda terima"/>
      <sheetName val="5-ALAT(1)"/>
      <sheetName val="5-ALAT(2)"/>
      <sheetName val="Agg Halus &amp; Kasar"/>
      <sheetName val="Agg A"/>
      <sheetName val="Agg B"/>
      <sheetName val="Agg C"/>
      <sheetName val="Agg  CBR 60"/>
      <sheetName val="D1"/>
      <sheetName val="D4"/>
      <sheetName val="D5"/>
      <sheetName val="D6"/>
      <sheetName val="D7(3)"/>
      <sheetName val="D7(4)"/>
      <sheetName val="D7(2)2"/>
      <sheetName val="D7(5)"/>
      <sheetName val="D7(6)"/>
      <sheetName val="D7(7)"/>
      <sheetName val="D8(1)"/>
      <sheetName val="D8(2)"/>
      <sheetName val="D9"/>
      <sheetName val="D10 LS-Rutin"/>
      <sheetName val="D10 Kuantitas"/>
      <sheetName val="D10 Analisa HS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ow r="8">
          <cell r="F8">
            <v>6785.7142857142853</v>
          </cell>
        </row>
        <row r="10">
          <cell r="F10">
            <v>10300</v>
          </cell>
        </row>
        <row r="12">
          <cell r="F12">
            <v>11428.571428571429</v>
          </cell>
        </row>
        <row r="53">
          <cell r="F53">
            <v>205372.97165927661</v>
          </cell>
        </row>
        <row r="75">
          <cell r="F75">
            <v>36200</v>
          </cell>
        </row>
      </sheetData>
      <sheetData sheetId="15" refreshError="1"/>
      <sheetData sheetId="16"/>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ow r="15">
          <cell r="AW15">
            <v>306155.65632553754</v>
          </cell>
        </row>
        <row r="19">
          <cell r="AW19">
            <v>417980.47811792011</v>
          </cell>
        </row>
        <row r="37">
          <cell r="AW37">
            <v>121933.51729645529</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1"/>
      <sheetName val="2"/>
      <sheetName val="3"/>
      <sheetName val="4"/>
      <sheetName val="5"/>
      <sheetName val="04A"/>
      <sheetName val="7"/>
      <sheetName val="Lamp.9-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Terbilang"/>
      <sheetName val="DISCLAIMER"/>
      <sheetName val="MAJOR"/>
      <sheetName val="%"/>
      <sheetName val="Peta Quarry"/>
      <sheetName val="Perhitungan Mobilisasi Alat"/>
      <sheetName val="Lalu Lintas"/>
      <sheetName val="Jembatan Sementara"/>
      <sheetName val="Informasi"/>
      <sheetName val="APBN"/>
      <sheetName val="Inputing Data"/>
      <sheetName val="4-formulir harga bahan "/>
      <sheetName val="Analisa K3"/>
      <sheetName val="Empiris"/>
      <sheetName val="Rekap"/>
      <sheetName val="BOQ"/>
      <sheetName val="Mobilisasi"/>
      <sheetName val="Hspk-Oe"/>
      <sheetName val="4-Basic Price"/>
      <sheetName val="4-Basic Price2011"/>
      <sheetName val="4-Analisa Quarry"/>
      <sheetName val="5-ALAT(1)"/>
      <sheetName val="5-ALAT(2011)"/>
      <sheetName val="5-ALAT (2)"/>
      <sheetName val="Agg Halus &amp; Kasar"/>
      <sheetName val="Agg A"/>
      <sheetName val="Agg B"/>
      <sheetName val="D1"/>
      <sheetName val="D2"/>
      <sheetName val="D3"/>
      <sheetName val="D3 (2)"/>
      <sheetName val="Coferdam"/>
      <sheetName val="D4"/>
      <sheetName val="D5"/>
      <sheetName val="D6"/>
      <sheetName val="D6 ASBT"/>
      <sheetName val="D7(1)"/>
      <sheetName val="D7(2)"/>
      <sheetName val="D7(3)"/>
      <sheetName val="D7(4)"/>
      <sheetName val="Pipa Buangan"/>
      <sheetName val="Lantai Kayu-geoteks"/>
      <sheetName val="D8(1)"/>
      <sheetName val="D8(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48">
          <cell r="F48">
            <v>120800</v>
          </cell>
        </row>
        <row r="55">
          <cell r="F55">
            <v>1300</v>
          </cell>
        </row>
        <row r="61">
          <cell r="F61">
            <v>9000</v>
          </cell>
        </row>
        <row r="63">
          <cell r="F63">
            <v>62000</v>
          </cell>
        </row>
        <row r="65">
          <cell r="F65">
            <v>12900</v>
          </cell>
        </row>
        <row r="72">
          <cell r="F72">
            <v>2100000</v>
          </cell>
        </row>
        <row r="77">
          <cell r="F77">
            <v>545000</v>
          </cell>
        </row>
        <row r="87">
          <cell r="F87">
            <v>0</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DISCLAIMER"/>
      <sheetName val="MAJOR"/>
      <sheetName val="%"/>
      <sheetName val="Terbilang"/>
      <sheetName val="Rekap"/>
      <sheetName val="Peta Quarry"/>
      <sheetName val="Mobilisasi"/>
      <sheetName val="Perhitungan Mobilisasi Alat"/>
      <sheetName val="Lalu Lintas"/>
      <sheetName val="Jembatan Sementara"/>
      <sheetName val="Informasi"/>
      <sheetName val="Empiris"/>
      <sheetName val="BOQ"/>
      <sheetName val="Analisa K3"/>
      <sheetName val="Hspk-Oe"/>
      <sheetName val="4-Basic Price"/>
      <sheetName val="4-Analisa Quarry"/>
      <sheetName val="5-ALAT(1)"/>
      <sheetName val="5-ALAT (2)"/>
      <sheetName val="Agg Halus &amp; Kasar"/>
      <sheetName val="Agg A"/>
      <sheetName val="Agg B"/>
      <sheetName val="D1"/>
      <sheetName val="D2"/>
      <sheetName val="D3"/>
      <sheetName val="D4"/>
      <sheetName val="D5"/>
      <sheetName val="D6"/>
      <sheetName val="D6 ASBT"/>
      <sheetName val="D7(1)"/>
      <sheetName val="D7(2)"/>
      <sheetName val="D7(3)"/>
      <sheetName val="D8(1)"/>
      <sheetName val="D8(2)"/>
      <sheetName val="D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14">
          <cell r="AW14">
            <v>406189.32656069746</v>
          </cell>
        </row>
        <row r="38">
          <cell r="AW38">
            <v>409609.03544891451</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2.xml><?xml version="1.0" encoding="utf-8"?>
<externalLink xmlns="http://schemas.openxmlformats.org/spreadsheetml/2006/main">
  <externalBook xmlns:r="http://schemas.openxmlformats.org/officeDocument/2006/relationships" r:id="rId1">
    <sheetNames>
      <sheetName val="Rumus"/>
      <sheetName val="Rekap"/>
      <sheetName val="Pekerjaan Utama"/>
      <sheetName val="Rekap (2)"/>
      <sheetName val="BOQ"/>
      <sheetName val="Rekapi (3)"/>
      <sheetName val="BOQ (2)"/>
      <sheetName val="Mobilisasi"/>
      <sheetName val="Div.3.Kisdam"/>
      <sheetName val="Div.7"/>
      <sheetName val="Div.8"/>
      <sheetName val=" Hspk Oe"/>
      <sheetName val="Upah Bahan"/>
      <sheetName val="5-ALAT(1)"/>
      <sheetName val="Revisi 03A Baru (3)"/>
      <sheetName val="TYPICAL"/>
      <sheetName val="Div.3"/>
      <sheetName val="mayor item"/>
      <sheetName val="Revisi 03B Baru (3)"/>
      <sheetName val="Rekap Kontrol C"/>
      <sheetName val="%"/>
      <sheetName val="tipical"/>
      <sheetName val="taligitar"/>
      <sheetName val="Div.7(1)"/>
      <sheetName val="D8(1)"/>
      <sheetName val="D8(2)"/>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11">
          <cell r="AW11">
            <v>514565.94257845305</v>
          </cell>
        </row>
        <row r="16">
          <cell r="AW16">
            <v>364862.14018373395</v>
          </cell>
        </row>
        <row r="17">
          <cell r="AW17">
            <v>384256.0413810935</v>
          </cell>
        </row>
        <row r="29">
          <cell r="AW29">
            <v>37666.107186016394</v>
          </cell>
        </row>
        <row r="36">
          <cell r="AW36">
            <v>347758.50574747165</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3.xml><?xml version="1.0" encoding="utf-8"?>
<externalLink xmlns="http://schemas.openxmlformats.org/spreadsheetml/2006/main">
  <externalBook xmlns:r="http://schemas.openxmlformats.org/officeDocument/2006/relationships" r:id="rId1">
    <sheetNames>
      <sheetName val="DISCLAIMER"/>
      <sheetName val="MAJOR"/>
      <sheetName val="%"/>
      <sheetName val="Terbilang"/>
      <sheetName val="Peta Quarry"/>
      <sheetName val="Perhitungan Mobilisasi Alat"/>
      <sheetName val="Lalu Lintas"/>
      <sheetName val="Jembatan Sementara"/>
      <sheetName val="Informasi"/>
      <sheetName val="Empiris"/>
      <sheetName val="Rekap"/>
      <sheetName val="BOQ"/>
      <sheetName val="Mobilisasi"/>
      <sheetName val="Analisa K3"/>
      <sheetName val="4-Basic Price"/>
      <sheetName val="4-Analisa Quarry"/>
      <sheetName val="Hspk-Oe"/>
      <sheetName val="5-ALAT(1)"/>
      <sheetName val="5-ALAT (2)"/>
      <sheetName val="Agg Halus &amp; Kasar"/>
      <sheetName val="Agg A"/>
      <sheetName val="Agg B"/>
      <sheetName val="D1"/>
      <sheetName val="D2"/>
      <sheetName val="D3"/>
      <sheetName val="D3Coferdam"/>
      <sheetName val="D4"/>
      <sheetName val="D5"/>
      <sheetName val="D6"/>
      <sheetName val="D6 ASBT"/>
      <sheetName val="D7(1)"/>
      <sheetName val="D7(2)"/>
      <sheetName val="D7(3)"/>
      <sheetName val="D7(4)"/>
      <sheetName val="Lantai Kayu"/>
      <sheetName val="D8(1)"/>
      <sheetName val="D8(2)"/>
      <sheetName val="BOQ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30">
          <cell r="AW30">
            <v>196744.94168084295</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4.xml><?xml version="1.0" encoding="utf-8"?>
<externalLink xmlns="http://schemas.openxmlformats.org/spreadsheetml/2006/main">
  <externalBook xmlns:r="http://schemas.openxmlformats.org/officeDocument/2006/relationships" r:id="rId1">
    <sheetNames>
      <sheetName val="HARGA DASAR"/>
      <sheetName val="BAHAN"/>
      <sheetName val="UPAH"/>
      <sheetName val="sewa"/>
      <sheetName val="Peralatan"/>
      <sheetName val="9"/>
      <sheetName val="8"/>
      <sheetName val="7"/>
      <sheetName val="6"/>
      <sheetName val="5"/>
      <sheetName val="4"/>
      <sheetName val="3"/>
      <sheetName val="2"/>
      <sheetName val="Sheet2"/>
      <sheetName val="DIV-4"/>
      <sheetName val="DIV-8"/>
      <sheetName val="DIV-3"/>
      <sheetName val="DIV-5"/>
      <sheetName val="DIV-9"/>
      <sheetName val="DIV-7"/>
      <sheetName val="DIV-6"/>
      <sheetName val="DIV-2"/>
      <sheetName val="NP (2)"/>
      <sheetName val="Rekap Biaya"/>
      <sheetName val="Kuantitas &amp; Harga"/>
      <sheetName val="%"/>
      <sheetName val="Ranking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5.xml><?xml version="1.0" encoding="utf-8"?>
<externalLink xmlns="http://schemas.openxmlformats.org/spreadsheetml/2006/main">
  <externalBook xmlns:r="http://schemas.openxmlformats.org/officeDocument/2006/relationships" r:id="rId1">
    <sheetNames>
      <sheetName val="REKAP"/>
      <sheetName val="Kuantitas &amp; Harga"/>
      <sheetName val="Analisa"/>
      <sheetName val="Harga"/>
      <sheetName val="Peralatan"/>
      <sheetName val="PRODUKTIVITAS"/>
      <sheetName val="ANALISA TEKNIS"/>
      <sheetName val="TIME SCHEDULE"/>
      <sheetName val="SUB KON"/>
    </sheetNames>
    <sheetDataSet>
      <sheetData sheetId="0"/>
      <sheetData sheetId="1"/>
      <sheetData sheetId="2"/>
      <sheetData sheetId="3" refreshError="1"/>
      <sheetData sheetId="4" refreshError="1"/>
      <sheetData sheetId="5"/>
      <sheetData sheetId="6" refreshError="1"/>
      <sheetData sheetId="7" refreshError="1"/>
      <sheetData sheetId="8" refreshError="1"/>
    </sheetDataSet>
  </externalBook>
</externalLink>
</file>

<file path=xl/externalLinks/externalLink36.xml><?xml version="1.0" encoding="utf-8"?>
<externalLink xmlns="http://schemas.openxmlformats.org/spreadsheetml/2006/main">
  <externalBook xmlns:r="http://schemas.openxmlformats.org/officeDocument/2006/relationships" r:id="rId1">
    <sheetNames>
      <sheetName val="REKAP"/>
      <sheetName val="RAB"/>
      <sheetName val="LAMP-7"/>
      <sheetName val="harga manual"/>
      <sheetName val="anl teknis"/>
      <sheetName val="Asumsi SCHEDLE"/>
      <sheetName val="Asumsi Teknis"/>
      <sheetName val="ANALISA"/>
      <sheetName val="NP (3)"/>
      <sheetName val="NP (7)"/>
      <sheetName val="NP 1"/>
      <sheetName val="ANALISA TAMBAHAN"/>
      <sheetName val="Jembatan Sementara"/>
      <sheetName val="Peralatan"/>
      <sheetName val="Peralatan (2)"/>
      <sheetName val="Lokasi AMP"/>
      <sheetName val="Informasi"/>
      <sheetName val="Analisa Quarry"/>
      <sheetName val="Agregat Halus &amp; Kasar"/>
      <sheetName val="KLAS A-BASE CAME"/>
      <sheetName val="KLAS B-BASE CAME"/>
      <sheetName val="KLAS C-BASE CAME"/>
      <sheetName val="HARGA BAHAN"/>
      <sheetName val="ON SITE"/>
      <sheetName val="MOB-ALAT"/>
      <sheetName val="hitung-bahan"/>
      <sheetName val="jdw-alat"/>
      <sheetName val="JDW-BAHAN"/>
      <sheetName val="SCHEDULE BULANAN"/>
      <sheetName val="SCHEDULE ITEM"/>
      <sheetName val="PLANT"/>
      <sheetName val="PLANT Lgsa"/>
      <sheetName val="Sub-Kontr"/>
      <sheetName val="SIMAK"/>
      <sheetName val="SIMAK (2)"/>
      <sheetName val="1.8 Pemeliharaan"/>
      <sheetName val="TABEL-Alat"/>
      <sheetName val="PERSONIL INTI"/>
      <sheetName val="LS MOBILISASI"/>
      <sheetName val="selecsi"/>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226">
          <cell r="BR226" t="str">
            <v xml:space="preserve"> Alat Baru</v>
          </cell>
        </row>
        <row r="227">
          <cell r="BR227">
            <v>136950000</v>
          </cell>
        </row>
        <row r="246">
          <cell r="BR246" t="str">
            <v xml:space="preserve"> Alat Baru</v>
          </cell>
        </row>
        <row r="247">
          <cell r="BR247">
            <v>116864000</v>
          </cell>
        </row>
        <row r="326">
          <cell r="BR326" t="str">
            <v xml:space="preserve"> Alat Baru</v>
          </cell>
        </row>
        <row r="327">
          <cell r="BR327">
            <v>219120000</v>
          </cell>
        </row>
        <row r="346">
          <cell r="BR346" t="str">
            <v xml:space="preserve"> Alat Baru</v>
          </cell>
        </row>
        <row r="347">
          <cell r="BR347">
            <v>304029000</v>
          </cell>
        </row>
        <row r="366">
          <cell r="BR366" t="str">
            <v xml:space="preserve"> Alat Baru</v>
          </cell>
        </row>
        <row r="367">
          <cell r="BR367">
            <v>320463000</v>
          </cell>
        </row>
        <row r="386">
          <cell r="BR386" t="str">
            <v xml:space="preserve"> Alat Baru</v>
          </cell>
        </row>
        <row r="387">
          <cell r="BR387">
            <v>357896000</v>
          </cell>
        </row>
        <row r="406">
          <cell r="BR406" t="str">
            <v xml:space="preserve"> Alat Baru</v>
          </cell>
        </row>
        <row r="407">
          <cell r="BR407">
            <v>17529600</v>
          </cell>
        </row>
        <row r="426">
          <cell r="BR426" t="str">
            <v xml:space="preserve"> Alat Baru</v>
          </cell>
        </row>
        <row r="427">
          <cell r="BR427">
            <v>575190000</v>
          </cell>
        </row>
        <row r="446">
          <cell r="BR446" t="str">
            <v xml:space="preserve"> Alat Baru</v>
          </cell>
        </row>
        <row r="447">
          <cell r="BR447">
            <v>16434000</v>
          </cell>
        </row>
        <row r="466">
          <cell r="BR466" t="str">
            <v xml:space="preserve"> Alat Baru</v>
          </cell>
        </row>
        <row r="467">
          <cell r="BR467">
            <v>120516000</v>
          </cell>
        </row>
        <row r="486">
          <cell r="BR486" t="str">
            <v xml:space="preserve"> Alat Baru</v>
          </cell>
        </row>
        <row r="487">
          <cell r="BR487">
            <v>63910000</v>
          </cell>
        </row>
        <row r="506">
          <cell r="BR506" t="str">
            <v xml:space="preserve"> Alat Baru</v>
          </cell>
        </row>
        <row r="507">
          <cell r="BR507">
            <v>24194500</v>
          </cell>
        </row>
        <row r="526">
          <cell r="BR526" t="str">
            <v xml:space="preserve"> Alat Baru</v>
          </cell>
        </row>
        <row r="527">
          <cell r="BR527">
            <v>24194500</v>
          </cell>
        </row>
        <row r="546">
          <cell r="BR546" t="str">
            <v xml:space="preserve"> Alat Baru</v>
          </cell>
        </row>
        <row r="547">
          <cell r="BR547">
            <v>132385000</v>
          </cell>
        </row>
        <row r="566">
          <cell r="BR566" t="str">
            <v xml:space="preserve"> Alat Baru</v>
          </cell>
        </row>
        <row r="567">
          <cell r="BR567">
            <v>146080000</v>
          </cell>
        </row>
        <row r="586">
          <cell r="BR586" t="str">
            <v xml:space="preserve"> Alat Baru</v>
          </cell>
        </row>
        <row r="587">
          <cell r="BR587">
            <v>309507000</v>
          </cell>
        </row>
        <row r="606">
          <cell r="BR606" t="str">
            <v xml:space="preserve"> Alat Baru</v>
          </cell>
        </row>
        <row r="607">
          <cell r="BR607">
            <v>101343000</v>
          </cell>
        </row>
        <row r="626">
          <cell r="BR626" t="str">
            <v xml:space="preserve"> Alat Baru</v>
          </cell>
        </row>
        <row r="627">
          <cell r="BR627">
            <v>830000000</v>
          </cell>
        </row>
        <row r="646">
          <cell r="BR646" t="str">
            <v xml:space="preserve"> Alat Baru</v>
          </cell>
        </row>
        <row r="647">
          <cell r="BR647">
            <v>19173000</v>
          </cell>
        </row>
        <row r="666">
          <cell r="BR666" t="str">
            <v xml:space="preserve"> Alat Baru</v>
          </cell>
        </row>
        <row r="667">
          <cell r="BR667">
            <v>1867500000</v>
          </cell>
        </row>
        <row r="697">
          <cell r="BR697" t="str">
            <v xml:space="preserve"> Alat Baru</v>
          </cell>
        </row>
        <row r="698">
          <cell r="BR698">
            <v>13695000</v>
          </cell>
        </row>
      </sheetData>
      <sheetData sheetId="14">
        <row r="26">
          <cell r="R26" t="str">
            <v xml:space="preserve"> Alat Baru</v>
          </cell>
        </row>
        <row r="27">
          <cell r="R27">
            <v>276000000</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7.xml><?xml version="1.0" encoding="utf-8"?>
<externalLink xmlns="http://schemas.openxmlformats.org/spreadsheetml/2006/main">
  <externalBook xmlns:r="http://schemas.openxmlformats.org/officeDocument/2006/relationships" r:id="rId1">
    <sheetNames>
      <sheetName val="DISCLAIMER"/>
      <sheetName val="MAJOR"/>
      <sheetName val="%"/>
      <sheetName val="Terbilang"/>
      <sheetName val="Peta Quarry"/>
      <sheetName val="Perhitungan Mobilisasi Alat"/>
      <sheetName val="Lalu Lintas"/>
      <sheetName val="Jembatan Sementara"/>
      <sheetName val="Informasi"/>
      <sheetName val="Empiris"/>
      <sheetName val="Rekap"/>
      <sheetName val="BOQ"/>
      <sheetName val="Mobilisasi"/>
      <sheetName val="Analisa K3"/>
      <sheetName val="Hspk-Oe"/>
      <sheetName val="4-Basic Price"/>
      <sheetName val="4-Analisa Quarry"/>
      <sheetName val="5-ALAT(1)"/>
      <sheetName val="5-ALAT (2)"/>
      <sheetName val="Agg Halus &amp; Kasar"/>
      <sheetName val="Agg A"/>
      <sheetName val="Agg B"/>
      <sheetName val="D1"/>
      <sheetName val="D2"/>
      <sheetName val="D3"/>
      <sheetName val="D4"/>
      <sheetName val="D5"/>
      <sheetName val="D6"/>
      <sheetName val="D6 ASBT"/>
      <sheetName val="D7(1)"/>
      <sheetName val="D7(2)"/>
      <sheetName val="D7(3)"/>
      <sheetName val="D8(1)"/>
      <sheetName val="D8(2)"/>
      <sheetName val="4-Basic Price20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63">
          <cell r="F63">
            <v>60000</v>
          </cell>
        </row>
        <row r="65">
          <cell r="F65">
            <v>11700</v>
          </cell>
        </row>
        <row r="77">
          <cell r="F77">
            <v>563800</v>
          </cell>
        </row>
        <row r="80">
          <cell r="F80">
            <v>191437.43145539504</v>
          </cell>
        </row>
        <row r="81">
          <cell r="F81">
            <v>178733.92511484129</v>
          </cell>
        </row>
        <row r="87">
          <cell r="F87">
            <v>0</v>
          </cell>
        </row>
        <row r="92">
          <cell r="F92">
            <v>1492342.3729974995</v>
          </cell>
        </row>
        <row r="100">
          <cell r="F100">
            <v>111500</v>
          </cell>
        </row>
        <row r="103">
          <cell r="F103">
            <v>808553.5913893244</v>
          </cell>
        </row>
        <row r="104">
          <cell r="F104">
            <v>7000</v>
          </cell>
        </row>
      </sheetData>
      <sheetData sheetId="16" refreshError="1"/>
      <sheetData sheetId="17" refreshError="1">
        <row r="14">
          <cell r="AW14">
            <v>406189.32656069746</v>
          </cell>
        </row>
        <row r="29">
          <cell r="AW29">
            <v>37666.107186016394</v>
          </cell>
        </row>
        <row r="34">
          <cell r="AW34">
            <v>699559.29815772467</v>
          </cell>
        </row>
        <row r="36">
          <cell r="AW36">
            <v>347758.50574747165</v>
          </cell>
        </row>
        <row r="38">
          <cell r="AW38">
            <v>409609.03544891451</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sheetData sheetId="30" refreshError="1"/>
      <sheetData sheetId="31" refreshError="1"/>
      <sheetData sheetId="32" refreshError="1"/>
      <sheetData sheetId="33" refreshError="1"/>
      <sheetData sheetId="34" refreshError="1"/>
    </sheetDataSet>
  </externalBook>
</externalLink>
</file>

<file path=xl/externalLinks/externalLink38.xml><?xml version="1.0" encoding="utf-8"?>
<externalLink xmlns="http://schemas.openxmlformats.org/spreadsheetml/2006/main">
  <externalBook xmlns:r="http://schemas.openxmlformats.org/officeDocument/2006/relationships" r:id="rId1">
    <sheetNames>
      <sheetName val="alue deah teungoh1"/>
      <sheetName val="alue deah teungoh"/>
      <sheetName val="matang rayeuk1"/>
      <sheetName val="matang rayeuk"/>
      <sheetName val="jeulingke1"/>
      <sheetName val="jeulingke"/>
      <sheetName val="lambaro skep1"/>
      <sheetName val="lambaro skep"/>
      <sheetName val="tibang1"/>
      <sheetName val="tibang"/>
      <sheetName val="deah raya1"/>
      <sheetName val="deah raya"/>
      <sheetName val="pante riek1"/>
      <sheetName val="lam awe"/>
      <sheetName val="lam awe 1"/>
      <sheetName val="pante riek"/>
    </sheetNames>
    <sheetDataSet>
      <sheetData sheetId="0" refreshError="1"/>
      <sheetData sheetId="1" refreshError="1">
        <row r="17">
          <cell r="F17">
            <v>83550000</v>
          </cell>
        </row>
        <row r="23">
          <cell r="F23">
            <v>205513400.97</v>
          </cell>
        </row>
        <row r="26">
          <cell r="F26">
            <v>170022468</v>
          </cell>
        </row>
        <row r="30">
          <cell r="F30">
            <v>1025683822.1</v>
          </cell>
        </row>
        <row r="35">
          <cell r="F35">
            <v>1040291109.2</v>
          </cell>
        </row>
        <row r="39">
          <cell r="F39">
            <v>77799543.75</v>
          </cell>
        </row>
        <row r="56">
          <cell r="F56">
            <v>1361659741.323</v>
          </cell>
        </row>
        <row r="64">
          <cell r="F64">
            <v>3000000</v>
          </cell>
        </row>
        <row r="73">
          <cell r="F73">
            <v>254657936.89999998</v>
          </cell>
        </row>
        <row r="79">
          <cell r="F79">
            <v>12665653</v>
          </cell>
        </row>
        <row r="85">
          <cell r="F85">
            <v>6770446</v>
          </cell>
        </row>
        <row r="87">
          <cell r="F87">
            <v>60000000</v>
          </cell>
        </row>
        <row r="90">
          <cell r="F90">
            <v>200000</v>
          </cell>
        </row>
        <row r="133">
          <cell r="F133">
            <v>196595853.16</v>
          </cell>
        </row>
        <row r="151">
          <cell r="F151">
            <v>162462988.56</v>
          </cell>
        </row>
        <row r="162">
          <cell r="F162">
            <v>124584112.23</v>
          </cell>
        </row>
        <row r="165">
          <cell r="F165">
            <v>70000000</v>
          </cell>
        </row>
      </sheetData>
      <sheetData sheetId="2" refreshError="1"/>
      <sheetData sheetId="3" refreshError="1">
        <row r="17">
          <cell r="F17">
            <v>81600000</v>
          </cell>
        </row>
        <row r="23">
          <cell r="F23">
            <v>254377815.34999999</v>
          </cell>
        </row>
        <row r="26">
          <cell r="F26">
            <v>266079268</v>
          </cell>
        </row>
        <row r="30">
          <cell r="F30">
            <v>1559198856.1625001</v>
          </cell>
        </row>
        <row r="35">
          <cell r="F35">
            <v>1458410793.2625</v>
          </cell>
        </row>
        <row r="39">
          <cell r="F39">
            <v>106331527.2</v>
          </cell>
        </row>
        <row r="56">
          <cell r="F56">
            <v>1971835616.1903002</v>
          </cell>
        </row>
        <row r="64">
          <cell r="F64">
            <v>3000000</v>
          </cell>
        </row>
        <row r="73">
          <cell r="F73">
            <v>200903300</v>
          </cell>
        </row>
        <row r="79">
          <cell r="F79">
            <v>9861261</v>
          </cell>
        </row>
        <row r="85">
          <cell r="F85">
            <v>5225517</v>
          </cell>
        </row>
        <row r="87">
          <cell r="F87">
            <v>37500000</v>
          </cell>
        </row>
        <row r="90">
          <cell r="F90">
            <v>200000</v>
          </cell>
        </row>
        <row r="133">
          <cell r="F133">
            <v>129585492.9985</v>
          </cell>
        </row>
        <row r="151">
          <cell r="F151">
            <v>119704957.7876</v>
          </cell>
        </row>
        <row r="162">
          <cell r="F162">
            <v>99789909.400000006</v>
          </cell>
        </row>
        <row r="165">
          <cell r="F165">
            <v>58500000</v>
          </cell>
        </row>
      </sheetData>
      <sheetData sheetId="4" refreshError="1"/>
      <sheetData sheetId="5" refreshError="1">
        <row r="17">
          <cell r="F17">
            <v>80550000</v>
          </cell>
        </row>
        <row r="23">
          <cell r="F23">
            <v>417377689.45999998</v>
          </cell>
        </row>
        <row r="26">
          <cell r="F26">
            <v>289058311.20000005</v>
          </cell>
        </row>
        <row r="30">
          <cell r="F30">
            <v>1745917378.8000002</v>
          </cell>
        </row>
        <row r="35">
          <cell r="F35">
            <v>1680124637.8</v>
          </cell>
        </row>
        <row r="39">
          <cell r="F39">
            <v>239000167.36000001</v>
          </cell>
        </row>
        <row r="55">
          <cell r="F55">
            <v>2608820018.7850599</v>
          </cell>
        </row>
        <row r="63">
          <cell r="F63">
            <v>3000000</v>
          </cell>
        </row>
        <row r="72">
          <cell r="F72">
            <v>491331604.95999998</v>
          </cell>
        </row>
        <row r="78">
          <cell r="F78">
            <v>21240845.079999998</v>
          </cell>
        </row>
        <row r="84">
          <cell r="F84">
            <v>13265839.199999999</v>
          </cell>
        </row>
        <row r="86">
          <cell r="F86">
            <v>60500000</v>
          </cell>
        </row>
        <row r="89">
          <cell r="F89">
            <v>200000</v>
          </cell>
        </row>
        <row r="132">
          <cell r="F132">
            <v>394546446.10000002</v>
          </cell>
        </row>
        <row r="150">
          <cell r="F150">
            <v>283208847.31999999</v>
          </cell>
        </row>
        <row r="161">
          <cell r="F161">
            <v>232535496.96000001</v>
          </cell>
        </row>
        <row r="164">
          <cell r="F164">
            <v>140000000</v>
          </cell>
        </row>
      </sheetData>
      <sheetData sheetId="6" refreshError="1"/>
      <sheetData sheetId="7" refreshError="1">
        <row r="17">
          <cell r="F17">
            <v>80550000</v>
          </cell>
        </row>
        <row r="23">
          <cell r="F23">
            <v>454450950.75</v>
          </cell>
        </row>
        <row r="26">
          <cell r="F26">
            <v>344500819</v>
          </cell>
        </row>
        <row r="30">
          <cell r="F30">
            <v>1986884197.375</v>
          </cell>
        </row>
        <row r="35">
          <cell r="F35">
            <v>2048299269.45</v>
          </cell>
        </row>
        <row r="39">
          <cell r="F39">
            <v>239951068.68000001</v>
          </cell>
        </row>
        <row r="56">
          <cell r="F56">
            <v>2862375894.2888002</v>
          </cell>
        </row>
        <row r="64">
          <cell r="F64">
            <v>3000000</v>
          </cell>
        </row>
        <row r="73">
          <cell r="F73">
            <v>575725270.5</v>
          </cell>
        </row>
        <row r="79">
          <cell r="F79">
            <v>28805403</v>
          </cell>
        </row>
        <row r="85">
          <cell r="F85">
            <v>15479178</v>
          </cell>
        </row>
        <row r="87">
          <cell r="F87">
            <v>105000000</v>
          </cell>
        </row>
        <row r="90">
          <cell r="F90">
            <v>200000</v>
          </cell>
        </row>
        <row r="133">
          <cell r="F133">
            <v>378419640.22899997</v>
          </cell>
        </row>
        <row r="151">
          <cell r="F151">
            <v>289562546</v>
          </cell>
        </row>
        <row r="163">
          <cell r="F163">
            <v>368586242.88</v>
          </cell>
        </row>
        <row r="166">
          <cell r="F166">
            <v>105000000</v>
          </cell>
        </row>
      </sheetData>
      <sheetData sheetId="8" refreshError="1"/>
      <sheetData sheetId="9" refreshError="1">
        <row r="17">
          <cell r="F17">
            <v>83550000</v>
          </cell>
        </row>
        <row r="23">
          <cell r="F23">
            <v>221831840.19999999</v>
          </cell>
        </row>
        <row r="26">
          <cell r="F26">
            <v>229014450</v>
          </cell>
        </row>
        <row r="30">
          <cell r="F30">
            <v>1143325019.2</v>
          </cell>
        </row>
        <row r="35">
          <cell r="F35">
            <v>1289960058.8</v>
          </cell>
        </row>
        <row r="39">
          <cell r="F39">
            <v>157078889</v>
          </cell>
        </row>
        <row r="56">
          <cell r="F56">
            <v>1818627445.3911998</v>
          </cell>
        </row>
        <row r="64">
          <cell r="F64">
            <v>3000000</v>
          </cell>
        </row>
        <row r="73">
          <cell r="F73">
            <v>321503800</v>
          </cell>
        </row>
        <row r="79">
          <cell r="F79">
            <v>12220563.6</v>
          </cell>
        </row>
        <row r="85">
          <cell r="F85">
            <v>8067133.4800000004</v>
          </cell>
        </row>
        <row r="87">
          <cell r="F87">
            <v>81000000</v>
          </cell>
        </row>
        <row r="90">
          <cell r="F90">
            <v>200000</v>
          </cell>
        </row>
        <row r="133">
          <cell r="F133">
            <v>275723207.53999996</v>
          </cell>
        </row>
        <row r="151">
          <cell r="F151">
            <v>217495916.69999999</v>
          </cell>
        </row>
        <row r="162">
          <cell r="F162">
            <v>162978064.41</v>
          </cell>
        </row>
        <row r="165">
          <cell r="F165">
            <v>87500000</v>
          </cell>
        </row>
      </sheetData>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9.xml><?xml version="1.0" encoding="utf-8"?>
<externalLink xmlns="http://schemas.openxmlformats.org/spreadsheetml/2006/main">
  <externalBook xmlns:r="http://schemas.openxmlformats.org/officeDocument/2006/relationships" r:id="rId1">
    <sheetNames>
      <sheetName val="Cov"/>
      <sheetName val="Batas"/>
      <sheetName val="PO Dikjar"/>
      <sheetName val="LK Dikjar"/>
      <sheetName val="uRAIAN"/>
      <sheetName val="Sah"/>
      <sheetName val="DIP-1"/>
      <sheetName val="DIP-2"/>
      <sheetName val="DIP-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0.xml><?xml version="1.0" encoding="utf-8"?>
<externalLink xmlns="http://schemas.openxmlformats.org/spreadsheetml/2006/main">
  <externalBook xmlns:r="http://schemas.openxmlformats.org/officeDocument/2006/relationships" r:id="rId1">
    <sheetNames>
      <sheetName val="Rp (5)"/>
      <sheetName val="DISCLAIMER"/>
      <sheetName val="MAJOR"/>
      <sheetName val="%"/>
      <sheetName val="Peta Quarry"/>
      <sheetName val="Mobilisasi"/>
      <sheetName val="Perhitungan Mobilisasi Alat"/>
      <sheetName val="Lalu Lintas"/>
      <sheetName val="Jembatan Sementara"/>
      <sheetName val="LaluLintas"/>
      <sheetName val="Utilitas"/>
      <sheetName val="Informasi"/>
      <sheetName val="Rekap"/>
      <sheetName val="BOQ"/>
      <sheetName val="Analisa K3"/>
      <sheetName val="4-Basic Price"/>
      <sheetName val="4-Analisa Quarry"/>
      <sheetName val="4-formulir harga bahan"/>
      <sheetName val="5-ALAT(1)"/>
      <sheetName val="5-ALAT (2)"/>
      <sheetName val="Agg Halus &amp; Kasar"/>
      <sheetName val="Agg A"/>
      <sheetName val="Agg B"/>
      <sheetName val="Agg C"/>
      <sheetName val="D2"/>
      <sheetName val="D3"/>
      <sheetName val="D4"/>
      <sheetName val="D5"/>
      <sheetName val="D6"/>
      <sheetName val="D6 ASBT"/>
      <sheetName val="D7(1)"/>
      <sheetName val="D7(2)"/>
      <sheetName val="D7(3)"/>
      <sheetName val="D8(1)"/>
      <sheetName val="D8(2)"/>
      <sheetName val="D9"/>
      <sheetName val="D10 LS-Rutin"/>
      <sheetName val="D10 Kuantitas"/>
      <sheetName val="D10 Analisa HSP"/>
      <sheetName val="kuli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ow r="29">
          <cell r="G29">
            <v>66609085.416666664</v>
          </cell>
        </row>
        <row r="54">
          <cell r="G54">
            <v>0</v>
          </cell>
        </row>
        <row r="77">
          <cell r="G77">
            <v>860609533.75646603</v>
          </cell>
        </row>
        <row r="90">
          <cell r="G90">
            <v>2298957835.6322894</v>
          </cell>
        </row>
        <row r="107">
          <cell r="G107">
            <v>1604685886.3803074</v>
          </cell>
        </row>
        <row r="161">
          <cell r="G161">
            <v>2848113539.1921453</v>
          </cell>
        </row>
        <row r="286">
          <cell r="G286">
            <v>716325918.42711318</v>
          </cell>
        </row>
        <row r="346">
          <cell r="G346">
            <v>695607567.20293427</v>
          </cell>
        </row>
        <row r="372">
          <cell r="G372">
            <v>0</v>
          </cell>
        </row>
        <row r="383">
          <cell r="G383">
            <v>0</v>
          </cell>
        </row>
      </sheetData>
      <sheetData sheetId="14" refreshError="1"/>
      <sheetData sheetId="15">
        <row r="11">
          <cell r="F11">
            <v>19305.65476190476</v>
          </cell>
        </row>
        <row r="54">
          <cell r="F54">
            <v>198567.69772450777</v>
          </cell>
        </row>
        <row r="60">
          <cell r="F60">
            <v>9010</v>
          </cell>
        </row>
        <row r="62">
          <cell r="F62">
            <v>6600</v>
          </cell>
        </row>
        <row r="63">
          <cell r="F63">
            <v>68700</v>
          </cell>
        </row>
        <row r="66">
          <cell r="F66">
            <v>11300</v>
          </cell>
        </row>
        <row r="68">
          <cell r="F68">
            <v>146900</v>
          </cell>
        </row>
        <row r="79">
          <cell r="F79">
            <v>199522.26937519334</v>
          </cell>
        </row>
        <row r="86">
          <cell r="F86">
            <v>21000</v>
          </cell>
        </row>
        <row r="97">
          <cell r="F97">
            <v>41800</v>
          </cell>
        </row>
        <row r="99">
          <cell r="F99">
            <v>112600</v>
          </cell>
        </row>
        <row r="102">
          <cell r="F102">
            <v>848397.18025088473</v>
          </cell>
        </row>
        <row r="103">
          <cell r="F103">
            <v>11000</v>
          </cell>
        </row>
      </sheetData>
      <sheetData sheetId="16" refreshError="1"/>
      <sheetData sheetId="17" refreshError="1"/>
      <sheetData sheetId="18">
        <row r="8">
          <cell r="AW8">
            <v>4681079.443670054</v>
          </cell>
        </row>
        <row r="9">
          <cell r="AW9">
            <v>303977.69395281584</v>
          </cell>
        </row>
        <row r="12">
          <cell r="AW12">
            <v>147481.43740015177</v>
          </cell>
        </row>
        <row r="14">
          <cell r="AW14">
            <v>446787.77894164983</v>
          </cell>
        </row>
        <row r="16">
          <cell r="AW16">
            <v>418980.59256468632</v>
          </cell>
        </row>
        <row r="18">
          <cell r="AW18">
            <v>381697.37961567647</v>
          </cell>
        </row>
        <row r="20">
          <cell r="AW20">
            <v>402027.01846270595</v>
          </cell>
        </row>
        <row r="22">
          <cell r="AW22">
            <v>349558.756112376</v>
          </cell>
        </row>
        <row r="23">
          <cell r="AW23">
            <v>179427.30738508239</v>
          </cell>
        </row>
        <row r="26">
          <cell r="AW26">
            <v>262135.62984007903</v>
          </cell>
        </row>
        <row r="29">
          <cell r="AW29">
            <v>43944.559566968775</v>
          </cell>
        </row>
        <row r="34">
          <cell r="AW34">
            <v>814246.50053867698</v>
          </cell>
        </row>
        <row r="36">
          <cell r="AW36">
            <v>397976.95812842401</v>
          </cell>
        </row>
        <row r="38">
          <cell r="AW38">
            <v>446827.48782986688</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Set>
  </externalBook>
</externalLink>
</file>

<file path=xl/externalLinks/externalLink41.xml><?xml version="1.0" encoding="utf-8"?>
<externalLink xmlns="http://schemas.openxmlformats.org/spreadsheetml/2006/main">
  <externalBook xmlns:r="http://schemas.openxmlformats.org/officeDocument/2006/relationships" r:id="rId1">
    <sheetNames>
      <sheetName val="Inputing Data"/>
      <sheetName val="DISCLAIMER"/>
      <sheetName val="Item Pek.Utama"/>
      <sheetName val="MAJOR (2)"/>
      <sheetName val="MAJOR"/>
      <sheetName val="%"/>
      <sheetName val="Terbilang"/>
      <sheetName val="Rekap"/>
      <sheetName val="Peta Quarry"/>
      <sheetName val="Mobilisasi"/>
      <sheetName val="Perhitungan Mobilisasi Alat"/>
      <sheetName val="Lalu Lintas"/>
      <sheetName val="Jembatan Sementara"/>
      <sheetName val="Informasi"/>
      <sheetName val="Empiris"/>
      <sheetName val="BOQ"/>
      <sheetName val="Analisa K3 "/>
      <sheetName val="4-Basic Price"/>
      <sheetName val="4-formulir harga bahan "/>
      <sheetName val="UTILITY"/>
      <sheetName val="4-Analisa Quarry"/>
      <sheetName val="5-ALAT(1)"/>
      <sheetName val="5-ALAT (2)"/>
      <sheetName val="Agg Halus &amp; Kasar"/>
      <sheetName val="Agg A"/>
      <sheetName val="Agg B"/>
      <sheetName val="D1"/>
      <sheetName val="D2"/>
      <sheetName val="D3"/>
      <sheetName val="D4"/>
      <sheetName val="D5"/>
      <sheetName val="D6"/>
      <sheetName val="D6 ASBT"/>
      <sheetName val="D7(1)"/>
      <sheetName val="D7(2)"/>
      <sheetName val="D8(1)"/>
      <sheetName val="D8(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389">
          <cell r="G389">
            <v>0</v>
          </cell>
        </row>
      </sheetData>
      <sheetData sheetId="16" refreshError="1"/>
      <sheetData sheetId="17" refreshError="1">
        <row r="77">
          <cell r="F77">
            <v>502000</v>
          </cell>
        </row>
        <row r="84">
          <cell r="F84">
            <v>30000</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42.xml><?xml version="1.0" encoding="utf-8"?>
<externalLink xmlns="http://schemas.openxmlformats.org/spreadsheetml/2006/main">
  <externalBook xmlns:r="http://schemas.openxmlformats.org/officeDocument/2006/relationships" r:id="rId1">
    <sheetNames>
      <sheetName val="Sub Kontrak"/>
      <sheetName val="Penawaran"/>
      <sheetName val="Metode"/>
      <sheetName val="UPAH"/>
      <sheetName val="ANALISA"/>
      <sheetName val="RAB TOT"/>
      <sheetName val="Jadual"/>
      <sheetName val="time"/>
      <sheetName val="REKAP TOT"/>
    </sheetNames>
    <sheetDataSet>
      <sheetData sheetId="0"/>
      <sheetData sheetId="1"/>
      <sheetData sheetId="2"/>
      <sheetData sheetId="3"/>
      <sheetData sheetId="4"/>
      <sheetData sheetId="5"/>
      <sheetData sheetId="6"/>
      <sheetData sheetId="7"/>
      <sheetData sheetId="8"/>
    </sheetDataSet>
  </externalBook>
</externalLink>
</file>

<file path=xl/externalLinks/externalLink43.xml><?xml version="1.0" encoding="utf-8"?>
<externalLink xmlns="http://schemas.openxmlformats.org/spreadsheetml/2006/main">
  <externalBook xmlns:r="http://schemas.openxmlformats.org/officeDocument/2006/relationships" r:id="rId1">
    <sheetNames>
      <sheetName val="Tiang Pancang Baja"/>
      <sheetName val="Pembongkaran"/>
      <sheetName val="Geotxtil"/>
      <sheetName val="Expantion Joint"/>
      <sheetName val="NP"/>
      <sheetName val="NP (2)"/>
      <sheetName val="diafrag"/>
      <sheetName val="Void Slab"/>
      <sheetName val="deck slab"/>
      <sheetName val="Additional"/>
      <sheetName val="Lean Concr"/>
      <sheetName val="Perletakan Strip"/>
      <sheetName val="Pembongkaran Jbt Lama"/>
      <sheetName val="Pemb Jbt Rangka Baja"/>
      <sheetName val="Pengadaan Jembatan Sementara"/>
      <sheetName val="Pengadaan Jembatan Aramco"/>
      <sheetName val="Tiang Pancang"/>
      <sheetName val="Kuantitas &amp; Harga"/>
      <sheetName val="Analisa Alat"/>
      <sheetName val="Price"/>
    </sheetNames>
    <sheetDataSet>
      <sheetData sheetId="0" refreshError="1"/>
      <sheetData sheetId="1" refreshError="1"/>
      <sheetData sheetId="2" refreshError="1"/>
      <sheetData sheetId="3" refreshError="1"/>
      <sheetData sheetId="4" refreshError="1">
        <row r="1322">
          <cell r="T1322" t="str">
            <v>Analisa EI-745</v>
          </cell>
        </row>
        <row r="1324">
          <cell r="L1324" t="str">
            <v>FORMULIR STANDAR UNTUK</v>
          </cell>
        </row>
        <row r="1325">
          <cell r="L1325" t="str">
            <v>PEREKAMAN ANALISA MASING-MASING HARGA SATUAN</v>
          </cell>
        </row>
        <row r="1326">
          <cell r="L1326" t="str">
            <v/>
          </cell>
        </row>
        <row r="1328">
          <cell r="L1328" t="str">
            <v>NOMOR HIBAH</v>
          </cell>
          <cell r="O1328" t="str">
            <v>:  ADB 0002 - INO</v>
          </cell>
        </row>
        <row r="1329">
          <cell r="L1329" t="str">
            <v>NAMA PAKET</v>
          </cell>
          <cell r="O1329" t="e">
            <v>#REF!</v>
          </cell>
        </row>
        <row r="1330">
          <cell r="L1330" t="str">
            <v>LOKASI PROYEK</v>
          </cell>
          <cell r="O1330" t="e">
            <v>#REF!</v>
          </cell>
        </row>
        <row r="1331">
          <cell r="L1331" t="str">
            <v>PROVINSI</v>
          </cell>
          <cell r="O1331" t="e">
            <v>#REF!</v>
          </cell>
        </row>
        <row r="1332">
          <cell r="L1332">
            <v>0</v>
          </cell>
          <cell r="O1332" t="e">
            <v>#REF!</v>
          </cell>
        </row>
        <row r="1333">
          <cell r="L1333" t="str">
            <v>ITEM PEMBAYARAN NO.</v>
          </cell>
          <cell r="O1333" t="str">
            <v>:  7.5 (2)</v>
          </cell>
          <cell r="R1333" t="str">
            <v>PERKIRAAN VOL. PEK.</v>
          </cell>
          <cell r="T1333" t="str">
            <v>:</v>
          </cell>
          <cell r="U1333">
            <v>0</v>
          </cell>
        </row>
        <row r="1334">
          <cell r="L1334" t="str">
            <v>JENIS PEKERJAAN</v>
          </cell>
          <cell r="O1334" t="str">
            <v>:  Pengangkutan Material Jembatan</v>
          </cell>
          <cell r="R1334" t="str">
            <v>TOTAL HARGA (Rp.)</v>
          </cell>
          <cell r="T1334" t="str">
            <v>:</v>
          </cell>
          <cell r="U1334">
            <v>0</v>
          </cell>
        </row>
        <row r="1335">
          <cell r="L1335" t="str">
            <v>SATUAN PEMBAYARAN</v>
          </cell>
          <cell r="O1335" t="str">
            <v>:  KG</v>
          </cell>
          <cell r="R1335" t="str">
            <v>% THD. BIAYA PROYEK</v>
          </cell>
          <cell r="T1335" t="str">
            <v>:</v>
          </cell>
          <cell r="U1335">
            <v>0</v>
          </cell>
        </row>
        <row r="1338">
          <cell r="Q1338" t="str">
            <v>PERKIRAAN</v>
          </cell>
          <cell r="R1338" t="str">
            <v>HARGA</v>
          </cell>
          <cell r="S1338" t="str">
            <v>JUMLAH</v>
          </cell>
        </row>
        <row r="1339">
          <cell r="L1339" t="str">
            <v>NO.</v>
          </cell>
          <cell r="N1339" t="str">
            <v>KOMPONEN</v>
          </cell>
          <cell r="P1339" t="str">
            <v>SATUAN</v>
          </cell>
          <cell r="Q1339" t="str">
            <v>KUANTITAS</v>
          </cell>
          <cell r="R1339" t="str">
            <v>SATUAN</v>
          </cell>
          <cell r="S1339" t="str">
            <v>HARGA</v>
          </cell>
        </row>
        <row r="1340">
          <cell r="R1340" t="str">
            <v>(Rp.)</v>
          </cell>
          <cell r="S1340" t="str">
            <v>(Rp.)</v>
          </cell>
        </row>
        <row r="1343">
          <cell r="L1343" t="str">
            <v>A.</v>
          </cell>
          <cell r="N1343" t="str">
            <v>TENAGA</v>
          </cell>
        </row>
        <row r="1345">
          <cell r="L1345" t="str">
            <v>1.</v>
          </cell>
          <cell r="N1345" t="str">
            <v>Pekerja</v>
          </cell>
          <cell r="O1345" t="str">
            <v>(L01)</v>
          </cell>
          <cell r="P1345" t="str">
            <v>jam</v>
          </cell>
          <cell r="Q1345">
            <v>1.0000000000000001E-5</v>
          </cell>
          <cell r="R1345">
            <v>5817</v>
          </cell>
          <cell r="U1345">
            <v>5.8170000000000006E-2</v>
          </cell>
        </row>
        <row r="1346">
          <cell r="L1346" t="str">
            <v>3.</v>
          </cell>
          <cell r="N1346" t="str">
            <v>Mandor</v>
          </cell>
          <cell r="O1346" t="str">
            <v>(L03)</v>
          </cell>
          <cell r="P1346" t="str">
            <v>jam</v>
          </cell>
          <cell r="Q1346">
            <v>1.3386880856760375E-4</v>
          </cell>
          <cell r="R1346">
            <v>8357</v>
          </cell>
          <cell r="U1346">
            <v>1.1187416331994646</v>
          </cell>
        </row>
        <row r="1349">
          <cell r="Q1349" t="str">
            <v xml:space="preserve">JUMLAH HARGA TENAGA   </v>
          </cell>
          <cell r="U1349">
            <v>1.1769116331994647</v>
          </cell>
        </row>
        <row r="1351">
          <cell r="L1351" t="str">
            <v>B.</v>
          </cell>
          <cell r="N1351" t="str">
            <v>BAHAN</v>
          </cell>
        </row>
        <row r="1359">
          <cell r="Q1359" t="str">
            <v xml:space="preserve">JUMLAH HARGA BAHAN   </v>
          </cell>
          <cell r="U1359">
            <v>0</v>
          </cell>
        </row>
        <row r="1361">
          <cell r="L1361" t="str">
            <v>C.</v>
          </cell>
          <cell r="N1361" t="str">
            <v>PERALATAN</v>
          </cell>
        </row>
        <row r="1363">
          <cell r="L1363" t="str">
            <v>1.</v>
          </cell>
          <cell r="N1363" t="str">
            <v>Trailer, 15 ton</v>
          </cell>
          <cell r="O1363" t="str">
            <v>E35</v>
          </cell>
          <cell r="P1363" t="str">
            <v>jam</v>
          </cell>
          <cell r="Q1363">
            <v>1.6827309236947792E-3</v>
          </cell>
          <cell r="R1363">
            <v>234728.86853980148</v>
          </cell>
          <cell r="U1363">
            <v>394.98552577581052</v>
          </cell>
        </row>
        <row r="1364">
          <cell r="L1364" t="str">
            <v>2.</v>
          </cell>
          <cell r="N1364" t="str">
            <v>Crane</v>
          </cell>
          <cell r="O1364" t="str">
            <v>E31</v>
          </cell>
          <cell r="P1364" t="str">
            <v>jam</v>
          </cell>
          <cell r="Q1364">
            <v>1.3386880856760375E-4</v>
          </cell>
          <cell r="R1364">
            <v>345785.3356401663</v>
          </cell>
          <cell r="U1364">
            <v>46.289870902298034</v>
          </cell>
        </row>
        <row r="1365">
          <cell r="L1365" t="str">
            <v>3.</v>
          </cell>
          <cell r="N1365" t="str">
            <v>Alat Bantu</v>
          </cell>
          <cell r="P1365" t="str">
            <v>Ls</v>
          </cell>
          <cell r="Q1365">
            <v>1</v>
          </cell>
          <cell r="R1365">
            <v>100</v>
          </cell>
          <cell r="U1365">
            <v>100</v>
          </cell>
        </row>
        <row r="1366">
          <cell r="L1366" t="str">
            <v>4.</v>
          </cell>
          <cell r="N1366" t="str">
            <v>Angkutan Kapal Laut</v>
          </cell>
          <cell r="P1366" t="str">
            <v>millaut</v>
          </cell>
          <cell r="Q1366" t="str">
            <v/>
          </cell>
          <cell r="R1366">
            <v>0</v>
          </cell>
          <cell r="U1366">
            <v>0</v>
          </cell>
        </row>
        <row r="1371">
          <cell r="Q1371" t="str">
            <v xml:space="preserve">JUMLAH HARGA PERALATAN   </v>
          </cell>
          <cell r="U1371">
            <v>541.27539667810856</v>
          </cell>
        </row>
        <row r="1373">
          <cell r="L1373" t="str">
            <v>D.</v>
          </cell>
          <cell r="N1373" t="str">
            <v>JUMLAH HARGA TENAGA, BAHAN DAN PERALATAN  ( A + B + C )</v>
          </cell>
          <cell r="U1373">
            <v>542.452308311308</v>
          </cell>
        </row>
        <row r="1374">
          <cell r="L1374" t="str">
            <v>E.</v>
          </cell>
          <cell r="N1374" t="str">
            <v>OVERHEAD &amp; PROFIT</v>
          </cell>
          <cell r="P1374">
            <v>10</v>
          </cell>
          <cell r="Q1374" t="str">
            <v>%  x  D</v>
          </cell>
          <cell r="U1374">
            <v>54.245230831130804</v>
          </cell>
        </row>
        <row r="1375">
          <cell r="L1375" t="str">
            <v>F.</v>
          </cell>
          <cell r="N1375" t="str">
            <v>HARGA SATUAN PEKERJAAN  ( D + E )</v>
          </cell>
          <cell r="U1375">
            <v>596</v>
          </cell>
        </row>
        <row r="1376">
          <cell r="L1376" t="str">
            <v>Note: 1</v>
          </cell>
          <cell r="N1376" t="str">
            <v>SATUAN dapat berdasarkan atas jam operasi untuk Tenaga Kerja dan Peralatan, volume dan/atau ukuran</v>
          </cell>
        </row>
        <row r="1377">
          <cell r="N1377" t="str">
            <v>berat untuk bahan-bahan.</v>
          </cell>
        </row>
        <row r="1378">
          <cell r="L1378">
            <v>2</v>
          </cell>
          <cell r="N1378" t="str">
            <v>Kuantitas satuan adalah kuantitas setiap komponen untuk menyelesaikan satu satuan pekerjaan dari nomor</v>
          </cell>
        </row>
        <row r="1379">
          <cell r="N1379" t="str">
            <v>mata pembayaran.</v>
          </cell>
        </row>
        <row r="1380">
          <cell r="L1380">
            <v>3</v>
          </cell>
          <cell r="N1380" t="str">
            <v>Biaya satuan untuk peralatan sudah termasuk bahan bakar, bahan habis dipakai dan operator.</v>
          </cell>
        </row>
        <row r="1381">
          <cell r="L1381">
            <v>4</v>
          </cell>
          <cell r="N1381" t="str">
            <v>Biaya satuan sudah termasuk pengeluaran untuk seluruh pajak yang berkaitan (tetapi tidak termasuk PPN</v>
          </cell>
        </row>
        <row r="1382">
          <cell r="N1382" t="str">
            <v>yang dibayar dari kontrak) dan biaya-biaya lainnya.</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4.xml><?xml version="1.0" encoding="utf-8"?>
<externalLink xmlns="http://schemas.openxmlformats.org/spreadsheetml/2006/main">
  <externalBook xmlns:r="http://schemas.openxmlformats.org/officeDocument/2006/relationships" r:id="rId1">
    <sheetNames>
      <sheetName val="H ANALISA"/>
      <sheetName val="DURP-F"/>
      <sheetName val="ANL BIAYA"/>
      <sheetName val="SCHEDULE"/>
      <sheetName val="DRUP"/>
      <sheetName val="R-MP2-98"/>
      <sheetName val="Sheet1"/>
      <sheetName val="R_MP2_98"/>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Set>
  </externalBook>
</externalLink>
</file>

<file path=xl/externalLinks/externalLink45.xml><?xml version="1.0" encoding="utf-8"?>
<externalLink xmlns="http://schemas.openxmlformats.org/spreadsheetml/2006/main">
  <externalBook xmlns:r="http://schemas.openxmlformats.org/officeDocument/2006/relationships" r:id="rId1">
    <sheetNames>
      <sheetName val="H ANALISA"/>
      <sheetName val="DURP-F"/>
      <sheetName val="ANL BIAYA"/>
      <sheetName val="SCHEDULE"/>
      <sheetName val="DRUP"/>
      <sheetName val="R-MP"/>
      <sheetName val="R-MP (2)"/>
      <sheetName val="R_MP"/>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Set>
  </externalBook>
</externalLink>
</file>

<file path=xl/externalLinks/externalLink46.xml><?xml version="1.0" encoding="utf-8"?>
<externalLink xmlns="http://schemas.openxmlformats.org/spreadsheetml/2006/main">
  <externalBook xmlns:r="http://schemas.openxmlformats.org/officeDocument/2006/relationships" r:id="rId1">
    <sheetNames>
      <sheetName val="Info"/>
      <sheetName val="Rekap"/>
      <sheetName val="Ku&amp; Ha"/>
      <sheetName val="Mob"/>
      <sheetName val="UPAH"/>
      <sheetName val="BAHAN"/>
      <sheetName val="Mata Utama"/>
      <sheetName val="D2"/>
      <sheetName val="D3"/>
      <sheetName val="D4"/>
      <sheetName val="D5"/>
      <sheetName val="D6"/>
      <sheetName val="D71"/>
      <sheetName val="D72"/>
      <sheetName val="D8"/>
      <sheetName val="D9"/>
      <sheetName val="LS-Rutin"/>
      <sheetName val="Analisa HSP"/>
      <sheetName val="Analisa Quarry"/>
      <sheetName val="Halus &amp; Kasar"/>
      <sheetName val="Kelas A"/>
      <sheetName val="Kelas B"/>
      <sheetName val="Kelas C"/>
      <sheetName val="SEWA Alat"/>
      <sheetName val="Analisa Alat"/>
      <sheetName val="Jdwl Pelksnn"/>
      <sheetName val="Jadwal Alat"/>
      <sheetName val="Subkontrak"/>
      <sheetName val="Material On Site"/>
      <sheetName val="Pemecah Batu"/>
      <sheetName val="Pencampur Aspal"/>
      <sheetName val="Dftr Simak"/>
      <sheetName val="Ku&amp; Ha (2)"/>
      <sheetName val="Pekerjaan Utama"/>
      <sheetName val="%"/>
      <sheetName val="Volume"/>
      <sheetName val="BOQ"/>
      <sheetName val="4-Basic Price"/>
    </sheetNames>
    <sheetDataSet>
      <sheetData sheetId="0" refreshError="1"/>
      <sheetData sheetId="1" refreshError="1"/>
      <sheetData sheetId="2" refreshError="1"/>
      <sheetData sheetId="3" refreshError="1"/>
      <sheetData sheetId="4" refreshError="1"/>
      <sheetData sheetId="5" refreshError="1">
        <row r="20">
          <cell r="G20">
            <v>10714.285714285714</v>
          </cell>
        </row>
        <row r="67">
          <cell r="G67">
            <v>80800</v>
          </cell>
        </row>
        <row r="71">
          <cell r="G71">
            <v>98800</v>
          </cell>
        </row>
        <row r="77">
          <cell r="G77">
            <v>135043</v>
          </cell>
        </row>
        <row r="81">
          <cell r="G81">
            <v>1100</v>
          </cell>
        </row>
        <row r="85">
          <cell r="G85">
            <v>82400</v>
          </cell>
        </row>
        <row r="87">
          <cell r="G87">
            <v>25000</v>
          </cell>
        </row>
        <row r="91">
          <cell r="G91">
            <v>45000</v>
          </cell>
        </row>
        <row r="115">
          <cell r="G115">
            <v>4500</v>
          </cell>
        </row>
        <row r="117">
          <cell r="G117">
            <v>4300</v>
          </cell>
        </row>
        <row r="119">
          <cell r="G119">
            <v>12000</v>
          </cell>
        </row>
        <row r="131">
          <cell r="G131">
            <v>62901.59</v>
          </cell>
        </row>
        <row r="139">
          <cell r="G139">
            <v>5000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row r="9">
          <cell r="AW9">
            <v>157910</v>
          </cell>
        </row>
        <row r="10">
          <cell r="AW10">
            <v>44837</v>
          </cell>
        </row>
        <row r="11">
          <cell r="AW11">
            <v>345275</v>
          </cell>
        </row>
        <row r="12">
          <cell r="AW12">
            <v>88815</v>
          </cell>
        </row>
        <row r="16">
          <cell r="AW16">
            <v>154141</v>
          </cell>
        </row>
        <row r="17">
          <cell r="AW17">
            <v>212747</v>
          </cell>
        </row>
        <row r="19">
          <cell r="AW19">
            <v>163046</v>
          </cell>
        </row>
        <row r="20">
          <cell r="AW20">
            <v>237666</v>
          </cell>
        </row>
        <row r="22">
          <cell r="AW22">
            <v>198159</v>
          </cell>
        </row>
        <row r="24">
          <cell r="AW24">
            <v>121984</v>
          </cell>
        </row>
        <row r="25">
          <cell r="AW25">
            <v>140755</v>
          </cell>
        </row>
        <row r="26">
          <cell r="AW26">
            <v>160203</v>
          </cell>
          <cell r="BO26" t="str">
            <v xml:space="preserve"> Alat Baru</v>
          </cell>
        </row>
        <row r="33">
          <cell r="AW33">
            <v>33665</v>
          </cell>
        </row>
        <row r="46">
          <cell r="BO46" t="str">
            <v xml:space="preserve"> Alat Baru</v>
          </cell>
        </row>
        <row r="47">
          <cell r="BO47">
            <v>549000000</v>
          </cell>
        </row>
        <row r="66">
          <cell r="BO66" t="str">
            <v xml:space="preserve"> Alat Baru</v>
          </cell>
        </row>
        <row r="67">
          <cell r="BO67">
            <v>80000000</v>
          </cell>
        </row>
        <row r="86">
          <cell r="BO86" t="str">
            <v xml:space="preserve"> Alat Baru</v>
          </cell>
        </row>
        <row r="87">
          <cell r="BO87">
            <v>1100000000</v>
          </cell>
        </row>
        <row r="106">
          <cell r="BO106" t="str">
            <v xml:space="preserve"> Alat Baru</v>
          </cell>
        </row>
        <row r="107">
          <cell r="BO107">
            <v>85800000</v>
          </cell>
        </row>
        <row r="126">
          <cell r="BO126" t="str">
            <v xml:space="preserve"> Alat Baru</v>
          </cell>
        </row>
        <row r="127">
          <cell r="BO127">
            <v>39600000</v>
          </cell>
        </row>
        <row r="146">
          <cell r="BO146" t="str">
            <v xml:space="preserve"> Alat Baru</v>
          </cell>
        </row>
        <row r="147">
          <cell r="BO147">
            <v>836000000.00000012</v>
          </cell>
        </row>
        <row r="166">
          <cell r="BO166" t="str">
            <v xml:space="preserve"> Alat Baru</v>
          </cell>
        </row>
        <row r="167">
          <cell r="BO167">
            <v>192500000.00000003</v>
          </cell>
        </row>
        <row r="186">
          <cell r="BO186" t="str">
            <v xml:space="preserve"> Alat Baru</v>
          </cell>
        </row>
        <row r="187">
          <cell r="BO187">
            <v>176000000</v>
          </cell>
        </row>
        <row r="206">
          <cell r="BO206" t="str">
            <v xml:space="preserve"> Alat Baru</v>
          </cell>
        </row>
        <row r="207">
          <cell r="BO207">
            <v>665000000</v>
          </cell>
        </row>
        <row r="226">
          <cell r="BO226" t="str">
            <v xml:space="preserve"> Alat Baru</v>
          </cell>
        </row>
        <row r="227">
          <cell r="BO227">
            <v>150000000</v>
          </cell>
        </row>
        <row r="246">
          <cell r="BO246" t="str">
            <v xml:space="preserve"> Alat Baru</v>
          </cell>
        </row>
        <row r="247">
          <cell r="BO247">
            <v>140800000</v>
          </cell>
        </row>
        <row r="266">
          <cell r="BO266" t="str">
            <v xml:space="preserve"> Alat Baru</v>
          </cell>
        </row>
        <row r="267">
          <cell r="BO267">
            <v>720000000</v>
          </cell>
        </row>
        <row r="286">
          <cell r="BO286" t="str">
            <v xml:space="preserve"> Alat Baru</v>
          </cell>
        </row>
        <row r="287">
          <cell r="BO287">
            <v>623700000</v>
          </cell>
        </row>
        <row r="306">
          <cell r="BO306" t="str">
            <v xml:space="preserve"> Alat Baru</v>
          </cell>
        </row>
        <row r="307">
          <cell r="BO307">
            <v>520000000</v>
          </cell>
        </row>
        <row r="326">
          <cell r="BO326" t="str">
            <v xml:space="preserve"> Alat Baru</v>
          </cell>
        </row>
        <row r="327">
          <cell r="BO327">
            <v>240000000</v>
          </cell>
        </row>
        <row r="346">
          <cell r="BO346" t="str">
            <v xml:space="preserve"> Alat Baru</v>
          </cell>
        </row>
        <row r="347">
          <cell r="BO347">
            <v>333000000</v>
          </cell>
        </row>
        <row r="366">
          <cell r="BO366" t="str">
            <v xml:space="preserve"> Alat Baru</v>
          </cell>
        </row>
        <row r="367">
          <cell r="BO367">
            <v>351000000</v>
          </cell>
        </row>
        <row r="386">
          <cell r="BO386" t="str">
            <v xml:space="preserve"> Alat Baru</v>
          </cell>
        </row>
        <row r="387">
          <cell r="BO387">
            <v>392000000</v>
          </cell>
        </row>
        <row r="406">
          <cell r="BO406" t="str">
            <v xml:space="preserve"> Alat Baru</v>
          </cell>
        </row>
        <row r="407">
          <cell r="BO407">
            <v>21120000</v>
          </cell>
        </row>
        <row r="426">
          <cell r="BO426" t="str">
            <v xml:space="preserve"> Alat Baru</v>
          </cell>
        </row>
        <row r="427">
          <cell r="BO427">
            <v>1200000000</v>
          </cell>
        </row>
        <row r="446">
          <cell r="BO446" t="str">
            <v xml:space="preserve"> Alat Baru</v>
          </cell>
        </row>
        <row r="447">
          <cell r="BO447">
            <v>19800000</v>
          </cell>
        </row>
        <row r="466">
          <cell r="BO466" t="str">
            <v xml:space="preserve"> Alat Baru</v>
          </cell>
        </row>
        <row r="467">
          <cell r="BO467">
            <v>145200000</v>
          </cell>
        </row>
        <row r="486">
          <cell r="BO486" t="str">
            <v xml:space="preserve"> Alat Baru</v>
          </cell>
        </row>
        <row r="487">
          <cell r="BO487">
            <v>77000000</v>
          </cell>
        </row>
        <row r="506">
          <cell r="BO506" t="str">
            <v xml:space="preserve"> Alat Baru</v>
          </cell>
        </row>
        <row r="507">
          <cell r="BO507">
            <v>29150000.000000004</v>
          </cell>
        </row>
        <row r="546">
          <cell r="BO546" t="str">
            <v xml:space="preserve"> Alat Baru</v>
          </cell>
        </row>
        <row r="547">
          <cell r="BO547">
            <v>159500000</v>
          </cell>
        </row>
        <row r="566">
          <cell r="BO566" t="str">
            <v xml:space="preserve"> Alat Baru</v>
          </cell>
        </row>
        <row r="567">
          <cell r="BO567">
            <v>176000000</v>
          </cell>
        </row>
        <row r="586">
          <cell r="BO586" t="str">
            <v xml:space="preserve"> Alat Baru</v>
          </cell>
        </row>
        <row r="587">
          <cell r="BO587">
            <v>372900000.00000006</v>
          </cell>
        </row>
        <row r="606">
          <cell r="BO606" t="str">
            <v xml:space="preserve"> Alat Baru</v>
          </cell>
        </row>
        <row r="607">
          <cell r="BO607">
            <v>122100000.00000001</v>
          </cell>
        </row>
        <row r="626">
          <cell r="BO626" t="str">
            <v xml:space="preserve"> Alat Baru</v>
          </cell>
        </row>
        <row r="627">
          <cell r="BO627">
            <v>1000000000</v>
          </cell>
        </row>
        <row r="646">
          <cell r="BO646" t="str">
            <v xml:space="preserve"> Alat Baru</v>
          </cell>
        </row>
        <row r="647">
          <cell r="BO647">
            <v>23100000.000000004</v>
          </cell>
        </row>
        <row r="666">
          <cell r="BO666" t="str">
            <v xml:space="preserve"> Alat Baru</v>
          </cell>
        </row>
        <row r="667">
          <cell r="BO667">
            <v>2250000000</v>
          </cell>
        </row>
        <row r="697">
          <cell r="BO697" t="str">
            <v xml:space="preserve"> Alat Baru</v>
          </cell>
        </row>
        <row r="698">
          <cell r="BO698">
            <v>16500000.000000002</v>
          </cell>
        </row>
      </sheetData>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47.xml><?xml version="1.0" encoding="utf-8"?>
<externalLink xmlns="http://schemas.openxmlformats.org/spreadsheetml/2006/main">
  <externalBook xmlns:r="http://schemas.openxmlformats.org/officeDocument/2006/relationships" r:id="rId1">
    <sheetNames>
      <sheetName val="DURP-F"/>
      <sheetName val="Sheet2"/>
      <sheetName val="Sheet1"/>
      <sheetName val="UMUM"/>
      <sheetName val="LK"/>
      <sheetName val="kulit"/>
      <sheetName val="PO"/>
      <sheetName val="PJP"/>
      <sheetName val="UP"/>
      <sheetName val="DRUP"/>
      <sheetName val="ANL BIAYA"/>
      <sheetName val="SCHEDULE"/>
      <sheetName val="ANALISA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1258">
          <cell r="Q1258">
            <v>7875</v>
          </cell>
        </row>
        <row r="1320">
          <cell r="Q1320">
            <v>3150</v>
          </cell>
        </row>
        <row r="1336">
          <cell r="Q1336">
            <v>33000</v>
          </cell>
        </row>
        <row r="1754">
          <cell r="Q1754">
            <v>79700</v>
          </cell>
        </row>
        <row r="1770">
          <cell r="Q1770">
            <v>153480</v>
          </cell>
        </row>
        <row r="1816">
          <cell r="Q1816">
            <v>6580</v>
          </cell>
        </row>
        <row r="1832">
          <cell r="Q1832">
            <v>3495</v>
          </cell>
        </row>
        <row r="2374">
          <cell r="Q2374">
            <v>259044.95</v>
          </cell>
        </row>
        <row r="2390">
          <cell r="Q2390">
            <v>1055230.1299999999</v>
          </cell>
        </row>
      </sheetData>
    </sheetDataSet>
  </externalBook>
</externalLink>
</file>

<file path=xl/externalLinks/externalLink48.xml><?xml version="1.0" encoding="utf-8"?>
<externalLink xmlns="http://schemas.openxmlformats.org/spreadsheetml/2006/main">
  <externalBook xmlns:r="http://schemas.openxmlformats.org/officeDocument/2006/relationships" r:id="rId1">
    <sheetNames>
      <sheetName val="jdw-alat (2)"/>
      <sheetName val="REKAP"/>
      <sheetName val="RAB"/>
      <sheetName val="LAMP-7"/>
      <sheetName val="harga manual"/>
      <sheetName val="anl teknis"/>
      <sheetName val="Asumsi SCHEDLE"/>
      <sheetName val="Asumsi Teknis"/>
      <sheetName val="ANALISA"/>
      <sheetName val="NP (3)"/>
      <sheetName val="NP (7)"/>
      <sheetName val="NP 1"/>
      <sheetName val="ANALISA TAMBAHAN"/>
      <sheetName val="Jembatan Sementara"/>
      <sheetName val="Peralatan"/>
      <sheetName val="Peralatan (2)"/>
      <sheetName val="Lokasi AMP"/>
      <sheetName val="Informasi"/>
      <sheetName val="Analisa Quarry"/>
      <sheetName val="Agregat Halus &amp; Kasar"/>
      <sheetName val="KLAS A-BASE CAME"/>
      <sheetName val="KLAS B-BASE CAME"/>
      <sheetName val="KLAS C-BASE CAME"/>
      <sheetName val="HARGA BAHAN"/>
      <sheetName val="ON SITE"/>
      <sheetName val="MOB-ALAT"/>
      <sheetName val="hitung-bahan"/>
      <sheetName val="jdw-alat"/>
      <sheetName val="JDW-BAHAN"/>
      <sheetName val="SCHEDULE BULANAN"/>
      <sheetName val="SCHEDULE ITEM"/>
      <sheetName val="PLANT"/>
      <sheetName val="PLANT sikrn"/>
      <sheetName val="PLANT Lgsa"/>
      <sheetName val="Sub-Kontr"/>
      <sheetName val="SIMAK"/>
      <sheetName val="SIMAK (2)"/>
      <sheetName val="1.8 Pemeliharaan"/>
      <sheetName val="TABEL-Alat"/>
      <sheetName val="PERSONIL INTI"/>
      <sheetName val="LS MOBILISASI"/>
      <sheetName val="selecs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447">
          <cell r="BR447">
            <v>16434000</v>
          </cell>
        </row>
        <row r="526">
          <cell r="BR526" t="str">
            <v xml:space="preserve"> Alat Baru</v>
          </cell>
        </row>
        <row r="527">
          <cell r="BR527">
            <v>24194500</v>
          </cell>
        </row>
        <row r="546">
          <cell r="BR546" t="str">
            <v xml:space="preserve"> Alat Baru</v>
          </cell>
        </row>
        <row r="547">
          <cell r="BR547">
            <v>132385000</v>
          </cell>
        </row>
      </sheetData>
      <sheetData sheetId="15">
        <row r="26">
          <cell r="R26" t="str">
            <v xml:space="preserve"> Alat Baru</v>
          </cell>
        </row>
        <row r="27">
          <cell r="R27">
            <v>276000000</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49.xml><?xml version="1.0" encoding="utf-8"?>
<externalLink xmlns="http://schemas.openxmlformats.org/spreadsheetml/2006/main">
  <externalBook xmlns:r="http://schemas.openxmlformats.org/officeDocument/2006/relationships" r:id="rId1">
    <sheetNames>
      <sheetName val="Terbilang"/>
      <sheetName val="DISCLAIMER"/>
      <sheetName val="%"/>
      <sheetName val="MAJOR"/>
      <sheetName val="Peta Quarry"/>
      <sheetName val="Perhitungan Mobilisasi Alat"/>
      <sheetName val="Lalu Lintas"/>
      <sheetName val="Jembatan Sementara"/>
      <sheetName val="Analisa K3"/>
      <sheetName val="4-Formulir harga bahan"/>
      <sheetName val="5-ALAT(2)"/>
      <sheetName val="Agg Halus &amp; Kasar"/>
      <sheetName val="Agg A"/>
      <sheetName val="Agg B dan S"/>
      <sheetName val="Agg C"/>
      <sheetName val="Agg  CBR 60"/>
      <sheetName val="5-ALAT(1)"/>
      <sheetName val="4-Analisa Quarry"/>
      <sheetName val="hitungan"/>
      <sheetName val="Informasi"/>
      <sheetName val="RekapBoQ"/>
      <sheetName val="Rekap"/>
      <sheetName val="BoQ"/>
      <sheetName val="RAB"/>
      <sheetName val="Sheet2"/>
      <sheetName val="BOQ (2)"/>
      <sheetName val="Mobilisasi BQ"/>
      <sheetName val="Mobilisasi"/>
      <sheetName val="4-Basic Price"/>
      <sheetName val="D1"/>
      <sheetName val="D2 BQ"/>
      <sheetName val="D2"/>
      <sheetName val="D3 BQ"/>
      <sheetName val="D3"/>
      <sheetName val="D4"/>
      <sheetName val="D5"/>
      <sheetName val="D6"/>
      <sheetName val="D7(1)"/>
      <sheetName val="D7(1)A BQ"/>
      <sheetName val="D7(1)A"/>
      <sheetName val="D7BQ"/>
      <sheetName val="D7 BQ"/>
      <sheetName val="4-Basic Price BQ"/>
      <sheetName val="D7(2)"/>
      <sheetName val="NP (2)"/>
      <sheetName val="D8(1)"/>
      <sheetName val="D8(2)"/>
      <sheetName val="D9"/>
      <sheetName val="D10 LS-Rutin"/>
      <sheetName val="D10 Kuantitas"/>
      <sheetName val="D10 Analisa HSP"/>
      <sheetName val="Sheet1"/>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9">
          <cell r="AW9">
            <v>457836.61190192646</v>
          </cell>
        </row>
        <row r="12">
          <cell r="AW12">
            <v>211206.57895240659</v>
          </cell>
        </row>
        <row r="13">
          <cell r="AW13">
            <v>131050.55194805193</v>
          </cell>
        </row>
        <row r="14">
          <cell r="AW14">
            <v>675417.99791605992</v>
          </cell>
        </row>
        <row r="15">
          <cell r="AW15">
            <v>347448.96922856919</v>
          </cell>
        </row>
        <row r="16">
          <cell r="AW16">
            <v>608972.04322817596</v>
          </cell>
        </row>
        <row r="17">
          <cell r="AW17">
            <v>600480.09065573663</v>
          </cell>
        </row>
        <row r="18">
          <cell r="AW18">
            <v>547737.19044525689</v>
          </cell>
        </row>
        <row r="20">
          <cell r="AW20">
            <v>729479.46715243603</v>
          </cell>
        </row>
        <row r="22">
          <cell r="AW22">
            <v>524421.03397361841</v>
          </cell>
        </row>
        <row r="23">
          <cell r="AW23">
            <v>263799.85586433264</v>
          </cell>
        </row>
        <row r="24">
          <cell r="AW24">
            <v>367089.65747691889</v>
          </cell>
        </row>
        <row r="30">
          <cell r="AW30">
            <v>327112.67125638202</v>
          </cell>
        </row>
        <row r="38">
          <cell r="AW38">
            <v>680483.3175816182</v>
          </cell>
        </row>
      </sheetData>
      <sheetData sheetId="17"/>
      <sheetData sheetId="18"/>
      <sheetData sheetId="19"/>
      <sheetData sheetId="20"/>
      <sheetData sheetId="21">
        <row r="30">
          <cell r="H30">
            <v>575998975.20000005</v>
          </cell>
        </row>
      </sheetData>
      <sheetData sheetId="22"/>
      <sheetData sheetId="23">
        <row r="27">
          <cell r="G27">
            <v>11450000</v>
          </cell>
        </row>
      </sheetData>
      <sheetData sheetId="24"/>
      <sheetData sheetId="25"/>
      <sheetData sheetId="26"/>
      <sheetData sheetId="27"/>
      <sheetData sheetId="28">
        <row r="8">
          <cell r="F8">
            <v>11683.441558441556</v>
          </cell>
        </row>
        <row r="9">
          <cell r="F9">
            <v>13112.012987012986</v>
          </cell>
        </row>
        <row r="10">
          <cell r="F10">
            <v>14930.194805194804</v>
          </cell>
        </row>
        <row r="67">
          <cell r="F67">
            <v>67050</v>
          </cell>
        </row>
        <row r="71">
          <cell r="F71">
            <v>15200</v>
          </cell>
        </row>
        <row r="73">
          <cell r="F73">
            <v>150300</v>
          </cell>
        </row>
        <row r="76">
          <cell r="F76">
            <v>14000</v>
          </cell>
        </row>
        <row r="77">
          <cell r="F77">
            <v>2800000</v>
          </cell>
        </row>
        <row r="85">
          <cell r="F85">
            <v>210519.79657693484</v>
          </cell>
        </row>
        <row r="96">
          <cell r="F96">
            <v>1702546.0559774511</v>
          </cell>
        </row>
        <row r="97">
          <cell r="F97">
            <v>14606.238636363638</v>
          </cell>
        </row>
        <row r="108">
          <cell r="F108">
            <v>28500</v>
          </cell>
        </row>
        <row r="115">
          <cell r="F115">
            <v>325000</v>
          </cell>
        </row>
      </sheetData>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externalLinks/externalLink50.xml><?xml version="1.0" encoding="utf-8"?>
<externalLink xmlns="http://schemas.openxmlformats.org/spreadsheetml/2006/main">
  <externalBook xmlns:r="http://schemas.openxmlformats.org/officeDocument/2006/relationships" r:id="rId1">
    <sheetNames>
      <sheetName val="pante riek1"/>
      <sheetName val="pante riek"/>
    </sheetNames>
    <sheetDataSet>
      <sheetData sheetId="0" refreshError="1"/>
      <sheetData sheetId="1" refreshError="1">
        <row r="17">
          <cell r="F17">
            <v>83550000</v>
          </cell>
        </row>
        <row r="23">
          <cell r="F23">
            <v>156548417.10000002</v>
          </cell>
        </row>
        <row r="26">
          <cell r="F26">
            <v>55012122</v>
          </cell>
        </row>
        <row r="30">
          <cell r="F30">
            <v>277641480.19999999</v>
          </cell>
        </row>
        <row r="35">
          <cell r="F35">
            <v>312811007.04000002</v>
          </cell>
        </row>
        <row r="39">
          <cell r="F39">
            <v>63083909.299999997</v>
          </cell>
        </row>
        <row r="56">
          <cell r="F56">
            <v>954737991.24000001</v>
          </cell>
        </row>
        <row r="64">
          <cell r="F64">
            <v>3000000</v>
          </cell>
        </row>
        <row r="73">
          <cell r="F73">
            <v>177337468.10999998</v>
          </cell>
        </row>
        <row r="79">
          <cell r="F79">
            <v>9192061.3999999985</v>
          </cell>
        </row>
        <row r="85">
          <cell r="F85">
            <v>4945869</v>
          </cell>
        </row>
        <row r="87">
          <cell r="F87">
            <v>59440000</v>
          </cell>
        </row>
        <row r="90">
          <cell r="F90">
            <v>195000</v>
          </cell>
        </row>
        <row r="133">
          <cell r="F133">
            <v>181919667.43799999</v>
          </cell>
        </row>
        <row r="151">
          <cell r="F151">
            <v>123024157.5</v>
          </cell>
        </row>
        <row r="162">
          <cell r="F162">
            <v>100677707.99999999</v>
          </cell>
        </row>
        <row r="165">
          <cell r="F165">
            <v>69000000</v>
          </cell>
        </row>
      </sheetData>
    </sheetDataSet>
  </externalBook>
</externalLink>
</file>

<file path=xl/externalLinks/externalLink51.xml><?xml version="1.0" encoding="utf-8"?>
<externalLink xmlns="http://schemas.openxmlformats.org/spreadsheetml/2006/main">
  <externalBook xmlns:r="http://schemas.openxmlformats.org/officeDocument/2006/relationships" r:id="rId1">
    <sheetNames>
      <sheetName val="alue deah teungoh1"/>
      <sheetName val="alue deah teungoh"/>
      <sheetName val="matang rayeuk1"/>
      <sheetName val="matang rayeuk"/>
      <sheetName val="jeulingke1"/>
      <sheetName val="jeulingke"/>
      <sheetName val="lambaro skep1"/>
      <sheetName val="lambaro skep"/>
      <sheetName val="tibang1"/>
      <sheetName val="tibang"/>
      <sheetName val="deah raya1"/>
      <sheetName val="deah raya"/>
      <sheetName val="pante riek1"/>
      <sheetName val="lam awe"/>
      <sheetName val="lam awe 1"/>
      <sheetName val="pante riek"/>
    </sheetNames>
    <sheetDataSet>
      <sheetData sheetId="0"/>
      <sheetData sheetId="1" refreshError="1">
        <row r="17">
          <cell r="F17">
            <v>83550000</v>
          </cell>
        </row>
        <row r="23">
          <cell r="F23">
            <v>205513400.97</v>
          </cell>
        </row>
        <row r="26">
          <cell r="F26">
            <v>170022468</v>
          </cell>
        </row>
        <row r="30">
          <cell r="F30">
            <v>1025683822.1</v>
          </cell>
        </row>
        <row r="35">
          <cell r="F35">
            <v>1040291109.2</v>
          </cell>
        </row>
        <row r="39">
          <cell r="F39">
            <v>77799543.75</v>
          </cell>
        </row>
        <row r="56">
          <cell r="F56">
            <v>1361659741.323</v>
          </cell>
        </row>
        <row r="64">
          <cell r="F64">
            <v>3000000</v>
          </cell>
        </row>
        <row r="73">
          <cell r="F73">
            <v>254657936.89999998</v>
          </cell>
        </row>
        <row r="79">
          <cell r="F79">
            <v>12665653</v>
          </cell>
        </row>
        <row r="85">
          <cell r="F85">
            <v>6770446</v>
          </cell>
        </row>
        <row r="87">
          <cell r="F87">
            <v>60000000</v>
          </cell>
        </row>
        <row r="90">
          <cell r="F90">
            <v>200000</v>
          </cell>
        </row>
        <row r="133">
          <cell r="F133">
            <v>196595853.16</v>
          </cell>
        </row>
        <row r="151">
          <cell r="F151">
            <v>162462988.56</v>
          </cell>
        </row>
        <row r="162">
          <cell r="F162">
            <v>124584112.23</v>
          </cell>
        </row>
        <row r="165">
          <cell r="F165">
            <v>70000000</v>
          </cell>
        </row>
      </sheetData>
      <sheetData sheetId="2"/>
      <sheetData sheetId="3" refreshError="1">
        <row r="17">
          <cell r="F17">
            <v>81600000</v>
          </cell>
        </row>
        <row r="23">
          <cell r="F23">
            <v>254377815.34999999</v>
          </cell>
        </row>
        <row r="26">
          <cell r="F26">
            <v>266079268</v>
          </cell>
        </row>
        <row r="30">
          <cell r="F30">
            <v>1559198856.1625001</v>
          </cell>
        </row>
        <row r="35">
          <cell r="F35">
            <v>1458410793.2625</v>
          </cell>
        </row>
        <row r="39">
          <cell r="F39">
            <v>106331527.2</v>
          </cell>
        </row>
        <row r="56">
          <cell r="F56">
            <v>1971835616.1903002</v>
          </cell>
        </row>
        <row r="64">
          <cell r="F64">
            <v>3000000</v>
          </cell>
        </row>
        <row r="73">
          <cell r="F73">
            <v>200903300</v>
          </cell>
        </row>
        <row r="79">
          <cell r="F79">
            <v>9861261</v>
          </cell>
        </row>
        <row r="85">
          <cell r="F85">
            <v>5225517</v>
          </cell>
        </row>
        <row r="87">
          <cell r="F87">
            <v>37500000</v>
          </cell>
        </row>
        <row r="90">
          <cell r="F90">
            <v>200000</v>
          </cell>
        </row>
        <row r="133">
          <cell r="F133">
            <v>129585492.9985</v>
          </cell>
        </row>
        <row r="151">
          <cell r="F151">
            <v>119704957.7876</v>
          </cell>
        </row>
        <row r="162">
          <cell r="F162">
            <v>99789909.400000006</v>
          </cell>
        </row>
        <row r="165">
          <cell r="F165">
            <v>58500000</v>
          </cell>
        </row>
      </sheetData>
      <sheetData sheetId="4"/>
      <sheetData sheetId="5" refreshError="1">
        <row r="17">
          <cell r="F17">
            <v>80550000</v>
          </cell>
        </row>
        <row r="23">
          <cell r="F23">
            <v>417377689.45999998</v>
          </cell>
        </row>
        <row r="26">
          <cell r="F26">
            <v>289058311.20000005</v>
          </cell>
        </row>
        <row r="30">
          <cell r="F30">
            <v>1745917378.8000002</v>
          </cell>
        </row>
        <row r="35">
          <cell r="F35">
            <v>1680124637.8</v>
          </cell>
        </row>
        <row r="39">
          <cell r="F39">
            <v>239000167.36000001</v>
          </cell>
        </row>
        <row r="55">
          <cell r="F55">
            <v>2608820018.7850599</v>
          </cell>
        </row>
        <row r="63">
          <cell r="F63">
            <v>3000000</v>
          </cell>
        </row>
        <row r="72">
          <cell r="F72">
            <v>491331604.95999998</v>
          </cell>
        </row>
        <row r="78">
          <cell r="F78">
            <v>21240845.079999998</v>
          </cell>
        </row>
        <row r="84">
          <cell r="F84">
            <v>13265839.199999999</v>
          </cell>
        </row>
        <row r="86">
          <cell r="F86">
            <v>60500000</v>
          </cell>
        </row>
        <row r="89">
          <cell r="F89">
            <v>200000</v>
          </cell>
        </row>
        <row r="132">
          <cell r="F132">
            <v>394546446.10000002</v>
          </cell>
        </row>
        <row r="150">
          <cell r="F150">
            <v>283208847.31999999</v>
          </cell>
        </row>
        <row r="161">
          <cell r="F161">
            <v>232535496.96000001</v>
          </cell>
        </row>
        <row r="164">
          <cell r="F164">
            <v>140000000</v>
          </cell>
        </row>
      </sheetData>
      <sheetData sheetId="6"/>
      <sheetData sheetId="7" refreshError="1">
        <row r="17">
          <cell r="F17">
            <v>80550000</v>
          </cell>
        </row>
        <row r="23">
          <cell r="F23">
            <v>454450950.75</v>
          </cell>
        </row>
        <row r="26">
          <cell r="F26">
            <v>344500819</v>
          </cell>
        </row>
        <row r="30">
          <cell r="F30">
            <v>1986884197.375</v>
          </cell>
        </row>
        <row r="35">
          <cell r="F35">
            <v>2048299269.45</v>
          </cell>
        </row>
        <row r="39">
          <cell r="F39">
            <v>239951068.68000001</v>
          </cell>
        </row>
        <row r="56">
          <cell r="F56">
            <v>2862375894.2888002</v>
          </cell>
        </row>
        <row r="64">
          <cell r="F64">
            <v>3000000</v>
          </cell>
        </row>
        <row r="73">
          <cell r="F73">
            <v>575725270.5</v>
          </cell>
        </row>
        <row r="79">
          <cell r="F79">
            <v>28805403</v>
          </cell>
        </row>
        <row r="85">
          <cell r="F85">
            <v>15479178</v>
          </cell>
        </row>
        <row r="87">
          <cell r="F87">
            <v>105000000</v>
          </cell>
        </row>
        <row r="90">
          <cell r="F90">
            <v>200000</v>
          </cell>
        </row>
        <row r="133">
          <cell r="F133">
            <v>378419640.22899997</v>
          </cell>
        </row>
        <row r="151">
          <cell r="F151">
            <v>289562546</v>
          </cell>
        </row>
        <row r="163">
          <cell r="F163">
            <v>368586242.88</v>
          </cell>
        </row>
        <row r="166">
          <cell r="F166">
            <v>105000000</v>
          </cell>
        </row>
      </sheetData>
      <sheetData sheetId="8"/>
      <sheetData sheetId="9" refreshError="1">
        <row r="17">
          <cell r="F17">
            <v>83550000</v>
          </cell>
        </row>
        <row r="23">
          <cell r="F23">
            <v>221831840.19999999</v>
          </cell>
        </row>
        <row r="26">
          <cell r="F26">
            <v>229014450</v>
          </cell>
        </row>
        <row r="30">
          <cell r="F30">
            <v>1143325019.2</v>
          </cell>
        </row>
        <row r="35">
          <cell r="F35">
            <v>1289960058.8</v>
          </cell>
        </row>
        <row r="39">
          <cell r="F39">
            <v>157078889</v>
          </cell>
        </row>
        <row r="56">
          <cell r="F56">
            <v>1818627445.3911998</v>
          </cell>
        </row>
        <row r="64">
          <cell r="F64">
            <v>3000000</v>
          </cell>
        </row>
        <row r="73">
          <cell r="F73">
            <v>321503800</v>
          </cell>
        </row>
        <row r="79">
          <cell r="F79">
            <v>12220563.6</v>
          </cell>
        </row>
        <row r="85">
          <cell r="F85">
            <v>8067133.4800000004</v>
          </cell>
        </row>
        <row r="87">
          <cell r="F87">
            <v>81000000</v>
          </cell>
        </row>
        <row r="90">
          <cell r="F90">
            <v>200000</v>
          </cell>
        </row>
        <row r="133">
          <cell r="F133">
            <v>275723207.53999996</v>
          </cell>
        </row>
        <row r="151">
          <cell r="F151">
            <v>217495916.69999999</v>
          </cell>
        </row>
        <row r="162">
          <cell r="F162">
            <v>162978064.41</v>
          </cell>
        </row>
        <row r="165">
          <cell r="F165">
            <v>87500000</v>
          </cell>
        </row>
      </sheetData>
      <sheetData sheetId="10"/>
      <sheetData sheetId="11" refreshError="1"/>
      <sheetData sheetId="12"/>
      <sheetData sheetId="13"/>
      <sheetData sheetId="14"/>
      <sheetData sheetId="15"/>
    </sheetDataSet>
  </externalBook>
</externalLink>
</file>

<file path=xl/externalLinks/externalLink52.xml><?xml version="1.0" encoding="utf-8"?>
<externalLink xmlns="http://schemas.openxmlformats.org/spreadsheetml/2006/main">
  <externalBook xmlns:r="http://schemas.openxmlformats.org/officeDocument/2006/relationships" r:id="rId1">
    <sheetNames>
      <sheetName val="Inputing Data"/>
      <sheetName val="DISCLAIMER"/>
      <sheetName val="Item Pek.Utama"/>
      <sheetName val="MAJOR"/>
      <sheetName val="%"/>
      <sheetName val="Terbilang"/>
      <sheetName val="Rekap"/>
      <sheetName val="Peta Quarry"/>
      <sheetName val="Mobilisasi (2)"/>
      <sheetName val="Perhitungan Mobilisasi Alat"/>
      <sheetName val="Lalu Lintas"/>
      <sheetName val="Jembatan Sementara"/>
      <sheetName val="Informasi"/>
      <sheetName val="EMPIRIS (2)"/>
      <sheetName val="4-Basic Price (2)"/>
      <sheetName val="BOQ"/>
      <sheetName val="Analisa K3 "/>
      <sheetName val="4-Basic Price"/>
      <sheetName val="4-formulir harga bahan "/>
      <sheetName val="UTILITY"/>
      <sheetName val="4-Analisa Quarry"/>
      <sheetName val="5-ALAT(1)"/>
      <sheetName val="5-ALAT (2)"/>
      <sheetName val="Agg Halus &amp; Kasar"/>
      <sheetName val="Agg A"/>
      <sheetName val="Agg B"/>
      <sheetName val="D1"/>
      <sheetName val="D2"/>
      <sheetName val="D3"/>
      <sheetName val="D4"/>
      <sheetName val="D5"/>
      <sheetName val="D6"/>
      <sheetName val="D6 ASBT"/>
      <sheetName val="D7(1)"/>
      <sheetName val="D7(2)"/>
      <sheetName val="D7(3)"/>
      <sheetName val="D8(1)"/>
      <sheetName val="D8(2)"/>
      <sheetName val="Sheet1"/>
      <sheetName val="BOQ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30">
          <cell r="G30">
            <v>0</v>
          </cell>
        </row>
        <row r="56">
          <cell r="G56">
            <v>0</v>
          </cell>
        </row>
        <row r="79">
          <cell r="G79">
            <v>0</v>
          </cell>
        </row>
        <row r="92">
          <cell r="G92">
            <v>0</v>
          </cell>
        </row>
        <row r="109">
          <cell r="G109">
            <v>0</v>
          </cell>
        </row>
        <row r="165">
          <cell r="G165">
            <v>0</v>
          </cell>
        </row>
        <row r="297">
          <cell r="G297">
            <v>0</v>
          </cell>
        </row>
        <row r="355">
          <cell r="G355">
            <v>0</v>
          </cell>
        </row>
        <row r="381">
          <cell r="G381">
            <v>0</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53.xml><?xml version="1.0" encoding="utf-8"?>
<externalLink xmlns="http://schemas.openxmlformats.org/spreadsheetml/2006/main">
  <externalBook xmlns:r="http://schemas.openxmlformats.org/officeDocument/2006/relationships" r:id="rId1">
    <sheetNames>
      <sheetName val="Data Induk"/>
      <sheetName val="Rekap Biaya"/>
      <sheetName val="Kuantitas &amp; Harga"/>
      <sheetName val="K&amp;H AIR BERSIH"/>
      <sheetName val="Mobilisasi (2)"/>
      <sheetName val="Analisa"/>
      <sheetName val="ANL PIPA"/>
      <sheetName val="Analisa2"/>
      <sheetName val="DIV 4"/>
      <sheetName val="DIV 5"/>
      <sheetName val="DIV6"/>
      <sheetName val="Anl. Teknik"/>
      <sheetName val="Anl Teknik 2"/>
      <sheetName val="Harga Satuan"/>
      <sheetName val="DAFTAR aLAT"/>
      <sheetName val="Basic Price"/>
      <sheetName val="Mata Utama"/>
      <sheetName val="Personalia"/>
      <sheetName val="Personalia (2)"/>
      <sheetName val="Peralatan"/>
      <sheetName val="Subkontrak"/>
      <sheetName val="MO Site"/>
      <sheetName val="Jdwl Pelksnn"/>
      <sheetName val="Jadwal Alat"/>
      <sheetName val="JP"/>
      <sheetName val="P.Batu"/>
      <sheetName val="P. Aspal"/>
      <sheetName val="Dftr Lmp Pnwr"/>
      <sheetName val="Dftr Simak"/>
      <sheetName val="SBR"/>
      <sheetName val="MP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54.xml><?xml version="1.0" encoding="utf-8"?>
<externalLink xmlns="http://schemas.openxmlformats.org/spreadsheetml/2006/main">
  <externalBook xmlns:r="http://schemas.openxmlformats.org/officeDocument/2006/relationships" r:id="rId1">
    <sheetNames>
      <sheetName val="Info"/>
      <sheetName val="Kamus"/>
      <sheetName val="Rekap"/>
      <sheetName val="Ku&amp; Ha Tiro"/>
      <sheetName val="Ku&amp; Ha Cubo"/>
      <sheetName val="Mob"/>
      <sheetName val="Lalu Lintas"/>
      <sheetName val="Pemb.Utm"/>
      <sheetName val="Price"/>
      <sheetName val="D2"/>
      <sheetName val="D3"/>
      <sheetName val="D4"/>
      <sheetName val="D5"/>
      <sheetName val="D6"/>
      <sheetName val="D71 a"/>
      <sheetName val="D72"/>
      <sheetName val="D8"/>
      <sheetName val="D9"/>
      <sheetName val="LS-Rutin"/>
      <sheetName val="Analisa HSP"/>
      <sheetName val="Analisa Quarry"/>
      <sheetName val="Halus &amp; Kasar"/>
      <sheetName val="Kelas A"/>
      <sheetName val="Kelas B"/>
      <sheetName val="Kelas C"/>
      <sheetName val="SEWA Alat"/>
      <sheetName val="Analisa Alat"/>
      <sheetName val="Jdwl Pelksnn"/>
      <sheetName val="Subkontrak"/>
      <sheetName val="Ku&amp; Ha (2)"/>
      <sheetName val="Ku&amp; Ha (3)"/>
      <sheetName val="Ku&amp; Ha (4)"/>
      <sheetName val="Pekerjaan Utama"/>
      <sheetName val="%"/>
      <sheetName val="Volu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15">
          <cell r="H15">
            <v>8571.4285714285706</v>
          </cell>
        </row>
        <row r="52">
          <cell r="H52">
            <v>131400</v>
          </cell>
        </row>
        <row r="54">
          <cell r="H54">
            <v>180300</v>
          </cell>
        </row>
        <row r="76">
          <cell r="H76">
            <v>19012.5</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row r="13">
          <cell r="AW13">
            <v>47251</v>
          </cell>
        </row>
        <row r="27">
          <cell r="AW27">
            <v>42403</v>
          </cell>
        </row>
        <row r="30">
          <cell r="AW30">
            <v>161997</v>
          </cell>
        </row>
      </sheetData>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55.xml><?xml version="1.0" encoding="utf-8"?>
<externalLink xmlns="http://schemas.openxmlformats.org/spreadsheetml/2006/main">
  <externalBook xmlns:r="http://schemas.openxmlformats.org/officeDocument/2006/relationships" r:id="rId1">
    <sheetNames>
      <sheetName val="Tiang Pancang Baja"/>
      <sheetName val="Pembongkaran"/>
      <sheetName val="Geotxtil"/>
      <sheetName val="Expantion Joint"/>
      <sheetName val="NP"/>
      <sheetName val="NP (2)"/>
      <sheetName val="diafrag"/>
      <sheetName val="Void Slab"/>
      <sheetName val="deck slab"/>
      <sheetName val="Additional"/>
      <sheetName val="Lean Concr"/>
      <sheetName val="Perletakan Strip"/>
      <sheetName val="Pembongkaran Jbt Lama"/>
      <sheetName val="Pemb Jbt Rangka Baja"/>
      <sheetName val="Pengadaan Jembatan Sementara"/>
      <sheetName val="Pengadaan Jembatan Aramco"/>
      <sheetName val="Tiang Pancang"/>
      <sheetName val="Analisa Alat"/>
      <sheetName val="Price"/>
      <sheetName val="Kuantitas &amp; Harga"/>
    </sheetNames>
    <sheetDataSet>
      <sheetData sheetId="0"/>
      <sheetData sheetId="1"/>
      <sheetData sheetId="2"/>
      <sheetData sheetId="3"/>
      <sheetData sheetId="4" refreshError="1">
        <row r="183">
          <cell r="T183" t="str">
            <v>Analisa EI-713</v>
          </cell>
        </row>
        <row r="185">
          <cell r="L185" t="str">
            <v>FORMULIR STANDAR UNTUK</v>
          </cell>
        </row>
        <row r="186">
          <cell r="L186" t="str">
            <v>PEREKAMAN ANALISA MASING-MASING HARGA SATUAN</v>
          </cell>
        </row>
        <row r="187">
          <cell r="L187">
            <v>0</v>
          </cell>
        </row>
        <row r="188">
          <cell r="L188" t="str">
            <v>NAMA KEGIATAN</v>
          </cell>
          <cell r="O188" t="str">
            <v>:  ADB Earthquake and Tsunami Emergency Support (ETESP), Road and Bridge Component</v>
          </cell>
        </row>
        <row r="189">
          <cell r="L189" t="str">
            <v>NOMOR HIBAH</v>
          </cell>
          <cell r="O189" t="str">
            <v>:  ADB 0002 - INO</v>
          </cell>
        </row>
        <row r="190">
          <cell r="L190" t="str">
            <v>NAMA PAKET</v>
          </cell>
          <cell r="O190" t="str">
            <v>:  Package 3 Bridges on the ECR ( 9 bridges)</v>
          </cell>
        </row>
        <row r="191">
          <cell r="L191" t="str">
            <v>LOKASI PROYEK</v>
          </cell>
          <cell r="O191" t="str">
            <v>:  Aceh Besar / Pidie</v>
          </cell>
        </row>
        <row r="192">
          <cell r="L192" t="str">
            <v>PROVINSI</v>
          </cell>
          <cell r="O192" t="str">
            <v>:  Nanggroe Aceh Darussalam</v>
          </cell>
        </row>
        <row r="194">
          <cell r="L194" t="str">
            <v>ITEM PEMBAYARAN NO.</v>
          </cell>
          <cell r="O194" t="str">
            <v>:  7.1 (3)</v>
          </cell>
          <cell r="R194" t="str">
            <v>PERKIRAAN VOL. PEK.</v>
          </cell>
          <cell r="T194" t="str">
            <v>:</v>
          </cell>
          <cell r="U194">
            <v>461.7</v>
          </cell>
        </row>
        <row r="195">
          <cell r="L195" t="str">
            <v>JENIS PEKERJAAN</v>
          </cell>
          <cell r="O195" t="str">
            <v>:  Beton K-350</v>
          </cell>
          <cell r="R195" t="str">
            <v>TOTAL HARGA (Rp.)</v>
          </cell>
          <cell r="T195" t="str">
            <v>:</v>
          </cell>
          <cell r="U195">
            <v>515759991.30000001</v>
          </cell>
        </row>
        <row r="196">
          <cell r="L196" t="str">
            <v>SATUAN PEMBAYARAN</v>
          </cell>
          <cell r="O196" t="str">
            <v>:  M3</v>
          </cell>
          <cell r="R196" t="str">
            <v>% THD. BIAYA PROYEK</v>
          </cell>
          <cell r="T196" t="str">
            <v>:</v>
          </cell>
          <cell r="U196">
            <v>31.200487250148651</v>
          </cell>
        </row>
        <row r="199">
          <cell r="Q199" t="str">
            <v>PERKIRAAN</v>
          </cell>
          <cell r="R199" t="str">
            <v>HARGA</v>
          </cell>
          <cell r="S199" t="str">
            <v>JUMLAH</v>
          </cell>
        </row>
        <row r="200">
          <cell r="L200" t="str">
            <v>NO.</v>
          </cell>
          <cell r="N200" t="str">
            <v>KOMPONEN</v>
          </cell>
          <cell r="P200" t="str">
            <v>SATUAN</v>
          </cell>
          <cell r="Q200" t="str">
            <v>KUANTITAS</v>
          </cell>
          <cell r="R200" t="str">
            <v>SATUAN</v>
          </cell>
          <cell r="S200" t="str">
            <v>HARGA</v>
          </cell>
        </row>
        <row r="201">
          <cell r="R201" t="str">
            <v>(Rp.)</v>
          </cell>
          <cell r="S201" t="str">
            <v>(Rp.)</v>
          </cell>
        </row>
        <row r="204">
          <cell r="L204" t="str">
            <v>A.</v>
          </cell>
          <cell r="N204" t="str">
            <v>TENAGA</v>
          </cell>
        </row>
        <row r="206">
          <cell r="L206" t="str">
            <v>1.</v>
          </cell>
          <cell r="N206" t="str">
            <v>Pekerja</v>
          </cell>
          <cell r="O206" t="str">
            <v>(L01)</v>
          </cell>
          <cell r="P206" t="str">
            <v>jam</v>
          </cell>
          <cell r="Q206">
            <v>5.3012048192771086</v>
          </cell>
          <cell r="R206">
            <v>5817</v>
          </cell>
          <cell r="U206">
            <v>30837.108433734942</v>
          </cell>
        </row>
        <row r="207">
          <cell r="L207" t="str">
            <v>2.</v>
          </cell>
          <cell r="N207" t="str">
            <v>Tukang</v>
          </cell>
          <cell r="O207" t="str">
            <v>(L02)</v>
          </cell>
          <cell r="P207" t="str">
            <v>jam</v>
          </cell>
          <cell r="Q207">
            <v>1.7670682730923695</v>
          </cell>
          <cell r="R207">
            <v>9285</v>
          </cell>
          <cell r="U207">
            <v>16407.22891566265</v>
          </cell>
        </row>
        <row r="208">
          <cell r="L208" t="str">
            <v>3.</v>
          </cell>
          <cell r="N208" t="str">
            <v>Mandor</v>
          </cell>
          <cell r="O208" t="str">
            <v>(L03)</v>
          </cell>
          <cell r="P208" t="str">
            <v>jam</v>
          </cell>
          <cell r="Q208">
            <v>0.44176706827309237</v>
          </cell>
          <cell r="R208">
            <v>8357</v>
          </cell>
          <cell r="U208">
            <v>3691.8473895582329</v>
          </cell>
        </row>
        <row r="210">
          <cell r="Q210" t="str">
            <v xml:space="preserve">JUMLAH HARGA TENAGA   </v>
          </cell>
          <cell r="U210">
            <v>50936.184738955832</v>
          </cell>
        </row>
        <row r="212">
          <cell r="L212" t="str">
            <v>B.</v>
          </cell>
          <cell r="N212" t="str">
            <v>BAHAN</v>
          </cell>
        </row>
        <row r="214">
          <cell r="L214" t="str">
            <v>1.</v>
          </cell>
          <cell r="N214" t="str">
            <v>Semen</v>
          </cell>
          <cell r="O214" t="str">
            <v>(M12)</v>
          </cell>
          <cell r="P214" t="str">
            <v>Kg</v>
          </cell>
          <cell r="Q214">
            <v>421.41327623126341</v>
          </cell>
          <cell r="R214">
            <v>850</v>
          </cell>
          <cell r="U214">
            <v>358201.28479657392</v>
          </cell>
        </row>
        <row r="215">
          <cell r="L215" t="str">
            <v>2.</v>
          </cell>
          <cell r="N215" t="str">
            <v>Pasir</v>
          </cell>
          <cell r="O215" t="str">
            <v>(M01)</v>
          </cell>
          <cell r="P215" t="str">
            <v>M3</v>
          </cell>
          <cell r="Q215">
            <v>0.47738222698072796</v>
          </cell>
          <cell r="R215">
            <v>81750</v>
          </cell>
          <cell r="U215">
            <v>39025.99705567451</v>
          </cell>
        </row>
        <row r="216">
          <cell r="L216" t="str">
            <v>3.</v>
          </cell>
          <cell r="N216" t="str">
            <v>Agregat Kasar</v>
          </cell>
          <cell r="O216" t="str">
            <v>(M03)</v>
          </cell>
          <cell r="P216" t="str">
            <v>M3</v>
          </cell>
          <cell r="Q216">
            <v>0.70874051002530658</v>
          </cell>
          <cell r="R216">
            <v>146996.02665383945</v>
          </cell>
          <cell r="U216">
            <v>104182.03890233573</v>
          </cell>
        </row>
        <row r="217">
          <cell r="L217" t="str">
            <v>4.</v>
          </cell>
          <cell r="N217" t="str">
            <v>Kayu Perancah</v>
          </cell>
          <cell r="O217" t="str">
            <v>(M19)</v>
          </cell>
          <cell r="P217" t="str">
            <v>M3</v>
          </cell>
          <cell r="Q217">
            <v>0.15</v>
          </cell>
          <cell r="R217">
            <v>2250000</v>
          </cell>
          <cell r="U217">
            <v>337500</v>
          </cell>
        </row>
        <row r="218">
          <cell r="L218" t="str">
            <v>5.</v>
          </cell>
          <cell r="N218" t="str">
            <v>Paku</v>
          </cell>
          <cell r="O218" t="str">
            <v>(M18)</v>
          </cell>
          <cell r="P218" t="str">
            <v>Kg</v>
          </cell>
          <cell r="Q218">
            <v>1</v>
          </cell>
          <cell r="R218">
            <v>7500</v>
          </cell>
          <cell r="U218">
            <v>7500</v>
          </cell>
        </row>
        <row r="220">
          <cell r="Q220" t="str">
            <v xml:space="preserve">JUMLAH HARGA BAHAN   </v>
          </cell>
          <cell r="U220">
            <v>846409.32075458416</v>
          </cell>
        </row>
        <row r="222">
          <cell r="L222" t="str">
            <v>C.</v>
          </cell>
          <cell r="N222" t="str">
            <v>PERALATAN</v>
          </cell>
        </row>
        <row r="224">
          <cell r="L224" t="str">
            <v>1.</v>
          </cell>
          <cell r="N224" t="str">
            <v>Conc. Mixer</v>
          </cell>
          <cell r="O224" t="str">
            <v>(E06)</v>
          </cell>
          <cell r="P224" t="str">
            <v>jam</v>
          </cell>
          <cell r="Q224">
            <v>0.44176706827309237</v>
          </cell>
          <cell r="R224">
            <v>46833.52213114754</v>
          </cell>
          <cell r="U224">
            <v>20689.507768780037</v>
          </cell>
        </row>
        <row r="225">
          <cell r="L225" t="str">
            <v>2.</v>
          </cell>
          <cell r="N225" t="str">
            <v>Water Tanker</v>
          </cell>
          <cell r="O225" t="str">
            <v>(E23)</v>
          </cell>
          <cell r="P225" t="str">
            <v>jam</v>
          </cell>
          <cell r="Q225">
            <v>5.7119269368695345E-2</v>
          </cell>
          <cell r="R225">
            <v>153142.56981294346</v>
          </cell>
          <cell r="U225">
            <v>8747.3916969597503</v>
          </cell>
        </row>
        <row r="226">
          <cell r="L226" t="str">
            <v>3.</v>
          </cell>
          <cell r="N226" t="str">
            <v>Con. Vibrator</v>
          </cell>
          <cell r="O226" t="str">
            <v>(E20)</v>
          </cell>
          <cell r="P226" t="str">
            <v>jam</v>
          </cell>
          <cell r="Q226">
            <v>0.44176706827309237</v>
          </cell>
          <cell r="R226">
            <v>42481.32360655738</v>
          </cell>
          <cell r="U226">
            <v>18766.849786029365</v>
          </cell>
        </row>
        <row r="227">
          <cell r="L227" t="str">
            <v>4.</v>
          </cell>
          <cell r="N227" t="str">
            <v>Con, Pump</v>
          </cell>
          <cell r="O227" t="str">
            <v>(E28)</v>
          </cell>
          <cell r="P227" t="str">
            <v>jam</v>
          </cell>
          <cell r="Q227">
            <v>0.44176706827309237</v>
          </cell>
          <cell r="R227">
            <v>157065.89507266926</v>
          </cell>
          <cell r="U227">
            <v>69386.539991942234</v>
          </cell>
        </row>
        <row r="228">
          <cell r="L228" t="str">
            <v>5.</v>
          </cell>
          <cell r="N228" t="str">
            <v>Alat Bantu</v>
          </cell>
          <cell r="P228" t="str">
            <v>Ls</v>
          </cell>
          <cell r="Q228">
            <v>1</v>
          </cell>
          <cell r="R228">
            <v>600</v>
          </cell>
          <cell r="U228">
            <v>600</v>
          </cell>
        </row>
        <row r="232">
          <cell r="Q232" t="str">
            <v xml:space="preserve">JUMLAH HARGA PERALATAN   </v>
          </cell>
          <cell r="U232">
            <v>118190.28924371139</v>
          </cell>
        </row>
        <row r="234">
          <cell r="L234" t="str">
            <v>D.</v>
          </cell>
          <cell r="N234" t="str">
            <v>JUMLAH HARGA TENAGA, BAHAN DAN PERALATAN  ( A + B + C )</v>
          </cell>
          <cell r="U234">
            <v>1015535.7947372514</v>
          </cell>
        </row>
        <row r="235">
          <cell r="L235" t="str">
            <v>E.</v>
          </cell>
          <cell r="N235" t="str">
            <v>OVERHEAD &amp; PROFIT</v>
          </cell>
          <cell r="P235">
            <v>10</v>
          </cell>
          <cell r="Q235" t="str">
            <v>%  x  D</v>
          </cell>
          <cell r="U235">
            <v>101553.57947372514</v>
          </cell>
        </row>
        <row r="236">
          <cell r="L236" t="str">
            <v>F.</v>
          </cell>
          <cell r="N236" t="str">
            <v>HARGA SATUAN PEKERJAAN  ( D + E )</v>
          </cell>
          <cell r="U236">
            <v>1117089.3742109765</v>
          </cell>
        </row>
        <row r="237">
          <cell r="L237" t="str">
            <v>G.</v>
          </cell>
          <cell r="N237" t="str">
            <v>HARGA SATUAN DIBULATKAN</v>
          </cell>
          <cell r="U237">
            <v>1117089</v>
          </cell>
        </row>
        <row r="238">
          <cell r="L238" t="str">
            <v>Note: 1</v>
          </cell>
          <cell r="N238" t="str">
            <v>SATUAN dapat berdasarkan atas jam operasi untuk Tenaga Kerja dan Peralatan, volume dan/atau ukuran</v>
          </cell>
        </row>
        <row r="239">
          <cell r="N239" t="str">
            <v>berat untuk bahan-bahan.</v>
          </cell>
        </row>
        <row r="240">
          <cell r="L240">
            <v>2</v>
          </cell>
          <cell r="N240" t="str">
            <v>Kuantitas satuan adalah kuantitas setiap komponen untuk menyelesaikan satu satuan pekerjaan dari nomor</v>
          </cell>
        </row>
        <row r="241">
          <cell r="N241" t="str">
            <v>mata pembayaran.</v>
          </cell>
        </row>
        <row r="242">
          <cell r="L242">
            <v>3</v>
          </cell>
          <cell r="N242" t="str">
            <v>Biaya satuan untuk peralatan sudah termasuk bahan bakar, bahan habis dipakai dan operator.</v>
          </cell>
        </row>
        <row r="243">
          <cell r="L243">
            <v>4</v>
          </cell>
          <cell r="N243" t="str">
            <v>Biaya satuan sudah termasuk pengeluaran untuk seluruh pajak yang berkaitan (tetapi tidak termasuk PPN</v>
          </cell>
        </row>
        <row r="1322">
          <cell r="T1322" t="str">
            <v>Analisa EI-745</v>
          </cell>
        </row>
        <row r="1324">
          <cell r="L1324" t="str">
            <v>FORMULIR STANDAR UNTUK</v>
          </cell>
        </row>
        <row r="1325">
          <cell r="L1325" t="str">
            <v>PEREKAMAN ANALISA MASING-MASING HARGA SATUAN</v>
          </cell>
        </row>
        <row r="1326">
          <cell r="L1326">
            <v>0</v>
          </cell>
        </row>
        <row r="1328">
          <cell r="L1328" t="str">
            <v>NOMOR HIBAH</v>
          </cell>
          <cell r="O1328" t="str">
            <v>:  ADB 0002 - INO</v>
          </cell>
        </row>
        <row r="1329">
          <cell r="L1329" t="str">
            <v>NAMA PAKET</v>
          </cell>
          <cell r="O1329" t="e">
            <v>#REF!</v>
          </cell>
        </row>
        <row r="1330">
          <cell r="L1330" t="str">
            <v>LOKASI PROYEK</v>
          </cell>
          <cell r="O1330" t="e">
            <v>#REF!</v>
          </cell>
        </row>
        <row r="1331">
          <cell r="L1331" t="str">
            <v>PROVINSI</v>
          </cell>
          <cell r="O1331" t="e">
            <v>#REF!</v>
          </cell>
        </row>
        <row r="1332">
          <cell r="L1332">
            <v>0</v>
          </cell>
          <cell r="O1332" t="e">
            <v>#REF!</v>
          </cell>
        </row>
        <row r="1333">
          <cell r="L1333" t="str">
            <v>ITEM PEMBAYARAN NO.</v>
          </cell>
          <cell r="O1333" t="str">
            <v>:  7.5 (2)</v>
          </cell>
          <cell r="R1333" t="str">
            <v>PERKIRAAN VOL. PEK.</v>
          </cell>
          <cell r="T1333" t="str">
            <v>:</v>
          </cell>
          <cell r="U1333">
            <v>0</v>
          </cell>
        </row>
        <row r="1334">
          <cell r="L1334" t="str">
            <v>JENIS PEKERJAAN</v>
          </cell>
          <cell r="O1334" t="str">
            <v>:  Pengangkutan Material Jembatan</v>
          </cell>
          <cell r="R1334" t="str">
            <v>TOTAL HARGA (Rp.)</v>
          </cell>
          <cell r="T1334" t="str">
            <v>:</v>
          </cell>
          <cell r="U1334">
            <v>0</v>
          </cell>
        </row>
        <row r="1335">
          <cell r="L1335" t="str">
            <v>SATUAN PEMBAYARAN</v>
          </cell>
          <cell r="O1335" t="str">
            <v>:  KG</v>
          </cell>
          <cell r="R1335" t="str">
            <v>% THD. BIAYA PROYEK</v>
          </cell>
          <cell r="T1335" t="str">
            <v>:</v>
          </cell>
          <cell r="U1335">
            <v>0</v>
          </cell>
        </row>
        <row r="1338">
          <cell r="Q1338" t="str">
            <v>PERKIRAAN</v>
          </cell>
          <cell r="R1338" t="str">
            <v>HARGA</v>
          </cell>
          <cell r="S1338" t="str">
            <v>JUMLAH</v>
          </cell>
        </row>
        <row r="1339">
          <cell r="L1339" t="str">
            <v>NO.</v>
          </cell>
          <cell r="N1339" t="str">
            <v>KOMPONEN</v>
          </cell>
          <cell r="P1339" t="str">
            <v>SATUAN</v>
          </cell>
          <cell r="Q1339" t="str">
            <v>KUANTITAS</v>
          </cell>
          <cell r="R1339" t="str">
            <v>SATUAN</v>
          </cell>
          <cell r="S1339" t="str">
            <v>HARGA</v>
          </cell>
        </row>
        <row r="1340">
          <cell r="R1340" t="str">
            <v>(Rp.)</v>
          </cell>
          <cell r="S1340" t="str">
            <v>(Rp.)</v>
          </cell>
        </row>
        <row r="1343">
          <cell r="L1343" t="str">
            <v>A.</v>
          </cell>
          <cell r="N1343" t="str">
            <v>TENAGA</v>
          </cell>
        </row>
        <row r="1345">
          <cell r="L1345" t="str">
            <v>1.</v>
          </cell>
          <cell r="N1345" t="str">
            <v>Pekerja</v>
          </cell>
          <cell r="O1345" t="str">
            <v>(L01)</v>
          </cell>
          <cell r="P1345" t="str">
            <v>jam</v>
          </cell>
          <cell r="Q1345">
            <v>1.0000000000000001E-5</v>
          </cell>
          <cell r="R1345">
            <v>5817</v>
          </cell>
          <cell r="U1345">
            <v>5.8170000000000006E-2</v>
          </cell>
        </row>
        <row r="1346">
          <cell r="L1346" t="str">
            <v>3.</v>
          </cell>
          <cell r="N1346" t="str">
            <v>Mandor</v>
          </cell>
          <cell r="O1346" t="str">
            <v>(L03)</v>
          </cell>
          <cell r="P1346" t="str">
            <v>jam</v>
          </cell>
          <cell r="Q1346">
            <v>1.3386880856760375E-4</v>
          </cell>
          <cell r="R1346">
            <v>8357</v>
          </cell>
          <cell r="U1346">
            <v>1.1187416331994646</v>
          </cell>
        </row>
        <row r="1349">
          <cell r="Q1349" t="str">
            <v xml:space="preserve">JUMLAH HARGA TENAGA   </v>
          </cell>
          <cell r="U1349">
            <v>1.1769116331994647</v>
          </cell>
        </row>
        <row r="1351">
          <cell r="L1351" t="str">
            <v>B.</v>
          </cell>
          <cell r="N1351" t="str">
            <v>BAHAN</v>
          </cell>
        </row>
        <row r="1359">
          <cell r="Q1359" t="str">
            <v xml:space="preserve">JUMLAH HARGA BAHAN   </v>
          </cell>
          <cell r="U1359">
            <v>0</v>
          </cell>
        </row>
        <row r="1361">
          <cell r="L1361" t="str">
            <v>C.</v>
          </cell>
          <cell r="N1361" t="str">
            <v>PERALATAN</v>
          </cell>
        </row>
        <row r="1363">
          <cell r="L1363" t="str">
            <v>1.</v>
          </cell>
          <cell r="N1363" t="str">
            <v>Trailer, 15 ton</v>
          </cell>
          <cell r="O1363" t="str">
            <v>E35</v>
          </cell>
          <cell r="P1363" t="str">
            <v>jam</v>
          </cell>
          <cell r="Q1363">
            <v>1.6827309236947792E-3</v>
          </cell>
          <cell r="R1363">
            <v>234728.86853980148</v>
          </cell>
          <cell r="U1363">
            <v>394.98552577581052</v>
          </cell>
        </row>
        <row r="1364">
          <cell r="L1364" t="str">
            <v>2.</v>
          </cell>
          <cell r="N1364" t="str">
            <v>Crane</v>
          </cell>
          <cell r="O1364" t="str">
            <v>E31</v>
          </cell>
          <cell r="P1364" t="str">
            <v>jam</v>
          </cell>
          <cell r="Q1364">
            <v>1.3386880856760375E-4</v>
          </cell>
          <cell r="R1364">
            <v>345785.3356401663</v>
          </cell>
          <cell r="U1364">
            <v>46.289870902298034</v>
          </cell>
        </row>
        <row r="1365">
          <cell r="L1365" t="str">
            <v>3.</v>
          </cell>
          <cell r="N1365" t="str">
            <v>Alat Bantu</v>
          </cell>
          <cell r="P1365" t="str">
            <v>Ls</v>
          </cell>
          <cell r="Q1365">
            <v>1</v>
          </cell>
          <cell r="R1365">
            <v>100</v>
          </cell>
          <cell r="U1365">
            <v>100</v>
          </cell>
        </row>
        <row r="1366">
          <cell r="L1366" t="str">
            <v>4.</v>
          </cell>
          <cell r="N1366" t="str">
            <v>Angkutan Kapal Laut</v>
          </cell>
          <cell r="P1366" t="str">
            <v>millaut</v>
          </cell>
          <cell r="Q1366">
            <v>0</v>
          </cell>
          <cell r="R1366">
            <v>0</v>
          </cell>
          <cell r="U1366">
            <v>0</v>
          </cell>
        </row>
        <row r="1371">
          <cell r="Q1371" t="str">
            <v xml:space="preserve">JUMLAH HARGA PERALATAN   </v>
          </cell>
          <cell r="U1371">
            <v>541.27539667810856</v>
          </cell>
        </row>
        <row r="1373">
          <cell r="L1373" t="str">
            <v>D.</v>
          </cell>
          <cell r="N1373" t="str">
            <v>JUMLAH HARGA TENAGA, BAHAN DAN PERALATAN  ( A + B + C )</v>
          </cell>
          <cell r="U1373">
            <v>542.452308311308</v>
          </cell>
        </row>
        <row r="1374">
          <cell r="L1374" t="str">
            <v>E.</v>
          </cell>
          <cell r="N1374" t="str">
            <v>OVERHEAD &amp; PROFIT</v>
          </cell>
          <cell r="P1374">
            <v>10</v>
          </cell>
          <cell r="Q1374" t="str">
            <v>%  x  D</v>
          </cell>
          <cell r="U1374">
            <v>54.245230831130804</v>
          </cell>
        </row>
        <row r="1375">
          <cell r="L1375" t="str">
            <v>F.</v>
          </cell>
          <cell r="N1375" t="str">
            <v>HARGA SATUAN PEKERJAAN  ( D + E )</v>
          </cell>
          <cell r="U1375">
            <v>596</v>
          </cell>
        </row>
        <row r="1376">
          <cell r="L1376" t="str">
            <v>Note: 1</v>
          </cell>
          <cell r="N1376" t="str">
            <v>SATUAN dapat berdasarkan atas jam operasi untuk Tenaga Kerja dan Peralatan, volume dan/atau ukuran</v>
          </cell>
        </row>
        <row r="1377">
          <cell r="N1377" t="str">
            <v>berat untuk bahan-bahan.</v>
          </cell>
        </row>
        <row r="1378">
          <cell r="L1378">
            <v>2</v>
          </cell>
          <cell r="N1378" t="str">
            <v>Kuantitas satuan adalah kuantitas setiap komponen untuk menyelesaikan satu satuan pekerjaan dari nomor</v>
          </cell>
        </row>
        <row r="1379">
          <cell r="N1379" t="str">
            <v>mata pembayaran.</v>
          </cell>
        </row>
        <row r="1380">
          <cell r="L1380">
            <v>3</v>
          </cell>
          <cell r="N1380" t="str">
            <v>Biaya satuan untuk peralatan sudah termasuk bahan bakar, bahan habis dipakai dan operator.</v>
          </cell>
        </row>
        <row r="1381">
          <cell r="L1381">
            <v>4</v>
          </cell>
          <cell r="N1381" t="str">
            <v>Biaya satuan sudah termasuk pengeluaran untuk seluruh pajak yang berkaitan (tetapi tidak termasuk PPN</v>
          </cell>
        </row>
        <row r="1382">
          <cell r="N1382" t="str">
            <v>yang dibayar dari kontrak) dan biaya-biaya lainnya.</v>
          </cell>
        </row>
      </sheetData>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Set>
  </externalBook>
</externalLink>
</file>

<file path=xl/externalLinks/externalLink56.xml><?xml version="1.0" encoding="utf-8"?>
<externalLink xmlns="http://schemas.openxmlformats.org/spreadsheetml/2006/main">
  <externalBook xmlns:r="http://schemas.openxmlformats.org/officeDocument/2006/relationships" r:id="rId1">
    <sheetNames>
      <sheetName val="Info"/>
      <sheetName val="Kamus"/>
      <sheetName val="Daf. Simak"/>
      <sheetName val="Rekap"/>
      <sheetName val="Kuantitas &amp; Harga"/>
      <sheetName val="Mob"/>
      <sheetName val="Lalu Lintas"/>
      <sheetName val="Mata Utama"/>
      <sheetName val="Price"/>
      <sheetName val="SEWA Alat"/>
      <sheetName val="D2"/>
      <sheetName val="D3"/>
      <sheetName val="D4"/>
      <sheetName val="D5"/>
      <sheetName val="D6"/>
      <sheetName val="D71"/>
      <sheetName val="D72"/>
      <sheetName val="D8"/>
      <sheetName val="D9"/>
      <sheetName val="Material On Site"/>
      <sheetName val="Pemecah Batu"/>
      <sheetName val="Pencampur Aspal"/>
      <sheetName val="Pencampur Beton)"/>
      <sheetName val="LS-Rutin"/>
      <sheetName val="Analisa HSP"/>
      <sheetName val="Analisa Quarry"/>
      <sheetName val="Halus &amp; Kasar"/>
      <sheetName val="Kelas A"/>
      <sheetName val="Kelas B"/>
      <sheetName val="Kelas C"/>
      <sheetName val="Analisa Alat"/>
      <sheetName val="JP. Pekerjaan"/>
      <sheetName val="JP. Alat"/>
      <sheetName val="Material"/>
      <sheetName val="JP. Bahan"/>
      <sheetName val="JP.  Person In &amp; Tnaga Kerja"/>
      <sheetName val="Subkontrak"/>
      <sheetName val="Ku&amp; Ha (6)"/>
      <sheetName val="DISCLAIMER"/>
      <sheetName val="Terbilang"/>
      <sheetName val="MAJOR"/>
      <sheetName val="%"/>
      <sheetName val="Peta Quarry"/>
      <sheetName val="Informasi"/>
      <sheetName val="Jembatan Sementara"/>
      <sheetName val="Perhitungan Mobilisasi Alat"/>
      <sheetName val="Analisa K3"/>
      <sheetName val="BOQ"/>
      <sheetName val="Mobilisasi"/>
      <sheetName val="4-Basic Price"/>
      <sheetName val="4-Analisa Quarry"/>
      <sheetName val="4-Formulir harga bahan"/>
      <sheetName val="5-ALAT(1)"/>
      <sheetName val="5-ALAT(2)"/>
      <sheetName val="Agg Halus &amp; Kasar"/>
      <sheetName val="Agg A"/>
      <sheetName val="Agg B"/>
      <sheetName val="Agg C"/>
      <sheetName val="Agg  CBR 60"/>
      <sheetName val="D1"/>
      <sheetName val="D7(1)"/>
      <sheetName val="D7(2)"/>
      <sheetName val="D8(1)"/>
      <sheetName val="D8(2)"/>
      <sheetName val="D10 LS-Rutin"/>
      <sheetName val="D10 Kuantitas"/>
      <sheetName val="D10 Analisa HSP"/>
      <sheetName val="D7(3)"/>
      <sheetName val="NP"/>
      <sheetName val="Empir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17">
          <cell r="H17">
            <v>11785.714285714286</v>
          </cell>
        </row>
        <row r="70">
          <cell r="H70">
            <v>228239</v>
          </cell>
        </row>
        <row r="78">
          <cell r="H78">
            <v>141300</v>
          </cell>
        </row>
        <row r="86">
          <cell r="H86">
            <v>7000</v>
          </cell>
        </row>
        <row r="88">
          <cell r="H88">
            <v>5500</v>
          </cell>
        </row>
        <row r="94">
          <cell r="H94">
            <v>14000</v>
          </cell>
        </row>
        <row r="98">
          <cell r="H98">
            <v>143400</v>
          </cell>
        </row>
        <row r="118">
          <cell r="H118">
            <v>6500</v>
          </cell>
        </row>
        <row r="120">
          <cell r="H120">
            <v>6000</v>
          </cell>
        </row>
        <row r="122">
          <cell r="H122">
            <v>32000</v>
          </cell>
        </row>
        <row r="134">
          <cell r="H134">
            <v>150000</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row r="10">
          <cell r="AW10">
            <v>52024</v>
          </cell>
        </row>
        <row r="11">
          <cell r="AW11">
            <v>404025</v>
          </cell>
        </row>
        <row r="19">
          <cell r="AW19">
            <v>236234</v>
          </cell>
        </row>
        <row r="25">
          <cell r="AW25">
            <v>166505</v>
          </cell>
        </row>
        <row r="33">
          <cell r="AW33">
            <v>35903</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57.xml><?xml version="1.0" encoding="utf-8"?>
<externalLink xmlns="http://schemas.openxmlformats.org/spreadsheetml/2006/main">
  <externalBook xmlns:r="http://schemas.openxmlformats.org/officeDocument/2006/relationships" r:id="rId1">
    <sheetNames>
      <sheetName val="schedule"/>
      <sheetName val="TMBUNAN TNH DDATNGKAN"/>
      <sheetName val="Basic Price"/>
      <sheetName val="DAFTAR KUANTITAS"/>
      <sheetName val="Bongkaran batu pasangan"/>
      <sheetName val="Cerocok bambu"/>
      <sheetName val="urugan kembali"/>
      <sheetName val="pipa besi"/>
      <sheetName val="Beton Bertulang"/>
      <sheetName val="Plesteran 1.3"/>
      <sheetName val="Pas. Batu 1  3"/>
      <sheetName val="STRIPING"/>
      <sheetName val="REKAP"/>
      <sheetName val="Galian Biasa"/>
    </sheetNames>
    <sheetDataSet>
      <sheetData sheetId="0"/>
      <sheetData sheetId="1"/>
      <sheetData sheetId="2">
        <row r="16">
          <cell r="F16">
            <v>8571.43</v>
          </cell>
        </row>
        <row r="22">
          <cell r="F22">
            <v>9285</v>
          </cell>
        </row>
        <row r="40">
          <cell r="F40">
            <v>8571.43</v>
          </cell>
        </row>
        <row r="42">
          <cell r="F42">
            <v>8357</v>
          </cell>
        </row>
        <row r="44">
          <cell r="F44">
            <v>7714.29</v>
          </cell>
        </row>
        <row r="46">
          <cell r="F46">
            <v>11142</v>
          </cell>
        </row>
        <row r="79">
          <cell r="F79">
            <v>145100</v>
          </cell>
        </row>
        <row r="83">
          <cell r="F83">
            <v>4500</v>
          </cell>
        </row>
        <row r="106">
          <cell r="F106">
            <v>10500</v>
          </cell>
        </row>
        <row r="110">
          <cell r="F110">
            <v>15750</v>
          </cell>
        </row>
        <row r="118">
          <cell r="F118" t="str">
            <v xml:space="preserve">-  </v>
          </cell>
        </row>
        <row r="120">
          <cell r="F120">
            <v>7500</v>
          </cell>
        </row>
        <row r="122">
          <cell r="F122">
            <v>5800</v>
          </cell>
        </row>
        <row r="124">
          <cell r="F124">
            <v>11000</v>
          </cell>
        </row>
        <row r="128">
          <cell r="F128">
            <v>26750</v>
          </cell>
        </row>
        <row r="130">
          <cell r="F130">
            <v>75000</v>
          </cell>
        </row>
        <row r="132">
          <cell r="F132">
            <v>55000</v>
          </cell>
        </row>
        <row r="148">
          <cell r="F148">
            <v>585000</v>
          </cell>
        </row>
        <row r="150">
          <cell r="F150">
            <v>162402.12712378992</v>
          </cell>
        </row>
        <row r="151">
          <cell r="F151">
            <v>86.164116682825721</v>
          </cell>
        </row>
        <row r="153">
          <cell r="F153">
            <v>20200</v>
          </cell>
        </row>
        <row r="155">
          <cell r="F155">
            <v>6250</v>
          </cell>
        </row>
        <row r="159">
          <cell r="F159">
            <v>25000</v>
          </cell>
        </row>
        <row r="161">
          <cell r="F161">
            <v>12500</v>
          </cell>
        </row>
        <row r="167">
          <cell r="F167">
            <v>2067136.9569269919</v>
          </cell>
        </row>
        <row r="169">
          <cell r="F169">
            <v>1492500</v>
          </cell>
        </row>
        <row r="171">
          <cell r="F171">
            <v>55000</v>
          </cell>
        </row>
        <row r="173">
          <cell r="F173">
            <v>5500</v>
          </cell>
        </row>
        <row r="175">
          <cell r="F175">
            <v>550</v>
          </cell>
        </row>
        <row r="191">
          <cell r="F191">
            <v>315000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8.xml><?xml version="1.0" encoding="utf-8"?>
<externalLink xmlns="http://schemas.openxmlformats.org/spreadsheetml/2006/main">
  <externalBook xmlns:r="http://schemas.openxmlformats.org/officeDocument/2006/relationships" r:id="rId1">
    <sheetNames>
      <sheetName val="REKAP TOT"/>
      <sheetName val="Rekap BQ SBY"/>
      <sheetName val="Sheet1"/>
      <sheetName val="Rincian BQ SBY"/>
      <sheetName val="Rincian BQ GRS"/>
      <sheetName val="Analisa"/>
      <sheetName val="har-sat"/>
      <sheetName val="Rab"/>
    </sheetNames>
    <sheetDataSet>
      <sheetData sheetId="0" refreshError="1"/>
      <sheetData sheetId="1" refreshError="1"/>
      <sheetData sheetId="2" refreshError="1"/>
      <sheetData sheetId="3" refreshError="1"/>
      <sheetData sheetId="4" refreshError="1"/>
      <sheetData sheetId="5" refreshError="1"/>
      <sheetData sheetId="6" refreshError="1">
        <row r="2">
          <cell r="J2">
            <v>1</v>
          </cell>
        </row>
        <row r="16">
          <cell r="H16">
            <v>4200</v>
          </cell>
        </row>
        <row r="23">
          <cell r="H23">
            <v>2000000</v>
          </cell>
        </row>
        <row r="24">
          <cell r="H24">
            <v>2750000</v>
          </cell>
        </row>
        <row r="25">
          <cell r="H25">
            <v>775000</v>
          </cell>
        </row>
        <row r="26">
          <cell r="H26">
            <v>750000</v>
          </cell>
        </row>
        <row r="27">
          <cell r="H27">
            <v>800000</v>
          </cell>
        </row>
        <row r="30">
          <cell r="H30">
            <v>62500</v>
          </cell>
        </row>
        <row r="31">
          <cell r="H31">
            <v>31000</v>
          </cell>
        </row>
        <row r="33">
          <cell r="H33">
            <v>210000</v>
          </cell>
        </row>
        <row r="34">
          <cell r="H34">
            <v>29500</v>
          </cell>
        </row>
        <row r="35">
          <cell r="H35">
            <v>30000</v>
          </cell>
        </row>
        <row r="36">
          <cell r="H36">
            <v>14000</v>
          </cell>
        </row>
        <row r="37">
          <cell r="H37">
            <v>26000</v>
          </cell>
        </row>
        <row r="40">
          <cell r="H40">
            <v>43000</v>
          </cell>
        </row>
        <row r="41">
          <cell r="H41">
            <v>25300</v>
          </cell>
        </row>
        <row r="47">
          <cell r="H47">
            <v>18900</v>
          </cell>
        </row>
        <row r="49">
          <cell r="H49">
            <v>4100</v>
          </cell>
        </row>
        <row r="52">
          <cell r="H52">
            <v>52500</v>
          </cell>
        </row>
        <row r="77">
          <cell r="H77">
            <v>37500</v>
          </cell>
        </row>
        <row r="79">
          <cell r="H79">
            <v>37500</v>
          </cell>
        </row>
        <row r="82">
          <cell r="H82">
            <v>27500</v>
          </cell>
        </row>
        <row r="84">
          <cell r="H84">
            <v>35000</v>
          </cell>
        </row>
        <row r="85">
          <cell r="H85">
            <v>35000</v>
          </cell>
        </row>
        <row r="86">
          <cell r="H86">
            <v>30000</v>
          </cell>
        </row>
        <row r="87">
          <cell r="H87">
            <v>32500</v>
          </cell>
        </row>
      </sheetData>
      <sheetData sheetId="7" refreshError="1"/>
    </sheetDataSet>
  </externalBook>
</externalLink>
</file>

<file path=xl/externalLinks/externalLink59.xml><?xml version="1.0" encoding="utf-8"?>
<externalLink xmlns="http://schemas.openxmlformats.org/spreadsheetml/2006/main">
  <externalBook xmlns:r="http://schemas.openxmlformats.org/officeDocument/2006/relationships" r:id="rId1">
    <sheetNames>
      <sheetName val="Ch"/>
      <sheetName val="SCHE."/>
      <sheetName val="SRT"/>
      <sheetName val="Rek"/>
      <sheetName val="BOQ"/>
      <sheetName val="ANA"/>
      <sheetName val="METH"/>
      <sheetName val="SDY"/>
      <sheetName val="SDY-rev"/>
      <sheetName val="MOS"/>
      <sheetName val="Mob."/>
      <sheetName val="u_Alat"/>
      <sheetName val="LAMP_3"/>
      <sheetName val="Sipil"/>
      <sheetName val="Inti"/>
      <sheetName val="Major"/>
      <sheetName val="Subkon"/>
      <sheetName val="Conf."/>
      <sheetName val="ROUTINE"/>
      <sheetName val="Hitung"/>
      <sheetName val="HSD"/>
      <sheetName val="STF (2)"/>
      <sheetName val="alt-cimangkok"/>
      <sheetName val="SCH"/>
      <sheetName val="MET"/>
      <sheetName val="SUB"/>
      <sheetName val="DLM"/>
      <sheetName val="MJR"/>
      <sheetName val="BALT"/>
      <sheetName val="LMP.1"/>
      <sheetName val="LMP.2"/>
      <sheetName val="RTN"/>
      <sheetName val="ANA (BAK)"/>
      <sheetName val="MET (BAK)"/>
      <sheetName val="IND"/>
      <sheetName val="CMK"/>
      <sheetName val="TM"/>
      <sheetName val="Sheet1"/>
      <sheetName val="ANALISA"/>
      <sheetName val="Perhitungan RAB"/>
      <sheetName val="Mobilisasi"/>
      <sheetName val="Galian drainase.sal."/>
      <sheetName val="Pas.Batu Mortar"/>
      <sheetName val="Galian Biasa"/>
      <sheetName val="Penyiapa Badan Jln"/>
      <sheetName val="LPA Klas B Bahu.Jln"/>
      <sheetName val="LPA Klas B."/>
      <sheetName val="LPA Klas A "/>
      <sheetName val="Lap.Resap Ikat"/>
      <sheetName val="Lapis Perekat"/>
      <sheetName val="Laston ACWC"/>
      <sheetName val="Laston AC-BC"/>
      <sheetName val="Ac Bc Levelling"/>
      <sheetName val="gambar"/>
      <sheetName val="ALT"/>
      <sheetName val="STF"/>
      <sheetName val="MET-bab2"/>
      <sheetName val="Met-bab2.3(2)"/>
      <sheetName val="MET-bab3"/>
      <sheetName val="MET-bab4"/>
      <sheetName val="MET-bab5"/>
      <sheetName val="MET-bab6"/>
      <sheetName val="MET-bab7"/>
      <sheetName val="MET-bab8"/>
      <sheetName val="LMP.12"/>
      <sheetName val="surat "/>
      <sheetName val="ANA LS"/>
      <sheetName val="Met Rtn"/>
      <sheetName val="LMP.6"/>
      <sheetName val="LMP 7"/>
      <sheetName val="alat"/>
      <sheetName val="staf"/>
      <sheetName val="Kar"/>
      <sheetName val="MET-BAB-04"/>
      <sheetName val="MET-BAB-06"/>
      <sheetName val="MET-BAB-06b"/>
      <sheetName val="MET-bab-08"/>
      <sheetName val="Sheet2"/>
      <sheetName val="Sheet2 (2)"/>
      <sheetName val="Sheet1 (2)"/>
      <sheetName val="BOQ INDUK (2)"/>
      <sheetName val="REK INDUK"/>
      <sheetName val="BOQ INDUK"/>
      <sheetName val="ANA mob"/>
      <sheetName val="BAB 3"/>
      <sheetName val="ANA BAB 3"/>
      <sheetName val="BAB 4"/>
      <sheetName val="ANA BAB 4"/>
      <sheetName val="BAB 6"/>
      <sheetName val="ANA BAB 6"/>
      <sheetName val="BAB 7"/>
      <sheetName val="ANA BAB 7"/>
      <sheetName val="BAB 8"/>
      <sheetName val="ANA BAB 8"/>
      <sheetName val="ANA mob (2)"/>
      <sheetName val="LS-Rutin"/>
      <sheetName val="SCH pekerjaan (2)"/>
      <sheetName val="DAFT PERALATAN"/>
      <sheetName val="SCH MOB (2)"/>
      <sheetName val="SCH bahan (2)"/>
      <sheetName val="REK ANAK"/>
      <sheetName val="BOQ ANAK"/>
      <sheetName val="ANA rutin"/>
      <sheetName val="KONF"/>
      <sheetName val="SURAT"/>
      <sheetName val="STAFF"/>
      <sheetName val="HSD UPAH"/>
      <sheetName val="HSD BAHAN"/>
      <sheetName val="HSD ALAT"/>
      <sheetName val="AMP"/>
      <sheetName val="FINISHER"/>
      <sheetName val="SPRAYER"/>
      <sheetName val="BULLDOZER"/>
      <sheetName val="COMPRESSOR"/>
      <sheetName val="CONCRETE MIXER"/>
      <sheetName val="CRANE"/>
      <sheetName val="DUMP TRUCK 3-4"/>
      <sheetName val="DUMP TRUCK "/>
      <sheetName val="DUMP TRUCK  TRONTON"/>
      <sheetName val="EXCAVATOR"/>
      <sheetName val="FLAT BED TRUCK"/>
      <sheetName val="GENSET"/>
      <sheetName val="MOTOR GRADER"/>
      <sheetName val="TRACK LOADER"/>
      <sheetName val="WHEEL LOADER"/>
      <sheetName val="THREE WHEEL ROLLER"/>
      <sheetName val="TANDEM ROLLER"/>
      <sheetName val="TIRE ROLLER"/>
      <sheetName val="VIBRATORY ROLLER2T"/>
      <sheetName val="VIBRATORY ROLLER 8t"/>
      <sheetName val="CONCRETE VIBRATOR"/>
      <sheetName val="STONE CRUSHER"/>
      <sheetName val="WATER PUMP"/>
      <sheetName val="WATER TANKER"/>
      <sheetName val="PEDESTRIAN ROLLER"/>
      <sheetName val="TAMPER"/>
      <sheetName val="JACK HAMMER"/>
      <sheetName val="FULVI MIXER"/>
      <sheetName val="CONC PAVER"/>
      <sheetName val="TRUCK MIXER"/>
      <sheetName val="BATCHING PLANT"/>
      <sheetName val="PNSPOLRI"/>
      <sheetName val="JAMSOSTEK"/>
      <sheetName val="ASURANSI"/>
      <sheetName val="RETRIBUSI"/>
      <sheetName val="data"/>
      <sheetName val="judul"/>
      <sheetName val="jadwal alat"/>
      <sheetName val="SCH pekerjaan"/>
      <sheetName val="Compatibility Report"/>
      <sheetName val="Kuantitas"/>
      <sheetName val="Analisa HSP"/>
      <sheetName val="HSD BAHAN (2)"/>
      <sheetName val="HSD ALAT (2)"/>
      <sheetName val="Rekapitulasi"/>
      <sheetName val="daf hs"/>
      <sheetName val="dft alat utam"/>
      <sheetName val="met bab 2.2"/>
      <sheetName val="met 3.1 (1)"/>
      <sheetName val="Met 3.2(2)"/>
      <sheetName val="met 5.1(1)"/>
      <sheetName val="met 5.1(2)"/>
      <sheetName val="met 6.3 (5)"/>
      <sheetName val="met 6.3.(6)"/>
      <sheetName val="met 6.3 (7)"/>
      <sheetName val="Rekap"/>
      <sheetName val="CH Met Bab"/>
      <sheetName val="Jadwal"/>
      <sheetName val="Ana MPU"/>
      <sheetName val="DPU"/>
      <sheetName val="HSD Upah+Alat"/>
      <sheetName val="Met Bab 02"/>
      <sheetName val="Met Bab 05 (a)"/>
      <sheetName val="Met Bab 05 (b)"/>
      <sheetName val="Met Bab 06 (a)"/>
      <sheetName val="Met Bab 06 (b)"/>
      <sheetName val="Met Bab 04"/>
      <sheetName val="Met Bab 07"/>
      <sheetName val="Met Bab 08"/>
      <sheetName val="Konfirm"/>
      <sheetName val="Sub Kont"/>
      <sheetName val="simak"/>
      <sheetName val="BOQ (2)"/>
      <sheetName val="DAFTAR KUANTITAS"/>
      <sheetName val="MPU"/>
      <sheetName val="ANALISA DIV-7"/>
      <sheetName val="HSD (2)"/>
      <sheetName val="S-CURVE"/>
      <sheetName val="sc-peralatan"/>
      <sheetName val="sc-bahan"/>
      <sheetName val="Kebutuhan bahan"/>
      <sheetName val="staf (2)"/>
      <sheetName val="peralatan utama"/>
      <sheetName val="konfirmasi"/>
      <sheetName val="luar negeri"/>
      <sheetName val="non pns"/>
      <sheetName val="surat kuasa"/>
      <sheetName val="MP-Div 2"/>
      <sheetName val="ANALISA DIV-2"/>
      <sheetName val="MP-3"/>
      <sheetName val="ANALISA-Div 3"/>
      <sheetName val="MP-5"/>
      <sheetName val="ANALISA DIV-5"/>
      <sheetName val="MP-7"/>
      <sheetName val="MP-8"/>
      <sheetName val="ANALISA DIV-8"/>
      <sheetName val="ANALISA DIV-6"/>
      <sheetName val="MP-6"/>
      <sheetName val="MET BAB-07"/>
      <sheetName val="BAB 7 (2)"/>
    </sheetNames>
    <sheetDataSet>
      <sheetData sheetId="0" refreshError="1">
        <row r="11">
          <cell r="A11" t="str">
            <v>ISKAK EFFERIN</v>
          </cell>
        </row>
        <row r="16">
          <cell r="A16">
            <v>36880</v>
          </cell>
        </row>
      </sheetData>
      <sheetData sheetId="1"/>
      <sheetData sheetId="2"/>
      <sheetData sheetId="3"/>
      <sheetData sheetId="4"/>
      <sheetData sheetId="5"/>
      <sheetData sheetId="6"/>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Set>
  </externalBook>
</externalLink>
</file>

<file path=xl/externalLinks/externalLink60.xml><?xml version="1.0" encoding="utf-8"?>
<externalLink xmlns="http://schemas.openxmlformats.org/spreadsheetml/2006/main">
  <externalBook xmlns:r="http://schemas.openxmlformats.org/officeDocument/2006/relationships" r:id="rId1">
    <sheetNames>
      <sheetName val="Info"/>
      <sheetName val="Rekap"/>
      <sheetName val="Ku&amp; Ha"/>
      <sheetName val="Mob"/>
      <sheetName val="UPAH"/>
      <sheetName val="BAHAN"/>
      <sheetName val="Mata Utama"/>
      <sheetName val="D2"/>
      <sheetName val="D3"/>
      <sheetName val="D4"/>
      <sheetName val="D5"/>
      <sheetName val="D6"/>
      <sheetName val="D71"/>
      <sheetName val="D72"/>
      <sheetName val="D8"/>
      <sheetName val="D9"/>
      <sheetName val="LS-Rutin"/>
      <sheetName val="Analisa HSP"/>
      <sheetName val="Analisa Quarry"/>
      <sheetName val="Halus &amp; Kasar"/>
      <sheetName val="Kelas A"/>
      <sheetName val="Kelas B"/>
      <sheetName val="Kelas C"/>
      <sheetName val="SEWA Alat"/>
      <sheetName val="Jdwl Pelksnn (2)"/>
      <sheetName val="Analisa Alat"/>
      <sheetName val="Jdwl Pelksnn"/>
      <sheetName val="Jadwal Alat"/>
      <sheetName val="Subkontrak"/>
      <sheetName val="Material On Site"/>
      <sheetName val="Pemecah Batu"/>
      <sheetName val="Pencampur Aspal"/>
      <sheetName val="Dftr Simak"/>
      <sheetName val="Ku&amp; Ha (2)"/>
      <sheetName val="Pekerjaan Utama"/>
      <sheetName val="%"/>
      <sheetName val="Volume"/>
      <sheetName val="Kuantitas &amp; Harga"/>
      <sheetName val="DIV 5"/>
      <sheetName val="DIV6"/>
      <sheetName val="Rekap Biaya"/>
      <sheetName val="Anl. Teknik"/>
      <sheetName val="Data Induk"/>
      <sheetName val="K&amp;H AIR BERSIH"/>
      <sheetName val="Mobilisasi (2)"/>
      <sheetName val="Analisa"/>
      <sheetName val="ANL PIPA"/>
      <sheetName val="Analisa2"/>
      <sheetName val="DIV 4"/>
      <sheetName val="Anl Teknik 2"/>
      <sheetName val="Harga Satuan"/>
      <sheetName val="DAFTAR aLAT"/>
      <sheetName val="Basic Price"/>
      <sheetName val="Personalia"/>
      <sheetName val="Personalia (2)"/>
      <sheetName val="Peralatan"/>
      <sheetName val="MO Site"/>
      <sheetName val="JP"/>
      <sheetName val="P.Batu"/>
      <sheetName val="P. Aspal"/>
      <sheetName val="Dftr Lmp Pnwr"/>
      <sheetName val="SBR"/>
      <sheetName val="MP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row r="87">
          <cell r="A87" t="str">
            <v>4.2 (1)</v>
          </cell>
          <cell r="C87" t="str">
            <v>Lapis Pondasi Agregat Kelas A</v>
          </cell>
          <cell r="F87" t="str">
            <v>M3</v>
          </cell>
          <cell r="H87">
            <v>596434.47751322738</v>
          </cell>
          <cell r="I87">
            <v>0</v>
          </cell>
        </row>
        <row r="88">
          <cell r="A88" t="str">
            <v>4.2 (2)</v>
          </cell>
          <cell r="C88" t="str">
            <v>Lapis Pondasi Agregat Kelas B Untuk Bahu Jalan</v>
          </cell>
          <cell r="F88" t="str">
            <v>M3</v>
          </cell>
          <cell r="G88">
            <v>300</v>
          </cell>
          <cell r="H88">
            <v>492700</v>
          </cell>
          <cell r="I88">
            <v>147810000</v>
          </cell>
        </row>
        <row r="89">
          <cell r="A89" t="str">
            <v>4.2 (3)</v>
          </cell>
          <cell r="C89" t="str">
            <v>Lapis Pondasi Semen Tanah</v>
          </cell>
          <cell r="F89" t="str">
            <v>Ton</v>
          </cell>
        </row>
        <row r="90">
          <cell r="A90" t="str">
            <v>4.2 (4)</v>
          </cell>
          <cell r="C90" t="str">
            <v>Semen Untuk Lapis Pondasi Semen Tanah</v>
          </cell>
          <cell r="F90" t="str">
            <v>M3</v>
          </cell>
        </row>
        <row r="91">
          <cell r="A91" t="str">
            <v>4.2 (5)</v>
          </cell>
          <cell r="C91" t="str">
            <v>Laburan Aspal Satu Lapis (BURTU)</v>
          </cell>
          <cell r="F91" t="str">
            <v>M2</v>
          </cell>
        </row>
        <row r="92">
          <cell r="A92" t="str">
            <v>4.2 (6)</v>
          </cell>
          <cell r="C92" t="str">
            <v>Bahan Aspal Untuk Pekerjaan Pelaburan</v>
          </cell>
          <cell r="F92" t="str">
            <v>Liter</v>
          </cell>
          <cell r="G92">
            <v>3000</v>
          </cell>
          <cell r="H92">
            <v>6900</v>
          </cell>
          <cell r="I92">
            <v>20700000</v>
          </cell>
        </row>
        <row r="93">
          <cell r="A93" t="str">
            <v>4.2 (7)</v>
          </cell>
          <cell r="C93" t="str">
            <v>Lapis Resap Pengikat</v>
          </cell>
          <cell r="F93" t="str">
            <v>Liter</v>
          </cell>
          <cell r="H93">
            <v>8729.6330000000016</v>
          </cell>
          <cell r="I93">
            <v>0</v>
          </cell>
        </row>
        <row r="97">
          <cell r="B97" t="str">
            <v>Jumlah Harga Pekerjaan DIVISI 4  (masuk pada Rekapitulasi Perkiraan Harga Pekerjaan)</v>
          </cell>
          <cell r="I97">
            <v>168510000</v>
          </cell>
        </row>
        <row r="100">
          <cell r="D100" t="str">
            <v>DIVISI  5.  PERKERASAN  BERBUTIR</v>
          </cell>
        </row>
      </sheetData>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61.xml><?xml version="1.0" encoding="utf-8"?>
<externalLink xmlns="http://schemas.openxmlformats.org/spreadsheetml/2006/main">
  <externalBook xmlns:r="http://schemas.openxmlformats.org/officeDocument/2006/relationships" r:id="rId1">
    <sheetNames>
      <sheetName val="MATERIAL ONSITE"/>
      <sheetName val="Peralatan"/>
      <sheetName val="Peralatan (2)"/>
      <sheetName val="Basic Price"/>
      <sheetName val="Analisa Quarry"/>
      <sheetName val="Agregat Halus &amp; Kasar"/>
      <sheetName val="Agregat Kelas A"/>
      <sheetName val="Agregat Kelas B"/>
      <sheetName val="Agregat Kelas C"/>
      <sheetName val="DIV 7 2"/>
      <sheetName val="DIV 7"/>
      <sheetName val="DIV 6"/>
      <sheetName val="DIV 5"/>
      <sheetName val="DIV 4"/>
      <sheetName val="DIV 3"/>
      <sheetName val="DIV 2"/>
      <sheetName val="Mobilisasi"/>
      <sheetName val="Lalu Lintas"/>
      <sheetName val="Jembatan Sementara"/>
      <sheetName val="Rekap JALAN"/>
      <sheetName val="BOQ JALAN"/>
      <sheetName val="Rekap DRAINASE"/>
      <sheetName val="DRAINASE"/>
      <sheetName val="Pekerjaan Utama"/>
      <sheetName val="%"/>
    </sheetNames>
    <sheetDataSet>
      <sheetData sheetId="0"/>
      <sheetData sheetId="1"/>
      <sheetData sheetId="2">
        <row r="26">
          <cell r="R26" t="str">
            <v xml:space="preserve"> Alat Baru</v>
          </cell>
        </row>
        <row r="27">
          <cell r="R27">
            <v>276000000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62.xml><?xml version="1.0" encoding="utf-8"?>
<externalLink xmlns="http://schemas.openxmlformats.org/spreadsheetml/2006/main">
  <externalBook xmlns:r="http://schemas.openxmlformats.org/officeDocument/2006/relationships" r:id="rId1">
    <sheetNames>
      <sheetName val="Tiang Pancang Baja"/>
      <sheetName val="Pembongkaran"/>
      <sheetName val="Geotxtil"/>
      <sheetName val="Expantion Joint"/>
      <sheetName val="NP"/>
      <sheetName val="NP (2)"/>
      <sheetName val="diafrag"/>
      <sheetName val="Void Slab"/>
      <sheetName val="deck slab"/>
      <sheetName val="Additional"/>
      <sheetName val="Lean Concr"/>
      <sheetName val="Perletakan Strip"/>
      <sheetName val="Pembongkaran Jbt Lama"/>
      <sheetName val="Pemb Jbt Rangka Baja"/>
      <sheetName val="Pengadaan Jembatan Sementara"/>
      <sheetName val="Pengadaan Jembatan Aramco"/>
      <sheetName val="Tiang Pancang"/>
    </sheetNames>
    <sheetDataSet>
      <sheetData sheetId="0"/>
      <sheetData sheetId="1"/>
      <sheetData sheetId="2"/>
      <sheetData sheetId="3"/>
      <sheetData sheetId="4" refreshError="1">
        <row r="1322">
          <cell r="T1322" t="str">
            <v>Analisa EI-745</v>
          </cell>
        </row>
        <row r="1324">
          <cell r="L1324" t="str">
            <v>FORMULIR STANDAR UNTUK</v>
          </cell>
        </row>
        <row r="1325">
          <cell r="L1325" t="str">
            <v>PEREKAMAN ANALISA MASING-MASING HARGA SATUAN</v>
          </cell>
        </row>
        <row r="1326">
          <cell r="L1326">
            <v>0</v>
          </cell>
        </row>
        <row r="1328">
          <cell r="L1328" t="str">
            <v>NOMOR HIBAH</v>
          </cell>
          <cell r="O1328" t="str">
            <v>:  ADB 0002 - INO</v>
          </cell>
        </row>
        <row r="1329">
          <cell r="L1329" t="str">
            <v>NAMA PAKET</v>
          </cell>
          <cell r="O1329" t="e">
            <v>#REF!</v>
          </cell>
        </row>
        <row r="1330">
          <cell r="L1330" t="str">
            <v>LOKASI PROYEK</v>
          </cell>
          <cell r="O1330" t="e">
            <v>#REF!</v>
          </cell>
        </row>
        <row r="1331">
          <cell r="L1331" t="str">
            <v>PROVINSI</v>
          </cell>
          <cell r="O1331" t="e">
            <v>#REF!</v>
          </cell>
        </row>
        <row r="1332">
          <cell r="L1332">
            <v>0</v>
          </cell>
          <cell r="O1332" t="e">
            <v>#REF!</v>
          </cell>
        </row>
        <row r="1333">
          <cell r="L1333" t="str">
            <v>ITEM PEMBAYARAN NO.</v>
          </cell>
          <cell r="O1333" t="str">
            <v>:  7.5 (2)</v>
          </cell>
          <cell r="R1333" t="str">
            <v>PERKIRAAN VOL. PEK.</v>
          </cell>
          <cell r="T1333" t="str">
            <v>:</v>
          </cell>
          <cell r="U1333">
            <v>0</v>
          </cell>
        </row>
        <row r="1334">
          <cell r="L1334" t="str">
            <v>JENIS PEKERJAAN</v>
          </cell>
          <cell r="O1334" t="str">
            <v>:  Pengangkutan Material Jembatan</v>
          </cell>
          <cell r="R1334" t="str">
            <v>TOTAL HARGA (Rp.)</v>
          </cell>
          <cell r="T1334" t="str">
            <v>:</v>
          </cell>
          <cell r="U1334">
            <v>0</v>
          </cell>
        </row>
        <row r="1335">
          <cell r="L1335" t="str">
            <v>SATUAN PEMBAYARAN</v>
          </cell>
          <cell r="O1335" t="str">
            <v>:  KG</v>
          </cell>
          <cell r="R1335" t="str">
            <v>% THD. BIAYA PROYEK</v>
          </cell>
          <cell r="T1335" t="str">
            <v>:</v>
          </cell>
          <cell r="U1335">
            <v>0</v>
          </cell>
        </row>
        <row r="1338">
          <cell r="Q1338" t="str">
            <v>PERKIRAAN</v>
          </cell>
          <cell r="R1338" t="str">
            <v>HARGA</v>
          </cell>
          <cell r="S1338" t="str">
            <v>JUMLAH</v>
          </cell>
        </row>
        <row r="1339">
          <cell r="L1339" t="str">
            <v>NO.</v>
          </cell>
          <cell r="N1339" t="str">
            <v>KOMPONEN</v>
          </cell>
          <cell r="P1339" t="str">
            <v>SATUAN</v>
          </cell>
          <cell r="Q1339" t="str">
            <v>KUANTITAS</v>
          </cell>
          <cell r="R1339" t="str">
            <v>SATUAN</v>
          </cell>
          <cell r="S1339" t="str">
            <v>HARGA</v>
          </cell>
        </row>
        <row r="1340">
          <cell r="R1340" t="str">
            <v>(Rp.)</v>
          </cell>
          <cell r="S1340" t="str">
            <v>(Rp.)</v>
          </cell>
        </row>
        <row r="1343">
          <cell r="L1343" t="str">
            <v>A.</v>
          </cell>
          <cell r="N1343" t="str">
            <v>TENAGA</v>
          </cell>
        </row>
        <row r="1345">
          <cell r="L1345" t="str">
            <v>1.</v>
          </cell>
          <cell r="N1345" t="str">
            <v>Pekerja</v>
          </cell>
          <cell r="O1345" t="str">
            <v>(L01)</v>
          </cell>
          <cell r="P1345" t="str">
            <v>jam</v>
          </cell>
          <cell r="Q1345">
            <v>1.0000000000000001E-5</v>
          </cell>
          <cell r="R1345">
            <v>5817</v>
          </cell>
          <cell r="U1345">
            <v>5.8170000000000006E-2</v>
          </cell>
        </row>
        <row r="1346">
          <cell r="L1346" t="str">
            <v>3.</v>
          </cell>
          <cell r="N1346" t="str">
            <v>Mandor</v>
          </cell>
          <cell r="O1346" t="str">
            <v>(L03)</v>
          </cell>
          <cell r="P1346" t="str">
            <v>jam</v>
          </cell>
          <cell r="Q1346">
            <v>1.3386880856760375E-4</v>
          </cell>
          <cell r="R1346">
            <v>8357</v>
          </cell>
          <cell r="U1346">
            <v>1.1187416331994646</v>
          </cell>
        </row>
        <row r="1349">
          <cell r="Q1349" t="str">
            <v xml:space="preserve">JUMLAH HARGA TENAGA   </v>
          </cell>
          <cell r="U1349">
            <v>1.1769116331994647</v>
          </cell>
        </row>
        <row r="1351">
          <cell r="L1351" t="str">
            <v>B.</v>
          </cell>
          <cell r="N1351" t="str">
            <v>BAHAN</v>
          </cell>
        </row>
        <row r="1359">
          <cell r="Q1359" t="str">
            <v xml:space="preserve">JUMLAH HARGA BAHAN   </v>
          </cell>
          <cell r="U1359">
            <v>0</v>
          </cell>
        </row>
        <row r="1361">
          <cell r="L1361" t="str">
            <v>C.</v>
          </cell>
          <cell r="N1361" t="str">
            <v>PERALATAN</v>
          </cell>
        </row>
        <row r="1363">
          <cell r="L1363" t="str">
            <v>1.</v>
          </cell>
          <cell r="N1363" t="str">
            <v>Trailer, 15 ton</v>
          </cell>
          <cell r="O1363" t="str">
            <v>E35</v>
          </cell>
          <cell r="P1363" t="str">
            <v>jam</v>
          </cell>
          <cell r="Q1363">
            <v>1.6827309236947792E-3</v>
          </cell>
          <cell r="R1363">
            <v>234728.86853980148</v>
          </cell>
          <cell r="U1363">
            <v>394.98552577581052</v>
          </cell>
        </row>
        <row r="1364">
          <cell r="L1364" t="str">
            <v>2.</v>
          </cell>
          <cell r="N1364" t="str">
            <v>Crane</v>
          </cell>
          <cell r="O1364" t="str">
            <v>E31</v>
          </cell>
          <cell r="P1364" t="str">
            <v>jam</v>
          </cell>
          <cell r="Q1364">
            <v>1.3386880856760375E-4</v>
          </cell>
          <cell r="R1364">
            <v>345785.3356401663</v>
          </cell>
          <cell r="U1364">
            <v>46.289870902298034</v>
          </cell>
        </row>
        <row r="1365">
          <cell r="L1365" t="str">
            <v>3.</v>
          </cell>
          <cell r="N1365" t="str">
            <v>Alat Bantu</v>
          </cell>
          <cell r="P1365" t="str">
            <v>Ls</v>
          </cell>
          <cell r="Q1365">
            <v>1</v>
          </cell>
          <cell r="R1365">
            <v>100</v>
          </cell>
          <cell r="U1365">
            <v>100</v>
          </cell>
        </row>
        <row r="1366">
          <cell r="L1366" t="str">
            <v>4.</v>
          </cell>
          <cell r="N1366" t="str">
            <v>Angkutan Kapal Laut</v>
          </cell>
          <cell r="P1366" t="str">
            <v>millaut</v>
          </cell>
          <cell r="Q1366">
            <v>0</v>
          </cell>
          <cell r="R1366">
            <v>0</v>
          </cell>
          <cell r="U1366">
            <v>0</v>
          </cell>
        </row>
        <row r="1371">
          <cell r="Q1371" t="str">
            <v xml:space="preserve">JUMLAH HARGA PERALATAN   </v>
          </cell>
          <cell r="U1371">
            <v>541.27539667810856</v>
          </cell>
        </row>
        <row r="1373">
          <cell r="L1373" t="str">
            <v>D.</v>
          </cell>
          <cell r="N1373" t="str">
            <v>JUMLAH HARGA TENAGA, BAHAN DAN PERALATAN  ( A + B + C )</v>
          </cell>
          <cell r="U1373">
            <v>542.452308311308</v>
          </cell>
        </row>
        <row r="1374">
          <cell r="L1374" t="str">
            <v>E.</v>
          </cell>
          <cell r="N1374" t="str">
            <v>OVERHEAD &amp; PROFIT</v>
          </cell>
          <cell r="P1374">
            <v>10</v>
          </cell>
          <cell r="Q1374" t="str">
            <v>%  x  D</v>
          </cell>
          <cell r="U1374">
            <v>54.245230831130804</v>
          </cell>
        </row>
        <row r="1375">
          <cell r="L1375" t="str">
            <v>F.</v>
          </cell>
          <cell r="N1375" t="str">
            <v>HARGA SATUAN PEKERJAAN  ( D + E )</v>
          </cell>
          <cell r="U1375">
            <v>596</v>
          </cell>
        </row>
        <row r="1376">
          <cell r="L1376" t="str">
            <v>Note: 1</v>
          </cell>
          <cell r="N1376" t="str">
            <v>SATUAN dapat berdasarkan atas jam operasi untuk Tenaga Kerja dan Peralatan, volume dan/atau ukuran</v>
          </cell>
        </row>
        <row r="1377">
          <cell r="N1377" t="str">
            <v>berat untuk bahan-bahan.</v>
          </cell>
        </row>
        <row r="1378">
          <cell r="L1378">
            <v>2</v>
          </cell>
          <cell r="N1378" t="str">
            <v>Kuantitas satuan adalah kuantitas setiap komponen untuk menyelesaikan satu satuan pekerjaan dari nomor</v>
          </cell>
        </row>
        <row r="1379">
          <cell r="N1379" t="str">
            <v>mata pembayaran.</v>
          </cell>
        </row>
        <row r="1380">
          <cell r="L1380">
            <v>3</v>
          </cell>
          <cell r="N1380" t="str">
            <v>Biaya satuan untuk peralatan sudah termasuk bahan bakar, bahan habis dipakai dan operator.</v>
          </cell>
        </row>
        <row r="1381">
          <cell r="L1381">
            <v>4</v>
          </cell>
          <cell r="N1381" t="str">
            <v>Biaya satuan sudah termasuk pengeluaran untuk seluruh pajak yang berkaitan (tetapi tidak termasuk PPN</v>
          </cell>
        </row>
        <row r="1382">
          <cell r="N1382" t="str">
            <v>yang dibayar dari kontrak) dan biaya-biaya lainnya.</v>
          </cell>
        </row>
      </sheetData>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63.xml><?xml version="1.0" encoding="utf-8"?>
<externalLink xmlns="http://schemas.openxmlformats.org/spreadsheetml/2006/main">
  <externalBook xmlns:r="http://schemas.openxmlformats.org/officeDocument/2006/relationships" r:id="rId1">
    <sheetNames>
      <sheetName val="TS"/>
      <sheetName val="LS_Rutin"/>
      <sheetName val="lamp 5"/>
      <sheetName val="Rekap Biaya"/>
      <sheetName val="Kuantitas _ Harga"/>
      <sheetName val="anls tknis"/>
      <sheetName val="Basic Price"/>
      <sheetName val="Mobilisasi"/>
      <sheetName val="DIV 3"/>
      <sheetName val="DIV 7"/>
      <sheetName val="TIMESDUL"/>
      <sheetName val="LAMP 6"/>
      <sheetName val="lamp 7"/>
      <sheetName val="Lampiran 9"/>
      <sheetName val="LAMP_ 10"/>
      <sheetName val="Lampiran 11"/>
      <sheetName val="lampiran 13"/>
      <sheetName val="lampiran 14"/>
      <sheetName val="DIV 72"/>
      <sheetName val="NP"/>
      <sheetName val="DIV 71"/>
      <sheetName val="NP _2_"/>
      <sheetName val="URAIAN DIV 7"/>
      <sheetName val="URAIAN DIV 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64.xml><?xml version="1.0" encoding="utf-8"?>
<externalLink xmlns="http://schemas.openxmlformats.org/spreadsheetml/2006/main">
  <externalBook xmlns:r="http://schemas.openxmlformats.org/officeDocument/2006/relationships" r:id="rId1">
    <sheetNames>
      <sheetName val="00-Data Induk"/>
      <sheetName val="Penawaran"/>
      <sheetName val="Rekap"/>
      <sheetName val="BOQ"/>
      <sheetName val="01-Dftr Simak"/>
      <sheetName val="02-Daftar MPU"/>
      <sheetName val="02-Anl MPU"/>
      <sheetName val="Anl Tek-HSP"/>
      <sheetName val="03-Anl-Rutin"/>
      <sheetName val="3(a)-Anl Mob"/>
      <sheetName val="3(b)-M O S"/>
      <sheetName val="3(c)-Konf STC"/>
      <sheetName val="3(c)-Konf AMP"/>
      <sheetName val="04-Sat Dasar"/>
      <sheetName val="05-Jadwal"/>
      <sheetName val="5(a)-Jadl Bahan"/>
      <sheetName val="5(b)-Jadwal Alat"/>
      <sheetName val="5(c)-Jadl Personil"/>
      <sheetName val="6-Subkontrak"/>
      <sheetName val="8-Personil"/>
      <sheetName val="9-Peralatan"/>
      <sheetName val="Harsat UB"/>
      <sheetName val="Anl-Alat"/>
      <sheetName val="Anl-Quarry"/>
      <sheetName val="Anl-Agregat"/>
      <sheetName val="07-Anl Mob (2)"/>
      <sheetName val="N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65.xml><?xml version="1.0" encoding="utf-8"?>
<externalLink xmlns="http://schemas.openxmlformats.org/spreadsheetml/2006/main">
  <externalBook xmlns:r="http://schemas.openxmlformats.org/officeDocument/2006/relationships" r:id="rId1">
    <sheetNames>
      <sheetName val="Menu"/>
      <sheetName val="Kulit"/>
      <sheetName val="r df kw"/>
      <sheetName val="df kw"/>
      <sheetName val="harga dasar"/>
      <sheetName val="mobilisasi"/>
      <sheetName val="satuan"/>
      <sheetName val="L 1"/>
      <sheetName val="L 5"/>
      <sheetName val="L 6a"/>
      <sheetName val="L 6b"/>
      <sheetName val="L 7"/>
      <sheetName val="L 9"/>
      <sheetName val="L 10"/>
      <sheetName val="L 11"/>
      <sheetName val="L 12"/>
      <sheetName val="L 13"/>
      <sheetName val="L 14"/>
      <sheetName val="surat"/>
      <sheetName val="A DA"/>
      <sheetName val="Neraca"/>
    </sheetNames>
    <sheetDataSet>
      <sheetData sheetId="0"/>
      <sheetData sheetId="1"/>
      <sheetData sheetId="2"/>
      <sheetData sheetId="3"/>
      <sheetData sheetId="4"/>
      <sheetData sheetId="5"/>
      <sheetData sheetId="6"/>
      <sheetData sheetId="7">
        <row r="26">
          <cell r="G26">
            <v>1.1505171476485723</v>
          </cell>
          <cell r="H26">
            <v>2.5444690939015411</v>
          </cell>
          <cell r="I26">
            <v>3.3026307932258048</v>
          </cell>
          <cell r="J26">
            <v>4.0607924925500685</v>
          </cell>
          <cell r="K26">
            <v>5.7512075169679742</v>
          </cell>
          <cell r="L26">
            <v>7.4416225413858799</v>
          </cell>
          <cell r="M26">
            <v>9.1320375658037864</v>
          </cell>
          <cell r="N26">
            <v>11.263797535266937</v>
          </cell>
          <cell r="O26">
            <v>18.449351956683046</v>
          </cell>
          <cell r="P26">
            <v>33.412433139115713</v>
          </cell>
          <cell r="Q26">
            <v>48.37551432154838</v>
          </cell>
          <cell r="R26">
            <v>62.897250558935802</v>
          </cell>
          <cell r="S26">
            <v>72.121757545765874</v>
          </cell>
          <cell r="T26">
            <v>84.105834976904418</v>
          </cell>
          <cell r="U26">
            <v>96.089912408042963</v>
          </cell>
          <cell r="V26">
            <v>100</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66.xml><?xml version="1.0" encoding="utf-8"?>
<externalLink xmlns="http://schemas.openxmlformats.org/spreadsheetml/2006/main">
  <externalBook xmlns:r="http://schemas.openxmlformats.org/officeDocument/2006/relationships" r:id="rId1">
    <sheetNames>
      <sheetName val="TJ1Q47"/>
      <sheetName val="TJ1Q43"/>
      <sheetName val="RYQ52"/>
      <sheetName val="RYQ46"/>
    </sheetNames>
    <sheetDataSet>
      <sheetData sheetId="0" refreshError="1">
        <row r="7">
          <cell r="B7">
            <v>0</v>
          </cell>
          <cell r="E7">
            <v>1</v>
          </cell>
          <cell r="F7">
            <v>47</v>
          </cell>
          <cell r="G7">
            <v>0.60589999999999999</v>
          </cell>
          <cell r="H7">
            <v>28.4773</v>
          </cell>
          <cell r="J7">
            <v>0</v>
          </cell>
          <cell r="L7">
            <v>0</v>
          </cell>
          <cell r="N7">
            <v>0</v>
          </cell>
        </row>
        <row r="8">
          <cell r="B8">
            <v>1</v>
          </cell>
          <cell r="E8">
            <v>1</v>
          </cell>
          <cell r="F8">
            <v>47</v>
          </cell>
          <cell r="G8">
            <v>0.60589999999999999</v>
          </cell>
          <cell r="H8">
            <v>28.4773</v>
          </cell>
          <cell r="J8">
            <v>66.681720000000013</v>
          </cell>
          <cell r="L8">
            <v>169.20000000000002</v>
          </cell>
          <cell r="N8">
            <v>102.51828</v>
          </cell>
        </row>
        <row r="9">
          <cell r="B9">
            <v>2</v>
          </cell>
          <cell r="E9">
            <v>1</v>
          </cell>
          <cell r="F9">
            <v>47</v>
          </cell>
          <cell r="G9">
            <v>0.60589999999999999</v>
          </cell>
          <cell r="H9">
            <v>28.4773</v>
          </cell>
          <cell r="J9">
            <v>133.36344000000003</v>
          </cell>
          <cell r="L9">
            <v>338.40000000000003</v>
          </cell>
          <cell r="N9">
            <v>205.03656000000001</v>
          </cell>
        </row>
        <row r="10">
          <cell r="B10">
            <v>3</v>
          </cell>
          <cell r="E10">
            <v>1</v>
          </cell>
          <cell r="F10">
            <v>47</v>
          </cell>
          <cell r="G10">
            <v>0.60589999999999999</v>
          </cell>
          <cell r="H10">
            <v>28.4773</v>
          </cell>
          <cell r="J10">
            <v>200.04516000000001</v>
          </cell>
          <cell r="L10">
            <v>507.6</v>
          </cell>
          <cell r="N10">
            <v>307.55484000000001</v>
          </cell>
        </row>
        <row r="11">
          <cell r="B11">
            <v>4</v>
          </cell>
          <cell r="E11">
            <v>1</v>
          </cell>
          <cell r="F11">
            <v>47</v>
          </cell>
          <cell r="G11">
            <v>0.66459999999999997</v>
          </cell>
          <cell r="H11">
            <v>31.2362</v>
          </cell>
          <cell r="J11">
            <v>266.72688000000005</v>
          </cell>
          <cell r="L11">
            <v>676.80000000000007</v>
          </cell>
          <cell r="N11">
            <v>410.07312000000002</v>
          </cell>
        </row>
        <row r="12">
          <cell r="B12">
            <v>5</v>
          </cell>
          <cell r="E12">
            <v>1</v>
          </cell>
          <cell r="F12">
            <v>47</v>
          </cell>
          <cell r="G12">
            <v>0.78369999999999995</v>
          </cell>
          <cell r="H12">
            <v>36.833900000000007</v>
          </cell>
          <cell r="J12">
            <v>323.47656000000006</v>
          </cell>
          <cell r="L12">
            <v>846.00000000000011</v>
          </cell>
          <cell r="N12">
            <v>522.52344000000005</v>
          </cell>
        </row>
        <row r="13">
          <cell r="B13">
            <v>6</v>
          </cell>
          <cell r="E13">
            <v>1</v>
          </cell>
          <cell r="F13">
            <v>47</v>
          </cell>
          <cell r="G13">
            <v>1.5189999999999999</v>
          </cell>
          <cell r="H13">
            <v>71.393000000000015</v>
          </cell>
          <cell r="J13">
            <v>360.07452000000012</v>
          </cell>
          <cell r="L13">
            <v>1015.2000000000002</v>
          </cell>
          <cell r="N13">
            <v>655.12548000000004</v>
          </cell>
        </row>
        <row r="14">
          <cell r="B14">
            <v>7</v>
          </cell>
          <cell r="E14">
            <v>1</v>
          </cell>
          <cell r="F14">
            <v>47</v>
          </cell>
          <cell r="G14">
            <v>1.6028</v>
          </cell>
          <cell r="H14">
            <v>75.331599999999995</v>
          </cell>
          <cell r="J14">
            <v>272.25972000000002</v>
          </cell>
          <cell r="L14">
            <v>1184.4000000000001</v>
          </cell>
          <cell r="N14">
            <v>912.14028000000008</v>
          </cell>
        </row>
        <row r="15">
          <cell r="B15">
            <v>8</v>
          </cell>
          <cell r="E15">
            <v>1</v>
          </cell>
          <cell r="F15">
            <v>47</v>
          </cell>
          <cell r="G15">
            <v>1.5246</v>
          </cell>
          <cell r="H15">
            <v>71.656199999999998</v>
          </cell>
          <cell r="J15">
            <v>170.26595999999995</v>
          </cell>
          <cell r="L15">
            <v>1353.6000000000001</v>
          </cell>
          <cell r="N15">
            <v>1183.3340400000002</v>
          </cell>
        </row>
        <row r="16">
          <cell r="B16">
            <v>9</v>
          </cell>
          <cell r="E16">
            <v>1</v>
          </cell>
          <cell r="F16">
            <v>47</v>
          </cell>
          <cell r="G16">
            <v>1.3683000000000001</v>
          </cell>
          <cell r="H16">
            <v>64.310100000000006</v>
          </cell>
          <cell r="J16">
            <v>81.503639999999905</v>
          </cell>
          <cell r="L16">
            <v>1522.8000000000002</v>
          </cell>
          <cell r="N16">
            <v>1441.2963600000003</v>
          </cell>
        </row>
        <row r="17">
          <cell r="B17">
            <v>10</v>
          </cell>
          <cell r="E17">
            <v>1</v>
          </cell>
          <cell r="F17">
            <v>47</v>
          </cell>
          <cell r="G17">
            <v>1.2119</v>
          </cell>
          <cell r="H17">
            <v>56.959299999999999</v>
          </cell>
          <cell r="J17">
            <v>19.187279999999873</v>
          </cell>
          <cell r="L17">
            <v>1692.0000000000002</v>
          </cell>
          <cell r="N17">
            <v>1672.8127200000004</v>
          </cell>
        </row>
        <row r="18">
          <cell r="B18">
            <v>11</v>
          </cell>
          <cell r="E18">
            <v>1</v>
          </cell>
          <cell r="F18">
            <v>47</v>
          </cell>
          <cell r="G18">
            <v>1.0946</v>
          </cell>
          <cell r="H18">
            <v>51.446199999999997</v>
          </cell>
          <cell r="J18">
            <v>-16.666200000000117</v>
          </cell>
          <cell r="L18">
            <v>1861.2000000000003</v>
          </cell>
          <cell r="N18">
            <v>1877.8662000000004</v>
          </cell>
        </row>
        <row r="19">
          <cell r="B19">
            <v>12</v>
          </cell>
          <cell r="E19">
            <v>1</v>
          </cell>
          <cell r="F19">
            <v>47</v>
          </cell>
          <cell r="G19">
            <v>1.0946</v>
          </cell>
          <cell r="H19">
            <v>51.446199999999997</v>
          </cell>
          <cell r="J19">
            <v>-32.672520000000304</v>
          </cell>
          <cell r="L19">
            <v>2030.4000000000003</v>
          </cell>
          <cell r="N19">
            <v>2063.0725200000006</v>
          </cell>
        </row>
        <row r="20">
          <cell r="B20">
            <v>13</v>
          </cell>
          <cell r="E20">
            <v>1</v>
          </cell>
          <cell r="F20">
            <v>47</v>
          </cell>
          <cell r="G20">
            <v>1.0555000000000001</v>
          </cell>
          <cell r="H20">
            <v>49.608500000000006</v>
          </cell>
          <cell r="J20">
            <v>-48.678840000000491</v>
          </cell>
          <cell r="L20">
            <v>2199.6000000000004</v>
          </cell>
          <cell r="N20">
            <v>2248.2788400000009</v>
          </cell>
        </row>
        <row r="21">
          <cell r="B21">
            <v>14</v>
          </cell>
          <cell r="E21">
            <v>1</v>
          </cell>
          <cell r="F21">
            <v>47</v>
          </cell>
          <cell r="G21">
            <v>1.036</v>
          </cell>
          <cell r="H21">
            <v>48.692</v>
          </cell>
          <cell r="J21">
            <v>-58.069440000000668</v>
          </cell>
          <cell r="L21">
            <v>2368.8000000000002</v>
          </cell>
          <cell r="N21">
            <v>2426.8694400000008</v>
          </cell>
        </row>
        <row r="22">
          <cell r="B22">
            <v>15</v>
          </cell>
          <cell r="E22">
            <v>1</v>
          </cell>
          <cell r="F22">
            <v>47</v>
          </cell>
          <cell r="G22">
            <v>1.1728000000000001</v>
          </cell>
          <cell r="H22">
            <v>55.121600000000001</v>
          </cell>
          <cell r="J22">
            <v>-64.160640000000967</v>
          </cell>
          <cell r="L22">
            <v>2538</v>
          </cell>
          <cell r="N22">
            <v>2602.160640000001</v>
          </cell>
        </row>
        <row r="23">
          <cell r="B23">
            <v>16</v>
          </cell>
          <cell r="E23">
            <v>1</v>
          </cell>
          <cell r="F23">
            <v>47</v>
          </cell>
          <cell r="G23">
            <v>1.2901</v>
          </cell>
          <cell r="H23">
            <v>60.634699999999995</v>
          </cell>
          <cell r="J23">
            <v>-93.398400000000947</v>
          </cell>
          <cell r="L23">
            <v>2707.2</v>
          </cell>
          <cell r="N23">
            <v>2800.5984000000008</v>
          </cell>
        </row>
        <row r="24">
          <cell r="B24">
            <v>17</v>
          </cell>
          <cell r="E24">
            <v>1</v>
          </cell>
          <cell r="F24">
            <v>47</v>
          </cell>
          <cell r="G24">
            <v>1.2901</v>
          </cell>
          <cell r="H24">
            <v>60.634699999999995</v>
          </cell>
          <cell r="J24">
            <v>-142.48332000000119</v>
          </cell>
          <cell r="L24">
            <v>2876.3999999999996</v>
          </cell>
          <cell r="N24">
            <v>3018.8833200000008</v>
          </cell>
        </row>
        <row r="25">
          <cell r="B25">
            <v>18</v>
          </cell>
          <cell r="E25">
            <v>1</v>
          </cell>
          <cell r="F25">
            <v>47</v>
          </cell>
          <cell r="G25">
            <v>1.0946</v>
          </cell>
          <cell r="H25">
            <v>51.446199999999997</v>
          </cell>
          <cell r="J25">
            <v>-191.56824000000142</v>
          </cell>
          <cell r="L25">
            <v>3045.5999999999995</v>
          </cell>
          <cell r="N25">
            <v>3237.1682400000009</v>
          </cell>
        </row>
        <row r="26">
          <cell r="B26">
            <v>19</v>
          </cell>
          <cell r="E26">
            <v>1</v>
          </cell>
          <cell r="F26">
            <v>47</v>
          </cell>
          <cell r="G26">
            <v>0.93820000000000003</v>
          </cell>
          <cell r="H26">
            <v>44.095400000000005</v>
          </cell>
          <cell r="J26">
            <v>-207.57456000000184</v>
          </cell>
          <cell r="L26">
            <v>3214.7999999999993</v>
          </cell>
          <cell r="N26">
            <v>3422.3745600000011</v>
          </cell>
        </row>
        <row r="27">
          <cell r="B27">
            <v>20</v>
          </cell>
          <cell r="E27">
            <v>1</v>
          </cell>
          <cell r="F27">
            <v>47</v>
          </cell>
          <cell r="G27">
            <v>0.78190000000000004</v>
          </cell>
          <cell r="H27">
            <v>36.749300000000012</v>
          </cell>
          <cell r="J27">
            <v>-197.11800000000221</v>
          </cell>
          <cell r="L27">
            <v>3383.9999999999991</v>
          </cell>
          <cell r="N27">
            <v>3581.1180000000013</v>
          </cell>
        </row>
        <row r="28">
          <cell r="B28">
            <v>21</v>
          </cell>
          <cell r="E28">
            <v>1</v>
          </cell>
          <cell r="F28">
            <v>47</v>
          </cell>
          <cell r="G28">
            <v>0.74280000000000002</v>
          </cell>
          <cell r="H28">
            <v>34.9116</v>
          </cell>
          <cell r="J28">
            <v>-160.21548000000257</v>
          </cell>
          <cell r="L28">
            <v>3553.1999999999989</v>
          </cell>
          <cell r="N28">
            <v>3713.4154800000015</v>
          </cell>
        </row>
        <row r="29">
          <cell r="B29">
            <v>22</v>
          </cell>
          <cell r="E29">
            <v>1</v>
          </cell>
          <cell r="F29">
            <v>47</v>
          </cell>
          <cell r="G29">
            <v>0.66459999999999997</v>
          </cell>
          <cell r="H29">
            <v>31.2362</v>
          </cell>
          <cell r="J29">
            <v>-116.69724000000269</v>
          </cell>
          <cell r="L29">
            <v>3722.3999999999987</v>
          </cell>
          <cell r="N29">
            <v>3839.0972400000014</v>
          </cell>
        </row>
        <row r="30">
          <cell r="B30">
            <v>23</v>
          </cell>
          <cell r="E30">
            <v>1</v>
          </cell>
          <cell r="F30">
            <v>47</v>
          </cell>
          <cell r="G30">
            <v>0.64500000000000002</v>
          </cell>
          <cell r="H30">
            <v>30.314999999999998</v>
          </cell>
          <cell r="J30">
            <v>-59.947560000002795</v>
          </cell>
          <cell r="L30">
            <v>3891.5999999999985</v>
          </cell>
          <cell r="N30">
            <v>3951.5475600000013</v>
          </cell>
        </row>
        <row r="31">
          <cell r="B31">
            <v>24</v>
          </cell>
          <cell r="E31">
            <v>1</v>
          </cell>
          <cell r="F31">
            <v>47</v>
          </cell>
          <cell r="G31">
            <v>0.60589999999999999</v>
          </cell>
          <cell r="H31">
            <v>28.4773</v>
          </cell>
          <cell r="J31">
            <v>0</v>
          </cell>
          <cell r="L31">
            <v>4060.7999999999984</v>
          </cell>
          <cell r="N31">
            <v>4060.6815600000014</v>
          </cell>
        </row>
      </sheetData>
      <sheetData sheetId="1" refreshError="1"/>
      <sheetData sheetId="2" refreshError="1"/>
      <sheetData sheetId="3" refreshError="1"/>
    </sheetDataSet>
  </externalBook>
</externalLink>
</file>

<file path=xl/externalLinks/externalLink67.xml><?xml version="1.0" encoding="utf-8"?>
<externalLink xmlns="http://schemas.openxmlformats.org/spreadsheetml/2006/main">
  <externalBook xmlns:r="http://schemas.openxmlformats.org/officeDocument/2006/relationships" r:id="rId1">
    <sheetNames>
      <sheetName val="A MLK"/>
      <sheetName val="SLNK (2)"/>
      <sheetName val="SLNK (1)"/>
    </sheetNames>
    <sheetDataSet>
      <sheetData sheetId="0"/>
      <sheetData sheetId="1"/>
      <sheetData sheetId="2">
        <row r="4">
          <cell r="G4">
            <v>32</v>
          </cell>
          <cell r="H4">
            <v>35</v>
          </cell>
          <cell r="I4">
            <v>40</v>
          </cell>
          <cell r="J4">
            <v>49</v>
          </cell>
          <cell r="K4">
            <v>61</v>
          </cell>
          <cell r="L4">
            <v>75.125</v>
          </cell>
        </row>
      </sheetData>
    </sheetDataSet>
  </externalBook>
</externalLink>
</file>

<file path=xl/externalLinks/externalLink68.xml><?xml version="1.0" encoding="utf-8"?>
<externalLink xmlns="http://schemas.openxmlformats.org/spreadsheetml/2006/main">
  <externalBook xmlns:r="http://schemas.openxmlformats.org/officeDocument/2006/relationships" r:id="rId1">
    <sheetNames>
      <sheetName val="Menu"/>
      <sheetName val="Kulit"/>
      <sheetName val="r df kw"/>
      <sheetName val="df kw"/>
      <sheetName val="harga dasar"/>
      <sheetName val="mobilisasi"/>
      <sheetName val="satuan"/>
      <sheetName val="L 1"/>
      <sheetName val="L 5"/>
      <sheetName val="L 6a"/>
      <sheetName val="L 6b"/>
      <sheetName val="L 7"/>
      <sheetName val="L 9"/>
      <sheetName val="L 10"/>
      <sheetName val="L 11"/>
      <sheetName val="L 12"/>
      <sheetName val="L 13"/>
      <sheetName val="L 14"/>
      <sheetName val="surat"/>
      <sheetName val="A DA"/>
      <sheetName val="Neraca"/>
    </sheetNames>
    <sheetDataSet>
      <sheetData sheetId="0"/>
      <sheetData sheetId="1"/>
      <sheetData sheetId="2"/>
      <sheetData sheetId="3"/>
      <sheetData sheetId="4"/>
      <sheetData sheetId="5"/>
      <sheetData sheetId="6"/>
      <sheetData sheetId="7">
        <row r="26">
          <cell r="G26">
            <v>1.1505171476485723</v>
          </cell>
          <cell r="H26">
            <v>2.5444690939015411</v>
          </cell>
          <cell r="I26">
            <v>3.3026307932258048</v>
          </cell>
          <cell r="J26">
            <v>4.0607924925500685</v>
          </cell>
          <cell r="K26">
            <v>5.7512075169679742</v>
          </cell>
          <cell r="L26">
            <v>7.4416225413858799</v>
          </cell>
          <cell r="M26">
            <v>9.1320375658037864</v>
          </cell>
          <cell r="N26">
            <v>11.263797535266937</v>
          </cell>
          <cell r="O26">
            <v>18.449351956683046</v>
          </cell>
          <cell r="P26">
            <v>33.412433139115713</v>
          </cell>
          <cell r="Q26">
            <v>48.37551432154838</v>
          </cell>
          <cell r="R26">
            <v>62.897250558935802</v>
          </cell>
          <cell r="S26">
            <v>72.121757545765874</v>
          </cell>
          <cell r="T26">
            <v>84.105834976904418</v>
          </cell>
          <cell r="U26">
            <v>96.089912408042963</v>
          </cell>
          <cell r="V26">
            <v>100</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69.xml><?xml version="1.0" encoding="utf-8"?>
<externalLink xmlns="http://schemas.openxmlformats.org/spreadsheetml/2006/main">
  <externalBook xmlns:r="http://schemas.openxmlformats.org/officeDocument/2006/relationships" r:id="rId1">
    <sheetNames>
      <sheetName val="Upah"/>
      <sheetName val="alat"/>
      <sheetName val="METODE"/>
      <sheetName val="ANALISA"/>
      <sheetName val="HS"/>
      <sheetName val="uraianaspal"/>
      <sheetName val="uraianII_VIII"/>
      <sheetName val="uraianIX"/>
      <sheetName val="UraianX"/>
      <sheetName val="bahan"/>
      <sheetName val="kaputama"/>
      <sheetName val="PRODBAHAN"/>
      <sheetName val="quarry"/>
      <sheetName val="satbahan"/>
      <sheetName val="Sheet2"/>
      <sheetName val="satalat"/>
      <sheetName val="pldt"/>
    </sheetNames>
    <sheetDataSet>
      <sheetData sheetId="0">
        <row r="10">
          <cell r="G10">
            <v>1000</v>
          </cell>
        </row>
      </sheetData>
      <sheetData sheetId="1">
        <row r="16">
          <cell r="J16">
            <v>45000</v>
          </cell>
        </row>
        <row r="17">
          <cell r="J17">
            <v>71600</v>
          </cell>
        </row>
        <row r="18">
          <cell r="J18">
            <v>125800</v>
          </cell>
        </row>
        <row r="23">
          <cell r="J23">
            <v>76800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70.xml><?xml version="1.0" encoding="utf-8"?>
<externalLink xmlns="http://schemas.openxmlformats.org/spreadsheetml/2006/main">
  <externalBook xmlns:r="http://schemas.openxmlformats.org/officeDocument/2006/relationships" r:id="rId1">
    <sheetNames>
      <sheetName val="pldt"/>
      <sheetName val="Analisa-Harsat"/>
      <sheetName val="DHSD"/>
    </sheetNames>
    <sheetDataSet>
      <sheetData sheetId="0" refreshError="1"/>
      <sheetData sheetId="1" refreshError="1"/>
      <sheetData sheetId="2" refreshError="1">
        <row r="37">
          <cell r="G37">
            <v>58920</v>
          </cell>
        </row>
        <row r="38">
          <cell r="G38">
            <v>82020</v>
          </cell>
        </row>
        <row r="45">
          <cell r="G45">
            <v>73230</v>
          </cell>
        </row>
      </sheetData>
    </sheetDataSet>
  </externalBook>
</externalLink>
</file>

<file path=xl/externalLinks/externalLink71.xml><?xml version="1.0" encoding="utf-8"?>
<externalLink xmlns="http://schemas.openxmlformats.org/spreadsheetml/2006/main">
  <externalBook xmlns:r="http://schemas.openxmlformats.org/officeDocument/2006/relationships" r:id="rId1">
    <sheetNames>
      <sheetName val="Jadwal (2)"/>
      <sheetName val="alat (2)"/>
      <sheetName val="upah (2)"/>
      <sheetName val="bahan"/>
      <sheetName val="divII"/>
      <sheetName val="DivIII"/>
      <sheetName val="DivIV"/>
      <sheetName val="DivV"/>
      <sheetName val="DivVI"/>
      <sheetName val="DivVII"/>
      <sheetName val="DivVIII"/>
      <sheetName val="DivIX"/>
      <sheetName val="DivX"/>
      <sheetName val="REKTOT"/>
      <sheetName val="rekI"/>
      <sheetName val="bqI"/>
      <sheetName val="rek2"/>
      <sheetName val="bq2"/>
      <sheetName val="umum"/>
      <sheetName val="mobilisation"/>
      <sheetName val="metoda"/>
      <sheetName val="5-ALAT"/>
      <sheetName val="H DSR"/>
      <sheetName val="Jadwal_(2)"/>
      <sheetName val="alat_(2)"/>
      <sheetName val="upah_(2)"/>
      <sheetName val="H_DSR"/>
      <sheetName val="Jadwal_(2)1"/>
      <sheetName val="alat_(2)1"/>
      <sheetName val="upah_(2)1"/>
      <sheetName val="H_DSR1"/>
      <sheetName val="Jadwal_(2)2"/>
      <sheetName val="alat_(2)2"/>
      <sheetName val="upah_(2)2"/>
      <sheetName val="H_DSR2"/>
      <sheetName val="Jadwal_(2)3"/>
      <sheetName val="alat_(2)3"/>
      <sheetName val="upah_(2)3"/>
      <sheetName val="H_DSR3"/>
      <sheetName val="Jadwal_(2)4"/>
      <sheetName val="alat_(2)4"/>
      <sheetName val="upah_(2)4"/>
      <sheetName val="H_DSR4"/>
      <sheetName val="Jadwal_(2)5"/>
      <sheetName val="alat_(2)5"/>
      <sheetName val="upah_(2)5"/>
      <sheetName val="H_DSR5"/>
      <sheetName val="Jadwal_(2)6"/>
      <sheetName val="alat_(2)6"/>
      <sheetName val="upah_(2)6"/>
      <sheetName val="H_DSR6"/>
      <sheetName val="Jadwal_(2)7"/>
      <sheetName val="alat_(2)7"/>
      <sheetName val="upah_(2)7"/>
      <sheetName val="H_DSR7"/>
      <sheetName val="Jadwal_(2)8"/>
      <sheetName val="alat_(2)8"/>
      <sheetName val="upah_(2)8"/>
      <sheetName val="H_DSR8"/>
      <sheetName val="alat"/>
      <sheetName val="DHSD"/>
      <sheetName val="BOQ"/>
      <sheetName val="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50">
          <cell r="G50">
            <v>303732.16499999998</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Set>
  </externalBook>
</externalLink>
</file>

<file path=xl/externalLinks/externalLink72.xml><?xml version="1.0" encoding="utf-8"?>
<externalLink xmlns="http://schemas.openxmlformats.org/spreadsheetml/2006/main">
  <externalBook xmlns:r="http://schemas.openxmlformats.org/officeDocument/2006/relationships" r:id="rId1">
    <sheetNames>
      <sheetName val="DISCLAIMER"/>
      <sheetName val="MAJOR"/>
      <sheetName val="%"/>
      <sheetName val="Peta Quarry"/>
      <sheetName val="Mobilisasi"/>
      <sheetName val="Perhitungan Mobilisasi Alat"/>
      <sheetName val="Lalu Lintas"/>
      <sheetName val="Jembatan Sementara"/>
      <sheetName val="LaluLintas"/>
      <sheetName val="Utilitas"/>
      <sheetName val="Informasi"/>
      <sheetName val="Rp (5)"/>
      <sheetName val="Rekap"/>
      <sheetName val="BOQ"/>
      <sheetName val="Analisa K3"/>
      <sheetName val="4-Basic Price"/>
      <sheetName val="4-Analisa Quarry"/>
      <sheetName val="4-formulir harga bahan"/>
      <sheetName val="5-ALAT(1)"/>
      <sheetName val="5-ALAT (2)"/>
      <sheetName val="Agg Halus &amp; Kasar"/>
      <sheetName val="Agg A"/>
      <sheetName val="Agg B"/>
      <sheetName val="Agg C"/>
      <sheetName val="D2"/>
      <sheetName val="D3"/>
      <sheetName val="D4"/>
      <sheetName val="D5"/>
      <sheetName val="D6"/>
      <sheetName val="D6 ASBT"/>
      <sheetName val="D7(1)"/>
      <sheetName val="D7(2)"/>
      <sheetName val="D7(3)"/>
      <sheetName val="D8(1)"/>
      <sheetName val="D8(2)"/>
      <sheetName val="D9"/>
      <sheetName val="D10 LS-Rutin"/>
      <sheetName val="D10 Kuantitas"/>
      <sheetName val="D10 Analisa H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9">
          <cell r="G29">
            <v>54309000</v>
          </cell>
        </row>
        <row r="54">
          <cell r="G54">
            <v>0</v>
          </cell>
        </row>
        <row r="77">
          <cell r="G77">
            <v>4444338.0779999997</v>
          </cell>
        </row>
        <row r="90">
          <cell r="G90">
            <v>0</v>
          </cell>
        </row>
        <row r="107">
          <cell r="G107">
            <v>0</v>
          </cell>
        </row>
        <row r="161">
          <cell r="G161">
            <v>0</v>
          </cell>
        </row>
        <row r="286">
          <cell r="G286">
            <v>676343254.22810102</v>
          </cell>
        </row>
        <row r="346">
          <cell r="G346">
            <v>0</v>
          </cell>
        </row>
        <row r="372">
          <cell r="G372">
            <v>0</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73.xml><?xml version="1.0" encoding="utf-8"?>
<externalLink xmlns="http://schemas.openxmlformats.org/spreadsheetml/2006/main">
  <externalBook xmlns:r="http://schemas.openxmlformats.org/officeDocument/2006/relationships" r:id="rId1">
    <sheetNames>
      <sheetName val="Jdwl Pelksnn (2)"/>
      <sheetName val="Jdwl Pelksnn"/>
      <sheetName val="Kuantitas &amp; Harga"/>
      <sheetName val="JP. Alat"/>
      <sheetName val="Kamus"/>
      <sheetName val="Info"/>
      <sheetName val="S. Penawran"/>
      <sheetName val="Dftr Simak"/>
      <sheetName val="Rekap"/>
      <sheetName val="Mata Utama"/>
      <sheetName val="Price"/>
      <sheetName val="Dafr. hrg. dsr stuan alt"/>
      <sheetName val="Analisa Alat"/>
      <sheetName val="Analisa Quarry"/>
      <sheetName val="Lalu Lintas"/>
      <sheetName val="Mob"/>
      <sheetName val="D2"/>
      <sheetName val="D3"/>
      <sheetName val="D4"/>
      <sheetName val="D5"/>
      <sheetName val="D6"/>
      <sheetName val="D71"/>
      <sheetName val="D72"/>
      <sheetName val="D8"/>
      <sheetName val="D9"/>
      <sheetName val="LS-Rutin"/>
      <sheetName val="Analisa HSP"/>
      <sheetName val="Halus &amp; Kasar"/>
      <sheetName val="Kelas A"/>
      <sheetName val="Kelas B"/>
      <sheetName val="Kelas C"/>
      <sheetName val="Material On Site"/>
      <sheetName val="Pemecah Batu"/>
      <sheetName val="Pencampur Aspal"/>
      <sheetName val="Pencampur Beton)"/>
      <sheetName val="Subkontrak"/>
      <sheetName val="Ku&amp; Ha (6)"/>
      <sheetName val="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69">
          <cell r="F69">
            <v>256016</v>
          </cell>
        </row>
      </sheetData>
      <sheetData sheetId="11" refreshError="1"/>
      <sheetData sheetId="12" refreshError="1">
        <row r="8">
          <cell r="AW8">
            <v>3811994</v>
          </cell>
        </row>
        <row r="12">
          <cell r="AW12">
            <v>141783</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74.xml><?xml version="1.0" encoding="utf-8"?>
<externalLink xmlns="http://schemas.openxmlformats.org/spreadsheetml/2006/main">
  <externalBook xmlns:r="http://schemas.openxmlformats.org/officeDocument/2006/relationships" r:id="rId1">
    <sheetNames>
      <sheetName val="Jdwl Pelksnn (2)"/>
      <sheetName val="Jdwl Pelksnn"/>
      <sheetName val="Kuantitas &amp; Harga"/>
      <sheetName val="JP. Alat"/>
      <sheetName val="Kamus"/>
      <sheetName val="Info"/>
      <sheetName val="S. Penawran"/>
      <sheetName val="Dftr Simak"/>
      <sheetName val="Rekap"/>
      <sheetName val="Mata Utama"/>
      <sheetName val="Price"/>
      <sheetName val="Dafr. hrg. dsr stuan alt"/>
      <sheetName val="Analisa Alat"/>
      <sheetName val="Analisa Quarry"/>
      <sheetName val="Lalu Lintas"/>
      <sheetName val="Mob"/>
      <sheetName val="D2"/>
      <sheetName val="D3"/>
      <sheetName val="D4"/>
      <sheetName val="D5"/>
      <sheetName val="D6"/>
      <sheetName val="D71"/>
      <sheetName val="D72"/>
      <sheetName val="D8"/>
      <sheetName val="D9"/>
      <sheetName val="LS-Rutin"/>
      <sheetName val="Analisa HSP"/>
      <sheetName val="Halus &amp; Kasar"/>
      <sheetName val="Kelas A"/>
      <sheetName val="Kelas B"/>
      <sheetName val="Kelas C"/>
      <sheetName val="Material On Site"/>
      <sheetName val="Pemecah Batu"/>
      <sheetName val="Pencampur Aspal"/>
      <sheetName val="Pencampur Beton)"/>
      <sheetName val="Subkontrak"/>
      <sheetName val="Ku&amp; Ha (6)"/>
      <sheetName val="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59">
          <cell r="F59">
            <v>156700</v>
          </cell>
        </row>
        <row r="63">
          <cell r="F63">
            <v>163400</v>
          </cell>
        </row>
        <row r="77">
          <cell r="F77">
            <v>156200</v>
          </cell>
        </row>
        <row r="93">
          <cell r="F93">
            <v>17000</v>
          </cell>
        </row>
        <row r="115">
          <cell r="F115">
            <v>7900</v>
          </cell>
        </row>
        <row r="117">
          <cell r="F117">
            <v>7500</v>
          </cell>
        </row>
        <row r="119">
          <cell r="F119">
            <v>35000</v>
          </cell>
        </row>
        <row r="131">
          <cell r="F131">
            <v>139006.34</v>
          </cell>
        </row>
      </sheetData>
      <sheetData sheetId="11" refreshError="1"/>
      <sheetData sheetId="12" refreshError="1">
        <row r="10">
          <cell r="AW10">
            <v>63060</v>
          </cell>
        </row>
        <row r="11">
          <cell r="AW11">
            <v>476483</v>
          </cell>
        </row>
        <row r="19">
          <cell r="AW19">
            <v>287633</v>
          </cell>
        </row>
        <row r="25">
          <cell r="AW25">
            <v>202544</v>
          </cell>
        </row>
        <row r="27">
          <cell r="AW27">
            <v>51413</v>
          </cell>
        </row>
        <row r="33">
          <cell r="AW33">
            <v>36814</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75.xml><?xml version="1.0" encoding="utf-8"?>
<externalLink xmlns="http://schemas.openxmlformats.org/spreadsheetml/2006/main">
  <externalBook xmlns:r="http://schemas.openxmlformats.org/officeDocument/2006/relationships" r:id="rId1">
    <sheetNames>
      <sheetName val="DISCLAIMER"/>
      <sheetName val="Terbilang"/>
      <sheetName val="MAJOR"/>
      <sheetName val="%"/>
      <sheetName val="Peta Quarry"/>
      <sheetName val="Informasi"/>
      <sheetName val="Lalu Lintas"/>
      <sheetName val="Jembatan Sementara"/>
      <sheetName val="Rekap"/>
      <sheetName val="Perhitungan Mobilisasi Alat"/>
      <sheetName val="Analisa K3"/>
      <sheetName val="BOQ"/>
      <sheetName val="Mobilisasi"/>
      <sheetName val="4-Basic Price"/>
      <sheetName val="4-Analisa Quarry"/>
      <sheetName val="4-Formulir harga bahan"/>
      <sheetName val="5-ALAT(1)"/>
      <sheetName val="5-ALAT(2)"/>
      <sheetName val="Agg Halus &amp; Kasar"/>
      <sheetName val="Agg A"/>
      <sheetName val="Agg B"/>
      <sheetName val="Agg C"/>
      <sheetName val="Agg  CBR 60"/>
      <sheetName val="D1"/>
      <sheetName val="D2"/>
      <sheetName val="D3"/>
      <sheetName val="D4"/>
      <sheetName val="D5"/>
      <sheetName val="D6"/>
      <sheetName val="D7(1)"/>
      <sheetName val="D7(2)"/>
      <sheetName val="D7(3)"/>
      <sheetName val="D7(4)"/>
      <sheetName val="D7(2)2"/>
      <sheetName val="D7(5)"/>
      <sheetName val="D7(6)"/>
      <sheetName val="D8(1)"/>
      <sheetName val="D8(2)"/>
      <sheetName val="D9"/>
      <sheetName val="D10 LS-Rutin"/>
      <sheetName val="D10 Kuantitas"/>
      <sheetName val="D10 Analisa HSP"/>
      <sheetName val="Mobilisasi (2)"/>
      <sheetName val="UTILITY"/>
      <sheetName val="D6 ASBT"/>
      <sheetName val="Inputing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63">
          <cell r="F63">
            <v>53817.478000000003</v>
          </cell>
        </row>
        <row r="68">
          <cell r="F68">
            <v>132100</v>
          </cell>
        </row>
        <row r="87">
          <cell r="F87">
            <v>14125</v>
          </cell>
        </row>
        <row r="105">
          <cell r="F105">
            <v>423957.93</v>
          </cell>
        </row>
      </sheetData>
      <sheetData sheetId="14" refreshError="1"/>
      <sheetData sheetId="15" refreshError="1"/>
      <sheetData sheetId="16" refreshError="1">
        <row r="16">
          <cell r="AW16">
            <v>468788.17349106027</v>
          </cell>
        </row>
        <row r="22">
          <cell r="AW22">
            <v>327275.17874404549</v>
          </cell>
        </row>
        <row r="29">
          <cell r="AW29">
            <v>45773.560153729166</v>
          </cell>
        </row>
        <row r="34">
          <cell r="AW34">
            <v>1014500.7017710931</v>
          </cell>
        </row>
        <row r="36">
          <cell r="AW36">
            <v>455580.92382821505</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76.xml><?xml version="1.0" encoding="utf-8"?>
<externalLink xmlns="http://schemas.openxmlformats.org/spreadsheetml/2006/main">
  <externalBook xmlns:r="http://schemas.openxmlformats.org/officeDocument/2006/relationships" r:id="rId1">
    <sheetNames>
      <sheetName val="Rumus"/>
      <sheetName val="Rekap"/>
      <sheetName val="Pekerjaan Utama"/>
      <sheetName val="Rekap (2)"/>
      <sheetName val="BOQ"/>
      <sheetName val="Rekapi (3)"/>
      <sheetName val="BOQ (2)"/>
      <sheetName val="Mobilisasi"/>
      <sheetName val="Div.3.Kisdam"/>
      <sheetName val="Div.7"/>
      <sheetName val="Div.8"/>
      <sheetName val=" Hspk Oe"/>
      <sheetName val="Upah Bahan"/>
      <sheetName val="5-ALAT(1)"/>
      <sheetName val="Revisi 03A Baru (3)"/>
      <sheetName val="TYPICAL"/>
      <sheetName val="Div.3"/>
      <sheetName val="mayor item"/>
      <sheetName val="Revisi 03B Baru (3)"/>
      <sheetName val="Rekap Kontrol C"/>
      <sheetName val="%"/>
      <sheetName val="tipical"/>
      <sheetName val="taligitar"/>
      <sheetName val="Div.7(1)"/>
      <sheetName val="D8(1)"/>
      <sheetName val="D8(2)"/>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18">
          <cell r="AW18">
            <v>327578.92723472411</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77.xml><?xml version="1.0" encoding="utf-8"?>
<externalLink xmlns="http://schemas.openxmlformats.org/spreadsheetml/2006/main">
  <externalBook xmlns:r="http://schemas.openxmlformats.org/officeDocument/2006/relationships" r:id="rId1">
    <sheetNames>
      <sheetName val="Terbilang"/>
      <sheetName val="DISCLAIMER"/>
      <sheetName val="MAJOR"/>
      <sheetName val="%"/>
      <sheetName val="Peta Quarry"/>
      <sheetName val="Perhitungan Mobilisasi Alat"/>
      <sheetName val="Lalu Lintas"/>
      <sheetName val="Jembatan Sementara"/>
      <sheetName val="Rekap RAB"/>
      <sheetName val="BOQ RAB"/>
      <sheetName val="LaluLintas"/>
      <sheetName val="KURVA S"/>
      <sheetName val="NEGO"/>
      <sheetName val="Utilitas"/>
      <sheetName val="Mobilisasi"/>
      <sheetName val="Informasi"/>
      <sheetName val="Rekap"/>
      <sheetName val="BOQ"/>
      <sheetName val="D3"/>
      <sheetName val="4-Basic Price"/>
      <sheetName val="5-ALAT(1)"/>
      <sheetName val="Analisa K3"/>
      <sheetName val="4-Analisa Quarry"/>
      <sheetName val="4-formulir harga bahan"/>
      <sheetName val="5-ALAT (2)"/>
      <sheetName val="Agg Halus &amp; Kasar"/>
      <sheetName val="Agg A"/>
      <sheetName val="Agg B"/>
      <sheetName val="Agg C"/>
      <sheetName val="D2"/>
      <sheetName val="D4"/>
      <sheetName val="D5"/>
      <sheetName val="D6"/>
      <sheetName val="D7(1)"/>
      <sheetName val="D6 ASBT"/>
      <sheetName val="D7(2)"/>
      <sheetName val="D7(3)"/>
      <sheetName val="D7(4)"/>
      <sheetName val="Pipa Buangan"/>
      <sheetName val="D8(1)"/>
      <sheetName val="D8(2)"/>
      <sheetName val="D9"/>
      <sheetName val="D10 LS-Rutin"/>
      <sheetName val="D10 Kuantitas"/>
      <sheetName val="D10 Analisa HS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sheetData sheetId="17"/>
      <sheetData sheetId="18" refreshError="1"/>
      <sheetData sheetId="19">
        <row r="60">
          <cell r="F60">
            <v>36900</v>
          </cell>
        </row>
        <row r="107">
          <cell r="F107">
            <v>16000</v>
          </cell>
        </row>
      </sheetData>
      <sheetData sheetId="20">
        <row r="23">
          <cell r="AW23">
            <v>233537.71194729072</v>
          </cell>
        </row>
        <row r="37">
          <cell r="AW37">
            <v>122762.83277264576</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78.xml><?xml version="1.0" encoding="utf-8"?>
<externalLink xmlns="http://schemas.openxmlformats.org/spreadsheetml/2006/main">
  <externalBook xmlns:r="http://schemas.openxmlformats.org/officeDocument/2006/relationships" r:id="rId1">
    <sheetNames>
      <sheetName val="HIT"/>
      <sheetName val="DISCLAIMER"/>
      <sheetName val="Terbilang"/>
      <sheetName val="MAJOR"/>
      <sheetName val="%"/>
      <sheetName val="Peta Quarry"/>
      <sheetName val="Informasi"/>
      <sheetName val="Lalu Lintas"/>
      <sheetName val="Jembatan Sementara"/>
      <sheetName val="Rekap"/>
      <sheetName val="Perhitungan Mobilisasi Alat"/>
      <sheetName val="Analisa K3"/>
      <sheetName val="BOQ"/>
      <sheetName val="Mobilisasi"/>
      <sheetName val="4-Basic Price"/>
      <sheetName val="4-Analisa Quarry"/>
      <sheetName val="4-Formulir harga bahan"/>
      <sheetName val="5-ALAT(1)"/>
      <sheetName val="5-ALAT(2)"/>
      <sheetName val="Agg Halus &amp; Kasar"/>
      <sheetName val="Agg A"/>
      <sheetName val="Agg B"/>
      <sheetName val="Agg C"/>
      <sheetName val="Agg  CBR 60"/>
      <sheetName val="D1"/>
      <sheetName val="D2"/>
      <sheetName val="D3"/>
      <sheetName val="D4"/>
      <sheetName val="D5"/>
      <sheetName val="D6"/>
      <sheetName val="D7(1)"/>
      <sheetName val="D7(2)"/>
      <sheetName val="D7(2)2"/>
      <sheetName val="D7(3)"/>
      <sheetName val="D7(6)"/>
      <sheetName val="D8(1)"/>
      <sheetName val="D8(2)"/>
      <sheetName val="Pipa Buangan"/>
      <sheetName val="Lantai Kayu-geoteks"/>
      <sheetName val="D9"/>
      <sheetName val="D10 LS-Rutin"/>
      <sheetName val="D10 Kuantitas"/>
      <sheetName val="D10 Analisa HSP"/>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sheetData sheetId="13" refreshError="1"/>
      <sheetData sheetId="14"/>
      <sheetData sheetId="15" refreshError="1"/>
      <sheetData sheetId="16" refreshError="1"/>
      <sheetData sheetId="17">
        <row r="39">
          <cell r="AW39">
            <v>141916.70790550698</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79.xml><?xml version="1.0" encoding="utf-8"?>
<externalLink xmlns="http://schemas.openxmlformats.org/spreadsheetml/2006/main">
  <externalBook xmlns:r="http://schemas.openxmlformats.org/officeDocument/2006/relationships" r:id="rId1">
    <sheetNames>
      <sheetName val="DashBoard"/>
      <sheetName val="Road"/>
      <sheetName val="Sub Tnh"/>
      <sheetName val="Rekap Alat"/>
      <sheetName val="BasicPrice"/>
      <sheetName val="Summary"/>
      <sheetName val="Section III"/>
      <sheetName val="Analisa LS"/>
      <sheetName val="AnEarthW"/>
      <sheetName val="AnConW"/>
      <sheetName val="AnStoneW"/>
      <sheetName val="AnMisc"/>
      <sheetName val="AnFonPiling"/>
      <sheetName val="ProdukAlat"/>
      <sheetName val="Input Data"/>
      <sheetName val="CatProg"/>
      <sheetName val="Enc14"/>
      <sheetName val="OwnEq"/>
      <sheetName val="Carmix"/>
      <sheetName val="EquipProduct"/>
      <sheetName val="Daft Alat"/>
      <sheetName val="LS Item"/>
      <sheetName val="AnaBetMortar"/>
      <sheetName val="Rumus"/>
      <sheetName val="Estimated CF"/>
      <sheetName val="KoefAlat"/>
      <sheetName val="Owning Cost"/>
    </sheetNames>
    <sheetDataSet>
      <sheetData sheetId="0"/>
      <sheetData sheetId="1"/>
      <sheetData sheetId="2"/>
      <sheetData sheetId="3"/>
      <sheetData sheetId="4">
        <row r="17">
          <cell r="G17">
            <v>8000000</v>
          </cell>
        </row>
        <row r="29">
          <cell r="G29">
            <v>950000</v>
          </cell>
        </row>
        <row r="47">
          <cell r="G47">
            <v>4500</v>
          </cell>
        </row>
        <row r="49">
          <cell r="G49">
            <v>350000</v>
          </cell>
        </row>
        <row r="50">
          <cell r="G50">
            <v>325000</v>
          </cell>
        </row>
        <row r="51">
          <cell r="G51">
            <v>300000</v>
          </cell>
        </row>
        <row r="52">
          <cell r="G52">
            <v>275000</v>
          </cell>
        </row>
        <row r="93">
          <cell r="G93">
            <v>42548000</v>
          </cell>
        </row>
        <row r="96">
          <cell r="G96">
            <v>34496000</v>
          </cell>
        </row>
        <row r="98">
          <cell r="G98">
            <v>30580000</v>
          </cell>
        </row>
        <row r="100">
          <cell r="G100">
            <v>17248000</v>
          </cell>
        </row>
        <row r="101">
          <cell r="G101">
            <v>16940000</v>
          </cell>
        </row>
        <row r="103">
          <cell r="G103">
            <v>16676000</v>
          </cell>
        </row>
        <row r="106">
          <cell r="G106">
            <v>6710000</v>
          </cell>
        </row>
        <row r="108">
          <cell r="G108">
            <v>6182000</v>
          </cell>
        </row>
        <row r="109">
          <cell r="G109">
            <v>6182000</v>
          </cell>
        </row>
        <row r="114">
          <cell r="G114">
            <v>7128000</v>
          </cell>
        </row>
        <row r="115">
          <cell r="G115">
            <v>5896000</v>
          </cell>
        </row>
        <row r="116">
          <cell r="G116">
            <v>8624000</v>
          </cell>
        </row>
        <row r="117">
          <cell r="G117">
            <v>7128000</v>
          </cell>
        </row>
        <row r="118">
          <cell r="G118">
            <v>5808000</v>
          </cell>
        </row>
        <row r="122">
          <cell r="G122">
            <v>38500</v>
          </cell>
        </row>
        <row r="123">
          <cell r="G123">
            <v>27000</v>
          </cell>
        </row>
        <row r="125">
          <cell r="G125">
            <v>88500</v>
          </cell>
        </row>
        <row r="128">
          <cell r="G128">
            <v>32500</v>
          </cell>
        </row>
        <row r="131">
          <cell r="G131">
            <v>77600</v>
          </cell>
        </row>
        <row r="133">
          <cell r="G133">
            <v>497600</v>
          </cell>
        </row>
        <row r="134">
          <cell r="G134">
            <v>585600</v>
          </cell>
        </row>
        <row r="135">
          <cell r="G135">
            <v>2062800</v>
          </cell>
        </row>
        <row r="138">
          <cell r="G138">
            <v>456800</v>
          </cell>
        </row>
        <row r="139">
          <cell r="G139">
            <v>1486000</v>
          </cell>
        </row>
        <row r="142">
          <cell r="G142">
            <v>41580000</v>
          </cell>
        </row>
        <row r="145">
          <cell r="G145">
            <v>108750</v>
          </cell>
        </row>
        <row r="146">
          <cell r="G146">
            <v>243000</v>
          </cell>
        </row>
        <row r="148">
          <cell r="G148">
            <v>86630</v>
          </cell>
        </row>
        <row r="151">
          <cell r="G151">
            <v>102530</v>
          </cell>
        </row>
        <row r="153">
          <cell r="G153">
            <v>4000000</v>
          </cell>
        </row>
        <row r="161">
          <cell r="G161">
            <v>4000000</v>
          </cell>
        </row>
        <row r="162">
          <cell r="G162">
            <v>300000</v>
          </cell>
        </row>
        <row r="165">
          <cell r="G165">
            <v>54600</v>
          </cell>
        </row>
        <row r="168">
          <cell r="G168">
            <v>15250</v>
          </cell>
        </row>
        <row r="170">
          <cell r="G170">
            <v>146830</v>
          </cell>
        </row>
        <row r="171">
          <cell r="G171">
            <v>93910</v>
          </cell>
        </row>
        <row r="174">
          <cell r="G174">
            <v>467600</v>
          </cell>
        </row>
        <row r="175">
          <cell r="G175">
            <v>112000</v>
          </cell>
        </row>
        <row r="182">
          <cell r="G182">
            <v>6000</v>
          </cell>
        </row>
        <row r="194">
          <cell r="G194">
            <v>35000</v>
          </cell>
        </row>
        <row r="201">
          <cell r="G201">
            <v>12500</v>
          </cell>
        </row>
        <row r="217">
          <cell r="G217">
            <v>173100</v>
          </cell>
        </row>
      </sheetData>
      <sheetData sheetId="5"/>
      <sheetData sheetId="6"/>
      <sheetData sheetId="7"/>
      <sheetData sheetId="8">
        <row r="1">
          <cell r="B1" t="str">
            <v>ENCLOSURE No. 14</v>
          </cell>
          <cell r="J1" t="str">
            <v>3-6,8,9,14,15,16,17,19</v>
          </cell>
        </row>
        <row r="2">
          <cell r="B2" t="str">
            <v>BREAKDOWN OF UNIT PRICES</v>
          </cell>
          <cell r="J2" t="str">
            <v>DICETAK</v>
          </cell>
        </row>
        <row r="4">
          <cell r="B4" t="str">
            <v>Name of Tenderer</v>
          </cell>
          <cell r="D4" t="str">
            <v>Persero PT. WASKITA KARYA</v>
          </cell>
        </row>
        <row r="7">
          <cell r="B7" t="str">
            <v>The breakdown shall be provided for all the above listed items, in the following format</v>
          </cell>
        </row>
        <row r="10">
          <cell r="A10">
            <v>1</v>
          </cell>
          <cell r="B10" t="str">
            <v>Price Item Number</v>
          </cell>
          <cell r="D10" t="str">
            <v>IIA-1-2</v>
          </cell>
        </row>
        <row r="11">
          <cell r="B11" t="str">
            <v>Description</v>
          </cell>
          <cell r="D11" t="str">
            <v>Stripping</v>
          </cell>
        </row>
        <row r="13">
          <cell r="F13" t="str">
            <v>Foreign Currency</v>
          </cell>
          <cell r="H13" t="str">
            <v>Local Currency</v>
          </cell>
        </row>
        <row r="14">
          <cell r="F14" t="str">
            <v>( ¥ )</v>
          </cell>
          <cell r="H14" t="str">
            <v>(Rp)</v>
          </cell>
        </row>
        <row r="15">
          <cell r="B15" t="str">
            <v>Item</v>
          </cell>
          <cell r="D15" t="str">
            <v>Unit</v>
          </cell>
          <cell r="E15" t="str">
            <v>Quantity</v>
          </cell>
          <cell r="F15" t="str">
            <v>Unit</v>
          </cell>
          <cell r="G15" t="str">
            <v>Amount</v>
          </cell>
          <cell r="H15" t="str">
            <v>Unit</v>
          </cell>
          <cell r="I15" t="str">
            <v>Amount</v>
          </cell>
        </row>
        <row r="16">
          <cell r="F16" t="str">
            <v>Price</v>
          </cell>
          <cell r="H16" t="str">
            <v>Price</v>
          </cell>
        </row>
        <row r="17">
          <cell r="B17">
            <v>1</v>
          </cell>
          <cell r="C17" t="str">
            <v>Materials and Plant</v>
          </cell>
        </row>
        <row r="21">
          <cell r="B21">
            <v>2</v>
          </cell>
          <cell r="C21" t="str">
            <v>Contractor's Equipment</v>
          </cell>
        </row>
        <row r="22">
          <cell r="B22" t="str">
            <v>-</v>
          </cell>
          <cell r="C22" t="str">
            <v>Bulldozer</v>
          </cell>
          <cell r="D22" t="str">
            <v>hour</v>
          </cell>
          <cell r="E22">
            <v>5.5999999999999999E-3</v>
          </cell>
          <cell r="G22">
            <v>0</v>
          </cell>
          <cell r="H22">
            <v>296300</v>
          </cell>
          <cell r="I22">
            <v>1659.28</v>
          </cell>
        </row>
        <row r="23">
          <cell r="B23" t="str">
            <v>-</v>
          </cell>
          <cell r="C23" t="str">
            <v>Excavator</v>
          </cell>
          <cell r="D23" t="str">
            <v>hour</v>
          </cell>
          <cell r="E23">
            <v>6.4409999999999988E-3</v>
          </cell>
          <cell r="G23">
            <v>0</v>
          </cell>
          <cell r="H23">
            <v>253500</v>
          </cell>
          <cell r="I23">
            <v>1632.79</v>
          </cell>
        </row>
        <row r="24">
          <cell r="B24" t="str">
            <v>-</v>
          </cell>
          <cell r="C24" t="str">
            <v xml:space="preserve">Dump Truck </v>
          </cell>
          <cell r="D24" t="str">
            <v>hour</v>
          </cell>
          <cell r="E24">
            <v>2.58E-2</v>
          </cell>
          <cell r="G24">
            <v>0</v>
          </cell>
          <cell r="H24">
            <v>153500</v>
          </cell>
          <cell r="I24">
            <v>3960.3</v>
          </cell>
        </row>
        <row r="27">
          <cell r="B27">
            <v>3</v>
          </cell>
          <cell r="C27" t="str">
            <v>Labour</v>
          </cell>
        </row>
        <row r="28">
          <cell r="B28" t="str">
            <v>a</v>
          </cell>
          <cell r="C28" t="str">
            <v>Foreman</v>
          </cell>
          <cell r="D28" t="str">
            <v>day</v>
          </cell>
          <cell r="G28">
            <v>0</v>
          </cell>
          <cell r="H28">
            <v>40000</v>
          </cell>
          <cell r="I28">
            <v>0</v>
          </cell>
        </row>
        <row r="29">
          <cell r="B29" t="str">
            <v>b</v>
          </cell>
          <cell r="C29" t="str">
            <v>Common labour</v>
          </cell>
          <cell r="D29" t="str">
            <v>day</v>
          </cell>
          <cell r="G29">
            <v>0</v>
          </cell>
          <cell r="H29">
            <v>25000</v>
          </cell>
          <cell r="I29">
            <v>0</v>
          </cell>
        </row>
        <row r="32">
          <cell r="B32">
            <v>4</v>
          </cell>
          <cell r="C32" t="str">
            <v>Miscellaneous &amp; Transport</v>
          </cell>
        </row>
        <row r="38">
          <cell r="B38">
            <v>5</v>
          </cell>
          <cell r="C38" t="str">
            <v>Sub Total ( 1 - 4 )</v>
          </cell>
          <cell r="G38">
            <v>0</v>
          </cell>
          <cell r="I38">
            <v>7252.37</v>
          </cell>
        </row>
        <row r="40">
          <cell r="B40">
            <v>6</v>
          </cell>
          <cell r="C40" t="str">
            <v>Indirect Cost</v>
          </cell>
          <cell r="D40">
            <v>0</v>
          </cell>
          <cell r="G40">
            <v>0</v>
          </cell>
          <cell r="I40">
            <v>0</v>
          </cell>
        </row>
        <row r="42">
          <cell r="A42" t="str">
            <v>EW 1</v>
          </cell>
          <cell r="B42">
            <v>7</v>
          </cell>
          <cell r="C42" t="str">
            <v>Unit Prices (rounded)</v>
          </cell>
          <cell r="G42">
            <v>0</v>
          </cell>
          <cell r="I42">
            <v>7252</v>
          </cell>
          <cell r="J42" t="str">
            <v>/m3</v>
          </cell>
        </row>
        <row r="45">
          <cell r="F45" t="str">
            <v>Tenderer's Official Representative</v>
          </cell>
        </row>
        <row r="49">
          <cell r="F49" t="str">
            <v>Signature :</v>
          </cell>
        </row>
        <row r="50">
          <cell r="F50" t="str">
            <v>Name  :</v>
          </cell>
          <cell r="G50" t="str">
            <v>Ir. Sudirman</v>
          </cell>
        </row>
        <row r="51">
          <cell r="F51" t="str">
            <v>Position :</v>
          </cell>
          <cell r="G51" t="str">
            <v>Branch Manager of South of Sumatra</v>
          </cell>
        </row>
        <row r="52">
          <cell r="F52" t="str">
            <v>Date :</v>
          </cell>
          <cell r="G52" t="str">
            <v>August 24, 2007</v>
          </cell>
        </row>
        <row r="53">
          <cell r="F53" t="str">
            <v>Company Stamp :</v>
          </cell>
        </row>
        <row r="56">
          <cell r="A56">
            <v>2</v>
          </cell>
          <cell r="B56" t="str">
            <v>Price Item Number</v>
          </cell>
          <cell r="D56" t="str">
            <v>II-1-2, III-1-2, III-3-1</v>
          </cell>
        </row>
        <row r="57">
          <cell r="B57" t="str">
            <v>Description</v>
          </cell>
          <cell r="D57" t="str">
            <v>Clearing and Grubbing type - D</v>
          </cell>
        </row>
        <row r="59">
          <cell r="F59" t="str">
            <v>Foreign Currency</v>
          </cell>
          <cell r="H59" t="str">
            <v>Local Currency</v>
          </cell>
        </row>
        <row r="60">
          <cell r="F60" t="str">
            <v>( ¥ )</v>
          </cell>
          <cell r="H60" t="str">
            <v>(Rp)</v>
          </cell>
        </row>
        <row r="61">
          <cell r="B61" t="str">
            <v>Item</v>
          </cell>
          <cell r="D61" t="str">
            <v>Unit</v>
          </cell>
          <cell r="E61" t="str">
            <v>Quantity</v>
          </cell>
          <cell r="F61" t="str">
            <v>Unit</v>
          </cell>
          <cell r="G61" t="str">
            <v>Amount</v>
          </cell>
          <cell r="H61" t="str">
            <v>Unit</v>
          </cell>
          <cell r="I61" t="str">
            <v>Amount</v>
          </cell>
        </row>
        <row r="62">
          <cell r="F62" t="str">
            <v>Price</v>
          </cell>
          <cell r="H62" t="str">
            <v>Price</v>
          </cell>
        </row>
        <row r="63">
          <cell r="B63">
            <v>1</v>
          </cell>
          <cell r="C63" t="str">
            <v>Materials and Plant</v>
          </cell>
        </row>
        <row r="65">
          <cell r="B65">
            <v>2</v>
          </cell>
          <cell r="C65" t="str">
            <v>Contractor's Equipment</v>
          </cell>
        </row>
        <row r="66">
          <cell r="B66" t="str">
            <v>-</v>
          </cell>
          <cell r="C66" t="str">
            <v>Bulldozer</v>
          </cell>
          <cell r="D66" t="str">
            <v>hour</v>
          </cell>
          <cell r="E66" t="e">
            <v>#REF!</v>
          </cell>
          <cell r="G66" t="e">
            <v>#REF!</v>
          </cell>
          <cell r="H66">
            <v>296300</v>
          </cell>
          <cell r="I66" t="e">
            <v>#REF!</v>
          </cell>
        </row>
        <row r="67">
          <cell r="B67" t="str">
            <v>-</v>
          </cell>
          <cell r="C67" t="str">
            <v>Excavator</v>
          </cell>
          <cell r="D67" t="str">
            <v>hour</v>
          </cell>
          <cell r="E67" t="e">
            <v>#REF!</v>
          </cell>
          <cell r="G67" t="e">
            <v>#REF!</v>
          </cell>
          <cell r="H67">
            <v>253500</v>
          </cell>
          <cell r="I67" t="e">
            <v>#REF!</v>
          </cell>
        </row>
        <row r="68">
          <cell r="B68" t="str">
            <v>-</v>
          </cell>
          <cell r="C68" t="str">
            <v>Excavator</v>
          </cell>
          <cell r="D68" t="str">
            <v>hour</v>
          </cell>
          <cell r="E68" t="e">
            <v>#REF!</v>
          </cell>
          <cell r="G68" t="e">
            <v>#REF!</v>
          </cell>
          <cell r="H68">
            <v>253500</v>
          </cell>
          <cell r="I68" t="e">
            <v>#REF!</v>
          </cell>
        </row>
        <row r="69">
          <cell r="B69" t="str">
            <v>-</v>
          </cell>
          <cell r="C69" t="str">
            <v>Dump Truck</v>
          </cell>
          <cell r="D69" t="str">
            <v>hour</v>
          </cell>
          <cell r="E69" t="e">
            <v>#REF!</v>
          </cell>
          <cell r="G69" t="e">
            <v>#REF!</v>
          </cell>
          <cell r="H69">
            <v>153500</v>
          </cell>
          <cell r="I69" t="e">
            <v>#REF!</v>
          </cell>
        </row>
        <row r="70">
          <cell r="B70" t="str">
            <v>-</v>
          </cell>
          <cell r="C70" t="str">
            <v>Chain saw</v>
          </cell>
          <cell r="D70" t="str">
            <v>hour</v>
          </cell>
          <cell r="E70" t="e">
            <v>#REF!</v>
          </cell>
          <cell r="G70" t="e">
            <v>#REF!</v>
          </cell>
          <cell r="H70">
            <v>21000</v>
          </cell>
          <cell r="I70" t="e">
            <v>#REF!</v>
          </cell>
        </row>
        <row r="71">
          <cell r="B71">
            <v>3</v>
          </cell>
          <cell r="C71" t="str">
            <v>Labour</v>
          </cell>
        </row>
        <row r="72">
          <cell r="A72">
            <v>0</v>
          </cell>
        </row>
        <row r="73">
          <cell r="A73">
            <v>0</v>
          </cell>
        </row>
        <row r="75">
          <cell r="B75">
            <v>4</v>
          </cell>
          <cell r="C75" t="str">
            <v>Miscellaneous &amp; Transport</v>
          </cell>
        </row>
        <row r="78">
          <cell r="B78">
            <v>5</v>
          </cell>
          <cell r="C78" t="str">
            <v>Sub Total ( 1 - 4 )</v>
          </cell>
          <cell r="G78" t="e">
            <v>#REF!</v>
          </cell>
          <cell r="I78" t="e">
            <v>#REF!</v>
          </cell>
        </row>
        <row r="80">
          <cell r="B80">
            <v>6</v>
          </cell>
          <cell r="C80" t="str">
            <v>Indirect Cost</v>
          </cell>
          <cell r="D80">
            <v>0</v>
          </cell>
          <cell r="G80" t="e">
            <v>#REF!</v>
          </cell>
          <cell r="I80" t="e">
            <v>#REF!</v>
          </cell>
        </row>
        <row r="82">
          <cell r="B82">
            <v>7</v>
          </cell>
          <cell r="C82" t="str">
            <v>Unit Prices</v>
          </cell>
          <cell r="G82" t="e">
            <v>#REF!</v>
          </cell>
          <cell r="I82" t="e">
            <v>#REF!</v>
          </cell>
          <cell r="J82" t="str">
            <v>/m2</v>
          </cell>
        </row>
        <row r="85">
          <cell r="F85" t="str">
            <v>Tenderer's Official Representative</v>
          </cell>
        </row>
        <row r="89">
          <cell r="F89" t="str">
            <v>Signature :</v>
          </cell>
        </row>
        <row r="90">
          <cell r="F90" t="str">
            <v>Name  :</v>
          </cell>
          <cell r="G90" t="str">
            <v>Ir. Sudirman</v>
          </cell>
        </row>
        <row r="91">
          <cell r="F91" t="str">
            <v>Position :</v>
          </cell>
          <cell r="G91" t="str">
            <v>Branch Manager of South of Sumatra</v>
          </cell>
        </row>
        <row r="92">
          <cell r="F92" t="str">
            <v>Date :</v>
          </cell>
          <cell r="G92" t="str">
            <v>August 24, 2007</v>
          </cell>
        </row>
        <row r="93">
          <cell r="F93" t="str">
            <v>Company Stamp :</v>
          </cell>
        </row>
        <row r="96">
          <cell r="A96" t="str">
            <v>3a</v>
          </cell>
          <cell r="B96" t="str">
            <v>Price Item Number</v>
          </cell>
          <cell r="D96" t="str">
            <v>IIA-1-3</v>
          </cell>
        </row>
        <row r="97">
          <cell r="B97" t="str">
            <v>Description</v>
          </cell>
          <cell r="D97" t="str">
            <v xml:space="preserve">Excavation Type-A, Excavated material for embankment without hauling distance </v>
          </cell>
        </row>
        <row r="99">
          <cell r="F99" t="str">
            <v>Foreign Currency</v>
          </cell>
          <cell r="H99" t="str">
            <v>Local Currency</v>
          </cell>
        </row>
        <row r="100">
          <cell r="F100" t="str">
            <v>( ¥ )</v>
          </cell>
          <cell r="H100" t="str">
            <v>(Rp)</v>
          </cell>
        </row>
        <row r="101">
          <cell r="B101" t="str">
            <v>Item</v>
          </cell>
          <cell r="D101" t="str">
            <v>Unit</v>
          </cell>
          <cell r="E101" t="str">
            <v>Quantity</v>
          </cell>
          <cell r="F101" t="str">
            <v>Unit</v>
          </cell>
          <cell r="G101" t="str">
            <v>Amount</v>
          </cell>
          <cell r="H101" t="str">
            <v>Unit</v>
          </cell>
          <cell r="I101" t="str">
            <v>Amount</v>
          </cell>
        </row>
        <row r="102">
          <cell r="F102" t="str">
            <v>Price</v>
          </cell>
          <cell r="H102" t="str">
            <v>Price</v>
          </cell>
        </row>
        <row r="103">
          <cell r="B103">
            <v>1</v>
          </cell>
          <cell r="C103" t="str">
            <v>Materials and Plant</v>
          </cell>
        </row>
        <row r="106">
          <cell r="B106">
            <v>2</v>
          </cell>
          <cell r="C106" t="str">
            <v>Contractor's Equipment</v>
          </cell>
        </row>
        <row r="107">
          <cell r="B107" t="str">
            <v>a</v>
          </cell>
          <cell r="C107" t="str">
            <v>Excavator</v>
          </cell>
          <cell r="D107" t="str">
            <v>hour</v>
          </cell>
          <cell r="E107">
            <v>1.2999999999999999E-2</v>
          </cell>
          <cell r="G107">
            <v>0</v>
          </cell>
          <cell r="H107">
            <v>253500</v>
          </cell>
          <cell r="I107">
            <v>3295.5</v>
          </cell>
        </row>
        <row r="108">
          <cell r="B108" t="str">
            <v>b</v>
          </cell>
          <cell r="C108" t="str">
            <v>Excavator, trimming</v>
          </cell>
          <cell r="D108" t="str">
            <v>hour</v>
          </cell>
          <cell r="E108">
            <v>0</v>
          </cell>
          <cell r="G108">
            <v>0</v>
          </cell>
          <cell r="H108">
            <v>253500</v>
          </cell>
          <cell r="I108">
            <v>0</v>
          </cell>
        </row>
        <row r="109">
          <cell r="B109" t="str">
            <v>c</v>
          </cell>
          <cell r="C109" t="str">
            <v>Dump Truck</v>
          </cell>
          <cell r="D109" t="str">
            <v>hour</v>
          </cell>
          <cell r="E109">
            <v>2.5399999999999999E-2</v>
          </cell>
          <cell r="G109">
            <v>0</v>
          </cell>
          <cell r="H109">
            <v>153500</v>
          </cell>
          <cell r="I109">
            <v>3898.9</v>
          </cell>
        </row>
        <row r="112">
          <cell r="B112">
            <v>3</v>
          </cell>
          <cell r="C112" t="str">
            <v>Labour</v>
          </cell>
        </row>
        <row r="117">
          <cell r="B117">
            <v>4</v>
          </cell>
          <cell r="C117" t="str">
            <v>Miscellaneous &amp; Transport</v>
          </cell>
        </row>
        <row r="119">
          <cell r="B119">
            <v>5</v>
          </cell>
          <cell r="C119" t="str">
            <v>Sub Total ( 1 - 4 )</v>
          </cell>
          <cell r="G119">
            <v>0</v>
          </cell>
          <cell r="I119">
            <v>7194.4</v>
          </cell>
        </row>
        <row r="121">
          <cell r="B121">
            <v>6</v>
          </cell>
          <cell r="C121" t="str">
            <v>Indirect Cost</v>
          </cell>
          <cell r="D121">
            <v>0</v>
          </cell>
          <cell r="G121">
            <v>0</v>
          </cell>
          <cell r="I121">
            <v>0</v>
          </cell>
        </row>
        <row r="123">
          <cell r="A123" t="str">
            <v>EW 3a</v>
          </cell>
          <cell r="B123">
            <v>7</v>
          </cell>
          <cell r="C123" t="str">
            <v>Unit Prices (rounded)</v>
          </cell>
          <cell r="G123">
            <v>0</v>
          </cell>
          <cell r="I123">
            <v>7194</v>
          </cell>
        </row>
        <row r="126">
          <cell r="F126" t="str">
            <v>Tenderer's Official Representative</v>
          </cell>
        </row>
        <row r="130">
          <cell r="F130" t="str">
            <v>Signature :</v>
          </cell>
        </row>
        <row r="131">
          <cell r="F131" t="str">
            <v>Name  :</v>
          </cell>
          <cell r="G131" t="str">
            <v>Ir. Sudirman</v>
          </cell>
        </row>
        <row r="132">
          <cell r="F132" t="str">
            <v>Position :</v>
          </cell>
          <cell r="G132" t="str">
            <v>Branch Manager of South of Sumatra</v>
          </cell>
        </row>
        <row r="133">
          <cell r="F133" t="str">
            <v>Date :</v>
          </cell>
          <cell r="G133" t="str">
            <v>August 24, 2007</v>
          </cell>
        </row>
        <row r="134">
          <cell r="F134" t="str">
            <v>Company Stamp :</v>
          </cell>
        </row>
        <row r="138">
          <cell r="A138" t="str">
            <v>3b</v>
          </cell>
          <cell r="B138" t="str">
            <v>Price Item Number</v>
          </cell>
          <cell r="D138" t="str">
            <v>IIA-1-4</v>
          </cell>
        </row>
        <row r="139">
          <cell r="B139" t="str">
            <v>Description</v>
          </cell>
          <cell r="D139" t="str">
            <v>Excavation Type-A, material for embankment with hauling distance 0.1-1 km</v>
          </cell>
        </row>
        <row r="141">
          <cell r="F141" t="str">
            <v>Foreign Currency</v>
          </cell>
          <cell r="H141" t="str">
            <v>Local Currency</v>
          </cell>
        </row>
        <row r="142">
          <cell r="F142" t="str">
            <v>( ¥ )</v>
          </cell>
          <cell r="H142" t="str">
            <v>(Rp)</v>
          </cell>
        </row>
        <row r="143">
          <cell r="B143" t="str">
            <v>Item</v>
          </cell>
          <cell r="D143" t="str">
            <v>Unit</v>
          </cell>
          <cell r="E143" t="str">
            <v>Quantity</v>
          </cell>
          <cell r="F143" t="str">
            <v>Unit</v>
          </cell>
          <cell r="G143" t="str">
            <v>Amount</v>
          </cell>
          <cell r="H143" t="str">
            <v>Unit</v>
          </cell>
          <cell r="I143" t="str">
            <v>Amount</v>
          </cell>
        </row>
        <row r="144">
          <cell r="F144" t="str">
            <v>Price</v>
          </cell>
          <cell r="H144" t="str">
            <v>Price</v>
          </cell>
        </row>
        <row r="145">
          <cell r="B145">
            <v>1</v>
          </cell>
          <cell r="C145" t="str">
            <v>Materials and Plant</v>
          </cell>
        </row>
        <row r="148">
          <cell r="B148">
            <v>2</v>
          </cell>
          <cell r="C148" t="str">
            <v>Contractor's Equipment</v>
          </cell>
        </row>
        <row r="149">
          <cell r="B149" t="str">
            <v>a</v>
          </cell>
          <cell r="C149" t="str">
            <v>Excavator</v>
          </cell>
          <cell r="D149" t="str">
            <v>hour</v>
          </cell>
          <cell r="E149">
            <v>1.43E-2</v>
          </cell>
          <cell r="G149">
            <v>0</v>
          </cell>
          <cell r="H149">
            <v>253500</v>
          </cell>
          <cell r="I149">
            <v>3625.05</v>
          </cell>
        </row>
        <row r="150">
          <cell r="B150" t="str">
            <v>b</v>
          </cell>
          <cell r="C150" t="str">
            <v>Dump Truck</v>
          </cell>
          <cell r="D150" t="str">
            <v>hour</v>
          </cell>
          <cell r="E150">
            <v>3.2300000000000002E-2</v>
          </cell>
          <cell r="G150">
            <v>0</v>
          </cell>
          <cell r="H150">
            <v>153500</v>
          </cell>
          <cell r="I150">
            <v>4958.05</v>
          </cell>
        </row>
        <row r="151">
          <cell r="B151" t="str">
            <v>c</v>
          </cell>
          <cell r="C151" t="str">
            <v>Bulldozer</v>
          </cell>
          <cell r="D151" t="str">
            <v>hour</v>
          </cell>
          <cell r="E151">
            <v>4.45E-3</v>
          </cell>
          <cell r="G151">
            <v>0</v>
          </cell>
          <cell r="H151">
            <v>296300</v>
          </cell>
          <cell r="I151">
            <v>1318.54</v>
          </cell>
        </row>
        <row r="153">
          <cell r="B153">
            <v>3</v>
          </cell>
          <cell r="C153" t="str">
            <v>Labour</v>
          </cell>
        </row>
        <row r="158">
          <cell r="B158">
            <v>4</v>
          </cell>
          <cell r="C158" t="str">
            <v>Miscellaneous &amp; Transport</v>
          </cell>
        </row>
        <row r="160">
          <cell r="B160">
            <v>5</v>
          </cell>
          <cell r="C160" t="str">
            <v>Sub Total ( 1 - 4 )</v>
          </cell>
          <cell r="G160">
            <v>0</v>
          </cell>
          <cell r="I160">
            <v>9901.64</v>
          </cell>
        </row>
        <row r="162">
          <cell r="B162">
            <v>6</v>
          </cell>
          <cell r="C162" t="str">
            <v>Indirect Cost</v>
          </cell>
          <cell r="D162">
            <v>0</v>
          </cell>
          <cell r="G162">
            <v>0</v>
          </cell>
          <cell r="I162">
            <v>0</v>
          </cell>
        </row>
        <row r="164">
          <cell r="A164" t="str">
            <v>EW 3b</v>
          </cell>
          <cell r="B164">
            <v>7</v>
          </cell>
          <cell r="C164" t="str">
            <v>Unit Prices (rounded)</v>
          </cell>
          <cell r="G164">
            <v>0</v>
          </cell>
          <cell r="I164">
            <v>9901</v>
          </cell>
        </row>
        <row r="167">
          <cell r="F167" t="str">
            <v>Tenderer's Official Representative</v>
          </cell>
        </row>
        <row r="171">
          <cell r="F171" t="str">
            <v>Signature :</v>
          </cell>
        </row>
        <row r="172">
          <cell r="F172" t="str">
            <v>Name  :</v>
          </cell>
          <cell r="G172" t="str">
            <v>Ir. Sudirman</v>
          </cell>
        </row>
        <row r="173">
          <cell r="F173" t="str">
            <v>Position :</v>
          </cell>
          <cell r="G173" t="str">
            <v>Branch Manager of South of Sumatra</v>
          </cell>
        </row>
        <row r="174">
          <cell r="F174" t="str">
            <v>Date :</v>
          </cell>
          <cell r="G174" t="str">
            <v>August 24, 2007</v>
          </cell>
        </row>
        <row r="175">
          <cell r="F175" t="str">
            <v>Company Stamp :</v>
          </cell>
        </row>
        <row r="179">
          <cell r="A179" t="str">
            <v>3c</v>
          </cell>
          <cell r="B179" t="str">
            <v>Price Item Number</v>
          </cell>
          <cell r="D179" t="str">
            <v>IIA-1-5</v>
          </cell>
        </row>
        <row r="180">
          <cell r="B180" t="str">
            <v>Description</v>
          </cell>
          <cell r="D180" t="str">
            <v>Excavation Type-A, material for embankment with hauling distance 1-3 km</v>
          </cell>
        </row>
        <row r="182">
          <cell r="F182" t="str">
            <v>Foreign Currency</v>
          </cell>
          <cell r="H182" t="str">
            <v>Local Currency</v>
          </cell>
        </row>
        <row r="183">
          <cell r="F183" t="str">
            <v>( ¥ )</v>
          </cell>
          <cell r="H183" t="str">
            <v>(Rp)</v>
          </cell>
        </row>
        <row r="184">
          <cell r="B184" t="str">
            <v>Item</v>
          </cell>
          <cell r="D184" t="str">
            <v>Unit</v>
          </cell>
          <cell r="E184" t="str">
            <v>Quantity</v>
          </cell>
          <cell r="F184" t="str">
            <v>Unit</v>
          </cell>
          <cell r="G184" t="str">
            <v>Amount</v>
          </cell>
          <cell r="H184" t="str">
            <v>Unit</v>
          </cell>
          <cell r="I184" t="str">
            <v>Amount</v>
          </cell>
        </row>
        <row r="185">
          <cell r="F185" t="str">
            <v>Price</v>
          </cell>
          <cell r="H185" t="str">
            <v>Price</v>
          </cell>
        </row>
        <row r="186">
          <cell r="B186">
            <v>1</v>
          </cell>
          <cell r="C186" t="str">
            <v>Materials and Plant</v>
          </cell>
        </row>
        <row r="189">
          <cell r="B189">
            <v>2</v>
          </cell>
          <cell r="C189" t="str">
            <v>Contractor's Equipment</v>
          </cell>
        </row>
        <row r="190">
          <cell r="B190" t="str">
            <v>a</v>
          </cell>
          <cell r="C190" t="str">
            <v>Excavator</v>
          </cell>
          <cell r="D190" t="str">
            <v>hour</v>
          </cell>
          <cell r="E190">
            <v>1.43E-2</v>
          </cell>
          <cell r="G190">
            <v>0</v>
          </cell>
          <cell r="H190">
            <v>253500</v>
          </cell>
          <cell r="I190">
            <v>3625.05</v>
          </cell>
        </row>
        <row r="191">
          <cell r="B191" t="str">
            <v>b</v>
          </cell>
          <cell r="C191" t="str">
            <v>Dump Truck</v>
          </cell>
          <cell r="D191" t="str">
            <v>hour</v>
          </cell>
          <cell r="E191">
            <v>6.0899999999999996E-2</v>
          </cell>
          <cell r="G191">
            <v>0</v>
          </cell>
          <cell r="H191">
            <v>153500</v>
          </cell>
          <cell r="I191">
            <v>9348.15</v>
          </cell>
        </row>
        <row r="194">
          <cell r="B194">
            <v>3</v>
          </cell>
          <cell r="C194" t="str">
            <v>Labour</v>
          </cell>
        </row>
        <row r="200">
          <cell r="B200">
            <v>4</v>
          </cell>
          <cell r="C200" t="str">
            <v>Miscellaneous &amp; Transport</v>
          </cell>
        </row>
        <row r="203">
          <cell r="B203">
            <v>5</v>
          </cell>
          <cell r="C203" t="str">
            <v>Sub Total ( 1 - 4 )</v>
          </cell>
          <cell r="G203">
            <v>0</v>
          </cell>
          <cell r="I203">
            <v>12973.2</v>
          </cell>
        </row>
        <row r="205">
          <cell r="B205">
            <v>6</v>
          </cell>
          <cell r="C205" t="str">
            <v>Indirect Cost</v>
          </cell>
          <cell r="D205">
            <v>0</v>
          </cell>
          <cell r="G205">
            <v>0</v>
          </cell>
          <cell r="I205">
            <v>0</v>
          </cell>
        </row>
        <row r="207">
          <cell r="A207" t="str">
            <v>EW 3c</v>
          </cell>
          <cell r="B207">
            <v>7</v>
          </cell>
          <cell r="C207" t="str">
            <v>Unit Prices (rounded)</v>
          </cell>
          <cell r="G207">
            <v>0</v>
          </cell>
          <cell r="I207">
            <v>12973</v>
          </cell>
        </row>
        <row r="210">
          <cell r="F210" t="str">
            <v>Tenderer's Official Representative</v>
          </cell>
        </row>
        <row r="214">
          <cell r="F214" t="str">
            <v>Signature :</v>
          </cell>
        </row>
        <row r="215">
          <cell r="F215" t="str">
            <v>Name  :</v>
          </cell>
          <cell r="G215" t="str">
            <v>Ir. Sudirman</v>
          </cell>
        </row>
        <row r="216">
          <cell r="F216" t="str">
            <v>Position :</v>
          </cell>
          <cell r="G216" t="str">
            <v>Branch Manager of South of Sumatra</v>
          </cell>
        </row>
        <row r="217">
          <cell r="F217" t="str">
            <v>Date :</v>
          </cell>
          <cell r="G217" t="str">
            <v>August 24, 2007</v>
          </cell>
        </row>
        <row r="218">
          <cell r="F218" t="str">
            <v>Company Stamp :</v>
          </cell>
        </row>
        <row r="222">
          <cell r="A222" t="str">
            <v>3d</v>
          </cell>
          <cell r="B222" t="str">
            <v>Price Item Number</v>
          </cell>
          <cell r="D222" t="str">
            <v>IIA-1-6</v>
          </cell>
        </row>
        <row r="223">
          <cell r="B223" t="str">
            <v>Description</v>
          </cell>
          <cell r="D223" t="str">
            <v>Excavation Type-A, Excavated material for spoil with hauling distance</v>
          </cell>
        </row>
        <row r="225">
          <cell r="F225" t="str">
            <v>Foreign Currency</v>
          </cell>
          <cell r="H225" t="str">
            <v>Local Currency</v>
          </cell>
        </row>
        <row r="226">
          <cell r="F226" t="str">
            <v>( ¥ )</v>
          </cell>
          <cell r="H226" t="str">
            <v>(Rp)</v>
          </cell>
        </row>
        <row r="227">
          <cell r="B227" t="str">
            <v>Item</v>
          </cell>
          <cell r="D227" t="str">
            <v>Unit</v>
          </cell>
          <cell r="E227" t="str">
            <v>Quantity</v>
          </cell>
          <cell r="F227" t="str">
            <v>Unit</v>
          </cell>
          <cell r="G227" t="str">
            <v>Amount</v>
          </cell>
          <cell r="H227" t="str">
            <v>Unit</v>
          </cell>
          <cell r="I227" t="str">
            <v>Amount</v>
          </cell>
        </row>
        <row r="228">
          <cell r="F228" t="str">
            <v>Price</v>
          </cell>
          <cell r="H228" t="str">
            <v>Price</v>
          </cell>
        </row>
        <row r="229">
          <cell r="B229">
            <v>1</v>
          </cell>
          <cell r="C229" t="str">
            <v>Materials and Plant</v>
          </cell>
        </row>
        <row r="232">
          <cell r="B232">
            <v>2</v>
          </cell>
          <cell r="C232" t="str">
            <v>Contractor's Equipment</v>
          </cell>
        </row>
        <row r="233">
          <cell r="B233" t="str">
            <v>a</v>
          </cell>
          <cell r="C233" t="str">
            <v>Excavator</v>
          </cell>
          <cell r="D233" t="str">
            <v>hour</v>
          </cell>
          <cell r="E233">
            <v>1.43E-2</v>
          </cell>
          <cell r="G233">
            <v>0</v>
          </cell>
          <cell r="H233">
            <v>253500</v>
          </cell>
          <cell r="I233">
            <v>3625.05</v>
          </cell>
        </row>
        <row r="234">
          <cell r="B234" t="str">
            <v>b</v>
          </cell>
          <cell r="C234" t="str">
            <v>Dump Truck</v>
          </cell>
          <cell r="D234" t="str">
            <v>hour</v>
          </cell>
          <cell r="E234">
            <v>6.5974999999999992E-2</v>
          </cell>
          <cell r="G234">
            <v>0</v>
          </cell>
          <cell r="H234">
            <v>153500</v>
          </cell>
          <cell r="I234">
            <v>10127.16</v>
          </cell>
        </row>
        <row r="235">
          <cell r="B235" t="str">
            <v>c</v>
          </cell>
          <cell r="C235" t="str">
            <v>Bulldozer</v>
          </cell>
          <cell r="D235" t="str">
            <v>hour</v>
          </cell>
          <cell r="E235">
            <v>0</v>
          </cell>
          <cell r="G235">
            <v>0</v>
          </cell>
          <cell r="H235">
            <v>296300</v>
          </cell>
          <cell r="I235">
            <v>0</v>
          </cell>
        </row>
        <row r="237">
          <cell r="B237">
            <v>3</v>
          </cell>
          <cell r="C237" t="str">
            <v>Labour</v>
          </cell>
        </row>
        <row r="242">
          <cell r="B242">
            <v>4</v>
          </cell>
          <cell r="C242" t="str">
            <v>Miscellaneous &amp; Transport</v>
          </cell>
        </row>
        <row r="245">
          <cell r="B245">
            <v>5</v>
          </cell>
          <cell r="C245" t="str">
            <v>Sub Total ( 1 - 4 )</v>
          </cell>
          <cell r="G245">
            <v>0</v>
          </cell>
          <cell r="I245">
            <v>13752.21</v>
          </cell>
        </row>
        <row r="247">
          <cell r="B247">
            <v>6</v>
          </cell>
          <cell r="C247" t="str">
            <v>Indirect Cost</v>
          </cell>
          <cell r="D247">
            <v>0</v>
          </cell>
          <cell r="G247">
            <v>0</v>
          </cell>
          <cell r="I247">
            <v>0</v>
          </cell>
        </row>
        <row r="249">
          <cell r="A249" t="str">
            <v>EW 3d</v>
          </cell>
          <cell r="B249">
            <v>7</v>
          </cell>
          <cell r="C249" t="str">
            <v>Unit Prices (rounded)</v>
          </cell>
          <cell r="G249">
            <v>0</v>
          </cell>
          <cell r="I249">
            <v>13752</v>
          </cell>
        </row>
        <row r="252">
          <cell r="F252" t="str">
            <v>Tenderer's Official Representative</v>
          </cell>
        </row>
        <row r="256">
          <cell r="F256" t="str">
            <v>Signature :</v>
          </cell>
        </row>
        <row r="257">
          <cell r="F257" t="str">
            <v>Name  :</v>
          </cell>
          <cell r="G257" t="str">
            <v>Ir. Sudirman</v>
          </cell>
        </row>
        <row r="258">
          <cell r="F258" t="str">
            <v>Position :</v>
          </cell>
          <cell r="G258" t="str">
            <v>Branch Manager of South of Sumatra</v>
          </cell>
        </row>
        <row r="259">
          <cell r="F259" t="str">
            <v>Date :</v>
          </cell>
          <cell r="G259" t="str">
            <v>August 24, 2007</v>
          </cell>
        </row>
        <row r="260">
          <cell r="F260" t="str">
            <v>Company Stamp :</v>
          </cell>
        </row>
        <row r="263">
          <cell r="A263">
            <v>5</v>
          </cell>
          <cell r="B263" t="str">
            <v>Price Item Number</v>
          </cell>
          <cell r="D263" t="str">
            <v>II-1-5</v>
          </cell>
        </row>
        <row r="264">
          <cell r="B264" t="str">
            <v>Description</v>
          </cell>
          <cell r="D264" t="str">
            <v>Earthfill type-B2 from borrow area distance 0.05 - 1 km</v>
          </cell>
        </row>
        <row r="266">
          <cell r="F266" t="str">
            <v>Foreign Currency</v>
          </cell>
          <cell r="H266" t="str">
            <v>Local Currency</v>
          </cell>
        </row>
        <row r="267">
          <cell r="F267" t="str">
            <v>( ¥ )</v>
          </cell>
          <cell r="H267" t="str">
            <v>(Rp)</v>
          </cell>
        </row>
        <row r="268">
          <cell r="B268" t="str">
            <v>Item</v>
          </cell>
          <cell r="D268" t="str">
            <v>Unit</v>
          </cell>
          <cell r="E268" t="str">
            <v>Quantity</v>
          </cell>
          <cell r="F268" t="str">
            <v>Unit</v>
          </cell>
          <cell r="G268" t="str">
            <v>Amount</v>
          </cell>
          <cell r="H268" t="str">
            <v>Unit</v>
          </cell>
          <cell r="I268" t="str">
            <v>Amount</v>
          </cell>
        </row>
        <row r="269">
          <cell r="F269" t="str">
            <v>Price</v>
          </cell>
          <cell r="H269" t="str">
            <v>Price</v>
          </cell>
        </row>
        <row r="270">
          <cell r="B270">
            <v>1</v>
          </cell>
          <cell r="C270" t="str">
            <v>Materials and Plant</v>
          </cell>
        </row>
        <row r="271">
          <cell r="C271" t="str">
            <v>soil</v>
          </cell>
          <cell r="E271">
            <v>1.2</v>
          </cell>
          <cell r="H271">
            <v>1000</v>
          </cell>
          <cell r="I271">
            <v>1200</v>
          </cell>
        </row>
        <row r="273">
          <cell r="B273">
            <v>2</v>
          </cell>
          <cell r="C273" t="str">
            <v>Contractor's Equipment</v>
          </cell>
        </row>
        <row r="274">
          <cell r="B274">
            <v>1</v>
          </cell>
          <cell r="C274" t="str">
            <v>Excavator</v>
          </cell>
          <cell r="D274" t="str">
            <v>hour</v>
          </cell>
          <cell r="E274" t="e">
            <v>#REF!</v>
          </cell>
          <cell r="G274" t="e">
            <v>#REF!</v>
          </cell>
          <cell r="H274">
            <v>253500</v>
          </cell>
          <cell r="I274" t="e">
            <v>#REF!</v>
          </cell>
        </row>
        <row r="275">
          <cell r="B275">
            <v>2</v>
          </cell>
          <cell r="C275" t="str">
            <v>Dump Truck</v>
          </cell>
          <cell r="D275" t="str">
            <v>hour</v>
          </cell>
          <cell r="E275" t="e">
            <v>#REF!</v>
          </cell>
          <cell r="G275" t="e">
            <v>#REF!</v>
          </cell>
          <cell r="H275">
            <v>153500</v>
          </cell>
          <cell r="I275" t="e">
            <v>#REF!</v>
          </cell>
        </row>
        <row r="276">
          <cell r="B276">
            <v>3</v>
          </cell>
          <cell r="C276" t="str">
            <v>Bulldozer</v>
          </cell>
          <cell r="D276" t="str">
            <v>hour</v>
          </cell>
          <cell r="E276" t="e">
            <v>#REF!</v>
          </cell>
          <cell r="G276" t="e">
            <v>#REF!</v>
          </cell>
          <cell r="H276">
            <v>296300</v>
          </cell>
          <cell r="I276" t="e">
            <v>#REF!</v>
          </cell>
        </row>
        <row r="277">
          <cell r="B277">
            <v>4</v>
          </cell>
          <cell r="C277" t="str">
            <v>Vibro Roller</v>
          </cell>
          <cell r="D277" t="str">
            <v>hour</v>
          </cell>
          <cell r="E277" t="e">
            <v>#REF!</v>
          </cell>
          <cell r="G277" t="e">
            <v>#REF!</v>
          </cell>
          <cell r="H277">
            <v>134000</v>
          </cell>
          <cell r="I277" t="e">
            <v>#REF!</v>
          </cell>
        </row>
        <row r="278">
          <cell r="B278">
            <v>5</v>
          </cell>
          <cell r="C278" t="str">
            <v>Excavator</v>
          </cell>
          <cell r="D278" t="str">
            <v>hour</v>
          </cell>
          <cell r="E278" t="e">
            <v>#REF!</v>
          </cell>
          <cell r="G278" t="e">
            <v>#REF!</v>
          </cell>
          <cell r="H278">
            <v>253500</v>
          </cell>
          <cell r="I278" t="e">
            <v>#REF!</v>
          </cell>
        </row>
        <row r="279">
          <cell r="B279">
            <v>6</v>
          </cell>
          <cell r="C279" t="str">
            <v>Water Pump</v>
          </cell>
          <cell r="D279" t="str">
            <v>hour</v>
          </cell>
          <cell r="E279" t="e">
            <v>#REF!</v>
          </cell>
          <cell r="G279" t="e">
            <v>#REF!</v>
          </cell>
          <cell r="H279">
            <v>173100</v>
          </cell>
          <cell r="I279" t="e">
            <v>#REF!</v>
          </cell>
        </row>
        <row r="281">
          <cell r="B281">
            <v>3</v>
          </cell>
          <cell r="C281" t="str">
            <v>Labour</v>
          </cell>
        </row>
        <row r="286">
          <cell r="B286">
            <v>4</v>
          </cell>
          <cell r="C286" t="str">
            <v>Miscellaneous &amp; Transport</v>
          </cell>
        </row>
        <row r="288">
          <cell r="B288">
            <v>5</v>
          </cell>
          <cell r="C288" t="str">
            <v>Sub Total ( 1 - 4 )</v>
          </cell>
          <cell r="G288" t="e">
            <v>#REF!</v>
          </cell>
          <cell r="I288" t="e">
            <v>#REF!</v>
          </cell>
        </row>
        <row r="290">
          <cell r="B290">
            <v>6</v>
          </cell>
          <cell r="C290" t="str">
            <v>Indirect Cost</v>
          </cell>
          <cell r="D290">
            <v>0</v>
          </cell>
          <cell r="G290" t="e">
            <v>#REF!</v>
          </cell>
          <cell r="I290" t="e">
            <v>#REF!</v>
          </cell>
        </row>
        <row r="292">
          <cell r="B292">
            <v>7</v>
          </cell>
          <cell r="C292" t="str">
            <v>Unit Prices</v>
          </cell>
          <cell r="G292" t="e">
            <v>#REF!</v>
          </cell>
          <cell r="I292" t="e">
            <v>#REF!</v>
          </cell>
        </row>
        <row r="295">
          <cell r="F295" t="str">
            <v>Tenderer's Official Representative</v>
          </cell>
        </row>
        <row r="299">
          <cell r="F299" t="str">
            <v>Signature :</v>
          </cell>
        </row>
        <row r="300">
          <cell r="F300" t="str">
            <v>Name  :</v>
          </cell>
          <cell r="G300" t="str">
            <v>Ir. Sudirman</v>
          </cell>
        </row>
        <row r="301">
          <cell r="F301" t="str">
            <v>Position :</v>
          </cell>
          <cell r="G301" t="str">
            <v>Branch Manager of South of Sumatra</v>
          </cell>
        </row>
        <row r="302">
          <cell r="F302" t="str">
            <v>Date :</v>
          </cell>
          <cell r="G302" t="str">
            <v>August 24, 2007</v>
          </cell>
        </row>
        <row r="303">
          <cell r="F303" t="str">
            <v>Company Stamp :</v>
          </cell>
        </row>
        <row r="306">
          <cell r="A306">
            <v>6</v>
          </cell>
          <cell r="B306" t="str">
            <v>Price Item Number</v>
          </cell>
          <cell r="D306" t="str">
            <v>II-1-6</v>
          </cell>
        </row>
        <row r="307">
          <cell r="B307" t="str">
            <v>Description</v>
          </cell>
          <cell r="D307" t="str">
            <v>Earthfill type - B2 from borrow area distance 1 - 3  km</v>
          </cell>
        </row>
        <row r="309">
          <cell r="F309" t="str">
            <v>Foreign Currency</v>
          </cell>
          <cell r="H309" t="str">
            <v>Local Currency</v>
          </cell>
        </row>
        <row r="310">
          <cell r="F310" t="str">
            <v>( ¥ )</v>
          </cell>
          <cell r="H310" t="str">
            <v>(Rp)</v>
          </cell>
        </row>
        <row r="311">
          <cell r="B311" t="str">
            <v>Item</v>
          </cell>
          <cell r="D311" t="str">
            <v>Unit</v>
          </cell>
          <cell r="E311" t="str">
            <v>Quantity</v>
          </cell>
          <cell r="F311" t="str">
            <v>Unit</v>
          </cell>
          <cell r="G311" t="str">
            <v>Amount</v>
          </cell>
          <cell r="H311" t="str">
            <v>Unit</v>
          </cell>
          <cell r="I311" t="str">
            <v>Amount</v>
          </cell>
        </row>
        <row r="312">
          <cell r="F312" t="str">
            <v>Price</v>
          </cell>
          <cell r="H312" t="str">
            <v>Price</v>
          </cell>
        </row>
        <row r="313">
          <cell r="B313">
            <v>1</v>
          </cell>
          <cell r="C313" t="str">
            <v>Materials and Plant</v>
          </cell>
        </row>
        <row r="314">
          <cell r="C314" t="str">
            <v>Soil</v>
          </cell>
          <cell r="D314" t="str">
            <v>m3</v>
          </cell>
          <cell r="E314">
            <v>1.1499999999999999</v>
          </cell>
          <cell r="H314">
            <v>1000</v>
          </cell>
          <cell r="I314">
            <v>1150</v>
          </cell>
        </row>
        <row r="319">
          <cell r="B319">
            <v>2</v>
          </cell>
          <cell r="C319" t="str">
            <v>Contractor's Equipment</v>
          </cell>
        </row>
        <row r="320">
          <cell r="B320">
            <v>1</v>
          </cell>
          <cell r="C320" t="str">
            <v>Excavator</v>
          </cell>
          <cell r="D320" t="str">
            <v>hour</v>
          </cell>
          <cell r="E320" t="e">
            <v>#REF!</v>
          </cell>
          <cell r="G320" t="e">
            <v>#REF!</v>
          </cell>
          <cell r="H320">
            <v>253500</v>
          </cell>
          <cell r="I320" t="e">
            <v>#REF!</v>
          </cell>
        </row>
        <row r="321">
          <cell r="B321">
            <v>2</v>
          </cell>
          <cell r="C321" t="str">
            <v>Dump Truck</v>
          </cell>
          <cell r="D321" t="str">
            <v>hour</v>
          </cell>
          <cell r="E321" t="e">
            <v>#REF!</v>
          </cell>
          <cell r="G321" t="e">
            <v>#REF!</v>
          </cell>
          <cell r="H321">
            <v>153500</v>
          </cell>
          <cell r="I321" t="e">
            <v>#REF!</v>
          </cell>
        </row>
        <row r="322">
          <cell r="B322">
            <v>3</v>
          </cell>
          <cell r="C322" t="str">
            <v>Bulldozer</v>
          </cell>
          <cell r="D322" t="str">
            <v>hour</v>
          </cell>
          <cell r="E322" t="e">
            <v>#REF!</v>
          </cell>
          <cell r="G322" t="e">
            <v>#REF!</v>
          </cell>
          <cell r="H322">
            <v>296300</v>
          </cell>
          <cell r="I322" t="e">
            <v>#REF!</v>
          </cell>
        </row>
        <row r="323">
          <cell r="B323">
            <v>4</v>
          </cell>
          <cell r="C323" t="str">
            <v>Vibro Roller</v>
          </cell>
          <cell r="D323" t="str">
            <v>hour</v>
          </cell>
          <cell r="E323" t="e">
            <v>#REF!</v>
          </cell>
          <cell r="G323" t="e">
            <v>#REF!</v>
          </cell>
          <cell r="H323">
            <v>134000</v>
          </cell>
          <cell r="I323" t="e">
            <v>#REF!</v>
          </cell>
        </row>
        <row r="324">
          <cell r="B324">
            <v>5</v>
          </cell>
          <cell r="C324" t="str">
            <v>Excavator</v>
          </cell>
          <cell r="D324" t="str">
            <v>hour</v>
          </cell>
          <cell r="E324" t="e">
            <v>#REF!</v>
          </cell>
          <cell r="G324" t="e">
            <v>#REF!</v>
          </cell>
          <cell r="H324">
            <v>253500</v>
          </cell>
          <cell r="I324" t="e">
            <v>#REF!</v>
          </cell>
        </row>
        <row r="325">
          <cell r="B325">
            <v>6</v>
          </cell>
          <cell r="C325" t="str">
            <v>Water Pump</v>
          </cell>
          <cell r="D325" t="str">
            <v>hour</v>
          </cell>
          <cell r="E325" t="e">
            <v>#REF!</v>
          </cell>
          <cell r="G325" t="e">
            <v>#REF!</v>
          </cell>
          <cell r="H325">
            <v>173100</v>
          </cell>
          <cell r="I325" t="e">
            <v>#REF!</v>
          </cell>
        </row>
        <row r="327">
          <cell r="B327">
            <v>3</v>
          </cell>
          <cell r="C327" t="str">
            <v>Labour</v>
          </cell>
        </row>
        <row r="332">
          <cell r="B332">
            <v>4</v>
          </cell>
          <cell r="C332" t="str">
            <v>Miscellaneous &amp; Transport</v>
          </cell>
        </row>
        <row r="338">
          <cell r="B338">
            <v>5</v>
          </cell>
          <cell r="C338" t="str">
            <v>Sub Total ( 1 - 4 )</v>
          </cell>
          <cell r="G338" t="e">
            <v>#REF!</v>
          </cell>
          <cell r="I338" t="e">
            <v>#REF!</v>
          </cell>
        </row>
        <row r="340">
          <cell r="B340">
            <v>6</v>
          </cell>
          <cell r="C340" t="str">
            <v>Indirect Cost</v>
          </cell>
          <cell r="D340">
            <v>0</v>
          </cell>
          <cell r="G340" t="e">
            <v>#REF!</v>
          </cell>
          <cell r="I340" t="e">
            <v>#REF!</v>
          </cell>
        </row>
        <row r="342">
          <cell r="B342">
            <v>7</v>
          </cell>
          <cell r="C342" t="str">
            <v>Unit Prices</v>
          </cell>
          <cell r="G342" t="e">
            <v>#REF!</v>
          </cell>
          <cell r="I342" t="e">
            <v>#REF!</v>
          </cell>
        </row>
        <row r="345">
          <cell r="F345" t="str">
            <v>Tenderer's Official Representative</v>
          </cell>
        </row>
        <row r="349">
          <cell r="F349" t="str">
            <v>Signature :</v>
          </cell>
        </row>
        <row r="350">
          <cell r="F350" t="str">
            <v>Name  :</v>
          </cell>
          <cell r="G350" t="str">
            <v>Ir. Sudirman</v>
          </cell>
        </row>
        <row r="351">
          <cell r="F351" t="str">
            <v>Position :</v>
          </cell>
          <cell r="G351" t="str">
            <v>Branch Manager of South of Sumatra</v>
          </cell>
        </row>
        <row r="352">
          <cell r="F352" t="str">
            <v>Date :</v>
          </cell>
          <cell r="G352" t="str">
            <v>August 24, 2007</v>
          </cell>
        </row>
        <row r="353">
          <cell r="F353" t="str">
            <v>Company Stamp :</v>
          </cell>
        </row>
        <row r="356">
          <cell r="A356">
            <v>7</v>
          </cell>
          <cell r="B356" t="str">
            <v>Price Item Number</v>
          </cell>
          <cell r="D356" t="str">
            <v>II-1-7</v>
          </cell>
        </row>
        <row r="357">
          <cell r="B357" t="str">
            <v>Description</v>
          </cell>
          <cell r="D357" t="str">
            <v>Earthfill type-B2 from borrow area distance 3 - 5 km</v>
          </cell>
        </row>
        <row r="359">
          <cell r="F359" t="str">
            <v>Foreign Currency</v>
          </cell>
          <cell r="H359" t="str">
            <v>Local Currency</v>
          </cell>
        </row>
        <row r="360">
          <cell r="F360" t="str">
            <v>( ¥ )</v>
          </cell>
          <cell r="H360" t="str">
            <v>(Rp)</v>
          </cell>
        </row>
        <row r="361">
          <cell r="B361" t="str">
            <v>Item</v>
          </cell>
          <cell r="D361" t="str">
            <v>Unit</v>
          </cell>
          <cell r="E361" t="str">
            <v>Quantity</v>
          </cell>
          <cell r="F361" t="str">
            <v>Unit</v>
          </cell>
          <cell r="G361" t="str">
            <v>Amount</v>
          </cell>
          <cell r="H361" t="str">
            <v>Unit</v>
          </cell>
          <cell r="I361" t="str">
            <v>Amount</v>
          </cell>
        </row>
        <row r="362">
          <cell r="F362" t="str">
            <v>Price</v>
          </cell>
          <cell r="H362" t="str">
            <v>Price</v>
          </cell>
        </row>
        <row r="363">
          <cell r="B363">
            <v>1</v>
          </cell>
          <cell r="C363" t="str">
            <v>Materials and Plant</v>
          </cell>
        </row>
        <row r="364">
          <cell r="B364">
            <v>1</v>
          </cell>
          <cell r="C364" t="str">
            <v>Soil</v>
          </cell>
          <cell r="D364" t="str">
            <v>m3</v>
          </cell>
          <cell r="E364">
            <v>1.1000000000000001</v>
          </cell>
          <cell r="G364">
            <v>0</v>
          </cell>
          <cell r="H364">
            <v>1000</v>
          </cell>
          <cell r="I364">
            <v>1100</v>
          </cell>
        </row>
        <row r="367">
          <cell r="B367">
            <v>2</v>
          </cell>
          <cell r="C367" t="str">
            <v>Contractor's Equipment</v>
          </cell>
        </row>
        <row r="368">
          <cell r="B368">
            <v>1</v>
          </cell>
          <cell r="C368" t="str">
            <v>Excavator</v>
          </cell>
          <cell r="D368" t="str">
            <v>hour</v>
          </cell>
          <cell r="E368" t="e">
            <v>#REF!</v>
          </cell>
          <cell r="G368" t="e">
            <v>#REF!</v>
          </cell>
          <cell r="H368">
            <v>253500</v>
          </cell>
          <cell r="I368" t="e">
            <v>#REF!</v>
          </cell>
        </row>
        <row r="369">
          <cell r="B369">
            <v>2</v>
          </cell>
          <cell r="C369" t="str">
            <v>Dump Truck</v>
          </cell>
          <cell r="D369" t="str">
            <v>hour</v>
          </cell>
          <cell r="E369" t="e">
            <v>#REF!</v>
          </cell>
          <cell r="G369" t="e">
            <v>#REF!</v>
          </cell>
          <cell r="H369">
            <v>153500</v>
          </cell>
          <cell r="I369" t="e">
            <v>#REF!</v>
          </cell>
        </row>
        <row r="370">
          <cell r="B370">
            <v>3</v>
          </cell>
          <cell r="C370" t="str">
            <v>Bulldozer</v>
          </cell>
          <cell r="D370" t="str">
            <v>hour</v>
          </cell>
          <cell r="E370" t="e">
            <v>#REF!</v>
          </cell>
          <cell r="G370" t="e">
            <v>#REF!</v>
          </cell>
          <cell r="H370">
            <v>296300</v>
          </cell>
          <cell r="I370" t="e">
            <v>#REF!</v>
          </cell>
        </row>
        <row r="371">
          <cell r="B371">
            <v>4</v>
          </cell>
          <cell r="C371" t="str">
            <v>Vibro Roller</v>
          </cell>
          <cell r="D371" t="str">
            <v>hour</v>
          </cell>
          <cell r="E371" t="e">
            <v>#REF!</v>
          </cell>
          <cell r="G371" t="e">
            <v>#REF!</v>
          </cell>
          <cell r="H371">
            <v>134000</v>
          </cell>
          <cell r="I371" t="e">
            <v>#REF!</v>
          </cell>
        </row>
        <row r="372">
          <cell r="B372">
            <v>5</v>
          </cell>
          <cell r="C372" t="str">
            <v>Excavator</v>
          </cell>
          <cell r="D372" t="str">
            <v>hour</v>
          </cell>
          <cell r="E372" t="e">
            <v>#REF!</v>
          </cell>
          <cell r="G372" t="e">
            <v>#REF!</v>
          </cell>
          <cell r="H372">
            <v>253500</v>
          </cell>
          <cell r="I372" t="e">
            <v>#REF!</v>
          </cell>
        </row>
        <row r="373">
          <cell r="B373">
            <v>6</v>
          </cell>
          <cell r="C373" t="str">
            <v>Water Pump</v>
          </cell>
          <cell r="D373" t="str">
            <v>hour</v>
          </cell>
          <cell r="E373" t="e">
            <v>#REF!</v>
          </cell>
          <cell r="G373" t="e">
            <v>#REF!</v>
          </cell>
          <cell r="H373">
            <v>173100</v>
          </cell>
          <cell r="I373" t="e">
            <v>#REF!</v>
          </cell>
        </row>
        <row r="375">
          <cell r="B375">
            <v>3</v>
          </cell>
          <cell r="C375" t="str">
            <v>Labour</v>
          </cell>
        </row>
        <row r="380">
          <cell r="B380">
            <v>4</v>
          </cell>
          <cell r="C380" t="str">
            <v>Miscellaneous &amp; Transport</v>
          </cell>
        </row>
        <row r="386">
          <cell r="B386">
            <v>5</v>
          </cell>
          <cell r="C386" t="str">
            <v>Sub Total ( 1 - 4 )</v>
          </cell>
          <cell r="G386" t="e">
            <v>#REF!</v>
          </cell>
          <cell r="I386" t="e">
            <v>#REF!</v>
          </cell>
        </row>
        <row r="388">
          <cell r="B388">
            <v>6</v>
          </cell>
          <cell r="C388" t="str">
            <v>Indirect Cost</v>
          </cell>
          <cell r="D388">
            <v>0</v>
          </cell>
          <cell r="G388" t="e">
            <v>#REF!</v>
          </cell>
          <cell r="I388" t="e">
            <v>#REF!</v>
          </cell>
        </row>
        <row r="390">
          <cell r="B390">
            <v>7</v>
          </cell>
          <cell r="C390" t="str">
            <v>Unit Prices</v>
          </cell>
          <cell r="G390" t="e">
            <v>#REF!</v>
          </cell>
          <cell r="I390" t="e">
            <v>#REF!</v>
          </cell>
        </row>
        <row r="393">
          <cell r="F393" t="str">
            <v>Tenderer's Official Representative</v>
          </cell>
        </row>
        <row r="397">
          <cell r="F397" t="str">
            <v>Signature :</v>
          </cell>
        </row>
        <row r="398">
          <cell r="F398" t="str">
            <v>Name  :</v>
          </cell>
          <cell r="G398" t="str">
            <v>Ir. Sudirman</v>
          </cell>
        </row>
        <row r="399">
          <cell r="F399" t="str">
            <v>Position :</v>
          </cell>
          <cell r="G399" t="str">
            <v>Branch Manager of South of Sumatra</v>
          </cell>
        </row>
        <row r="400">
          <cell r="F400" t="str">
            <v>Date :</v>
          </cell>
          <cell r="G400" t="str">
            <v>August 24, 2007</v>
          </cell>
        </row>
        <row r="401">
          <cell r="F401" t="str">
            <v>Company Stamp :</v>
          </cell>
        </row>
        <row r="405">
          <cell r="A405">
            <v>8</v>
          </cell>
          <cell r="B405" t="str">
            <v>Price Item Number</v>
          </cell>
          <cell r="D405" t="str">
            <v>IIB-3-2</v>
          </cell>
        </row>
        <row r="406">
          <cell r="B406" t="str">
            <v>Description</v>
          </cell>
          <cell r="D406" t="str">
            <v>Back Fill  for structure</v>
          </cell>
        </row>
        <row r="408">
          <cell r="F408" t="str">
            <v>Foreign Currency</v>
          </cell>
          <cell r="H408" t="str">
            <v>Local Currency</v>
          </cell>
        </row>
        <row r="409">
          <cell r="F409" t="str">
            <v>( ¥ )</v>
          </cell>
          <cell r="H409" t="str">
            <v>(Rp)</v>
          </cell>
        </row>
        <row r="410">
          <cell r="B410" t="str">
            <v>Item</v>
          </cell>
          <cell r="D410" t="str">
            <v>Unit</v>
          </cell>
          <cell r="E410" t="str">
            <v>Quantity</v>
          </cell>
          <cell r="F410" t="str">
            <v>Unit</v>
          </cell>
          <cell r="G410" t="str">
            <v>Amount</v>
          </cell>
          <cell r="H410" t="str">
            <v>Unit</v>
          </cell>
          <cell r="I410" t="str">
            <v>Amount</v>
          </cell>
        </row>
        <row r="411">
          <cell r="F411" t="str">
            <v>Price</v>
          </cell>
          <cell r="H411" t="str">
            <v>Price</v>
          </cell>
        </row>
        <row r="412">
          <cell r="B412">
            <v>1</v>
          </cell>
          <cell r="C412" t="str">
            <v>Materials and Plant</v>
          </cell>
        </row>
        <row r="413">
          <cell r="B413">
            <v>1</v>
          </cell>
          <cell r="C413" t="str">
            <v>Soil</v>
          </cell>
          <cell r="D413" t="str">
            <v>cu.m</v>
          </cell>
          <cell r="E413">
            <v>1.2</v>
          </cell>
          <cell r="G413">
            <v>0</v>
          </cell>
          <cell r="H413">
            <v>2000</v>
          </cell>
          <cell r="I413">
            <v>2400</v>
          </cell>
        </row>
        <row r="416">
          <cell r="B416">
            <v>2</v>
          </cell>
          <cell r="C416" t="str">
            <v>Contractor's Equipment</v>
          </cell>
        </row>
        <row r="417">
          <cell r="B417">
            <v>1</v>
          </cell>
          <cell r="C417" t="str">
            <v>Excavator</v>
          </cell>
          <cell r="D417" t="str">
            <v>hour</v>
          </cell>
          <cell r="E417">
            <v>1.43E-2</v>
          </cell>
          <cell r="G417">
            <v>0</v>
          </cell>
          <cell r="H417">
            <v>253500</v>
          </cell>
          <cell r="I417">
            <v>3625.05</v>
          </cell>
        </row>
        <row r="418">
          <cell r="B418">
            <v>2</v>
          </cell>
          <cell r="C418" t="str">
            <v>Dump Truck</v>
          </cell>
          <cell r="D418" t="str">
            <v>hour</v>
          </cell>
          <cell r="E418">
            <v>3.2300000000000002E-2</v>
          </cell>
          <cell r="G418">
            <v>0</v>
          </cell>
          <cell r="H418">
            <v>153500</v>
          </cell>
          <cell r="I418">
            <v>4958.05</v>
          </cell>
        </row>
        <row r="419">
          <cell r="B419">
            <v>3</v>
          </cell>
          <cell r="C419" t="str">
            <v>Bulldozer</v>
          </cell>
          <cell r="D419" t="str">
            <v>hour</v>
          </cell>
          <cell r="E419">
            <v>6.8999999999999999E-3</v>
          </cell>
          <cell r="G419">
            <v>0</v>
          </cell>
          <cell r="H419">
            <v>296300</v>
          </cell>
          <cell r="I419">
            <v>2044.47</v>
          </cell>
        </row>
        <row r="420">
          <cell r="B420">
            <v>4</v>
          </cell>
          <cell r="C420" t="str">
            <v>Vibro Roller</v>
          </cell>
          <cell r="D420" t="str">
            <v>hour</v>
          </cell>
          <cell r="E420">
            <v>6.8999999999999999E-3</v>
          </cell>
          <cell r="G420">
            <v>0</v>
          </cell>
          <cell r="H420">
            <v>196100</v>
          </cell>
          <cell r="I420">
            <v>1353.09</v>
          </cell>
        </row>
        <row r="421">
          <cell r="B421">
            <v>5</v>
          </cell>
          <cell r="C421" t="str">
            <v>Water Pump</v>
          </cell>
          <cell r="D421" t="str">
            <v>hour</v>
          </cell>
          <cell r="E421">
            <v>4.0000000000000001E-3</v>
          </cell>
          <cell r="G421">
            <v>0</v>
          </cell>
          <cell r="H421">
            <v>173100</v>
          </cell>
          <cell r="I421">
            <v>692.4</v>
          </cell>
        </row>
        <row r="423">
          <cell r="B423">
            <v>3</v>
          </cell>
          <cell r="C423" t="str">
            <v>Labour</v>
          </cell>
        </row>
        <row r="424">
          <cell r="B424" t="str">
            <v>a</v>
          </cell>
          <cell r="C424" t="str">
            <v>Foreman</v>
          </cell>
          <cell r="D424" t="str">
            <v>day</v>
          </cell>
          <cell r="G424">
            <v>0</v>
          </cell>
          <cell r="H424">
            <v>40000</v>
          </cell>
          <cell r="I424">
            <v>0</v>
          </cell>
        </row>
        <row r="425">
          <cell r="B425" t="str">
            <v>b</v>
          </cell>
          <cell r="C425" t="str">
            <v>Common labour</v>
          </cell>
          <cell r="D425" t="str">
            <v>day</v>
          </cell>
          <cell r="G425">
            <v>0</v>
          </cell>
          <cell r="H425">
            <v>25000</v>
          </cell>
          <cell r="I425">
            <v>0</v>
          </cell>
        </row>
        <row r="428">
          <cell r="B428">
            <v>4</v>
          </cell>
          <cell r="C428" t="str">
            <v>Miscellaneous &amp; Transport</v>
          </cell>
        </row>
        <row r="434">
          <cell r="B434">
            <v>5</v>
          </cell>
          <cell r="C434" t="str">
            <v>Sub Total ( 1 - 4 )</v>
          </cell>
          <cell r="G434">
            <v>0</v>
          </cell>
          <cell r="I434">
            <v>15073.06</v>
          </cell>
        </row>
        <row r="436">
          <cell r="B436">
            <v>6</v>
          </cell>
          <cell r="C436" t="str">
            <v>Indirect Cost</v>
          </cell>
          <cell r="D436">
            <v>0</v>
          </cell>
          <cell r="G436">
            <v>0</v>
          </cell>
          <cell r="I436">
            <v>0</v>
          </cell>
        </row>
        <row r="438">
          <cell r="A438" t="str">
            <v>EW 8</v>
          </cell>
          <cell r="B438">
            <v>7</v>
          </cell>
          <cell r="C438" t="str">
            <v>Unit Prices (rounded)</v>
          </cell>
          <cell r="G438">
            <v>0</v>
          </cell>
          <cell r="I438">
            <v>15073</v>
          </cell>
        </row>
        <row r="441">
          <cell r="F441" t="str">
            <v>Tenderer's Official Representative</v>
          </cell>
        </row>
        <row r="445">
          <cell r="F445" t="str">
            <v>Signature :</v>
          </cell>
        </row>
        <row r="446">
          <cell r="F446" t="str">
            <v>Name  :</v>
          </cell>
          <cell r="G446" t="str">
            <v>Ir. Sudirman</v>
          </cell>
        </row>
        <row r="447">
          <cell r="F447" t="str">
            <v>Position :</v>
          </cell>
          <cell r="G447" t="str">
            <v>Branch Manager of South of Sumatra</v>
          </cell>
        </row>
        <row r="448">
          <cell r="F448" t="str">
            <v>Date :</v>
          </cell>
          <cell r="G448" t="str">
            <v>August 24, 2007</v>
          </cell>
        </row>
        <row r="449">
          <cell r="F449" t="str">
            <v>Company Stamp :</v>
          </cell>
        </row>
        <row r="454">
          <cell r="A454">
            <v>9</v>
          </cell>
          <cell r="B454" t="str">
            <v>Price Item Number</v>
          </cell>
          <cell r="D454" t="str">
            <v>II-1-11, II-2-11</v>
          </cell>
        </row>
        <row r="455">
          <cell r="B455" t="str">
            <v>Description</v>
          </cell>
          <cell r="D455" t="str">
            <v>Sod Facing</v>
          </cell>
        </row>
        <row r="457">
          <cell r="F457" t="str">
            <v>Foreign Currency</v>
          </cell>
          <cell r="H457" t="str">
            <v>Local Currency</v>
          </cell>
        </row>
        <row r="458">
          <cell r="F458" t="str">
            <v>( ¥ )</v>
          </cell>
          <cell r="H458" t="str">
            <v>(Rp)</v>
          </cell>
        </row>
        <row r="459">
          <cell r="B459" t="str">
            <v>Item</v>
          </cell>
          <cell r="D459" t="str">
            <v>Unit</v>
          </cell>
          <cell r="E459" t="str">
            <v>Quantity</v>
          </cell>
          <cell r="F459" t="str">
            <v>Unit</v>
          </cell>
          <cell r="G459" t="str">
            <v>Amount</v>
          </cell>
          <cell r="H459" t="str">
            <v>Unit</v>
          </cell>
          <cell r="I459" t="str">
            <v>Amount</v>
          </cell>
        </row>
        <row r="460">
          <cell r="F460" t="str">
            <v>Price</v>
          </cell>
          <cell r="H460" t="str">
            <v>Price</v>
          </cell>
        </row>
        <row r="461">
          <cell r="B461">
            <v>1</v>
          </cell>
          <cell r="C461" t="str">
            <v>Materials and Plant</v>
          </cell>
        </row>
        <row r="462">
          <cell r="B462">
            <v>1</v>
          </cell>
          <cell r="C462" t="str">
            <v>Sod Facing</v>
          </cell>
          <cell r="D462" t="str">
            <v>m2</v>
          </cell>
          <cell r="E462">
            <v>1</v>
          </cell>
          <cell r="G462">
            <v>0</v>
          </cell>
          <cell r="H462">
            <v>1500</v>
          </cell>
          <cell r="I462">
            <v>1500</v>
          </cell>
          <cell r="J462">
            <v>1500</v>
          </cell>
        </row>
        <row r="466">
          <cell r="B466">
            <v>2</v>
          </cell>
          <cell r="C466" t="str">
            <v>Contractor's Equipment</v>
          </cell>
        </row>
        <row r="470">
          <cell r="B470">
            <v>3</v>
          </cell>
          <cell r="C470" t="str">
            <v>Labour</v>
          </cell>
        </row>
        <row r="471">
          <cell r="A471">
            <v>0.30000000000000004</v>
          </cell>
          <cell r="B471" t="str">
            <v>a</v>
          </cell>
          <cell r="C471" t="str">
            <v>Foreman</v>
          </cell>
          <cell r="D471" t="str">
            <v>day</v>
          </cell>
          <cell r="E471">
            <v>6.000000000000001E-3</v>
          </cell>
          <cell r="G471">
            <v>0</v>
          </cell>
          <cell r="H471">
            <v>40000</v>
          </cell>
          <cell r="I471">
            <v>240</v>
          </cell>
          <cell r="J471">
            <v>50</v>
          </cell>
        </row>
        <row r="472">
          <cell r="A472">
            <v>3</v>
          </cell>
          <cell r="B472" t="str">
            <v>b</v>
          </cell>
          <cell r="C472" t="str">
            <v>Common labour</v>
          </cell>
          <cell r="D472" t="str">
            <v>day</v>
          </cell>
          <cell r="E472">
            <v>0.06</v>
          </cell>
          <cell r="G472">
            <v>0</v>
          </cell>
          <cell r="H472">
            <v>25000</v>
          </cell>
          <cell r="I472">
            <v>1500</v>
          </cell>
          <cell r="J472">
            <v>50</v>
          </cell>
        </row>
        <row r="475">
          <cell r="B475">
            <v>4</v>
          </cell>
          <cell r="C475" t="str">
            <v>Miscellaneous &amp; Transport</v>
          </cell>
        </row>
        <row r="481">
          <cell r="B481">
            <v>5</v>
          </cell>
          <cell r="C481" t="str">
            <v>Sub Total ( 1 - 4 )</v>
          </cell>
          <cell r="G481">
            <v>0</v>
          </cell>
          <cell r="I481">
            <v>3240</v>
          </cell>
        </row>
        <row r="483">
          <cell r="B483">
            <v>6</v>
          </cell>
          <cell r="C483" t="str">
            <v>Indirect Cost</v>
          </cell>
          <cell r="D483">
            <v>0</v>
          </cell>
          <cell r="G483">
            <v>0</v>
          </cell>
          <cell r="I483">
            <v>0</v>
          </cell>
        </row>
        <row r="485">
          <cell r="A485" t="str">
            <v>EW 9</v>
          </cell>
          <cell r="B485">
            <v>7</v>
          </cell>
          <cell r="C485" t="str">
            <v>Unit Prices (rounded)</v>
          </cell>
          <cell r="G485">
            <v>0</v>
          </cell>
          <cell r="I485">
            <v>3240</v>
          </cell>
        </row>
        <row r="488">
          <cell r="F488" t="str">
            <v>Tenderer's Official Representative</v>
          </cell>
        </row>
        <row r="492">
          <cell r="F492" t="str">
            <v>Signature :</v>
          </cell>
        </row>
        <row r="493">
          <cell r="F493" t="str">
            <v>Name  :</v>
          </cell>
          <cell r="G493" t="str">
            <v>Ir. Sudirman</v>
          </cell>
        </row>
        <row r="494">
          <cell r="F494" t="str">
            <v>Position :</v>
          </cell>
          <cell r="G494" t="str">
            <v>Branch Manager of South of Sumatra</v>
          </cell>
        </row>
        <row r="495">
          <cell r="F495" t="str">
            <v>Date :</v>
          </cell>
          <cell r="G495" t="str">
            <v>August 24, 2007</v>
          </cell>
        </row>
        <row r="496">
          <cell r="F496" t="str">
            <v>Company Stamp :</v>
          </cell>
        </row>
        <row r="500">
          <cell r="A500">
            <v>10</v>
          </cell>
          <cell r="B500" t="str">
            <v>Price Item Number</v>
          </cell>
          <cell r="D500" t="str">
            <v>II-2-1</v>
          </cell>
        </row>
        <row r="501">
          <cell r="B501" t="str">
            <v>Description</v>
          </cell>
          <cell r="D501" t="str">
            <v xml:space="preserve">Clearing and Grubbing </v>
          </cell>
        </row>
        <row r="503">
          <cell r="F503" t="str">
            <v>Foreign Currency</v>
          </cell>
          <cell r="H503" t="str">
            <v>Local Currency</v>
          </cell>
        </row>
        <row r="504">
          <cell r="F504" t="str">
            <v>( ¥ )</v>
          </cell>
          <cell r="H504" t="str">
            <v>(Rp)</v>
          </cell>
        </row>
        <row r="505">
          <cell r="B505" t="str">
            <v>Item</v>
          </cell>
          <cell r="D505" t="str">
            <v>Unit</v>
          </cell>
          <cell r="E505" t="str">
            <v>Quantity</v>
          </cell>
          <cell r="F505" t="str">
            <v>Unit</v>
          </cell>
          <cell r="G505" t="str">
            <v>Amount</v>
          </cell>
          <cell r="H505" t="str">
            <v>Unit</v>
          </cell>
          <cell r="I505" t="str">
            <v>Amount</v>
          </cell>
        </row>
        <row r="506">
          <cell r="F506" t="str">
            <v>Price</v>
          </cell>
          <cell r="H506" t="str">
            <v>Price</v>
          </cell>
        </row>
        <row r="507">
          <cell r="B507">
            <v>1</v>
          </cell>
          <cell r="C507" t="str">
            <v>Materials and Plant</v>
          </cell>
        </row>
        <row r="509">
          <cell r="B509">
            <v>2</v>
          </cell>
          <cell r="C509" t="str">
            <v>Contractor's Equipment</v>
          </cell>
        </row>
        <row r="510">
          <cell r="B510">
            <v>1</v>
          </cell>
          <cell r="C510" t="str">
            <v>Bulldozer</v>
          </cell>
          <cell r="D510" t="str">
            <v>hour</v>
          </cell>
          <cell r="E510">
            <v>2.3E-3</v>
          </cell>
          <cell r="G510">
            <v>0</v>
          </cell>
          <cell r="H510">
            <v>296300</v>
          </cell>
          <cell r="I510">
            <v>681.49</v>
          </cell>
        </row>
        <row r="514">
          <cell r="B514">
            <v>3</v>
          </cell>
          <cell r="C514" t="str">
            <v>Labour</v>
          </cell>
        </row>
        <row r="515">
          <cell r="B515" t="str">
            <v>a</v>
          </cell>
          <cell r="C515" t="str">
            <v>Foreman</v>
          </cell>
          <cell r="D515" t="str">
            <v>day</v>
          </cell>
          <cell r="G515">
            <v>0</v>
          </cell>
          <cell r="H515">
            <v>40000</v>
          </cell>
          <cell r="I515">
            <v>0</v>
          </cell>
        </row>
        <row r="516">
          <cell r="B516" t="str">
            <v>b</v>
          </cell>
          <cell r="C516" t="str">
            <v>Common labour</v>
          </cell>
          <cell r="D516" t="str">
            <v>day</v>
          </cell>
          <cell r="G516">
            <v>0</v>
          </cell>
          <cell r="H516">
            <v>25000</v>
          </cell>
          <cell r="I516">
            <v>0</v>
          </cell>
        </row>
        <row r="518">
          <cell r="B518">
            <v>4</v>
          </cell>
          <cell r="C518" t="str">
            <v>Miscellaneous &amp; Transport</v>
          </cell>
        </row>
        <row r="521">
          <cell r="B521">
            <v>5</v>
          </cell>
          <cell r="C521" t="str">
            <v>Sub Total ( 1 - 4 )</v>
          </cell>
          <cell r="G521">
            <v>0</v>
          </cell>
          <cell r="I521">
            <v>681.49</v>
          </cell>
        </row>
        <row r="523">
          <cell r="B523">
            <v>6</v>
          </cell>
          <cell r="C523" t="str">
            <v>Indirect Cost</v>
          </cell>
          <cell r="D523">
            <v>0</v>
          </cell>
          <cell r="G523">
            <v>0</v>
          </cell>
          <cell r="I523">
            <v>0</v>
          </cell>
        </row>
        <row r="525">
          <cell r="A525" t="str">
            <v>EW 10</v>
          </cell>
          <cell r="B525">
            <v>7</v>
          </cell>
          <cell r="C525" t="str">
            <v>Unit Prices (rounded)</v>
          </cell>
          <cell r="G525">
            <v>0</v>
          </cell>
          <cell r="I525">
            <v>681</v>
          </cell>
        </row>
        <row r="528">
          <cell r="F528" t="str">
            <v>Tenderer's Official Representative</v>
          </cell>
        </row>
        <row r="532">
          <cell r="F532" t="str">
            <v>Signature :</v>
          </cell>
        </row>
        <row r="533">
          <cell r="F533" t="str">
            <v>Name  :</v>
          </cell>
          <cell r="G533" t="str">
            <v>Ir. Sudirman</v>
          </cell>
        </row>
        <row r="534">
          <cell r="F534" t="str">
            <v>Position :</v>
          </cell>
          <cell r="G534" t="str">
            <v>Branch Manager of South of Sumatra</v>
          </cell>
        </row>
        <row r="535">
          <cell r="F535" t="str">
            <v>Date :</v>
          </cell>
          <cell r="G535" t="str">
            <v>August 24, 2007</v>
          </cell>
        </row>
        <row r="536">
          <cell r="F536" t="str">
            <v>Company Stamp :</v>
          </cell>
        </row>
        <row r="539">
          <cell r="A539" t="str">
            <v>10a</v>
          </cell>
          <cell r="B539" t="str">
            <v>Price Item Number</v>
          </cell>
          <cell r="D539" t="str">
            <v>IIA-1-10</v>
          </cell>
        </row>
        <row r="540">
          <cell r="B540" t="str">
            <v>Description</v>
          </cell>
          <cell r="D540" t="str">
            <v>Gravel metalling for inspection road</v>
          </cell>
        </row>
        <row r="542">
          <cell r="F542" t="str">
            <v>Foreign Currency</v>
          </cell>
          <cell r="H542" t="str">
            <v>Local Currency</v>
          </cell>
        </row>
        <row r="543">
          <cell r="F543" t="str">
            <v>( ¥ )</v>
          </cell>
          <cell r="H543" t="str">
            <v>(Rp)</v>
          </cell>
        </row>
        <row r="544">
          <cell r="B544" t="str">
            <v>Item</v>
          </cell>
          <cell r="D544" t="str">
            <v>Unit</v>
          </cell>
          <cell r="E544" t="str">
            <v>Quantity</v>
          </cell>
          <cell r="F544" t="str">
            <v>Unit</v>
          </cell>
          <cell r="G544" t="str">
            <v>Amount</v>
          </cell>
          <cell r="H544" t="str">
            <v>Unit</v>
          </cell>
          <cell r="I544" t="str">
            <v>Amount</v>
          </cell>
        </row>
        <row r="545">
          <cell r="F545" t="str">
            <v>Price</v>
          </cell>
          <cell r="H545" t="str">
            <v>Price</v>
          </cell>
        </row>
        <row r="546">
          <cell r="B546">
            <v>1</v>
          </cell>
          <cell r="C546" t="str">
            <v>Materials and Plant</v>
          </cell>
        </row>
        <row r="547">
          <cell r="C547" t="str">
            <v>Gravel</v>
          </cell>
          <cell r="D547" t="str">
            <v>m3</v>
          </cell>
          <cell r="E547">
            <v>1.2</v>
          </cell>
          <cell r="G547">
            <v>0</v>
          </cell>
          <cell r="H547">
            <v>110000</v>
          </cell>
          <cell r="I547">
            <v>132000</v>
          </cell>
        </row>
        <row r="549">
          <cell r="B549">
            <v>2</v>
          </cell>
          <cell r="C549" t="str">
            <v>Contractor's Equipment</v>
          </cell>
        </row>
        <row r="550">
          <cell r="B550">
            <v>1</v>
          </cell>
          <cell r="C550" t="str">
            <v>Motor Grader</v>
          </cell>
          <cell r="D550" t="str">
            <v>hour</v>
          </cell>
          <cell r="E550">
            <v>0.02</v>
          </cell>
          <cell r="G550">
            <v>0</v>
          </cell>
          <cell r="H550">
            <v>280500</v>
          </cell>
          <cell r="I550">
            <v>5610</v>
          </cell>
        </row>
        <row r="551">
          <cell r="B551">
            <v>2</v>
          </cell>
          <cell r="C551" t="str">
            <v>Vibro Roller</v>
          </cell>
          <cell r="D551" t="str">
            <v>hour</v>
          </cell>
          <cell r="E551">
            <v>2.5000000000000001E-2</v>
          </cell>
          <cell r="G551">
            <v>0</v>
          </cell>
          <cell r="H551">
            <v>196100</v>
          </cell>
          <cell r="I551">
            <v>4902.5</v>
          </cell>
        </row>
        <row r="553">
          <cell r="B553">
            <v>3</v>
          </cell>
          <cell r="C553" t="str">
            <v>Labour</v>
          </cell>
        </row>
        <row r="554">
          <cell r="A554">
            <v>3</v>
          </cell>
          <cell r="B554">
            <v>1</v>
          </cell>
          <cell r="C554" t="str">
            <v>Common labour</v>
          </cell>
          <cell r="D554" t="str">
            <v>day</v>
          </cell>
          <cell r="E554">
            <v>0.25</v>
          </cell>
          <cell r="G554">
            <v>0</v>
          </cell>
          <cell r="H554">
            <v>25000</v>
          </cell>
          <cell r="I554">
            <v>6250</v>
          </cell>
          <cell r="J554">
            <v>12</v>
          </cell>
        </row>
        <row r="555">
          <cell r="B555" t="str">
            <v>b</v>
          </cell>
          <cell r="C555" t="str">
            <v>Common labour</v>
          </cell>
          <cell r="D555" t="str">
            <v>day</v>
          </cell>
          <cell r="G555">
            <v>0</v>
          </cell>
          <cell r="H555">
            <v>25000</v>
          </cell>
          <cell r="I555">
            <v>0</v>
          </cell>
        </row>
        <row r="557">
          <cell r="B557">
            <v>4</v>
          </cell>
          <cell r="C557" t="str">
            <v>Miscellaneous &amp; Transport</v>
          </cell>
        </row>
        <row r="560">
          <cell r="B560">
            <v>5</v>
          </cell>
          <cell r="C560" t="str">
            <v>Sub Total ( 1 - 4 )</v>
          </cell>
          <cell r="G560">
            <v>0</v>
          </cell>
          <cell r="I560">
            <v>148762.5</v>
          </cell>
        </row>
        <row r="562">
          <cell r="B562">
            <v>6</v>
          </cell>
          <cell r="C562" t="str">
            <v>Indirect Cost</v>
          </cell>
          <cell r="D562">
            <v>0</v>
          </cell>
          <cell r="G562">
            <v>0</v>
          </cell>
          <cell r="I562">
            <v>0</v>
          </cell>
        </row>
        <row r="564">
          <cell r="A564" t="str">
            <v>EW 10a</v>
          </cell>
          <cell r="B564">
            <v>7</v>
          </cell>
          <cell r="C564" t="str">
            <v>Unit Prices (rounded)</v>
          </cell>
          <cell r="G564">
            <v>0</v>
          </cell>
          <cell r="I564">
            <v>148762</v>
          </cell>
        </row>
        <row r="567">
          <cell r="F567" t="str">
            <v>Tenderer's Official Representative</v>
          </cell>
        </row>
        <row r="571">
          <cell r="F571" t="str">
            <v>Signature :</v>
          </cell>
        </row>
        <row r="572">
          <cell r="F572" t="str">
            <v>Name  :</v>
          </cell>
          <cell r="G572" t="str">
            <v>Ir. Sudirman</v>
          </cell>
        </row>
        <row r="573">
          <cell r="F573" t="str">
            <v>Position :</v>
          </cell>
          <cell r="G573" t="str">
            <v>Branch Manager of South of Sumatra</v>
          </cell>
        </row>
        <row r="574">
          <cell r="F574" t="str">
            <v>Date :</v>
          </cell>
          <cell r="G574" t="str">
            <v>August 24, 2007</v>
          </cell>
        </row>
        <row r="575">
          <cell r="F575" t="str">
            <v>Company Stamp :</v>
          </cell>
        </row>
        <row r="578">
          <cell r="A578">
            <v>11</v>
          </cell>
          <cell r="B578" t="str">
            <v>Price Item Number</v>
          </cell>
          <cell r="D578" t="str">
            <v>III-1-3, III-3-2</v>
          </cell>
        </row>
        <row r="579">
          <cell r="B579" t="str">
            <v>Description</v>
          </cell>
          <cell r="D579" t="str">
            <v>Excavation type - A without hauling distance</v>
          </cell>
        </row>
        <row r="581">
          <cell r="F581" t="str">
            <v>Foreign Currency</v>
          </cell>
          <cell r="H581" t="str">
            <v>Local Currency</v>
          </cell>
        </row>
        <row r="582">
          <cell r="F582" t="str">
            <v>( ¥ )</v>
          </cell>
          <cell r="H582" t="str">
            <v>(Rp)</v>
          </cell>
        </row>
        <row r="583">
          <cell r="B583" t="str">
            <v>Item</v>
          </cell>
          <cell r="D583" t="str">
            <v>Unit</v>
          </cell>
          <cell r="E583" t="str">
            <v>Quantity</v>
          </cell>
          <cell r="F583" t="str">
            <v>Unit</v>
          </cell>
          <cell r="G583" t="str">
            <v>Amount</v>
          </cell>
          <cell r="H583" t="str">
            <v>Unit</v>
          </cell>
          <cell r="I583" t="str">
            <v>Amount</v>
          </cell>
        </row>
        <row r="584">
          <cell r="F584" t="str">
            <v>Price</v>
          </cell>
          <cell r="H584" t="str">
            <v>Price</v>
          </cell>
        </row>
        <row r="585">
          <cell r="B585">
            <v>1</v>
          </cell>
          <cell r="C585" t="str">
            <v>Materials and Plant</v>
          </cell>
        </row>
        <row r="588">
          <cell r="B588">
            <v>2</v>
          </cell>
          <cell r="C588" t="str">
            <v>Contractor's Equipment</v>
          </cell>
        </row>
        <row r="589">
          <cell r="B589">
            <v>1</v>
          </cell>
          <cell r="C589" t="str">
            <v>Excavator</v>
          </cell>
          <cell r="D589" t="str">
            <v>hour</v>
          </cell>
          <cell r="E589" t="e">
            <v>#REF!</v>
          </cell>
          <cell r="G589" t="e">
            <v>#REF!</v>
          </cell>
          <cell r="H589">
            <v>253500</v>
          </cell>
          <cell r="I589" t="e">
            <v>#REF!</v>
          </cell>
        </row>
        <row r="593">
          <cell r="B593">
            <v>3</v>
          </cell>
          <cell r="C593" t="str">
            <v>Labour</v>
          </cell>
        </row>
        <row r="597">
          <cell r="B597">
            <v>4</v>
          </cell>
          <cell r="C597" t="str">
            <v>Miscellaneous &amp; Transport</v>
          </cell>
        </row>
        <row r="599">
          <cell r="B599">
            <v>5</v>
          </cell>
          <cell r="C599" t="str">
            <v>Sub Total ( 1 - 4 )</v>
          </cell>
          <cell r="G599" t="e">
            <v>#REF!</v>
          </cell>
          <cell r="I599" t="e">
            <v>#REF!</v>
          </cell>
        </row>
        <row r="601">
          <cell r="B601">
            <v>6</v>
          </cell>
          <cell r="C601" t="str">
            <v>Indirect Cost</v>
          </cell>
          <cell r="D601">
            <v>0</v>
          </cell>
          <cell r="G601" t="e">
            <v>#REF!</v>
          </cell>
          <cell r="I601" t="e">
            <v>#REF!</v>
          </cell>
        </row>
        <row r="603">
          <cell r="B603">
            <v>7</v>
          </cell>
          <cell r="C603" t="str">
            <v>Unit Prices</v>
          </cell>
          <cell r="G603" t="e">
            <v>#REF!</v>
          </cell>
          <cell r="I603" t="e">
            <v>#REF!</v>
          </cell>
        </row>
        <row r="606">
          <cell r="F606" t="str">
            <v>Tenderer's Official Representative</v>
          </cell>
        </row>
        <row r="610">
          <cell r="F610" t="str">
            <v>Signature :</v>
          </cell>
        </row>
        <row r="611">
          <cell r="F611" t="str">
            <v>Name  :</v>
          </cell>
          <cell r="G611" t="str">
            <v>Ir. Sudirman</v>
          </cell>
        </row>
        <row r="612">
          <cell r="F612" t="str">
            <v>Position :</v>
          </cell>
          <cell r="G612" t="str">
            <v>Branch Manager of South of Sumatra</v>
          </cell>
        </row>
        <row r="613">
          <cell r="F613" t="str">
            <v>Date :</v>
          </cell>
          <cell r="G613" t="str">
            <v>August 24, 2007</v>
          </cell>
        </row>
        <row r="614">
          <cell r="F614" t="str">
            <v>Company Stamp :</v>
          </cell>
        </row>
        <row r="617">
          <cell r="A617">
            <v>12</v>
          </cell>
          <cell r="B617" t="str">
            <v>Price Item Number</v>
          </cell>
          <cell r="D617" t="str">
            <v>IIA-1-7</v>
          </cell>
        </row>
        <row r="618">
          <cell r="B618" t="str">
            <v>Description</v>
          </cell>
          <cell r="D618" t="str">
            <v>Embankment Type-A from excavated material</v>
          </cell>
        </row>
        <row r="620">
          <cell r="F620" t="str">
            <v>Foreign Currency</v>
          </cell>
          <cell r="H620" t="str">
            <v>Local Currency</v>
          </cell>
        </row>
        <row r="621">
          <cell r="F621" t="str">
            <v>( ¥ )</v>
          </cell>
          <cell r="H621" t="str">
            <v>(Rp)</v>
          </cell>
        </row>
        <row r="622">
          <cell r="B622" t="str">
            <v>Item</v>
          </cell>
          <cell r="D622" t="str">
            <v>Unit</v>
          </cell>
          <cell r="E622" t="str">
            <v>Quantity</v>
          </cell>
          <cell r="F622" t="str">
            <v>Unit</v>
          </cell>
          <cell r="G622" t="str">
            <v>Amount</v>
          </cell>
          <cell r="H622" t="str">
            <v>Unit</v>
          </cell>
          <cell r="I622" t="str">
            <v>Amount</v>
          </cell>
        </row>
        <row r="623">
          <cell r="F623" t="str">
            <v>Price</v>
          </cell>
          <cell r="H623" t="str">
            <v>Price</v>
          </cell>
        </row>
        <row r="624">
          <cell r="B624">
            <v>1</v>
          </cell>
          <cell r="C624" t="str">
            <v>Materials and Plant</v>
          </cell>
        </row>
        <row r="626">
          <cell r="B626">
            <v>2</v>
          </cell>
          <cell r="C626" t="str">
            <v>Contractor's Equipment</v>
          </cell>
        </row>
        <row r="627">
          <cell r="B627" t="str">
            <v>-</v>
          </cell>
          <cell r="C627" t="str">
            <v>Excavator</v>
          </cell>
          <cell r="D627" t="str">
            <v>hour</v>
          </cell>
          <cell r="E627">
            <v>1.43E-2</v>
          </cell>
          <cell r="G627">
            <v>0</v>
          </cell>
          <cell r="H627">
            <v>253500</v>
          </cell>
          <cell r="I627">
            <v>3625.05</v>
          </cell>
        </row>
        <row r="628">
          <cell r="B628" t="str">
            <v>-</v>
          </cell>
          <cell r="C628" t="str">
            <v>Dump Truck</v>
          </cell>
          <cell r="D628" t="str">
            <v>hour</v>
          </cell>
          <cell r="E628">
            <v>3.2300000000000002E-2</v>
          </cell>
          <cell r="G628">
            <v>0</v>
          </cell>
          <cell r="H628">
            <v>153500</v>
          </cell>
          <cell r="I628">
            <v>4958.05</v>
          </cell>
        </row>
        <row r="629">
          <cell r="B629" t="str">
            <v>-</v>
          </cell>
          <cell r="C629" t="str">
            <v>Bulldozer</v>
          </cell>
          <cell r="D629" t="str">
            <v>hour</v>
          </cell>
          <cell r="E629">
            <v>5.7999999999999996E-3</v>
          </cell>
          <cell r="G629">
            <v>0</v>
          </cell>
          <cell r="H629">
            <v>296300</v>
          </cell>
          <cell r="I629">
            <v>1718.54</v>
          </cell>
        </row>
        <row r="630">
          <cell r="B630" t="str">
            <v>-</v>
          </cell>
          <cell r="C630" t="str">
            <v>Vibro Roller</v>
          </cell>
          <cell r="D630" t="str">
            <v>hour</v>
          </cell>
          <cell r="E630">
            <v>5.7999999999999996E-3</v>
          </cell>
          <cell r="G630">
            <v>0</v>
          </cell>
          <cell r="H630">
            <v>196100</v>
          </cell>
          <cell r="I630">
            <v>1137.3800000000001</v>
          </cell>
        </row>
        <row r="631">
          <cell r="B631" t="str">
            <v>-</v>
          </cell>
          <cell r="C631" t="str">
            <v>Excavator</v>
          </cell>
          <cell r="D631" t="str">
            <v>hour</v>
          </cell>
          <cell r="E631">
            <v>1.9E-3</v>
          </cell>
          <cell r="G631">
            <v>0</v>
          </cell>
          <cell r="H631">
            <v>253500</v>
          </cell>
          <cell r="I631">
            <v>481.65</v>
          </cell>
        </row>
        <row r="632">
          <cell r="B632" t="str">
            <v>-</v>
          </cell>
          <cell r="C632" t="str">
            <v>Water Tank Truck</v>
          </cell>
          <cell r="D632" t="str">
            <v>hour</v>
          </cell>
          <cell r="E632">
            <v>4.0000000000000001E-3</v>
          </cell>
          <cell r="G632">
            <v>0</v>
          </cell>
          <cell r="H632">
            <v>173100</v>
          </cell>
          <cell r="I632">
            <v>692.4</v>
          </cell>
        </row>
        <row r="633">
          <cell r="B633">
            <v>3</v>
          </cell>
          <cell r="C633" t="str">
            <v>Labour</v>
          </cell>
        </row>
        <row r="637">
          <cell r="B637">
            <v>4</v>
          </cell>
          <cell r="C637" t="str">
            <v>Miscellaneous &amp; Transport</v>
          </cell>
        </row>
        <row r="639">
          <cell r="B639">
            <v>5</v>
          </cell>
          <cell r="C639" t="str">
            <v>Sub Total ( 1 - 4 )</v>
          </cell>
          <cell r="G639">
            <v>0</v>
          </cell>
          <cell r="I639">
            <v>12613.07</v>
          </cell>
        </row>
        <row r="641">
          <cell r="B641">
            <v>6</v>
          </cell>
          <cell r="C641" t="str">
            <v>Indirect Cost</v>
          </cell>
          <cell r="D641">
            <v>0</v>
          </cell>
          <cell r="G641">
            <v>0</v>
          </cell>
          <cell r="I641">
            <v>0</v>
          </cell>
        </row>
        <row r="643">
          <cell r="A643" t="str">
            <v>EW 12</v>
          </cell>
          <cell r="B643">
            <v>7</v>
          </cell>
          <cell r="C643" t="str">
            <v>Unit Prices (rounded)</v>
          </cell>
          <cell r="G643">
            <v>0</v>
          </cell>
          <cell r="I643">
            <v>12613</v>
          </cell>
        </row>
        <row r="646">
          <cell r="F646" t="str">
            <v>Tenderer's Official Representative</v>
          </cell>
        </row>
        <row r="650">
          <cell r="F650" t="str">
            <v>Signature :</v>
          </cell>
        </row>
        <row r="651">
          <cell r="F651" t="str">
            <v>Name  :</v>
          </cell>
          <cell r="G651" t="str">
            <v>Ir. Sudirman</v>
          </cell>
        </row>
        <row r="652">
          <cell r="F652" t="str">
            <v>Position :</v>
          </cell>
          <cell r="G652" t="str">
            <v>Branch Manager of South of Sumatra</v>
          </cell>
        </row>
        <row r="653">
          <cell r="F653" t="str">
            <v>Date :</v>
          </cell>
          <cell r="G653" t="str">
            <v>August 24, 2007</v>
          </cell>
        </row>
        <row r="654">
          <cell r="F654" t="str">
            <v>Company Stamp :</v>
          </cell>
        </row>
        <row r="657">
          <cell r="A657">
            <v>12</v>
          </cell>
          <cell r="B657" t="str">
            <v>Price Item Number</v>
          </cell>
          <cell r="D657" t="str">
            <v>IIA-1-8</v>
          </cell>
        </row>
        <row r="658">
          <cell r="B658" t="str">
            <v>Description</v>
          </cell>
          <cell r="D658" t="str">
            <v>Embankment Type-A from borrow material with hauling distance 1 to 3 km</v>
          </cell>
        </row>
        <row r="660">
          <cell r="F660" t="str">
            <v>Foreign Currency</v>
          </cell>
          <cell r="H660" t="str">
            <v>Local Currency</v>
          </cell>
        </row>
        <row r="661">
          <cell r="F661" t="str">
            <v>( ¥ )</v>
          </cell>
          <cell r="H661" t="str">
            <v>(Rp)</v>
          </cell>
        </row>
        <row r="662">
          <cell r="B662" t="str">
            <v>Item</v>
          </cell>
          <cell r="D662" t="str">
            <v>Unit</v>
          </cell>
          <cell r="E662" t="str">
            <v>Quantity</v>
          </cell>
          <cell r="F662" t="str">
            <v>Unit</v>
          </cell>
          <cell r="G662" t="str">
            <v>Amount</v>
          </cell>
          <cell r="H662" t="str">
            <v>Unit</v>
          </cell>
          <cell r="I662" t="str">
            <v>Amount</v>
          </cell>
        </row>
        <row r="663">
          <cell r="F663" t="str">
            <v>Price</v>
          </cell>
          <cell r="H663" t="str">
            <v>Price</v>
          </cell>
        </row>
        <row r="664">
          <cell r="B664">
            <v>1</v>
          </cell>
          <cell r="C664" t="str">
            <v>Materials and Plant</v>
          </cell>
        </row>
        <row r="666">
          <cell r="B666">
            <v>2</v>
          </cell>
          <cell r="C666" t="str">
            <v>Contractor's Equipment</v>
          </cell>
        </row>
        <row r="667">
          <cell r="B667" t="str">
            <v>-</v>
          </cell>
          <cell r="C667" t="str">
            <v>Excavator</v>
          </cell>
          <cell r="D667" t="str">
            <v>hour</v>
          </cell>
          <cell r="E667">
            <v>1.43E-2</v>
          </cell>
          <cell r="G667">
            <v>0</v>
          </cell>
          <cell r="H667">
            <v>253500</v>
          </cell>
          <cell r="I667">
            <v>3625.05</v>
          </cell>
        </row>
        <row r="668">
          <cell r="B668" t="str">
            <v>-</v>
          </cell>
          <cell r="C668" t="str">
            <v>Dump Truck</v>
          </cell>
          <cell r="D668" t="str">
            <v>hour</v>
          </cell>
          <cell r="E668">
            <v>6.7424999999999999E-2</v>
          </cell>
          <cell r="G668">
            <v>0</v>
          </cell>
          <cell r="H668">
            <v>153500</v>
          </cell>
          <cell r="I668">
            <v>10349.74</v>
          </cell>
        </row>
        <row r="669">
          <cell r="B669" t="str">
            <v>-</v>
          </cell>
          <cell r="C669" t="str">
            <v>Bulldozer</v>
          </cell>
          <cell r="D669" t="str">
            <v>hour</v>
          </cell>
          <cell r="E669">
            <v>5.0000000000000001E-3</v>
          </cell>
          <cell r="G669">
            <v>0</v>
          </cell>
          <cell r="H669">
            <v>296300</v>
          </cell>
          <cell r="I669">
            <v>1481.5</v>
          </cell>
        </row>
        <row r="670">
          <cell r="B670" t="str">
            <v>-</v>
          </cell>
          <cell r="C670" t="str">
            <v>Vibro Roller</v>
          </cell>
          <cell r="D670" t="str">
            <v>hour</v>
          </cell>
          <cell r="E670">
            <v>5.0000000000000001E-3</v>
          </cell>
          <cell r="G670">
            <v>0</v>
          </cell>
          <cell r="H670">
            <v>196100</v>
          </cell>
          <cell r="I670">
            <v>980.5</v>
          </cell>
        </row>
        <row r="671">
          <cell r="B671" t="str">
            <v>-</v>
          </cell>
          <cell r="C671" t="str">
            <v>Excavator</v>
          </cell>
          <cell r="D671" t="str">
            <v>hour</v>
          </cell>
          <cell r="E671">
            <v>1.9E-3</v>
          </cell>
          <cell r="G671">
            <v>0</v>
          </cell>
          <cell r="H671">
            <v>253500</v>
          </cell>
          <cell r="I671">
            <v>481.65</v>
          </cell>
        </row>
        <row r="672">
          <cell r="B672" t="str">
            <v>-</v>
          </cell>
          <cell r="C672" t="str">
            <v>Water Tank Truck</v>
          </cell>
          <cell r="D672" t="str">
            <v>hour</v>
          </cell>
          <cell r="E672">
            <v>4.0000000000000001E-3</v>
          </cell>
          <cell r="G672">
            <v>0</v>
          </cell>
          <cell r="H672">
            <v>173100</v>
          </cell>
          <cell r="I672">
            <v>692.4</v>
          </cell>
        </row>
        <row r="673">
          <cell r="B673">
            <v>3</v>
          </cell>
          <cell r="C673" t="str">
            <v>Labour</v>
          </cell>
        </row>
        <row r="677">
          <cell r="B677">
            <v>4</v>
          </cell>
          <cell r="C677" t="str">
            <v>Miscellaneous &amp; Transport</v>
          </cell>
        </row>
        <row r="679">
          <cell r="B679">
            <v>5</v>
          </cell>
          <cell r="C679" t="str">
            <v>Sub Total ( 1 - 4 )</v>
          </cell>
          <cell r="G679">
            <v>0</v>
          </cell>
          <cell r="I679">
            <v>17610.840000000004</v>
          </cell>
        </row>
        <row r="681">
          <cell r="B681">
            <v>6</v>
          </cell>
          <cell r="C681" t="str">
            <v>Indirect Cost</v>
          </cell>
          <cell r="D681">
            <v>0</v>
          </cell>
          <cell r="G681">
            <v>0</v>
          </cell>
          <cell r="I681">
            <v>0</v>
          </cell>
        </row>
        <row r="683">
          <cell r="A683" t="str">
            <v>EW 13</v>
          </cell>
          <cell r="B683">
            <v>7</v>
          </cell>
          <cell r="C683" t="str">
            <v>Unit Prices (rounded)</v>
          </cell>
          <cell r="G683">
            <v>0</v>
          </cell>
          <cell r="I683">
            <v>17610</v>
          </cell>
        </row>
        <row r="686">
          <cell r="F686" t="str">
            <v>Tenderer's Official Representative</v>
          </cell>
        </row>
        <row r="690">
          <cell r="F690" t="str">
            <v>Signature :</v>
          </cell>
        </row>
        <row r="691">
          <cell r="F691" t="str">
            <v>Name  :</v>
          </cell>
          <cell r="G691" t="str">
            <v>Ir. Sudirman</v>
          </cell>
        </row>
        <row r="692">
          <cell r="F692" t="str">
            <v>Position :</v>
          </cell>
          <cell r="G692" t="str">
            <v>Branch Manager of South of Sumatra</v>
          </cell>
        </row>
        <row r="693">
          <cell r="F693" t="str">
            <v>Date :</v>
          </cell>
          <cell r="G693" t="str">
            <v>August 24, 2007</v>
          </cell>
        </row>
        <row r="694">
          <cell r="F694" t="str">
            <v>Company Stamp :</v>
          </cell>
        </row>
        <row r="697">
          <cell r="A697">
            <v>12</v>
          </cell>
          <cell r="B697" t="str">
            <v>Price Item Number</v>
          </cell>
          <cell r="D697" t="str">
            <v>IIA-1-9</v>
          </cell>
        </row>
        <row r="698">
          <cell r="B698" t="str">
            <v>Description</v>
          </cell>
          <cell r="D698" t="str">
            <v>Embankment Type-A from borrow material with hauling distance 3 to 5 km</v>
          </cell>
        </row>
        <row r="700">
          <cell r="F700" t="str">
            <v>Foreign Currency</v>
          </cell>
          <cell r="H700" t="str">
            <v>Local Currency</v>
          </cell>
        </row>
        <row r="701">
          <cell r="F701" t="str">
            <v>( ¥ )</v>
          </cell>
          <cell r="H701" t="str">
            <v>(Rp)</v>
          </cell>
        </row>
        <row r="702">
          <cell r="B702" t="str">
            <v>Item</v>
          </cell>
          <cell r="D702" t="str">
            <v>Unit</v>
          </cell>
          <cell r="E702" t="str">
            <v>Quantity</v>
          </cell>
          <cell r="F702" t="str">
            <v>Unit</v>
          </cell>
          <cell r="G702" t="str">
            <v>Amount</v>
          </cell>
          <cell r="H702" t="str">
            <v>Unit</v>
          </cell>
          <cell r="I702" t="str">
            <v>Amount</v>
          </cell>
        </row>
        <row r="703">
          <cell r="F703" t="str">
            <v>Price</v>
          </cell>
          <cell r="H703" t="str">
            <v>Price</v>
          </cell>
        </row>
        <row r="704">
          <cell r="B704">
            <v>1</v>
          </cell>
          <cell r="C704" t="str">
            <v>Materials and Plant</v>
          </cell>
        </row>
        <row r="706">
          <cell r="B706">
            <v>2</v>
          </cell>
          <cell r="C706" t="str">
            <v>Contractor's Equipment</v>
          </cell>
        </row>
        <row r="707">
          <cell r="B707" t="str">
            <v>-</v>
          </cell>
          <cell r="C707" t="str">
            <v>Excavator</v>
          </cell>
          <cell r="D707" t="str">
            <v>hour</v>
          </cell>
          <cell r="E707">
            <v>1.43E-2</v>
          </cell>
          <cell r="G707">
            <v>0</v>
          </cell>
          <cell r="H707">
            <v>253500</v>
          </cell>
          <cell r="I707">
            <v>3625.05</v>
          </cell>
        </row>
        <row r="708">
          <cell r="B708" t="str">
            <v>-</v>
          </cell>
          <cell r="C708" t="str">
            <v>Dump Truck</v>
          </cell>
          <cell r="D708" t="str">
            <v>hour</v>
          </cell>
          <cell r="E708">
            <v>0.11176750000000001</v>
          </cell>
          <cell r="G708">
            <v>0</v>
          </cell>
          <cell r="H708">
            <v>153500</v>
          </cell>
          <cell r="I708">
            <v>17156.310000000001</v>
          </cell>
        </row>
        <row r="709">
          <cell r="B709" t="str">
            <v>-</v>
          </cell>
          <cell r="C709" t="str">
            <v>Bulldozer</v>
          </cell>
          <cell r="D709" t="str">
            <v>hour</v>
          </cell>
          <cell r="E709">
            <v>5.0000000000000001E-3</v>
          </cell>
          <cell r="G709">
            <v>0</v>
          </cell>
          <cell r="H709">
            <v>296300</v>
          </cell>
          <cell r="I709">
            <v>1481.5</v>
          </cell>
        </row>
        <row r="710">
          <cell r="B710" t="str">
            <v>-</v>
          </cell>
          <cell r="C710" t="str">
            <v>Vibro Roller</v>
          </cell>
          <cell r="D710" t="str">
            <v>hour</v>
          </cell>
          <cell r="E710">
            <v>5.0000000000000001E-3</v>
          </cell>
          <cell r="G710">
            <v>0</v>
          </cell>
          <cell r="H710">
            <v>196100</v>
          </cell>
          <cell r="I710">
            <v>980.5</v>
          </cell>
        </row>
        <row r="711">
          <cell r="B711" t="str">
            <v>-</v>
          </cell>
          <cell r="C711" t="str">
            <v>Excavator</v>
          </cell>
          <cell r="D711" t="str">
            <v>hour</v>
          </cell>
          <cell r="E711">
            <v>1.9E-3</v>
          </cell>
          <cell r="G711">
            <v>0</v>
          </cell>
          <cell r="H711">
            <v>253500</v>
          </cell>
          <cell r="I711">
            <v>481.65</v>
          </cell>
        </row>
        <row r="712">
          <cell r="B712" t="str">
            <v>-</v>
          </cell>
          <cell r="C712" t="str">
            <v>Water Tank Truck</v>
          </cell>
          <cell r="D712" t="str">
            <v>hour</v>
          </cell>
          <cell r="E712">
            <v>4.0000000000000001E-3</v>
          </cell>
          <cell r="G712">
            <v>0</v>
          </cell>
          <cell r="H712">
            <v>173100</v>
          </cell>
          <cell r="I712">
            <v>692.4</v>
          </cell>
        </row>
        <row r="713">
          <cell r="B713">
            <v>3</v>
          </cell>
          <cell r="C713" t="str">
            <v>Labour</v>
          </cell>
        </row>
        <row r="717">
          <cell r="B717">
            <v>4</v>
          </cell>
          <cell r="C717" t="str">
            <v>Miscellaneous &amp; Transport</v>
          </cell>
        </row>
        <row r="719">
          <cell r="B719">
            <v>5</v>
          </cell>
          <cell r="C719" t="str">
            <v>Sub Total ( 1 - 4 )</v>
          </cell>
          <cell r="G719">
            <v>0</v>
          </cell>
          <cell r="I719">
            <v>24417.410000000003</v>
          </cell>
        </row>
        <row r="721">
          <cell r="B721">
            <v>6</v>
          </cell>
          <cell r="C721" t="str">
            <v>Indirect Cost</v>
          </cell>
          <cell r="D721">
            <v>0</v>
          </cell>
          <cell r="G721">
            <v>0</v>
          </cell>
          <cell r="I721">
            <v>0</v>
          </cell>
        </row>
        <row r="723">
          <cell r="A723" t="str">
            <v>EW 14</v>
          </cell>
          <cell r="B723">
            <v>7</v>
          </cell>
          <cell r="C723" t="str">
            <v>Unit Prices (rounded)</v>
          </cell>
          <cell r="G723">
            <v>0</v>
          </cell>
          <cell r="I723">
            <v>24417</v>
          </cell>
        </row>
        <row r="726">
          <cell r="F726" t="str">
            <v>Tenderer's Official Representative</v>
          </cell>
        </row>
        <row r="730">
          <cell r="F730" t="str">
            <v>Signature :</v>
          </cell>
        </row>
        <row r="731">
          <cell r="F731" t="str">
            <v>Name  :</v>
          </cell>
          <cell r="G731" t="str">
            <v>Ir. Sudirman</v>
          </cell>
        </row>
        <row r="732">
          <cell r="F732" t="str">
            <v>Position :</v>
          </cell>
          <cell r="G732" t="str">
            <v>Branch Manager of South of Sumatra</v>
          </cell>
        </row>
        <row r="733">
          <cell r="F733" t="str">
            <v>Date :</v>
          </cell>
          <cell r="G733" t="str">
            <v>August 24, 2007</v>
          </cell>
        </row>
        <row r="734">
          <cell r="F734" t="str">
            <v>Company Stamp :</v>
          </cell>
        </row>
      </sheetData>
      <sheetData sheetId="9">
        <row r="765">
          <cell r="I765">
            <v>7511555</v>
          </cell>
        </row>
      </sheetData>
      <sheetData sheetId="10">
        <row r="503">
          <cell r="I503">
            <v>67866</v>
          </cell>
        </row>
      </sheetData>
      <sheetData sheetId="11"/>
      <sheetData sheetId="12"/>
      <sheetData sheetId="13"/>
      <sheetData sheetId="14">
        <row r="10">
          <cell r="C10" t="str">
            <v>Branch Manager of South of Sumatra</v>
          </cell>
        </row>
        <row r="12">
          <cell r="C12" t="str">
            <v>August 24, 2007</v>
          </cell>
        </row>
        <row r="23">
          <cell r="C23">
            <v>365</v>
          </cell>
        </row>
      </sheetData>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80.xml><?xml version="1.0" encoding="utf-8"?>
<externalLink xmlns="http://schemas.openxmlformats.org/spreadsheetml/2006/main">
  <externalBook xmlns:r="http://schemas.openxmlformats.org/officeDocument/2006/relationships" r:id="rId1">
    <sheetNames>
      <sheetName val="Tiang Pancang Baja"/>
      <sheetName val="Pembongkaran"/>
      <sheetName val="Geotxtil"/>
      <sheetName val="Expantion Joint"/>
      <sheetName val="NP"/>
      <sheetName val="NP (2)"/>
      <sheetName val="diafrag"/>
      <sheetName val="Void Slab"/>
      <sheetName val="deck slab"/>
      <sheetName val="Additional"/>
      <sheetName val="Lean Concr"/>
      <sheetName val="Perletakan Strip"/>
      <sheetName val="Pembongkaran Jbt Lama"/>
      <sheetName val="Pemb Jbt Rangka Baja"/>
      <sheetName val="Pengadaan Jembatan Sementara"/>
      <sheetName val="Pengadaan Jembatan Aramco"/>
      <sheetName val="Tiang Pancang"/>
    </sheetNames>
    <sheetDataSet>
      <sheetData sheetId="0" refreshError="1"/>
      <sheetData sheetId="1" refreshError="1"/>
      <sheetData sheetId="2" refreshError="1"/>
      <sheetData sheetId="3" refreshError="1"/>
      <sheetData sheetId="4" refreshError="1">
        <row r="1322">
          <cell r="T1322" t="str">
            <v>Analisa EI-745</v>
          </cell>
        </row>
        <row r="1324">
          <cell r="L1324" t="str">
            <v>FORMULIR STANDAR UNTUK</v>
          </cell>
        </row>
        <row r="1325">
          <cell r="L1325" t="str">
            <v>PEREKAMAN ANALISA MASING-MASING HARGA SATUAN</v>
          </cell>
        </row>
        <row r="1326">
          <cell r="L1326">
            <v>0</v>
          </cell>
        </row>
        <row r="1328">
          <cell r="L1328" t="str">
            <v>NOMOR HIBAH</v>
          </cell>
          <cell r="O1328" t="str">
            <v>:  ADB 0002 - INO</v>
          </cell>
        </row>
        <row r="1329">
          <cell r="L1329" t="str">
            <v>NAMA PAKET</v>
          </cell>
          <cell r="O1329" t="e">
            <v>#REF!</v>
          </cell>
        </row>
        <row r="1330">
          <cell r="L1330" t="str">
            <v>LOKASI PROYEK</v>
          </cell>
          <cell r="O1330" t="e">
            <v>#REF!</v>
          </cell>
        </row>
        <row r="1331">
          <cell r="L1331" t="str">
            <v>PROVINSI</v>
          </cell>
          <cell r="O1331" t="e">
            <v>#REF!</v>
          </cell>
        </row>
        <row r="1332">
          <cell r="L1332">
            <v>0</v>
          </cell>
          <cell r="O1332" t="e">
            <v>#REF!</v>
          </cell>
        </row>
        <row r="1333">
          <cell r="L1333" t="str">
            <v>ITEM PEMBAYARAN NO.</v>
          </cell>
          <cell r="O1333" t="str">
            <v>:  7.5 (2)</v>
          </cell>
          <cell r="R1333" t="str">
            <v>PERKIRAAN VOL. PEK.</v>
          </cell>
          <cell r="T1333" t="str">
            <v>:</v>
          </cell>
          <cell r="U1333">
            <v>0</v>
          </cell>
        </row>
        <row r="1334">
          <cell r="L1334" t="str">
            <v>JENIS PEKERJAAN</v>
          </cell>
          <cell r="O1334" t="str">
            <v>:  Pengangkutan Material Jembatan</v>
          </cell>
          <cell r="R1334" t="str">
            <v>TOTAL HARGA (Rp.)</v>
          </cell>
          <cell r="T1334" t="str">
            <v>:</v>
          </cell>
          <cell r="U1334">
            <v>0</v>
          </cell>
        </row>
        <row r="1335">
          <cell r="L1335" t="str">
            <v>SATUAN PEMBAYARAN</v>
          </cell>
          <cell r="O1335" t="str">
            <v>:  KG</v>
          </cell>
          <cell r="R1335" t="str">
            <v>% THD. BIAYA PROYEK</v>
          </cell>
          <cell r="T1335" t="str">
            <v>:</v>
          </cell>
          <cell r="U1335">
            <v>0</v>
          </cell>
        </row>
        <row r="1338">
          <cell r="Q1338" t="str">
            <v>PERKIRAAN</v>
          </cell>
          <cell r="R1338" t="str">
            <v>HARGA</v>
          </cell>
          <cell r="S1338" t="str">
            <v>JUMLAH</v>
          </cell>
        </row>
        <row r="1339">
          <cell r="L1339" t="str">
            <v>NO.</v>
          </cell>
          <cell r="N1339" t="str">
            <v>KOMPONEN</v>
          </cell>
          <cell r="P1339" t="str">
            <v>SATUAN</v>
          </cell>
          <cell r="Q1339" t="str">
            <v>KUANTITAS</v>
          </cell>
          <cell r="R1339" t="str">
            <v>SATUAN</v>
          </cell>
          <cell r="S1339" t="str">
            <v>HARGA</v>
          </cell>
        </row>
        <row r="1340">
          <cell r="R1340" t="str">
            <v>(Rp.)</v>
          </cell>
          <cell r="S1340" t="str">
            <v>(Rp.)</v>
          </cell>
        </row>
        <row r="1343">
          <cell r="L1343" t="str">
            <v>A.</v>
          </cell>
          <cell r="N1343" t="str">
            <v>TENAGA</v>
          </cell>
        </row>
        <row r="1345">
          <cell r="L1345" t="str">
            <v>1.</v>
          </cell>
          <cell r="N1345" t="str">
            <v>Pekerja</v>
          </cell>
          <cell r="O1345" t="str">
            <v>(L01)</v>
          </cell>
          <cell r="P1345" t="str">
            <v>jam</v>
          </cell>
          <cell r="Q1345">
            <v>1.0000000000000001E-5</v>
          </cell>
          <cell r="R1345">
            <v>5817</v>
          </cell>
          <cell r="U1345">
            <v>5.8170000000000006E-2</v>
          </cell>
        </row>
        <row r="1346">
          <cell r="L1346" t="str">
            <v>3.</v>
          </cell>
          <cell r="N1346" t="str">
            <v>Mandor</v>
          </cell>
          <cell r="O1346" t="str">
            <v>(L03)</v>
          </cell>
          <cell r="P1346" t="str">
            <v>jam</v>
          </cell>
          <cell r="Q1346">
            <v>1.3386880856760375E-4</v>
          </cell>
          <cell r="R1346">
            <v>8357</v>
          </cell>
          <cell r="U1346">
            <v>1.1187416331994646</v>
          </cell>
        </row>
        <row r="1349">
          <cell r="Q1349" t="str">
            <v xml:space="preserve">JUMLAH HARGA TENAGA   </v>
          </cell>
          <cell r="U1349">
            <v>1.1769116331994647</v>
          </cell>
        </row>
        <row r="1351">
          <cell r="L1351" t="str">
            <v>B.</v>
          </cell>
          <cell r="N1351" t="str">
            <v>BAHAN</v>
          </cell>
        </row>
        <row r="1359">
          <cell r="Q1359" t="str">
            <v xml:space="preserve">JUMLAH HARGA BAHAN   </v>
          </cell>
          <cell r="U1359">
            <v>0</v>
          </cell>
        </row>
        <row r="1361">
          <cell r="L1361" t="str">
            <v>C.</v>
          </cell>
          <cell r="N1361" t="str">
            <v>PERALATAN</v>
          </cell>
        </row>
        <row r="1363">
          <cell r="L1363" t="str">
            <v>1.</v>
          </cell>
          <cell r="N1363" t="str">
            <v>Trailer, 15 ton</v>
          </cell>
          <cell r="O1363" t="str">
            <v>E35</v>
          </cell>
          <cell r="P1363" t="str">
            <v>jam</v>
          </cell>
          <cell r="Q1363">
            <v>1.6827309236947792E-3</v>
          </cell>
          <cell r="R1363">
            <v>234728.86853980148</v>
          </cell>
          <cell r="U1363">
            <v>394.98552577581052</v>
          </cell>
        </row>
        <row r="1364">
          <cell r="L1364" t="str">
            <v>2.</v>
          </cell>
          <cell r="N1364" t="str">
            <v>Crane</v>
          </cell>
          <cell r="O1364" t="str">
            <v>E31</v>
          </cell>
          <cell r="P1364" t="str">
            <v>jam</v>
          </cell>
          <cell r="Q1364">
            <v>1.3386880856760375E-4</v>
          </cell>
          <cell r="R1364">
            <v>345785.3356401663</v>
          </cell>
          <cell r="U1364">
            <v>46.289870902298034</v>
          </cell>
        </row>
        <row r="1365">
          <cell r="L1365" t="str">
            <v>3.</v>
          </cell>
          <cell r="N1365" t="str">
            <v>Alat Bantu</v>
          </cell>
          <cell r="P1365" t="str">
            <v>Ls</v>
          </cell>
          <cell r="Q1365">
            <v>1</v>
          </cell>
          <cell r="R1365">
            <v>100</v>
          </cell>
          <cell r="U1365">
            <v>100</v>
          </cell>
        </row>
        <row r="1366">
          <cell r="L1366" t="str">
            <v>4.</v>
          </cell>
          <cell r="N1366" t="str">
            <v>Angkutan Kapal Laut</v>
          </cell>
          <cell r="P1366" t="str">
            <v>millaut</v>
          </cell>
          <cell r="Q1366">
            <v>0</v>
          </cell>
          <cell r="R1366">
            <v>0</v>
          </cell>
          <cell r="U1366">
            <v>0</v>
          </cell>
        </row>
        <row r="1371">
          <cell r="Q1371" t="str">
            <v xml:space="preserve">JUMLAH HARGA PERALATAN   </v>
          </cell>
          <cell r="U1371">
            <v>541.27539667810856</v>
          </cell>
        </row>
        <row r="1373">
          <cell r="L1373" t="str">
            <v>D.</v>
          </cell>
          <cell r="N1373" t="str">
            <v>JUMLAH HARGA TENAGA, BAHAN DAN PERALATAN  ( A + B + C )</v>
          </cell>
          <cell r="U1373">
            <v>542.452308311308</v>
          </cell>
        </row>
        <row r="1374">
          <cell r="L1374" t="str">
            <v>E.</v>
          </cell>
          <cell r="N1374" t="str">
            <v>OVERHEAD &amp; PROFIT</v>
          </cell>
          <cell r="P1374">
            <v>10</v>
          </cell>
          <cell r="Q1374" t="str">
            <v>%  x  D</v>
          </cell>
          <cell r="U1374">
            <v>54.245230831130804</v>
          </cell>
        </row>
        <row r="1375">
          <cell r="L1375" t="str">
            <v>F.</v>
          </cell>
          <cell r="N1375" t="str">
            <v>HARGA SATUAN PEKERJAAN  ( D + E )</v>
          </cell>
          <cell r="U1375">
            <v>596</v>
          </cell>
        </row>
        <row r="1376">
          <cell r="L1376" t="str">
            <v>Note: 1</v>
          </cell>
          <cell r="N1376" t="str">
            <v>SATUAN dapat berdasarkan atas jam operasi untuk Tenaga Kerja dan Peralatan, volume dan/atau ukuran</v>
          </cell>
        </row>
        <row r="1377">
          <cell r="N1377" t="str">
            <v>berat untuk bahan-bahan.</v>
          </cell>
        </row>
        <row r="1378">
          <cell r="L1378">
            <v>2</v>
          </cell>
          <cell r="N1378" t="str">
            <v>Kuantitas satuan adalah kuantitas setiap komponen untuk menyelesaikan satu satuan pekerjaan dari nomor</v>
          </cell>
        </row>
        <row r="1379">
          <cell r="N1379" t="str">
            <v>mata pembayaran.</v>
          </cell>
        </row>
        <row r="1380">
          <cell r="L1380">
            <v>3</v>
          </cell>
          <cell r="N1380" t="str">
            <v>Biaya satuan untuk peralatan sudah termasuk bahan bakar, bahan habis dipakai dan operator.</v>
          </cell>
        </row>
        <row r="1381">
          <cell r="L1381">
            <v>4</v>
          </cell>
          <cell r="N1381" t="str">
            <v>Biaya satuan sudah termasuk pengeluaran untuk seluruh pajak yang berkaitan (tetapi tidak termasuk PPN</v>
          </cell>
        </row>
        <row r="1382">
          <cell r="N1382" t="str">
            <v>yang dibayar dari kontrak) dan biaya-biaya lainnya.</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81.xml><?xml version="1.0" encoding="utf-8"?>
<externalLink xmlns="http://schemas.openxmlformats.org/spreadsheetml/2006/main">
  <externalBook xmlns:r="http://schemas.openxmlformats.org/officeDocument/2006/relationships" r:id="rId1">
    <sheetNames>
      <sheetName val="Kelengkapan"/>
      <sheetName val="infor"/>
      <sheetName val="REKAP"/>
      <sheetName val="KWANTITAS"/>
      <sheetName val="BASIC"/>
      <sheetName val="JA"/>
      <sheetName val="AGGR"/>
      <sheetName val="QUARI"/>
      <sheetName val="ALAT"/>
      <sheetName val="1"/>
      <sheetName val="2"/>
      <sheetName val="3"/>
      <sheetName val="5"/>
      <sheetName val="6"/>
      <sheetName val="7"/>
      <sheetName val="8"/>
      <sheetName val="10"/>
      <sheetName val="ANL"/>
      <sheetName val="JP"/>
      <sheetName val="JB"/>
      <sheetName val="ON SITE"/>
      <sheetName val="ASPAL"/>
      <sheetName val="CRUSER"/>
      <sheetName val="DAFTAR UPAH"/>
      <sheetName val="MP. Utama"/>
      <sheetName val="Peralatan"/>
      <sheetName val="Personil Inti"/>
      <sheetName val="Subkon"/>
    </sheetNames>
    <sheetDataSet>
      <sheetData sheetId="0"/>
      <sheetData sheetId="1"/>
      <sheetData sheetId="2" refreshError="1"/>
      <sheetData sheetId="3" refreshError="1"/>
      <sheetData sheetId="4"/>
      <sheetData sheetId="5"/>
      <sheetData sheetId="6" refreshError="1"/>
      <sheetData sheetId="7" refreshError="1">
        <row r="120">
          <cell r="F120">
            <v>135900</v>
          </cell>
        </row>
        <row r="232">
          <cell r="F232">
            <v>165500</v>
          </cell>
        </row>
        <row r="365">
          <cell r="F365">
            <v>162800</v>
          </cell>
        </row>
        <row r="456">
          <cell r="F456">
            <v>171900</v>
          </cell>
        </row>
        <row r="568">
          <cell r="F568">
            <v>159400</v>
          </cell>
        </row>
        <row r="680">
          <cell r="F680">
            <v>114800</v>
          </cell>
        </row>
      </sheetData>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82.xml><?xml version="1.0" encoding="utf-8"?>
<externalLink xmlns="http://schemas.openxmlformats.org/spreadsheetml/2006/main">
  <externalBook xmlns:r="http://schemas.openxmlformats.org/officeDocument/2006/relationships" r:id="rId1">
    <sheetNames>
      <sheetName val="kont anak1"/>
    </sheetNames>
    <sheetDataSet>
      <sheetData sheetId="0" refreshError="1"/>
    </sheetDataSet>
  </externalBook>
</externalLink>
</file>

<file path=xl/externalLinks/externalLink83.xml><?xml version="1.0" encoding="utf-8"?>
<externalLink xmlns="http://schemas.openxmlformats.org/spreadsheetml/2006/main">
  <externalBook xmlns:r="http://schemas.openxmlformats.org/officeDocument/2006/relationships" r:id="rId1">
    <sheetNames>
      <sheetName val="DISCLAIMER"/>
      <sheetName val="MAJOR"/>
      <sheetName val="%"/>
      <sheetName val="Rekap"/>
      <sheetName val="Informasi"/>
      <sheetName val="Peta Quarry"/>
      <sheetName val="Mobilisasi"/>
      <sheetName val="Perhitungan Mobilisasi Alat"/>
      <sheetName val="Lalu Lintas"/>
      <sheetName val="Jembatan Sementara"/>
      <sheetName val="BOQ"/>
      <sheetName val="D2"/>
      <sheetName val="D3"/>
      <sheetName val="D4"/>
      <sheetName val="D5"/>
      <sheetName val="D6"/>
      <sheetName val="D6 ASBT"/>
      <sheetName val="D7(1)"/>
      <sheetName val="D7(2)"/>
      <sheetName val="D7(3)"/>
      <sheetName val="D8(1)"/>
      <sheetName val="D8(2)"/>
      <sheetName val="D9"/>
      <sheetName val="D10 LS-Rutin"/>
      <sheetName val="D10 Kuantitas"/>
      <sheetName val="D10 Analisa HSP"/>
      <sheetName val="4-Basic Price"/>
      <sheetName val="4-Analisa Quarry"/>
      <sheetName val="4-formulir harga bahan"/>
      <sheetName val="5-ALAT(1)"/>
      <sheetName val="5-ALAT (2)"/>
      <sheetName val="Agg Halus &amp; Kasar"/>
      <sheetName val="Agg A"/>
      <sheetName val="Agg B"/>
      <sheetName val="Agg 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row r="8">
          <cell r="F8">
            <v>4532.3142857142857</v>
          </cell>
        </row>
        <row r="9">
          <cell r="F9">
            <v>5963.5714285714284</v>
          </cell>
        </row>
        <row r="10">
          <cell r="F10">
            <v>7156.2857142857147</v>
          </cell>
        </row>
        <row r="60">
          <cell r="F60">
            <v>6400</v>
          </cell>
        </row>
        <row r="61">
          <cell r="F61">
            <v>1650</v>
          </cell>
        </row>
        <row r="70">
          <cell r="F70">
            <v>5500</v>
          </cell>
        </row>
        <row r="78">
          <cell r="F78">
            <v>245166.35687497546</v>
          </cell>
        </row>
        <row r="79">
          <cell r="F79">
            <v>226389.8792236358</v>
          </cell>
        </row>
        <row r="90">
          <cell r="F90">
            <v>973593.01274346234</v>
          </cell>
        </row>
        <row r="91">
          <cell r="F91">
            <v>8500</v>
          </cell>
        </row>
      </sheetData>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84.xml><?xml version="1.0" encoding="utf-8"?>
<externalLink xmlns="http://schemas.openxmlformats.org/spreadsheetml/2006/main">
  <externalBook xmlns:r="http://schemas.openxmlformats.org/officeDocument/2006/relationships" r:id="rId1">
    <sheetNames>
      <sheetName val="Data Induk"/>
      <sheetName val="Penawaran"/>
      <sheetName val="Rekap"/>
      <sheetName val="Rekap-I"/>
      <sheetName val="Kuantitas-I"/>
      <sheetName val="Rekap-II"/>
      <sheetName val="Kuantitas-II"/>
      <sheetName val="01-Daftar MPU"/>
      <sheetName val="02-Anl MPU"/>
      <sheetName val="03-Urai Tek-HSP"/>
      <sheetName val="04-Sat Dasar"/>
      <sheetName val="06-Jadwal"/>
      <sheetName val="07-Net Work-I"/>
      <sheetName val="08-Jadl Alat"/>
      <sheetName val="9-Jadl Bahan"/>
      <sheetName val="10-Jadl Tenaga"/>
      <sheetName val="11-Personil"/>
      <sheetName val="12-Str Org"/>
      <sheetName val="13-Peralatan"/>
      <sheetName val="14-M O S"/>
      <sheetName val="15-Konf STC"/>
      <sheetName val="16-Konf AMP"/>
      <sheetName val="17-Konf Beton"/>
      <sheetName val="18(19)-Anl Mob"/>
      <sheetName val="20-Anl-Rutin"/>
      <sheetName val="21-Subkontrak"/>
      <sheetName val="Dftr Simak"/>
      <sheetName val="Harsat UB"/>
      <sheetName val="kont anak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85.xml><?xml version="1.0" encoding="utf-8"?>
<externalLink xmlns="http://schemas.openxmlformats.org/spreadsheetml/2006/main">
  <externalBook xmlns:r="http://schemas.openxmlformats.org/officeDocument/2006/relationships" r:id="rId1">
    <sheetNames>
      <sheetName val="Terbilang"/>
      <sheetName val="DISCLAIMER"/>
      <sheetName val="MAJOR"/>
      <sheetName val="%"/>
      <sheetName val="Peta Quarry"/>
      <sheetName val="Perhitungan Mobilisasi Alat"/>
      <sheetName val="Lalu Lintas"/>
      <sheetName val="Jembatan Sementara"/>
      <sheetName val="Informasi"/>
      <sheetName val="APBN"/>
      <sheetName val="Inputing Data"/>
      <sheetName val="4-formulir harga bahan "/>
      <sheetName val="Analisa K3"/>
      <sheetName val="Empiris"/>
      <sheetName val="Rekap"/>
      <sheetName val="BOQ"/>
      <sheetName val="Mobilisasi"/>
      <sheetName val="Hspk-Oe"/>
      <sheetName val="4-Basic Price"/>
      <sheetName val="4-Analisa Quarry"/>
      <sheetName val="5-ALAT(1)"/>
      <sheetName val="5-ALAT (2)"/>
      <sheetName val="Agg Halus &amp; Kasar"/>
      <sheetName val="Agg A"/>
      <sheetName val="Agg B"/>
      <sheetName val="D1"/>
      <sheetName val="D2"/>
      <sheetName val="D3"/>
      <sheetName val="D3 (2)"/>
      <sheetName val="Coferdam"/>
      <sheetName val="D4"/>
      <sheetName val="D5"/>
      <sheetName val="D6"/>
      <sheetName val="D6 ASBT"/>
      <sheetName val="D7(1)"/>
      <sheetName val="D7(2)"/>
      <sheetName val="D7(3)"/>
      <sheetName val="D7(4)"/>
      <sheetName val="Pipa Buangan"/>
      <sheetName val="Lantai Kayu-geoteks"/>
      <sheetName val="D8(1)"/>
      <sheetName val="D8(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65">
          <cell r="F65">
            <v>12900</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86.xml><?xml version="1.0" encoding="utf-8"?>
<externalLink xmlns="http://schemas.openxmlformats.org/spreadsheetml/2006/main">
  <externalBook xmlns:r="http://schemas.openxmlformats.org/officeDocument/2006/relationships" r:id="rId1">
    <sheetNames>
      <sheetName val="DISCLAIMER"/>
      <sheetName val="MAJOR"/>
      <sheetName val="%"/>
      <sheetName val="Rekap"/>
      <sheetName val="Peta Quarry"/>
      <sheetName val="Mobilisasi"/>
      <sheetName val="Perhitungan Mobilisasi Alat"/>
      <sheetName val="Lalu Lintas"/>
      <sheetName val="Jembatan Sementara"/>
      <sheetName val="Informasi"/>
      <sheetName val="Analisa K3"/>
      <sheetName val="4-Basic Price"/>
      <sheetName val="4-Analisa Quarry"/>
      <sheetName val="4-formulir harga bahan"/>
      <sheetName val="5-ALAT(1)"/>
      <sheetName val="5-ALAT (2)"/>
      <sheetName val="Agg Halus &amp; Kasar"/>
      <sheetName val="Agg A"/>
      <sheetName val="Agg B"/>
      <sheetName val="Agg C"/>
      <sheetName val="BOQ"/>
      <sheetName val="D1"/>
      <sheetName val="D2"/>
      <sheetName val="D3"/>
      <sheetName val="D4"/>
      <sheetName val="D5"/>
      <sheetName val="D6"/>
      <sheetName val="D6 ASBT"/>
      <sheetName val="D7(1)"/>
      <sheetName val="D7(2)"/>
      <sheetName val="D7(3)"/>
      <sheetName val="D8(1)"/>
      <sheetName val="D8(2)"/>
      <sheetName val="D9"/>
      <sheetName val="D10 LS-Rutin"/>
      <sheetName val="D10 Kuantitas"/>
      <sheetName val="D10 Analisa HS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98">
          <cell r="F98">
            <v>81700</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87.xml><?xml version="1.0" encoding="utf-8"?>
<externalLink xmlns="http://schemas.openxmlformats.org/spreadsheetml/2006/main">
  <externalBook xmlns:r="http://schemas.openxmlformats.org/officeDocument/2006/relationships" r:id="rId1">
    <sheetNames>
      <sheetName val="Rkp Mc Final"/>
      <sheetName val="Rkp Mc"/>
      <sheetName val="Rekap"/>
      <sheetName val="Galian Saluran"/>
      <sheetName val="Pas Batu Mortar"/>
      <sheetName val="Galian"/>
      <sheetName val="Tnh Timbun"/>
      <sheetName val="Timbun Pilihan"/>
      <sheetName val="Pyp Bdn Jln"/>
      <sheetName val="KlasA"/>
      <sheetName val="KlasB"/>
      <sheetName val="Prime Coat"/>
      <sheetName val="AC-BC"/>
      <sheetName val="Take Coat"/>
      <sheetName val="K.300 Box"/>
      <sheetName val="K.300 Plat Btn"/>
      <sheetName val="K.250 Ttp Saluran"/>
      <sheetName val="K.250 samping dekranas"/>
      <sheetName val="K.175 Kerb"/>
      <sheetName val="K. 125"/>
      <sheetName val="Rkp Besi Penutup Plat Beton"/>
      <sheetName val="Besi Box Culvert &amp; Plat Beton"/>
      <sheetName val="Besi Penutup Plat Beton"/>
      <sheetName val="Pintu Pagar D"/>
      <sheetName val="Bongkar Beton"/>
      <sheetName val="BB"/>
      <sheetName val="Pond Crucuk"/>
      <sheetName val="Pas Batu Plat Beton"/>
      <sheetName val="Pas Batu Ttp Saluran"/>
      <sheetName val="Expantion Joint"/>
      <sheetName val="Handrail"/>
      <sheetName val="Screen"/>
      <sheetName val="Pipa 4 &quot;"/>
      <sheetName val="Kerb Pracetak"/>
      <sheetName val="Expose Kricak"/>
      <sheetName val="Paving Block"/>
      <sheetName val="Lampu"/>
      <sheetName val="Pulau &amp; Taman"/>
      <sheetName val="S 3 - K 2"/>
    </sheetNames>
    <sheetDataSet>
      <sheetData sheetId="0" refreshError="1"/>
      <sheetData sheetId="1" refreshError="1"/>
      <sheetData sheetId="2" refreshError="1">
        <row r="2">
          <cell r="D2" t="str">
            <v>ESTIMASI VOLUME</v>
          </cell>
        </row>
        <row r="3">
          <cell r="D3" t="str">
            <v>KEGIATAN PENUNJANG PENANGANAN JALAN PERKOTAAN</v>
          </cell>
        </row>
        <row r="4">
          <cell r="D4" t="str">
            <v>NO. PAKET</v>
          </cell>
          <cell r="H4" t="str">
            <v xml:space="preserve">DINAS PRASARANA WILAYAH PROVINSI </v>
          </cell>
          <cell r="L4" t="str">
            <v>PEMBANGUNAN JALAN AKSES</v>
          </cell>
        </row>
        <row r="5">
          <cell r="D5" t="str">
            <v>PWK - 02 E</v>
          </cell>
          <cell r="H5" t="str">
            <v>NANGGROE ACEH DARUSSALAM</v>
          </cell>
          <cell r="L5" t="str">
            <v>TAMAN SRI RATU SAFIATUDDIN</v>
          </cell>
        </row>
        <row r="6">
          <cell r="D6" t="str">
            <v>KONSULTAN</v>
          </cell>
          <cell r="J6" t="str">
            <v>KONTRAKTOR</v>
          </cell>
        </row>
        <row r="7">
          <cell r="J7" t="str">
            <v>PT. SARJIS AGUNG Jo. PT. AYU LESTARI INDAH</v>
          </cell>
        </row>
        <row r="8">
          <cell r="D8" t="str">
            <v>Nomor Mata Pembayaran</v>
          </cell>
          <cell r="J8" t="str">
            <v>Uraian</v>
          </cell>
        </row>
        <row r="9">
          <cell r="D9" t="str">
            <v>2.1</v>
          </cell>
          <cell r="J9" t="str">
            <v>Galian untuk Selokan, Srainase dan Saluran Air</v>
          </cell>
        </row>
        <row r="10">
          <cell r="D10" t="str">
            <v>Lokasi :</v>
          </cell>
          <cell r="G10" t="str">
            <v>Kanan dan kiri Jalan</v>
          </cell>
        </row>
        <row r="14">
          <cell r="F14" t="str">
            <v>REKAPITULASI VOLUME GALIAN SALURAN</v>
          </cell>
        </row>
        <row r="16">
          <cell r="F16" t="str">
            <v>No</v>
          </cell>
          <cell r="G16" t="str">
            <v>Uraian</v>
          </cell>
          <cell r="J16" t="str">
            <v>Volume (m3)</v>
          </cell>
          <cell r="L16" t="str">
            <v>Keterangan</v>
          </cell>
        </row>
        <row r="19">
          <cell r="F19">
            <v>1</v>
          </cell>
          <cell r="H19" t="str">
            <v>Galian Saluran pada Kanan Jalan</v>
          </cell>
          <cell r="J19">
            <v>345.33000000000004</v>
          </cell>
          <cell r="L19" t="str">
            <v>Arah Kanan</v>
          </cell>
        </row>
        <row r="21">
          <cell r="F21">
            <v>2</v>
          </cell>
          <cell r="H21" t="str">
            <v>Galian Saluran pada Jln. Masuk Dekranas</v>
          </cell>
          <cell r="J21">
            <v>30.720000000000002</v>
          </cell>
          <cell r="L21" t="str">
            <v>Arah Kiri</v>
          </cell>
        </row>
        <row r="23">
          <cell r="F23">
            <v>2</v>
          </cell>
          <cell r="H23" t="str">
            <v>Galian Saluran pada Jln. Masuk Dekranas</v>
          </cell>
          <cell r="J23">
            <v>30.720000000000002</v>
          </cell>
          <cell r="L23" t="str">
            <v>Arah Kanan</v>
          </cell>
        </row>
        <row r="29">
          <cell r="H29" t="str">
            <v>Total Volume Galian Saluran</v>
          </cell>
          <cell r="J29">
            <v>406.7700000000001</v>
          </cell>
        </row>
        <row r="37">
          <cell r="D37" t="str">
            <v>KONTRAKTOR</v>
          </cell>
          <cell r="I37" t="str">
            <v>KONSULTAN SUPERVISI</v>
          </cell>
          <cell r="L37" t="str">
            <v>DINAS PRASWIL</v>
          </cell>
        </row>
        <row r="46">
          <cell r="D46" t="str">
            <v>General Superitendent</v>
          </cell>
          <cell r="I46" t="str">
            <v>Chief Inspector</v>
          </cell>
          <cell r="L46" t="str">
            <v>Pengawas Lapangan</v>
          </cell>
        </row>
        <row r="48">
          <cell r="D48" t="str">
            <v>ESTIMASI VOLUME</v>
          </cell>
        </row>
        <row r="49">
          <cell r="D49" t="str">
            <v>KEGIATAN PENUNJANG PENANGANAN JALAN PERKOTAAN</v>
          </cell>
        </row>
        <row r="50">
          <cell r="D50" t="str">
            <v>NO. PAKET</v>
          </cell>
          <cell r="H50" t="str">
            <v xml:space="preserve">DINAS PRASARANA WILAYAH PROVINSI </v>
          </cell>
          <cell r="L50" t="str">
            <v>PEMBANGUNAN JALAN AKSES</v>
          </cell>
        </row>
        <row r="51">
          <cell r="D51" t="str">
            <v>PWK - 02 E</v>
          </cell>
          <cell r="H51" t="str">
            <v>NANGGROE ACEH DARUSSALAM</v>
          </cell>
          <cell r="L51" t="str">
            <v>TAMAN SRI RATU SAFIATUDDIN</v>
          </cell>
        </row>
        <row r="52">
          <cell r="D52" t="str">
            <v>KONSULTAN</v>
          </cell>
          <cell r="J52" t="str">
            <v>KONTRAKTOR</v>
          </cell>
        </row>
        <row r="53">
          <cell r="J53" t="str">
            <v>PT. SARJIS AGUNG Jo. PT. AYU LESTARI INDAH</v>
          </cell>
        </row>
        <row r="54">
          <cell r="D54" t="str">
            <v>Nomor Mata Pembayaran</v>
          </cell>
          <cell r="J54" t="str">
            <v>Uraian</v>
          </cell>
        </row>
        <row r="55">
          <cell r="D55" t="str">
            <v>2.2</v>
          </cell>
          <cell r="J55" t="str">
            <v>Pasangan Batu dengan Mortar</v>
          </cell>
        </row>
        <row r="56">
          <cell r="D56" t="str">
            <v>Lokasi :</v>
          </cell>
          <cell r="G56" t="str">
            <v>Kanan dan kiri Jalan</v>
          </cell>
        </row>
        <row r="60">
          <cell r="F60" t="str">
            <v>REKAPITULASI VOLUME PASANGAN BATU DGN MORTAR</v>
          </cell>
        </row>
        <row r="62">
          <cell r="F62" t="str">
            <v>No</v>
          </cell>
          <cell r="G62" t="str">
            <v>Uraian</v>
          </cell>
          <cell r="J62" t="str">
            <v>Volume (m3)</v>
          </cell>
          <cell r="L62" t="str">
            <v>Keterangan</v>
          </cell>
        </row>
        <row r="65">
          <cell r="F65">
            <v>1</v>
          </cell>
          <cell r="H65" t="str">
            <v>Pasangan Batu dgn Mortar</v>
          </cell>
          <cell r="J65">
            <v>173.05350000000001</v>
          </cell>
          <cell r="L65" t="str">
            <v>Arah Kanan</v>
          </cell>
        </row>
        <row r="67">
          <cell r="F67">
            <v>2</v>
          </cell>
          <cell r="H67" t="str">
            <v>Pasangan Batu dgn Mortar pada Jln. T. Nyak Arif</v>
          </cell>
          <cell r="J67">
            <v>12.995999999999997</v>
          </cell>
          <cell r="L67" t="str">
            <v>Saluran Induk</v>
          </cell>
        </row>
        <row r="69">
          <cell r="F69">
            <v>3</v>
          </cell>
          <cell r="H69" t="str">
            <v>Pasangan Batu dgn Mortar pada Jln. Masuk Dekranas</v>
          </cell>
          <cell r="J69">
            <v>16.274999999999999</v>
          </cell>
          <cell r="L69" t="str">
            <v>Arah Kiri</v>
          </cell>
        </row>
        <row r="71">
          <cell r="F71">
            <v>5</v>
          </cell>
          <cell r="H71" t="str">
            <v>Pasangan Batu dgn Mortar pada Jln. Masuk Dekranas</v>
          </cell>
          <cell r="J71">
            <v>16.274999999999999</v>
          </cell>
          <cell r="L71" t="str">
            <v>Arah Kanan</v>
          </cell>
        </row>
        <row r="75">
          <cell r="H75" t="str">
            <v>Total Volume Pasangan Batu dgn Mortar</v>
          </cell>
          <cell r="J75">
            <v>218.59950000000003</v>
          </cell>
        </row>
        <row r="83">
          <cell r="D83" t="str">
            <v>KONTRAKTOR</v>
          </cell>
          <cell r="I83" t="str">
            <v>KONSULTAN SUPERVISI</v>
          </cell>
          <cell r="L83" t="str">
            <v>DINAS PRASWIL</v>
          </cell>
        </row>
        <row r="92">
          <cell r="D92" t="str">
            <v>General Superitendent</v>
          </cell>
          <cell r="I92" t="str">
            <v>Chief Inspector</v>
          </cell>
          <cell r="L92" t="str">
            <v>Pengawas Lapangan</v>
          </cell>
        </row>
        <row r="95">
          <cell r="D95" t="str">
            <v>ESTIMASI VOLUME</v>
          </cell>
        </row>
        <row r="96">
          <cell r="D96" t="str">
            <v>KEGIATAN PENUNJANG PENANGANAN JALAN PERKOTAAN</v>
          </cell>
        </row>
        <row r="97">
          <cell r="D97" t="str">
            <v>NO. PAKET</v>
          </cell>
          <cell r="H97" t="str">
            <v xml:space="preserve">DINAS PRASARANA WILAYAH PROVINSI </v>
          </cell>
          <cell r="L97" t="str">
            <v>PEMBANGUNAN JALAN PENGHUBUNG</v>
          </cell>
        </row>
        <row r="98">
          <cell r="D98" t="str">
            <v>PWK - 02 E</v>
          </cell>
          <cell r="H98" t="str">
            <v>NANGGROE ACEH DARUSSALAM</v>
          </cell>
          <cell r="L98" t="str">
            <v>TAMAN SRI RATU SAFIATUDDIN</v>
          </cell>
        </row>
        <row r="99">
          <cell r="D99" t="str">
            <v>KONSULTAN</v>
          </cell>
          <cell r="J99" t="str">
            <v>KONTRAKTOR</v>
          </cell>
        </row>
        <row r="100">
          <cell r="J100" t="str">
            <v>PT. SARJIS AGUNG Jo. PT. AYU LESTARI INDAH</v>
          </cell>
        </row>
        <row r="101">
          <cell r="D101" t="str">
            <v>Nomor Mata Pembayaran</v>
          </cell>
          <cell r="J101" t="str">
            <v>Uraian</v>
          </cell>
        </row>
        <row r="102">
          <cell r="D102" t="str">
            <v>3.1 (1)</v>
          </cell>
          <cell r="J102" t="str">
            <v>Galian Tanah Biasa</v>
          </cell>
        </row>
        <row r="103">
          <cell r="D103" t="str">
            <v>Lokasi :</v>
          </cell>
          <cell r="G103" t="str">
            <v>Kanan dan kiri Jalan</v>
          </cell>
        </row>
        <row r="107">
          <cell r="F107" t="str">
            <v>REKAPITULASI VOLUME GALIAN TANAH BIASA</v>
          </cell>
        </row>
        <row r="109">
          <cell r="F109" t="str">
            <v>No</v>
          </cell>
          <cell r="G109" t="str">
            <v>Uraian</v>
          </cell>
          <cell r="J109" t="str">
            <v>Volume (m3)</v>
          </cell>
          <cell r="L109" t="str">
            <v>Keterangan</v>
          </cell>
        </row>
        <row r="112">
          <cell r="F112">
            <v>1</v>
          </cell>
          <cell r="H112" t="str">
            <v>Sta 0 + 000 s/d Sta 0 + 460 dan</v>
          </cell>
          <cell r="J112">
            <v>6266.1524999999992</v>
          </cell>
          <cell r="L112" t="str">
            <v>Arah Kanan</v>
          </cell>
        </row>
        <row r="113">
          <cell r="H113" t="str">
            <v>Sta 0+000 s/d 0+080 (Jalur Langsung)</v>
          </cell>
        </row>
        <row r="115">
          <cell r="F115">
            <v>2</v>
          </cell>
          <cell r="H115" t="str">
            <v xml:space="preserve">Sta 0 + 000 s/d Sta 0 + 500 </v>
          </cell>
          <cell r="J115">
            <v>2003.4625000000001</v>
          </cell>
          <cell r="L115" t="str">
            <v xml:space="preserve">Arah Kiri </v>
          </cell>
        </row>
        <row r="117">
          <cell r="F117">
            <v>3</v>
          </cell>
          <cell r="H117" t="str">
            <v>Sta 0 + 000 s/d Sta 0 + 040 (Pintu Masuk Dekranas)</v>
          </cell>
          <cell r="J117">
            <v>695.87000000000012</v>
          </cell>
          <cell r="L117">
            <v>8269.6149999999998</v>
          </cell>
        </row>
        <row r="124">
          <cell r="H124" t="str">
            <v>Total Volume Galian Tanah Biasa</v>
          </cell>
          <cell r="J124">
            <v>8965.4850000000006</v>
          </cell>
        </row>
        <row r="132">
          <cell r="D132" t="str">
            <v>KONTRAKTOR</v>
          </cell>
          <cell r="I132" t="str">
            <v>KONSULTAN SUPERVISI</v>
          </cell>
          <cell r="L132" t="str">
            <v>DINAS PRASWIL</v>
          </cell>
        </row>
        <row r="141">
          <cell r="D141" t="str">
            <v>General Superitendent</v>
          </cell>
          <cell r="I141" t="str">
            <v>Chief Inspector</v>
          </cell>
          <cell r="L141" t="str">
            <v>Pengawas Lapangan</v>
          </cell>
        </row>
        <row r="143">
          <cell r="D143" t="str">
            <v>ESTIMASI VOLUME</v>
          </cell>
        </row>
        <row r="144">
          <cell r="D144" t="str">
            <v>KEGIATAN PENUNJANG PENANGANAN JALAN PERKOTAAN</v>
          </cell>
        </row>
        <row r="145">
          <cell r="D145" t="str">
            <v>NO. PAKET</v>
          </cell>
          <cell r="H145" t="str">
            <v xml:space="preserve">DINAS PRASARANA WILAYAH PROVINSI </v>
          </cell>
          <cell r="L145" t="str">
            <v>PEMBANGUNAN JALAN PENGHUBUNG</v>
          </cell>
        </row>
        <row r="146">
          <cell r="D146" t="str">
            <v>PWK - 02 E</v>
          </cell>
          <cell r="H146" t="str">
            <v>NANGGROE ACEH DARUSSALAM</v>
          </cell>
          <cell r="L146" t="str">
            <v>TAMAN SRI RATU SAFIATUDDIN</v>
          </cell>
        </row>
        <row r="147">
          <cell r="D147" t="str">
            <v>KONSULTAN</v>
          </cell>
          <cell r="J147" t="str">
            <v>KONTRAKTOR</v>
          </cell>
        </row>
        <row r="148">
          <cell r="J148" t="str">
            <v>PT. SARJIS AGUNG Jo. PT. AYU LESTARI INDAH</v>
          </cell>
        </row>
        <row r="149">
          <cell r="D149" t="str">
            <v>Nomor Mata Pembayaran</v>
          </cell>
          <cell r="J149" t="str">
            <v>Uraian</v>
          </cell>
        </row>
        <row r="150">
          <cell r="D150" t="str">
            <v>3.1 (2)</v>
          </cell>
          <cell r="J150" t="str">
            <v>Tanah Timbun Biasa</v>
          </cell>
        </row>
        <row r="151">
          <cell r="D151" t="str">
            <v>Lokasi :</v>
          </cell>
          <cell r="G151" t="str">
            <v>Pada Daerah Geotextlle</v>
          </cell>
        </row>
        <row r="155">
          <cell r="F155" t="str">
            <v>REKAPITULASI VOLUME TANAH TIMBUN BIASA</v>
          </cell>
        </row>
        <row r="157">
          <cell r="F157" t="str">
            <v>No</v>
          </cell>
          <cell r="G157" t="str">
            <v>Uraian</v>
          </cell>
          <cell r="J157" t="str">
            <v>Volume (m3)</v>
          </cell>
          <cell r="L157" t="str">
            <v>Keterangan</v>
          </cell>
        </row>
        <row r="160">
          <cell r="F160">
            <v>1</v>
          </cell>
          <cell r="H160" t="str">
            <v>Tanah Timbun pada Daerah Geotextile</v>
          </cell>
          <cell r="J160">
            <v>232.04999999999998</v>
          </cell>
          <cell r="L160" t="str">
            <v>Arah Kanan</v>
          </cell>
        </row>
        <row r="173">
          <cell r="H173" t="str">
            <v>Total Volume Tanah Timbun Biasa</v>
          </cell>
          <cell r="J173">
            <v>232.04999999999998</v>
          </cell>
        </row>
        <row r="181">
          <cell r="D181" t="str">
            <v>KONTRAKTOR</v>
          </cell>
          <cell r="I181" t="str">
            <v>KONSULTAN SUPERVISI</v>
          </cell>
          <cell r="L181" t="str">
            <v>DINAS PRASWIL</v>
          </cell>
        </row>
        <row r="190">
          <cell r="D190" t="str">
            <v>General Superitendent</v>
          </cell>
          <cell r="I190" t="str">
            <v>Chief Inspector</v>
          </cell>
          <cell r="L190" t="str">
            <v>Pengawas Lapangan</v>
          </cell>
        </row>
        <row r="192">
          <cell r="D192" t="str">
            <v>ESTIMASI VOLUME</v>
          </cell>
        </row>
        <row r="193">
          <cell r="D193" t="str">
            <v>KEGIATAN PENUNJANG PENANGANAN JALAN PERKOTAAN</v>
          </cell>
        </row>
        <row r="194">
          <cell r="D194" t="str">
            <v>NO. PAKET</v>
          </cell>
          <cell r="H194" t="str">
            <v xml:space="preserve">DINAS PRASARANA WILAYAH PROVINSI </v>
          </cell>
          <cell r="L194" t="str">
            <v>PEMBANGUNAN JALAN PENGHUBUNG</v>
          </cell>
        </row>
        <row r="195">
          <cell r="D195" t="str">
            <v>PWK - 02 E</v>
          </cell>
          <cell r="H195" t="str">
            <v>NANGGROE ACEH DARUSSALAM</v>
          </cell>
          <cell r="L195" t="str">
            <v>TAMAN SRI RATU SAFIATUDDIN</v>
          </cell>
        </row>
        <row r="196">
          <cell r="D196" t="str">
            <v>KONSULTAN</v>
          </cell>
          <cell r="J196" t="str">
            <v>KONTRAKTOR</v>
          </cell>
        </row>
        <row r="197">
          <cell r="J197" t="str">
            <v>PT. SARJIS AGUNG Jo. PT. AYU LESTARI INDAH</v>
          </cell>
        </row>
        <row r="198">
          <cell r="D198" t="str">
            <v>Nomor Mata Pembayaran</v>
          </cell>
          <cell r="J198" t="str">
            <v>Uraian</v>
          </cell>
        </row>
        <row r="199">
          <cell r="D199" t="str">
            <v>3.1 (2) a</v>
          </cell>
          <cell r="J199" t="str">
            <v>Tanah Timbun Biasa</v>
          </cell>
        </row>
        <row r="200">
          <cell r="D200" t="str">
            <v>Lokasi :</v>
          </cell>
          <cell r="G200" t="str">
            <v>Kanan dan kiri Jalan</v>
          </cell>
          <cell r="J200" t="str">
            <v>untuk Median</v>
          </cell>
        </row>
        <row r="204">
          <cell r="F204" t="str">
            <v>REKAPITULASI VOLUME TANAH TIMBUN BIASA UNTUK MEDIAN</v>
          </cell>
        </row>
        <row r="206">
          <cell r="F206" t="str">
            <v>No</v>
          </cell>
          <cell r="G206" t="str">
            <v>Uraian</v>
          </cell>
          <cell r="J206" t="str">
            <v>Volume (m3)</v>
          </cell>
          <cell r="L206" t="str">
            <v>Keterangan</v>
          </cell>
        </row>
        <row r="209">
          <cell r="F209">
            <v>1</v>
          </cell>
          <cell r="H209" t="str">
            <v>Tanah Timbun pada Median</v>
          </cell>
          <cell r="J209">
            <v>163.23840000000004</v>
          </cell>
          <cell r="L209" t="str">
            <v xml:space="preserve">Arah Kiri </v>
          </cell>
        </row>
        <row r="211">
          <cell r="F211">
            <v>2</v>
          </cell>
          <cell r="H211" t="str">
            <v>Tanah Timbun pada Median</v>
          </cell>
          <cell r="J211">
            <v>178.75</v>
          </cell>
          <cell r="L211" t="str">
            <v>Arah Kanan</v>
          </cell>
        </row>
        <row r="213">
          <cell r="F213">
            <v>3</v>
          </cell>
          <cell r="H213" t="str">
            <v>Tanah Timbun pada Median</v>
          </cell>
          <cell r="J213">
            <v>117.2</v>
          </cell>
          <cell r="L213" t="str">
            <v>Arah Tengah</v>
          </cell>
        </row>
        <row r="215">
          <cell r="F215">
            <v>4</v>
          </cell>
          <cell r="H215" t="str">
            <v>Tanah Timbun untuk Median pada Pulau Jalan</v>
          </cell>
          <cell r="J215">
            <v>56.472325000000005</v>
          </cell>
          <cell r="L215" t="str">
            <v>Arah Tengah</v>
          </cell>
        </row>
        <row r="222">
          <cell r="H222" t="str">
            <v>Total Volume Tanah Timbun Biasa untuk Median</v>
          </cell>
          <cell r="J222">
            <v>515.66072500000007</v>
          </cell>
        </row>
        <row r="223">
          <cell r="J223">
            <v>515.66</v>
          </cell>
        </row>
        <row r="230">
          <cell r="D230" t="str">
            <v>KONTRAKTOR</v>
          </cell>
          <cell r="I230" t="str">
            <v>KONSULTAN SUPERVISI</v>
          </cell>
          <cell r="L230" t="str">
            <v>DINAS PRASWIL</v>
          </cell>
        </row>
        <row r="239">
          <cell r="D239" t="str">
            <v>General Superitendent</v>
          </cell>
          <cell r="I239" t="str">
            <v>Chief Inspector</v>
          </cell>
          <cell r="L239" t="str">
            <v>Pengawas Lapangan</v>
          </cell>
        </row>
        <row r="241">
          <cell r="D241" t="str">
            <v>ESTIMASI VOLUME</v>
          </cell>
        </row>
        <row r="242">
          <cell r="D242" t="str">
            <v>KEGIATAN PENUNJANG PENANGANAN JALAN PERKOTAAN</v>
          </cell>
        </row>
        <row r="243">
          <cell r="D243" t="str">
            <v>NO. PAKET</v>
          </cell>
          <cell r="H243" t="str">
            <v xml:space="preserve">DINAS PRASARANA WILAYAH PROVINSI </v>
          </cell>
          <cell r="L243" t="str">
            <v>PEMBANGUNAN JALAN PENGHUBUNG</v>
          </cell>
        </row>
        <row r="244">
          <cell r="D244" t="str">
            <v>PWK - 02 E</v>
          </cell>
          <cell r="H244" t="str">
            <v>NANGGROE ACEH DARUSSALAM</v>
          </cell>
          <cell r="L244" t="str">
            <v>TAMAN SRI RATU SAFIATUDDIN</v>
          </cell>
        </row>
        <row r="245">
          <cell r="D245" t="str">
            <v>KONSULTAN</v>
          </cell>
          <cell r="J245" t="str">
            <v>KONTRAKTOR</v>
          </cell>
        </row>
        <row r="246">
          <cell r="J246" t="str">
            <v>PT. SARJIS AGUNG Jo. PT. AYU LESTARI INDAH</v>
          </cell>
        </row>
        <row r="247">
          <cell r="D247" t="str">
            <v>Nomor Mata Pembayaran</v>
          </cell>
          <cell r="J247" t="str">
            <v>Uraian</v>
          </cell>
        </row>
        <row r="248">
          <cell r="D248" t="str">
            <v>3.2 (2)</v>
          </cell>
          <cell r="J248" t="str">
            <v>Timbunan Pilihan</v>
          </cell>
        </row>
        <row r="249">
          <cell r="D249" t="str">
            <v>Lokasi :</v>
          </cell>
          <cell r="G249" t="str">
            <v>Kanan dan kiri Jalan</v>
          </cell>
        </row>
        <row r="253">
          <cell r="F253" t="str">
            <v>REKAPITULASI VOLUME TIMBUNAN PILIHAN</v>
          </cell>
        </row>
        <row r="255">
          <cell r="F255" t="str">
            <v>No</v>
          </cell>
          <cell r="G255" t="str">
            <v>Uraian</v>
          </cell>
          <cell r="J255" t="str">
            <v>Volume (m3)</v>
          </cell>
          <cell r="L255" t="str">
            <v>Keterangan</v>
          </cell>
        </row>
        <row r="258">
          <cell r="F258">
            <v>1</v>
          </cell>
          <cell r="H258" t="str">
            <v>Sta 0 + 000 s/d Sta 0 + 460 dan</v>
          </cell>
          <cell r="J258">
            <v>4097.0150000000003</v>
          </cell>
          <cell r="L258" t="str">
            <v>Arah Kanan</v>
          </cell>
        </row>
        <row r="259">
          <cell r="H259" t="str">
            <v>Sta 0+000 s/d 0+080 (Jalur Langsung)</v>
          </cell>
        </row>
        <row r="261">
          <cell r="F261">
            <v>2</v>
          </cell>
          <cell r="H261" t="str">
            <v xml:space="preserve">Sta 0 + 000 s/d Sta 0 + 500 </v>
          </cell>
          <cell r="J261">
            <v>1475.19</v>
          </cell>
          <cell r="L261" t="str">
            <v xml:space="preserve">Arah Kiri </v>
          </cell>
        </row>
        <row r="263">
          <cell r="F263">
            <v>3</v>
          </cell>
          <cell r="H263" t="str">
            <v>Sta 0 + 080 s/d Sta 0 + 290 (Daerah Geotextile)</v>
          </cell>
          <cell r="J263">
            <v>1066.3500000000001</v>
          </cell>
          <cell r="L263" t="str">
            <v>Arah Kanan</v>
          </cell>
        </row>
        <row r="265">
          <cell r="F265">
            <v>4</v>
          </cell>
          <cell r="H265" t="str">
            <v>Sta 0 + 000 s/d Sta 0 + 040 (Pintu Masuk Dekranas)</v>
          </cell>
          <cell r="J265">
            <v>539.4375</v>
          </cell>
        </row>
        <row r="274">
          <cell r="H274" t="str">
            <v>Total Volume Timbunan Pilihan</v>
          </cell>
          <cell r="J274">
            <v>7177.9925000000003</v>
          </cell>
        </row>
        <row r="282">
          <cell r="D282" t="str">
            <v>KONTRAKTOR</v>
          </cell>
          <cell r="I282" t="str">
            <v>KONSULTAN SUPERVISI</v>
          </cell>
          <cell r="L282" t="str">
            <v>DINAS PRASWIL</v>
          </cell>
        </row>
        <row r="291">
          <cell r="D291" t="str">
            <v>General Superitendent</v>
          </cell>
          <cell r="I291" t="str">
            <v>Chief Inspector</v>
          </cell>
          <cell r="L291" t="str">
            <v>Pengawas Lapangan</v>
          </cell>
        </row>
        <row r="293">
          <cell r="D293" t="str">
            <v>ESTIMASI VOLUME</v>
          </cell>
        </row>
        <row r="294">
          <cell r="D294" t="str">
            <v>KEGIATAN PENUNJANG PENANGANAN JALAN PERKOTAAN</v>
          </cell>
        </row>
        <row r="295">
          <cell r="D295" t="str">
            <v>NO. PAKET</v>
          </cell>
          <cell r="H295" t="str">
            <v xml:space="preserve">DINAS PRASARANA WILAYAH PROVINSI </v>
          </cell>
          <cell r="L295" t="str">
            <v>PEMBANGUNAN JALAN PENGHUBUNG</v>
          </cell>
        </row>
        <row r="296">
          <cell r="D296" t="str">
            <v>PWK - 02 E</v>
          </cell>
          <cell r="H296" t="str">
            <v>NANGGROE ACEH DARUSSALAM</v>
          </cell>
          <cell r="L296" t="str">
            <v>TAMAN SRI RATU SAFIATUDDIN</v>
          </cell>
        </row>
        <row r="297">
          <cell r="D297" t="str">
            <v>KONSULTAN</v>
          </cell>
          <cell r="J297" t="str">
            <v>KONTRAKTOR</v>
          </cell>
        </row>
        <row r="298">
          <cell r="J298" t="str">
            <v>PT. SARJIS AGUNG Jo. PT. AYU LESTARI INDAH</v>
          </cell>
        </row>
        <row r="299">
          <cell r="D299" t="str">
            <v>Nomor Mata Pembayaran</v>
          </cell>
          <cell r="J299" t="str">
            <v>Uraian</v>
          </cell>
        </row>
        <row r="300">
          <cell r="D300" t="str">
            <v>3.3</v>
          </cell>
          <cell r="J300" t="str">
            <v>Penyiapan Badan Jalan</v>
          </cell>
        </row>
        <row r="301">
          <cell r="D301" t="str">
            <v>Lokasi :</v>
          </cell>
          <cell r="G301" t="str">
            <v>Kanan dan kiri Jalan</v>
          </cell>
        </row>
        <row r="305">
          <cell r="F305" t="str">
            <v>REKAPITULASI VOLUME PENYIAPAN BADAN JALAN</v>
          </cell>
        </row>
        <row r="307">
          <cell r="F307" t="str">
            <v>No</v>
          </cell>
          <cell r="G307" t="str">
            <v>Uraian</v>
          </cell>
          <cell r="J307" t="str">
            <v>Volume (m2)</v>
          </cell>
          <cell r="L307" t="str">
            <v>Keterangan</v>
          </cell>
        </row>
        <row r="310">
          <cell r="F310">
            <v>1</v>
          </cell>
          <cell r="H310" t="str">
            <v>Sta 0 + 000 s/d Sta 0 + 040 (Pintu Masuk Dekranas)</v>
          </cell>
          <cell r="J310">
            <v>347.5</v>
          </cell>
          <cell r="L310" t="str">
            <v>Arah Kanan</v>
          </cell>
        </row>
        <row r="316">
          <cell r="H316" t="str">
            <v>Total Volume Penyiapan Badan Jalan</v>
          </cell>
          <cell r="J316">
            <v>347.5</v>
          </cell>
        </row>
        <row r="332">
          <cell r="D332" t="str">
            <v>KONTRAKTOR</v>
          </cell>
          <cell r="I332" t="str">
            <v>KONSULTAN SUPERVISI</v>
          </cell>
          <cell r="L332" t="str">
            <v>DINAS PRASWIL</v>
          </cell>
        </row>
        <row r="341">
          <cell r="D341" t="str">
            <v>General Superitendent</v>
          </cell>
          <cell r="I341" t="str">
            <v>Chief Inspector</v>
          </cell>
          <cell r="L341" t="str">
            <v>Pengawas Lapangan</v>
          </cell>
        </row>
        <row r="343">
          <cell r="D343" t="str">
            <v>ESTIMASI VOLUME</v>
          </cell>
        </row>
        <row r="344">
          <cell r="D344" t="str">
            <v>KEGIATAN PENUNJANG PENANGANAN JALAN PERKOTAAN</v>
          </cell>
        </row>
        <row r="345">
          <cell r="D345" t="str">
            <v>NO. PAKET</v>
          </cell>
          <cell r="H345" t="str">
            <v xml:space="preserve">DINAS PRASARANA WILAYAH PROVINSI </v>
          </cell>
          <cell r="L345" t="str">
            <v>PEMBANGUNAN JALAN PENGHUBUNG</v>
          </cell>
        </row>
        <row r="346">
          <cell r="D346" t="str">
            <v>PWK - 02 E</v>
          </cell>
          <cell r="H346" t="str">
            <v>NANGGROE ACEH DARUSSALAM</v>
          </cell>
          <cell r="L346" t="str">
            <v>TAMAN SRI RATU SAFIATUDDIN</v>
          </cell>
        </row>
        <row r="347">
          <cell r="D347" t="str">
            <v>KONSULTAN</v>
          </cell>
          <cell r="J347" t="str">
            <v>KONTRAKTOR</v>
          </cell>
        </row>
        <row r="348">
          <cell r="J348" t="str">
            <v>PT. SARJIS AGUNG Jo. PT. AYU LESTARI INDAH</v>
          </cell>
        </row>
        <row r="349">
          <cell r="D349" t="str">
            <v>Nomor Mata Pembayaran</v>
          </cell>
          <cell r="J349" t="str">
            <v>Uraian</v>
          </cell>
        </row>
        <row r="350">
          <cell r="D350" t="str">
            <v>5.1 (1)</v>
          </cell>
          <cell r="J350" t="str">
            <v>Lapis Pondasi Agregat Klas A</v>
          </cell>
        </row>
        <row r="351">
          <cell r="D351" t="str">
            <v>Lokasi :</v>
          </cell>
          <cell r="G351" t="str">
            <v>Kanan dan kiri Jalan</v>
          </cell>
        </row>
        <row r="355">
          <cell r="F355" t="str">
            <v>REKAPITULASI VOLUME LAPIS PONDASI AG. KLAS A</v>
          </cell>
        </row>
        <row r="357">
          <cell r="F357" t="str">
            <v>No</v>
          </cell>
          <cell r="G357" t="str">
            <v>Uraian</v>
          </cell>
          <cell r="J357" t="str">
            <v>Volume (m3)</v>
          </cell>
          <cell r="L357" t="str">
            <v>Keterangan</v>
          </cell>
        </row>
        <row r="360">
          <cell r="F360">
            <v>1</v>
          </cell>
          <cell r="H360" t="str">
            <v>Sta 0 + 000 s/d Sta 0 + 460 dan</v>
          </cell>
          <cell r="J360">
            <v>472.57500000000005</v>
          </cell>
          <cell r="L360" t="str">
            <v>Arah Kanan</v>
          </cell>
        </row>
        <row r="361">
          <cell r="H361" t="str">
            <v>Sta 0+000 s/d 0+080 (Jalur Langsung)</v>
          </cell>
        </row>
        <row r="363">
          <cell r="F363">
            <v>2</v>
          </cell>
          <cell r="H363" t="str">
            <v xml:space="preserve">Sta 0 + 000 s/d Sta 0 + 500 </v>
          </cell>
          <cell r="J363">
            <v>228.46250000000001</v>
          </cell>
          <cell r="L363" t="str">
            <v xml:space="preserve">Arah Kiri </v>
          </cell>
        </row>
        <row r="365">
          <cell r="F365">
            <v>3</v>
          </cell>
          <cell r="H365" t="str">
            <v>Sta 0 + 000 s/d Sta 0 + 040 (Pintu Masuk Dekranas)</v>
          </cell>
          <cell r="J365">
            <v>67.04249999999999</v>
          </cell>
        </row>
        <row r="367">
          <cell r="F367">
            <v>4</v>
          </cell>
          <cell r="H367" t="str">
            <v>Daerah Pertigaan (Persimpangan) Dan Bukaan Median</v>
          </cell>
          <cell r="J367">
            <v>52.504499999999986</v>
          </cell>
        </row>
        <row r="372">
          <cell r="H372" t="str">
            <v>Total Volume Lapis Pondasi Aggregat Klas A</v>
          </cell>
          <cell r="J372">
            <v>820.58450000000005</v>
          </cell>
        </row>
        <row r="380">
          <cell r="D380" t="str">
            <v>KONTRAKTOR</v>
          </cell>
          <cell r="I380" t="str">
            <v>KONSULTAN SUPERVISI</v>
          </cell>
          <cell r="L380" t="str">
            <v>DINAS PRASWIL</v>
          </cell>
        </row>
        <row r="389">
          <cell r="D389" t="str">
            <v>General Superitendent</v>
          </cell>
          <cell r="I389" t="str">
            <v>Chief Inspector</v>
          </cell>
          <cell r="L389" t="str">
            <v>Pengawas Lapangan</v>
          </cell>
        </row>
        <row r="391">
          <cell r="D391" t="str">
            <v>ESTIMASI VOLUME</v>
          </cell>
        </row>
        <row r="392">
          <cell r="D392" t="str">
            <v>KEGIATAN PENUNJANG PENANGANAN JALAN PERKOTAAN</v>
          </cell>
        </row>
        <row r="393">
          <cell r="D393" t="str">
            <v>NO. PAKET</v>
          </cell>
          <cell r="H393" t="str">
            <v xml:space="preserve">DINAS PRASARANA WILAYAH PROVINSI </v>
          </cell>
          <cell r="L393" t="str">
            <v>PEMBANGUNAN JALAN PENGHUBUNG</v>
          </cell>
        </row>
        <row r="394">
          <cell r="D394" t="str">
            <v>PWK - 02 E</v>
          </cell>
          <cell r="H394" t="str">
            <v>NANGGROE ACEH DARUSSALAM</v>
          </cell>
          <cell r="L394" t="str">
            <v>TAMAN SRI RATU SAFIATUDDIN</v>
          </cell>
        </row>
        <row r="395">
          <cell r="D395" t="str">
            <v>KONSULTAN</v>
          </cell>
          <cell r="J395" t="str">
            <v>KONTRAKTOR</v>
          </cell>
        </row>
        <row r="396">
          <cell r="J396" t="str">
            <v>PT. SARJIS AGUNG Jo. PT. AYU LESTARI INDAH</v>
          </cell>
        </row>
        <row r="397">
          <cell r="D397" t="str">
            <v>Nomor Mata Pembayaran</v>
          </cell>
          <cell r="J397" t="str">
            <v>Uraian</v>
          </cell>
        </row>
        <row r="398">
          <cell r="D398" t="str">
            <v>5.1 (2)</v>
          </cell>
          <cell r="J398" t="str">
            <v>Lapis Pondasi Agregat Klas B</v>
          </cell>
        </row>
        <row r="399">
          <cell r="D399" t="str">
            <v>Lokasi :</v>
          </cell>
          <cell r="G399" t="str">
            <v>Kanan dan kiri Jalan</v>
          </cell>
        </row>
        <row r="403">
          <cell r="F403" t="str">
            <v>REKAPITULASI VOLUME LAPIS PONDASI AG. KLAS B</v>
          </cell>
        </row>
        <row r="405">
          <cell r="F405" t="str">
            <v>No</v>
          </cell>
          <cell r="G405" t="str">
            <v>Uraian</v>
          </cell>
          <cell r="J405" t="str">
            <v>Volume (m3)</v>
          </cell>
          <cell r="L405" t="str">
            <v>Keterangan</v>
          </cell>
        </row>
        <row r="408">
          <cell r="F408">
            <v>1</v>
          </cell>
          <cell r="H408" t="str">
            <v>Sta 0 + 000 s/d Sta 0 + 460 dan</v>
          </cell>
          <cell r="J408">
            <v>630.1</v>
          </cell>
          <cell r="L408" t="str">
            <v>Arah Kanan</v>
          </cell>
        </row>
        <row r="409">
          <cell r="H409" t="str">
            <v>Sta 0+000 s/d 0+080 (Jalur Langsung)</v>
          </cell>
        </row>
        <row r="411">
          <cell r="F411">
            <v>2</v>
          </cell>
          <cell r="H411" t="str">
            <v xml:space="preserve">Sta 0 + 000 s/d Sta 0 + 500 </v>
          </cell>
          <cell r="J411">
            <v>301.86999999999995</v>
          </cell>
          <cell r="L411" t="str">
            <v xml:space="preserve">Arah Kiri </v>
          </cell>
        </row>
        <row r="413">
          <cell r="F413">
            <v>3</v>
          </cell>
          <cell r="H413" t="str">
            <v>Sta 0 + 000 s/d Sta 0 + 040 (Pintu Masuk Dekranas)</v>
          </cell>
          <cell r="J413">
            <v>103.95</v>
          </cell>
        </row>
        <row r="417">
          <cell r="H417" t="str">
            <v>Total Volume Lapis Pondasi Aggregat Klas B</v>
          </cell>
          <cell r="J417">
            <v>1035.92</v>
          </cell>
        </row>
        <row r="425">
          <cell r="D425" t="str">
            <v>KONTRAKTOR</v>
          </cell>
          <cell r="I425" t="str">
            <v>KONSULTAN SUPERVISI</v>
          </cell>
          <cell r="L425" t="str">
            <v>DINAS PRASWIL</v>
          </cell>
        </row>
        <row r="434">
          <cell r="D434" t="str">
            <v>General Superitendent</v>
          </cell>
          <cell r="I434" t="str">
            <v>Chief Inspector</v>
          </cell>
          <cell r="L434" t="str">
            <v>Pengawas Lapangan</v>
          </cell>
        </row>
        <row r="436">
          <cell r="D436" t="str">
            <v>ESTIMASI VOLUME</v>
          </cell>
        </row>
        <row r="437">
          <cell r="D437" t="str">
            <v>KEGIATAN PENUNJANG PENANGANAN JALAN PERKOTAAN</v>
          </cell>
        </row>
        <row r="438">
          <cell r="D438" t="str">
            <v>NO. PAKET</v>
          </cell>
          <cell r="H438" t="str">
            <v xml:space="preserve">DINAS PRASARANA WILAYAH PROVINSI </v>
          </cell>
          <cell r="L438" t="str">
            <v>PEMBANGUNAN JALAN PENGHUBUNG</v>
          </cell>
        </row>
        <row r="439">
          <cell r="D439" t="str">
            <v>PWK - 02 E</v>
          </cell>
          <cell r="H439" t="str">
            <v>NANGGROE ACEH DARUSSALAM</v>
          </cell>
          <cell r="L439" t="str">
            <v>TAMAN SRI RATU SAFIATUDDIN</v>
          </cell>
        </row>
        <row r="440">
          <cell r="D440" t="str">
            <v>KONSULTAN</v>
          </cell>
          <cell r="J440" t="str">
            <v>KONTRAKTOR</v>
          </cell>
        </row>
        <row r="441">
          <cell r="J441" t="str">
            <v>PT. SARJIS AGUNG Jo. PT. AYU LESTARI INDAH</v>
          </cell>
        </row>
        <row r="442">
          <cell r="D442" t="str">
            <v>Nomor Mata Pembayaran</v>
          </cell>
          <cell r="J442" t="str">
            <v>Uraian</v>
          </cell>
        </row>
        <row r="443">
          <cell r="D443" t="str">
            <v>6.1 (1)</v>
          </cell>
          <cell r="J443" t="str">
            <v>Lapis Resap Pengikat</v>
          </cell>
        </row>
        <row r="444">
          <cell r="D444" t="str">
            <v>Lokasi :</v>
          </cell>
          <cell r="G444" t="str">
            <v>Kanan dan kiri Jalan</v>
          </cell>
        </row>
        <row r="448">
          <cell r="F448" t="str">
            <v>REKAPITULASI VOLUME LAPIS RESAP PENGIKAT</v>
          </cell>
        </row>
        <row r="450">
          <cell r="F450" t="str">
            <v>No</v>
          </cell>
          <cell r="G450" t="str">
            <v>Uraian</v>
          </cell>
          <cell r="J450" t="str">
            <v>Volume (Liter)</v>
          </cell>
          <cell r="L450" t="str">
            <v>Keterangan</v>
          </cell>
        </row>
        <row r="453">
          <cell r="F453">
            <v>1</v>
          </cell>
          <cell r="H453" t="str">
            <v>Sta 0 + 000 s/d Sta 0 + 460 dan</v>
          </cell>
          <cell r="J453">
            <v>2450</v>
          </cell>
          <cell r="L453" t="str">
            <v>Arah Kanan</v>
          </cell>
        </row>
        <row r="454">
          <cell r="H454" t="str">
            <v>Sta 0+000 s/d 0+080 (Jalur Langsung)</v>
          </cell>
        </row>
        <row r="456">
          <cell r="F456">
            <v>2</v>
          </cell>
          <cell r="H456" t="str">
            <v>Sta 0 + 000 s/d Sta 0 + 500</v>
          </cell>
          <cell r="J456">
            <v>1206.6799999999998</v>
          </cell>
          <cell r="L456" t="str">
            <v xml:space="preserve">Arah Kiri </v>
          </cell>
        </row>
        <row r="458">
          <cell r="F458">
            <v>3</v>
          </cell>
          <cell r="H458" t="str">
            <v>Daerah Buakaan Median Jln Blanak dan</v>
          </cell>
          <cell r="J458">
            <v>132.56</v>
          </cell>
        </row>
        <row r="459">
          <cell r="H459" t="str">
            <v xml:space="preserve"> Jln. Masuk Dekranas</v>
          </cell>
        </row>
        <row r="461">
          <cell r="F461">
            <v>4</v>
          </cell>
          <cell r="H461" t="str">
            <v>Sta 0 + 000 s/d Sta 0 + 041,5 (Pintu Masuk Dekranas)</v>
          </cell>
          <cell r="J461">
            <v>376.73000000000008</v>
          </cell>
        </row>
        <row r="463">
          <cell r="F463">
            <v>5</v>
          </cell>
          <cell r="H463" t="str">
            <v>Daerah Pertigaan (Persimpangan)</v>
          </cell>
          <cell r="J463">
            <v>318.88800000000003</v>
          </cell>
        </row>
        <row r="469">
          <cell r="H469" t="str">
            <v>Total Volume Lapis Resap Pengikat</v>
          </cell>
          <cell r="J469">
            <v>4454.26</v>
          </cell>
        </row>
        <row r="477">
          <cell r="D477" t="str">
            <v>KONTRAKTOR</v>
          </cell>
          <cell r="I477" t="str">
            <v>KONSULTAN SUPERVISI</v>
          </cell>
          <cell r="L477" t="str">
            <v>DINAS PRASWIL</v>
          </cell>
        </row>
        <row r="486">
          <cell r="D486" t="str">
            <v>General Superitendent</v>
          </cell>
          <cell r="I486" t="str">
            <v>Chief Inspector</v>
          </cell>
          <cell r="L486" t="str">
            <v>Pengawas Lapangan</v>
          </cell>
        </row>
        <row r="488">
          <cell r="D488" t="str">
            <v>ESTIMASI VOLUME</v>
          </cell>
        </row>
        <row r="489">
          <cell r="D489" t="str">
            <v>KEGIATAN PENUNJANG PENANGANAN JALAN PERKOTAAN</v>
          </cell>
        </row>
        <row r="490">
          <cell r="D490" t="str">
            <v>NO. PAKET</v>
          </cell>
          <cell r="H490" t="str">
            <v xml:space="preserve">DINAS PRASARANA WILAYAH PROVINSI </v>
          </cell>
          <cell r="L490" t="str">
            <v>PEMBANGUNAN JALAN PENGHUBUNG</v>
          </cell>
        </row>
        <row r="491">
          <cell r="D491" t="str">
            <v>PWK - 02 E</v>
          </cell>
          <cell r="H491" t="str">
            <v>NANGGROE ACEH DARUSSALAM</v>
          </cell>
          <cell r="L491" t="str">
            <v>TAMAN SRI RATU SAFIATUDDIN</v>
          </cell>
        </row>
        <row r="492">
          <cell r="D492" t="str">
            <v>KONSULTAN</v>
          </cell>
          <cell r="J492" t="str">
            <v>KONTRAKTOR</v>
          </cell>
        </row>
        <row r="493">
          <cell r="J493" t="str">
            <v>PT. SARJIS AGUNG Jo. PT. AYU LESTARI INDAH</v>
          </cell>
        </row>
        <row r="494">
          <cell r="D494" t="str">
            <v>Nomor Mata Pembayaran</v>
          </cell>
          <cell r="J494" t="str">
            <v>Uraian</v>
          </cell>
        </row>
        <row r="495">
          <cell r="D495" t="str">
            <v>6.3 (6)</v>
          </cell>
          <cell r="J495" t="str">
            <v>Laston - Lapis Pengikat Beton (AC-BC)</v>
          </cell>
        </row>
        <row r="496">
          <cell r="D496" t="str">
            <v>Lokasi :</v>
          </cell>
          <cell r="G496" t="str">
            <v>Kanan dan kiri Jalan</v>
          </cell>
        </row>
        <row r="500">
          <cell r="F500" t="str">
            <v>REKAPITULASI VOLUME LASATON - LAPIS PENGIKAT BETON (AC-BC)</v>
          </cell>
        </row>
        <row r="502">
          <cell r="F502" t="str">
            <v>No</v>
          </cell>
          <cell r="G502" t="str">
            <v>Uraian</v>
          </cell>
          <cell r="J502" t="str">
            <v>Volume (M3)</v>
          </cell>
          <cell r="L502" t="str">
            <v>Keterangan</v>
          </cell>
        </row>
        <row r="505">
          <cell r="F505">
            <v>1</v>
          </cell>
          <cell r="H505" t="str">
            <v>Sta 0 + 000 s/d Sta 0 + 460 dan</v>
          </cell>
          <cell r="J505">
            <v>198.20000000000002</v>
          </cell>
          <cell r="L505" t="str">
            <v>Arah Kanan</v>
          </cell>
        </row>
        <row r="506">
          <cell r="H506" t="str">
            <v>Sta 0+000 s/d 0+080 (Jalur Langsung)</v>
          </cell>
        </row>
        <row r="508">
          <cell r="F508">
            <v>2</v>
          </cell>
          <cell r="H508" t="str">
            <v xml:space="preserve">Sta 0 + 000 s/d Sta 0 + 380 </v>
          </cell>
          <cell r="J508">
            <v>120.325</v>
          </cell>
          <cell r="L508" t="str">
            <v xml:space="preserve">Arah Kiri </v>
          </cell>
        </row>
        <row r="510">
          <cell r="F510">
            <v>3</v>
          </cell>
          <cell r="H510" t="str">
            <v>Daerah Bukaan Median Jln Blanak dan</v>
          </cell>
          <cell r="J510">
            <v>12.019999999999998</v>
          </cell>
        </row>
        <row r="511">
          <cell r="H511" t="str">
            <v xml:space="preserve"> Jln. Masuk Dekranas</v>
          </cell>
        </row>
        <row r="513">
          <cell r="F513">
            <v>4</v>
          </cell>
          <cell r="H513" t="str">
            <v>Sta 0 + 000 s/d Sta 0 + 041,5 (Pintu Masuk Dekranas)</v>
          </cell>
          <cell r="J513">
            <v>18.575000000000003</v>
          </cell>
        </row>
        <row r="515">
          <cell r="F515">
            <v>5</v>
          </cell>
          <cell r="H515" t="str">
            <v>Daerah Pertigaan (Persimpangan) &amp; Daerah Bukaan Median</v>
          </cell>
          <cell r="J515">
            <v>13.861499999999999</v>
          </cell>
        </row>
        <row r="520">
          <cell r="H520" t="str">
            <v>Total Volume AC - BC</v>
          </cell>
          <cell r="J520">
            <v>362.98149999999998</v>
          </cell>
        </row>
        <row r="528">
          <cell r="D528" t="str">
            <v>KONTRAKTOR</v>
          </cell>
          <cell r="I528" t="str">
            <v>KONSULTAN SUPERVISI</v>
          </cell>
          <cell r="L528" t="str">
            <v>DINAS PRASWIL</v>
          </cell>
        </row>
        <row r="537">
          <cell r="D537" t="str">
            <v>General Superitendent</v>
          </cell>
          <cell r="I537" t="str">
            <v>Chief Inspector</v>
          </cell>
          <cell r="L537" t="str">
            <v>Pengawas Lapangan</v>
          </cell>
        </row>
        <row r="539">
          <cell r="D539" t="str">
            <v>ESTIMASI VOLUME</v>
          </cell>
        </row>
        <row r="540">
          <cell r="D540" t="str">
            <v>KEGIATAN PENUNJANG PENANGANAN JALAN PERKOTAAN</v>
          </cell>
        </row>
        <row r="541">
          <cell r="D541" t="str">
            <v>NO. PAKET</v>
          </cell>
          <cell r="H541" t="str">
            <v xml:space="preserve">DINAS PRASARANA WILAYAH PROVINSI </v>
          </cell>
          <cell r="L541" t="str">
            <v>PEMBANGUNAN JALAN PENGHUBUNG</v>
          </cell>
        </row>
        <row r="542">
          <cell r="D542" t="str">
            <v>PWK - 02 E</v>
          </cell>
          <cell r="H542" t="str">
            <v>NANGGROE ACEH DARUSSALAM</v>
          </cell>
          <cell r="L542" t="str">
            <v>TAMAN SRI RATU SAFIATUDDIN</v>
          </cell>
        </row>
        <row r="543">
          <cell r="D543" t="str">
            <v>KONSULTAN</v>
          </cell>
          <cell r="J543" t="str">
            <v>KONTRAKTOR</v>
          </cell>
        </row>
        <row r="544">
          <cell r="J544" t="str">
            <v>PT. SARJIS AGUNG Jo. PT. AYU LESTARI INDAH</v>
          </cell>
        </row>
        <row r="545">
          <cell r="D545" t="str">
            <v>Nomor Mata Pembayaran</v>
          </cell>
          <cell r="J545" t="str">
            <v>Uraian</v>
          </cell>
        </row>
        <row r="546">
          <cell r="D546" t="str">
            <v>7.1 (5)</v>
          </cell>
          <cell r="J546" t="str">
            <v>Beton K.250</v>
          </cell>
        </row>
        <row r="547">
          <cell r="D547" t="str">
            <v>Lokasi :</v>
          </cell>
          <cell r="G547" t="str">
            <v>Kanan dan kiri Jalan</v>
          </cell>
        </row>
        <row r="551">
          <cell r="F551" t="str">
            <v>REKAPITULASI VOLUME BETON K. 250</v>
          </cell>
        </row>
        <row r="553">
          <cell r="F553" t="str">
            <v>No</v>
          </cell>
          <cell r="G553" t="str">
            <v>Uraian</v>
          </cell>
          <cell r="J553" t="str">
            <v>volume (m3)</v>
          </cell>
          <cell r="L553" t="str">
            <v>Keterangan</v>
          </cell>
        </row>
        <row r="556">
          <cell r="F556">
            <v>1</v>
          </cell>
          <cell r="H556" t="str">
            <v xml:space="preserve">Beton K. 250 pada Penutup Saluran </v>
          </cell>
          <cell r="J556">
            <v>191.80098150000001</v>
          </cell>
        </row>
        <row r="558">
          <cell r="F558">
            <v>2</v>
          </cell>
          <cell r="H558" t="str">
            <v>Beton K. 250 pada Footing dan Sloff Tembok Penahan</v>
          </cell>
          <cell r="J558">
            <v>45.473999999999997</v>
          </cell>
        </row>
        <row r="560">
          <cell r="F560">
            <v>3</v>
          </cell>
          <cell r="H560" t="str">
            <v>Beton K. 250 Pintu masuk Samping Dekranas</v>
          </cell>
          <cell r="J560">
            <v>3.7814999999999999</v>
          </cell>
        </row>
        <row r="562">
          <cell r="F562">
            <v>4</v>
          </cell>
          <cell r="H562" t="str">
            <v>Beton K. 250 pada Penyangga Tiang Lampu</v>
          </cell>
          <cell r="J562">
            <v>5.0155532140544663</v>
          </cell>
        </row>
        <row r="564">
          <cell r="F564">
            <v>5</v>
          </cell>
          <cell r="H564" t="str">
            <v>Beton K. 250 pada Kerb Pejalan Kaki pada Jalan Masuk Dekranas</v>
          </cell>
          <cell r="J564">
            <v>2.6189999999999998</v>
          </cell>
        </row>
        <row r="570">
          <cell r="H570" t="str">
            <v>Total Volume Beton K. 250</v>
          </cell>
          <cell r="J570">
            <v>248.69103471405447</v>
          </cell>
        </row>
        <row r="573">
          <cell r="J573">
            <v>248.691</v>
          </cell>
        </row>
        <row r="574">
          <cell r="J574">
            <v>-3.4714054464757282E-5</v>
          </cell>
        </row>
        <row r="578">
          <cell r="D578" t="str">
            <v>KONTRAKTOR</v>
          </cell>
          <cell r="I578" t="str">
            <v>KONSULTAN SUPERVISI</v>
          </cell>
          <cell r="L578" t="str">
            <v>DINAS PRASWIL</v>
          </cell>
        </row>
        <row r="587">
          <cell r="D587" t="str">
            <v>General Superitendent</v>
          </cell>
          <cell r="I587" t="str">
            <v>Chief Inspector</v>
          </cell>
          <cell r="L587" t="str">
            <v>Pengawas Lapangan</v>
          </cell>
        </row>
        <row r="589">
          <cell r="D589" t="str">
            <v>ESTIMASI VOLUME</v>
          </cell>
        </row>
        <row r="590">
          <cell r="D590" t="str">
            <v>KEGIATAN PENUNJANG PENANGANAN JALAN PERKOTAAN</v>
          </cell>
        </row>
        <row r="591">
          <cell r="D591" t="str">
            <v>NO. PAKET</v>
          </cell>
          <cell r="H591" t="str">
            <v xml:space="preserve">DINAS PRASARANA WILAYAH PROVINSI </v>
          </cell>
          <cell r="L591" t="str">
            <v>PEMBANGUNAN JALAN PENGHUBUNG</v>
          </cell>
        </row>
        <row r="592">
          <cell r="D592" t="str">
            <v>PWK - 02 E</v>
          </cell>
          <cell r="H592" t="str">
            <v>NANGGROE ACEH DARUSSALAM</v>
          </cell>
          <cell r="L592" t="str">
            <v>TAMAN SRI RATU SAFIATUDDIN</v>
          </cell>
        </row>
        <row r="593">
          <cell r="D593" t="str">
            <v>KONSULTAN</v>
          </cell>
          <cell r="J593" t="str">
            <v>KONTRAKTOR</v>
          </cell>
        </row>
        <row r="594">
          <cell r="J594" t="str">
            <v>PT. SARJIS AGUNG Jo. PT. AYU LESTARI INDAH</v>
          </cell>
        </row>
        <row r="595">
          <cell r="D595" t="str">
            <v>Nomor Mata Pembayaran</v>
          </cell>
          <cell r="J595" t="str">
            <v>Uraian</v>
          </cell>
        </row>
        <row r="596">
          <cell r="D596" t="str">
            <v>7.1 (4)</v>
          </cell>
          <cell r="J596" t="str">
            <v>Beton K.300</v>
          </cell>
        </row>
        <row r="597">
          <cell r="D597" t="str">
            <v>Lokasi :</v>
          </cell>
          <cell r="G597" t="str">
            <v>Kanan dan kiri Jalan</v>
          </cell>
        </row>
        <row r="601">
          <cell r="F601" t="str">
            <v>REKAPITULASI VOLUME BETON K. 300</v>
          </cell>
        </row>
        <row r="603">
          <cell r="F603" t="str">
            <v>No</v>
          </cell>
          <cell r="G603" t="str">
            <v>Uraian</v>
          </cell>
          <cell r="J603" t="str">
            <v>volume (m3)</v>
          </cell>
          <cell r="L603" t="str">
            <v>Keterangan</v>
          </cell>
        </row>
        <row r="606">
          <cell r="F606">
            <v>1</v>
          </cell>
          <cell r="H606" t="str">
            <v>Beton K. 300 pada Box Culvert Panjang 24 m</v>
          </cell>
          <cell r="J606">
            <v>54.599999999999994</v>
          </cell>
          <cell r="L606" t="str">
            <v>Jalur Peralihan</v>
          </cell>
        </row>
        <row r="608">
          <cell r="F608">
            <v>2</v>
          </cell>
          <cell r="H608" t="str">
            <v>Beton K. 300 pada Box Culvert Panjang 7 m</v>
          </cell>
          <cell r="J608">
            <v>14.875</v>
          </cell>
          <cell r="L608" t="str">
            <v>Jalur Peralihan</v>
          </cell>
        </row>
        <row r="610">
          <cell r="F610">
            <v>3</v>
          </cell>
          <cell r="H610" t="str">
            <v>Beton K. 300 pada Plat Beton</v>
          </cell>
          <cell r="J610">
            <v>49.888415000000009</v>
          </cell>
        </row>
        <row r="612">
          <cell r="F612">
            <v>4</v>
          </cell>
          <cell r="H612" t="str">
            <v>Beton K. 300 pada Plat Sta. 0 + 460 (Sambungan Plat)</v>
          </cell>
          <cell r="J612">
            <v>0.95699999999999996</v>
          </cell>
        </row>
        <row r="616">
          <cell r="H616" t="str">
            <v>Total Volume Beton K. 300</v>
          </cell>
          <cell r="J616">
            <v>120.320415</v>
          </cell>
        </row>
        <row r="624">
          <cell r="D624" t="str">
            <v>KONTRAKTOR</v>
          </cell>
          <cell r="I624" t="str">
            <v>KONSULTAN SUPERVISI</v>
          </cell>
          <cell r="L624" t="str">
            <v>DINAS PRASWIL</v>
          </cell>
        </row>
        <row r="633">
          <cell r="D633" t="str">
            <v>General Superitendent</v>
          </cell>
          <cell r="I633" t="str">
            <v>Chief Inspector</v>
          </cell>
          <cell r="L633" t="str">
            <v>Pengawas Lapangan</v>
          </cell>
        </row>
        <row r="635">
          <cell r="D635" t="str">
            <v>ESTIMASI VOLUME</v>
          </cell>
        </row>
        <row r="636">
          <cell r="D636" t="str">
            <v>KEGIATAN PENUNJANG PENANGANAN JALAN PERKOTAAN</v>
          </cell>
        </row>
        <row r="637">
          <cell r="D637" t="str">
            <v>NO. PAKET</v>
          </cell>
          <cell r="H637" t="str">
            <v xml:space="preserve">DINAS PRASARANA WILAYAH PROVINSI </v>
          </cell>
          <cell r="L637" t="str">
            <v>PEMBANGUNAN JALAN PENGHUBUNG</v>
          </cell>
        </row>
        <row r="638">
          <cell r="D638" t="str">
            <v>PWK - 02 E</v>
          </cell>
          <cell r="H638" t="str">
            <v>NANGGROE ACEH DARUSSALAM</v>
          </cell>
          <cell r="L638" t="str">
            <v>TAMAN SRI RATU SAFIATUDDIN</v>
          </cell>
        </row>
        <row r="639">
          <cell r="D639" t="str">
            <v>KONSULTAN</v>
          </cell>
          <cell r="J639" t="str">
            <v>KONTRAKTOR</v>
          </cell>
        </row>
        <row r="640">
          <cell r="J640" t="str">
            <v>PT. SARJIS AGUNG Jo. PT. AYU LESTARI INDAH</v>
          </cell>
        </row>
        <row r="641">
          <cell r="D641" t="str">
            <v>Nomor Mata Pembayaran</v>
          </cell>
          <cell r="J641" t="str">
            <v>Uraian</v>
          </cell>
        </row>
        <row r="642">
          <cell r="D642" t="str">
            <v>7.1 (6)</v>
          </cell>
          <cell r="J642" t="str">
            <v>Beton K.175</v>
          </cell>
        </row>
        <row r="643">
          <cell r="D643" t="str">
            <v>Lokasi :</v>
          </cell>
          <cell r="G643" t="str">
            <v>Kanan dan kiri Jalan</v>
          </cell>
        </row>
        <row r="647">
          <cell r="F647" t="str">
            <v>REKAPITULASI VOLUME BETON K. 175</v>
          </cell>
        </row>
        <row r="649">
          <cell r="F649" t="str">
            <v>No</v>
          </cell>
          <cell r="G649" t="str">
            <v>Uraian</v>
          </cell>
          <cell r="J649" t="str">
            <v>volume (m3)</v>
          </cell>
          <cell r="L649" t="str">
            <v>Keterangan</v>
          </cell>
        </row>
        <row r="652">
          <cell r="F652">
            <v>1</v>
          </cell>
          <cell r="H652" t="str">
            <v>Beton K. 175 pada Kerb Pejalan Kaki</v>
          </cell>
          <cell r="J652">
            <v>26.953499999999998</v>
          </cell>
          <cell r="L652" t="str">
            <v>Arah Kiri + Kanan</v>
          </cell>
        </row>
        <row r="658">
          <cell r="H658" t="str">
            <v>Total Volume Beton K. 175</v>
          </cell>
          <cell r="J658">
            <v>26.953499999999998</v>
          </cell>
        </row>
        <row r="666">
          <cell r="D666" t="str">
            <v>KONTRAKTOR</v>
          </cell>
          <cell r="I666" t="str">
            <v>KONSULTAN SUPERVISI</v>
          </cell>
          <cell r="L666" t="str">
            <v>DINAS PRASWIL</v>
          </cell>
        </row>
        <row r="675">
          <cell r="D675" t="str">
            <v>General Superitendent</v>
          </cell>
          <cell r="I675" t="str">
            <v>Chief Inspector</v>
          </cell>
          <cell r="L675" t="str">
            <v>Pengawas Lapangan</v>
          </cell>
        </row>
        <row r="677">
          <cell r="D677" t="str">
            <v>ESTIMASI VOLUME MC NO. - 02</v>
          </cell>
        </row>
        <row r="678">
          <cell r="D678" t="str">
            <v>KEGIATAN PENUNJANG PENANGANAN JALAN PERKOTAAN</v>
          </cell>
        </row>
        <row r="679">
          <cell r="D679" t="str">
            <v>NO. PAKET</v>
          </cell>
          <cell r="H679" t="str">
            <v xml:space="preserve">DINAS PRASARANA WILAYAH PROVINSI </v>
          </cell>
          <cell r="L679" t="str">
            <v>PEMBANGUNAN JALAN PENGHUBUNG</v>
          </cell>
        </row>
        <row r="680">
          <cell r="D680" t="str">
            <v>PWK - 02 E</v>
          </cell>
          <cell r="H680" t="str">
            <v>NANGGROE ACEH DARUSSALAM</v>
          </cell>
          <cell r="L680" t="str">
            <v>TAMAN SRI RATU SAFIATUDDIN</v>
          </cell>
        </row>
        <row r="681">
          <cell r="D681" t="str">
            <v>KONSULTAN</v>
          </cell>
          <cell r="J681" t="str">
            <v>KONTRAKTOR</v>
          </cell>
        </row>
        <row r="682">
          <cell r="J682" t="str">
            <v>PT. SARJIS AGUNG Jo. PT. AYU LESTARI INDAH</v>
          </cell>
        </row>
        <row r="683">
          <cell r="D683" t="str">
            <v>Nomor Mata Pembayaran</v>
          </cell>
          <cell r="J683" t="str">
            <v>Uraian</v>
          </cell>
        </row>
        <row r="684">
          <cell r="D684" t="str">
            <v>7.1 (8)</v>
          </cell>
          <cell r="J684" t="str">
            <v>Beton K.125</v>
          </cell>
        </row>
        <row r="685">
          <cell r="D685" t="str">
            <v>Lokasi :</v>
          </cell>
          <cell r="G685" t="str">
            <v>Kanan Jalan</v>
          </cell>
        </row>
        <row r="689">
          <cell r="F689" t="str">
            <v>REKAPITULASI VOLUME BETON K. 125</v>
          </cell>
        </row>
        <row r="691">
          <cell r="F691" t="str">
            <v>No</v>
          </cell>
          <cell r="G691" t="str">
            <v>Uraian</v>
          </cell>
          <cell r="J691" t="str">
            <v>volume (m3)</v>
          </cell>
          <cell r="L691" t="str">
            <v>Keterangan</v>
          </cell>
        </row>
        <row r="694">
          <cell r="F694">
            <v>1</v>
          </cell>
          <cell r="H694" t="str">
            <v xml:space="preserve">Beton K. 125 </v>
          </cell>
          <cell r="J694">
            <v>19.9998</v>
          </cell>
        </row>
        <row r="700">
          <cell r="H700" t="str">
            <v>Total Volume Beton K. 125</v>
          </cell>
          <cell r="J700">
            <v>19.9998</v>
          </cell>
        </row>
        <row r="708">
          <cell r="D708" t="str">
            <v>KONTRAKTOR</v>
          </cell>
          <cell r="I708" t="str">
            <v>KONSULTAN SUPERVISI</v>
          </cell>
          <cell r="L708" t="str">
            <v>DINAS PRASWIL</v>
          </cell>
        </row>
        <row r="717">
          <cell r="D717" t="str">
            <v>General Superitendent</v>
          </cell>
          <cell r="I717" t="str">
            <v>Chief Inspector</v>
          </cell>
          <cell r="L717" t="str">
            <v>Pengawas Lapangan</v>
          </cell>
        </row>
        <row r="719">
          <cell r="D719" t="str">
            <v>ESTIMASI VOLUME</v>
          </cell>
        </row>
        <row r="720">
          <cell r="D720" t="str">
            <v>KEGIATAN PENUNJANG PENANGANAN JALAN PERKOTAAN</v>
          </cell>
        </row>
        <row r="721">
          <cell r="D721" t="str">
            <v>NO. PAKET</v>
          </cell>
          <cell r="H721" t="str">
            <v xml:space="preserve">DINAS PRASARANA WILAYAH PROVINSI </v>
          </cell>
          <cell r="L721" t="str">
            <v>PEMBANGUNAN JALAN PENGHUBUNG</v>
          </cell>
        </row>
        <row r="722">
          <cell r="D722" t="str">
            <v>PWK - 02 E</v>
          </cell>
          <cell r="H722" t="str">
            <v>NANGGROE ACEH DARUSSALAM</v>
          </cell>
          <cell r="L722" t="str">
            <v>TAMAN SRI RATU SAFIATUDDIN</v>
          </cell>
        </row>
        <row r="723">
          <cell r="D723" t="str">
            <v>KONSULTAN</v>
          </cell>
          <cell r="J723" t="str">
            <v>KONTRAKTOR</v>
          </cell>
        </row>
        <row r="724">
          <cell r="J724" t="str">
            <v>PT. SARJIS AGUNG Jo. PT. AYU LESTARI INDAH</v>
          </cell>
        </row>
        <row r="725">
          <cell r="D725" t="str">
            <v>Nomor Mata Pembayaran</v>
          </cell>
          <cell r="J725" t="str">
            <v>Uraian</v>
          </cell>
        </row>
        <row r="726">
          <cell r="D726" t="str">
            <v>7.9</v>
          </cell>
          <cell r="J726" t="str">
            <v>Pasangan Batu</v>
          </cell>
        </row>
        <row r="727">
          <cell r="D727" t="str">
            <v>Lokasi :</v>
          </cell>
          <cell r="G727" t="str">
            <v>Kanan dan kiri Jalan</v>
          </cell>
        </row>
        <row r="731">
          <cell r="F731" t="str">
            <v>REKAPITULASI VOLUME PASANGAN BATU</v>
          </cell>
        </row>
        <row r="733">
          <cell r="F733" t="str">
            <v>No</v>
          </cell>
          <cell r="G733" t="str">
            <v>Uraian</v>
          </cell>
          <cell r="J733" t="str">
            <v>volume (m3)</v>
          </cell>
          <cell r="L733" t="str">
            <v>Keterangan</v>
          </cell>
        </row>
        <row r="736">
          <cell r="F736">
            <v>1</v>
          </cell>
          <cell r="H736" t="str">
            <v>Pasangan Batu Pada Plat Beton</v>
          </cell>
          <cell r="J736">
            <v>142.74425000000002</v>
          </cell>
        </row>
        <row r="738">
          <cell r="F738">
            <v>2</v>
          </cell>
          <cell r="H738" t="str">
            <v>Pasangan Batu Tambahan Pada  Saluran Lama</v>
          </cell>
          <cell r="J738">
            <v>149.411</v>
          </cell>
        </row>
        <row r="747">
          <cell r="H747" t="str">
            <v>Total Volume Pasangan Batu</v>
          </cell>
          <cell r="J747">
            <v>292.14525000000003</v>
          </cell>
        </row>
        <row r="750">
          <cell r="J750">
            <v>292.15499999999997</v>
          </cell>
        </row>
        <row r="755">
          <cell r="D755" t="str">
            <v>KONTRAKTOR</v>
          </cell>
          <cell r="I755" t="str">
            <v>KONSULTAN SUPERVISI</v>
          </cell>
          <cell r="L755" t="str">
            <v>DINAS PRASWIL</v>
          </cell>
        </row>
        <row r="764">
          <cell r="D764" t="str">
            <v>General Superitendent</v>
          </cell>
          <cell r="I764" t="str">
            <v>Chief Inspector</v>
          </cell>
          <cell r="L764" t="str">
            <v>Pengawas Lapangan</v>
          </cell>
        </row>
        <row r="766">
          <cell r="D766" t="str">
            <v>ESTIMASI VOLUME</v>
          </cell>
        </row>
        <row r="767">
          <cell r="D767" t="str">
            <v>KEGIATAN PENUNJANG PENANGANAN JALAN PERKOTAAN</v>
          </cell>
        </row>
        <row r="768">
          <cell r="D768" t="str">
            <v>NO. PAKET</v>
          </cell>
          <cell r="H768" t="str">
            <v xml:space="preserve">DINAS PRASARANA WILAYAH PROVINSI </v>
          </cell>
          <cell r="L768" t="str">
            <v>PEMBANGUNAN JALAN PENGHUBUNG</v>
          </cell>
        </row>
        <row r="769">
          <cell r="D769" t="str">
            <v>PWK - 02 E</v>
          </cell>
          <cell r="H769" t="str">
            <v>NANGGROE ACEH DARUSSALAM</v>
          </cell>
          <cell r="L769" t="str">
            <v>TAMAN SRI RATU SAFIATUDDIN</v>
          </cell>
        </row>
        <row r="770">
          <cell r="D770" t="str">
            <v>KONSULTAN</v>
          </cell>
          <cell r="J770" t="str">
            <v>KONTRAKTOR</v>
          </cell>
        </row>
        <row r="771">
          <cell r="J771" t="str">
            <v>PT. SARJIS AGUNG Jo. PT. AYU LESTARI INDAH</v>
          </cell>
        </row>
        <row r="772">
          <cell r="D772" t="str">
            <v>Nomor Mata Pembayaran</v>
          </cell>
          <cell r="J772" t="str">
            <v>Uraian</v>
          </cell>
        </row>
        <row r="773">
          <cell r="D773" t="str">
            <v>8.4(10)</v>
          </cell>
          <cell r="J773" t="str">
            <v>Kerb Pracetak</v>
          </cell>
        </row>
        <row r="774">
          <cell r="D774" t="str">
            <v>Lokasi :</v>
          </cell>
          <cell r="G774" t="str">
            <v>Kanan Tengah dan kiri Jalan</v>
          </cell>
        </row>
        <row r="778">
          <cell r="F778" t="str">
            <v>REKAPITULASI VOLUME KERB PRACETAK</v>
          </cell>
        </row>
        <row r="780">
          <cell r="F780" t="str">
            <v>No</v>
          </cell>
          <cell r="G780" t="str">
            <v>Uraian</v>
          </cell>
          <cell r="J780" t="str">
            <v>volume (m')</v>
          </cell>
          <cell r="L780" t="str">
            <v>Keterangan</v>
          </cell>
        </row>
        <row r="783">
          <cell r="F783">
            <v>1</v>
          </cell>
          <cell r="H783" t="str">
            <v>Kerb Pracetak</v>
          </cell>
          <cell r="J783">
            <v>1670.35</v>
          </cell>
        </row>
        <row r="791">
          <cell r="H791" t="str">
            <v>Total Panjang Kerb Pracetak</v>
          </cell>
          <cell r="J791">
            <v>1670.35</v>
          </cell>
        </row>
        <row r="799">
          <cell r="D799" t="str">
            <v>KONTRAKTOR</v>
          </cell>
          <cell r="I799" t="str">
            <v>KONSULTAN SUPERVISI</v>
          </cell>
          <cell r="L799" t="str">
            <v>DINAS PRASWIL</v>
          </cell>
        </row>
        <row r="808">
          <cell r="D808" t="str">
            <v>General Superitendent</v>
          </cell>
          <cell r="I808" t="str">
            <v>Chief Inspector</v>
          </cell>
          <cell r="L808" t="str">
            <v>Pengawas Lapangan</v>
          </cell>
        </row>
        <row r="810">
          <cell r="D810" t="str">
            <v>ESTIMASI VOLUME</v>
          </cell>
        </row>
        <row r="811">
          <cell r="D811" t="str">
            <v>KEGIATAN PENUNJANG PENANGANAN JALAN PERKOTAAN</v>
          </cell>
        </row>
        <row r="812">
          <cell r="D812" t="str">
            <v>NO. PAKET</v>
          </cell>
          <cell r="H812" t="str">
            <v xml:space="preserve">DINAS PRASARANA WILAYAH PROVINSI </v>
          </cell>
          <cell r="L812" t="str">
            <v>PEMBANGUNAN JALAN PENGHUBUNG</v>
          </cell>
        </row>
        <row r="813">
          <cell r="D813" t="str">
            <v>PWK - 02 E</v>
          </cell>
          <cell r="H813" t="str">
            <v>NANGGROE ACEH DARUSSALAM</v>
          </cell>
          <cell r="L813" t="str">
            <v>TAMAN SRI RATU SAFIATUDDIN</v>
          </cell>
        </row>
        <row r="814">
          <cell r="D814" t="str">
            <v>KONSULTAN</v>
          </cell>
          <cell r="J814" t="str">
            <v>KONTRAKTOR</v>
          </cell>
        </row>
        <row r="815">
          <cell r="J815" t="str">
            <v>PT. SARJIS AGUNG Jo. PT. AYU LESTARI INDAH</v>
          </cell>
        </row>
        <row r="816">
          <cell r="D816" t="str">
            <v>Nomor Mata Pembayaran</v>
          </cell>
          <cell r="J816" t="str">
            <v>Uraian</v>
          </cell>
        </row>
        <row r="817">
          <cell r="D817" t="str">
            <v>7.3(1)</v>
          </cell>
          <cell r="J817" t="str">
            <v>Baja Tulangan U.24 Polos</v>
          </cell>
        </row>
        <row r="818">
          <cell r="D818" t="str">
            <v>Lokasi :</v>
          </cell>
          <cell r="G818" t="str">
            <v>Kanan dan kiri Jalan</v>
          </cell>
        </row>
        <row r="822">
          <cell r="F822" t="str">
            <v xml:space="preserve">REKAPITULASI KUANTITAS BAJA TULANGAN </v>
          </cell>
        </row>
        <row r="824">
          <cell r="F824" t="str">
            <v>No</v>
          </cell>
          <cell r="G824" t="str">
            <v>Uraian</v>
          </cell>
          <cell r="J824" t="str">
            <v>Kuantitas (Kg)</v>
          </cell>
          <cell r="L824" t="str">
            <v>Keterangan</v>
          </cell>
        </row>
        <row r="827">
          <cell r="F827">
            <v>1</v>
          </cell>
          <cell r="H827" t="str">
            <v>Box Culvert Panjang 24 meter</v>
          </cell>
          <cell r="J827">
            <v>7986.8105600000008</v>
          </cell>
        </row>
        <row r="828">
          <cell r="F828">
            <v>2</v>
          </cell>
          <cell r="H828" t="str">
            <v>Box Culvert Panjang 7 meter</v>
          </cell>
          <cell r="J828">
            <v>2244.5364928000004</v>
          </cell>
        </row>
        <row r="829">
          <cell r="F829">
            <v>3</v>
          </cell>
          <cell r="H829" t="str">
            <v xml:space="preserve">Plat Beton Jalan Masuk Bawasda </v>
          </cell>
          <cell r="J829">
            <v>1011.8885760000002</v>
          </cell>
        </row>
        <row r="830">
          <cell r="F830">
            <v>4</v>
          </cell>
          <cell r="H830" t="str">
            <v xml:space="preserve">Plat Beton Jalan Gurami </v>
          </cell>
          <cell r="J830">
            <v>709.30149840000013</v>
          </cell>
        </row>
        <row r="831">
          <cell r="F831">
            <v>5</v>
          </cell>
          <cell r="H831" t="str">
            <v xml:space="preserve">Plat Beton Jalan Kepiting  </v>
          </cell>
          <cell r="J831">
            <v>749.06439200000011</v>
          </cell>
        </row>
        <row r="832">
          <cell r="F832">
            <v>6</v>
          </cell>
          <cell r="H832" t="str">
            <v xml:space="preserve">Plat Beton Jalan Masuk Telkom (arah Masuk) </v>
          </cell>
          <cell r="J832">
            <v>226.11444480000003</v>
          </cell>
        </row>
        <row r="833">
          <cell r="F833">
            <v>7</v>
          </cell>
          <cell r="H833" t="str">
            <v xml:space="preserve">Plat Beton Jalan Masuk Telkom (arah keluar) </v>
          </cell>
          <cell r="J833">
            <v>226.6727472</v>
          </cell>
        </row>
        <row r="834">
          <cell r="F834">
            <v>8</v>
          </cell>
          <cell r="H834" t="str">
            <v xml:space="preserve">Plat Beton Jalan Masuk Warung Kopi </v>
          </cell>
          <cell r="J834">
            <v>292.95290880000005</v>
          </cell>
        </row>
        <row r="835">
          <cell r="F835">
            <v>9</v>
          </cell>
          <cell r="H835" t="str">
            <v xml:space="preserve">Plat Beton Jalan Bandeng  </v>
          </cell>
          <cell r="J835">
            <v>904.44062800000006</v>
          </cell>
        </row>
        <row r="836">
          <cell r="F836">
            <v>10</v>
          </cell>
          <cell r="H836" t="str">
            <v xml:space="preserve">Plat Beton Jalan Todak  </v>
          </cell>
          <cell r="J836">
            <v>929.02308479999999</v>
          </cell>
        </row>
        <row r="837">
          <cell r="F837">
            <v>11</v>
          </cell>
          <cell r="H837" t="str">
            <v xml:space="preserve">Plat Beton Jalan Senangin  </v>
          </cell>
          <cell r="J837">
            <v>986.360544</v>
          </cell>
        </row>
        <row r="838">
          <cell r="F838">
            <v>12</v>
          </cell>
          <cell r="H838" t="str">
            <v xml:space="preserve">Plat Beton Jalan Sepat  </v>
          </cell>
          <cell r="J838">
            <v>914.87810880000006</v>
          </cell>
        </row>
        <row r="839">
          <cell r="F839">
            <v>13</v>
          </cell>
          <cell r="H839" t="str">
            <v xml:space="preserve">Plat Beton Jalan Masuk Dekranas  </v>
          </cell>
          <cell r="J839">
            <v>1566.1309536000001</v>
          </cell>
        </row>
        <row r="840">
          <cell r="F840">
            <v>14</v>
          </cell>
          <cell r="H840" t="str">
            <v xml:space="preserve">Plat Beton Jalan Pintu Masuk Pakir Dekranas (Kiri) </v>
          </cell>
          <cell r="J840">
            <v>848.20655119999992</v>
          </cell>
        </row>
        <row r="841">
          <cell r="F841">
            <v>15</v>
          </cell>
          <cell r="H841" t="str">
            <v xml:space="preserve">Plat Beton Jalan Pintu Masuk Pakir Dekranas (Kanan) </v>
          </cell>
          <cell r="J841">
            <v>836.08301519999998</v>
          </cell>
        </row>
        <row r="842">
          <cell r="F842">
            <v>16</v>
          </cell>
          <cell r="H842" t="str">
            <v>Footing Tembok Penahan daerah Tambak</v>
          </cell>
          <cell r="J842">
            <v>1999.1245500000002</v>
          </cell>
        </row>
        <row r="843">
          <cell r="F843">
            <v>17</v>
          </cell>
          <cell r="H843" t="str">
            <v>Plat Beton Penutup Saluran</v>
          </cell>
          <cell r="J843">
            <v>26209.2156732</v>
          </cell>
          <cell r="L843">
            <v>95.476551199999903</v>
          </cell>
        </row>
        <row r="844">
          <cell r="F844">
            <v>18</v>
          </cell>
          <cell r="H844" t="str">
            <v>Plat Beton Penyangga Tiang Lampu</v>
          </cell>
          <cell r="J844">
            <v>452.75710679999997</v>
          </cell>
        </row>
        <row r="845">
          <cell r="F845">
            <v>19</v>
          </cell>
          <cell r="H845" t="str">
            <v>Plat Beton Penutup Saluran Type I s/d Tupe VII</v>
          </cell>
          <cell r="J845">
            <v>797.35150800000008</v>
          </cell>
        </row>
        <row r="860">
          <cell r="H860" t="str">
            <v>Total Kuantitas Baja Tulangan (Kg)</v>
          </cell>
          <cell r="J860">
            <v>49890.913343600012</v>
          </cell>
        </row>
        <row r="868">
          <cell r="D868" t="str">
            <v>KONTRAKTOR</v>
          </cell>
          <cell r="I868" t="str">
            <v>KONSULTAN SUPERVISI</v>
          </cell>
          <cell r="L868" t="str">
            <v>DINAS PRASWIL</v>
          </cell>
        </row>
        <row r="877">
          <cell r="D877" t="str">
            <v>General Superitendent</v>
          </cell>
          <cell r="I877" t="str">
            <v>Chief Inspector</v>
          </cell>
          <cell r="L877" t="str">
            <v>Pengawas Lapangan</v>
          </cell>
        </row>
        <row r="879">
          <cell r="D879" t="str">
            <v>ESTIMASI VOLUME</v>
          </cell>
        </row>
        <row r="880">
          <cell r="D880" t="str">
            <v>KEGIATAN PENUNJANG PENANGANAN JALAN PERKOTAAN</v>
          </cell>
        </row>
        <row r="881">
          <cell r="D881" t="str">
            <v>NO. PAKET</v>
          </cell>
          <cell r="H881" t="str">
            <v xml:space="preserve">DINAS PRASARANA WILAYAH PROVINSI </v>
          </cell>
          <cell r="L881" t="str">
            <v>PEMBANGUNAN JALAN PENGHUBUNG</v>
          </cell>
        </row>
        <row r="882">
          <cell r="D882" t="str">
            <v>PWK - 02 E</v>
          </cell>
          <cell r="H882" t="str">
            <v>NANGGROE ACEH DARUSSALAM</v>
          </cell>
          <cell r="L882" t="str">
            <v>TAMAN SRI RATU SAFIATUDDIN</v>
          </cell>
        </row>
        <row r="883">
          <cell r="D883" t="str">
            <v>KONSULTAN</v>
          </cell>
          <cell r="J883" t="str">
            <v>KONTRAKTOR</v>
          </cell>
        </row>
        <row r="884">
          <cell r="J884" t="str">
            <v>PT. SARJIS AGUNG Jo. PT. AYU LESTARI INDAH</v>
          </cell>
        </row>
        <row r="885">
          <cell r="D885" t="str">
            <v>Nomor Mata Pembayaran</v>
          </cell>
          <cell r="J885" t="str">
            <v>Uraian</v>
          </cell>
        </row>
        <row r="886">
          <cell r="D886" t="str">
            <v>6.2 (1)</v>
          </cell>
          <cell r="J886" t="str">
            <v>Lapis Perekat</v>
          </cell>
        </row>
        <row r="887">
          <cell r="D887" t="str">
            <v>Lokasi :</v>
          </cell>
          <cell r="G887" t="str">
            <v>Kanan dan kiri Jalan</v>
          </cell>
        </row>
        <row r="891">
          <cell r="F891" t="str">
            <v>REKAPITULASI VOLUME LAPIS PEREKAT</v>
          </cell>
        </row>
        <row r="893">
          <cell r="F893" t="str">
            <v>No</v>
          </cell>
          <cell r="G893" t="str">
            <v>Uraian</v>
          </cell>
          <cell r="J893" t="str">
            <v>Volume (Liter)</v>
          </cell>
          <cell r="L893" t="str">
            <v>Keterangan</v>
          </cell>
        </row>
        <row r="896">
          <cell r="F896">
            <v>1</v>
          </cell>
          <cell r="H896" t="str">
            <v>Jalan Lama</v>
          </cell>
          <cell r="J896">
            <v>629.39749999999992</v>
          </cell>
          <cell r="L896" t="str">
            <v>Arah Kanan</v>
          </cell>
        </row>
        <row r="912">
          <cell r="H912" t="str">
            <v>Total Volume Lapis Resap Pengikat</v>
          </cell>
          <cell r="J912">
            <v>629.39749999999992</v>
          </cell>
        </row>
        <row r="920">
          <cell r="D920" t="str">
            <v>KONTRAKTOR</v>
          </cell>
          <cell r="I920" t="str">
            <v>KONSULTAN SUPERVISI</v>
          </cell>
          <cell r="L920" t="str">
            <v>DINAS PRASWIL</v>
          </cell>
        </row>
        <row r="929">
          <cell r="D929" t="str">
            <v>General Superitendent</v>
          </cell>
          <cell r="I929" t="str">
            <v>Chief Inspector</v>
          </cell>
          <cell r="L929" t="str">
            <v>Pengawas Lapangan</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88.xml><?xml version="1.0" encoding="utf-8"?>
<externalLink xmlns="http://schemas.openxmlformats.org/spreadsheetml/2006/main">
  <externalBook xmlns:r="http://schemas.openxmlformats.org/officeDocument/2006/relationships" r:id="rId1">
    <sheetNames>
      <sheetName val="Menu"/>
      <sheetName val="Kulit"/>
      <sheetName val="r df kw"/>
      <sheetName val="df kw"/>
      <sheetName val="harga dasar"/>
      <sheetName val="mobilisasi"/>
      <sheetName val="satuan"/>
      <sheetName val="L 1"/>
      <sheetName val="L 5"/>
      <sheetName val="L 6a"/>
      <sheetName val="L 6b"/>
      <sheetName val="L 7"/>
      <sheetName val="L 9"/>
      <sheetName val="L 10"/>
      <sheetName val="L 11"/>
      <sheetName val="L 12"/>
      <sheetName val="L 13"/>
      <sheetName val="L 14"/>
      <sheetName val="surat"/>
      <sheetName val="A DA"/>
      <sheetName val="Neraca"/>
      <sheetName val="summary"/>
      <sheetName val="skedul 01"/>
      <sheetName val="Skedu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26">
          <cell r="G26">
            <v>1.1505171476485723</v>
          </cell>
          <cell r="H26">
            <v>2.5444690939015411</v>
          </cell>
          <cell r="I26">
            <v>3.3026307932258048</v>
          </cell>
          <cell r="J26">
            <v>4.0607924925500685</v>
          </cell>
          <cell r="K26">
            <v>5.7512075169679742</v>
          </cell>
          <cell r="L26">
            <v>7.4416225413858799</v>
          </cell>
          <cell r="M26">
            <v>9.1320375658037864</v>
          </cell>
          <cell r="N26">
            <v>11.263797535266937</v>
          </cell>
          <cell r="O26">
            <v>18.449351956683046</v>
          </cell>
          <cell r="P26">
            <v>33.412433139115713</v>
          </cell>
          <cell r="Q26">
            <v>48.37551432154838</v>
          </cell>
          <cell r="R26">
            <v>62.897250558935802</v>
          </cell>
          <cell r="S26">
            <v>72.121757545765874</v>
          </cell>
          <cell r="T26">
            <v>84.105834976904418</v>
          </cell>
          <cell r="U26">
            <v>96.089912408042963</v>
          </cell>
          <cell r="V26">
            <v>100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Set>
  </externalBook>
</externalLink>
</file>

<file path=xl/externalLinks/externalLink89.xml><?xml version="1.0" encoding="utf-8"?>
<externalLink xmlns="http://schemas.openxmlformats.org/spreadsheetml/2006/main">
  <externalBook xmlns:r="http://schemas.openxmlformats.org/officeDocument/2006/relationships" r:id="rId1">
    <sheetNames>
      <sheetName val="Menu"/>
      <sheetName val="Kulit"/>
      <sheetName val="r df kw"/>
      <sheetName val="df kw"/>
      <sheetName val="harga dasar"/>
      <sheetName val="mobilisasi"/>
      <sheetName val="satuan"/>
      <sheetName val="L 1"/>
      <sheetName val="L 5"/>
      <sheetName val="L 6a"/>
      <sheetName val="L 6b"/>
      <sheetName val="L 7"/>
      <sheetName val="L 9"/>
      <sheetName val="L 10"/>
      <sheetName val="L 11"/>
      <sheetName val="L 12"/>
      <sheetName val="L 13"/>
      <sheetName val="L 14"/>
      <sheetName val="surat"/>
      <sheetName val="A DA"/>
      <sheetName val="Neraca"/>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26">
          <cell r="G26">
            <v>1.1505171476485723</v>
          </cell>
          <cell r="H26">
            <v>2.5444690939015411</v>
          </cell>
          <cell r="I26">
            <v>3.3026307932258048</v>
          </cell>
          <cell r="J26">
            <v>4.0607924925500685</v>
          </cell>
          <cell r="K26">
            <v>5.7512075169679742</v>
          </cell>
          <cell r="L26">
            <v>7.4416225413858799</v>
          </cell>
          <cell r="M26">
            <v>9.1320375658037864</v>
          </cell>
          <cell r="N26">
            <v>11.263797535266937</v>
          </cell>
          <cell r="O26">
            <v>18.449351956683046</v>
          </cell>
          <cell r="P26">
            <v>33.412433139115713</v>
          </cell>
          <cell r="Q26">
            <v>48.37551432154838</v>
          </cell>
          <cell r="R26">
            <v>62.897250558935802</v>
          </cell>
          <cell r="S26">
            <v>72.121757545765874</v>
          </cell>
          <cell r="T26">
            <v>84.105834976904418</v>
          </cell>
          <cell r="U26">
            <v>96.089912408042963</v>
          </cell>
          <cell r="V26">
            <v>100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Set>
  </externalBook>
</externalLink>
</file>

<file path=xl/externalLinks/externalLink90.xml><?xml version="1.0" encoding="utf-8"?>
<externalLink xmlns="http://schemas.openxmlformats.org/spreadsheetml/2006/main">
  <externalBook xmlns:r="http://schemas.openxmlformats.org/officeDocument/2006/relationships" r:id="rId1">
    <sheetNames>
      <sheetName val="Menu"/>
      <sheetName val="Kulit"/>
      <sheetName val="r df kw"/>
      <sheetName val="df kw"/>
      <sheetName val="harga dasar"/>
      <sheetName val="mobilisasi"/>
      <sheetName val="satuan"/>
      <sheetName val="L 1"/>
      <sheetName val="L 5"/>
      <sheetName val="L 6a"/>
      <sheetName val="L 6b"/>
      <sheetName val="L 7"/>
      <sheetName val="L 9"/>
      <sheetName val="L 10"/>
      <sheetName val="L 11"/>
      <sheetName val="L 12"/>
      <sheetName val="L 13"/>
      <sheetName val="L 14"/>
      <sheetName val="surat"/>
      <sheetName val="A DA"/>
      <sheetName val="Neraca"/>
    </sheetNames>
    <sheetDataSet>
      <sheetData sheetId="0"/>
      <sheetData sheetId="1"/>
      <sheetData sheetId="2"/>
      <sheetData sheetId="3"/>
      <sheetData sheetId="4"/>
      <sheetData sheetId="5"/>
      <sheetData sheetId="6"/>
      <sheetData sheetId="7">
        <row r="26">
          <cell r="G26">
            <v>1.1505171476485723</v>
          </cell>
          <cell r="H26">
            <v>2.5444690939015411</v>
          </cell>
          <cell r="I26">
            <v>3.3026307932258048</v>
          </cell>
          <cell r="J26">
            <v>4.0607924925500685</v>
          </cell>
          <cell r="K26">
            <v>5.7512075169679742</v>
          </cell>
          <cell r="L26">
            <v>7.4416225413858799</v>
          </cell>
          <cell r="M26">
            <v>9.1320375658037864</v>
          </cell>
          <cell r="N26">
            <v>11.263797535266937</v>
          </cell>
          <cell r="O26">
            <v>18.449351956683046</v>
          </cell>
          <cell r="P26">
            <v>33.412433139115713</v>
          </cell>
          <cell r="Q26">
            <v>48.37551432154838</v>
          </cell>
          <cell r="R26">
            <v>62.897250558935802</v>
          </cell>
          <cell r="S26">
            <v>72.121757545765874</v>
          </cell>
          <cell r="T26">
            <v>84.105834976904418</v>
          </cell>
          <cell r="U26">
            <v>96.089912408042963</v>
          </cell>
          <cell r="V26">
            <v>100</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91.xml><?xml version="1.0" encoding="utf-8"?>
<externalLink xmlns="http://schemas.openxmlformats.org/spreadsheetml/2006/main">
  <externalBook xmlns:r="http://schemas.openxmlformats.org/officeDocument/2006/relationships" r:id="rId1">
    <sheetNames>
      <sheetName val="A"/>
      <sheetName val="ANALISA (2)"/>
    </sheetNames>
    <sheetDataSet>
      <sheetData sheetId="0">
        <row r="37">
          <cell r="E37" t="e">
            <v>#VALUE!</v>
          </cell>
          <cell r="F37" t="e">
            <v>#VALUE!</v>
          </cell>
          <cell r="G37" t="e">
            <v>#VALUE!</v>
          </cell>
          <cell r="H37" t="e">
            <v>#VALUE!</v>
          </cell>
          <cell r="I37" t="e">
            <v>#VALUE!</v>
          </cell>
          <cell r="J37" t="e">
            <v>#VALUE!</v>
          </cell>
          <cell r="K37" t="e">
            <v>#VALUE!</v>
          </cell>
          <cell r="L37" t="e">
            <v>#VALUE!</v>
          </cell>
          <cell r="M37" t="e">
            <v>#VALUE!</v>
          </cell>
          <cell r="N37" t="e">
            <v>#VALUE!</v>
          </cell>
          <cell r="O37" t="e">
            <v>#VALUE!</v>
          </cell>
          <cell r="P37" t="e">
            <v>#VALUE!</v>
          </cell>
          <cell r="Q37" t="e">
            <v>#VALUE!</v>
          </cell>
          <cell r="R37" t="e">
            <v>#VALUE!</v>
          </cell>
          <cell r="S37" t="e">
            <v>#VALUE!</v>
          </cell>
          <cell r="T37" t="e">
            <v>#VALUE!</v>
          </cell>
          <cell r="U37" t="e">
            <v>#VALUE!</v>
          </cell>
          <cell r="V37" t="e">
            <v>#VALUE!</v>
          </cell>
          <cell r="W37" t="e">
            <v>#VALUE!</v>
          </cell>
          <cell r="X37" t="e">
            <v>#VALUE!</v>
          </cell>
        </row>
      </sheetData>
      <sheetData sheetId="1" refreshError="1"/>
    </sheetDataSet>
  </externalBook>
</externalLink>
</file>

<file path=xl/externalLinks/externalLink92.xml><?xml version="1.0" encoding="utf-8"?>
<externalLink xmlns="http://schemas.openxmlformats.org/spreadsheetml/2006/main">
  <externalBook xmlns:r="http://schemas.openxmlformats.org/officeDocument/2006/relationships" r:id="rId1">
    <sheetNames>
      <sheetName val="Porous-bhn penyaring"/>
      <sheetName val="Filter plastik"/>
      <sheetName val="pipa bj bergelombang"/>
      <sheetName val="RCP culvert dia.75-120cm"/>
      <sheetName val="RCP culvert dia.45-75cm"/>
      <sheetName val="RCP culvert dia.45cm"/>
      <sheetName val="pas.batu dgn mortar-mekanik"/>
      <sheetName val="pas.batu dgn mortar-manual"/>
      <sheetName val="galian saluran"/>
      <sheetName val="NP"/>
      <sheetName val="Additional"/>
      <sheetName val="I-KAMAR"/>
      <sheetName val="I_KAMAR"/>
      <sheetName val="Schdule"/>
      <sheetName val="Harga"/>
      <sheetName val="SLNK (1)"/>
      <sheetName val="Peralatan"/>
      <sheetName val="Peralatan (2)"/>
      <sheetName val="Mobilisasi"/>
      <sheetName val="DIV2"/>
      <sheetName val="DIV6"/>
      <sheetName val="DIV3"/>
      <sheetName val="DIV4"/>
      <sheetName val="DIV5"/>
      <sheetName val="REKAP"/>
      <sheetName val="Anl Shear"/>
      <sheetName val="D.ANALISA"/>
      <sheetName val="Perhit.Alat"/>
      <sheetName val="escon"/>
      <sheetName val="NP (2)"/>
      <sheetName val="gvl"/>
      <sheetName val="Harga Satuan Dasar"/>
    </sheetNames>
    <sheetDataSet>
      <sheetData sheetId="0"/>
      <sheetData sheetId="1"/>
      <sheetData sheetId="2"/>
      <sheetData sheetId="3"/>
      <sheetData sheetId="4"/>
      <sheetData sheetId="5"/>
      <sheetData sheetId="6"/>
      <sheetData sheetId="7"/>
      <sheetData sheetId="8" refreshError="1">
        <row r="13">
          <cell r="H13">
            <v>7</v>
          </cell>
        </row>
        <row r="14">
          <cell r="H14">
            <v>1.2</v>
          </cell>
        </row>
      </sheetData>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Set>
  </externalBook>
</externalLink>
</file>

<file path=xl/externalLinks/externalLink93.xml><?xml version="1.0" encoding="utf-8"?>
<externalLink xmlns="http://schemas.openxmlformats.org/spreadsheetml/2006/main">
  <externalBook xmlns:r="http://schemas.openxmlformats.org/officeDocument/2006/relationships" r:id="rId1">
    <sheetNames>
      <sheetName val="Menu"/>
      <sheetName val="Kulit"/>
      <sheetName val="r df kw"/>
      <sheetName val="df kw"/>
      <sheetName val="harga dasar"/>
      <sheetName val="mobilisasi"/>
      <sheetName val="satuan"/>
      <sheetName val="L 1"/>
      <sheetName val="L 5"/>
      <sheetName val="L 6a"/>
      <sheetName val="L 6b"/>
      <sheetName val="L 7"/>
      <sheetName val="L 9"/>
      <sheetName val="L 10"/>
      <sheetName val="L 11"/>
      <sheetName val="L 12"/>
      <sheetName val="L 13"/>
      <sheetName val="L 14"/>
      <sheetName val="surat"/>
      <sheetName val="A DA"/>
      <sheetName val="Neraca"/>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26">
          <cell r="G26">
            <v>1.1505171476485723</v>
          </cell>
          <cell r="H26">
            <v>2.5444690939015411</v>
          </cell>
          <cell r="I26">
            <v>3.3026307932258048</v>
          </cell>
          <cell r="J26">
            <v>4.0607924925500685</v>
          </cell>
          <cell r="K26">
            <v>5.7512075169679742</v>
          </cell>
          <cell r="L26">
            <v>7.4416225413858799</v>
          </cell>
          <cell r="M26">
            <v>9.1320375658037864</v>
          </cell>
          <cell r="N26">
            <v>11.263797535266937</v>
          </cell>
          <cell r="O26">
            <v>18.449351956683046</v>
          </cell>
          <cell r="P26">
            <v>33.412433139115713</v>
          </cell>
          <cell r="Q26">
            <v>48.37551432154838</v>
          </cell>
          <cell r="R26">
            <v>62.897250558935802</v>
          </cell>
          <cell r="S26">
            <v>72.121757545765874</v>
          </cell>
          <cell r="T26">
            <v>84.105834976904418</v>
          </cell>
          <cell r="U26">
            <v>96.089912408042963</v>
          </cell>
          <cell r="V26">
            <v>100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Set>
  </externalBook>
</externalLink>
</file>

<file path=xl/externalLinks/externalLink94.xml><?xml version="1.0" encoding="utf-8"?>
<externalLink xmlns="http://schemas.openxmlformats.org/spreadsheetml/2006/main">
  <externalBook xmlns:r="http://schemas.openxmlformats.org/officeDocument/2006/relationships" r:id="rId1">
    <sheetNames>
      <sheetName val="NK"/>
      <sheetName val="rekap"/>
      <sheetName val="BQ"/>
      <sheetName val=" BQ TA 06"/>
      <sheetName val="Major"/>
      <sheetName val="3.a_Mob"/>
      <sheetName val="3B_mos"/>
      <sheetName val="3C_plant"/>
      <sheetName val="ANL_TEK"/>
      <sheetName val="ANL_TEK.6"/>
      <sheetName val="ANL_TEK.8"/>
      <sheetName val="2.ANL"/>
      <sheetName val="KBTH_BAHAN"/>
      <sheetName val="4BHN"/>
      <sheetName val="4.upah"/>
      <sheetName val="4.ALAT"/>
      <sheetName val="5.sch"/>
      <sheetName val="5.schALAT"/>
      <sheetName val="5.schBAHAN"/>
      <sheetName val="6.su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95.xml><?xml version="1.0" encoding="utf-8"?>
<externalLink xmlns="http://schemas.openxmlformats.org/spreadsheetml/2006/main">
  <externalBook xmlns:r="http://schemas.openxmlformats.org/officeDocument/2006/relationships" r:id="rId1">
    <sheetNames>
      <sheetName val="Menu"/>
      <sheetName val="Kulit"/>
      <sheetName val="r df kw"/>
      <sheetName val="df kw"/>
      <sheetName val="harga dasar"/>
      <sheetName val="mobilisasi"/>
      <sheetName val="satuan"/>
      <sheetName val="L 1"/>
      <sheetName val="L 5"/>
      <sheetName val="L 6a"/>
      <sheetName val="L 6b"/>
      <sheetName val="L 7"/>
      <sheetName val="L 9"/>
      <sheetName val="L 10"/>
      <sheetName val="L 11"/>
      <sheetName val="L 12"/>
      <sheetName val="L 13"/>
      <sheetName val="L 14"/>
      <sheetName val="surat"/>
      <sheetName val="A DA"/>
      <sheetName val="Neraca"/>
    </sheetNames>
    <sheetDataSet>
      <sheetData sheetId="0"/>
      <sheetData sheetId="1"/>
      <sheetData sheetId="2"/>
      <sheetData sheetId="3"/>
      <sheetData sheetId="4"/>
      <sheetData sheetId="5"/>
      <sheetData sheetId="6"/>
      <sheetData sheetId="7">
        <row r="26">
          <cell r="G26">
            <v>1.1505171476485723</v>
          </cell>
          <cell r="H26">
            <v>2.5444690939015411</v>
          </cell>
          <cell r="I26">
            <v>3.3026307932258048</v>
          </cell>
          <cell r="J26">
            <v>4.0607924925500685</v>
          </cell>
          <cell r="K26">
            <v>5.7512075169679742</v>
          </cell>
          <cell r="L26">
            <v>7.4416225413858799</v>
          </cell>
          <cell r="M26">
            <v>9.1320375658037864</v>
          </cell>
          <cell r="N26">
            <v>11.263797535266937</v>
          </cell>
          <cell r="O26">
            <v>18.449351956683046</v>
          </cell>
          <cell r="P26">
            <v>33.412433139115713</v>
          </cell>
          <cell r="Q26">
            <v>48.37551432154838</v>
          </cell>
          <cell r="R26">
            <v>62.897250558935802</v>
          </cell>
          <cell r="S26">
            <v>72.121757545765874</v>
          </cell>
          <cell r="T26">
            <v>84.105834976904418</v>
          </cell>
          <cell r="U26">
            <v>96.089912408042963</v>
          </cell>
          <cell r="V26">
            <v>100</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96.xml><?xml version="1.0" encoding="utf-8"?>
<externalLink xmlns="http://schemas.openxmlformats.org/spreadsheetml/2006/main">
  <externalBook xmlns:r="http://schemas.openxmlformats.org/officeDocument/2006/relationships" r:id="rId1">
    <sheetNames>
      <sheetName val="Menu"/>
      <sheetName val="Kulit"/>
      <sheetName val="r df kw"/>
      <sheetName val="df kw"/>
      <sheetName val="harga dasar"/>
      <sheetName val="mobilisasi"/>
      <sheetName val="satuan"/>
      <sheetName val="L 1"/>
      <sheetName val="L 5"/>
      <sheetName val="L 6a"/>
      <sheetName val="L 6b"/>
      <sheetName val="L 7"/>
      <sheetName val="L 9"/>
      <sheetName val="L 10"/>
      <sheetName val="L 11"/>
      <sheetName val="L 12"/>
      <sheetName val="L 13"/>
      <sheetName val="L 14"/>
      <sheetName val="surat"/>
      <sheetName val="A DA"/>
      <sheetName val="Neraca"/>
    </sheetNames>
    <sheetDataSet>
      <sheetData sheetId="0"/>
      <sheetData sheetId="1"/>
      <sheetData sheetId="2"/>
      <sheetData sheetId="3"/>
      <sheetData sheetId="4"/>
      <sheetData sheetId="5"/>
      <sheetData sheetId="6"/>
      <sheetData sheetId="7">
        <row r="26">
          <cell r="G26">
            <v>1.1505171476485723</v>
          </cell>
          <cell r="H26">
            <v>2.5444690939015411</v>
          </cell>
          <cell r="I26">
            <v>3.3026307932258048</v>
          </cell>
          <cell r="J26">
            <v>4.0607924925500685</v>
          </cell>
          <cell r="K26">
            <v>5.7512075169679742</v>
          </cell>
          <cell r="L26">
            <v>7.4416225413858799</v>
          </cell>
          <cell r="M26">
            <v>9.1320375658037864</v>
          </cell>
          <cell r="N26">
            <v>11.263797535266937</v>
          </cell>
          <cell r="O26">
            <v>18.449351956683046</v>
          </cell>
          <cell r="P26">
            <v>33.412433139115713</v>
          </cell>
          <cell r="Q26">
            <v>48.37551432154838</v>
          </cell>
          <cell r="R26">
            <v>62.897250558935802</v>
          </cell>
          <cell r="S26">
            <v>72.121757545765874</v>
          </cell>
          <cell r="T26">
            <v>84.105834976904418</v>
          </cell>
          <cell r="U26">
            <v>96.089912408042963</v>
          </cell>
          <cell r="V26">
            <v>100</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97.xml><?xml version="1.0" encoding="utf-8"?>
<externalLink xmlns="http://schemas.openxmlformats.org/spreadsheetml/2006/main">
  <externalBook xmlns:r="http://schemas.openxmlformats.org/officeDocument/2006/relationships" r:id="rId1">
    <sheetNames>
      <sheetName val="Menu"/>
      <sheetName val="Kulit"/>
      <sheetName val="r df kw"/>
      <sheetName val="df kw"/>
      <sheetName val="harga dasar"/>
      <sheetName val="mobilisasi"/>
      <sheetName val="satuan"/>
      <sheetName val="L 1"/>
      <sheetName val="L 5"/>
      <sheetName val="L 6a"/>
      <sheetName val="L 6b"/>
      <sheetName val="L 7"/>
      <sheetName val="L 9"/>
      <sheetName val="L 10"/>
      <sheetName val="L 11"/>
      <sheetName val="L 12"/>
      <sheetName val="L 13"/>
      <sheetName val="L 14"/>
      <sheetName val="surat"/>
      <sheetName val="A DA"/>
      <sheetName val="Neraca"/>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26">
          <cell r="G26">
            <v>1.1505171476485723</v>
          </cell>
          <cell r="H26">
            <v>2.5444690939015411</v>
          </cell>
          <cell r="I26">
            <v>3.3026307932258048</v>
          </cell>
          <cell r="J26">
            <v>4.0607924925500685</v>
          </cell>
          <cell r="K26">
            <v>5.7512075169679742</v>
          </cell>
          <cell r="L26">
            <v>7.4416225413858799</v>
          </cell>
          <cell r="M26">
            <v>9.1320375658037864</v>
          </cell>
          <cell r="N26">
            <v>11.263797535266937</v>
          </cell>
          <cell r="O26">
            <v>18.449351956683046</v>
          </cell>
          <cell r="P26">
            <v>33.412433139115713</v>
          </cell>
          <cell r="Q26">
            <v>48.37551432154838</v>
          </cell>
          <cell r="R26">
            <v>62.897250558935802</v>
          </cell>
          <cell r="S26">
            <v>72.121757545765874</v>
          </cell>
          <cell r="T26">
            <v>84.105834976904418</v>
          </cell>
          <cell r="U26">
            <v>96.089912408042963</v>
          </cell>
          <cell r="V26">
            <v>100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Set>
  </externalBook>
</externalLink>
</file>

<file path=xl/externalLinks/externalLink98.xml><?xml version="1.0" encoding="utf-8"?>
<externalLink xmlns="http://schemas.openxmlformats.org/spreadsheetml/2006/main">
  <externalBook xmlns:r="http://schemas.openxmlformats.org/officeDocument/2006/relationships" r:id="rId1">
    <sheetNames>
      <sheetName val="A"/>
    </sheetNames>
    <sheetDataSet>
      <sheetData sheetId="0">
        <row r="37">
          <cell r="E37" t="e">
            <v>#VALUE!</v>
          </cell>
          <cell r="F37" t="e">
            <v>#VALUE!</v>
          </cell>
          <cell r="G37" t="e">
            <v>#VALUE!</v>
          </cell>
          <cell r="H37" t="e">
            <v>#VALUE!</v>
          </cell>
          <cell r="I37" t="e">
            <v>#VALUE!</v>
          </cell>
          <cell r="J37" t="e">
            <v>#VALUE!</v>
          </cell>
          <cell r="K37" t="e">
            <v>#VALUE!</v>
          </cell>
          <cell r="L37" t="e">
            <v>#VALUE!</v>
          </cell>
          <cell r="M37" t="e">
            <v>#VALUE!</v>
          </cell>
          <cell r="N37" t="e">
            <v>#VALUE!</v>
          </cell>
          <cell r="O37" t="e">
            <v>#VALUE!</v>
          </cell>
          <cell r="P37" t="e">
            <v>#VALUE!</v>
          </cell>
          <cell r="Q37" t="e">
            <v>#VALUE!</v>
          </cell>
          <cell r="R37" t="e">
            <v>#VALUE!</v>
          </cell>
          <cell r="S37" t="e">
            <v>#VALUE!</v>
          </cell>
          <cell r="T37" t="e">
            <v>#VALUE!</v>
          </cell>
          <cell r="U37" t="e">
            <v>#VALUE!</v>
          </cell>
          <cell r="V37" t="e">
            <v>#VALUE!</v>
          </cell>
          <cell r="W37" t="e">
            <v>#VALUE!</v>
          </cell>
          <cell r="X37" t="e">
            <v>#VALUE!</v>
          </cell>
        </row>
      </sheetData>
    </sheetDataSet>
  </externalBook>
</externalLink>
</file>

<file path=xl/externalLinks/externalLink99.xml><?xml version="1.0" encoding="utf-8"?>
<externalLink xmlns="http://schemas.openxmlformats.org/spreadsheetml/2006/main">
  <externalBook xmlns:r="http://schemas.openxmlformats.org/officeDocument/2006/relationships" r:id="rId1">
    <sheetNames>
      <sheetName val="Menu"/>
      <sheetName val="Kulit"/>
      <sheetName val="r df kw"/>
      <sheetName val="df kw"/>
      <sheetName val="harga dasar"/>
      <sheetName val="mobilisasi"/>
      <sheetName val="satuan"/>
      <sheetName val="L 1"/>
      <sheetName val="L 5"/>
      <sheetName val="L 6a"/>
      <sheetName val="L 6b"/>
      <sheetName val="L 7"/>
      <sheetName val="L 9"/>
      <sheetName val="L 10"/>
      <sheetName val="L 11"/>
      <sheetName val="L 12"/>
      <sheetName val="L 13"/>
      <sheetName val="L 14"/>
      <sheetName val="surat"/>
      <sheetName val="A DA"/>
      <sheetName val="Neraca"/>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26">
          <cell r="G26">
            <v>1.1505171476485723</v>
          </cell>
          <cell r="H26">
            <v>2.5444690939015411</v>
          </cell>
          <cell r="I26">
            <v>3.3026307932258048</v>
          </cell>
          <cell r="J26">
            <v>4.0607924925500685</v>
          </cell>
          <cell r="K26">
            <v>5.7512075169679742</v>
          </cell>
          <cell r="L26">
            <v>7.4416225413858799</v>
          </cell>
          <cell r="M26">
            <v>9.1320375658037864</v>
          </cell>
          <cell r="N26">
            <v>11.263797535266937</v>
          </cell>
          <cell r="O26">
            <v>18.449351956683046</v>
          </cell>
          <cell r="P26">
            <v>33.412433139115713</v>
          </cell>
          <cell r="Q26">
            <v>48.37551432154838</v>
          </cell>
          <cell r="R26">
            <v>62.897250558935802</v>
          </cell>
          <cell r="S26">
            <v>72.121757545765874</v>
          </cell>
          <cell r="T26">
            <v>84.105834976904418</v>
          </cell>
          <cell r="U26">
            <v>96.089912408042963</v>
          </cell>
          <cell r="V26">
            <v>100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Set>
  </externalBook>
</externalLink>
</file>

<file path=xl/externalLinks/externalLink100.xml><?xml version="1.0" encoding="utf-8"?>
<externalLink xmlns="http://schemas.openxmlformats.org/spreadsheetml/2006/main">
  <externalBook xmlns:r="http://schemas.openxmlformats.org/officeDocument/2006/relationships" r:id="rId1">
    <sheetNames>
      <sheetName val="Menu"/>
      <sheetName val="Kulit"/>
      <sheetName val="r df kw"/>
      <sheetName val="df kw"/>
      <sheetName val="harga dasar"/>
      <sheetName val="mobilisasi"/>
      <sheetName val="satuan"/>
      <sheetName val="L 1"/>
      <sheetName val="L 5"/>
      <sheetName val="L 6a"/>
      <sheetName val="L 6b"/>
      <sheetName val="L 7"/>
      <sheetName val="L 9"/>
      <sheetName val="L 10"/>
      <sheetName val="L 11"/>
      <sheetName val="L 12"/>
      <sheetName val="L 13"/>
      <sheetName val="L 14"/>
      <sheetName val="surat"/>
      <sheetName val="A DA"/>
      <sheetName val="Neraca"/>
    </sheetNames>
    <sheetDataSet>
      <sheetData sheetId="0"/>
      <sheetData sheetId="1"/>
      <sheetData sheetId="2"/>
      <sheetData sheetId="3"/>
      <sheetData sheetId="4"/>
      <sheetData sheetId="5"/>
      <sheetData sheetId="6"/>
      <sheetData sheetId="7">
        <row r="26">
          <cell r="G26">
            <v>1.1505171476485723</v>
          </cell>
          <cell r="H26">
            <v>2.5444690939015411</v>
          </cell>
          <cell r="I26">
            <v>3.3026307932258048</v>
          </cell>
          <cell r="J26">
            <v>4.0607924925500685</v>
          </cell>
          <cell r="K26">
            <v>5.7512075169679742</v>
          </cell>
          <cell r="L26">
            <v>7.4416225413858799</v>
          </cell>
          <cell r="M26">
            <v>9.1320375658037864</v>
          </cell>
          <cell r="N26">
            <v>11.263797535266937</v>
          </cell>
          <cell r="O26">
            <v>18.449351956683046</v>
          </cell>
          <cell r="P26">
            <v>33.412433139115713</v>
          </cell>
          <cell r="Q26">
            <v>48.37551432154838</v>
          </cell>
          <cell r="R26">
            <v>62.897250558935802</v>
          </cell>
          <cell r="S26">
            <v>72.121757545765874</v>
          </cell>
          <cell r="T26">
            <v>84.105834976904418</v>
          </cell>
          <cell r="U26">
            <v>96.089912408042963</v>
          </cell>
          <cell r="V26">
            <v>100</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01.xml><?xml version="1.0" encoding="utf-8"?>
<externalLink xmlns="http://schemas.openxmlformats.org/spreadsheetml/2006/main">
  <externalBook xmlns:r="http://schemas.openxmlformats.org/officeDocument/2006/relationships" r:id="rId1">
    <sheetNames>
      <sheetName val="Menu"/>
      <sheetName val="Kulit"/>
      <sheetName val="r df kw"/>
      <sheetName val="df kw"/>
      <sheetName val="harga dasar"/>
      <sheetName val="mobilisasi"/>
      <sheetName val="satuan"/>
      <sheetName val="L 1"/>
      <sheetName val="L 5"/>
      <sheetName val="L 6a"/>
      <sheetName val="L 6b"/>
      <sheetName val="L 7"/>
      <sheetName val="L 9"/>
      <sheetName val="L 10"/>
      <sheetName val="L 11"/>
      <sheetName val="L 12"/>
      <sheetName val="L 13"/>
      <sheetName val="L 14"/>
      <sheetName val="surat"/>
      <sheetName val="A DA"/>
      <sheetName val="Neraca"/>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26">
          <cell r="G26">
            <v>1.1505171476485723</v>
          </cell>
          <cell r="H26">
            <v>2.5444690939015411</v>
          </cell>
          <cell r="I26">
            <v>3.3026307932258048</v>
          </cell>
          <cell r="J26">
            <v>4.0607924925500685</v>
          </cell>
          <cell r="K26">
            <v>5.7512075169679742</v>
          </cell>
          <cell r="L26">
            <v>7.4416225413858799</v>
          </cell>
          <cell r="M26">
            <v>9.1320375658037864</v>
          </cell>
          <cell r="N26">
            <v>11.263797535266937</v>
          </cell>
          <cell r="O26">
            <v>18.449351956683046</v>
          </cell>
          <cell r="P26">
            <v>33.412433139115713</v>
          </cell>
          <cell r="Q26">
            <v>48.37551432154838</v>
          </cell>
          <cell r="R26">
            <v>62.897250558935802</v>
          </cell>
          <cell r="S26">
            <v>72.121757545765874</v>
          </cell>
          <cell r="T26">
            <v>84.105834976904418</v>
          </cell>
          <cell r="U26">
            <v>96.089912408042963</v>
          </cell>
          <cell r="V26">
            <v>100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Set>
  </externalBook>
</externalLink>
</file>

<file path=xl/externalLinks/externalLink102.xml><?xml version="1.0" encoding="utf-8"?>
<externalLink xmlns="http://schemas.openxmlformats.org/spreadsheetml/2006/main">
  <externalBook xmlns:r="http://schemas.openxmlformats.org/officeDocument/2006/relationships" r:id="rId1">
    <sheetNames>
      <sheetName val="Menu"/>
      <sheetName val="Kulit"/>
      <sheetName val="r df kw"/>
      <sheetName val="df kw"/>
      <sheetName val="harga dasar"/>
      <sheetName val="mobilisasi"/>
      <sheetName val="satuan"/>
      <sheetName val="L 1"/>
      <sheetName val="L 5"/>
      <sheetName val="L 6a"/>
      <sheetName val="L 6b"/>
      <sheetName val="L 7"/>
      <sheetName val="L 9"/>
      <sheetName val="L 10"/>
      <sheetName val="L 11"/>
      <sheetName val="L 12"/>
      <sheetName val="L 13"/>
      <sheetName val="L 14"/>
      <sheetName val="surat"/>
      <sheetName val="A DA"/>
      <sheetName val="Neraca"/>
    </sheetNames>
    <sheetDataSet>
      <sheetData sheetId="0"/>
      <sheetData sheetId="1"/>
      <sheetData sheetId="2"/>
      <sheetData sheetId="3"/>
      <sheetData sheetId="4"/>
      <sheetData sheetId="5"/>
      <sheetData sheetId="6"/>
      <sheetData sheetId="7">
        <row r="26">
          <cell r="G26">
            <v>1.1505171476485723</v>
          </cell>
          <cell r="H26">
            <v>2.5444690939015411</v>
          </cell>
          <cell r="I26">
            <v>3.3026307932258048</v>
          </cell>
          <cell r="J26">
            <v>4.0607924925500685</v>
          </cell>
          <cell r="K26">
            <v>5.7512075169679742</v>
          </cell>
          <cell r="L26">
            <v>7.4416225413858799</v>
          </cell>
          <cell r="M26">
            <v>9.1320375658037864</v>
          </cell>
          <cell r="N26">
            <v>11.263797535266937</v>
          </cell>
          <cell r="O26">
            <v>18.449351956683046</v>
          </cell>
          <cell r="P26">
            <v>33.412433139115713</v>
          </cell>
          <cell r="Q26">
            <v>48.37551432154838</v>
          </cell>
          <cell r="R26">
            <v>62.897250558935802</v>
          </cell>
          <cell r="S26">
            <v>72.121757545765874</v>
          </cell>
          <cell r="T26">
            <v>84.105834976904418</v>
          </cell>
          <cell r="U26">
            <v>96.089912408042963</v>
          </cell>
          <cell r="V26">
            <v>100</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03.xml><?xml version="1.0" encoding="utf-8"?>
<externalLink xmlns="http://schemas.openxmlformats.org/spreadsheetml/2006/main">
  <externalBook xmlns:r="http://schemas.openxmlformats.org/officeDocument/2006/relationships" r:id="rId1">
    <sheetNames>
      <sheetName val="Menu"/>
      <sheetName val="Kulit"/>
      <sheetName val="r df kw"/>
      <sheetName val="df kw"/>
      <sheetName val="harga dasar"/>
      <sheetName val="mobilisasi"/>
      <sheetName val="satuan"/>
      <sheetName val="L 1"/>
      <sheetName val="L 5"/>
      <sheetName val="L 6a"/>
      <sheetName val="L 6b"/>
      <sheetName val="L 7"/>
      <sheetName val="L 9"/>
      <sheetName val="L 10"/>
      <sheetName val="L 11"/>
      <sheetName val="L 12"/>
      <sheetName val="L 13"/>
      <sheetName val="L 14"/>
      <sheetName val="surat"/>
      <sheetName val="A DA"/>
      <sheetName val="Neraca"/>
    </sheetNames>
    <sheetDataSet>
      <sheetData sheetId="0"/>
      <sheetData sheetId="1"/>
      <sheetData sheetId="2"/>
      <sheetData sheetId="3"/>
      <sheetData sheetId="4"/>
      <sheetData sheetId="5"/>
      <sheetData sheetId="6"/>
      <sheetData sheetId="7">
        <row r="26">
          <cell r="G26">
            <v>1.1505171476485723</v>
          </cell>
          <cell r="H26">
            <v>2.5444690939015411</v>
          </cell>
          <cell r="I26">
            <v>3.3026307932258048</v>
          </cell>
          <cell r="J26">
            <v>4.0607924925500685</v>
          </cell>
          <cell r="K26">
            <v>5.7512075169679742</v>
          </cell>
          <cell r="L26">
            <v>7.4416225413858799</v>
          </cell>
          <cell r="M26">
            <v>9.1320375658037864</v>
          </cell>
          <cell r="N26">
            <v>11.263797535266937</v>
          </cell>
          <cell r="O26">
            <v>18.449351956683046</v>
          </cell>
          <cell r="P26">
            <v>33.412433139115713</v>
          </cell>
          <cell r="Q26">
            <v>48.37551432154838</v>
          </cell>
          <cell r="R26">
            <v>62.897250558935802</v>
          </cell>
          <cell r="S26">
            <v>72.121757545765874</v>
          </cell>
          <cell r="T26">
            <v>84.105834976904418</v>
          </cell>
          <cell r="U26">
            <v>96.089912408042963</v>
          </cell>
          <cell r="V26">
            <v>100</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04.xml><?xml version="1.0" encoding="utf-8"?>
<externalLink xmlns="http://schemas.openxmlformats.org/spreadsheetml/2006/main">
  <externalBook xmlns:r="http://schemas.openxmlformats.org/officeDocument/2006/relationships" r:id="rId1">
    <sheetNames>
      <sheetName val="Menu"/>
      <sheetName val="Kulit"/>
      <sheetName val="r df kw"/>
      <sheetName val="df kw"/>
      <sheetName val="harga dasar"/>
      <sheetName val="mobilisasi"/>
      <sheetName val="satuan"/>
      <sheetName val="L 1"/>
      <sheetName val="L 5"/>
      <sheetName val="L 6a"/>
      <sheetName val="L 6b"/>
      <sheetName val="L 7"/>
      <sheetName val="L 9"/>
      <sheetName val="L 10"/>
      <sheetName val="L 11"/>
      <sheetName val="L 12"/>
      <sheetName val="L 13"/>
      <sheetName val="L 14"/>
      <sheetName val="surat"/>
      <sheetName val="A DA"/>
      <sheetName val="Neraca"/>
    </sheetNames>
    <sheetDataSet>
      <sheetData sheetId="0"/>
      <sheetData sheetId="1"/>
      <sheetData sheetId="2"/>
      <sheetData sheetId="3"/>
      <sheetData sheetId="4"/>
      <sheetData sheetId="5"/>
      <sheetData sheetId="6"/>
      <sheetData sheetId="7">
        <row r="26">
          <cell r="G26">
            <v>1.1505171476485723</v>
          </cell>
          <cell r="H26">
            <v>2.5444690939015411</v>
          </cell>
          <cell r="I26">
            <v>3.3026307932258048</v>
          </cell>
          <cell r="J26">
            <v>4.0607924925500685</v>
          </cell>
          <cell r="K26">
            <v>5.7512075169679742</v>
          </cell>
          <cell r="L26">
            <v>7.4416225413858799</v>
          </cell>
          <cell r="M26">
            <v>9.1320375658037864</v>
          </cell>
          <cell r="N26">
            <v>11.263797535266937</v>
          </cell>
          <cell r="O26">
            <v>18.449351956683046</v>
          </cell>
          <cell r="P26">
            <v>33.412433139115713</v>
          </cell>
          <cell r="Q26">
            <v>48.37551432154838</v>
          </cell>
          <cell r="R26">
            <v>62.897250558935802</v>
          </cell>
          <cell r="S26">
            <v>72.121757545765874</v>
          </cell>
          <cell r="T26">
            <v>84.105834976904418</v>
          </cell>
          <cell r="U26">
            <v>96.089912408042963</v>
          </cell>
          <cell r="V26">
            <v>100</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05.xml><?xml version="1.0" encoding="utf-8"?>
<externalLink xmlns="http://schemas.openxmlformats.org/spreadsheetml/2006/main">
  <externalBook xmlns:r="http://schemas.openxmlformats.org/officeDocument/2006/relationships" r:id="rId1">
    <sheetNames>
      <sheetName val="Rekap"/>
      <sheetName val="Ans"/>
      <sheetName val="Koefi"/>
      <sheetName val="Kua"/>
      <sheetName val="Data Isi Disini"/>
      <sheetName val="AT"/>
      <sheetName val="Schedule"/>
      <sheetName val="DH"/>
      <sheetName val="PM"/>
      <sheetName val="TAB"/>
      <sheetName val="Koef"/>
      <sheetName val="Sub"/>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06.xml><?xml version="1.0" encoding="utf-8"?>
<externalLink xmlns="http://schemas.openxmlformats.org/spreadsheetml/2006/main">
  <externalBook xmlns:r="http://schemas.openxmlformats.org/officeDocument/2006/relationships" r:id="rId1">
    <sheetNames>
      <sheetName val="Schedule (3)"/>
      <sheetName val="Harga Bahan"/>
      <sheetName val="Analisa"/>
      <sheetName val="RAB"/>
      <sheetName val="storage"/>
      <sheetName val="landscape"/>
      <sheetName val="Infrastruktur"/>
      <sheetName val="summary"/>
      <sheetName val="Tower"/>
      <sheetName val="Cat"/>
      <sheetName val="Sched"/>
      <sheetName val="Rekap"/>
      <sheetName val="Daftar"/>
      <sheetName val="Flat"/>
      <sheetName val="Class"/>
      <sheetName val="adm BUILDING"/>
      <sheetName val="lIBRARY"/>
      <sheetName val="LABORATORY I"/>
      <sheetName val="Teacher"/>
      <sheetName val="security"/>
      <sheetName val="Osis"/>
      <sheetName val="Mushala"/>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07.xml><?xml version="1.0" encoding="utf-8"?>
<externalLink xmlns="http://schemas.openxmlformats.org/spreadsheetml/2006/main">
  <externalBook xmlns:r="http://schemas.openxmlformats.org/officeDocument/2006/relationships" r:id="rId1">
    <sheetNames>
      <sheetName val="Value"/>
      <sheetName val="INFO"/>
      <sheetName val="Rekap"/>
      <sheetName val="BOQ"/>
      <sheetName val="Mobilisasi"/>
      <sheetName val="MPU 1"/>
      <sheetName val="MPPU"/>
      <sheetName val="4-Basic Price"/>
      <sheetName val="CPM"/>
      <sheetName val="DURASI"/>
      <sheetName val="Peta Quarry"/>
      <sheetName val="Perhitungan Mobilisasi Alat"/>
      <sheetName val="Lalu Lintas"/>
      <sheetName val="Jembatan Sementara"/>
      <sheetName val="SCHEDULE"/>
      <sheetName val="JADWAL PERALATAN"/>
      <sheetName val="JADWAL BHAN &amp; MTRAL"/>
      <sheetName val="JADWAL PERSONIL INTI &amp; TNG KERJ"/>
      <sheetName val="ONSITE"/>
      <sheetName val="PL BETON"/>
      <sheetName val="PL ASPAL"/>
      <sheetName val="PL BATU"/>
      <sheetName val="subkontrak "/>
      <sheetName val="5-ALAT(1)"/>
      <sheetName val="5-ALAT (2)"/>
      <sheetName val="D3"/>
      <sheetName val="D7(1)"/>
      <sheetName val="D7(2)"/>
      <sheetName val="Informasi"/>
      <sheetName val="4-formulir harga bahan"/>
      <sheetName val="Agg Halus &amp; Kasar"/>
      <sheetName val="Agg A"/>
      <sheetName val="Agg B"/>
      <sheetName val="Agg C"/>
      <sheetName val="D2"/>
      <sheetName val="D4"/>
      <sheetName val="D5"/>
      <sheetName val="D6"/>
      <sheetName val="D6 ASBT"/>
      <sheetName val="D7(3)"/>
      <sheetName val="D8(1)"/>
      <sheetName val="D8(2)"/>
      <sheetName val="D9"/>
      <sheetName val="D10 LS-Rutin"/>
      <sheetName val="D10 Kuantitas"/>
      <sheetName val="D10 Analisa HSP"/>
      <sheetName val="4-Analisa Quarry"/>
      <sheetName val="Sheet1"/>
    </sheetNames>
    <sheetDataSet>
      <sheetData sheetId="0"/>
      <sheetData sheetId="1"/>
      <sheetData sheetId="2">
        <row r="33">
          <cell r="H33">
            <v>407285246.16706043</v>
          </cell>
        </row>
      </sheetData>
      <sheetData sheetId="3">
        <row r="31">
          <cell r="G31">
            <v>24393000</v>
          </cell>
        </row>
        <row r="56">
          <cell r="G56">
            <v>0</v>
          </cell>
        </row>
        <row r="80">
          <cell r="G80">
            <v>323139973.18958741</v>
          </cell>
        </row>
        <row r="93">
          <cell r="G93">
            <v>0</v>
          </cell>
        </row>
        <row r="110">
          <cell r="G110">
            <v>0</v>
          </cell>
        </row>
        <row r="164">
          <cell r="G164">
            <v>0</v>
          </cell>
        </row>
        <row r="293">
          <cell r="G293">
            <v>22726341.507740237</v>
          </cell>
        </row>
        <row r="351">
          <cell r="G351">
            <v>0</v>
          </cell>
        </row>
        <row r="377">
          <cell r="G377">
            <v>0</v>
          </cell>
        </row>
        <row r="387">
          <cell r="G387">
            <v>0</v>
          </cell>
        </row>
      </sheetData>
      <sheetData sheetId="4"/>
      <sheetData sheetId="5"/>
      <sheetData sheetId="6"/>
      <sheetData sheetId="7">
        <row r="8">
          <cell r="E8" t="str">
            <v>Jam</v>
          </cell>
          <cell r="F8">
            <v>5714.2857142857147</v>
          </cell>
        </row>
        <row r="9">
          <cell r="E9" t="str">
            <v>Jam</v>
          </cell>
          <cell r="F9">
            <v>8700</v>
          </cell>
        </row>
        <row r="10">
          <cell r="E10" t="str">
            <v>Jam</v>
          </cell>
          <cell r="F10">
            <v>9800</v>
          </cell>
        </row>
        <row r="11">
          <cell r="E11" t="str">
            <v>Jam</v>
          </cell>
          <cell r="F11">
            <v>14285.714285714286</v>
          </cell>
        </row>
        <row r="12">
          <cell r="E12" t="str">
            <v>Jam</v>
          </cell>
          <cell r="F12">
            <v>11428.571428571429</v>
          </cell>
        </row>
        <row r="13">
          <cell r="E13" t="str">
            <v>Jam</v>
          </cell>
          <cell r="F13">
            <v>5828.5714285714284</v>
          </cell>
        </row>
        <row r="14">
          <cell r="E14" t="str">
            <v>Jam</v>
          </cell>
          <cell r="F14">
            <v>5000</v>
          </cell>
        </row>
        <row r="15">
          <cell r="E15" t="str">
            <v>Jam</v>
          </cell>
          <cell r="F15">
            <v>8600</v>
          </cell>
        </row>
        <row r="16">
          <cell r="E16" t="str">
            <v>Jam</v>
          </cell>
          <cell r="F16">
            <v>7271.4285714285716</v>
          </cell>
        </row>
        <row r="17">
          <cell r="E17" t="str">
            <v>Jam</v>
          </cell>
          <cell r="F17">
            <v>12985.714285714286</v>
          </cell>
        </row>
        <row r="30">
          <cell r="F30" t="str">
            <v>Sabang, 15 Juni 2011</v>
          </cell>
        </row>
        <row r="31">
          <cell r="F31" t="str">
            <v>Penawar,</v>
          </cell>
        </row>
        <row r="32">
          <cell r="F32" t="str">
            <v xml:space="preserve"> CV. ANEUK MEUBEUDOEH</v>
          </cell>
        </row>
        <row r="36">
          <cell r="F36" t="str">
            <v>SABRI</v>
          </cell>
        </row>
        <row r="37">
          <cell r="F37" t="str">
            <v>Direktur</v>
          </cell>
        </row>
        <row r="60">
          <cell r="F60">
            <v>6732.6779999999999</v>
          </cell>
        </row>
        <row r="72">
          <cell r="F72">
            <v>11000</v>
          </cell>
        </row>
        <row r="93">
          <cell r="F93">
            <v>8000</v>
          </cell>
        </row>
        <row r="102">
          <cell r="F102">
            <v>522237.87216247321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9">
          <cell r="AW9">
            <v>119979.11758190305</v>
          </cell>
        </row>
        <row r="13">
          <cell r="AW13">
            <v>51754.337919047619</v>
          </cell>
        </row>
        <row r="14">
          <cell r="AW14">
            <v>171994.30831017235</v>
          </cell>
        </row>
        <row r="20">
          <cell r="AW20">
            <v>168814.30831017235</v>
          </cell>
        </row>
        <row r="26">
          <cell r="AW26">
            <v>112634.30831017238</v>
          </cell>
        </row>
        <row r="29">
          <cell r="AW29">
            <v>32074.314534451874</v>
          </cell>
        </row>
        <row r="30">
          <cell r="AW30">
            <v>131714.30831017238</v>
          </cell>
        </row>
        <row r="36">
          <cell r="AW36">
            <v>211214.30677161782</v>
          </cell>
        </row>
      </sheetData>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108.xml><?xml version="1.0" encoding="utf-8"?>
<externalLink xmlns="http://schemas.openxmlformats.org/spreadsheetml/2006/main">
  <externalBook xmlns:r="http://schemas.openxmlformats.org/officeDocument/2006/relationships" r:id="rId1">
    <sheetNames>
      <sheetName val="Kuantitas &amp; Harga"/>
      <sheetName val="BAHAN-UPAH-ALAT"/>
      <sheetName val="Basic Price"/>
    </sheetNames>
    <sheetDataSet>
      <sheetData sheetId="0"/>
      <sheetData sheetId="1"/>
      <sheetData sheetId="2"/>
    </sheetDataSet>
  </externalBook>
</externalLink>
</file>

<file path=xl/externalLinks/externalLink109.xml><?xml version="1.0" encoding="utf-8"?>
<externalLink xmlns="http://schemas.openxmlformats.org/spreadsheetml/2006/main">
  <externalBook xmlns:r="http://schemas.openxmlformats.org/officeDocument/2006/relationships" r:id="rId1">
    <sheetNames>
      <sheetName val="pldt"/>
      <sheetName val="Analisa-Harsat"/>
      <sheetName val="DHSD"/>
      <sheetName val="SAT-DAS"/>
      <sheetName val="alat"/>
      <sheetName val="Upah"/>
      <sheetName val="cetak -Div.8-1.Agr &amp; Aspal"/>
      <sheetName val="cetak -Div.7.1 Girder"/>
      <sheetName val="an.pemel.rutin"/>
      <sheetName val="an.mobilisasi"/>
      <sheetName val="an.dmpu"/>
      <sheetName val="daftar.kuantita"/>
      <sheetName val="metode.dmpu"/>
    </sheetNames>
    <sheetDataSet>
      <sheetData sheetId="0" refreshError="1"/>
      <sheetData sheetId="1"/>
      <sheetData sheetId="2">
        <row r="11">
          <cell r="G11">
            <v>2700</v>
          </cell>
        </row>
        <row r="12">
          <cell r="G12">
            <v>4250</v>
          </cell>
        </row>
        <row r="18">
          <cell r="G18">
            <v>104115.69</v>
          </cell>
        </row>
        <row r="19">
          <cell r="G19">
            <v>123200</v>
          </cell>
        </row>
        <row r="20">
          <cell r="G20">
            <v>103025.76</v>
          </cell>
        </row>
        <row r="22">
          <cell r="G22">
            <v>10300</v>
          </cell>
        </row>
        <row r="26">
          <cell r="G26">
            <v>7100</v>
          </cell>
        </row>
        <row r="27">
          <cell r="G27">
            <v>7100</v>
          </cell>
        </row>
        <row r="28">
          <cell r="G28">
            <v>4500</v>
          </cell>
        </row>
        <row r="29">
          <cell r="G29">
            <v>900000</v>
          </cell>
        </row>
        <row r="34">
          <cell r="G34">
            <v>69170</v>
          </cell>
        </row>
        <row r="35">
          <cell r="G35">
            <v>48150</v>
          </cell>
        </row>
        <row r="37">
          <cell r="G37">
            <v>58920</v>
          </cell>
        </row>
        <row r="38">
          <cell r="G38">
            <v>82020</v>
          </cell>
        </row>
        <row r="45">
          <cell r="G45">
            <v>73230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10.xml><?xml version="1.0" encoding="utf-8"?>
<externalLink xmlns="http://schemas.openxmlformats.org/spreadsheetml/2006/main">
  <externalBook xmlns:r="http://schemas.openxmlformats.org/officeDocument/2006/relationships" r:id="rId1">
    <sheetNames>
      <sheetName val="DISCLAIMER"/>
      <sheetName val="MAJOR"/>
      <sheetName val="%"/>
      <sheetName val="Peta Quarry"/>
      <sheetName val="Mobilisasi"/>
      <sheetName val="Perhitungan Mobilisasi Alat"/>
      <sheetName val="Lalu Lintas"/>
      <sheetName val="Jembatan Sementara"/>
      <sheetName val="LaluLintas"/>
      <sheetName val="Utilitas"/>
      <sheetName val="Informasi"/>
      <sheetName val="Rp (5)"/>
      <sheetName val="Rekap"/>
      <sheetName val="BOQ"/>
      <sheetName val="Analisa K3"/>
      <sheetName val="4-Basic Price"/>
      <sheetName val="4-Analisa Quarry"/>
      <sheetName val="4-formulir harga bahan"/>
      <sheetName val="5-ALAT(1)"/>
      <sheetName val="5-ALAT (2)"/>
      <sheetName val="Agg Halus &amp; Kasar"/>
      <sheetName val="Agg A"/>
      <sheetName val="Agg B"/>
      <sheetName val="Agg C"/>
      <sheetName val="D2"/>
      <sheetName val="D3"/>
      <sheetName val="D4"/>
      <sheetName val="D5"/>
      <sheetName val="D6"/>
      <sheetName val="D6 ASBT"/>
      <sheetName val="D7(1)"/>
      <sheetName val="D7(2)"/>
      <sheetName val="D7(3)"/>
      <sheetName val="D8(1)"/>
      <sheetName val="D8(2)"/>
      <sheetName val="D9"/>
      <sheetName val="D10 LS-Rutin"/>
      <sheetName val="D10 Kuantitas"/>
      <sheetName val="D10 Analisa HSP"/>
      <sheetName val="Harsat U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97">
          <cell r="F97">
            <v>41800</v>
          </cell>
        </row>
      </sheetData>
      <sheetData sheetId="16" refreshError="1"/>
      <sheetData sheetId="17" refreshError="1"/>
      <sheetData sheetId="18" refreshError="1">
        <row r="8">
          <cell r="AW8">
            <v>4679356.8246224346</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11.xml><?xml version="1.0" encoding="utf-8"?>
<externalLink xmlns="http://schemas.openxmlformats.org/spreadsheetml/2006/main">
  <externalBook xmlns:r="http://schemas.openxmlformats.org/officeDocument/2006/relationships" r:id="rId1">
    <sheetNames>
      <sheetName val="infor"/>
      <sheetName val="% $ P-UTAMA"/>
      <sheetName val="REKAP"/>
      <sheetName val="Kuantitas &amp; Harga (2)"/>
      <sheetName val="Kuantitas &amp; Harga"/>
      <sheetName val="KWANTITAS"/>
      <sheetName val="AGGR"/>
      <sheetName val="QUARI"/>
      <sheetName val="BASIC"/>
      <sheetName val="ALAT"/>
      <sheetName val="1"/>
      <sheetName val="1-Lalu Lintas"/>
      <sheetName val="2"/>
      <sheetName val="3"/>
      <sheetName val="4"/>
      <sheetName val="5"/>
      <sheetName val="6"/>
      <sheetName val="7"/>
      <sheetName val="8"/>
      <sheetName val="9"/>
      <sheetName val="10"/>
      <sheetName val="ON SITE"/>
      <sheetName val="ASPAL"/>
      <sheetName val="DAFTAR UPAH"/>
      <sheetName val="metode pelaks"/>
      <sheetName val="Daftar Peralatan"/>
      <sheetName val="SCHEDULE"/>
      <sheetName val="Jadwal Peralatan"/>
      <sheetName val="Jadwal pELAKSANAAN"/>
      <sheetName val="Sheet1 (3)"/>
      <sheetName val="Jadwal Bahan"/>
      <sheetName val="Jadwal Personil"/>
      <sheetName val="jadwal alat"/>
      <sheetName val="MATA PEMB.UTAMA"/>
      <sheetName val="BAGIAN SUB KONTRAK"/>
      <sheetName val="Daftar Personil Inti"/>
      <sheetName val="Struktur Org."/>
      <sheetName val="Daftar Lampiran"/>
      <sheetName val="data kontrak"/>
      <sheetName val="Sheet1"/>
    </sheetNames>
    <sheetDataSet>
      <sheetData sheetId="0"/>
      <sheetData sheetId="1"/>
      <sheetData sheetId="2"/>
      <sheetData sheetId="3"/>
      <sheetData sheetId="4"/>
      <sheetData sheetId="5"/>
      <sheetData sheetId="6"/>
      <sheetData sheetId="7"/>
      <sheetData sheetId="8"/>
      <sheetData sheetId="9">
        <row r="19">
          <cell r="Q19">
            <v>30</v>
          </cell>
        </row>
        <row r="21">
          <cell r="Q21">
            <v>800</v>
          </cell>
          <cell r="AW21">
            <v>50699.788217587615</v>
          </cell>
        </row>
        <row r="22">
          <cell r="AW22">
            <v>263065.37422059773</v>
          </cell>
        </row>
        <row r="24">
          <cell r="Q24">
            <v>0.5</v>
          </cell>
        </row>
        <row r="27">
          <cell r="Q27">
            <v>8</v>
          </cell>
        </row>
        <row r="30">
          <cell r="AW30">
            <v>207360.05912706946</v>
          </cell>
        </row>
        <row r="32">
          <cell r="AW32">
            <v>194316.73441195441</v>
          </cell>
        </row>
        <row r="33">
          <cell r="Q33">
            <v>1.5</v>
          </cell>
        </row>
        <row r="35">
          <cell r="AW35">
            <v>232074.19318426144</v>
          </cell>
        </row>
        <row r="36">
          <cell r="AW36">
            <v>271060.59612030862</v>
          </cell>
        </row>
        <row r="39">
          <cell r="AW39">
            <v>467965.70218770159</v>
          </cell>
        </row>
        <row r="42">
          <cell r="AW42">
            <v>43627.256259314454</v>
          </cell>
        </row>
        <row r="44">
          <cell r="AW44">
            <v>30518.413338301041</v>
          </cell>
        </row>
        <row r="45">
          <cell r="AW45">
            <v>105702.89964523759</v>
          </cell>
        </row>
        <row r="51">
          <cell r="AW51">
            <v>518839.56769037416</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12.xml><?xml version="1.0" encoding="utf-8"?>
<externalLink xmlns="http://schemas.openxmlformats.org/spreadsheetml/2006/main">
  <externalBook xmlns:r="http://schemas.openxmlformats.org/officeDocument/2006/relationships" r:id="rId1">
    <sheetNames>
      <sheetName val="Analisa Alat"/>
      <sheetName val="Sheet1"/>
      <sheetName val="Harga &amp; Bahan "/>
      <sheetName val="An. Alat"/>
      <sheetName val="NP"/>
      <sheetName val="Analisa"/>
      <sheetName val="Rab"/>
      <sheetName val="rEKAP"/>
      <sheetName val="Sekedul pak lah"/>
      <sheetName val="Pak Lah Anas tek"/>
      <sheetName val="Anas Tek"/>
      <sheetName val="jadwal"/>
      <sheetName val="Anal.Tekni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13.xml><?xml version="1.0" encoding="utf-8"?>
<externalLink xmlns="http://schemas.openxmlformats.org/spreadsheetml/2006/main">
  <externalBook xmlns:r="http://schemas.openxmlformats.org/officeDocument/2006/relationships" r:id="rId1">
    <sheetNames>
      <sheetName val="Sheet1"/>
      <sheetName val="LAMP 6"/>
      <sheetName val="SC ALAT"/>
      <sheetName val="MATERIAL ONSITE"/>
      <sheetName val="Agregat Halus &amp; Kasar"/>
      <sheetName val="Agregat Kelas A"/>
      <sheetName val="Agregat Kelas B"/>
      <sheetName val="Agregat Kelas C"/>
      <sheetName val="Peralatan (2)"/>
      <sheetName val="Analisa Quarry"/>
      <sheetName val="DIV 8"/>
      <sheetName val="DIV 9"/>
      <sheetName val="LS-Rutin"/>
      <sheetName val="Kuantitas"/>
      <sheetName val="Kuantitas (2)"/>
      <sheetName val="Lalu Lintas"/>
      <sheetName val="Analisa HSP"/>
      <sheetName val="Analisa LS-Rutin"/>
      <sheetName val="Jembatan Sementara"/>
      <sheetName val="DIV 7.1"/>
      <sheetName val="DIV 7"/>
      <sheetName val="DIV 6.1"/>
      <sheetName val="DIV 6"/>
      <sheetName val="DIV 5"/>
      <sheetName val="DIV 4"/>
      <sheetName val="DIV 3"/>
      <sheetName val="DIV 2"/>
      <sheetName val="Basic Price"/>
      <sheetName val="Peralatan"/>
      <sheetName val="Mobilisasi"/>
      <sheetName val="Informasi"/>
      <sheetName val="TS"/>
      <sheetName val="Rekap Biaya"/>
      <sheetName val="Sheet2"/>
      <sheetName val="Kuantitas &amp; Harg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ow r="32">
          <cell r="AW32">
            <v>29923.845081967214</v>
          </cell>
        </row>
      </sheetData>
      <sheetData sheetId="29"/>
      <sheetData sheetId="30"/>
      <sheetData sheetId="31"/>
      <sheetData sheetId="32"/>
      <sheetData sheetId="33"/>
      <sheetData sheetId="34"/>
    </sheetDataSet>
  </externalBook>
</externalLink>
</file>

<file path=xl/externalLinks/externalLink114.xml><?xml version="1.0" encoding="utf-8"?>
<externalLink xmlns="http://schemas.openxmlformats.org/spreadsheetml/2006/main">
  <externalBook xmlns:r="http://schemas.openxmlformats.org/officeDocument/2006/relationships" r:id="rId1">
    <sheetNames>
      <sheetName val="MATERIAL ONSITE"/>
      <sheetName val="Agregat Halus &amp; Kasar"/>
      <sheetName val="Agregat Kelas A"/>
      <sheetName val="Agregat Kelas B"/>
      <sheetName val="Agregat Kelas C"/>
      <sheetName val="Peralatan (2)"/>
      <sheetName val="Analisa Quarry"/>
      <sheetName val="DIV 8"/>
      <sheetName val="DIV 9"/>
      <sheetName val="LS-Rutin"/>
      <sheetName val="Kuantitas"/>
      <sheetName val="Analisa HSP"/>
      <sheetName val="Analisa LS-Rutin"/>
      <sheetName val="DIV 7.1"/>
      <sheetName val="DIV 7"/>
      <sheetName val="DIV 6.1"/>
      <sheetName val="DIV 6"/>
      <sheetName val="DIV 5"/>
      <sheetName val="DIV 4"/>
      <sheetName val="DIV 3"/>
      <sheetName val="DIV 2"/>
      <sheetName val="Lalu Lintas"/>
      <sheetName val="Jembatan Sementara"/>
      <sheetName val="Informasi"/>
      <sheetName val="TS"/>
      <sheetName val="Rekap Biaya"/>
      <sheetName val="Peralatan"/>
      <sheetName val="Mobilisasi"/>
      <sheetName val="Basic Price"/>
      <sheetName val="Kuantitas &amp; Harga"/>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ow r="26">
          <cell r="BO26" t="str">
            <v xml:space="preserve"> Alat Baru</v>
          </cell>
        </row>
        <row r="27">
          <cell r="BO27">
            <v>1917000000</v>
          </cell>
        </row>
        <row r="35">
          <cell r="AW35">
            <v>129456.180786955</v>
          </cell>
        </row>
        <row r="46">
          <cell r="BO46" t="str">
            <v xml:space="preserve"> Alat Baru</v>
          </cell>
        </row>
        <row r="47">
          <cell r="BO47">
            <v>402600000</v>
          </cell>
        </row>
        <row r="66">
          <cell r="BO66" t="str">
            <v xml:space="preserve"> Alat Baru</v>
          </cell>
        </row>
        <row r="67">
          <cell r="BO67">
            <v>132000000</v>
          </cell>
        </row>
        <row r="86">
          <cell r="BO86" t="str">
            <v xml:space="preserve"> Alat Baru</v>
          </cell>
        </row>
        <row r="87">
          <cell r="BO87">
            <v>1210000000</v>
          </cell>
        </row>
        <row r="106">
          <cell r="BO106" t="str">
            <v xml:space="preserve"> Alat Baru</v>
          </cell>
        </row>
        <row r="107">
          <cell r="BO107">
            <v>85800000</v>
          </cell>
        </row>
        <row r="126">
          <cell r="BO126" t="str">
            <v xml:space="preserve"> Alat Baru</v>
          </cell>
        </row>
        <row r="127">
          <cell r="BO127">
            <v>39600000</v>
          </cell>
        </row>
        <row r="146">
          <cell r="BO146" t="str">
            <v xml:space="preserve"> Alat Baru</v>
          </cell>
        </row>
        <row r="147">
          <cell r="BO147">
            <v>836000000</v>
          </cell>
        </row>
        <row r="166">
          <cell r="BO166" t="str">
            <v xml:space="preserve"> Alat Baru</v>
          </cell>
        </row>
        <row r="167">
          <cell r="BO167">
            <v>209000000</v>
          </cell>
        </row>
        <row r="186">
          <cell r="BO186" t="str">
            <v xml:space="preserve"> Alat Baru</v>
          </cell>
        </row>
        <row r="187">
          <cell r="BO187">
            <v>330000000</v>
          </cell>
        </row>
        <row r="206">
          <cell r="BO206" t="str">
            <v xml:space="preserve"> Alat Baru</v>
          </cell>
        </row>
        <row r="207">
          <cell r="BO207">
            <v>770000000</v>
          </cell>
        </row>
        <row r="226">
          <cell r="BO226" t="str">
            <v xml:space="preserve"> Alat Baru</v>
          </cell>
        </row>
        <row r="227">
          <cell r="BO227">
            <v>165000000</v>
          </cell>
        </row>
        <row r="246">
          <cell r="BO246" t="str">
            <v xml:space="preserve"> Alat Baru</v>
          </cell>
        </row>
        <row r="247">
          <cell r="BO247">
            <v>140800000</v>
          </cell>
        </row>
        <row r="266">
          <cell r="BO266" t="str">
            <v xml:space="preserve"> Alat Baru</v>
          </cell>
        </row>
        <row r="267">
          <cell r="BO267">
            <v>660000000</v>
          </cell>
        </row>
        <row r="286">
          <cell r="BO286" t="str">
            <v xml:space="preserve"> Alat Baru</v>
          </cell>
        </row>
        <row r="287">
          <cell r="BO287">
            <v>623700000</v>
          </cell>
        </row>
        <row r="306">
          <cell r="BO306" t="str">
            <v xml:space="preserve"> Alat Baru</v>
          </cell>
        </row>
        <row r="307">
          <cell r="BO307">
            <v>715000000</v>
          </cell>
        </row>
        <row r="326">
          <cell r="BO326" t="str">
            <v xml:space="preserve"> Alat Baru</v>
          </cell>
        </row>
        <row r="327">
          <cell r="BO327">
            <v>264000000</v>
          </cell>
        </row>
        <row r="346">
          <cell r="BO346" t="str">
            <v xml:space="preserve"> Alat Baru</v>
          </cell>
        </row>
        <row r="347">
          <cell r="BO347">
            <v>366300000</v>
          </cell>
        </row>
        <row r="366">
          <cell r="BO366" t="str">
            <v xml:space="preserve"> Alat Baru</v>
          </cell>
        </row>
        <row r="367">
          <cell r="BO367">
            <v>386100000</v>
          </cell>
        </row>
        <row r="386">
          <cell r="BO386" t="str">
            <v xml:space="preserve"> Alat Baru</v>
          </cell>
        </row>
        <row r="387">
          <cell r="BO387">
            <v>431200000</v>
          </cell>
        </row>
        <row r="406">
          <cell r="BO406" t="str">
            <v xml:space="preserve"> Alat Baru</v>
          </cell>
        </row>
        <row r="407">
          <cell r="BO407">
            <v>21120000</v>
          </cell>
        </row>
        <row r="426">
          <cell r="BO426" t="str">
            <v xml:space="preserve"> Alat Baru</v>
          </cell>
        </row>
        <row r="427">
          <cell r="BO427">
            <v>693000000</v>
          </cell>
        </row>
        <row r="446">
          <cell r="BO446" t="str">
            <v xml:space="preserve"> Alat Baru</v>
          </cell>
        </row>
        <row r="466">
          <cell r="BO466" t="str">
            <v xml:space="preserve"> Alat Baru</v>
          </cell>
        </row>
        <row r="467">
          <cell r="BO467">
            <v>145200000</v>
          </cell>
        </row>
        <row r="486">
          <cell r="BO486" t="str">
            <v xml:space="preserve"> Alat Baru</v>
          </cell>
        </row>
        <row r="487">
          <cell r="BO487">
            <v>77000000</v>
          </cell>
        </row>
        <row r="506">
          <cell r="BO506" t="str">
            <v xml:space="preserve"> Alat Baru</v>
          </cell>
        </row>
        <row r="507">
          <cell r="BO507">
            <v>29150000</v>
          </cell>
        </row>
        <row r="546">
          <cell r="BO546" t="str">
            <v xml:space="preserve"> Alat Baru</v>
          </cell>
        </row>
        <row r="547">
          <cell r="BO547">
            <v>159500000</v>
          </cell>
        </row>
        <row r="566">
          <cell r="BO566" t="str">
            <v xml:space="preserve"> Alat Baru</v>
          </cell>
        </row>
        <row r="567">
          <cell r="BO567">
            <v>176000000</v>
          </cell>
        </row>
        <row r="586">
          <cell r="BO586" t="str">
            <v xml:space="preserve"> Alat Baru</v>
          </cell>
        </row>
        <row r="587">
          <cell r="BO587">
            <v>372900000</v>
          </cell>
        </row>
        <row r="606">
          <cell r="BO606" t="str">
            <v xml:space="preserve"> Alat Baru</v>
          </cell>
        </row>
        <row r="607">
          <cell r="BO607">
            <v>122100000</v>
          </cell>
        </row>
        <row r="626">
          <cell r="BO626" t="str">
            <v xml:space="preserve"> Alat Baru</v>
          </cell>
        </row>
        <row r="627">
          <cell r="BO627">
            <v>1000000000</v>
          </cell>
        </row>
        <row r="646">
          <cell r="BO646" t="str">
            <v xml:space="preserve"> Alat Baru</v>
          </cell>
        </row>
        <row r="647">
          <cell r="BO647">
            <v>23100000</v>
          </cell>
        </row>
        <row r="666">
          <cell r="BO666" t="str">
            <v xml:space="preserve"> Alat Baru</v>
          </cell>
        </row>
        <row r="667">
          <cell r="BO667">
            <v>2250000000</v>
          </cell>
        </row>
        <row r="697">
          <cell r="BO697" t="str">
            <v xml:space="preserve"> Alat Baru</v>
          </cell>
        </row>
        <row r="698">
          <cell r="BO698">
            <v>16500000</v>
          </cell>
        </row>
      </sheetData>
      <sheetData sheetId="27" refreshError="1"/>
      <sheetData sheetId="28"/>
      <sheetData sheetId="29"/>
    </sheetDataSet>
  </externalBook>
</externalLink>
</file>

<file path=xl/externalLinks/externalLink115.xml><?xml version="1.0" encoding="utf-8"?>
<externalLink xmlns="http://schemas.openxmlformats.org/spreadsheetml/2006/main">
  <externalBook xmlns:r="http://schemas.openxmlformats.org/officeDocument/2006/relationships" r:id="rId1">
    <sheetNames>
      <sheetName val="DISCLAIMER"/>
      <sheetName val="MAJOR"/>
      <sheetName val="%"/>
      <sheetName val="Peta Quarry"/>
      <sheetName val="Perhitungan Mobilisasi Alat"/>
      <sheetName val="Lalu Lintas"/>
      <sheetName val="Jembatan Sementara"/>
      <sheetName val="LaluLintas"/>
      <sheetName val="Utilitas"/>
      <sheetName val="Kamus"/>
      <sheetName val="Mobilisasi"/>
      <sheetName val="Analisa K3"/>
      <sheetName val="5-ALAT (2)"/>
      <sheetName val="5-ALAT(1)"/>
      <sheetName val="Agg Halus &amp; Kasar"/>
      <sheetName val="Agg A"/>
      <sheetName val="Agg B"/>
      <sheetName val="Agg C"/>
      <sheetName val="4-Analisa Quarry"/>
      <sheetName val="4-formulir harga bahan"/>
      <sheetName val="4-Basic Price"/>
      <sheetName val="Schedule"/>
      <sheetName val="Informasi"/>
      <sheetName val="HARGA NEGO"/>
      <sheetName val="Rekap Kontrak"/>
      <sheetName val="BOQ Kontrak"/>
      <sheetName val="Rekap"/>
      <sheetName val="BOQ"/>
      <sheetName val="Mobilisasi OE"/>
      <sheetName val="D2"/>
      <sheetName val="D3"/>
      <sheetName val="D4"/>
      <sheetName val="D5"/>
      <sheetName val="D6"/>
      <sheetName val="D6 ASBT"/>
      <sheetName val="D7(1)"/>
      <sheetName val="D7(2)"/>
      <sheetName val="D7(3)"/>
      <sheetName val="D7(4)"/>
      <sheetName val="Pipa Buangan"/>
      <sheetName val="D8(1)"/>
      <sheetName val="D8(2)"/>
      <sheetName val="D9"/>
      <sheetName val="D10 LS-Rutin"/>
      <sheetName val="D10 Kuantitas"/>
      <sheetName val="D10 Analisa HSP"/>
      <sheetName val="Besi U24"/>
      <sheetName val="HITG. VOLUME"/>
      <sheetName val="Rek.GalSar"/>
      <sheetName val="GalSar"/>
      <sheetName val="Rek.PSGN BTU MRTAR"/>
      <sheetName val="PSGN BTU MRTAR"/>
      <sheetName val="Rek.Timbn Biasa"/>
      <sheetName val="Timbn Biasa"/>
      <sheetName val="Rek.BetonK175"/>
      <sheetName val="BetonK175"/>
      <sheetName val="Rek.BetonK250"/>
      <sheetName val="BetonK250"/>
      <sheetName val="Rek.BetonSiklopK175"/>
      <sheetName val="BetonSiklopK175"/>
      <sheetName val="Rek.PasBut"/>
      <sheetName val="PasBut"/>
      <sheetName val="Gamba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42">
          <cell r="BB42">
            <v>115264.88250868158</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116.xml><?xml version="1.0" encoding="utf-8"?>
<externalLink xmlns="http://schemas.openxmlformats.org/spreadsheetml/2006/main">
  <externalBook xmlns:r="http://schemas.openxmlformats.org/officeDocument/2006/relationships" r:id="rId1">
    <sheetNames>
      <sheetName val="Rekap"/>
      <sheetName val="RAB"/>
      <sheetName val="PINTU"/>
      <sheetName val="ANL-MEK"/>
      <sheetName val="Taksiran Produk Alat"/>
      <sheetName val="Anl Alat"/>
      <sheetName val="Analisa HS"/>
      <sheetName val="Harga Bahan"/>
      <sheetName val="Harga Dasar"/>
      <sheetName val="Rekap (Kosong)"/>
      <sheetName val="Addendum"/>
      <sheetName val="Schedu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26">
          <cell r="B26">
            <v>1</v>
          </cell>
        </row>
        <row r="27">
          <cell r="B27">
            <v>2</v>
          </cell>
        </row>
        <row r="28">
          <cell r="B28">
            <v>3</v>
          </cell>
        </row>
        <row r="29">
          <cell r="B29">
            <v>4</v>
          </cell>
        </row>
        <row r="30">
          <cell r="B30">
            <v>5</v>
          </cell>
        </row>
        <row r="31">
          <cell r="B31">
            <v>6</v>
          </cell>
        </row>
        <row r="32">
          <cell r="B32">
            <v>7</v>
          </cell>
        </row>
        <row r="33">
          <cell r="B33">
            <v>8</v>
          </cell>
        </row>
        <row r="34">
          <cell r="B34">
            <v>9</v>
          </cell>
        </row>
        <row r="35">
          <cell r="B35">
            <v>10</v>
          </cell>
        </row>
        <row r="36">
          <cell r="B36">
            <v>11</v>
          </cell>
        </row>
        <row r="37">
          <cell r="B37">
            <v>12</v>
          </cell>
        </row>
        <row r="38">
          <cell r="B38">
            <v>13</v>
          </cell>
        </row>
        <row r="39">
          <cell r="B39">
            <v>14</v>
          </cell>
        </row>
        <row r="40">
          <cell r="B40">
            <v>15</v>
          </cell>
        </row>
        <row r="41">
          <cell r="B41">
            <v>16</v>
          </cell>
        </row>
        <row r="42">
          <cell r="B42">
            <v>17</v>
          </cell>
        </row>
        <row r="43">
          <cell r="B43">
            <v>18</v>
          </cell>
        </row>
        <row r="44">
          <cell r="B44">
            <v>19</v>
          </cell>
        </row>
        <row r="45">
          <cell r="B45">
            <v>20</v>
          </cell>
        </row>
        <row r="46">
          <cell r="B46">
            <v>21</v>
          </cell>
        </row>
        <row r="47">
          <cell r="B47">
            <v>22</v>
          </cell>
        </row>
        <row r="48">
          <cell r="B48">
            <v>23</v>
          </cell>
        </row>
        <row r="49">
          <cell r="B49">
            <v>24</v>
          </cell>
        </row>
        <row r="50">
          <cell r="B50">
            <v>25</v>
          </cell>
        </row>
        <row r="51">
          <cell r="B51">
            <v>26</v>
          </cell>
        </row>
        <row r="52">
          <cell r="B52">
            <v>27</v>
          </cell>
        </row>
        <row r="53">
          <cell r="B53">
            <v>28</v>
          </cell>
        </row>
        <row r="54">
          <cell r="B54">
            <v>29</v>
          </cell>
        </row>
        <row r="55">
          <cell r="B55">
            <v>30</v>
          </cell>
        </row>
        <row r="56">
          <cell r="B56">
            <v>31</v>
          </cell>
        </row>
      </sheetData>
      <sheetData sheetId="8" refreshError="1"/>
      <sheetData sheetId="9" refreshError="1"/>
      <sheetData sheetId="10" refreshError="1"/>
      <sheetData sheetId="11" refreshError="1"/>
    </sheetDataSet>
  </externalBook>
</externalLink>
</file>

<file path=xl/externalLinks/externalLink117.xml><?xml version="1.0" encoding="utf-8"?>
<externalLink xmlns="http://schemas.openxmlformats.org/spreadsheetml/2006/main">
  <externalBook xmlns:r="http://schemas.openxmlformats.org/officeDocument/2006/relationships" r:id="rId1">
    <sheetNames>
      <sheetName val="Kelengkapan"/>
      <sheetName val="infor"/>
      <sheetName val="REKAP"/>
      <sheetName val="KWANTITAS"/>
      <sheetName val="BASIC"/>
      <sheetName val="JA"/>
      <sheetName val="AGGR"/>
      <sheetName val="QUARI"/>
      <sheetName val="ALAT"/>
      <sheetName val="1"/>
      <sheetName val="2"/>
      <sheetName val="3"/>
      <sheetName val="5"/>
      <sheetName val="6"/>
      <sheetName val="7"/>
      <sheetName val="8"/>
      <sheetName val="10"/>
      <sheetName val="ANL"/>
      <sheetName val="JP"/>
      <sheetName val="JB"/>
      <sheetName val="ON SITE"/>
      <sheetName val="ASPAL"/>
      <sheetName val="CRUSER"/>
      <sheetName val="DAFTAR UPAH"/>
      <sheetName val="MP. Utama"/>
      <sheetName val="Peralatan"/>
      <sheetName val="Personil Inti"/>
      <sheetName val="Subkon"/>
    </sheetNames>
    <sheetDataSet>
      <sheetData sheetId="0"/>
      <sheetData sheetId="1"/>
      <sheetData sheetId="2"/>
      <sheetData sheetId="3">
        <row r="4">
          <cell r="B4" t="str">
            <v xml:space="preserve">  Satuan Kerja</v>
          </cell>
        </row>
      </sheetData>
      <sheetData sheetId="4"/>
      <sheetData sheetId="5"/>
      <sheetData sheetId="6">
        <row r="74">
          <cell r="H74">
            <v>38447.958658696487</v>
          </cell>
        </row>
        <row r="89">
          <cell r="H89">
            <v>46105.27288773546</v>
          </cell>
        </row>
        <row r="302">
          <cell r="H302">
            <v>47097.638755579086</v>
          </cell>
        </row>
        <row r="430">
          <cell r="H430">
            <v>48745.365897882977</v>
          </cell>
        </row>
      </sheetData>
      <sheetData sheetId="7">
        <row r="79">
          <cell r="F79">
            <v>9477.4366844543947</v>
          </cell>
        </row>
        <row r="110">
          <cell r="F110">
            <v>42041.93851179097</v>
          </cell>
        </row>
        <row r="120">
          <cell r="F120">
            <v>135900</v>
          </cell>
        </row>
        <row r="232">
          <cell r="F232">
            <v>165500</v>
          </cell>
        </row>
        <row r="365">
          <cell r="F365">
            <v>162800</v>
          </cell>
        </row>
        <row r="456">
          <cell r="F456">
            <v>171900</v>
          </cell>
        </row>
        <row r="568">
          <cell r="F568">
            <v>159400</v>
          </cell>
        </row>
        <row r="680">
          <cell r="F680">
            <v>114800</v>
          </cell>
        </row>
      </sheetData>
      <sheetData sheetId="8">
        <row r="21">
          <cell r="Q21">
            <v>800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118.xml><?xml version="1.0" encoding="utf-8"?>
<externalLink xmlns="http://schemas.openxmlformats.org/spreadsheetml/2006/main">
  <externalBook xmlns:r="http://schemas.openxmlformats.org/officeDocument/2006/relationships" r:id="rId1">
    <sheetNames>
      <sheetName val="kont anak1"/>
      <sheetName val="QUARI"/>
      <sheetName val="REKAP"/>
      <sheetName val="ALAT"/>
      <sheetName val="AGGR"/>
      <sheetName val="KWANTITA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19.xml><?xml version="1.0" encoding="utf-8"?>
<externalLink xmlns="http://schemas.openxmlformats.org/spreadsheetml/2006/main">
  <externalBook xmlns:r="http://schemas.openxmlformats.org/officeDocument/2006/relationships" r:id="rId1">
    <sheetNames>
      <sheetName val="Rekap"/>
      <sheetName val="Rab"/>
      <sheetName val="MOBILISASI"/>
      <sheetName val="harga SATUAN"/>
      <sheetName val="harga SATUAN (2)"/>
      <sheetName val="HARGA SATUAN UPAH"/>
      <sheetName val="BAHAN"/>
      <sheetName val="Upah, Bahan, Alat"/>
      <sheetName val="analaisaNP"/>
      <sheetName val="ALAT"/>
      <sheetName val="NP"/>
      <sheetName val="Peralatan"/>
      <sheetName val="METODE"/>
    </sheetNames>
    <sheetDataSet>
      <sheetData sheetId="0"/>
      <sheetData sheetId="1" refreshError="1"/>
      <sheetData sheetId="2"/>
      <sheetData sheetId="3" refreshError="1"/>
      <sheetData sheetId="4" refreshError="1"/>
      <sheetData sheetId="5"/>
      <sheetData sheetId="6"/>
      <sheetData sheetId="7"/>
      <sheetData sheetId="8"/>
      <sheetData sheetId="9"/>
      <sheetData sheetId="10"/>
      <sheetData sheetId="11" refreshError="1"/>
      <sheetData sheetId="12" refreshError="1"/>
    </sheetDataSet>
  </externalBook>
</externalLink>
</file>

<file path=xl/externalLinks/externalLink120.xml><?xml version="1.0" encoding="utf-8"?>
<externalLink xmlns="http://schemas.openxmlformats.org/spreadsheetml/2006/main">
  <externalBook xmlns:r="http://schemas.openxmlformats.org/officeDocument/2006/relationships" r:id="rId1">
    <sheetNames>
      <sheetName val="RAB (MAJOR ITEM)"/>
      <sheetName val="PROGRESS"/>
      <sheetName val="Schdule (SISA)"/>
      <sheetName val="Schdule (ALAT&amp;BAHAN)"/>
      <sheetName val="ANATEK"/>
      <sheetName val="SCHDUL ALAT"/>
      <sheetName val="SCHDUL BAHAN"/>
      <sheetName val="RAB"/>
      <sheetName val="Schdule"/>
      <sheetName val="A_Berat"/>
      <sheetName val="L 1"/>
      <sheetName val="Kuantitas &amp; Harga"/>
      <sheetName val="5-Peralatan"/>
      <sheetName val="3-DIV8"/>
      <sheetName val="HARGA"/>
      <sheetName val="DAMIJA"/>
      <sheetName val="Bil"/>
      <sheetName val="Mobilisasi"/>
      <sheetName val="An. Alat"/>
      <sheetName val="NP"/>
      <sheetName val="Ans"/>
      <sheetName val="DH"/>
      <sheetName val="alue deah teungoh"/>
      <sheetName val="jeulingke"/>
      <sheetName val="lambaro skep"/>
      <sheetName val="matang rayeuk"/>
      <sheetName val="tibang"/>
      <sheetName val="deah raya"/>
      <sheetName val="kont anak1"/>
      <sheetName val="Upah Bahan_BOW"/>
      <sheetName val="Peralatan"/>
      <sheetName val="COVER"/>
      <sheetName val="Div I(mob)"/>
      <sheetName val="DISCLAIMER"/>
      <sheetName val="Rekap"/>
      <sheetName val="%"/>
      <sheetName val="MAJOR"/>
      <sheetName val="Peta Quarry"/>
      <sheetName val="BOQ"/>
      <sheetName val="Perhitungan Mobilisasi Alat"/>
      <sheetName val="Lalu Lintas"/>
      <sheetName val="Jembatan Sementara"/>
      <sheetName val="Informasi"/>
      <sheetName val="Analisa K3"/>
      <sheetName val="4-Analisa Quarry"/>
      <sheetName val="4-Basic Price"/>
      <sheetName val="4-Formulir harga bahan"/>
      <sheetName val="5-ALAT(1)"/>
      <sheetName val="5-ALAT(2)"/>
      <sheetName val="Agg Halus &amp; Kasar"/>
      <sheetName val="Agg A"/>
      <sheetName val="Agg B dan S"/>
      <sheetName val="Agg C"/>
      <sheetName val="Agg  CBR 60"/>
      <sheetName val="D1"/>
      <sheetName val="D2"/>
      <sheetName val="D3"/>
      <sheetName val="D4"/>
      <sheetName val="D5"/>
      <sheetName val="D6"/>
      <sheetName val="D7(1)"/>
      <sheetName val="D7(2)"/>
      <sheetName val="D8(1)"/>
      <sheetName val="D8(2)"/>
      <sheetName val="D9"/>
      <sheetName val="D10 LS-Rutin"/>
      <sheetName val="D10 Kuantitas"/>
      <sheetName val="D10 Analisa HSP"/>
      <sheetName val="8.4.14.a"/>
      <sheetName val="Sheet1"/>
      <sheetName val="RAB_(MAJOR_ITEM)"/>
      <sheetName val="Schdule_(SISA)"/>
      <sheetName val="Schdule_(ALAT&amp;BAHAN)"/>
      <sheetName val="SCHDUL_ALAT"/>
      <sheetName val="SCHDUL_BAHAN"/>
      <sheetName val="L_1"/>
      <sheetName val="Kuantitas_&amp;_Harga"/>
      <sheetName val="An__Alat"/>
      <sheetName val="SAT-DAS"/>
      <sheetName val="Upah, Bahan, Alat"/>
      <sheetName val="Form A"/>
      <sheetName val="H.Satuan"/>
      <sheetName val="Div2"/>
      <sheetName val="struktur tdk dipakai"/>
      <sheetName val="alat"/>
      <sheetName val="NP (2)"/>
    </sheetNames>
    <sheetDataSet>
      <sheetData sheetId="0"/>
      <sheetData sheetId="1"/>
      <sheetData sheetId="2"/>
      <sheetData sheetId="3"/>
      <sheetData sheetId="4"/>
      <sheetData sheetId="5"/>
      <sheetData sheetId="6"/>
      <sheetData sheetId="7"/>
      <sheetData sheetId="8" refreshError="1">
        <row r="16">
          <cell r="Z16">
            <v>77</v>
          </cell>
        </row>
        <row r="17">
          <cell r="Z17">
            <v>76</v>
          </cell>
        </row>
        <row r="18">
          <cell r="Z18">
            <v>75</v>
          </cell>
        </row>
        <row r="19">
          <cell r="Z19">
            <v>74</v>
          </cell>
        </row>
        <row r="21">
          <cell r="Z21">
            <v>73</v>
          </cell>
        </row>
        <row r="22">
          <cell r="Z22">
            <v>72</v>
          </cell>
        </row>
        <row r="23">
          <cell r="Z23">
            <v>71</v>
          </cell>
        </row>
        <row r="24">
          <cell r="Z24">
            <v>69</v>
          </cell>
        </row>
        <row r="25">
          <cell r="Z25">
            <v>68</v>
          </cell>
        </row>
        <row r="26">
          <cell r="Z26">
            <v>67</v>
          </cell>
        </row>
        <row r="28">
          <cell r="Z28">
            <v>66</v>
          </cell>
        </row>
        <row r="29">
          <cell r="Z29">
            <v>65</v>
          </cell>
        </row>
        <row r="31">
          <cell r="Z31">
            <v>64</v>
          </cell>
        </row>
        <row r="32">
          <cell r="Z32">
            <v>63</v>
          </cell>
        </row>
        <row r="34">
          <cell r="Z34">
            <v>62</v>
          </cell>
        </row>
        <row r="35">
          <cell r="Z35">
            <v>61</v>
          </cell>
        </row>
        <row r="37">
          <cell r="Z37">
            <v>60</v>
          </cell>
        </row>
        <row r="38">
          <cell r="Z38">
            <v>59</v>
          </cell>
        </row>
        <row r="40">
          <cell r="Z40">
            <v>58</v>
          </cell>
        </row>
        <row r="41">
          <cell r="Z41">
            <v>57</v>
          </cell>
        </row>
        <row r="43">
          <cell r="Z43">
            <v>56</v>
          </cell>
        </row>
        <row r="44">
          <cell r="Z44">
            <v>55</v>
          </cell>
        </row>
        <row r="46">
          <cell r="Z46">
            <v>54</v>
          </cell>
        </row>
        <row r="47">
          <cell r="Z47">
            <v>53</v>
          </cell>
        </row>
        <row r="49">
          <cell r="Z49">
            <v>52</v>
          </cell>
        </row>
        <row r="50">
          <cell r="Z50">
            <v>51</v>
          </cell>
        </row>
        <row r="52">
          <cell r="Z52">
            <v>50</v>
          </cell>
        </row>
        <row r="53">
          <cell r="Z53">
            <v>49</v>
          </cell>
        </row>
        <row r="54">
          <cell r="Z54">
            <v>48</v>
          </cell>
        </row>
        <row r="55">
          <cell r="Z55">
            <v>46</v>
          </cell>
        </row>
        <row r="56">
          <cell r="Z56">
            <v>45</v>
          </cell>
        </row>
        <row r="57">
          <cell r="Z57">
            <v>44</v>
          </cell>
        </row>
        <row r="59">
          <cell r="Z59">
            <v>43</v>
          </cell>
        </row>
        <row r="60">
          <cell r="Z60">
            <v>42</v>
          </cell>
        </row>
        <row r="62">
          <cell r="Z62">
            <v>41</v>
          </cell>
        </row>
        <row r="63">
          <cell r="Z63">
            <v>40</v>
          </cell>
        </row>
        <row r="65">
          <cell r="Z65">
            <v>39</v>
          </cell>
        </row>
        <row r="66">
          <cell r="Z66">
            <v>38</v>
          </cell>
        </row>
        <row r="68">
          <cell r="Z68">
            <v>37</v>
          </cell>
        </row>
        <row r="69">
          <cell r="Z69">
            <v>36</v>
          </cell>
        </row>
        <row r="71">
          <cell r="Z71">
            <v>35</v>
          </cell>
        </row>
        <row r="72">
          <cell r="Z72">
            <v>34</v>
          </cell>
        </row>
        <row r="74">
          <cell r="Z74">
            <v>33</v>
          </cell>
        </row>
        <row r="75">
          <cell r="Z75">
            <v>32</v>
          </cell>
        </row>
        <row r="77">
          <cell r="Z77">
            <v>31</v>
          </cell>
        </row>
        <row r="78">
          <cell r="Z78">
            <v>30</v>
          </cell>
        </row>
        <row r="80">
          <cell r="Z80">
            <v>29</v>
          </cell>
        </row>
        <row r="81">
          <cell r="Z81">
            <v>28</v>
          </cell>
        </row>
        <row r="83">
          <cell r="Z83">
            <v>27</v>
          </cell>
        </row>
        <row r="84">
          <cell r="Z84">
            <v>26</v>
          </cell>
        </row>
        <row r="86">
          <cell r="Z86">
            <v>25</v>
          </cell>
        </row>
        <row r="87">
          <cell r="Z87">
            <v>24</v>
          </cell>
        </row>
        <row r="89">
          <cell r="Z89">
            <v>23</v>
          </cell>
        </row>
        <row r="90">
          <cell r="Z90">
            <v>22</v>
          </cell>
        </row>
        <row r="92">
          <cell r="Z92">
            <v>21</v>
          </cell>
        </row>
        <row r="93">
          <cell r="Z93">
            <v>20</v>
          </cell>
        </row>
        <row r="94">
          <cell r="Z94">
            <v>19</v>
          </cell>
        </row>
        <row r="95">
          <cell r="Z95">
            <v>17</v>
          </cell>
        </row>
        <row r="96">
          <cell r="Z96">
            <v>16</v>
          </cell>
        </row>
        <row r="97">
          <cell r="Z97">
            <v>15</v>
          </cell>
        </row>
        <row r="99">
          <cell r="Z99">
            <v>14</v>
          </cell>
        </row>
        <row r="100">
          <cell r="Z100">
            <v>13</v>
          </cell>
        </row>
        <row r="101">
          <cell r="Z101">
            <v>12</v>
          </cell>
        </row>
        <row r="102">
          <cell r="Z102">
            <v>11</v>
          </cell>
        </row>
        <row r="103">
          <cell r="Z103">
            <v>9</v>
          </cell>
        </row>
        <row r="104">
          <cell r="Z104">
            <v>8</v>
          </cell>
        </row>
        <row r="106">
          <cell r="Z106">
            <v>7</v>
          </cell>
        </row>
        <row r="107">
          <cell r="Z107">
            <v>6</v>
          </cell>
        </row>
        <row r="108">
          <cell r="Z108">
            <v>5</v>
          </cell>
        </row>
        <row r="109">
          <cell r="Z109">
            <v>4</v>
          </cell>
        </row>
        <row r="110">
          <cell r="Z110">
            <v>3</v>
          </cell>
        </row>
        <row r="111">
          <cell r="Z111">
            <v>2</v>
          </cell>
        </row>
        <row r="112">
          <cell r="Z112">
            <v>1</v>
          </cell>
        </row>
      </sheetData>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21.xml><?xml version="1.0" encoding="utf-8"?>
<externalLink xmlns="http://schemas.openxmlformats.org/spreadsheetml/2006/main">
  <externalBook xmlns:r="http://schemas.openxmlformats.org/officeDocument/2006/relationships" r:id="rId1">
    <sheetNames>
      <sheetName val="Agr. K&amp;H"/>
      <sheetName val="Klas A"/>
      <sheetName val="Klas B"/>
      <sheetName val="Klas C"/>
      <sheetName val="Alat1"/>
      <sheetName val="Alat2"/>
      <sheetName val="Quarry"/>
      <sheetName val="daftar alat"/>
      <sheetName val="Basic"/>
      <sheetName val="10a"/>
      <sheetName val="10b"/>
      <sheetName val="10c"/>
      <sheetName val="9"/>
      <sheetName val="8"/>
      <sheetName val="7a"/>
      <sheetName val="7b"/>
      <sheetName val="6a"/>
      <sheetName val="6b"/>
      <sheetName val="5"/>
      <sheetName val="4"/>
      <sheetName val="3"/>
      <sheetName val="2"/>
      <sheetName val="Mobilisasi"/>
      <sheetName val="LL"/>
      <sheetName val="JS"/>
      <sheetName val="Kuantitas &amp; Harga"/>
      <sheetName val="Rekap"/>
      <sheetName val="Pek. Utama"/>
      <sheetName val="%"/>
      <sheetName val="Info"/>
      <sheetName val="pek. disubkontrakkan"/>
      <sheetName val="MATA PEMB.UTAMA"/>
      <sheetName val="Daftar Peralatan"/>
      <sheetName val="Daftar Personil"/>
      <sheetName val="Daftar Lampiran"/>
      <sheetName val="schedule"/>
    </sheetNames>
    <sheetDataSet>
      <sheetData sheetId="0" refreshError="1"/>
      <sheetData sheetId="1" refreshError="1"/>
      <sheetData sheetId="2" refreshError="1"/>
      <sheetData sheetId="3" refreshError="1"/>
      <sheetData sheetId="4" refreshError="1"/>
      <sheetData sheetId="5" refreshError="1">
        <row r="26">
          <cell r="R26" t="str">
            <v xml:space="preserve"> Alat Baru</v>
          </cell>
        </row>
        <row r="27">
          <cell r="R27">
            <v>115000000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22.xml><?xml version="1.0" encoding="utf-8"?>
<externalLink xmlns="http://schemas.openxmlformats.org/spreadsheetml/2006/main">
  <externalBook xmlns:r="http://schemas.openxmlformats.org/officeDocument/2006/relationships" r:id="rId1">
    <sheetNames>
      <sheetName val="Terbilang"/>
      <sheetName val="DISCLAIMER"/>
      <sheetName val="MAJOR"/>
      <sheetName val="%"/>
      <sheetName val="Peta Quarry"/>
      <sheetName val="Perhitungan Mobilisasi Alat"/>
      <sheetName val="Lalu Lintas"/>
      <sheetName val="Jembatan Sementara"/>
      <sheetName val="Informasi"/>
      <sheetName val="APBN"/>
      <sheetName val="Inputing Data"/>
      <sheetName val="4-formulir harga bahan "/>
      <sheetName val="Analisa K3"/>
      <sheetName val="Empiris"/>
      <sheetName val="Rekap"/>
      <sheetName val="BOQ"/>
      <sheetName val="Mobilisasi"/>
      <sheetName val="Hspk-Oe"/>
      <sheetName val="4-Basic Price"/>
      <sheetName val="4-Analisa Quarry"/>
      <sheetName val="5-ALAT(1)"/>
      <sheetName val="5-ALAT (2)"/>
      <sheetName val="Agg Halus &amp; Kasar"/>
      <sheetName val="Agg A"/>
      <sheetName val="Agg B"/>
      <sheetName val="D1"/>
      <sheetName val="D2"/>
      <sheetName val="D3"/>
      <sheetName val="Coferdam"/>
      <sheetName val="D4"/>
      <sheetName val="D5"/>
      <sheetName val="D6"/>
      <sheetName val="D6 ASBT"/>
      <sheetName val="D7(1)"/>
      <sheetName val="D7(2)"/>
      <sheetName val="D7(3)"/>
      <sheetName val="D7(4)"/>
      <sheetName val="Pipa Buangan"/>
      <sheetName val="Lantai Kayu-geoteks"/>
      <sheetName val="D8(1)"/>
      <sheetName val="D8(2)"/>
      <sheetName val="D10 LS-Rutin"/>
      <sheetName val="D10 Kuantitas"/>
      <sheetName val="D10 Analisa HS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55">
          <cell r="F55">
            <v>1076.3495600000001</v>
          </cell>
        </row>
        <row r="77">
          <cell r="F77">
            <v>540000</v>
          </cell>
        </row>
        <row r="80">
          <cell r="F80">
            <v>198240.45887043176</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23.xml><?xml version="1.0" encoding="utf-8"?>
<externalLink xmlns="http://schemas.openxmlformats.org/spreadsheetml/2006/main">
  <externalBook xmlns:r="http://schemas.openxmlformats.org/officeDocument/2006/relationships" r:id="rId1">
    <sheetNames>
      <sheetName val="simak"/>
      <sheetName val="map2"/>
      <sheetName val="mapes"/>
      <sheetName val="map"/>
      <sheetName val="RKP"/>
      <sheetName val="DKH"/>
      <sheetName val="MPU"/>
      <sheetName val="LS"/>
      <sheetName val="ANMPU"/>
      <sheetName val="ANSUNG"/>
      <sheetName val="Antek1"/>
      <sheetName val="Antek2"/>
      <sheetName val="Antek3"/>
      <sheetName val="UPH"/>
      <sheetName val="BHN"/>
      <sheetName val="ALAT"/>
      <sheetName val="SUB"/>
      <sheetName val="BetonP"/>
      <sheetName val="CiptaM"/>
      <sheetName val="SHORING"/>
      <sheetName val="KONSEP"/>
      <sheetName val="Cacth Basin1"/>
      <sheetName val="RGD"/>
      <sheetName val="61004"/>
      <sheetName val="61005"/>
      <sheetName val="61006"/>
      <sheetName val="61007"/>
      <sheetName val="61008"/>
      <sheetName val="RCP"/>
      <sheetName val="Tendon"/>
    </sheetNames>
    <sheetDataSet>
      <sheetData sheetId="0"/>
      <sheetData sheetId="1"/>
      <sheetData sheetId="2"/>
      <sheetData sheetId="3">
        <row r="15">
          <cell r="N15">
            <v>730</v>
          </cell>
        </row>
        <row r="18">
          <cell r="V18">
            <v>1</v>
          </cell>
        </row>
        <row r="28">
          <cell r="V28">
            <v>30</v>
          </cell>
        </row>
        <row r="29">
          <cell r="V29">
            <v>7</v>
          </cell>
        </row>
        <row r="30">
          <cell r="V30">
            <v>30</v>
          </cell>
        </row>
        <row r="33">
          <cell r="V33">
            <v>6</v>
          </cell>
        </row>
        <row r="35">
          <cell r="V35">
            <v>1</v>
          </cell>
        </row>
        <row r="36">
          <cell r="V36">
            <v>1</v>
          </cell>
        </row>
        <row r="38">
          <cell r="V38">
            <v>0.85</v>
          </cell>
        </row>
      </sheetData>
      <sheetData sheetId="4"/>
      <sheetData sheetId="5">
        <row r="19">
          <cell r="P19">
            <v>1533884400</v>
          </cell>
        </row>
        <row r="28">
          <cell r="P28">
            <v>1565710012</v>
          </cell>
        </row>
        <row r="39">
          <cell r="P39">
            <v>2814197664</v>
          </cell>
        </row>
        <row r="45">
          <cell r="P45">
            <v>1384590510</v>
          </cell>
        </row>
        <row r="80">
          <cell r="P80">
            <v>83797152884</v>
          </cell>
        </row>
        <row r="95">
          <cell r="P95">
            <v>2129254350</v>
          </cell>
        </row>
        <row r="100">
          <cell r="P100">
            <v>1838555460</v>
          </cell>
        </row>
      </sheetData>
      <sheetData sheetId="6"/>
      <sheetData sheetId="7"/>
      <sheetData sheetId="8"/>
      <sheetData sheetId="9"/>
      <sheetData sheetId="10"/>
      <sheetData sheetId="11"/>
      <sheetData sheetId="12"/>
      <sheetData sheetId="13">
        <row r="17">
          <cell r="K17">
            <v>12140</v>
          </cell>
        </row>
        <row r="50">
          <cell r="K50">
            <v>500</v>
          </cell>
        </row>
        <row r="54">
          <cell r="K54">
            <v>25000</v>
          </cell>
        </row>
        <row r="55">
          <cell r="K55">
            <v>400</v>
          </cell>
        </row>
        <row r="57">
          <cell r="K57">
            <v>50000</v>
          </cell>
        </row>
        <row r="58">
          <cell r="K58">
            <v>250</v>
          </cell>
        </row>
        <row r="59">
          <cell r="K59">
            <v>50000</v>
          </cell>
        </row>
        <row r="60">
          <cell r="K60">
            <v>500</v>
          </cell>
        </row>
        <row r="63">
          <cell r="K63">
            <v>10000</v>
          </cell>
        </row>
        <row r="64">
          <cell r="K64">
            <v>5000</v>
          </cell>
        </row>
        <row r="68">
          <cell r="K68">
            <v>10000</v>
          </cell>
        </row>
        <row r="71">
          <cell r="K71">
            <v>500</v>
          </cell>
        </row>
      </sheetData>
      <sheetData sheetId="14">
        <row r="23">
          <cell r="L23">
            <v>6182</v>
          </cell>
        </row>
        <row r="31">
          <cell r="L31">
            <v>130000</v>
          </cell>
        </row>
        <row r="33">
          <cell r="L33">
            <v>130000</v>
          </cell>
        </row>
        <row r="38">
          <cell r="L38">
            <v>437500</v>
          </cell>
        </row>
        <row r="39">
          <cell r="L39">
            <v>472500</v>
          </cell>
        </row>
        <row r="40">
          <cell r="L40">
            <v>517500</v>
          </cell>
        </row>
        <row r="41">
          <cell r="L41">
            <v>567500</v>
          </cell>
        </row>
        <row r="42">
          <cell r="L42">
            <v>617500</v>
          </cell>
        </row>
        <row r="43">
          <cell r="L43">
            <v>700000</v>
          </cell>
        </row>
        <row r="48">
          <cell r="L48">
            <v>265000</v>
          </cell>
        </row>
        <row r="56">
          <cell r="L56">
            <v>237796000</v>
          </cell>
        </row>
        <row r="57">
          <cell r="L57">
            <v>396000</v>
          </cell>
        </row>
      </sheetData>
      <sheetData sheetId="15">
        <row r="19">
          <cell r="K19">
            <v>391000</v>
          </cell>
        </row>
        <row r="25">
          <cell r="K25">
            <v>292700</v>
          </cell>
        </row>
        <row r="32">
          <cell r="K32">
            <v>7600</v>
          </cell>
        </row>
        <row r="36">
          <cell r="K36">
            <v>402300</v>
          </cell>
        </row>
        <row r="38">
          <cell r="K38">
            <v>928400</v>
          </cell>
        </row>
        <row r="41">
          <cell r="K41">
            <v>717100</v>
          </cell>
        </row>
        <row r="43">
          <cell r="K43">
            <v>58400</v>
          </cell>
        </row>
      </sheetData>
      <sheetData sheetId="16"/>
      <sheetData sheetId="17">
        <row r="1">
          <cell r="K1">
            <v>0.9</v>
          </cell>
        </row>
      </sheetData>
      <sheetData sheetId="18"/>
      <sheetData sheetId="19"/>
      <sheetData sheetId="20"/>
      <sheetData sheetId="21">
        <row r="154">
          <cell r="L154">
            <v>50000</v>
          </cell>
        </row>
        <row r="160">
          <cell r="L160">
            <v>15000</v>
          </cell>
        </row>
        <row r="162">
          <cell r="L162">
            <v>7500</v>
          </cell>
        </row>
      </sheetData>
      <sheetData sheetId="22"/>
      <sheetData sheetId="23">
        <row r="46">
          <cell r="U46">
            <v>304065000</v>
          </cell>
        </row>
      </sheetData>
      <sheetData sheetId="24">
        <row r="113">
          <cell r="P113">
            <v>408105000</v>
          </cell>
        </row>
      </sheetData>
      <sheetData sheetId="25">
        <row r="109">
          <cell r="R109">
            <v>3158009092</v>
          </cell>
        </row>
      </sheetData>
      <sheetData sheetId="26">
        <row r="30">
          <cell r="R30">
            <v>90000000</v>
          </cell>
        </row>
      </sheetData>
      <sheetData sheetId="27">
        <row r="26">
          <cell r="N26">
            <v>247353673.84132418</v>
          </cell>
        </row>
      </sheetData>
      <sheetData sheetId="28"/>
      <sheetData sheetId="29"/>
    </sheetDataSet>
  </externalBook>
</externalLink>
</file>

<file path=xl/externalLinks/externalLink124.xml><?xml version="1.0" encoding="utf-8"?>
<externalLink xmlns="http://schemas.openxmlformats.org/spreadsheetml/2006/main">
  <externalBook xmlns:r="http://schemas.openxmlformats.org/officeDocument/2006/relationships" r:id="rId1">
    <sheetNames>
      <sheetName val="DASHBOARD (2)"/>
      <sheetName val="SUM"/>
      <sheetName val="BILL NO.1"/>
      <sheetName val="sum bill no. 2"/>
      <sheetName val="BILL NO. 2.1"/>
      <sheetName val="analisa2.1"/>
      <sheetName val="BILL NO. 2.2"/>
      <sheetName val="analisa2.2"/>
      <sheetName val="BILL NO.2.3"/>
      <sheetName val="analisa2.3"/>
      <sheetName val="BILL NO. 2.4"/>
      <sheetName val="analisa2.4"/>
      <sheetName val="BILL NO.  2.5"/>
      <sheetName val="analisa 2.5"/>
      <sheetName val="BILL NO 2.6"/>
      <sheetName val="analisa 2.6"/>
      <sheetName val="BILL NO 2.7"/>
      <sheetName val="analisa 2.7"/>
      <sheetName val="Sum Bill No. 3"/>
      <sheetName val="Bill No 3.1"/>
      <sheetName val="analisa 3.1"/>
      <sheetName val="BILL NO 3.2_3.5"/>
      <sheetName val="analisa 3.2_3.5"/>
      <sheetName val="Sum Bill No. 4"/>
      <sheetName val="BILL NO. 4.1 "/>
      <sheetName val="analisa 4.1"/>
      <sheetName val="BILL NO 4.2_4.4"/>
      <sheetName val="analisa 4.2_4.4"/>
      <sheetName val="Sum Bill No.5"/>
      <sheetName val="BILL 5.1_5.3"/>
      <sheetName val="analisa 5.3"/>
      <sheetName val="Sum Prov_Sum"/>
      <sheetName val="analisa Prov_Sum"/>
      <sheetName val="List_of_UnitPrice"/>
      <sheetName val="ANALISA"/>
      <sheetName val="Sheet1"/>
      <sheetName val="AnTbhn"/>
      <sheetName val="BASICPRICE"/>
      <sheetName val="HSurvey"/>
      <sheetName val="BOQnew"/>
      <sheetName val="Beton"/>
      <sheetName val="REKAP_Package2"/>
      <sheetName val="REKAP"/>
      <sheetName val="Buy_Back"/>
      <sheetName val="61004"/>
      <sheetName val="61005"/>
      <sheetName val="61006"/>
      <sheetName val="61007"/>
      <sheetName val="61008"/>
      <sheetName val="Dashboard"/>
      <sheetName val="UNBALANCE"/>
      <sheetName val="Anal.al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B1" t="str">
            <v>Unit Price Analisys Bill No. 2.6</v>
          </cell>
        </row>
        <row r="2">
          <cell r="B2" t="str">
            <v>Bill of quantities, rates and prices</v>
          </cell>
        </row>
        <row r="3">
          <cell r="B3" t="str">
            <v xml:space="preserve">PROYEK                 </v>
          </cell>
          <cell r="D3" t="str">
            <v>: URBAN DRAINAGE_PACKAGE I</v>
          </cell>
        </row>
        <row r="4">
          <cell r="B4" t="str">
            <v>Name of Works</v>
          </cell>
          <cell r="D4" t="str">
            <v>: 2.6   Concrete Slab ( Typical )</v>
          </cell>
        </row>
        <row r="5">
          <cell r="B5" t="str">
            <v xml:space="preserve">Subject </v>
          </cell>
          <cell r="D5" t="str">
            <v xml:space="preserve">: Typical Slab Bridge </v>
          </cell>
        </row>
        <row r="6">
          <cell r="B6" t="str">
            <v xml:space="preserve">Location </v>
          </cell>
          <cell r="D6" t="str">
            <v>: Banda Aceh Zone 5</v>
          </cell>
        </row>
        <row r="8">
          <cell r="B8" t="str">
            <v xml:space="preserve">Type 1 </v>
          </cell>
          <cell r="G8" t="str">
            <v>B = 0.70 m ; L = 4.00 m ; t = 0.15 m</v>
          </cell>
        </row>
        <row r="9">
          <cell r="B9" t="str">
            <v>NO</v>
          </cell>
          <cell r="C9" t="str">
            <v>URAIAN PEKERJAAN</v>
          </cell>
          <cell r="D9" t="str">
            <v>SATUAN</v>
          </cell>
          <cell r="E9" t="str">
            <v>VOLUME</v>
          </cell>
          <cell r="F9" t="str">
            <v>HARGASATUAN(Rp.)</v>
          </cell>
          <cell r="G9" t="str">
            <v>JUMLAHHARGA(Rp.)</v>
          </cell>
        </row>
        <row r="10">
          <cell r="B10" t="str">
            <v>II.</v>
          </cell>
          <cell r="C10" t="str">
            <v>Slab/Plat masuk rumah</v>
          </cell>
          <cell r="G10">
            <v>4100353.8835304445</v>
          </cell>
        </row>
        <row r="11">
          <cell r="A11" t="str">
            <v>item6</v>
          </cell>
          <cell r="B11">
            <v>1</v>
          </cell>
          <cell r="C11" t="str">
            <v>Stone Masonry 1 : 4</v>
          </cell>
          <cell r="D11" t="str">
            <v>m3i</v>
          </cell>
          <cell r="F11">
            <v>647487.571</v>
          </cell>
          <cell r="G11">
            <v>0</v>
          </cell>
        </row>
        <row r="12">
          <cell r="A12" t="str">
            <v>item12b</v>
          </cell>
          <cell r="B12">
            <v>2</v>
          </cell>
          <cell r="C12" t="str">
            <v>Concrete Pre-cast K-250 Type Slab</v>
          </cell>
          <cell r="D12" t="str">
            <v>m3i</v>
          </cell>
          <cell r="E12">
            <v>0.6</v>
          </cell>
          <cell r="F12">
            <v>2622758.5558840749</v>
          </cell>
          <cell r="G12">
            <v>1573655.1335304449</v>
          </cell>
        </row>
        <row r="13">
          <cell r="A13" t="str">
            <v>item15</v>
          </cell>
          <cell r="B13">
            <v>3</v>
          </cell>
          <cell r="C13" t="str">
            <v>Reinforcement bar</v>
          </cell>
          <cell r="D13" t="str">
            <v>Kg</v>
          </cell>
          <cell r="E13">
            <v>200</v>
          </cell>
          <cell r="F13">
            <v>12633.493749999998</v>
          </cell>
          <cell r="G13">
            <v>2526698.7499999995</v>
          </cell>
        </row>
        <row r="14">
          <cell r="A14" t="str">
            <v>item7</v>
          </cell>
          <cell r="B14">
            <v>4</v>
          </cell>
          <cell r="C14" t="str">
            <v>Plastering 1 : 3</v>
          </cell>
          <cell r="D14" t="str">
            <v>m2</v>
          </cell>
          <cell r="F14">
            <v>41296.199999999997</v>
          </cell>
          <cell r="G14">
            <v>0</v>
          </cell>
        </row>
        <row r="15">
          <cell r="B15" t="str">
            <v>JUMLAH</v>
          </cell>
          <cell r="G15">
            <v>4100353.8835304445</v>
          </cell>
        </row>
        <row r="16">
          <cell r="A16" t="str">
            <v xml:space="preserve">Type 1 </v>
          </cell>
          <cell r="B16" t="str">
            <v>Dibulatkan</v>
          </cell>
          <cell r="G16">
            <v>4100353</v>
          </cell>
        </row>
        <row r="19">
          <cell r="B19" t="str">
            <v xml:space="preserve">Type 2 </v>
          </cell>
          <cell r="G19" t="str">
            <v>B = 0.80 m ; L = 4.00 m ; t = 0.15 m</v>
          </cell>
        </row>
        <row r="20">
          <cell r="B20" t="str">
            <v>NO</v>
          </cell>
          <cell r="C20" t="str">
            <v>URAIAN PEKERJAAN</v>
          </cell>
          <cell r="D20" t="str">
            <v>SATUAN</v>
          </cell>
          <cell r="E20" t="str">
            <v>VOLUME</v>
          </cell>
          <cell r="F20" t="str">
            <v>HARGASATUAN(Rp.)</v>
          </cell>
          <cell r="G20" t="str">
            <v>JUMLAHHARGA(Rp.)</v>
          </cell>
        </row>
        <row r="21">
          <cell r="B21" t="str">
            <v>II.</v>
          </cell>
          <cell r="C21" t="str">
            <v>Stab/Plat masuk rumah</v>
          </cell>
          <cell r="G21">
            <v>4257719.3968834896</v>
          </cell>
        </row>
        <row r="22">
          <cell r="B22">
            <v>1</v>
          </cell>
          <cell r="C22" t="str">
            <v>Stone Masonry 1 : 4</v>
          </cell>
          <cell r="D22" t="str">
            <v>m3</v>
          </cell>
          <cell r="F22">
            <v>647487.571</v>
          </cell>
          <cell r="G22">
            <v>0</v>
          </cell>
        </row>
        <row r="23">
          <cell r="B23">
            <v>2</v>
          </cell>
          <cell r="C23" t="str">
            <v>Concrete Pre-cast K-250 Type Slab</v>
          </cell>
          <cell r="D23" t="str">
            <v>m3</v>
          </cell>
          <cell r="E23">
            <v>0.66</v>
          </cell>
          <cell r="F23">
            <v>2622758.5558840749</v>
          </cell>
          <cell r="G23">
            <v>1731020.6468834896</v>
          </cell>
        </row>
        <row r="24">
          <cell r="B24">
            <v>3</v>
          </cell>
          <cell r="C24" t="str">
            <v>Reinforcement bar</v>
          </cell>
          <cell r="D24" t="str">
            <v>Kg</v>
          </cell>
          <cell r="E24">
            <v>200</v>
          </cell>
          <cell r="F24">
            <v>12633.493749999998</v>
          </cell>
          <cell r="G24">
            <v>2526698.7499999995</v>
          </cell>
        </row>
        <row r="25">
          <cell r="B25">
            <v>4</v>
          </cell>
          <cell r="C25" t="str">
            <v>Plastering 1 : 3</v>
          </cell>
          <cell r="D25" t="str">
            <v>fil2</v>
          </cell>
          <cell r="F25">
            <v>41296.199999999997</v>
          </cell>
          <cell r="G25">
            <v>0</v>
          </cell>
        </row>
        <row r="26">
          <cell r="B26" t="str">
            <v>JUMLAH</v>
          </cell>
          <cell r="G26">
            <v>4257719.3968834896</v>
          </cell>
        </row>
        <row r="27">
          <cell r="A27" t="str">
            <v xml:space="preserve">Type 2 </v>
          </cell>
          <cell r="B27" t="str">
            <v>Dibulatkan</v>
          </cell>
          <cell r="G27">
            <v>4257719</v>
          </cell>
        </row>
        <row r="30">
          <cell r="B30" t="str">
            <v xml:space="preserve">Type 3 </v>
          </cell>
          <cell r="G30" t="str">
            <v>B = 0.90 m ; L = 4.00 m ; t = 0.15 m</v>
          </cell>
        </row>
        <row r="31">
          <cell r="B31" t="str">
            <v>NO</v>
          </cell>
          <cell r="C31" t="str">
            <v>URAIAN PEKERJAAN</v>
          </cell>
          <cell r="D31" t="str">
            <v>SATUAN</v>
          </cell>
          <cell r="E31" t="str">
            <v>VOLUME</v>
          </cell>
          <cell r="F31" t="str">
            <v>HARGASATUAN(Rp.)</v>
          </cell>
          <cell r="G31" t="str">
            <v>JUMLAHHARGA(Rp.)</v>
          </cell>
        </row>
        <row r="32">
          <cell r="B32" t="str">
            <v>II.</v>
          </cell>
          <cell r="C32" t="str">
            <v>Slab/Plat masuk rumah</v>
          </cell>
          <cell r="G32">
            <v>4415084.9102365337</v>
          </cell>
        </row>
        <row r="33">
          <cell r="B33">
            <v>1</v>
          </cell>
          <cell r="C33" t="str">
            <v>Stone Masonry 1 : 4</v>
          </cell>
          <cell r="D33" t="str">
            <v>m3</v>
          </cell>
          <cell r="E33">
            <v>0</v>
          </cell>
          <cell r="F33">
            <v>647487.571</v>
          </cell>
          <cell r="G33">
            <v>0</v>
          </cell>
        </row>
        <row r="34">
          <cell r="B34">
            <v>2</v>
          </cell>
          <cell r="C34" t="str">
            <v>Concrete Pre-cast K-250 Type Slab</v>
          </cell>
          <cell r="D34" t="str">
            <v>m3</v>
          </cell>
          <cell r="E34">
            <v>0.72</v>
          </cell>
          <cell r="F34">
            <v>2622758.5558840749</v>
          </cell>
          <cell r="G34">
            <v>1888386.1602365337</v>
          </cell>
        </row>
        <row r="35">
          <cell r="B35">
            <v>3</v>
          </cell>
          <cell r="C35" t="str">
            <v>Reinforcement bar</v>
          </cell>
          <cell r="D35" t="str">
            <v>Kg</v>
          </cell>
          <cell r="E35">
            <v>200</v>
          </cell>
          <cell r="F35">
            <v>12633.493749999998</v>
          </cell>
          <cell r="G35">
            <v>2526698.7499999995</v>
          </cell>
        </row>
        <row r="36">
          <cell r="B36">
            <v>4</v>
          </cell>
          <cell r="C36" t="str">
            <v>Plastering 1 : 3</v>
          </cell>
          <cell r="D36" t="str">
            <v>m2</v>
          </cell>
          <cell r="E36">
            <v>0</v>
          </cell>
          <cell r="F36">
            <v>41296.199999999997</v>
          </cell>
          <cell r="G36">
            <v>0</v>
          </cell>
        </row>
        <row r="37">
          <cell r="B37" t="str">
            <v>JUMLAH</v>
          </cell>
          <cell r="G37">
            <v>4415084.9102365337</v>
          </cell>
        </row>
        <row r="38">
          <cell r="A38" t="str">
            <v xml:space="preserve">Type 3 </v>
          </cell>
          <cell r="B38" t="str">
            <v>Dibulatkan</v>
          </cell>
          <cell r="G38">
            <v>4415084</v>
          </cell>
        </row>
        <row r="41">
          <cell r="B41" t="str">
            <v>Type 4</v>
          </cell>
          <cell r="G41" t="str">
            <v xml:space="preserve"> B = 1.00 m ; L = 4.00 m ; t = 0.15 m</v>
          </cell>
        </row>
        <row r="42">
          <cell r="B42" t="str">
            <v>NO</v>
          </cell>
          <cell r="C42" t="str">
            <v>URAIAN PEKERJAAN</v>
          </cell>
          <cell r="D42" t="str">
            <v>SATUAN</v>
          </cell>
          <cell r="E42" t="str">
            <v>VOLUME</v>
          </cell>
          <cell r="F42" t="str">
            <v>HARGASATUAN(Rp.)</v>
          </cell>
          <cell r="G42" t="str">
            <v>JUMLAHHARGA(Rp.)</v>
          </cell>
        </row>
        <row r="43">
          <cell r="B43" t="str">
            <v>II.</v>
          </cell>
          <cell r="C43" t="str">
            <v>Slab/Plat masuk rumah</v>
          </cell>
          <cell r="G43">
            <v>4572450.4235895779</v>
          </cell>
        </row>
        <row r="44">
          <cell r="B44">
            <v>1</v>
          </cell>
          <cell r="C44" t="str">
            <v>Stone Masonry 1 : 4</v>
          </cell>
          <cell r="D44" t="str">
            <v>m3</v>
          </cell>
          <cell r="E44">
            <v>0</v>
          </cell>
          <cell r="F44">
            <v>647487.571</v>
          </cell>
          <cell r="G44">
            <v>0</v>
          </cell>
        </row>
        <row r="45">
          <cell r="B45">
            <v>2</v>
          </cell>
          <cell r="C45" t="str">
            <v>Concrete Pre-cast K-250 Type Slab</v>
          </cell>
          <cell r="D45" t="str">
            <v>m3</v>
          </cell>
          <cell r="E45">
            <v>0.78</v>
          </cell>
          <cell r="F45">
            <v>2622758.5558840749</v>
          </cell>
          <cell r="G45">
            <v>2045751.6735895784</v>
          </cell>
        </row>
        <row r="46">
          <cell r="B46">
            <v>3</v>
          </cell>
          <cell r="C46" t="str">
            <v>Reinforcement bar</v>
          </cell>
          <cell r="D46" t="str">
            <v>Kg</v>
          </cell>
          <cell r="E46">
            <v>200</v>
          </cell>
          <cell r="F46">
            <v>12633.493749999998</v>
          </cell>
          <cell r="G46">
            <v>2526698.7499999995</v>
          </cell>
        </row>
        <row r="47">
          <cell r="B47">
            <v>4</v>
          </cell>
          <cell r="C47" t="str">
            <v>Plastering 1 : 3</v>
          </cell>
          <cell r="D47" t="str">
            <v>in2</v>
          </cell>
          <cell r="E47">
            <v>0</v>
          </cell>
          <cell r="F47">
            <v>41296.199999999997</v>
          </cell>
          <cell r="G47">
            <v>0</v>
          </cell>
        </row>
        <row r="48">
          <cell r="B48" t="str">
            <v>JUMLAH</v>
          </cell>
          <cell r="G48">
            <v>4572450.4235895779</v>
          </cell>
        </row>
        <row r="49">
          <cell r="A49" t="str">
            <v>Type 4</v>
          </cell>
          <cell r="B49" t="str">
            <v>Dibulatkan</v>
          </cell>
          <cell r="G49">
            <v>4572450</v>
          </cell>
        </row>
        <row r="52">
          <cell r="B52" t="str">
            <v xml:space="preserve">Type 5 </v>
          </cell>
          <cell r="G52" t="str">
            <v>B = 1.10 m ; L = 4.00 m ; t = 0.15 m</v>
          </cell>
        </row>
        <row r="53">
          <cell r="B53" t="str">
            <v>NO</v>
          </cell>
          <cell r="C53" t="str">
            <v>URAIAN PEKERJAAN</v>
          </cell>
          <cell r="D53" t="str">
            <v>SATUAN</v>
          </cell>
          <cell r="E53" t="str">
            <v>VOLUME</v>
          </cell>
          <cell r="F53" t="str">
            <v>HARGASATUAN(Rp.)</v>
          </cell>
          <cell r="G53" t="str">
            <v>JUMLAHHARGA(Rp.)</v>
          </cell>
        </row>
        <row r="54">
          <cell r="B54" t="str">
            <v>II.</v>
          </cell>
          <cell r="C54" t="str">
            <v>Slab/Plat masuk rumah</v>
          </cell>
          <cell r="G54">
            <v>4729815.9369426221</v>
          </cell>
        </row>
        <row r="55">
          <cell r="B55">
            <v>1</v>
          </cell>
          <cell r="C55" t="str">
            <v>Stone Masonry 1 : 4</v>
          </cell>
          <cell r="D55" t="str">
            <v>m'</v>
          </cell>
          <cell r="E55">
            <v>0</v>
          </cell>
          <cell r="F55">
            <v>647487.571</v>
          </cell>
          <cell r="G55">
            <v>0</v>
          </cell>
        </row>
        <row r="56">
          <cell r="B56">
            <v>2</v>
          </cell>
          <cell r="C56" t="str">
            <v>Concrete Pre-cast K-250 Type Slab</v>
          </cell>
          <cell r="D56" t="str">
            <v>m3</v>
          </cell>
          <cell r="E56">
            <v>0.84</v>
          </cell>
          <cell r="F56">
            <v>2622758.5558840749</v>
          </cell>
          <cell r="G56">
            <v>2203117.186942623</v>
          </cell>
        </row>
        <row r="57">
          <cell r="B57">
            <v>3</v>
          </cell>
          <cell r="C57" t="str">
            <v>Reinforcement bar</v>
          </cell>
          <cell r="D57" t="str">
            <v>Kg</v>
          </cell>
          <cell r="E57">
            <v>200</v>
          </cell>
          <cell r="F57">
            <v>12633.493749999998</v>
          </cell>
          <cell r="G57">
            <v>2526698.7499999995</v>
          </cell>
        </row>
        <row r="58">
          <cell r="B58">
            <v>4</v>
          </cell>
          <cell r="C58" t="str">
            <v>Plastering 1 : 3</v>
          </cell>
          <cell r="D58" t="str">
            <v>m2</v>
          </cell>
          <cell r="E58">
            <v>0</v>
          </cell>
          <cell r="F58">
            <v>41296.199999999997</v>
          </cell>
          <cell r="G58">
            <v>0</v>
          </cell>
        </row>
        <row r="59">
          <cell r="B59" t="str">
            <v>JUMLAH</v>
          </cell>
          <cell r="G59">
            <v>4729815.9369426221</v>
          </cell>
        </row>
        <row r="60">
          <cell r="A60" t="str">
            <v xml:space="preserve">Type 5 </v>
          </cell>
          <cell r="B60" t="str">
            <v>Dibulatkan</v>
          </cell>
          <cell r="G60">
            <v>4729815</v>
          </cell>
        </row>
        <row r="63">
          <cell r="B63" t="str">
            <v xml:space="preserve">Type 6 </v>
          </cell>
          <cell r="G63" t="str">
            <v>B = 1.20 m ; L = 4.00 m ; t = 0.15 m</v>
          </cell>
        </row>
        <row r="64">
          <cell r="B64" t="str">
            <v>NO</v>
          </cell>
          <cell r="C64" t="str">
            <v>URAIAN PEKERJAAN</v>
          </cell>
          <cell r="D64" t="str">
            <v>SATUAN</v>
          </cell>
          <cell r="E64" t="str">
            <v>VOLUME</v>
          </cell>
          <cell r="F64" t="str">
            <v>HARGASATUAN(Rp.)</v>
          </cell>
          <cell r="G64" t="str">
            <v>JUMLAHHARGA(Rp.)</v>
          </cell>
        </row>
        <row r="65">
          <cell r="B65" t="str">
            <v>II.</v>
          </cell>
          <cell r="C65" t="str">
            <v>Slab/Plat masuk rumah</v>
          </cell>
          <cell r="G65">
            <v>4937715.4252956677</v>
          </cell>
        </row>
        <row r="66">
          <cell r="B66">
            <v>1</v>
          </cell>
          <cell r="C66" t="str">
            <v>Stone Masonry 1 : 4</v>
          </cell>
          <cell r="D66" t="str">
            <v>m3</v>
          </cell>
          <cell r="E66">
            <v>0</v>
          </cell>
          <cell r="F66">
            <v>647487.571</v>
          </cell>
          <cell r="G66">
            <v>0</v>
          </cell>
        </row>
        <row r="67">
          <cell r="B67">
            <v>2</v>
          </cell>
          <cell r="C67" t="str">
            <v>Concrete Pre-cast K-250 Type Stab</v>
          </cell>
          <cell r="D67" t="str">
            <v>m3</v>
          </cell>
          <cell r="E67">
            <v>0.9</v>
          </cell>
          <cell r="F67">
            <v>2622758.5558840749</v>
          </cell>
          <cell r="G67">
            <v>2360482.7002956676</v>
          </cell>
        </row>
        <row r="68">
          <cell r="B68">
            <v>3</v>
          </cell>
          <cell r="C68" t="str">
            <v>Reinforcement bar</v>
          </cell>
          <cell r="D68" t="str">
            <v>Kg</v>
          </cell>
          <cell r="E68">
            <v>204</v>
          </cell>
          <cell r="F68">
            <v>12633.493749999998</v>
          </cell>
          <cell r="G68">
            <v>2577232.7249999996</v>
          </cell>
        </row>
        <row r="69">
          <cell r="B69">
            <v>4</v>
          </cell>
          <cell r="C69" t="str">
            <v>Plastering 1 : 3</v>
          </cell>
          <cell r="D69" t="str">
            <v>m2</v>
          </cell>
          <cell r="E69">
            <v>0</v>
          </cell>
          <cell r="F69">
            <v>41296.199999999997</v>
          </cell>
          <cell r="G69">
            <v>0</v>
          </cell>
        </row>
        <row r="70">
          <cell r="B70" t="str">
            <v>JUMLAH</v>
          </cell>
          <cell r="G70">
            <v>4937715.4252956677</v>
          </cell>
        </row>
        <row r="71">
          <cell r="A71" t="str">
            <v xml:space="preserve">Type 6 </v>
          </cell>
          <cell r="B71" t="str">
            <v>Dibulatkan</v>
          </cell>
          <cell r="G71">
            <v>4937715</v>
          </cell>
        </row>
        <row r="74">
          <cell r="B74" t="str">
            <v xml:space="preserve">Type 7 </v>
          </cell>
          <cell r="G74" t="str">
            <v>B = 1.50 m ; L = 4.00 m ; t = 0.15 m</v>
          </cell>
        </row>
        <row r="75">
          <cell r="B75" t="str">
            <v>NO</v>
          </cell>
          <cell r="C75" t="str">
            <v>URAIAN PEKERJAAN</v>
          </cell>
          <cell r="D75" t="str">
            <v>SATUAN</v>
          </cell>
          <cell r="E75" t="str">
            <v>VOLUME</v>
          </cell>
          <cell r="F75" t="str">
            <v>HARGASATUAN(Rp.)</v>
          </cell>
          <cell r="G75" t="str">
            <v>JUMLAHHARGA(Rp.)</v>
          </cell>
        </row>
        <row r="76">
          <cell r="B76" t="str">
            <v>II.</v>
          </cell>
          <cell r="C76" t="str">
            <v>Slab/Plat masuk rumah</v>
          </cell>
          <cell r="G76">
            <v>5548780.3966048006</v>
          </cell>
        </row>
        <row r="77">
          <cell r="B77">
            <v>1</v>
          </cell>
          <cell r="C77" t="str">
            <v>Stone Masonry 1 : 4</v>
          </cell>
          <cell r="D77" t="str">
            <v>m3</v>
          </cell>
          <cell r="E77">
            <v>0</v>
          </cell>
          <cell r="F77">
            <v>647487.571</v>
          </cell>
          <cell r="G77">
            <v>0</v>
          </cell>
        </row>
        <row r="78">
          <cell r="B78">
            <v>2</v>
          </cell>
          <cell r="C78" t="str">
            <v>Concrete Pre-cast K-250 Type Slab</v>
          </cell>
          <cell r="D78" t="str">
            <v>m3</v>
          </cell>
          <cell r="E78">
            <v>1.08</v>
          </cell>
          <cell r="F78">
            <v>2622758.5558840749</v>
          </cell>
          <cell r="G78">
            <v>2832579.2403548011</v>
          </cell>
        </row>
        <row r="79">
          <cell r="B79">
            <v>3</v>
          </cell>
          <cell r="C79" t="str">
            <v>Reinforcement bar</v>
          </cell>
          <cell r="D79" t="str">
            <v>Kg</v>
          </cell>
          <cell r="E79">
            <v>215</v>
          </cell>
          <cell r="F79">
            <v>12633.493749999998</v>
          </cell>
          <cell r="G79">
            <v>2716201.1562499995</v>
          </cell>
        </row>
        <row r="80">
          <cell r="B80">
            <v>4</v>
          </cell>
          <cell r="C80" t="str">
            <v>Plastering 1 : 3</v>
          </cell>
          <cell r="D80" t="str">
            <v>m2</v>
          </cell>
          <cell r="E80">
            <v>0</v>
          </cell>
          <cell r="F80">
            <v>41296.199999999997</v>
          </cell>
          <cell r="G80">
            <v>0</v>
          </cell>
        </row>
        <row r="81">
          <cell r="B81" t="str">
            <v>JUMLAH</v>
          </cell>
          <cell r="G81">
            <v>5548780.3966048006</v>
          </cell>
        </row>
        <row r="82">
          <cell r="A82" t="str">
            <v xml:space="preserve">Type 7 </v>
          </cell>
          <cell r="B82" t="str">
            <v>Dibulatkan</v>
          </cell>
          <cell r="G82">
            <v>5548780</v>
          </cell>
        </row>
        <row r="85">
          <cell r="B85" t="str">
            <v xml:space="preserve">Type 8 </v>
          </cell>
          <cell r="G85" t="str">
            <v>B = 1.60 m ; L = 4.00 m ; t = 0.20 m</v>
          </cell>
        </row>
        <row r="86">
          <cell r="B86" t="str">
            <v>NO</v>
          </cell>
          <cell r="C86" t="str">
            <v>URAIAN PEKERJAAN</v>
          </cell>
          <cell r="D86" t="str">
            <v>SATUAN</v>
          </cell>
          <cell r="E86" t="str">
            <v>VOLUME</v>
          </cell>
          <cell r="F86" t="str">
            <v>HARGASATUAN(Rp.)</v>
          </cell>
          <cell r="G86" t="str">
            <v>JUMLAHHARGA(Rp.)</v>
          </cell>
        </row>
        <row r="87">
          <cell r="B87" t="str">
            <v>II.</v>
          </cell>
          <cell r="C87" t="str">
            <v>Slab/Plat masuk rumah</v>
          </cell>
          <cell r="G87">
            <v>7271301.3799437936</v>
          </cell>
        </row>
        <row r="88">
          <cell r="B88">
            <v>1</v>
          </cell>
          <cell r="C88" t="str">
            <v>Stone Masonry 1 : 4</v>
          </cell>
          <cell r="D88" t="str">
            <v>m3</v>
          </cell>
          <cell r="E88">
            <v>0</v>
          </cell>
          <cell r="F88">
            <v>647487.571</v>
          </cell>
          <cell r="G88">
            <v>0</v>
          </cell>
        </row>
        <row r="89">
          <cell r="B89">
            <v>2</v>
          </cell>
          <cell r="C89" t="str">
            <v>Concrete Pre-cast K-250 Type Slab</v>
          </cell>
          <cell r="D89" t="str">
            <v>m3</v>
          </cell>
          <cell r="E89">
            <v>1.52</v>
          </cell>
          <cell r="F89">
            <v>2622758.5558840749</v>
          </cell>
          <cell r="G89">
            <v>3986593.0049437936</v>
          </cell>
        </row>
        <row r="90">
          <cell r="B90">
            <v>3</v>
          </cell>
          <cell r="C90" t="str">
            <v>Reinforcement bar</v>
          </cell>
          <cell r="D90" t="str">
            <v>Kg</v>
          </cell>
          <cell r="E90">
            <v>260</v>
          </cell>
          <cell r="F90">
            <v>12633.493749999998</v>
          </cell>
          <cell r="G90">
            <v>3284708.3749999995</v>
          </cell>
        </row>
        <row r="91">
          <cell r="B91">
            <v>4</v>
          </cell>
          <cell r="C91" t="str">
            <v>Plastering 1 : 3</v>
          </cell>
          <cell r="D91" t="str">
            <v>m2</v>
          </cell>
          <cell r="E91">
            <v>0</v>
          </cell>
          <cell r="F91">
            <v>41296.199999999997</v>
          </cell>
          <cell r="G91">
            <v>0</v>
          </cell>
        </row>
        <row r="92">
          <cell r="B92" t="str">
            <v>JUMLAH</v>
          </cell>
          <cell r="G92">
            <v>7271301.3799437936</v>
          </cell>
        </row>
        <row r="93">
          <cell r="A93" t="str">
            <v xml:space="preserve">Type 8 </v>
          </cell>
          <cell r="B93" t="str">
            <v>Dibulatkan</v>
          </cell>
          <cell r="G93">
            <v>7271301</v>
          </cell>
        </row>
        <row r="96">
          <cell r="B96" t="str">
            <v>Type 9</v>
          </cell>
          <cell r="E96" t="str">
            <v>B = 1.70 m ; L = 4.00 m ; t = 0.20 m</v>
          </cell>
        </row>
        <row r="97">
          <cell r="B97" t="str">
            <v>NO</v>
          </cell>
          <cell r="C97" t="str">
            <v>URAIAN PEKERJAAN</v>
          </cell>
          <cell r="D97" t="str">
            <v>SATUAN</v>
          </cell>
          <cell r="E97" t="str">
            <v>VOLUME</v>
          </cell>
          <cell r="F97" t="str">
            <v>HARGASATUAN(Rp.)</v>
          </cell>
          <cell r="G97" t="str">
            <v>JUMLAHHARGA(Rp.)</v>
          </cell>
        </row>
        <row r="98">
          <cell r="B98" t="str">
            <v>II.</v>
          </cell>
          <cell r="C98" t="str">
            <v>Slab/Plat masuk rumah</v>
          </cell>
          <cell r="G98">
            <v>7986461.8144145198</v>
          </cell>
        </row>
        <row r="99">
          <cell r="B99">
            <v>1</v>
          </cell>
          <cell r="C99" t="str">
            <v>Stone Masonry 1 : 4</v>
          </cell>
          <cell r="D99" t="str">
            <v>m3</v>
          </cell>
          <cell r="E99">
            <v>0</v>
          </cell>
          <cell r="F99">
            <v>647487.571</v>
          </cell>
          <cell r="G99">
            <v>0</v>
          </cell>
        </row>
        <row r="100">
          <cell r="B100">
            <v>2</v>
          </cell>
          <cell r="C100" t="str">
            <v>Concrete Pre-cast K-250 Type Slab</v>
          </cell>
          <cell r="D100" t="str">
            <v>m3</v>
          </cell>
          <cell r="E100">
            <v>1.6</v>
          </cell>
          <cell r="F100">
            <v>2622758.5558840749</v>
          </cell>
          <cell r="G100">
            <v>4196413.6894145198</v>
          </cell>
        </row>
        <row r="101">
          <cell r="B101">
            <v>3</v>
          </cell>
          <cell r="C101" t="str">
            <v>Reinforcement bar</v>
          </cell>
          <cell r="D101" t="str">
            <v>Kg</v>
          </cell>
          <cell r="E101">
            <v>300</v>
          </cell>
          <cell r="F101">
            <v>12633.493749999998</v>
          </cell>
          <cell r="G101">
            <v>3790048.1249999995</v>
          </cell>
        </row>
        <row r="102">
          <cell r="B102">
            <v>4</v>
          </cell>
          <cell r="C102" t="str">
            <v>Plastering 1 : 3</v>
          </cell>
          <cell r="D102" t="str">
            <v>m2</v>
          </cell>
          <cell r="E102">
            <v>0</v>
          </cell>
          <cell r="F102">
            <v>41296.199999999997</v>
          </cell>
          <cell r="G102">
            <v>0</v>
          </cell>
        </row>
        <row r="103">
          <cell r="B103" t="str">
            <v>JUMLAH</v>
          </cell>
          <cell r="G103">
            <v>7986461.8144145198</v>
          </cell>
        </row>
        <row r="104">
          <cell r="A104" t="str">
            <v>Type 9</v>
          </cell>
          <cell r="B104" t="str">
            <v>Dibulatkan</v>
          </cell>
          <cell r="G104">
            <v>7986461</v>
          </cell>
        </row>
        <row r="107">
          <cell r="B107" t="str">
            <v xml:space="preserve">Type 10 </v>
          </cell>
          <cell r="G107" t="str">
            <v>B = 2.00 m ; L = 4.00 m ; t = 0.20 m</v>
          </cell>
        </row>
        <row r="108">
          <cell r="B108" t="str">
            <v>NO</v>
          </cell>
          <cell r="C108" t="str">
            <v>URAIAN PEKERJAAN</v>
          </cell>
          <cell r="D108" t="str">
            <v>SATUAN</v>
          </cell>
          <cell r="E108" t="str">
            <v>VOLUME</v>
          </cell>
          <cell r="F108" t="str">
            <v>HARGASATUAN(Rp.)</v>
          </cell>
          <cell r="G108" t="str">
            <v>JUMLAHHARGA(Rp.)</v>
          </cell>
        </row>
        <row r="109">
          <cell r="B109" t="str">
            <v>II.</v>
          </cell>
          <cell r="C109" t="str">
            <v>Slab/Plat masuk rumah</v>
          </cell>
          <cell r="G109">
            <v>8615923.8678266983</v>
          </cell>
        </row>
        <row r="110">
          <cell r="B110">
            <v>1</v>
          </cell>
          <cell r="C110" t="str">
            <v>Stone Masonry 1 : 4</v>
          </cell>
          <cell r="D110" t="str">
            <v>m3</v>
          </cell>
          <cell r="F110">
            <v>647487.571</v>
          </cell>
          <cell r="G110">
            <v>0</v>
          </cell>
        </row>
        <row r="111">
          <cell r="B111">
            <v>2</v>
          </cell>
          <cell r="C111" t="str">
            <v>Concrete Pre-cast K-250 Type Slab</v>
          </cell>
          <cell r="D111" t="str">
            <v>m3</v>
          </cell>
          <cell r="E111">
            <v>1.84</v>
          </cell>
          <cell r="F111">
            <v>2622758.5558840749</v>
          </cell>
          <cell r="G111">
            <v>4825875.7428266983</v>
          </cell>
        </row>
        <row r="112">
          <cell r="B112">
            <v>3</v>
          </cell>
          <cell r="C112" t="str">
            <v>Reinforcement bar</v>
          </cell>
          <cell r="D112" t="str">
            <v>Kg</v>
          </cell>
          <cell r="E112">
            <v>300</v>
          </cell>
          <cell r="F112">
            <v>12633.493749999998</v>
          </cell>
          <cell r="G112">
            <v>3790048.1249999995</v>
          </cell>
        </row>
        <row r="113">
          <cell r="B113">
            <v>4</v>
          </cell>
          <cell r="C113" t="str">
            <v>Plastering 1 : 3</v>
          </cell>
          <cell r="D113" t="str">
            <v>m2</v>
          </cell>
          <cell r="F113">
            <v>41296.199999999997</v>
          </cell>
          <cell r="G113">
            <v>0</v>
          </cell>
        </row>
        <row r="114">
          <cell r="B114" t="str">
            <v>JUMLAH</v>
          </cell>
          <cell r="G114">
            <v>8615923.8678266983</v>
          </cell>
        </row>
        <row r="115">
          <cell r="A115" t="str">
            <v xml:space="preserve">Type 10 </v>
          </cell>
          <cell r="B115" t="str">
            <v>Dibulatkan</v>
          </cell>
          <cell r="G115">
            <v>8615923</v>
          </cell>
        </row>
        <row r="118">
          <cell r="B118" t="str">
            <v xml:space="preserve">Type 11 </v>
          </cell>
          <cell r="G118" t="str">
            <v>B = 2.50 m ; L = 4.00 nn ; t = 0.20 m</v>
          </cell>
        </row>
        <row r="119">
          <cell r="B119" t="str">
            <v>NO</v>
          </cell>
          <cell r="C119" t="str">
            <v>URAIAN PEKERJAAN</v>
          </cell>
          <cell r="D119" t="str">
            <v>SATUAN</v>
          </cell>
          <cell r="E119" t="str">
            <v>VOLUME</v>
          </cell>
          <cell r="F119" t="str">
            <v>HARGASATUAN(Rp.)</v>
          </cell>
          <cell r="G119" t="str">
            <v>JUMLAHHARGA(Rp.)</v>
          </cell>
        </row>
        <row r="120">
          <cell r="B120" t="str">
            <v>II.</v>
          </cell>
          <cell r="C120" t="str">
            <v>Slab/Plat masuk rumah</v>
          </cell>
          <cell r="G120">
            <v>9803995.7214303277</v>
          </cell>
        </row>
        <row r="121">
          <cell r="B121">
            <v>1</v>
          </cell>
          <cell r="C121" t="str">
            <v>Stone Masonry 1 : 4</v>
          </cell>
          <cell r="D121" t="str">
            <v>m3</v>
          </cell>
          <cell r="E121">
            <v>0</v>
          </cell>
          <cell r="F121">
            <v>647487.571</v>
          </cell>
          <cell r="G121">
            <v>0</v>
          </cell>
        </row>
        <row r="122">
          <cell r="B122">
            <v>2</v>
          </cell>
          <cell r="C122" t="str">
            <v>Concrete Pre-cast K-250 Type Slab</v>
          </cell>
          <cell r="D122" t="str">
            <v>m3</v>
          </cell>
          <cell r="E122">
            <v>2.2400000000000002</v>
          </cell>
          <cell r="F122">
            <v>2622758.5558840749</v>
          </cell>
          <cell r="G122">
            <v>5874979.1651803283</v>
          </cell>
        </row>
        <row r="123">
          <cell r="B123">
            <v>3</v>
          </cell>
          <cell r="C123" t="str">
            <v>Reinforcement bar</v>
          </cell>
          <cell r="D123" t="str">
            <v>Kg</v>
          </cell>
          <cell r="E123">
            <v>311</v>
          </cell>
          <cell r="F123">
            <v>12633.493749999998</v>
          </cell>
          <cell r="G123">
            <v>3929016.5562499994</v>
          </cell>
        </row>
        <row r="124">
          <cell r="B124">
            <v>4</v>
          </cell>
          <cell r="C124" t="str">
            <v>Plastering 1 : 3</v>
          </cell>
          <cell r="D124" t="str">
            <v>m2</v>
          </cell>
          <cell r="E124">
            <v>0</v>
          </cell>
          <cell r="F124">
            <v>41296.199999999997</v>
          </cell>
          <cell r="G124">
            <v>0</v>
          </cell>
        </row>
        <row r="125">
          <cell r="B125" t="str">
            <v>JUMLAH</v>
          </cell>
          <cell r="G125">
            <v>9803995.7214303277</v>
          </cell>
        </row>
        <row r="126">
          <cell r="A126" t="str">
            <v xml:space="preserve">Type 11 </v>
          </cell>
          <cell r="B126" t="str">
            <v>Dibulatkan</v>
          </cell>
          <cell r="G126">
            <v>9803995</v>
          </cell>
        </row>
        <row r="129">
          <cell r="B129" t="str">
            <v xml:space="preserve">Type 12 </v>
          </cell>
          <cell r="G129" t="str">
            <v>B = 2.70 m ; L = 4.00 m ; t = 0.20 m</v>
          </cell>
        </row>
        <row r="130">
          <cell r="B130" t="str">
            <v>NO</v>
          </cell>
          <cell r="C130" t="str">
            <v>URAIAN PEKERJAAN</v>
          </cell>
          <cell r="D130" t="str">
            <v>SATUAN</v>
          </cell>
          <cell r="E130" t="str">
            <v>VOLUME</v>
          </cell>
          <cell r="F130" t="str">
            <v>HARGASATUAN(Rp.)</v>
          </cell>
          <cell r="G130" t="str">
            <v>JUMLAHHARGA(Rp.)</v>
          </cell>
        </row>
        <row r="131">
          <cell r="B131" t="str">
            <v>II.</v>
          </cell>
          <cell r="C131" t="str">
            <v>Slab/Plat masuk rumah</v>
          </cell>
          <cell r="G131">
            <v>10716343.346621778</v>
          </cell>
        </row>
        <row r="132">
          <cell r="B132">
            <v>1</v>
          </cell>
          <cell r="C132" t="str">
            <v>Stone Masonry 1 : 4</v>
          </cell>
          <cell r="D132" t="str">
            <v>m3</v>
          </cell>
          <cell r="E132">
            <v>0</v>
          </cell>
          <cell r="F132">
            <v>647487.571</v>
          </cell>
          <cell r="G132">
            <v>0</v>
          </cell>
        </row>
        <row r="133">
          <cell r="B133">
            <v>2</v>
          </cell>
          <cell r="C133" t="str">
            <v>Concrete Pre-cast K-250 Type Slab</v>
          </cell>
          <cell r="D133" t="str">
            <v>m3</v>
          </cell>
          <cell r="E133">
            <v>2.4</v>
          </cell>
          <cell r="F133">
            <v>2622758.5558840749</v>
          </cell>
          <cell r="G133">
            <v>6294620.5341217797</v>
          </cell>
        </row>
        <row r="134">
          <cell r="B134">
            <v>3</v>
          </cell>
          <cell r="C134" t="str">
            <v>Reinforcement bar</v>
          </cell>
          <cell r="D134" t="str">
            <v>Kg</v>
          </cell>
          <cell r="E134">
            <v>350</v>
          </cell>
          <cell r="F134">
            <v>12633.493749999998</v>
          </cell>
          <cell r="G134">
            <v>4421722.8124999991</v>
          </cell>
        </row>
        <row r="135">
          <cell r="B135">
            <v>4</v>
          </cell>
          <cell r="C135" t="str">
            <v>Plastering 1 : 3</v>
          </cell>
          <cell r="D135" t="str">
            <v>m2</v>
          </cell>
          <cell r="E135">
            <v>0</v>
          </cell>
          <cell r="F135">
            <v>41296.199999999997</v>
          </cell>
          <cell r="G135">
            <v>0</v>
          </cell>
        </row>
        <row r="136">
          <cell r="B136" t="str">
            <v>JUMLAH</v>
          </cell>
          <cell r="G136">
            <v>10716343.346621778</v>
          </cell>
        </row>
        <row r="137">
          <cell r="A137" t="str">
            <v xml:space="preserve">Type 12 </v>
          </cell>
          <cell r="B137" t="str">
            <v>Dibulatkan</v>
          </cell>
          <cell r="G137">
            <v>10716343</v>
          </cell>
        </row>
        <row r="139">
          <cell r="C139" t="str">
            <v>Unit Price Analisys Bill No. 2.6</v>
          </cell>
        </row>
        <row r="140">
          <cell r="C140" t="str">
            <v>Bill of quantities, rates and prices</v>
          </cell>
        </row>
        <row r="141">
          <cell r="C141" t="str">
            <v xml:space="preserve">PROYEK                 </v>
          </cell>
          <cell r="D141" t="str">
            <v>: URBAN DRAINAGE_PACKAGE I</v>
          </cell>
        </row>
        <row r="142">
          <cell r="C142" t="str">
            <v>Name of Works</v>
          </cell>
          <cell r="D142" t="str">
            <v>: 2.6   Concrete Slab ( Typical )</v>
          </cell>
        </row>
        <row r="143">
          <cell r="C143" t="str">
            <v xml:space="preserve">Subject </v>
          </cell>
          <cell r="D143" t="str">
            <v xml:space="preserve">: Typical Slab Bridge </v>
          </cell>
        </row>
        <row r="144">
          <cell r="C144" t="str">
            <v xml:space="preserve">Location </v>
          </cell>
          <cell r="D144" t="str">
            <v>: Banda Aceh Zone 5</v>
          </cell>
        </row>
        <row r="146">
          <cell r="B146" t="str">
            <v xml:space="preserve">Type 13 </v>
          </cell>
          <cell r="G146" t="str">
            <v>B = 3.00 m ; L = 4.00 m ; t = 0.20 m</v>
          </cell>
        </row>
        <row r="147">
          <cell r="B147" t="str">
            <v>NO</v>
          </cell>
          <cell r="C147" t="str">
            <v>URAIAN PEKERJAAN</v>
          </cell>
          <cell r="D147" t="str">
            <v>SATUAN</v>
          </cell>
          <cell r="E147" t="str">
            <v>VOLUME</v>
          </cell>
          <cell r="F147" t="str">
            <v>HARGASATUAN(Rp.)</v>
          </cell>
          <cell r="G147" t="str">
            <v>JUMLAHHARGA(Rp.)</v>
          </cell>
        </row>
        <row r="148">
          <cell r="B148" t="str">
            <v>II.</v>
          </cell>
          <cell r="C148" t="str">
            <v>Slab/Plat masuk rumah</v>
          </cell>
          <cell r="G148">
            <v>10716343.346621778</v>
          </cell>
        </row>
        <row r="149">
          <cell r="B149">
            <v>1</v>
          </cell>
          <cell r="C149" t="str">
            <v>Stone Masonry 1 : 4</v>
          </cell>
          <cell r="D149" t="str">
            <v>m3</v>
          </cell>
          <cell r="E149">
            <v>0</v>
          </cell>
          <cell r="F149">
            <v>647487.571</v>
          </cell>
          <cell r="G149">
            <v>0</v>
          </cell>
        </row>
        <row r="150">
          <cell r="B150">
            <v>2</v>
          </cell>
          <cell r="C150" t="str">
            <v>Concrete Pre-cast K-250 Type Stab</v>
          </cell>
          <cell r="D150" t="str">
            <v>m3</v>
          </cell>
          <cell r="E150">
            <v>2.4</v>
          </cell>
          <cell r="F150">
            <v>2622758.5558840749</v>
          </cell>
          <cell r="G150">
            <v>6294620.5341217797</v>
          </cell>
        </row>
        <row r="151">
          <cell r="B151">
            <v>3</v>
          </cell>
          <cell r="C151" t="str">
            <v>Reinforcement bar</v>
          </cell>
          <cell r="D151" t="str">
            <v>Kg</v>
          </cell>
          <cell r="E151">
            <v>350</v>
          </cell>
          <cell r="F151">
            <v>12633.493749999998</v>
          </cell>
          <cell r="G151">
            <v>4421722.8124999991</v>
          </cell>
        </row>
        <row r="152">
          <cell r="B152">
            <v>4</v>
          </cell>
          <cell r="C152" t="str">
            <v>Plastering 1 : 3</v>
          </cell>
          <cell r="D152" t="str">
            <v>m2</v>
          </cell>
          <cell r="E152">
            <v>0</v>
          </cell>
          <cell r="F152">
            <v>41296.199999999997</v>
          </cell>
          <cell r="G152">
            <v>0</v>
          </cell>
        </row>
        <row r="153">
          <cell r="B153" t="str">
            <v>JUMLAH</v>
          </cell>
          <cell r="G153">
            <v>10716343.346621778</v>
          </cell>
        </row>
        <row r="154">
          <cell r="A154" t="str">
            <v xml:space="preserve">Type 13 </v>
          </cell>
          <cell r="B154" t="str">
            <v>Dibulatkan</v>
          </cell>
          <cell r="G154">
            <v>10716343</v>
          </cell>
        </row>
        <row r="156">
          <cell r="B156" t="str">
            <v>Notes :</v>
          </cell>
        </row>
        <row r="157">
          <cell r="B157" t="str">
            <v>-</v>
          </cell>
          <cell r="C157" t="str">
            <v>The price include concrete, formwork , delivery and installment in the location.</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804">
          <cell r="L804">
            <v>12633.493749999998</v>
          </cell>
        </row>
        <row r="3188">
          <cell r="L3188">
            <v>53809.5</v>
          </cell>
        </row>
      </sheetData>
      <sheetData sheetId="35"/>
      <sheetData sheetId="36"/>
      <sheetData sheetId="37">
        <row r="3">
          <cell r="J3">
            <v>1</v>
          </cell>
        </row>
        <row r="121">
          <cell r="F121">
            <v>12500</v>
          </cell>
        </row>
        <row r="128">
          <cell r="I128">
            <v>-1</v>
          </cell>
        </row>
        <row r="129">
          <cell r="C129" t="str">
            <v>Hydraulic Excavator 1,1 m3</v>
          </cell>
          <cell r="D129" t="str">
            <v>80 - 140</v>
          </cell>
          <cell r="E129" t="str">
            <v>hour</v>
          </cell>
          <cell r="F129">
            <v>374223</v>
          </cell>
          <cell r="G129">
            <v>508500</v>
          </cell>
          <cell r="J129">
            <v>336200</v>
          </cell>
          <cell r="K129">
            <v>185000</v>
          </cell>
          <cell r="L129">
            <v>16.8</v>
          </cell>
        </row>
        <row r="130">
          <cell r="C130" t="str">
            <v>Hydraulic Excavator long Arm 0,5 m4</v>
          </cell>
          <cell r="D130" t="str">
            <v>81 - 140</v>
          </cell>
          <cell r="E130" t="str">
            <v>hour</v>
          </cell>
          <cell r="F130">
            <v>435355</v>
          </cell>
          <cell r="G130">
            <v>385000</v>
          </cell>
          <cell r="J130">
            <v>311200</v>
          </cell>
          <cell r="K130">
            <v>160000</v>
          </cell>
          <cell r="L130">
            <v>16.8</v>
          </cell>
        </row>
        <row r="131">
          <cell r="C131" t="str">
            <v>Bulldozer 15 ton</v>
          </cell>
          <cell r="D131">
            <v>100</v>
          </cell>
          <cell r="E131" t="str">
            <v>hour</v>
          </cell>
          <cell r="F131">
            <v>445685</v>
          </cell>
          <cell r="G131">
            <v>512500</v>
          </cell>
          <cell r="J131">
            <v>283000</v>
          </cell>
          <cell r="K131">
            <v>175000</v>
          </cell>
          <cell r="L131">
            <v>12</v>
          </cell>
        </row>
        <row r="132">
          <cell r="C132" t="str">
            <v>Vibratory Roller 10 ton</v>
          </cell>
          <cell r="D132">
            <v>80</v>
          </cell>
          <cell r="E132" t="str">
            <v>hour</v>
          </cell>
          <cell r="F132">
            <v>381015</v>
          </cell>
          <cell r="G132">
            <v>430000</v>
          </cell>
          <cell r="J132">
            <v>261400</v>
          </cell>
          <cell r="K132">
            <v>175000</v>
          </cell>
          <cell r="L132">
            <v>9.6</v>
          </cell>
        </row>
        <row r="133">
          <cell r="C133" t="str">
            <v>Dump Truck 6 ton</v>
          </cell>
          <cell r="D133">
            <v>80</v>
          </cell>
          <cell r="E133" t="str">
            <v>hour</v>
          </cell>
          <cell r="F133">
            <v>239505</v>
          </cell>
          <cell r="G133">
            <v>225000</v>
          </cell>
          <cell r="J133">
            <v>117650</v>
          </cell>
          <cell r="K133">
            <v>31250</v>
          </cell>
          <cell r="L133">
            <v>9.6</v>
          </cell>
        </row>
        <row r="134">
          <cell r="C134" t="str">
            <v>Baby Roller 0,6 ton</v>
          </cell>
          <cell r="E134" t="str">
            <v>hour</v>
          </cell>
          <cell r="F134">
            <v>55000</v>
          </cell>
          <cell r="G134">
            <v>55000</v>
          </cell>
          <cell r="J134">
            <v>29200</v>
          </cell>
          <cell r="K134">
            <v>22000</v>
          </cell>
          <cell r="L134">
            <v>0.8</v>
          </cell>
        </row>
        <row r="135">
          <cell r="C135" t="str">
            <v>Water Tank Truck 5000 liter</v>
          </cell>
          <cell r="D135">
            <v>80</v>
          </cell>
          <cell r="E135" t="str">
            <v>hour</v>
          </cell>
          <cell r="F135">
            <v>164788</v>
          </cell>
          <cell r="G135">
            <v>205000</v>
          </cell>
          <cell r="J135">
            <v>161400</v>
          </cell>
          <cell r="K135">
            <v>75000</v>
          </cell>
          <cell r="L135">
            <v>9.6</v>
          </cell>
        </row>
        <row r="136">
          <cell r="C136" t="str">
            <v>Concrete Mixer Truck 5 m3</v>
          </cell>
          <cell r="D136">
            <v>110</v>
          </cell>
          <cell r="E136" t="str">
            <v>hour</v>
          </cell>
          <cell r="F136">
            <v>335000</v>
          </cell>
          <cell r="G136">
            <v>335000</v>
          </cell>
          <cell r="J136">
            <v>268800</v>
          </cell>
          <cell r="K136">
            <v>150000</v>
          </cell>
          <cell r="L136">
            <v>13.2</v>
          </cell>
        </row>
        <row r="137">
          <cell r="C137" t="str">
            <v>Concrete Vibrator Engine</v>
          </cell>
          <cell r="E137" t="str">
            <v>hour</v>
          </cell>
          <cell r="F137">
            <v>15300</v>
          </cell>
          <cell r="G137">
            <v>25500</v>
          </cell>
          <cell r="J137">
            <v>12500</v>
          </cell>
          <cell r="K137">
            <v>12500</v>
          </cell>
        </row>
        <row r="138">
          <cell r="C138" t="str">
            <v>Stamper</v>
          </cell>
          <cell r="E138" t="str">
            <v>hour</v>
          </cell>
          <cell r="F138">
            <v>118000</v>
          </cell>
          <cell r="G138">
            <v>45500</v>
          </cell>
          <cell r="J138">
            <v>18750</v>
          </cell>
          <cell r="K138">
            <v>18750</v>
          </cell>
        </row>
        <row r="139">
          <cell r="C139" t="str">
            <v>Bar Bender</v>
          </cell>
          <cell r="D139" t="str">
            <v>7 kw</v>
          </cell>
          <cell r="E139" t="str">
            <v>hour</v>
          </cell>
          <cell r="F139">
            <v>39000</v>
          </cell>
          <cell r="G139">
            <v>32500</v>
          </cell>
          <cell r="J139">
            <v>12500</v>
          </cell>
          <cell r="K139">
            <v>12500</v>
          </cell>
        </row>
        <row r="140">
          <cell r="C140" t="str">
            <v>Bar Cutter</v>
          </cell>
          <cell r="E140" t="str">
            <v>hour</v>
          </cell>
          <cell r="F140">
            <v>39000</v>
          </cell>
          <cell r="G140">
            <v>32500</v>
          </cell>
          <cell r="J140">
            <v>12500</v>
          </cell>
          <cell r="K140">
            <v>12500</v>
          </cell>
        </row>
        <row r="141">
          <cell r="C141" t="str">
            <v>Tandem Roller</v>
          </cell>
          <cell r="D141">
            <v>100</v>
          </cell>
          <cell r="E141" t="str">
            <v>hour</v>
          </cell>
          <cell r="F141">
            <v>358515</v>
          </cell>
          <cell r="G141">
            <v>385000</v>
          </cell>
          <cell r="J141">
            <v>258000</v>
          </cell>
          <cell r="K141">
            <v>150000</v>
          </cell>
          <cell r="L141">
            <v>12</v>
          </cell>
        </row>
        <row r="142">
          <cell r="C142" t="str">
            <v>Three Wheel Roller 10 ton</v>
          </cell>
          <cell r="D142">
            <v>100</v>
          </cell>
          <cell r="E142" t="str">
            <v>hour</v>
          </cell>
          <cell r="F142">
            <v>381015</v>
          </cell>
          <cell r="G142">
            <v>285000</v>
          </cell>
          <cell r="J142">
            <v>168000</v>
          </cell>
          <cell r="K142">
            <v>60000</v>
          </cell>
          <cell r="L142">
            <v>12</v>
          </cell>
        </row>
        <row r="143">
          <cell r="C143" t="str">
            <v>Concrete Mixer  0,30 m3</v>
          </cell>
          <cell r="E143" t="str">
            <v>hour</v>
          </cell>
          <cell r="F143">
            <v>22800</v>
          </cell>
          <cell r="G143">
            <v>45000</v>
          </cell>
          <cell r="J143">
            <v>36750</v>
          </cell>
          <cell r="K143">
            <v>18750</v>
          </cell>
          <cell r="L143">
            <v>2</v>
          </cell>
        </row>
        <row r="144">
          <cell r="C144" t="str">
            <v>Vibro Hammer + Crawler Crane 25 t</v>
          </cell>
          <cell r="E144" t="str">
            <v>hour</v>
          </cell>
          <cell r="F144">
            <v>625000</v>
          </cell>
          <cell r="G144">
            <v>625000</v>
          </cell>
          <cell r="J144">
            <v>450000</v>
          </cell>
        </row>
        <row r="145">
          <cell r="C145" t="str">
            <v>Mobile crane</v>
          </cell>
          <cell r="E145" t="str">
            <v>hour</v>
          </cell>
          <cell r="F145">
            <v>533988</v>
          </cell>
          <cell r="G145">
            <v>385000</v>
          </cell>
          <cell r="J145">
            <v>290000</v>
          </cell>
          <cell r="K145">
            <v>155000</v>
          </cell>
          <cell r="L145">
            <v>15</v>
          </cell>
        </row>
        <row r="146">
          <cell r="C146" t="str">
            <v>Motor Grader 3,1 m blade</v>
          </cell>
          <cell r="D146">
            <v>100</v>
          </cell>
          <cell r="E146" t="str">
            <v>hour</v>
          </cell>
          <cell r="F146">
            <v>375000</v>
          </cell>
          <cell r="G146">
            <v>375000</v>
          </cell>
          <cell r="J146">
            <v>223000</v>
          </cell>
          <cell r="K146">
            <v>115000</v>
          </cell>
          <cell r="L146">
            <v>12</v>
          </cell>
        </row>
        <row r="147">
          <cell r="C147" t="str">
            <v>Mini Pile Driver</v>
          </cell>
          <cell r="E147" t="str">
            <v>hour</v>
          </cell>
          <cell r="F147">
            <v>155000</v>
          </cell>
          <cell r="G147">
            <v>155000</v>
          </cell>
          <cell r="J147">
            <v>75000</v>
          </cell>
          <cell r="K147">
            <v>75000</v>
          </cell>
        </row>
        <row r="148">
          <cell r="C148" t="str">
            <v>Cutter Suction Dregder</v>
          </cell>
          <cell r="E148" t="str">
            <v>hour</v>
          </cell>
          <cell r="F148">
            <v>2800000</v>
          </cell>
          <cell r="G148">
            <v>2800000</v>
          </cell>
          <cell r="J148">
            <v>2800000</v>
          </cell>
        </row>
        <row r="149">
          <cell r="C149" t="str">
            <v>Water pump Ø 4"</v>
          </cell>
          <cell r="E149" t="str">
            <v>hour</v>
          </cell>
          <cell r="F149">
            <v>41000</v>
          </cell>
          <cell r="G149">
            <v>43250</v>
          </cell>
          <cell r="J149">
            <v>25000</v>
          </cell>
        </row>
        <row r="150">
          <cell r="C150" t="str">
            <v>Crawler Crane 45 t</v>
          </cell>
          <cell r="E150" t="str">
            <v>hour</v>
          </cell>
          <cell r="F150">
            <v>455000</v>
          </cell>
          <cell r="G150">
            <v>455000</v>
          </cell>
          <cell r="J150">
            <v>290000</v>
          </cell>
        </row>
        <row r="151">
          <cell r="C151" t="str">
            <v>Asphalt sprayer</v>
          </cell>
          <cell r="E151" t="str">
            <v>hour</v>
          </cell>
          <cell r="F151">
            <v>200000</v>
          </cell>
          <cell r="G151">
            <v>200000</v>
          </cell>
          <cell r="J151">
            <v>25000</v>
          </cell>
        </row>
        <row r="152">
          <cell r="C152" t="str">
            <v>Asphalt liquid mixer</v>
          </cell>
          <cell r="E152" t="str">
            <v>hour</v>
          </cell>
          <cell r="F152">
            <v>485000</v>
          </cell>
          <cell r="G152">
            <v>485000</v>
          </cell>
          <cell r="J152">
            <v>75000</v>
          </cell>
        </row>
        <row r="153">
          <cell r="C153" t="str">
            <v>Wheel Loader 1,2 m3</v>
          </cell>
          <cell r="D153">
            <v>110</v>
          </cell>
          <cell r="E153" t="str">
            <v>hour</v>
          </cell>
          <cell r="F153">
            <v>512500</v>
          </cell>
          <cell r="G153">
            <v>512500</v>
          </cell>
          <cell r="J153">
            <v>268800</v>
          </cell>
          <cell r="K153">
            <v>150000</v>
          </cell>
          <cell r="L153">
            <v>13.2</v>
          </cell>
        </row>
        <row r="154">
          <cell r="C154" t="str">
            <v>Vibro Hammer</v>
          </cell>
          <cell r="E154" t="str">
            <v>hour</v>
          </cell>
          <cell r="F154">
            <v>225000</v>
          </cell>
          <cell r="G154">
            <v>225000</v>
          </cell>
        </row>
        <row r="155">
          <cell r="C155" t="str">
            <v>Air Compressor 50 CFM</v>
          </cell>
          <cell r="E155" t="str">
            <v>hour</v>
          </cell>
          <cell r="F155">
            <v>289175</v>
          </cell>
          <cell r="G155">
            <v>135000</v>
          </cell>
          <cell r="J155">
            <v>94800</v>
          </cell>
          <cell r="K155">
            <v>75000</v>
          </cell>
          <cell r="L155">
            <v>2.2000000000000002</v>
          </cell>
        </row>
        <row r="156">
          <cell r="C156" t="str">
            <v>Pontoon</v>
          </cell>
          <cell r="E156" t="str">
            <v>hour</v>
          </cell>
          <cell r="F156">
            <v>625000</v>
          </cell>
          <cell r="G156">
            <v>625000</v>
          </cell>
          <cell r="J156">
            <v>710500</v>
          </cell>
          <cell r="K156">
            <v>512500</v>
          </cell>
          <cell r="L156">
            <v>22</v>
          </cell>
        </row>
        <row r="157">
          <cell r="C157" t="str">
            <v>Jack Hammer</v>
          </cell>
          <cell r="E157" t="str">
            <v>hour</v>
          </cell>
          <cell r="F157">
            <v>75000</v>
          </cell>
          <cell r="G157">
            <v>75000</v>
          </cell>
          <cell r="J157">
            <v>47400</v>
          </cell>
          <cell r="K157">
            <v>37500</v>
          </cell>
          <cell r="L157">
            <v>1.1000000000000001</v>
          </cell>
        </row>
        <row r="158">
          <cell r="C158" t="str">
            <v>Asphalt Finisher</v>
          </cell>
          <cell r="E158" t="str">
            <v>hour</v>
          </cell>
          <cell r="F158">
            <v>312500</v>
          </cell>
          <cell r="G158">
            <v>312500</v>
          </cell>
          <cell r="J158">
            <v>256710</v>
          </cell>
          <cell r="K158">
            <v>256710</v>
          </cell>
        </row>
        <row r="159">
          <cell r="C159" t="str">
            <v>Tandem Roller</v>
          </cell>
          <cell r="E159" t="str">
            <v>hour</v>
          </cell>
          <cell r="F159">
            <v>325000</v>
          </cell>
          <cell r="G159">
            <v>325000</v>
          </cell>
          <cell r="J159">
            <v>182160</v>
          </cell>
          <cell r="K159">
            <v>182160</v>
          </cell>
        </row>
        <row r="160">
          <cell r="C160" t="str">
            <v>Pneumatic Tyre Roller</v>
          </cell>
          <cell r="E160" t="str">
            <v>hour</v>
          </cell>
          <cell r="F160">
            <v>305000</v>
          </cell>
          <cell r="G160">
            <v>305000</v>
          </cell>
          <cell r="J160">
            <v>223660</v>
          </cell>
          <cell r="K160">
            <v>223660</v>
          </cell>
        </row>
      </sheetData>
      <sheetData sheetId="38"/>
      <sheetData sheetId="39">
        <row r="12">
          <cell r="A12" t="str">
            <v>item1</v>
          </cell>
          <cell r="B12" t="str">
            <v>1.1</v>
          </cell>
          <cell r="C12" t="str">
            <v>Contractor's temporary Facilities according to Sub-sector A-1 in General items in Technical Specification</v>
          </cell>
          <cell r="D12" t="str">
            <v>Ls</v>
          </cell>
          <cell r="E12">
            <v>1</v>
          </cell>
          <cell r="F12">
            <v>28416.09375</v>
          </cell>
          <cell r="G12">
            <v>28416.09375</v>
          </cell>
        </row>
        <row r="13">
          <cell r="A13" t="str">
            <v>item2</v>
          </cell>
          <cell r="B13" t="str">
            <v>1.2</v>
          </cell>
          <cell r="C13" t="str">
            <v>Assistance to Engineer's staff and site survey and setting out of the works according to Sub-section A-4 in General items in Technical specifications</v>
          </cell>
          <cell r="D13" t="str">
            <v>Ls</v>
          </cell>
          <cell r="E13">
            <v>1</v>
          </cell>
          <cell r="F13">
            <v>0</v>
          </cell>
          <cell r="G13">
            <v>0</v>
          </cell>
        </row>
        <row r="14">
          <cell r="A14" t="str">
            <v>item3</v>
          </cell>
          <cell r="B14" t="str">
            <v>1.3</v>
          </cell>
          <cell r="C14" t="str">
            <v>Construction Drawings and As built Drawings and Report and Photograph according to Sub-section A-5 and A-6 in General Items in Technical Specification</v>
          </cell>
          <cell r="D14" t="str">
            <v>Ls</v>
          </cell>
          <cell r="E14">
            <v>1</v>
          </cell>
          <cell r="F14">
            <v>3695.3125</v>
          </cell>
          <cell r="G14">
            <v>3695.3125</v>
          </cell>
        </row>
        <row r="15">
          <cell r="A15" t="str">
            <v>item4</v>
          </cell>
          <cell r="B15" t="str">
            <v>1.4</v>
          </cell>
          <cell r="C15" t="str">
            <v>Temporary Acces Road according to Sub-section A-7 in General Items in Technical Specifications</v>
          </cell>
          <cell r="D15" t="str">
            <v>Ls</v>
          </cell>
          <cell r="E15">
            <v>1</v>
          </cell>
          <cell r="F15">
            <v>0</v>
          </cell>
          <cell r="G15">
            <v>0</v>
          </cell>
        </row>
        <row r="16">
          <cell r="A16" t="str">
            <v>item5</v>
          </cell>
          <cell r="B16" t="str">
            <v>1.5</v>
          </cell>
          <cell r="C16" t="str">
            <v>Exploratory Boring and Sounding Tests according to Sub-section A-9 in General Items in Technical Specifications</v>
          </cell>
          <cell r="D16" t="str">
            <v>Ls</v>
          </cell>
          <cell r="E16">
            <v>1</v>
          </cell>
          <cell r="F16">
            <v>10587.5</v>
          </cell>
          <cell r="G16">
            <v>10587.5</v>
          </cell>
        </row>
        <row r="17">
          <cell r="A17" t="str">
            <v>item6</v>
          </cell>
          <cell r="B17" t="str">
            <v>1.6</v>
          </cell>
          <cell r="C17" t="str">
            <v>Mobilization and Demobilization for man power, equipments and materials</v>
          </cell>
          <cell r="D17" t="str">
            <v>Ls</v>
          </cell>
          <cell r="E17">
            <v>1</v>
          </cell>
          <cell r="F17">
            <v>0</v>
          </cell>
          <cell r="G17">
            <v>0</v>
          </cell>
        </row>
        <row r="18">
          <cell r="A18" t="str">
            <v>item7</v>
          </cell>
          <cell r="B18" t="str">
            <v>1.7</v>
          </cell>
          <cell r="C18" t="str">
            <v>Site office for the Engineer according to Sub-section A-2 in General Items in Technical Specification</v>
          </cell>
          <cell r="D18" t="str">
            <v>Ls</v>
          </cell>
          <cell r="E18">
            <v>1</v>
          </cell>
          <cell r="F18">
            <v>0</v>
          </cell>
          <cell r="G18">
            <v>0</v>
          </cell>
        </row>
        <row r="19">
          <cell r="A19" t="str">
            <v>item8</v>
          </cell>
          <cell r="B19" t="str">
            <v>1.8</v>
          </cell>
          <cell r="C19" t="str">
            <v>Insurance of the works, contractors equipments, and third parties according to section 2 Condition of Contract sub-clause 12</v>
          </cell>
          <cell r="D19" t="str">
            <v>Ls</v>
          </cell>
          <cell r="E19">
            <v>1</v>
          </cell>
          <cell r="F19">
            <v>0</v>
          </cell>
          <cell r="G19">
            <v>0</v>
          </cell>
        </row>
        <row r="20">
          <cell r="A20" t="str">
            <v>item9</v>
          </cell>
          <cell r="B20" t="str">
            <v>1.9</v>
          </cell>
          <cell r="C20" t="str">
            <v>Safety Equipments according to sub-section A-3 in General Items in Technical Specification</v>
          </cell>
          <cell r="D20" t="str">
            <v>Ls</v>
          </cell>
          <cell r="E20">
            <v>1</v>
          </cell>
          <cell r="F20">
            <v>0</v>
          </cell>
          <cell r="G20">
            <v>0</v>
          </cell>
        </row>
        <row r="21">
          <cell r="A21" t="str">
            <v>item10</v>
          </cell>
          <cell r="B21" t="str">
            <v>1.10</v>
          </cell>
          <cell r="C21" t="str">
            <v>Relocation Items according to Sub-section B.8, Earthworks in Technical Specification</v>
          </cell>
          <cell r="D21" t="str">
            <v>Ls</v>
          </cell>
          <cell r="E21">
            <v>1</v>
          </cell>
          <cell r="F21">
            <v>0</v>
          </cell>
          <cell r="G21">
            <v>0</v>
          </cell>
        </row>
        <row r="22">
          <cell r="A22" t="str">
            <v>item11</v>
          </cell>
          <cell r="B22" t="str">
            <v>1.11</v>
          </cell>
          <cell r="C22" t="str">
            <v>Environmental monitoring according to sub-section A-10 in General Items in Technical Specification</v>
          </cell>
          <cell r="D22" t="str">
            <v>Ls</v>
          </cell>
          <cell r="E22">
            <v>1</v>
          </cell>
          <cell r="F22">
            <v>0</v>
          </cell>
          <cell r="G22">
            <v>0</v>
          </cell>
        </row>
        <row r="23">
          <cell r="A23" t="str">
            <v>item12</v>
          </cell>
          <cell r="B23" t="str">
            <v>1.12</v>
          </cell>
          <cell r="C23" t="str">
            <v>Temporary works for Canal and Structure Construction according to Sub-section A-8 in General Items in Technical Specifications</v>
          </cell>
          <cell r="D23" t="str">
            <v>Ls</v>
          </cell>
          <cell r="E23">
            <v>1</v>
          </cell>
          <cell r="F23" t="e">
            <v>#N/A</v>
          </cell>
          <cell r="G23" t="e">
            <v>#N/A</v>
          </cell>
        </row>
        <row r="25">
          <cell r="D25" t="str">
            <v>Total of Bill No. 1. GENERAL ITEM  Forward to Summary</v>
          </cell>
          <cell r="G25" t="e">
            <v>#N/A</v>
          </cell>
        </row>
        <row r="29">
          <cell r="B29" t="str">
            <v>BILL NO  :  2. CONSTRUCTION OF TELUK PUSONG RESERVOIR AND GATES</v>
          </cell>
        </row>
        <row r="30">
          <cell r="B30" t="str">
            <v xml:space="preserve">BILL NO  :  2.1. DIKE </v>
          </cell>
          <cell r="D30" t="str">
            <v>m</v>
          </cell>
          <cell r="E30">
            <v>3165.09</v>
          </cell>
        </row>
        <row r="31">
          <cell r="B31" t="str">
            <v>Incl. earth works, concrete form, reinforcing, curing, replacing and other works as indicated in drawings</v>
          </cell>
        </row>
        <row r="32">
          <cell r="B32" t="str">
            <v>NO.</v>
          </cell>
          <cell r="C32" t="str">
            <v>WORK DESCRIPTION</v>
          </cell>
          <cell r="D32" t="str">
            <v>UNIT</v>
          </cell>
          <cell r="E32" t="str">
            <v>QUANTITY</v>
          </cell>
          <cell r="F32" t="str">
            <v>UNIT RATE Rp.</v>
          </cell>
          <cell r="G32" t="str">
            <v>TOTAL Rp.</v>
          </cell>
        </row>
        <row r="35">
          <cell r="B35" t="str">
            <v>2.1.1</v>
          </cell>
          <cell r="C35" t="str">
            <v>Dike Type 1</v>
          </cell>
          <cell r="D35" t="str">
            <v>m</v>
          </cell>
          <cell r="E35">
            <v>579.57000000000005</v>
          </cell>
        </row>
        <row r="36">
          <cell r="A36" t="str">
            <v>item13</v>
          </cell>
          <cell r="B36" t="str">
            <v>a</v>
          </cell>
          <cell r="C36" t="str">
            <v xml:space="preserve">Soil Excavation </v>
          </cell>
          <cell r="D36" t="str">
            <v>m3</v>
          </cell>
          <cell r="E36">
            <v>8014.03</v>
          </cell>
          <cell r="F36">
            <v>0</v>
          </cell>
          <cell r="G36">
            <v>0</v>
          </cell>
        </row>
        <row r="37">
          <cell r="A37" t="str">
            <v>item14</v>
          </cell>
          <cell r="B37" t="str">
            <v>b</v>
          </cell>
          <cell r="C37" t="str">
            <v>Stone (300-600 kg/unit)</v>
          </cell>
          <cell r="D37" t="str">
            <v>m3</v>
          </cell>
          <cell r="E37">
            <v>12667.02</v>
          </cell>
          <cell r="F37" t="e">
            <v>#N/A</v>
          </cell>
          <cell r="G37" t="e">
            <v>#N/A</v>
          </cell>
        </row>
        <row r="38">
          <cell r="A38" t="str">
            <v>item15</v>
          </cell>
          <cell r="B38" t="str">
            <v>c</v>
          </cell>
          <cell r="C38" t="str">
            <v>Stone (10-60 kg/unit)</v>
          </cell>
          <cell r="D38" t="str">
            <v>m3</v>
          </cell>
          <cell r="E38">
            <v>2922.12</v>
          </cell>
          <cell r="F38">
            <v>0</v>
          </cell>
          <cell r="G38">
            <v>0</v>
          </cell>
        </row>
        <row r="39">
          <cell r="A39" t="str">
            <v>item16</v>
          </cell>
          <cell r="B39" t="str">
            <v>d</v>
          </cell>
          <cell r="C39" t="str">
            <v>Stone 10-60 kg/unit (rip-rap)</v>
          </cell>
          <cell r="D39" t="str">
            <v>m3</v>
          </cell>
          <cell r="E39">
            <v>1189.8900000000001</v>
          </cell>
          <cell r="F39">
            <v>0</v>
          </cell>
          <cell r="G39">
            <v>0</v>
          </cell>
        </row>
        <row r="40">
          <cell r="A40" t="str">
            <v>item17</v>
          </cell>
          <cell r="B40" t="str">
            <v>e</v>
          </cell>
          <cell r="C40" t="str">
            <v>Furnish &amp; Install of Geotextile</v>
          </cell>
          <cell r="D40" t="str">
            <v>m2</v>
          </cell>
          <cell r="E40">
            <v>11701.94</v>
          </cell>
          <cell r="F40">
            <v>0</v>
          </cell>
          <cell r="G40">
            <v>0</v>
          </cell>
        </row>
        <row r="41">
          <cell r="A41" t="str">
            <v>item18</v>
          </cell>
          <cell r="B41" t="str">
            <v>f</v>
          </cell>
          <cell r="C41" t="str">
            <v>Embankment/material from adjacent area</v>
          </cell>
          <cell r="D41" t="str">
            <v>m3</v>
          </cell>
          <cell r="E41">
            <v>39463.519999999997</v>
          </cell>
          <cell r="F41">
            <v>0</v>
          </cell>
          <cell r="G41">
            <v>0</v>
          </cell>
        </row>
        <row r="42">
          <cell r="A42" t="str">
            <v>item19</v>
          </cell>
          <cell r="B42" t="str">
            <v>g</v>
          </cell>
          <cell r="C42" t="str">
            <v>Gravel for inspection road</v>
          </cell>
          <cell r="D42" t="str">
            <v>m3</v>
          </cell>
          <cell r="E42">
            <v>2073.36</v>
          </cell>
          <cell r="F42">
            <v>0</v>
          </cell>
          <cell r="G42">
            <v>0</v>
          </cell>
        </row>
        <row r="43">
          <cell r="A43" t="str">
            <v>item20</v>
          </cell>
          <cell r="B43" t="str">
            <v>h</v>
          </cell>
          <cell r="C43" t="str">
            <v>Anchoring geotextile</v>
          </cell>
          <cell r="D43" t="str">
            <v>m</v>
          </cell>
          <cell r="E43">
            <v>287</v>
          </cell>
          <cell r="F43">
            <v>0</v>
          </cell>
          <cell r="G43">
            <v>0</v>
          </cell>
        </row>
        <row r="44">
          <cell r="A44" t="str">
            <v>item21</v>
          </cell>
          <cell r="B44" t="str">
            <v>i</v>
          </cell>
          <cell r="C44" t="str">
            <v>Sand and gravel layer &lt; 60 mm</v>
          </cell>
          <cell r="D44" t="str">
            <v>m3</v>
          </cell>
          <cell r="E44">
            <v>950.41</v>
          </cell>
          <cell r="F44">
            <v>0</v>
          </cell>
          <cell r="G44">
            <v>0</v>
          </cell>
        </row>
        <row r="45">
          <cell r="A45" t="str">
            <v>item22</v>
          </cell>
          <cell r="B45" t="str">
            <v>j</v>
          </cell>
          <cell r="C45" t="str">
            <v xml:space="preserve">Embankment/material from quarry (clay dike) </v>
          </cell>
          <cell r="D45" t="str">
            <v>m3</v>
          </cell>
          <cell r="E45">
            <v>6613.42</v>
          </cell>
          <cell r="F45">
            <v>568.90625</v>
          </cell>
          <cell r="G45">
            <v>3762415.9718749998</v>
          </cell>
        </row>
        <row r="46">
          <cell r="A46" t="str">
            <v>item23</v>
          </cell>
          <cell r="B46" t="str">
            <v>k</v>
          </cell>
          <cell r="C46" t="str">
            <v>Sod facing</v>
          </cell>
          <cell r="D46" t="str">
            <v>m2</v>
          </cell>
          <cell r="E46">
            <v>3556.13</v>
          </cell>
          <cell r="F46">
            <v>0</v>
          </cell>
          <cell r="G46">
            <v>0</v>
          </cell>
        </row>
        <row r="48">
          <cell r="C48" t="str">
            <v>Sub Total Bill No. 2.1.1 Forward to Summary</v>
          </cell>
          <cell r="G48" t="e">
            <v>#N/A</v>
          </cell>
        </row>
        <row r="51">
          <cell r="B51" t="str">
            <v>Incl. earth works, concrete form, reinforcing, curing, replacing and other works as indicated in drawings</v>
          </cell>
        </row>
        <row r="52">
          <cell r="B52" t="str">
            <v>NO.</v>
          </cell>
          <cell r="C52" t="str">
            <v>WORK DESCRIPTION</v>
          </cell>
          <cell r="D52" t="str">
            <v>UNIT</v>
          </cell>
          <cell r="E52" t="str">
            <v>QUANTITY</v>
          </cell>
          <cell r="F52" t="str">
            <v>UNIT RATE Rp.</v>
          </cell>
          <cell r="G52" t="str">
            <v>TOTAL Rp.</v>
          </cell>
        </row>
        <row r="55">
          <cell r="B55" t="str">
            <v>2.1.2</v>
          </cell>
          <cell r="C55" t="str">
            <v>Transition Dike From Type 1 to Type 2</v>
          </cell>
          <cell r="D55" t="str">
            <v>m</v>
          </cell>
          <cell r="E55">
            <v>30.33</v>
          </cell>
        </row>
        <row r="56">
          <cell r="A56" t="str">
            <v>item13</v>
          </cell>
          <cell r="B56" t="str">
            <v>a</v>
          </cell>
          <cell r="C56" t="str">
            <v xml:space="preserve">Soil Excavation </v>
          </cell>
          <cell r="D56" t="str">
            <v>m3</v>
          </cell>
          <cell r="E56">
            <v>173.16</v>
          </cell>
          <cell r="F56">
            <v>0</v>
          </cell>
          <cell r="G56">
            <v>0</v>
          </cell>
        </row>
        <row r="57">
          <cell r="A57" t="str">
            <v>item14</v>
          </cell>
          <cell r="B57" t="str">
            <v>b</v>
          </cell>
          <cell r="C57" t="str">
            <v>Stone (300-600 kg/unit)</v>
          </cell>
          <cell r="D57" t="str">
            <v>m3</v>
          </cell>
          <cell r="E57">
            <v>735.41</v>
          </cell>
          <cell r="F57" t="e">
            <v>#N/A</v>
          </cell>
          <cell r="G57" t="e">
            <v>#N/A</v>
          </cell>
        </row>
        <row r="58">
          <cell r="A58" t="str">
            <v>item15</v>
          </cell>
          <cell r="B58" t="str">
            <v>c</v>
          </cell>
          <cell r="C58" t="str">
            <v>Stone (10-60 kg/unit)</v>
          </cell>
          <cell r="D58" t="str">
            <v>m3</v>
          </cell>
          <cell r="E58">
            <v>169.65</v>
          </cell>
          <cell r="F58">
            <v>0</v>
          </cell>
          <cell r="G58">
            <v>0</v>
          </cell>
        </row>
        <row r="59">
          <cell r="A59" t="str">
            <v>item16</v>
          </cell>
          <cell r="B59" t="str">
            <v>d</v>
          </cell>
          <cell r="C59" t="str">
            <v>Stone 10-60 kg/unit (rip-rap)</v>
          </cell>
          <cell r="D59" t="str">
            <v>m3</v>
          </cell>
          <cell r="E59">
            <v>69.08</v>
          </cell>
          <cell r="F59">
            <v>0</v>
          </cell>
          <cell r="G59">
            <v>0</v>
          </cell>
        </row>
        <row r="60">
          <cell r="A60" t="str">
            <v>item17</v>
          </cell>
          <cell r="B60" t="str">
            <v>e</v>
          </cell>
          <cell r="C60" t="str">
            <v>Furnish &amp; Install of Geotextile</v>
          </cell>
          <cell r="D60" t="str">
            <v>m2</v>
          </cell>
          <cell r="E60">
            <v>849.15</v>
          </cell>
          <cell r="F60">
            <v>0</v>
          </cell>
          <cell r="G60">
            <v>0</v>
          </cell>
        </row>
        <row r="61">
          <cell r="A61" t="str">
            <v>item18</v>
          </cell>
          <cell r="B61" t="str">
            <v>f</v>
          </cell>
          <cell r="C61" t="str">
            <v>Embankment/material from adjacent area</v>
          </cell>
          <cell r="D61" t="str">
            <v>m3</v>
          </cell>
          <cell r="E61">
            <v>2886.44</v>
          </cell>
          <cell r="F61">
            <v>0</v>
          </cell>
          <cell r="G61">
            <v>0</v>
          </cell>
        </row>
        <row r="62">
          <cell r="A62" t="str">
            <v>item19</v>
          </cell>
          <cell r="B62" t="str">
            <v>g</v>
          </cell>
          <cell r="C62" t="str">
            <v>Gravel for inspection road</v>
          </cell>
          <cell r="D62" t="str">
            <v>m3</v>
          </cell>
          <cell r="E62">
            <v>120.37</v>
          </cell>
          <cell r="F62">
            <v>0</v>
          </cell>
          <cell r="G62">
            <v>0</v>
          </cell>
        </row>
        <row r="63">
          <cell r="A63" t="str">
            <v>item20</v>
          </cell>
          <cell r="B63" t="str">
            <v>h</v>
          </cell>
          <cell r="C63" t="str">
            <v>Anchoring geotextile</v>
          </cell>
          <cell r="D63" t="str">
            <v>m</v>
          </cell>
          <cell r="E63">
            <v>17</v>
          </cell>
          <cell r="F63">
            <v>0</v>
          </cell>
          <cell r="G63">
            <v>0</v>
          </cell>
        </row>
        <row r="64">
          <cell r="A64" t="str">
            <v>item21</v>
          </cell>
          <cell r="B64" t="str">
            <v>i</v>
          </cell>
          <cell r="C64" t="str">
            <v>Sand and gravel layer &lt; 60 mm</v>
          </cell>
          <cell r="D64" t="str">
            <v>m3</v>
          </cell>
          <cell r="E64">
            <v>87.61</v>
          </cell>
          <cell r="F64">
            <v>0</v>
          </cell>
          <cell r="G64">
            <v>0</v>
          </cell>
        </row>
        <row r="65">
          <cell r="A65" t="str">
            <v>item22</v>
          </cell>
          <cell r="B65" t="str">
            <v>j</v>
          </cell>
          <cell r="C65" t="str">
            <v xml:space="preserve">Embankment/material from quarry (clay dike) </v>
          </cell>
          <cell r="D65" t="str">
            <v>m3</v>
          </cell>
          <cell r="E65">
            <v>383.95</v>
          </cell>
          <cell r="F65">
            <v>568.90625</v>
          </cell>
          <cell r="G65">
            <v>218431.5546875</v>
          </cell>
        </row>
        <row r="66">
          <cell r="A66" t="str">
            <v>item23</v>
          </cell>
          <cell r="B66" t="str">
            <v>k</v>
          </cell>
          <cell r="C66" t="str">
            <v>Sod facing</v>
          </cell>
          <cell r="D66" t="str">
            <v>m2</v>
          </cell>
          <cell r="E66">
            <v>206.46</v>
          </cell>
          <cell r="F66">
            <v>0</v>
          </cell>
          <cell r="G66">
            <v>0</v>
          </cell>
        </row>
        <row r="68">
          <cell r="C68" t="str">
            <v>Sub Total Bill No. 2.1.2 Forward to Summary</v>
          </cell>
          <cell r="G68" t="e">
            <v>#N/A</v>
          </cell>
        </row>
        <row r="71">
          <cell r="B71" t="str">
            <v>Incl. earth works, concrete form, reinforcing, curing, replacing and other works as indicated in drawings</v>
          </cell>
        </row>
        <row r="72">
          <cell r="B72" t="str">
            <v>NO.</v>
          </cell>
          <cell r="C72" t="str">
            <v>WORK DESCRIPTION</v>
          </cell>
          <cell r="D72" t="str">
            <v>UNIT</v>
          </cell>
          <cell r="E72" t="str">
            <v>QUANTITY</v>
          </cell>
          <cell r="F72" t="str">
            <v>UNIT RATE Rp.</v>
          </cell>
          <cell r="G72" t="str">
            <v>TOTAL Rp.</v>
          </cell>
        </row>
        <row r="75">
          <cell r="B75" t="str">
            <v>2.1.3</v>
          </cell>
          <cell r="C75" t="str">
            <v>Dike Type 2</v>
          </cell>
          <cell r="D75" t="str">
            <v>m</v>
          </cell>
          <cell r="E75">
            <v>88.52</v>
          </cell>
        </row>
        <row r="76">
          <cell r="A76" t="str">
            <v>item13</v>
          </cell>
          <cell r="B76" t="str">
            <v>a</v>
          </cell>
          <cell r="C76" t="str">
            <v xml:space="preserve">Soil Excavation </v>
          </cell>
          <cell r="D76" t="str">
            <v>m3</v>
          </cell>
          <cell r="E76">
            <v>460.3</v>
          </cell>
          <cell r="F76">
            <v>0</v>
          </cell>
          <cell r="G76">
            <v>0</v>
          </cell>
        </row>
        <row r="77">
          <cell r="A77" t="str">
            <v>item14</v>
          </cell>
          <cell r="B77" t="str">
            <v>b</v>
          </cell>
          <cell r="C77" t="str">
            <v>Stone (300-600 kg/unit)</v>
          </cell>
          <cell r="D77" t="str">
            <v>m3</v>
          </cell>
          <cell r="E77">
            <v>1954.92</v>
          </cell>
          <cell r="F77" t="e">
            <v>#N/A</v>
          </cell>
          <cell r="G77" t="e">
            <v>#N/A</v>
          </cell>
        </row>
        <row r="78">
          <cell r="A78" t="str">
            <v>item15</v>
          </cell>
          <cell r="B78" t="str">
            <v>c</v>
          </cell>
          <cell r="C78" t="str">
            <v>Stone (10-60 kg/unit)</v>
          </cell>
          <cell r="D78" t="str">
            <v>m3</v>
          </cell>
          <cell r="E78">
            <v>450.97</v>
          </cell>
          <cell r="F78">
            <v>0</v>
          </cell>
          <cell r="G78">
            <v>0</v>
          </cell>
        </row>
        <row r="79">
          <cell r="A79" t="str">
            <v>item16</v>
          </cell>
          <cell r="B79" t="str">
            <v>d</v>
          </cell>
          <cell r="C79" t="str">
            <v>Stone 10-60 kg/unit (rip-rap)</v>
          </cell>
          <cell r="D79" t="str">
            <v>m3</v>
          </cell>
          <cell r="E79">
            <v>183.64</v>
          </cell>
          <cell r="F79">
            <v>0</v>
          </cell>
          <cell r="G79">
            <v>0</v>
          </cell>
        </row>
        <row r="80">
          <cell r="A80" t="str">
            <v>item17</v>
          </cell>
          <cell r="B80" t="str">
            <v>e</v>
          </cell>
          <cell r="C80" t="str">
            <v>Furnish &amp; Install of Geotextile</v>
          </cell>
          <cell r="D80" t="str">
            <v>m2</v>
          </cell>
          <cell r="E80">
            <v>2257.2600000000002</v>
          </cell>
          <cell r="F80">
            <v>0</v>
          </cell>
          <cell r="G80">
            <v>0</v>
          </cell>
        </row>
        <row r="81">
          <cell r="A81" t="str">
            <v>item18</v>
          </cell>
          <cell r="B81" t="str">
            <v>f</v>
          </cell>
          <cell r="C81" t="str">
            <v>Embankment/material from adjacent area</v>
          </cell>
          <cell r="D81" t="str">
            <v>m3</v>
          </cell>
          <cell r="E81">
            <v>5388.21</v>
          </cell>
          <cell r="F81">
            <v>0</v>
          </cell>
          <cell r="G81">
            <v>0</v>
          </cell>
        </row>
        <row r="82">
          <cell r="A82" t="str">
            <v>item19</v>
          </cell>
          <cell r="B82" t="str">
            <v>g</v>
          </cell>
          <cell r="C82" t="str">
            <v>Gravel for inspection road</v>
          </cell>
          <cell r="D82" t="str">
            <v>m3</v>
          </cell>
          <cell r="E82">
            <v>119.89</v>
          </cell>
          <cell r="F82">
            <v>0</v>
          </cell>
          <cell r="G82">
            <v>0</v>
          </cell>
        </row>
        <row r="83">
          <cell r="A83" t="str">
            <v>item20</v>
          </cell>
          <cell r="B83" t="str">
            <v>h</v>
          </cell>
          <cell r="C83" t="str">
            <v>Anchoring geotextile</v>
          </cell>
          <cell r="D83" t="str">
            <v>m</v>
          </cell>
          <cell r="E83">
            <v>44</v>
          </cell>
          <cell r="F83">
            <v>0</v>
          </cell>
          <cell r="G83">
            <v>0</v>
          </cell>
        </row>
        <row r="84">
          <cell r="A84" t="str">
            <v>item21</v>
          </cell>
          <cell r="B84" t="str">
            <v>i</v>
          </cell>
          <cell r="C84" t="str">
            <v>Sand and gravel layer &lt; 60 mm</v>
          </cell>
          <cell r="D84" t="str">
            <v>m3</v>
          </cell>
          <cell r="E84">
            <v>146.68</v>
          </cell>
          <cell r="F84">
            <v>0</v>
          </cell>
          <cell r="G84">
            <v>0</v>
          </cell>
        </row>
        <row r="85">
          <cell r="A85" t="str">
            <v>item22</v>
          </cell>
          <cell r="B85" t="str">
            <v>j</v>
          </cell>
          <cell r="C85" t="str">
            <v xml:space="preserve">Embankment/material from quarry (clay dike) </v>
          </cell>
          <cell r="D85" t="str">
            <v>m3</v>
          </cell>
          <cell r="E85">
            <v>1020.64</v>
          </cell>
          <cell r="F85">
            <v>568.90625</v>
          </cell>
          <cell r="G85">
            <v>580648.47499999998</v>
          </cell>
        </row>
        <row r="86">
          <cell r="A86" t="str">
            <v>item23</v>
          </cell>
          <cell r="B86" t="str">
            <v>k</v>
          </cell>
          <cell r="C86" t="str">
            <v>Sod facing</v>
          </cell>
          <cell r="D86" t="str">
            <v>m2</v>
          </cell>
          <cell r="E86">
            <v>548.82000000000005</v>
          </cell>
          <cell r="F86">
            <v>0</v>
          </cell>
          <cell r="G86">
            <v>0</v>
          </cell>
        </row>
        <row r="88">
          <cell r="C88" t="str">
            <v>Sub Total Bill No. 2.1.3 Forward to Summary</v>
          </cell>
          <cell r="G88" t="e">
            <v>#N/A</v>
          </cell>
        </row>
        <row r="91">
          <cell r="B91" t="str">
            <v>Incl. earth works, concrete form, reinforcing, curing, replacing and other works as indicated in drawings</v>
          </cell>
        </row>
        <row r="92">
          <cell r="B92" t="str">
            <v>NO.</v>
          </cell>
          <cell r="C92" t="str">
            <v>WORK DESCRIPTION</v>
          </cell>
          <cell r="D92" t="str">
            <v>UNIT</v>
          </cell>
          <cell r="E92" t="str">
            <v>QUANTITY</v>
          </cell>
          <cell r="F92" t="str">
            <v>UNIT RATE Rp.</v>
          </cell>
          <cell r="G92" t="str">
            <v>TOTAL Rp.</v>
          </cell>
        </row>
        <row r="95">
          <cell r="B95" t="str">
            <v>2.1.4</v>
          </cell>
          <cell r="C95" t="str">
            <v>Dike Type 3</v>
          </cell>
          <cell r="D95" t="str">
            <v>m</v>
          </cell>
          <cell r="E95">
            <v>810.71</v>
          </cell>
        </row>
        <row r="96">
          <cell r="A96" t="str">
            <v>item13</v>
          </cell>
          <cell r="B96" t="str">
            <v>a</v>
          </cell>
          <cell r="C96" t="str">
            <v xml:space="preserve">Soil Excavation </v>
          </cell>
          <cell r="D96" t="str">
            <v>m3</v>
          </cell>
          <cell r="E96">
            <v>2242.33</v>
          </cell>
          <cell r="F96">
            <v>0</v>
          </cell>
          <cell r="G96">
            <v>0</v>
          </cell>
        </row>
        <row r="97">
          <cell r="A97" t="str">
            <v>item15</v>
          </cell>
          <cell r="B97" t="str">
            <v>b</v>
          </cell>
          <cell r="C97" t="str">
            <v>Stone 10-60 kg/unit (rip-rap)</v>
          </cell>
          <cell r="D97" t="str">
            <v>m3</v>
          </cell>
          <cell r="E97">
            <v>1267.58</v>
          </cell>
          <cell r="F97">
            <v>0</v>
          </cell>
          <cell r="G97">
            <v>0</v>
          </cell>
        </row>
        <row r="98">
          <cell r="A98" t="str">
            <v>item17</v>
          </cell>
          <cell r="B98" t="str">
            <v>c</v>
          </cell>
          <cell r="C98" t="str">
            <v>Furnish and Install of Geotextile</v>
          </cell>
          <cell r="D98" t="str">
            <v>m2</v>
          </cell>
          <cell r="E98">
            <v>9245.57</v>
          </cell>
          <cell r="F98">
            <v>0</v>
          </cell>
          <cell r="G98">
            <v>0</v>
          </cell>
        </row>
        <row r="99">
          <cell r="A99" t="str">
            <v>item18</v>
          </cell>
          <cell r="B99" t="str">
            <v>d</v>
          </cell>
          <cell r="C99" t="str">
            <v>Embankment/material from adjacent area</v>
          </cell>
          <cell r="D99" t="str">
            <v>m3</v>
          </cell>
          <cell r="E99">
            <v>24745.99</v>
          </cell>
          <cell r="F99">
            <v>0</v>
          </cell>
          <cell r="G99">
            <v>0</v>
          </cell>
        </row>
        <row r="100">
          <cell r="A100" t="str">
            <v>item15a</v>
          </cell>
          <cell r="B100" t="str">
            <v>e</v>
          </cell>
          <cell r="C100" t="str">
            <v>Stone (20-80 kg/unit)</v>
          </cell>
          <cell r="D100" t="str">
            <v>m3</v>
          </cell>
          <cell r="E100">
            <v>3134.81</v>
          </cell>
          <cell r="F100" t="e">
            <v>#N/A</v>
          </cell>
          <cell r="G100" t="e">
            <v>#N/A</v>
          </cell>
        </row>
        <row r="101">
          <cell r="A101" t="str">
            <v>item19</v>
          </cell>
          <cell r="B101" t="str">
            <v>f</v>
          </cell>
          <cell r="C101" t="str">
            <v>Gravel for inspection road</v>
          </cell>
          <cell r="D101" t="str">
            <v>m3</v>
          </cell>
          <cell r="E101">
            <v>823.17</v>
          </cell>
          <cell r="F101">
            <v>0</v>
          </cell>
          <cell r="G101">
            <v>0</v>
          </cell>
        </row>
        <row r="102">
          <cell r="A102" t="str">
            <v>item20</v>
          </cell>
          <cell r="B102" t="str">
            <v>g</v>
          </cell>
          <cell r="C102" t="str">
            <v>Anchoring geotextile</v>
          </cell>
          <cell r="D102" t="str">
            <v>m</v>
          </cell>
          <cell r="E102">
            <v>406</v>
          </cell>
          <cell r="F102">
            <v>0</v>
          </cell>
          <cell r="G102">
            <v>0</v>
          </cell>
        </row>
        <row r="103">
          <cell r="A103" t="str">
            <v>item21</v>
          </cell>
          <cell r="B103" t="str">
            <v>h</v>
          </cell>
          <cell r="C103" t="str">
            <v>Sand and gravel layer &lt; 60 mm</v>
          </cell>
          <cell r="D103" t="str">
            <v>m3</v>
          </cell>
          <cell r="E103">
            <v>383.93</v>
          </cell>
          <cell r="F103">
            <v>0</v>
          </cell>
          <cell r="G103">
            <v>0</v>
          </cell>
        </row>
        <row r="104">
          <cell r="A104" t="str">
            <v>item22</v>
          </cell>
          <cell r="B104" t="str">
            <v>i</v>
          </cell>
          <cell r="C104" t="str">
            <v xml:space="preserve">Embankment/material from quarry (clay dike) </v>
          </cell>
          <cell r="D104" t="str">
            <v>m3</v>
          </cell>
          <cell r="E104">
            <v>7045</v>
          </cell>
          <cell r="F104">
            <v>568.90625</v>
          </cell>
          <cell r="G104">
            <v>4007944.53125</v>
          </cell>
        </row>
        <row r="105">
          <cell r="A105" t="str">
            <v>item23</v>
          </cell>
          <cell r="B105" t="str">
            <v>j</v>
          </cell>
          <cell r="C105" t="str">
            <v>Sod facing</v>
          </cell>
          <cell r="D105" t="str">
            <v>m2</v>
          </cell>
          <cell r="E105">
            <v>5028.29</v>
          </cell>
          <cell r="F105">
            <v>0</v>
          </cell>
          <cell r="G105">
            <v>0</v>
          </cell>
        </row>
        <row r="107">
          <cell r="C107" t="str">
            <v>Sub Total Bill No. 2.1.4 Forward to Summary</v>
          </cell>
          <cell r="G107" t="e">
            <v>#N/A</v>
          </cell>
        </row>
        <row r="110">
          <cell r="B110" t="str">
            <v>Incl. earth works, concrete form, reinforcing, curing, replacing and other works as indicated in drawings</v>
          </cell>
        </row>
        <row r="111">
          <cell r="B111" t="str">
            <v>NO.</v>
          </cell>
          <cell r="C111" t="str">
            <v>WORK DESCRIPTION</v>
          </cell>
          <cell r="D111" t="str">
            <v>UNIT</v>
          </cell>
          <cell r="E111" t="str">
            <v>QUANTITY</v>
          </cell>
          <cell r="F111" t="str">
            <v>UNIT RATE Rp.</v>
          </cell>
          <cell r="G111" t="str">
            <v>TOTAL Rp.</v>
          </cell>
        </row>
        <row r="114">
          <cell r="B114" t="str">
            <v>2.1.5</v>
          </cell>
          <cell r="C114" t="str">
            <v>Dike Type 4</v>
          </cell>
          <cell r="D114" t="str">
            <v>m</v>
          </cell>
          <cell r="E114">
            <v>1655.96</v>
          </cell>
        </row>
        <row r="115">
          <cell r="A115" t="str">
            <v>item13</v>
          </cell>
          <cell r="B115" t="str">
            <v>a</v>
          </cell>
          <cell r="C115" t="str">
            <v xml:space="preserve">Soil Excavation </v>
          </cell>
          <cell r="D115" t="str">
            <v>m3</v>
          </cell>
          <cell r="E115">
            <v>3972.09</v>
          </cell>
          <cell r="F115">
            <v>0</v>
          </cell>
          <cell r="G115">
            <v>0</v>
          </cell>
        </row>
        <row r="116">
          <cell r="A116" t="str">
            <v>item24</v>
          </cell>
          <cell r="B116" t="str">
            <v>b</v>
          </cell>
          <cell r="C116" t="str">
            <v>Stone masonry</v>
          </cell>
          <cell r="D116" t="str">
            <v>m3</v>
          </cell>
          <cell r="E116">
            <v>4951.26</v>
          </cell>
          <cell r="F116">
            <v>0</v>
          </cell>
          <cell r="G116">
            <v>0</v>
          </cell>
        </row>
        <row r="117">
          <cell r="A117" t="str">
            <v>item25a</v>
          </cell>
          <cell r="B117" t="str">
            <v>c</v>
          </cell>
          <cell r="C117" t="str">
            <v>Concrete K.225 including formwork</v>
          </cell>
          <cell r="D117" t="str">
            <v>m3</v>
          </cell>
          <cell r="E117">
            <v>247.56</v>
          </cell>
          <cell r="F117" t="e">
            <v>#N/A</v>
          </cell>
          <cell r="G117" t="e">
            <v>#N/A</v>
          </cell>
        </row>
        <row r="118">
          <cell r="A118" t="str">
            <v>item34a</v>
          </cell>
          <cell r="B118" t="str">
            <v>d</v>
          </cell>
          <cell r="C118" t="str">
            <v>Reinforcement work, plain bar U24</v>
          </cell>
          <cell r="D118" t="str">
            <v>kg</v>
          </cell>
          <cell r="E118">
            <v>18567.23</v>
          </cell>
          <cell r="F118" t="e">
            <v>#N/A</v>
          </cell>
          <cell r="G118" t="e">
            <v>#N/A</v>
          </cell>
        </row>
        <row r="119">
          <cell r="A119" t="str">
            <v>item18</v>
          </cell>
          <cell r="B119" t="str">
            <v>e</v>
          </cell>
          <cell r="C119" t="str">
            <v>Embankment/material from adjacent area</v>
          </cell>
          <cell r="D119" t="str">
            <v>m3</v>
          </cell>
          <cell r="E119">
            <v>6103.65</v>
          </cell>
          <cell r="F119">
            <v>0</v>
          </cell>
          <cell r="G119">
            <v>0</v>
          </cell>
        </row>
        <row r="120">
          <cell r="A120" t="str">
            <v>item19</v>
          </cell>
          <cell r="B120" t="str">
            <v>f</v>
          </cell>
          <cell r="C120" t="str">
            <v>Gravel for inspection road</v>
          </cell>
          <cell r="D120" t="str">
            <v>m3</v>
          </cell>
          <cell r="E120">
            <v>1485.38</v>
          </cell>
          <cell r="F120">
            <v>0</v>
          </cell>
          <cell r="G120">
            <v>0</v>
          </cell>
        </row>
        <row r="121">
          <cell r="A121" t="str">
            <v>item27</v>
          </cell>
          <cell r="B121" t="str">
            <v>g</v>
          </cell>
          <cell r="C121" t="str">
            <v>Plastering</v>
          </cell>
          <cell r="D121" t="str">
            <v>m2</v>
          </cell>
          <cell r="E121">
            <v>3696.94</v>
          </cell>
          <cell r="F121">
            <v>0</v>
          </cell>
          <cell r="G121">
            <v>0</v>
          </cell>
        </row>
        <row r="122">
          <cell r="A122" t="str">
            <v>item27a</v>
          </cell>
          <cell r="B122" t="str">
            <v>h</v>
          </cell>
          <cell r="C122" t="str">
            <v>Wooden pile dia. 10 - 2.0 m</v>
          </cell>
          <cell r="D122" t="str">
            <v>nos</v>
          </cell>
          <cell r="E122">
            <v>3312</v>
          </cell>
          <cell r="F122">
            <v>10771.475</v>
          </cell>
          <cell r="G122">
            <v>35675125.200000003</v>
          </cell>
        </row>
        <row r="124">
          <cell r="C124" t="str">
            <v>Sub Total Bill No. 2.1.5 Forward to Summary</v>
          </cell>
          <cell r="G124" t="e">
            <v>#N/A</v>
          </cell>
        </row>
        <row r="128">
          <cell r="C128" t="str">
            <v>Total Bill No. 2.1 DIKE Forward to Summary</v>
          </cell>
          <cell r="G128" t="e">
            <v>#N/A</v>
          </cell>
        </row>
        <row r="131">
          <cell r="B131" t="str">
            <v>BILL NO  :  2.2. RESERVOIR</v>
          </cell>
        </row>
        <row r="132">
          <cell r="B132" t="str">
            <v>Incl. earth works, concrete form, reinforcing, curing, replacingand other works as indicated in drawings</v>
          </cell>
        </row>
        <row r="133">
          <cell r="B133" t="str">
            <v>NO.</v>
          </cell>
          <cell r="C133" t="str">
            <v>WORK DESCRIPTION</v>
          </cell>
          <cell r="D133" t="str">
            <v>UNIT</v>
          </cell>
          <cell r="E133" t="str">
            <v>QUANTITY</v>
          </cell>
          <cell r="F133" t="str">
            <v>UNIT RATE Rp.</v>
          </cell>
          <cell r="G133" t="str">
            <v>TOTAL Rp.</v>
          </cell>
        </row>
        <row r="136">
          <cell r="A136" t="str">
            <v>item28</v>
          </cell>
          <cell r="B136" t="str">
            <v>2.2.1</v>
          </cell>
          <cell r="C136" t="str">
            <v>Dredging of Reservoir 0 - 1.5 m depth</v>
          </cell>
          <cell r="D136" t="str">
            <v>m3</v>
          </cell>
          <cell r="E136">
            <v>369730.2</v>
          </cell>
          <cell r="F136">
            <v>0</v>
          </cell>
          <cell r="G136">
            <v>0</v>
          </cell>
        </row>
        <row r="137">
          <cell r="C137" t="str">
            <v>Included soil disposal to borrow area</v>
          </cell>
        </row>
        <row r="139">
          <cell r="C139" t="str">
            <v>Total Bill No. 2.2 RESERVOIR Forward to Summary</v>
          </cell>
          <cell r="G139">
            <v>0</v>
          </cell>
        </row>
        <row r="142">
          <cell r="B142" t="str">
            <v>BILL NO  :   2.3. BRIDGE AND GATE</v>
          </cell>
        </row>
        <row r="143">
          <cell r="B143" t="str">
            <v>Incl. earth works, concrete form, reinforcing, curing, replacingand other works as indicated in drawings</v>
          </cell>
        </row>
        <row r="144">
          <cell r="B144" t="str">
            <v>NO.</v>
          </cell>
          <cell r="C144" t="str">
            <v>WORK DESCRIPTION</v>
          </cell>
          <cell r="D144" t="str">
            <v>UNIT</v>
          </cell>
          <cell r="E144" t="str">
            <v>QUANTITY</v>
          </cell>
          <cell r="F144" t="str">
            <v>UNIT RATE Rp.</v>
          </cell>
          <cell r="G144" t="str">
            <v>TOTAL Rp.</v>
          </cell>
        </row>
        <row r="147">
          <cell r="B147" t="str">
            <v>2.3.1</v>
          </cell>
          <cell r="C147" t="str">
            <v>Earth work</v>
          </cell>
        </row>
        <row r="148">
          <cell r="A148" t="str">
            <v>item13</v>
          </cell>
          <cell r="B148" t="str">
            <v>a</v>
          </cell>
          <cell r="C148" t="str">
            <v>Soil excavation</v>
          </cell>
          <cell r="D148" t="str">
            <v>m3</v>
          </cell>
          <cell r="E148">
            <v>520</v>
          </cell>
          <cell r="F148">
            <v>0</v>
          </cell>
          <cell r="G148">
            <v>0</v>
          </cell>
        </row>
        <row r="150">
          <cell r="B150" t="str">
            <v>2.3.2</v>
          </cell>
          <cell r="C150" t="str">
            <v>Sheet pilling works</v>
          </cell>
        </row>
        <row r="151">
          <cell r="C151" t="str">
            <v>supply of steel sheet pile type AZ 25 double pile</v>
          </cell>
        </row>
        <row r="152">
          <cell r="A152" t="str">
            <v>item29</v>
          </cell>
          <cell r="B152" t="str">
            <v>a</v>
          </cell>
          <cell r="C152" t="str">
            <v>including fabrication, coating, transportation, and various preparatory works</v>
          </cell>
          <cell r="D152" t="str">
            <v>m'</v>
          </cell>
          <cell r="E152">
            <v>1395</v>
          </cell>
          <cell r="F152">
            <v>0</v>
          </cell>
          <cell r="G152">
            <v>0</v>
          </cell>
        </row>
        <row r="153">
          <cell r="C153" t="str">
            <v>driving sheet pile type AZ 25 double pile</v>
          </cell>
        </row>
        <row r="154">
          <cell r="A154" t="str">
            <v>item30</v>
          </cell>
          <cell r="B154" t="str">
            <v>b</v>
          </cell>
          <cell r="C154" t="str">
            <v>measured from ground level including handling and guides, different length</v>
          </cell>
          <cell r="D154" t="str">
            <v>m'</v>
          </cell>
          <cell r="E154">
            <v>1065</v>
          </cell>
          <cell r="F154">
            <v>0</v>
          </cell>
          <cell r="G154">
            <v>0</v>
          </cell>
        </row>
        <row r="155">
          <cell r="C155" t="str">
            <v>supply of steel walls, HEA 300, including all required</v>
          </cell>
        </row>
        <row r="156">
          <cell r="A156" t="str">
            <v>item32</v>
          </cell>
          <cell r="B156" t="str">
            <v>c</v>
          </cell>
          <cell r="C156" t="str">
            <v>fixtures (e.g.bolts, welding, plates, spacers) and</v>
          </cell>
          <cell r="D156" t="str">
            <v>m'</v>
          </cell>
          <cell r="E156">
            <v>37</v>
          </cell>
          <cell r="F156">
            <v>500000</v>
          </cell>
          <cell r="G156">
            <v>18500000</v>
          </cell>
        </row>
        <row r="157">
          <cell r="C157" t="str">
            <v>complete installation</v>
          </cell>
        </row>
        <row r="158">
          <cell r="C158" t="str">
            <v>tie rods 80.2 mm, length 10.1 m, including 250 mm</v>
          </cell>
        </row>
        <row r="159">
          <cell r="A159" t="str">
            <v>item32a</v>
          </cell>
          <cell r="B159" t="str">
            <v>d</v>
          </cell>
          <cell r="C159" t="str">
            <v>cement grouting 4.6 m length, accessories and</v>
          </cell>
          <cell r="D159" t="str">
            <v>pcs</v>
          </cell>
          <cell r="E159">
            <v>14</v>
          </cell>
          <cell r="F159">
            <v>5000000</v>
          </cell>
          <cell r="G159">
            <v>70000000</v>
          </cell>
        </row>
        <row r="160">
          <cell r="C160" t="str">
            <v>installation</v>
          </cell>
        </row>
        <row r="161">
          <cell r="A161" t="str">
            <v>item33</v>
          </cell>
          <cell r="B161" t="str">
            <v>e</v>
          </cell>
          <cell r="C161" t="str">
            <v>supply and install sacrificial anode</v>
          </cell>
          <cell r="D161" t="str">
            <v>Ls</v>
          </cell>
          <cell r="E161">
            <v>1</v>
          </cell>
          <cell r="F161">
            <v>250000000</v>
          </cell>
          <cell r="G161">
            <v>250000000</v>
          </cell>
        </row>
        <row r="164">
          <cell r="B164" t="str">
            <v>2.3.3</v>
          </cell>
          <cell r="C164" t="str">
            <v>Abutments and capping beam</v>
          </cell>
        </row>
        <row r="165">
          <cell r="A165" t="str">
            <v>item25a</v>
          </cell>
          <cell r="B165" t="str">
            <v>a</v>
          </cell>
          <cell r="C165" t="str">
            <v>Concrete K225 including formwork</v>
          </cell>
          <cell r="D165" t="str">
            <v>m3</v>
          </cell>
          <cell r="E165">
            <v>24.04</v>
          </cell>
          <cell r="F165" t="e">
            <v>#N/A</v>
          </cell>
          <cell r="G165" t="e">
            <v>#N/A</v>
          </cell>
        </row>
        <row r="166">
          <cell r="A166" t="str">
            <v>item34</v>
          </cell>
          <cell r="B166" t="str">
            <v>b</v>
          </cell>
          <cell r="C166" t="str">
            <v>Reinforcement work,deformed bars U32</v>
          </cell>
          <cell r="D166" t="str">
            <v>kg</v>
          </cell>
          <cell r="E166">
            <v>3606.36</v>
          </cell>
          <cell r="F166">
            <v>0</v>
          </cell>
          <cell r="G166">
            <v>0</v>
          </cell>
        </row>
        <row r="168">
          <cell r="B168" t="str">
            <v>2.3.4</v>
          </cell>
          <cell r="C168" t="str">
            <v>Foundation work</v>
          </cell>
        </row>
        <row r="169">
          <cell r="A169" t="str">
            <v>item25a</v>
          </cell>
          <cell r="B169" t="str">
            <v>a</v>
          </cell>
          <cell r="C169" t="str">
            <v>Concrete K225 including formwork</v>
          </cell>
          <cell r="D169" t="str">
            <v>m3</v>
          </cell>
          <cell r="E169">
            <v>205.26</v>
          </cell>
          <cell r="F169" t="e">
            <v>#N/A</v>
          </cell>
          <cell r="G169" t="e">
            <v>#N/A</v>
          </cell>
        </row>
        <row r="170">
          <cell r="A170" t="str">
            <v>item35</v>
          </cell>
          <cell r="B170" t="str">
            <v>b</v>
          </cell>
          <cell r="C170" t="str">
            <v>Galvanized steel bar, L 150 x 100 x 10</v>
          </cell>
          <cell r="D170" t="str">
            <v>kg</v>
          </cell>
          <cell r="E170">
            <v>24</v>
          </cell>
          <cell r="F170">
            <v>0</v>
          </cell>
          <cell r="G170">
            <v>0</v>
          </cell>
        </row>
        <row r="171">
          <cell r="A171" t="str">
            <v>item34</v>
          </cell>
          <cell r="B171" t="str">
            <v>c</v>
          </cell>
          <cell r="C171" t="str">
            <v>Reinforcement work,deformed bars U32</v>
          </cell>
          <cell r="D171" t="str">
            <v>kg</v>
          </cell>
          <cell r="E171">
            <v>71656.710000000006</v>
          </cell>
          <cell r="F171">
            <v>0</v>
          </cell>
          <cell r="G171">
            <v>0</v>
          </cell>
        </row>
        <row r="173">
          <cell r="B173" t="str">
            <v>2.3.5</v>
          </cell>
          <cell r="C173" t="str">
            <v>Bridge piers</v>
          </cell>
        </row>
        <row r="174">
          <cell r="A174" t="str">
            <v>item25a</v>
          </cell>
          <cell r="B174" t="str">
            <v>a</v>
          </cell>
          <cell r="C174" t="str">
            <v>Concrete K225 including formwork</v>
          </cell>
          <cell r="D174" t="str">
            <v>m3</v>
          </cell>
          <cell r="E174">
            <v>50.34</v>
          </cell>
          <cell r="F174" t="e">
            <v>#N/A</v>
          </cell>
          <cell r="G174" t="e">
            <v>#N/A</v>
          </cell>
        </row>
        <row r="175">
          <cell r="A175" t="str">
            <v>item34</v>
          </cell>
          <cell r="B175" t="str">
            <v>b</v>
          </cell>
          <cell r="C175" t="str">
            <v>Reinforcement work,deformed bars U32</v>
          </cell>
          <cell r="D175" t="str">
            <v>kg</v>
          </cell>
          <cell r="E175">
            <v>10842.8</v>
          </cell>
          <cell r="F175">
            <v>0</v>
          </cell>
          <cell r="G175">
            <v>0</v>
          </cell>
        </row>
        <row r="177">
          <cell r="B177" t="str">
            <v>2.3.6</v>
          </cell>
          <cell r="C177" t="str">
            <v xml:space="preserve">Bridge </v>
          </cell>
        </row>
        <row r="178">
          <cell r="A178" t="str">
            <v>item25a</v>
          </cell>
          <cell r="B178" t="str">
            <v>a</v>
          </cell>
          <cell r="C178" t="str">
            <v>Concrete K225 including formwork</v>
          </cell>
          <cell r="D178" t="str">
            <v>m3</v>
          </cell>
          <cell r="E178">
            <v>172.18</v>
          </cell>
          <cell r="F178" t="e">
            <v>#N/A</v>
          </cell>
          <cell r="G178" t="e">
            <v>#N/A</v>
          </cell>
        </row>
        <row r="179">
          <cell r="A179" t="str">
            <v>item34</v>
          </cell>
          <cell r="B179" t="str">
            <v>b</v>
          </cell>
          <cell r="C179" t="str">
            <v>Reinforcement work,deformed bars U32</v>
          </cell>
          <cell r="D179" t="str">
            <v>kg</v>
          </cell>
          <cell r="E179">
            <v>17018.72</v>
          </cell>
          <cell r="F179">
            <v>0</v>
          </cell>
          <cell r="G179">
            <v>0</v>
          </cell>
        </row>
        <row r="180">
          <cell r="A180" t="str">
            <v>item35a</v>
          </cell>
          <cell r="B180" t="str">
            <v>c</v>
          </cell>
          <cell r="C180" t="str">
            <v>bridge bearing 150 x 150 x 50</v>
          </cell>
          <cell r="D180" t="str">
            <v>pcs</v>
          </cell>
          <cell r="E180">
            <v>12</v>
          </cell>
          <cell r="F180">
            <v>83875</v>
          </cell>
          <cell r="G180">
            <v>1006500</v>
          </cell>
        </row>
        <row r="181">
          <cell r="A181" t="str">
            <v>item36</v>
          </cell>
          <cell r="B181" t="str">
            <v>d</v>
          </cell>
          <cell r="C181" t="str">
            <v>bridge bearing 200 x 150 x 50</v>
          </cell>
          <cell r="D181" t="str">
            <v>pcs</v>
          </cell>
          <cell r="E181">
            <v>24</v>
          </cell>
          <cell r="F181">
            <v>0</v>
          </cell>
          <cell r="G181">
            <v>0</v>
          </cell>
        </row>
        <row r="182">
          <cell r="A182" t="str">
            <v>item36a</v>
          </cell>
          <cell r="B182" t="str">
            <v>e</v>
          </cell>
          <cell r="C182" t="str">
            <v xml:space="preserve"> AC - BC, 5 cm thick</v>
          </cell>
          <cell r="D182" t="str">
            <v>m3</v>
          </cell>
          <cell r="E182">
            <v>5.78</v>
          </cell>
          <cell r="F182">
            <v>2100000</v>
          </cell>
          <cell r="G182">
            <v>12138000</v>
          </cell>
        </row>
        <row r="183">
          <cell r="A183" t="str">
            <v>item36b</v>
          </cell>
          <cell r="B183" t="str">
            <v>f</v>
          </cell>
          <cell r="C183" t="str">
            <v xml:space="preserve"> AC - WC, 5 cm thick</v>
          </cell>
          <cell r="D183" t="str">
            <v>m2</v>
          </cell>
          <cell r="E183">
            <v>115.5</v>
          </cell>
          <cell r="F183">
            <v>100000</v>
          </cell>
          <cell r="G183">
            <v>11550000</v>
          </cell>
        </row>
        <row r="184">
          <cell r="A184" t="str">
            <v>item36c</v>
          </cell>
          <cell r="B184" t="str">
            <v>g</v>
          </cell>
          <cell r="C184" t="str">
            <v>Tack coat</v>
          </cell>
          <cell r="D184" t="str">
            <v>m2</v>
          </cell>
          <cell r="E184">
            <v>37.200000000000003</v>
          </cell>
          <cell r="F184">
            <v>6000</v>
          </cell>
          <cell r="G184">
            <v>223200.00000000003</v>
          </cell>
        </row>
        <row r="185">
          <cell r="A185" t="str">
            <v>item38</v>
          </cell>
          <cell r="B185" t="str">
            <v>h</v>
          </cell>
          <cell r="C185" t="str">
            <v>expansion joint, t = 0.01 m ( incl epoxy mortar and all other necessary work)</v>
          </cell>
          <cell r="D185" t="str">
            <v>m'</v>
          </cell>
          <cell r="E185">
            <v>37.200000000000003</v>
          </cell>
          <cell r="F185">
            <v>0</v>
          </cell>
          <cell r="G185">
            <v>0</v>
          </cell>
        </row>
        <row r="187">
          <cell r="B187" t="str">
            <v>2.3.7</v>
          </cell>
          <cell r="C187" t="str">
            <v>Buffer plate works</v>
          </cell>
        </row>
        <row r="188">
          <cell r="A188" t="str">
            <v>item25a</v>
          </cell>
          <cell r="B188" t="str">
            <v>a</v>
          </cell>
          <cell r="C188" t="str">
            <v>Concrete K225 including formwork</v>
          </cell>
          <cell r="D188" t="str">
            <v>m3</v>
          </cell>
          <cell r="E188">
            <v>16.100000000000001</v>
          </cell>
          <cell r="F188" t="e">
            <v>#N/A</v>
          </cell>
          <cell r="G188" t="e">
            <v>#N/A</v>
          </cell>
        </row>
        <row r="189">
          <cell r="A189" t="str">
            <v>item34</v>
          </cell>
          <cell r="B189" t="str">
            <v>b</v>
          </cell>
          <cell r="C189" t="str">
            <v>Reinforcement work,deformed bars U32</v>
          </cell>
          <cell r="D189" t="str">
            <v>kg</v>
          </cell>
          <cell r="E189">
            <v>2102.81</v>
          </cell>
          <cell r="F189">
            <v>0</v>
          </cell>
          <cell r="G189">
            <v>0</v>
          </cell>
        </row>
        <row r="190">
          <cell r="A190" t="str">
            <v>item39</v>
          </cell>
          <cell r="B190" t="str">
            <v>c</v>
          </cell>
          <cell r="C190" t="str">
            <v>base works for buffer plate (see drawing for detail )</v>
          </cell>
          <cell r="D190" t="str">
            <v>m'</v>
          </cell>
          <cell r="E190">
            <v>7</v>
          </cell>
          <cell r="F190">
            <v>15125</v>
          </cell>
          <cell r="G190">
            <v>105875</v>
          </cell>
        </row>
        <row r="192">
          <cell r="B192" t="str">
            <v>2.3.8</v>
          </cell>
          <cell r="C192" t="str">
            <v>Gates</v>
          </cell>
        </row>
        <row r="193">
          <cell r="A193" t="str">
            <v>item25a</v>
          </cell>
          <cell r="B193" t="str">
            <v>a</v>
          </cell>
          <cell r="C193" t="str">
            <v>Concrete K225 including formwork</v>
          </cell>
          <cell r="D193" t="str">
            <v>m3</v>
          </cell>
          <cell r="E193">
            <v>53.07</v>
          </cell>
          <cell r="F193" t="e">
            <v>#N/A</v>
          </cell>
          <cell r="G193" t="e">
            <v>#N/A</v>
          </cell>
        </row>
        <row r="194">
          <cell r="A194" t="str">
            <v>item25a</v>
          </cell>
          <cell r="B194" t="str">
            <v>b</v>
          </cell>
          <cell r="C194" t="str">
            <v>Concrete K225 ( wall gate )</v>
          </cell>
          <cell r="D194" t="str">
            <v>m3</v>
          </cell>
          <cell r="E194">
            <v>52.49</v>
          </cell>
          <cell r="F194" t="e">
            <v>#N/A</v>
          </cell>
          <cell r="G194" t="e">
            <v>#N/A</v>
          </cell>
        </row>
        <row r="195">
          <cell r="A195" t="str">
            <v>item34</v>
          </cell>
          <cell r="B195" t="str">
            <v>c</v>
          </cell>
          <cell r="C195" t="str">
            <v>Reinforcement work,deformed bars U32</v>
          </cell>
          <cell r="D195" t="str">
            <v>kg</v>
          </cell>
          <cell r="E195">
            <v>12667.38</v>
          </cell>
          <cell r="F195">
            <v>0</v>
          </cell>
          <cell r="G195">
            <v>0</v>
          </cell>
        </row>
        <row r="196">
          <cell r="A196" t="str">
            <v>item40</v>
          </cell>
          <cell r="B196" t="str">
            <v>d</v>
          </cell>
          <cell r="C196" t="str">
            <v>Sluice gate (2x 3 m, 2 m opening)</v>
          </cell>
          <cell r="D196" t="str">
            <v>pcs</v>
          </cell>
          <cell r="E196">
            <v>2</v>
          </cell>
          <cell r="F196">
            <v>0</v>
          </cell>
          <cell r="G196">
            <v>0</v>
          </cell>
        </row>
        <row r="197">
          <cell r="A197" t="str">
            <v>item41</v>
          </cell>
          <cell r="B197" t="str">
            <v>e</v>
          </cell>
          <cell r="C197" t="str">
            <v>Flap gates (1.8 x 1.8 m)</v>
          </cell>
          <cell r="D197" t="str">
            <v>pcs</v>
          </cell>
          <cell r="E197">
            <v>12</v>
          </cell>
          <cell r="F197">
            <v>0</v>
          </cell>
          <cell r="G197">
            <v>0</v>
          </cell>
        </row>
        <row r="198">
          <cell r="A198" t="str">
            <v>item42</v>
          </cell>
          <cell r="B198" t="str">
            <v>f</v>
          </cell>
          <cell r="C198" t="str">
            <v>Heightened floor, brickwall</v>
          </cell>
          <cell r="D198" t="str">
            <v>m3</v>
          </cell>
          <cell r="E198">
            <v>0.44</v>
          </cell>
          <cell r="F198">
            <v>3781.25</v>
          </cell>
          <cell r="G198">
            <v>1663.75</v>
          </cell>
        </row>
        <row r="199">
          <cell r="A199" t="str">
            <v>item27</v>
          </cell>
          <cell r="B199" t="str">
            <v>g</v>
          </cell>
          <cell r="C199" t="str">
            <v>Plastering</v>
          </cell>
          <cell r="D199" t="str">
            <v>m2</v>
          </cell>
          <cell r="E199">
            <v>4.04</v>
          </cell>
          <cell r="F199">
            <v>0</v>
          </cell>
          <cell r="G199">
            <v>0</v>
          </cell>
        </row>
        <row r="201">
          <cell r="B201" t="str">
            <v>2.3.9</v>
          </cell>
          <cell r="C201" t="str">
            <v>Bed protection</v>
          </cell>
        </row>
        <row r="202">
          <cell r="A202" t="str">
            <v>item15</v>
          </cell>
          <cell r="B202" t="str">
            <v>a</v>
          </cell>
          <cell r="C202" t="str">
            <v>Stone (10 - 60 kg/unit)</v>
          </cell>
          <cell r="D202" t="str">
            <v>m3</v>
          </cell>
          <cell r="E202">
            <v>269.31</v>
          </cell>
          <cell r="F202">
            <v>0</v>
          </cell>
          <cell r="G202">
            <v>0</v>
          </cell>
        </row>
        <row r="203">
          <cell r="A203" t="str">
            <v>item17</v>
          </cell>
          <cell r="B203" t="str">
            <v>b</v>
          </cell>
          <cell r="C203" t="str">
            <v>Furnish &amp; install of Geotextile</v>
          </cell>
          <cell r="D203" t="str">
            <v>m2</v>
          </cell>
          <cell r="E203">
            <v>1060</v>
          </cell>
          <cell r="F203">
            <v>0</v>
          </cell>
          <cell r="G203">
            <v>0</v>
          </cell>
        </row>
        <row r="205">
          <cell r="B205" t="str">
            <v>m17</v>
          </cell>
          <cell r="C205" t="str">
            <v>Hand railing dia. 100 GIP</v>
          </cell>
        </row>
        <row r="206">
          <cell r="A206" t="str">
            <v>item42a</v>
          </cell>
          <cell r="B206" t="str">
            <v>a</v>
          </cell>
          <cell r="C206" t="str">
            <v>Galvanize steel</v>
          </cell>
          <cell r="D206" t="str">
            <v>m'</v>
          </cell>
          <cell r="E206">
            <v>140</v>
          </cell>
          <cell r="F206">
            <v>44000</v>
          </cell>
          <cell r="G206">
            <v>6160000</v>
          </cell>
        </row>
        <row r="207">
          <cell r="A207" t="str">
            <v>item25a</v>
          </cell>
          <cell r="B207" t="str">
            <v>b</v>
          </cell>
          <cell r="C207" t="str">
            <v>Concrete K225 including formwork</v>
          </cell>
          <cell r="D207" t="str">
            <v>m3</v>
          </cell>
          <cell r="E207">
            <v>0.82</v>
          </cell>
          <cell r="F207" t="e">
            <v>#N/A</v>
          </cell>
          <cell r="G207" t="e">
            <v>#N/A</v>
          </cell>
        </row>
        <row r="208">
          <cell r="A208" t="str">
            <v>item34</v>
          </cell>
          <cell r="B208" t="str">
            <v>c</v>
          </cell>
          <cell r="C208" t="str">
            <v>Reinforcement work,deformed bars U32</v>
          </cell>
          <cell r="D208" t="str">
            <v>kg</v>
          </cell>
          <cell r="E208">
            <v>106.44</v>
          </cell>
          <cell r="F208">
            <v>0</v>
          </cell>
          <cell r="G208">
            <v>0</v>
          </cell>
        </row>
        <row r="209">
          <cell r="A209" t="str">
            <v>item43</v>
          </cell>
          <cell r="B209" t="str">
            <v>d</v>
          </cell>
          <cell r="C209" t="str">
            <v>steel painting</v>
          </cell>
          <cell r="D209" t="str">
            <v>m2</v>
          </cell>
          <cell r="E209">
            <v>8.35</v>
          </cell>
          <cell r="F209">
            <v>0</v>
          </cell>
          <cell r="G209">
            <v>0</v>
          </cell>
        </row>
        <row r="211">
          <cell r="B211" t="str">
            <v>2.3.11</v>
          </cell>
          <cell r="C211" t="str">
            <v>Trash rack work</v>
          </cell>
        </row>
        <row r="212">
          <cell r="A212" t="str">
            <v>item44</v>
          </cell>
          <cell r="B212" t="str">
            <v>a</v>
          </cell>
          <cell r="C212" t="str">
            <v>Trash rack including anchor, bolt and installation</v>
          </cell>
          <cell r="D212" t="str">
            <v>kg</v>
          </cell>
          <cell r="E212">
            <v>28050</v>
          </cell>
          <cell r="F212">
            <v>0</v>
          </cell>
          <cell r="G212">
            <v>0</v>
          </cell>
        </row>
        <row r="214">
          <cell r="B214" t="str">
            <v>2.3.12</v>
          </cell>
          <cell r="C214" t="str">
            <v>Miscellaneous works</v>
          </cell>
        </row>
        <row r="215">
          <cell r="A215" t="str">
            <v>item45</v>
          </cell>
          <cell r="B215" t="str">
            <v>a</v>
          </cell>
          <cell r="C215" t="str">
            <v>Electrical works incl intallation</v>
          </cell>
          <cell r="D215" t="str">
            <v>pcs</v>
          </cell>
          <cell r="E215">
            <v>63</v>
          </cell>
          <cell r="F215">
            <v>1750000</v>
          </cell>
          <cell r="G215">
            <v>110250000</v>
          </cell>
        </row>
        <row r="216">
          <cell r="A216" t="str">
            <v>item46</v>
          </cell>
          <cell r="B216" t="str">
            <v>b</v>
          </cell>
          <cell r="C216" t="str">
            <v>Vertical drain (GI pipe dia. 100 mm, length 700 mm, ctc. 1500 mm), include Street inlet</v>
          </cell>
          <cell r="D216" t="str">
            <v>pcs</v>
          </cell>
          <cell r="E216">
            <v>46</v>
          </cell>
          <cell r="F216">
            <v>0</v>
          </cell>
          <cell r="G216">
            <v>0</v>
          </cell>
        </row>
        <row r="217">
          <cell r="A217" t="str">
            <v>item47</v>
          </cell>
          <cell r="B217" t="str">
            <v>c</v>
          </cell>
          <cell r="C217" t="str">
            <v>Peilschall</v>
          </cell>
          <cell r="D217" t="str">
            <v>pcs</v>
          </cell>
          <cell r="E217">
            <v>2</v>
          </cell>
          <cell r="F217">
            <v>0</v>
          </cell>
          <cell r="G217">
            <v>0</v>
          </cell>
        </row>
        <row r="219">
          <cell r="C219" t="str">
            <v>Total Bill No. 2.3 Forward to Summary</v>
          </cell>
          <cell r="G219">
            <v>13117677400</v>
          </cell>
        </row>
        <row r="222">
          <cell r="B222" t="str">
            <v>BILL NO  :   9. PUMP STATION</v>
          </cell>
        </row>
        <row r="223">
          <cell r="B223" t="str">
            <v>NO.</v>
          </cell>
          <cell r="C223" t="str">
            <v>WORK DESCRIPTION</v>
          </cell>
          <cell r="D223" t="str">
            <v>UNIT</v>
          </cell>
          <cell r="E223" t="str">
            <v>QUANTITY</v>
          </cell>
          <cell r="F223" t="str">
            <v>UNIT RATE Rp.</v>
          </cell>
          <cell r="G223" t="str">
            <v>TOTAL Rp.</v>
          </cell>
        </row>
        <row r="226">
          <cell r="B226" t="str">
            <v>9.1</v>
          </cell>
          <cell r="C226" t="str">
            <v>CIVIL WORKS</v>
          </cell>
        </row>
        <row r="227">
          <cell r="B227" t="str">
            <v>9.1.1</v>
          </cell>
          <cell r="C227" t="str">
            <v>Earthwork</v>
          </cell>
        </row>
        <row r="228">
          <cell r="A228" t="str">
            <v>item13</v>
          </cell>
          <cell r="B228" t="str">
            <v>a</v>
          </cell>
          <cell r="C228" t="str">
            <v>Soil excavation</v>
          </cell>
          <cell r="D228" t="str">
            <v>m3</v>
          </cell>
          <cell r="E228">
            <v>521.77</v>
          </cell>
          <cell r="F228">
            <v>0</v>
          </cell>
          <cell r="G228">
            <v>0</v>
          </cell>
        </row>
        <row r="229">
          <cell r="B229" t="str">
            <v>9.1.2</v>
          </cell>
          <cell r="C229" t="str">
            <v>Prestressed concrete piles works</v>
          </cell>
        </row>
        <row r="230">
          <cell r="B230" t="str">
            <v>a</v>
          </cell>
          <cell r="C230" t="str">
            <v>Prestressed concrete piles dia. 500 mm</v>
          </cell>
          <cell r="D230" t="str">
            <v>m'</v>
          </cell>
          <cell r="E230">
            <v>240</v>
          </cell>
          <cell r="F230">
            <v>450000</v>
          </cell>
          <cell r="G230">
            <v>108000000</v>
          </cell>
        </row>
        <row r="231">
          <cell r="B231" t="str">
            <v>9.1.3</v>
          </cell>
          <cell r="C231" t="str">
            <v>Concrete works</v>
          </cell>
        </row>
        <row r="232">
          <cell r="A232" t="str">
            <v>item24a</v>
          </cell>
          <cell r="B232" t="str">
            <v>a</v>
          </cell>
          <cell r="C232" t="str">
            <v>Lean concrete 1 : 3 : 5</v>
          </cell>
          <cell r="D232" t="str">
            <v>m3</v>
          </cell>
          <cell r="E232">
            <v>13.4</v>
          </cell>
          <cell r="F232" t="e">
            <v>#N/A</v>
          </cell>
          <cell r="G232" t="e">
            <v>#N/A</v>
          </cell>
        </row>
        <row r="233">
          <cell r="A233" t="str">
            <v>item25a</v>
          </cell>
          <cell r="B233" t="str">
            <v>b</v>
          </cell>
          <cell r="C233" t="str">
            <v>Concrete K 225 including formwork for slab, wall, coulomn,ringbalk, roof plat</v>
          </cell>
          <cell r="D233" t="str">
            <v>m3</v>
          </cell>
          <cell r="E233">
            <v>49.1</v>
          </cell>
          <cell r="F233" t="e">
            <v>#N/A</v>
          </cell>
          <cell r="G233" t="e">
            <v>#N/A</v>
          </cell>
        </row>
        <row r="234">
          <cell r="A234" t="str">
            <v>item34a</v>
          </cell>
          <cell r="B234" t="str">
            <v>c</v>
          </cell>
          <cell r="C234" t="str">
            <v>Reinforcement work,deformed bars U24</v>
          </cell>
          <cell r="D234" t="str">
            <v>kg</v>
          </cell>
          <cell r="E234">
            <v>12275</v>
          </cell>
          <cell r="F234" t="e">
            <v>#N/A</v>
          </cell>
          <cell r="G234" t="e">
            <v>#N/A</v>
          </cell>
        </row>
        <row r="235">
          <cell r="B235" t="str">
            <v>9.1.4</v>
          </cell>
          <cell r="C235" t="str">
            <v>Wall</v>
          </cell>
        </row>
        <row r="236">
          <cell r="A236" t="str">
            <v>item24b</v>
          </cell>
          <cell r="B236" t="str">
            <v>a</v>
          </cell>
          <cell r="C236" t="str">
            <v>Brickwall</v>
          </cell>
          <cell r="D236" t="str">
            <v>m3</v>
          </cell>
          <cell r="E236">
            <v>10.49</v>
          </cell>
          <cell r="F236">
            <v>1400000</v>
          </cell>
          <cell r="G236">
            <v>14686000</v>
          </cell>
        </row>
        <row r="237">
          <cell r="A237" t="str">
            <v>item27</v>
          </cell>
          <cell r="B237" t="str">
            <v>b</v>
          </cell>
          <cell r="C237" t="str">
            <v>Plastering</v>
          </cell>
          <cell r="D237" t="str">
            <v>m2</v>
          </cell>
          <cell r="E237">
            <v>276.74</v>
          </cell>
          <cell r="F237">
            <v>0</v>
          </cell>
          <cell r="G237">
            <v>0</v>
          </cell>
        </row>
        <row r="238">
          <cell r="A238" t="str">
            <v>item24c</v>
          </cell>
          <cell r="B238" t="str">
            <v>c</v>
          </cell>
          <cell r="C238" t="str">
            <v>Wall painting</v>
          </cell>
          <cell r="D238" t="str">
            <v>m2</v>
          </cell>
          <cell r="E238">
            <v>276.74</v>
          </cell>
          <cell r="F238">
            <v>17000</v>
          </cell>
          <cell r="G238">
            <v>4704580</v>
          </cell>
        </row>
        <row r="239">
          <cell r="B239" t="str">
            <v>9.1.5</v>
          </cell>
          <cell r="C239" t="str">
            <v>Steel works</v>
          </cell>
        </row>
        <row r="240">
          <cell r="A240" t="str">
            <v>item42a</v>
          </cell>
          <cell r="B240" t="str">
            <v>a</v>
          </cell>
          <cell r="C240" t="str">
            <v>Hand railing dia.100 mm GI</v>
          </cell>
          <cell r="D240" t="str">
            <v>m'</v>
          </cell>
          <cell r="E240">
            <v>24.06</v>
          </cell>
          <cell r="F240">
            <v>44000</v>
          </cell>
          <cell r="G240">
            <v>1058640</v>
          </cell>
        </row>
        <row r="241">
          <cell r="A241" t="str">
            <v>item43</v>
          </cell>
          <cell r="B241" t="str">
            <v>b</v>
          </cell>
          <cell r="C241" t="str">
            <v>Steel painting</v>
          </cell>
          <cell r="D241" t="str">
            <v>m2</v>
          </cell>
          <cell r="E241">
            <v>3.78</v>
          </cell>
          <cell r="F241">
            <v>0</v>
          </cell>
          <cell r="G241">
            <v>0</v>
          </cell>
        </row>
        <row r="242">
          <cell r="A242" t="str">
            <v>item43a</v>
          </cell>
          <cell r="B242" t="str">
            <v>c</v>
          </cell>
          <cell r="C242" t="str">
            <v>alumunium window</v>
          </cell>
          <cell r="D242" t="str">
            <v>pcs</v>
          </cell>
          <cell r="E242">
            <v>6</v>
          </cell>
          <cell r="F242">
            <v>1250000</v>
          </cell>
          <cell r="G242">
            <v>7500000</v>
          </cell>
        </row>
        <row r="243">
          <cell r="A243" t="str">
            <v>item43b</v>
          </cell>
          <cell r="B243" t="str">
            <v>d</v>
          </cell>
          <cell r="C243" t="str">
            <v>steel door in pumping house</v>
          </cell>
          <cell r="D243" t="str">
            <v>pcs</v>
          </cell>
          <cell r="E243">
            <v>1</v>
          </cell>
          <cell r="F243">
            <v>5000000</v>
          </cell>
          <cell r="G243">
            <v>5000000</v>
          </cell>
        </row>
        <row r="244">
          <cell r="B244" t="str">
            <v>9.1.6</v>
          </cell>
          <cell r="C244" t="str">
            <v>Pavement</v>
          </cell>
        </row>
        <row r="245">
          <cell r="A245" t="str">
            <v>item43c</v>
          </cell>
          <cell r="B245" t="str">
            <v>a</v>
          </cell>
          <cell r="C245" t="str">
            <v>Paving Block</v>
          </cell>
          <cell r="D245" t="str">
            <v>m2</v>
          </cell>
          <cell r="E245">
            <v>37.83</v>
          </cell>
          <cell r="F245">
            <v>120000</v>
          </cell>
          <cell r="G245">
            <v>4539600</v>
          </cell>
        </row>
        <row r="246">
          <cell r="A246" t="str">
            <v>item43d</v>
          </cell>
          <cell r="B246" t="str">
            <v>b</v>
          </cell>
          <cell r="C246" t="str">
            <v>sand layer</v>
          </cell>
          <cell r="D246" t="str">
            <v>m3</v>
          </cell>
          <cell r="E246">
            <v>5.67</v>
          </cell>
          <cell r="F246">
            <v>90000</v>
          </cell>
          <cell r="G246">
            <v>510300</v>
          </cell>
        </row>
        <row r="247">
          <cell r="A247" t="str">
            <v>item43e</v>
          </cell>
          <cell r="B247" t="str">
            <v>c</v>
          </cell>
          <cell r="C247" t="str">
            <v>Curb</v>
          </cell>
          <cell r="D247" t="str">
            <v>m'</v>
          </cell>
          <cell r="E247">
            <v>33.880000000000003</v>
          </cell>
          <cell r="F247">
            <v>60000</v>
          </cell>
          <cell r="G247">
            <v>2032800.0000000002</v>
          </cell>
        </row>
        <row r="248">
          <cell r="B248" t="str">
            <v>9.1.7</v>
          </cell>
          <cell r="C248" t="str">
            <v>Miscellaneous works</v>
          </cell>
        </row>
        <row r="249">
          <cell r="A249" t="str">
            <v>item43f</v>
          </cell>
          <cell r="B249" t="str">
            <v>a</v>
          </cell>
          <cell r="C249" t="str">
            <v>Ladder</v>
          </cell>
          <cell r="D249" t="str">
            <v>pcs</v>
          </cell>
          <cell r="E249">
            <v>1</v>
          </cell>
          <cell r="F249">
            <v>4000000</v>
          </cell>
          <cell r="G249">
            <v>4000000</v>
          </cell>
        </row>
        <row r="250">
          <cell r="A250" t="str">
            <v>item43g</v>
          </cell>
          <cell r="B250" t="str">
            <v>b</v>
          </cell>
          <cell r="C250" t="str">
            <v>Fence BRC including excavation, backfill, stone masonry, etc</v>
          </cell>
          <cell r="D250" t="str">
            <v>m'</v>
          </cell>
          <cell r="E250">
            <v>48</v>
          </cell>
          <cell r="F250">
            <v>450000</v>
          </cell>
          <cell r="G250">
            <v>21600000</v>
          </cell>
        </row>
        <row r="251">
          <cell r="C251" t="str">
            <v xml:space="preserve">Sub total Bill No. 9.1 </v>
          </cell>
          <cell r="G251" t="e">
            <v>#N/A</v>
          </cell>
        </row>
        <row r="253">
          <cell r="B253" t="str">
            <v>9.2</v>
          </cell>
          <cell r="C253" t="str">
            <v>MECHANICAL WORK (SUPPLY, DELIVERY, INSTALL AND TESTING)</v>
          </cell>
        </row>
        <row r="254">
          <cell r="B254" t="str">
            <v>9.2.1</v>
          </cell>
          <cell r="C254" t="str">
            <v xml:space="preserve">Vertical Axial ump, cap 200 lt/s c/w Electrical Motor included, suction and </v>
          </cell>
          <cell r="D254" t="str">
            <v>set</v>
          </cell>
          <cell r="E254">
            <v>2</v>
          </cell>
          <cell r="F254">
            <v>625000000</v>
          </cell>
          <cell r="G254">
            <v>1250000000</v>
          </cell>
        </row>
        <row r="255">
          <cell r="C255" t="str">
            <v xml:space="preserve">   discharge pipe, anchor bold, screen, etc.</v>
          </cell>
        </row>
        <row r="256">
          <cell r="B256" t="str">
            <v>9.2.2</v>
          </cell>
          <cell r="C256" t="str">
            <v>Flexible joint g 300 mm including all joints</v>
          </cell>
          <cell r="D256" t="str">
            <v>set</v>
          </cell>
          <cell r="E256">
            <v>4</v>
          </cell>
          <cell r="F256">
            <v>7500000</v>
          </cell>
          <cell r="G256">
            <v>30000000</v>
          </cell>
        </row>
        <row r="257">
          <cell r="B257" t="str">
            <v>9.2.3</v>
          </cell>
          <cell r="C257" t="str">
            <v xml:space="preserve">Electric Hoist Cap. 5 ton including travelling rail, neoprene on cantilever, anchors </v>
          </cell>
          <cell r="D257" t="str">
            <v>unit</v>
          </cell>
          <cell r="E257">
            <v>1</v>
          </cell>
          <cell r="F257">
            <v>415000000</v>
          </cell>
          <cell r="G257">
            <v>415000000</v>
          </cell>
        </row>
        <row r="258">
          <cell r="C258" t="str">
            <v xml:space="preserve">   in cantilever and other accessories needed</v>
          </cell>
        </row>
        <row r="259">
          <cell r="B259" t="str">
            <v>9.2.4</v>
          </cell>
          <cell r="C259" t="str">
            <v xml:space="preserve">Piping Outlet system, welded steel pipe f 300 mm, zink or coated thickness </v>
          </cell>
          <cell r="D259" t="str">
            <v>m</v>
          </cell>
          <cell r="E259">
            <v>16</v>
          </cell>
          <cell r="F259">
            <v>1750000</v>
          </cell>
          <cell r="G259">
            <v>28000000</v>
          </cell>
        </row>
        <row r="260">
          <cell r="C260" t="str">
            <v xml:space="preserve">   8 mm ASTM A37</v>
          </cell>
        </row>
        <row r="261">
          <cell r="B261" t="str">
            <v>9.2.5</v>
          </cell>
          <cell r="C261" t="str">
            <v>Wall Pipe f 300, hotdip galvanized</v>
          </cell>
          <cell r="D261" t="str">
            <v>pcs</v>
          </cell>
          <cell r="E261">
            <v>2</v>
          </cell>
          <cell r="F261">
            <v>10000</v>
          </cell>
          <cell r="G261">
            <v>20000</v>
          </cell>
        </row>
        <row r="262">
          <cell r="B262" t="str">
            <v>9.2.6</v>
          </cell>
          <cell r="C262" t="str">
            <v>Puddle flange steel f 300 - 5 mm thick, hotdip galvanized</v>
          </cell>
          <cell r="D262" t="str">
            <v>pcs</v>
          </cell>
          <cell r="E262">
            <v>2</v>
          </cell>
          <cell r="F262">
            <v>2925000</v>
          </cell>
          <cell r="G262">
            <v>5850000</v>
          </cell>
        </row>
        <row r="263">
          <cell r="B263" t="str">
            <v>9.2.7</v>
          </cell>
          <cell r="C263" t="str">
            <v>Loose flange f 300</v>
          </cell>
          <cell r="D263" t="str">
            <v>pcs</v>
          </cell>
          <cell r="E263">
            <v>24</v>
          </cell>
          <cell r="F263">
            <v>1250000</v>
          </cell>
          <cell r="G263">
            <v>30000000</v>
          </cell>
        </row>
        <row r="264">
          <cell r="B264" t="str">
            <v>9.2.8</v>
          </cell>
          <cell r="C264" t="str">
            <v>Butterfly valve f 300</v>
          </cell>
          <cell r="D264" t="str">
            <v>set</v>
          </cell>
          <cell r="E264">
            <v>2</v>
          </cell>
          <cell r="F264">
            <v>45000000</v>
          </cell>
          <cell r="G264">
            <v>90000000</v>
          </cell>
        </row>
        <row r="265">
          <cell r="B265" t="str">
            <v>9.2.9</v>
          </cell>
          <cell r="C265" t="str">
            <v>Check valve f 300</v>
          </cell>
          <cell r="D265" t="str">
            <v>pcs</v>
          </cell>
          <cell r="E265">
            <v>2</v>
          </cell>
          <cell r="F265">
            <v>17500000</v>
          </cell>
          <cell r="G265">
            <v>35000000</v>
          </cell>
        </row>
        <row r="266">
          <cell r="B266" t="str">
            <v>9.2.10</v>
          </cell>
          <cell r="C266" t="str">
            <v>Testing and commissioning for pump</v>
          </cell>
          <cell r="D266" t="str">
            <v>Ls</v>
          </cell>
          <cell r="E266">
            <v>1</v>
          </cell>
          <cell r="F266">
            <v>25000000</v>
          </cell>
          <cell r="G266">
            <v>25000000</v>
          </cell>
        </row>
        <row r="267">
          <cell r="C267" t="str">
            <v>Sub total Bill No. 9.2</v>
          </cell>
          <cell r="G267">
            <v>1908870000</v>
          </cell>
        </row>
        <row r="269">
          <cell r="B269" t="str">
            <v>9.3</v>
          </cell>
          <cell r="C269" t="str">
            <v>ELECTRICAL WORKS</v>
          </cell>
        </row>
        <row r="270">
          <cell r="B270" t="str">
            <v>9.3.1</v>
          </cell>
          <cell r="C270" t="str">
            <v>Cost of PLN connection 66 KVA 3x100 A</v>
          </cell>
          <cell r="D270" t="str">
            <v>Ls</v>
          </cell>
          <cell r="E270">
            <v>1</v>
          </cell>
          <cell r="F270">
            <v>35000000</v>
          </cell>
          <cell r="G270">
            <v>35000000</v>
          </cell>
        </row>
        <row r="271">
          <cell r="B271" t="str">
            <v>9.3.2</v>
          </cell>
          <cell r="C271" t="str">
            <v>Cable NYFGbY 4x50 mm2 from meter to distribution panel</v>
          </cell>
          <cell r="D271" t="str">
            <v>m</v>
          </cell>
          <cell r="E271">
            <v>12</v>
          </cell>
          <cell r="F271">
            <v>185000</v>
          </cell>
          <cell r="G271">
            <v>2220000</v>
          </cell>
        </row>
        <row r="272">
          <cell r="B272" t="str">
            <v>9.3.3</v>
          </cell>
          <cell r="C272" t="str">
            <v>Main distribution panel incl. WLC, soft starter and cabling to pump</v>
          </cell>
          <cell r="D272" t="str">
            <v>pcs</v>
          </cell>
          <cell r="E272">
            <v>1</v>
          </cell>
          <cell r="F272">
            <v>185000000</v>
          </cell>
          <cell r="G272">
            <v>185000000</v>
          </cell>
        </row>
        <row r="273">
          <cell r="B273" t="str">
            <v>9.3.4</v>
          </cell>
          <cell r="C273" t="str">
            <v>Utiliyi switch board box panel</v>
          </cell>
          <cell r="D273" t="str">
            <v>pcs</v>
          </cell>
          <cell r="E273">
            <v>1</v>
          </cell>
          <cell r="F273">
            <v>5000000</v>
          </cell>
          <cell r="G273">
            <v>5000000</v>
          </cell>
        </row>
        <row r="274">
          <cell r="B274" t="str">
            <v>9.3.5</v>
          </cell>
          <cell r="C274" t="str">
            <v>Lighting pump room box panel</v>
          </cell>
          <cell r="D274" t="str">
            <v>pcs</v>
          </cell>
          <cell r="E274">
            <v>1</v>
          </cell>
          <cell r="F274">
            <v>2850000</v>
          </cell>
          <cell r="G274">
            <v>2850000</v>
          </cell>
        </row>
        <row r="275">
          <cell r="B275" t="str">
            <v>9.3.6</v>
          </cell>
          <cell r="C275" t="str">
            <v>Lighting outdoor box panel</v>
          </cell>
          <cell r="D275" t="str">
            <v>pcs</v>
          </cell>
          <cell r="E275">
            <v>1</v>
          </cell>
          <cell r="F275">
            <v>2250000</v>
          </cell>
          <cell r="G275">
            <v>2250000</v>
          </cell>
        </row>
        <row r="276">
          <cell r="B276" t="str">
            <v>9.3.7</v>
          </cell>
          <cell r="C276" t="str">
            <v>Lighting fixture (TMS 1x36 watt)</v>
          </cell>
          <cell r="D276" t="str">
            <v>point</v>
          </cell>
          <cell r="E276">
            <v>6</v>
          </cell>
          <cell r="F276">
            <v>475000</v>
          </cell>
          <cell r="G276">
            <v>2850000</v>
          </cell>
        </row>
        <row r="277">
          <cell r="B277" t="str">
            <v>9.3.8</v>
          </cell>
          <cell r="C277" t="str">
            <v>Lighting fxture (down light) incl. cabling</v>
          </cell>
          <cell r="D277" t="str">
            <v>point</v>
          </cell>
          <cell r="E277">
            <v>4</v>
          </cell>
          <cell r="F277">
            <v>725000</v>
          </cell>
          <cell r="G277">
            <v>2900000</v>
          </cell>
        </row>
        <row r="278">
          <cell r="B278" t="str">
            <v>9.3.9</v>
          </cell>
          <cell r="C278" t="str">
            <v>Socket outlet single phase incl. cabling</v>
          </cell>
          <cell r="D278" t="str">
            <v>point</v>
          </cell>
          <cell r="E278">
            <v>1</v>
          </cell>
          <cell r="F278">
            <v>225000</v>
          </cell>
          <cell r="G278">
            <v>225000</v>
          </cell>
        </row>
        <row r="279">
          <cell r="B279" t="str">
            <v>9.3.10</v>
          </cell>
          <cell r="C279" t="str">
            <v>Socket outlet 3 phase incl. cabling</v>
          </cell>
          <cell r="D279" t="str">
            <v>point</v>
          </cell>
          <cell r="E279">
            <v>1</v>
          </cell>
          <cell r="F279">
            <v>375000</v>
          </cell>
          <cell r="G279">
            <v>375000</v>
          </cell>
        </row>
        <row r="280">
          <cell r="B280" t="str">
            <v>9.3.11</v>
          </cell>
          <cell r="C280" t="str">
            <v>Grounding for electrical equipments</v>
          </cell>
          <cell r="D280" t="str">
            <v>Ls</v>
          </cell>
          <cell r="E280">
            <v>1</v>
          </cell>
          <cell r="F280">
            <v>15000000</v>
          </cell>
          <cell r="G280">
            <v>15000000</v>
          </cell>
        </row>
        <row r="281">
          <cell r="B281" t="str">
            <v>9.3.12</v>
          </cell>
          <cell r="C281" t="str">
            <v>Lightning protection incl. grounding</v>
          </cell>
          <cell r="D281" t="str">
            <v>Ls</v>
          </cell>
          <cell r="E281">
            <v>1</v>
          </cell>
          <cell r="F281">
            <v>35000000</v>
          </cell>
          <cell r="G281">
            <v>35000000</v>
          </cell>
        </row>
        <row r="282">
          <cell r="B282" t="str">
            <v>9.3.13</v>
          </cell>
          <cell r="C282" t="str">
            <v>Portable pump 1 KW for Maintenance</v>
          </cell>
          <cell r="D282" t="str">
            <v>pcs</v>
          </cell>
          <cell r="E282">
            <v>1</v>
          </cell>
          <cell r="F282">
            <v>12500000</v>
          </cell>
          <cell r="G282">
            <v>12500000</v>
          </cell>
        </row>
        <row r="283">
          <cell r="C283" t="str">
            <v>Sub total Bill No. 9.3</v>
          </cell>
          <cell r="G283">
            <v>301170000</v>
          </cell>
        </row>
        <row r="286">
          <cell r="C286" t="str">
            <v>Total Bill No. 9 PUMP STATION Forward to Summary</v>
          </cell>
          <cell r="G286" t="e">
            <v>#N/A</v>
          </cell>
        </row>
        <row r="290">
          <cell r="B290" t="str">
            <v>BILL NO  :  3. REHABILITATION MAIN DRAIN AND STRUCTURE</v>
          </cell>
        </row>
        <row r="291">
          <cell r="B291" t="str">
            <v>BILL NO  :  3.1. CHANNELS DRAINAGE WORKS</v>
          </cell>
        </row>
        <row r="293">
          <cell r="B293" t="str">
            <v>Summary of Drainage Channels</v>
          </cell>
        </row>
        <row r="294">
          <cell r="B294" t="str">
            <v>No.</v>
          </cell>
          <cell r="C294" t="str">
            <v>Description</v>
          </cell>
          <cell r="D294" t="str">
            <v>Unit</v>
          </cell>
          <cell r="E294" t="str">
            <v>Length</v>
          </cell>
          <cell r="F294" t="str">
            <v>Total</v>
          </cell>
        </row>
        <row r="295">
          <cell r="B295" t="str">
            <v>1</v>
          </cell>
          <cell r="C295" t="str">
            <v>D1 &amp; D2, Interceptor</v>
          </cell>
          <cell r="D295" t="str">
            <v>m</v>
          </cell>
          <cell r="E295">
            <v>1469.4</v>
          </cell>
          <cell r="F295" t="e">
            <v>#N/A</v>
          </cell>
        </row>
        <row r="296">
          <cell r="B296" t="str">
            <v>2</v>
          </cell>
          <cell r="C296" t="str">
            <v>D4a, Downstream Channel of Tando 1</v>
          </cell>
          <cell r="D296" t="str">
            <v>m</v>
          </cell>
          <cell r="E296">
            <v>618.70000000000005</v>
          </cell>
          <cell r="F296" t="e">
            <v>#N/A</v>
          </cell>
        </row>
        <row r="297">
          <cell r="B297" t="str">
            <v>3</v>
          </cell>
          <cell r="C297" t="str">
            <v>D5, Jl. Panglateh</v>
          </cell>
          <cell r="D297" t="str">
            <v>m</v>
          </cell>
          <cell r="E297">
            <v>707.5</v>
          </cell>
          <cell r="F297" t="e">
            <v>#N/A</v>
          </cell>
        </row>
        <row r="298">
          <cell r="B298" t="str">
            <v>4</v>
          </cell>
          <cell r="C298" t="str">
            <v>D6a, Upstream Channel of Tando 2</v>
          </cell>
          <cell r="D298" t="str">
            <v>m</v>
          </cell>
          <cell r="E298">
            <v>616.6</v>
          </cell>
          <cell r="F298" t="e">
            <v>#N/A</v>
          </cell>
        </row>
        <row r="299">
          <cell r="B299" t="str">
            <v>5</v>
          </cell>
          <cell r="C299" t="str">
            <v>D6b, Downstream Channel of Tando 2</v>
          </cell>
          <cell r="D299" t="str">
            <v>m</v>
          </cell>
          <cell r="E299">
            <v>117</v>
          </cell>
          <cell r="F299" t="e">
            <v>#N/A</v>
          </cell>
        </row>
        <row r="300">
          <cell r="B300" t="str">
            <v>6</v>
          </cell>
          <cell r="C300" t="str">
            <v>D7, Jl. Baru / Samudera Pase</v>
          </cell>
          <cell r="D300" t="str">
            <v>m</v>
          </cell>
          <cell r="E300">
            <v>667.7</v>
          </cell>
          <cell r="F300" t="e">
            <v>#N/A</v>
          </cell>
        </row>
        <row r="301">
          <cell r="B301" t="str">
            <v>7</v>
          </cell>
          <cell r="C301" t="str">
            <v>D8, Drainage of Tando 3</v>
          </cell>
          <cell r="D301" t="str">
            <v>m</v>
          </cell>
          <cell r="E301">
            <v>646.5</v>
          </cell>
          <cell r="F301" t="e">
            <v>#N/A</v>
          </cell>
        </row>
        <row r="303">
          <cell r="C303" t="str">
            <v>Total Drainage Channels</v>
          </cell>
          <cell r="E303">
            <v>4843.4000000000005</v>
          </cell>
          <cell r="F303" t="e">
            <v>#N/A</v>
          </cell>
        </row>
        <row r="305">
          <cell r="B305" t="str">
            <v>Incl. earth works, concrete form, reinforcing, curing, replacingand other works as indicated in drawings</v>
          </cell>
        </row>
        <row r="306">
          <cell r="B306" t="str">
            <v>NO.</v>
          </cell>
          <cell r="C306" t="str">
            <v>WORK DESCRIPTION</v>
          </cell>
          <cell r="D306" t="str">
            <v>UNIT</v>
          </cell>
          <cell r="E306" t="str">
            <v>QUANTITY</v>
          </cell>
          <cell r="F306" t="str">
            <v>UNIT RATE Rp.</v>
          </cell>
          <cell r="G306" t="str">
            <v>TOTAL Rp.</v>
          </cell>
        </row>
        <row r="309">
          <cell r="B309" t="str">
            <v>3.1.1</v>
          </cell>
          <cell r="C309" t="str">
            <v>Interceptor D1 &amp; D2</v>
          </cell>
          <cell r="E309">
            <v>1070.4000000000001</v>
          </cell>
        </row>
        <row r="310">
          <cell r="B310" t="str">
            <v>A</v>
          </cell>
          <cell r="C310" t="str">
            <v>Supply and Install Steel Pipe ND. 300 mm</v>
          </cell>
          <cell r="E310">
            <v>86</v>
          </cell>
        </row>
        <row r="311">
          <cell r="A311" t="str">
            <v>item13</v>
          </cell>
          <cell r="B311" t="str">
            <v>1</v>
          </cell>
          <cell r="C311" t="str">
            <v>Soil Excavation</v>
          </cell>
          <cell r="D311" t="str">
            <v>m3</v>
          </cell>
          <cell r="E311">
            <v>465</v>
          </cell>
          <cell r="F311">
            <v>0</v>
          </cell>
          <cell r="G311">
            <v>0</v>
          </cell>
        </row>
        <row r="312">
          <cell r="A312" t="str">
            <v>item18</v>
          </cell>
          <cell r="B312" t="str">
            <v>2</v>
          </cell>
          <cell r="C312" t="str">
            <v>Compacted soil backfill</v>
          </cell>
          <cell r="D312" t="str">
            <v>m3</v>
          </cell>
          <cell r="E312">
            <v>458.93</v>
          </cell>
          <cell r="F312">
            <v>0</v>
          </cell>
          <cell r="G312">
            <v>0</v>
          </cell>
        </row>
        <row r="313">
          <cell r="A313" t="str">
            <v>item18a</v>
          </cell>
          <cell r="B313" t="str">
            <v>3</v>
          </cell>
          <cell r="C313" t="str">
            <v>Soil Disposal</v>
          </cell>
          <cell r="D313" t="str">
            <v>m2</v>
          </cell>
          <cell r="E313">
            <v>6.08</v>
          </cell>
          <cell r="F313" t="e">
            <v>#N/A</v>
          </cell>
          <cell r="G313" t="e">
            <v>#N/A</v>
          </cell>
        </row>
        <row r="314">
          <cell r="A314" t="str">
            <v>item18b</v>
          </cell>
          <cell r="B314" t="str">
            <v>4</v>
          </cell>
          <cell r="C314" t="str">
            <v>Sand layer</v>
          </cell>
          <cell r="D314" t="str">
            <v>m3</v>
          </cell>
          <cell r="E314">
            <v>0</v>
          </cell>
          <cell r="F314" t="e">
            <v>#N/A</v>
          </cell>
          <cell r="G314" t="e">
            <v>#N/A</v>
          </cell>
        </row>
        <row r="315">
          <cell r="A315" t="str">
            <v>item18c</v>
          </cell>
          <cell r="B315" t="str">
            <v>5</v>
          </cell>
          <cell r="C315" t="str">
            <v>Steel Pipe Dia. 300 mm</v>
          </cell>
          <cell r="D315" t="str">
            <v>m</v>
          </cell>
          <cell r="E315">
            <v>86</v>
          </cell>
          <cell r="F315">
            <v>57062.5</v>
          </cell>
          <cell r="G315">
            <v>4907375</v>
          </cell>
        </row>
        <row r="316">
          <cell r="A316" t="str">
            <v>item18d</v>
          </cell>
          <cell r="B316" t="str">
            <v>6</v>
          </cell>
          <cell r="C316" t="str">
            <v>Reinstatement of pavement</v>
          </cell>
          <cell r="D316" t="str">
            <v>m2</v>
          </cell>
          <cell r="E316">
            <v>21</v>
          </cell>
          <cell r="F316">
            <v>0</v>
          </cell>
          <cell r="G316">
            <v>0</v>
          </cell>
        </row>
        <row r="317">
          <cell r="A317" t="str">
            <v>item18e</v>
          </cell>
          <cell r="B317" t="str">
            <v>7</v>
          </cell>
          <cell r="C317" t="str">
            <v>Control box</v>
          </cell>
          <cell r="D317" t="str">
            <v>nos</v>
          </cell>
          <cell r="E317">
            <v>2</v>
          </cell>
          <cell r="F317">
            <v>0</v>
          </cell>
          <cell r="G317">
            <v>0</v>
          </cell>
        </row>
        <row r="318">
          <cell r="C318" t="str">
            <v>Sub Total</v>
          </cell>
          <cell r="G318" t="e">
            <v>#N/A</v>
          </cell>
        </row>
        <row r="320">
          <cell r="B320" t="str">
            <v>B</v>
          </cell>
          <cell r="C320" t="str">
            <v>Supply and Install Steel Pipe ND. 400 mm</v>
          </cell>
          <cell r="E320">
            <v>227</v>
          </cell>
        </row>
        <row r="321">
          <cell r="A321" t="str">
            <v>item13</v>
          </cell>
          <cell r="B321" t="str">
            <v>1</v>
          </cell>
          <cell r="C321" t="str">
            <v>Soil Excavation</v>
          </cell>
          <cell r="D321" t="str">
            <v>m3</v>
          </cell>
          <cell r="E321">
            <v>1376.6</v>
          </cell>
          <cell r="F321">
            <v>0</v>
          </cell>
          <cell r="G321">
            <v>0</v>
          </cell>
        </row>
        <row r="322">
          <cell r="A322" t="str">
            <v>item18</v>
          </cell>
          <cell r="B322" t="str">
            <v>2</v>
          </cell>
          <cell r="C322" t="str">
            <v>Compacted soil backfill</v>
          </cell>
          <cell r="D322" t="str">
            <v>m3</v>
          </cell>
          <cell r="E322">
            <v>1348.09</v>
          </cell>
          <cell r="F322">
            <v>0</v>
          </cell>
          <cell r="G322">
            <v>0</v>
          </cell>
        </row>
        <row r="323">
          <cell r="A323" t="str">
            <v>item18a</v>
          </cell>
          <cell r="B323" t="str">
            <v>3</v>
          </cell>
          <cell r="C323" t="str">
            <v>Soil Disposal</v>
          </cell>
          <cell r="D323" t="str">
            <v>m2</v>
          </cell>
          <cell r="E323">
            <v>28.51</v>
          </cell>
          <cell r="F323" t="e">
            <v>#N/A</v>
          </cell>
          <cell r="G323" t="e">
            <v>#N/A</v>
          </cell>
        </row>
        <row r="324">
          <cell r="A324" t="str">
            <v>item18b</v>
          </cell>
          <cell r="B324" t="str">
            <v>4</v>
          </cell>
          <cell r="C324" t="str">
            <v>Sand layer</v>
          </cell>
          <cell r="D324" t="str">
            <v>m3</v>
          </cell>
          <cell r="E324">
            <v>0</v>
          </cell>
          <cell r="F324" t="e">
            <v>#N/A</v>
          </cell>
          <cell r="G324" t="e">
            <v>#N/A</v>
          </cell>
        </row>
        <row r="325">
          <cell r="A325" t="str">
            <v>item18c</v>
          </cell>
          <cell r="B325" t="str">
            <v>5</v>
          </cell>
          <cell r="C325" t="str">
            <v>Steel Pipe Dia. 300 mm</v>
          </cell>
          <cell r="D325" t="str">
            <v>m</v>
          </cell>
          <cell r="E325">
            <v>227</v>
          </cell>
          <cell r="F325">
            <v>57062.5</v>
          </cell>
          <cell r="G325">
            <v>12953187.5</v>
          </cell>
        </row>
        <row r="326">
          <cell r="A326" t="str">
            <v>item18d</v>
          </cell>
          <cell r="B326" t="str">
            <v>6</v>
          </cell>
          <cell r="C326" t="str">
            <v>Reinstatement of pavement</v>
          </cell>
          <cell r="D326" t="str">
            <v>m2</v>
          </cell>
          <cell r="E326">
            <v>590.20000000000005</v>
          </cell>
          <cell r="F326">
            <v>0</v>
          </cell>
          <cell r="G326">
            <v>0</v>
          </cell>
        </row>
        <row r="327">
          <cell r="A327" t="str">
            <v>item18e</v>
          </cell>
          <cell r="B327" t="str">
            <v>7</v>
          </cell>
          <cell r="C327" t="str">
            <v>Control box</v>
          </cell>
          <cell r="D327" t="str">
            <v>nos</v>
          </cell>
          <cell r="E327">
            <v>5</v>
          </cell>
          <cell r="F327">
            <v>0</v>
          </cell>
          <cell r="G327">
            <v>0</v>
          </cell>
        </row>
        <row r="328">
          <cell r="C328" t="str">
            <v>Sub Total</v>
          </cell>
          <cell r="G328" t="e">
            <v>#N/A</v>
          </cell>
        </row>
        <row r="330">
          <cell r="B330" t="str">
            <v>C</v>
          </cell>
          <cell r="C330" t="str">
            <v>Supply and install Steel Pipe ND. 500 mm</v>
          </cell>
          <cell r="E330">
            <v>72.3</v>
          </cell>
        </row>
        <row r="331">
          <cell r="A331" t="str">
            <v>item13</v>
          </cell>
          <cell r="B331" t="str">
            <v>1</v>
          </cell>
          <cell r="C331" t="str">
            <v>Soil Excavation</v>
          </cell>
          <cell r="D331" t="str">
            <v>m3</v>
          </cell>
          <cell r="E331">
            <v>533.42999999999995</v>
          </cell>
          <cell r="F331">
            <v>0</v>
          </cell>
          <cell r="G331">
            <v>0</v>
          </cell>
        </row>
        <row r="332">
          <cell r="A332" t="str">
            <v>item18</v>
          </cell>
          <cell r="B332" t="str">
            <v>2</v>
          </cell>
          <cell r="C332" t="str">
            <v>Compacted soil backfill</v>
          </cell>
          <cell r="D332" t="str">
            <v>m3</v>
          </cell>
          <cell r="E332">
            <v>519.24</v>
          </cell>
          <cell r="F332">
            <v>0</v>
          </cell>
          <cell r="G332">
            <v>0</v>
          </cell>
        </row>
        <row r="333">
          <cell r="A333" t="str">
            <v>item18a</v>
          </cell>
          <cell r="B333" t="str">
            <v>3</v>
          </cell>
          <cell r="C333" t="str">
            <v>Soil Disposal</v>
          </cell>
          <cell r="D333" t="str">
            <v>m2</v>
          </cell>
          <cell r="E333">
            <v>14.19</v>
          </cell>
          <cell r="F333" t="e">
            <v>#N/A</v>
          </cell>
          <cell r="G333" t="e">
            <v>#N/A</v>
          </cell>
        </row>
        <row r="334">
          <cell r="A334" t="str">
            <v>item18b</v>
          </cell>
          <cell r="B334" t="str">
            <v>4</v>
          </cell>
          <cell r="C334" t="str">
            <v>Sand layer</v>
          </cell>
          <cell r="D334" t="str">
            <v>m3</v>
          </cell>
          <cell r="E334">
            <v>0</v>
          </cell>
          <cell r="F334" t="e">
            <v>#N/A</v>
          </cell>
          <cell r="G334" t="e">
            <v>#N/A</v>
          </cell>
        </row>
        <row r="335">
          <cell r="A335" t="str">
            <v>item18c</v>
          </cell>
          <cell r="B335" t="str">
            <v>5</v>
          </cell>
          <cell r="C335" t="str">
            <v>Steel Pipe Dia. 300 mm</v>
          </cell>
          <cell r="D335" t="str">
            <v>m</v>
          </cell>
          <cell r="E335">
            <v>72.3</v>
          </cell>
          <cell r="F335">
            <v>57062.5</v>
          </cell>
          <cell r="G335">
            <v>4125618.75</v>
          </cell>
        </row>
        <row r="336">
          <cell r="A336" t="str">
            <v>item18d</v>
          </cell>
          <cell r="B336" t="str">
            <v>6</v>
          </cell>
          <cell r="C336" t="str">
            <v>Reinstatement of pavement</v>
          </cell>
          <cell r="D336" t="str">
            <v>m2</v>
          </cell>
          <cell r="E336">
            <v>206.06</v>
          </cell>
          <cell r="F336">
            <v>0</v>
          </cell>
          <cell r="G336">
            <v>0</v>
          </cell>
        </row>
        <row r="337">
          <cell r="A337" t="str">
            <v>item18e</v>
          </cell>
          <cell r="B337" t="str">
            <v>7</v>
          </cell>
          <cell r="C337" t="str">
            <v>Control box</v>
          </cell>
          <cell r="D337" t="str">
            <v>nos</v>
          </cell>
          <cell r="E337">
            <v>2</v>
          </cell>
          <cell r="F337">
            <v>0</v>
          </cell>
          <cell r="G337">
            <v>0</v>
          </cell>
        </row>
        <row r="338">
          <cell r="C338" t="str">
            <v>Sub Total</v>
          </cell>
          <cell r="G338" t="e">
            <v>#N/A</v>
          </cell>
        </row>
        <row r="340">
          <cell r="B340" t="str">
            <v>D</v>
          </cell>
          <cell r="C340" t="str">
            <v>Supply and install Steel Pipe ND. 600 mm</v>
          </cell>
          <cell r="E340">
            <v>470.1</v>
          </cell>
        </row>
        <row r="341">
          <cell r="A341" t="str">
            <v>item13</v>
          </cell>
          <cell r="B341" t="str">
            <v>1</v>
          </cell>
          <cell r="C341" t="str">
            <v>Soil Excavation</v>
          </cell>
          <cell r="D341" t="str">
            <v>m3</v>
          </cell>
          <cell r="E341">
            <v>5007.93</v>
          </cell>
          <cell r="F341">
            <v>0</v>
          </cell>
          <cell r="G341">
            <v>0</v>
          </cell>
        </row>
        <row r="342">
          <cell r="A342" t="str">
            <v>item18</v>
          </cell>
          <cell r="B342" t="str">
            <v>2</v>
          </cell>
          <cell r="C342" t="str">
            <v>Compacted soil backfill</v>
          </cell>
          <cell r="D342" t="str">
            <v>m3</v>
          </cell>
          <cell r="E342">
            <v>4875.08</v>
          </cell>
          <cell r="F342">
            <v>0</v>
          </cell>
          <cell r="G342">
            <v>0</v>
          </cell>
        </row>
        <row r="343">
          <cell r="A343" t="str">
            <v>item18a</v>
          </cell>
          <cell r="B343" t="str">
            <v>3</v>
          </cell>
          <cell r="C343" t="str">
            <v>Soil Disposal</v>
          </cell>
          <cell r="D343" t="str">
            <v>m2</v>
          </cell>
          <cell r="E343">
            <v>132.85</v>
          </cell>
          <cell r="F343" t="e">
            <v>#N/A</v>
          </cell>
          <cell r="G343" t="e">
            <v>#N/A</v>
          </cell>
        </row>
        <row r="344">
          <cell r="A344" t="str">
            <v>item18b</v>
          </cell>
          <cell r="B344" t="str">
            <v>4</v>
          </cell>
          <cell r="C344" t="str">
            <v>Sand layer</v>
          </cell>
          <cell r="D344" t="str">
            <v>m3</v>
          </cell>
          <cell r="E344">
            <v>0</v>
          </cell>
          <cell r="F344" t="e">
            <v>#N/A</v>
          </cell>
          <cell r="G344" t="e">
            <v>#N/A</v>
          </cell>
        </row>
        <row r="345">
          <cell r="A345" t="str">
            <v>item18c</v>
          </cell>
          <cell r="B345" t="str">
            <v>5</v>
          </cell>
          <cell r="C345" t="str">
            <v>Steel Pipe Dia. 300 mm</v>
          </cell>
          <cell r="D345" t="str">
            <v>m</v>
          </cell>
          <cell r="E345">
            <v>470.1</v>
          </cell>
          <cell r="F345">
            <v>57062.5</v>
          </cell>
          <cell r="G345">
            <v>26825081.25</v>
          </cell>
        </row>
        <row r="346">
          <cell r="A346" t="str">
            <v>item18d</v>
          </cell>
          <cell r="B346" t="str">
            <v>6</v>
          </cell>
          <cell r="C346" t="str">
            <v>Reinstatement of pavement</v>
          </cell>
          <cell r="D346" t="str">
            <v>m2</v>
          </cell>
          <cell r="E346">
            <v>1034.22</v>
          </cell>
          <cell r="F346">
            <v>0</v>
          </cell>
          <cell r="G346">
            <v>0</v>
          </cell>
        </row>
        <row r="347">
          <cell r="A347" t="str">
            <v>item18e</v>
          </cell>
          <cell r="B347" t="str">
            <v>7</v>
          </cell>
          <cell r="C347" t="str">
            <v>Control box</v>
          </cell>
          <cell r="D347" t="str">
            <v>nos</v>
          </cell>
          <cell r="E347">
            <v>10</v>
          </cell>
          <cell r="F347">
            <v>0</v>
          </cell>
          <cell r="G347">
            <v>0</v>
          </cell>
        </row>
        <row r="348">
          <cell r="C348" t="str">
            <v>Sub Total</v>
          </cell>
          <cell r="G348" t="e">
            <v>#N/A</v>
          </cell>
        </row>
        <row r="350">
          <cell r="B350" t="str">
            <v>E</v>
          </cell>
          <cell r="C350" t="str">
            <v>Supply and install Steel Pipe ND. 800 mm</v>
          </cell>
          <cell r="E350">
            <v>215</v>
          </cell>
        </row>
        <row r="351">
          <cell r="A351" t="str">
            <v>item13</v>
          </cell>
          <cell r="B351" t="str">
            <v>1</v>
          </cell>
          <cell r="C351" t="str">
            <v>Soil Excavation</v>
          </cell>
          <cell r="D351" t="str">
            <v>m3</v>
          </cell>
          <cell r="E351">
            <v>2174.08</v>
          </cell>
          <cell r="F351">
            <v>0</v>
          </cell>
          <cell r="G351">
            <v>0</v>
          </cell>
        </row>
        <row r="352">
          <cell r="A352" t="str">
            <v>item18</v>
          </cell>
          <cell r="B352" t="str">
            <v>2</v>
          </cell>
          <cell r="C352" t="str">
            <v>Compacted soil backfill</v>
          </cell>
          <cell r="D352" t="str">
            <v>m3</v>
          </cell>
          <cell r="E352">
            <v>2066.06</v>
          </cell>
          <cell r="F352">
            <v>0</v>
          </cell>
          <cell r="G352">
            <v>0</v>
          </cell>
        </row>
        <row r="353">
          <cell r="A353" t="str">
            <v>item18a</v>
          </cell>
          <cell r="B353" t="str">
            <v>3</v>
          </cell>
          <cell r="C353" t="str">
            <v>Soil Disposal</v>
          </cell>
          <cell r="D353" t="str">
            <v>m2</v>
          </cell>
          <cell r="E353">
            <v>108.02</v>
          </cell>
          <cell r="F353" t="e">
            <v>#N/A</v>
          </cell>
          <cell r="G353" t="e">
            <v>#N/A</v>
          </cell>
        </row>
        <row r="354">
          <cell r="A354" t="str">
            <v>item18b</v>
          </cell>
          <cell r="B354" t="str">
            <v>4</v>
          </cell>
          <cell r="C354" t="str">
            <v>Sand layer</v>
          </cell>
          <cell r="D354" t="str">
            <v>m3</v>
          </cell>
          <cell r="E354">
            <v>0</v>
          </cell>
          <cell r="F354" t="e">
            <v>#N/A</v>
          </cell>
          <cell r="G354" t="e">
            <v>#N/A</v>
          </cell>
        </row>
        <row r="355">
          <cell r="A355" t="str">
            <v>item18c</v>
          </cell>
          <cell r="B355" t="str">
            <v>5</v>
          </cell>
          <cell r="C355" t="str">
            <v>Steel Pipe Dia. 300 mm</v>
          </cell>
          <cell r="D355" t="str">
            <v>m</v>
          </cell>
          <cell r="E355">
            <v>470.1</v>
          </cell>
          <cell r="F355">
            <v>57062.5</v>
          </cell>
          <cell r="G355">
            <v>26825081.25</v>
          </cell>
        </row>
        <row r="356">
          <cell r="A356" t="str">
            <v>item18d</v>
          </cell>
          <cell r="B356" t="str">
            <v>6</v>
          </cell>
          <cell r="C356" t="str">
            <v>Reinstatement of pavement</v>
          </cell>
          <cell r="D356" t="str">
            <v>m2</v>
          </cell>
          <cell r="E356">
            <v>494.5</v>
          </cell>
          <cell r="F356">
            <v>0</v>
          </cell>
          <cell r="G356">
            <v>0</v>
          </cell>
        </row>
        <row r="357">
          <cell r="A357" t="str">
            <v>item18e</v>
          </cell>
          <cell r="B357" t="str">
            <v>7</v>
          </cell>
          <cell r="C357" t="str">
            <v>Control box</v>
          </cell>
          <cell r="D357" t="str">
            <v>nos</v>
          </cell>
          <cell r="E357">
            <v>5</v>
          </cell>
          <cell r="F357">
            <v>0</v>
          </cell>
          <cell r="G357">
            <v>0</v>
          </cell>
        </row>
        <row r="358">
          <cell r="C358" t="str">
            <v>Sub Total</v>
          </cell>
          <cell r="G358" t="e">
            <v>#N/A</v>
          </cell>
        </row>
        <row r="360">
          <cell r="B360" t="str">
            <v>F</v>
          </cell>
          <cell r="C360" t="str">
            <v>Supply and install Steel HDPE ND. 300 mm</v>
          </cell>
          <cell r="E360">
            <v>399</v>
          </cell>
        </row>
        <row r="361">
          <cell r="C361" t="str">
            <v>Included fitting &amp; accessories (from Pump Station _ Krueng Cunda)</v>
          </cell>
        </row>
        <row r="362">
          <cell r="A362" t="str">
            <v>item13</v>
          </cell>
          <cell r="B362" t="str">
            <v>1</v>
          </cell>
          <cell r="C362" t="str">
            <v>Soil Excavation</v>
          </cell>
          <cell r="D362" t="str">
            <v>m3</v>
          </cell>
          <cell r="E362">
            <v>1197</v>
          </cell>
          <cell r="F362">
            <v>0</v>
          </cell>
          <cell r="G362">
            <v>0</v>
          </cell>
        </row>
        <row r="363">
          <cell r="A363" t="str">
            <v>item18</v>
          </cell>
          <cell r="B363" t="str">
            <v>2</v>
          </cell>
          <cell r="C363" t="str">
            <v>Compacted soil backfill</v>
          </cell>
          <cell r="D363" t="str">
            <v>m3</v>
          </cell>
          <cell r="E363">
            <v>1168.81</v>
          </cell>
          <cell r="F363">
            <v>0</v>
          </cell>
          <cell r="G363">
            <v>0</v>
          </cell>
        </row>
        <row r="364">
          <cell r="A364" t="str">
            <v>item18a</v>
          </cell>
          <cell r="B364" t="str">
            <v>3</v>
          </cell>
          <cell r="C364" t="str">
            <v>Soil Disposal</v>
          </cell>
          <cell r="D364" t="str">
            <v>m2</v>
          </cell>
          <cell r="E364">
            <v>28.19</v>
          </cell>
          <cell r="F364" t="e">
            <v>#N/A</v>
          </cell>
          <cell r="G364" t="e">
            <v>#N/A</v>
          </cell>
        </row>
        <row r="365">
          <cell r="A365" t="str">
            <v>item18b</v>
          </cell>
          <cell r="B365" t="str">
            <v>4</v>
          </cell>
          <cell r="C365" t="str">
            <v>Sand layer</v>
          </cell>
          <cell r="D365" t="str">
            <v>m3</v>
          </cell>
          <cell r="E365">
            <v>0</v>
          </cell>
          <cell r="F365" t="e">
            <v>#N/A</v>
          </cell>
          <cell r="G365" t="e">
            <v>#N/A</v>
          </cell>
        </row>
        <row r="366">
          <cell r="A366" t="str">
            <v>item18f</v>
          </cell>
          <cell r="B366" t="str">
            <v>5</v>
          </cell>
          <cell r="C366" t="str">
            <v>HDPE Pipe Dia. 300 mm</v>
          </cell>
          <cell r="D366" t="str">
            <v>m</v>
          </cell>
          <cell r="E366">
            <v>399</v>
          </cell>
          <cell r="F366">
            <v>30937.5</v>
          </cell>
          <cell r="G366">
            <v>12344062.5</v>
          </cell>
        </row>
        <row r="367">
          <cell r="A367" t="str">
            <v>item18d</v>
          </cell>
          <cell r="B367" t="str">
            <v>6</v>
          </cell>
          <cell r="C367" t="str">
            <v>Reinstatement of pavement</v>
          </cell>
          <cell r="D367" t="str">
            <v>m2</v>
          </cell>
          <cell r="E367">
            <v>468</v>
          </cell>
          <cell r="F367">
            <v>0</v>
          </cell>
          <cell r="G367">
            <v>0</v>
          </cell>
        </row>
        <row r="368">
          <cell r="C368" t="str">
            <v>Sub Total</v>
          </cell>
          <cell r="G368" t="e">
            <v>#N/A</v>
          </cell>
        </row>
        <row r="370">
          <cell r="B370" t="str">
            <v>G</v>
          </cell>
          <cell r="C370" t="str">
            <v>Outfall to Krueng Cunda</v>
          </cell>
          <cell r="E370">
            <v>1</v>
          </cell>
        </row>
        <row r="371">
          <cell r="A371" t="str">
            <v>item13</v>
          </cell>
          <cell r="B371" t="str">
            <v>1</v>
          </cell>
          <cell r="C371" t="str">
            <v>Soil Excavation</v>
          </cell>
          <cell r="D371" t="str">
            <v>m3</v>
          </cell>
          <cell r="E371">
            <v>46</v>
          </cell>
          <cell r="F371">
            <v>0</v>
          </cell>
          <cell r="G371">
            <v>0</v>
          </cell>
        </row>
        <row r="372">
          <cell r="A372" t="str">
            <v>item18</v>
          </cell>
          <cell r="B372" t="str">
            <v>2</v>
          </cell>
          <cell r="C372" t="str">
            <v>Compacted soil backfill</v>
          </cell>
          <cell r="D372" t="str">
            <v>m3</v>
          </cell>
          <cell r="E372">
            <v>322</v>
          </cell>
          <cell r="F372">
            <v>0</v>
          </cell>
          <cell r="G372">
            <v>0</v>
          </cell>
        </row>
        <row r="373">
          <cell r="A373" t="str">
            <v>item18b</v>
          </cell>
          <cell r="B373" t="str">
            <v>3</v>
          </cell>
          <cell r="C373" t="str">
            <v>Sand layer</v>
          </cell>
          <cell r="D373" t="str">
            <v>m3</v>
          </cell>
          <cell r="E373">
            <v>0</v>
          </cell>
          <cell r="F373" t="e">
            <v>#N/A</v>
          </cell>
          <cell r="G373" t="e">
            <v>#N/A</v>
          </cell>
        </row>
        <row r="374">
          <cell r="A374" t="str">
            <v>item24</v>
          </cell>
          <cell r="B374" t="str">
            <v>4</v>
          </cell>
          <cell r="C374" t="str">
            <v>Stone masonry</v>
          </cell>
          <cell r="D374" t="str">
            <v>m3</v>
          </cell>
          <cell r="E374">
            <v>62</v>
          </cell>
          <cell r="F374">
            <v>0</v>
          </cell>
          <cell r="G374">
            <v>0</v>
          </cell>
        </row>
        <row r="375">
          <cell r="A375" t="str">
            <v>item27</v>
          </cell>
          <cell r="B375" t="str">
            <v>5</v>
          </cell>
          <cell r="C375" t="str">
            <v>Plastering</v>
          </cell>
          <cell r="D375" t="str">
            <v>m2</v>
          </cell>
          <cell r="E375">
            <v>46</v>
          </cell>
          <cell r="F375">
            <v>0</v>
          </cell>
          <cell r="G375">
            <v>0</v>
          </cell>
        </row>
        <row r="376">
          <cell r="A376" t="str">
            <v>item24a</v>
          </cell>
          <cell r="B376" t="str">
            <v>6</v>
          </cell>
          <cell r="C376" t="str">
            <v>Lean Concrete 1 : 3 : 5</v>
          </cell>
          <cell r="D376" t="str">
            <v>m3</v>
          </cell>
          <cell r="E376">
            <v>2.4</v>
          </cell>
          <cell r="F376" t="e">
            <v>#N/A</v>
          </cell>
          <cell r="G376" t="e">
            <v>#N/A</v>
          </cell>
        </row>
        <row r="377">
          <cell r="A377" t="str">
            <v>item25a</v>
          </cell>
          <cell r="B377" t="str">
            <v>7</v>
          </cell>
          <cell r="C377" t="str">
            <v>Concrete K.225 including formwork</v>
          </cell>
          <cell r="D377" t="str">
            <v>m3</v>
          </cell>
          <cell r="E377">
            <v>10.8</v>
          </cell>
          <cell r="F377" t="e">
            <v>#N/A</v>
          </cell>
          <cell r="G377" t="e">
            <v>#N/A</v>
          </cell>
        </row>
        <row r="378">
          <cell r="A378" t="str">
            <v>item34a</v>
          </cell>
          <cell r="B378" t="str">
            <v>8</v>
          </cell>
          <cell r="C378" t="str">
            <v>Reinforcement work, plain bar U.24</v>
          </cell>
          <cell r="D378" t="str">
            <v>kg</v>
          </cell>
          <cell r="E378">
            <v>1080</v>
          </cell>
          <cell r="F378" t="e">
            <v>#N/A</v>
          </cell>
          <cell r="G378" t="e">
            <v>#N/A</v>
          </cell>
        </row>
        <row r="379">
          <cell r="A379" t="str">
            <v>item27a</v>
          </cell>
          <cell r="B379" t="str">
            <v>9</v>
          </cell>
          <cell r="C379" t="str">
            <v>Wooden pile dia. 10 - 2,0 m</v>
          </cell>
          <cell r="D379" t="str">
            <v>nos</v>
          </cell>
          <cell r="E379">
            <v>120</v>
          </cell>
          <cell r="F379">
            <v>10771.475</v>
          </cell>
          <cell r="G379">
            <v>1292577</v>
          </cell>
        </row>
        <row r="380">
          <cell r="C380" t="str">
            <v>Sub Total</v>
          </cell>
          <cell r="G380" t="e">
            <v>#N/A</v>
          </cell>
        </row>
        <row r="382">
          <cell r="C382" t="str">
            <v>Total Bill No. 3.1.1.</v>
          </cell>
          <cell r="E382">
            <v>1469.4</v>
          </cell>
          <cell r="G382" t="e">
            <v>#N/A</v>
          </cell>
        </row>
        <row r="385">
          <cell r="B385" t="str">
            <v>Incl. earth works, concrete form, reinforcing, curing, replacingand other works as indicated in drawings</v>
          </cell>
        </row>
        <row r="386">
          <cell r="B386" t="str">
            <v>NO.</v>
          </cell>
          <cell r="C386" t="str">
            <v>WORK DESCRIPTION</v>
          </cell>
          <cell r="D386" t="str">
            <v>UNIT</v>
          </cell>
          <cell r="E386" t="str">
            <v>QUANTITY</v>
          </cell>
          <cell r="F386" t="str">
            <v>UNIT RATE Rp.</v>
          </cell>
          <cell r="G386" t="str">
            <v>TOTAL Rp.</v>
          </cell>
        </row>
        <row r="389">
          <cell r="B389" t="str">
            <v>3.1.4</v>
          </cell>
          <cell r="C389" t="str">
            <v>Drainage Channel D4A (Downstream of Tando 1)</v>
          </cell>
          <cell r="D389" t="str">
            <v>m</v>
          </cell>
          <cell r="E389">
            <v>618.70000000000005</v>
          </cell>
        </row>
        <row r="390">
          <cell r="A390" t="str">
            <v>item13a</v>
          </cell>
          <cell r="B390" t="str">
            <v>1</v>
          </cell>
          <cell r="C390" t="str">
            <v>Stripping</v>
          </cell>
          <cell r="D390" t="str">
            <v>m2</v>
          </cell>
          <cell r="E390">
            <v>0</v>
          </cell>
          <cell r="F390" t="e">
            <v>#N/A</v>
          </cell>
          <cell r="G390" t="e">
            <v>#N/A</v>
          </cell>
        </row>
        <row r="391">
          <cell r="A391" t="str">
            <v>item13</v>
          </cell>
          <cell r="B391" t="str">
            <v>2</v>
          </cell>
          <cell r="C391" t="str">
            <v>Soil Excavation</v>
          </cell>
          <cell r="D391" t="str">
            <v>m3</v>
          </cell>
          <cell r="E391">
            <v>9676.2999999999993</v>
          </cell>
          <cell r="F391">
            <v>0</v>
          </cell>
          <cell r="G391">
            <v>0</v>
          </cell>
        </row>
        <row r="392">
          <cell r="A392" t="str">
            <v>item18</v>
          </cell>
          <cell r="B392" t="str">
            <v>3</v>
          </cell>
          <cell r="C392" t="str">
            <v>Embankment/material from adjacent area</v>
          </cell>
          <cell r="D392" t="str">
            <v>m3</v>
          </cell>
          <cell r="E392">
            <v>1488.1</v>
          </cell>
          <cell r="F392">
            <v>0</v>
          </cell>
          <cell r="G392">
            <v>0</v>
          </cell>
        </row>
        <row r="393">
          <cell r="A393" t="str">
            <v>item18a</v>
          </cell>
          <cell r="B393" t="str">
            <v>4</v>
          </cell>
          <cell r="C393" t="str">
            <v>Soil Disposal</v>
          </cell>
          <cell r="D393" t="str">
            <v>m2</v>
          </cell>
          <cell r="E393">
            <v>8188.2</v>
          </cell>
          <cell r="F393" t="e">
            <v>#N/A</v>
          </cell>
          <cell r="G393" t="e">
            <v>#N/A</v>
          </cell>
        </row>
        <row r="394">
          <cell r="A394" t="str">
            <v>item19c</v>
          </cell>
          <cell r="B394" t="str">
            <v>5</v>
          </cell>
          <cell r="C394" t="str">
            <v>Selected soil for Embankment</v>
          </cell>
          <cell r="D394" t="str">
            <v>m3</v>
          </cell>
          <cell r="E394">
            <v>0</v>
          </cell>
          <cell r="F394">
            <v>2752.2687499999997</v>
          </cell>
          <cell r="G394">
            <v>0</v>
          </cell>
        </row>
        <row r="395">
          <cell r="A395" t="str">
            <v>item23</v>
          </cell>
          <cell r="B395" t="str">
            <v>6</v>
          </cell>
          <cell r="C395" t="str">
            <v>Sod facing</v>
          </cell>
          <cell r="D395" t="str">
            <v>m2</v>
          </cell>
          <cell r="E395">
            <v>2191.56</v>
          </cell>
          <cell r="F395">
            <v>0</v>
          </cell>
          <cell r="G395">
            <v>0</v>
          </cell>
        </row>
        <row r="396">
          <cell r="A396" t="str">
            <v>item18b</v>
          </cell>
          <cell r="B396" t="str">
            <v>7</v>
          </cell>
          <cell r="C396" t="str">
            <v>Sand layer</v>
          </cell>
          <cell r="D396" t="str">
            <v>m3</v>
          </cell>
          <cell r="E396">
            <v>0</v>
          </cell>
          <cell r="F396" t="e">
            <v>#N/A</v>
          </cell>
          <cell r="G396" t="e">
            <v>#N/A</v>
          </cell>
        </row>
        <row r="397">
          <cell r="A397" t="str">
            <v>item24</v>
          </cell>
          <cell r="B397" t="str">
            <v>8</v>
          </cell>
          <cell r="C397" t="str">
            <v>Stone masonry</v>
          </cell>
          <cell r="D397" t="str">
            <v>m3</v>
          </cell>
          <cell r="E397">
            <v>3532.78</v>
          </cell>
          <cell r="F397">
            <v>0</v>
          </cell>
          <cell r="G397">
            <v>0</v>
          </cell>
        </row>
        <row r="398">
          <cell r="A398" t="str">
            <v>item27</v>
          </cell>
          <cell r="B398" t="str">
            <v>9</v>
          </cell>
          <cell r="C398" t="str">
            <v>Plastering</v>
          </cell>
          <cell r="D398" t="str">
            <v>m2</v>
          </cell>
          <cell r="E398">
            <v>7783.5</v>
          </cell>
          <cell r="F398">
            <v>0</v>
          </cell>
          <cell r="G398">
            <v>0</v>
          </cell>
        </row>
        <row r="399">
          <cell r="A399" t="str">
            <v>item24a</v>
          </cell>
          <cell r="B399" t="str">
            <v>10</v>
          </cell>
          <cell r="C399" t="str">
            <v>Lean Concrete 1 : 3 : 5</v>
          </cell>
          <cell r="D399" t="str">
            <v>m3</v>
          </cell>
          <cell r="E399">
            <v>0</v>
          </cell>
          <cell r="F399" t="e">
            <v>#N/A</v>
          </cell>
          <cell r="G399" t="e">
            <v>#N/A</v>
          </cell>
        </row>
        <row r="400">
          <cell r="A400" t="str">
            <v>item25a</v>
          </cell>
          <cell r="B400" t="str">
            <v>11</v>
          </cell>
          <cell r="C400" t="str">
            <v>Concrete K.225 including formwork</v>
          </cell>
          <cell r="D400" t="str">
            <v>m3</v>
          </cell>
          <cell r="E400">
            <v>0</v>
          </cell>
          <cell r="F400" t="e">
            <v>#N/A</v>
          </cell>
          <cell r="G400" t="e">
            <v>#N/A</v>
          </cell>
        </row>
        <row r="401">
          <cell r="A401" t="str">
            <v>item34a</v>
          </cell>
          <cell r="B401" t="str">
            <v>12</v>
          </cell>
          <cell r="C401" t="str">
            <v>Reinforcement work, plain bar U24</v>
          </cell>
          <cell r="D401" t="str">
            <v>kg</v>
          </cell>
          <cell r="E401">
            <v>0</v>
          </cell>
          <cell r="F401" t="e">
            <v>#N/A</v>
          </cell>
          <cell r="G401" t="e">
            <v>#N/A</v>
          </cell>
        </row>
        <row r="402">
          <cell r="A402" t="str">
            <v>item21</v>
          </cell>
          <cell r="B402" t="str">
            <v>13</v>
          </cell>
          <cell r="C402" t="str">
            <v>Sand and Gravel layer &lt; 60 mm</v>
          </cell>
          <cell r="D402" t="str">
            <v>m3</v>
          </cell>
          <cell r="E402">
            <v>556.83000000000004</v>
          </cell>
          <cell r="F402">
            <v>0</v>
          </cell>
          <cell r="G402">
            <v>0</v>
          </cell>
        </row>
        <row r="403">
          <cell r="A403" t="str">
            <v>item18d</v>
          </cell>
          <cell r="B403" t="str">
            <v>14</v>
          </cell>
          <cell r="C403" t="str">
            <v>Reinstatement of pavement</v>
          </cell>
          <cell r="D403" t="str">
            <v>m2</v>
          </cell>
          <cell r="E403">
            <v>0</v>
          </cell>
          <cell r="F403">
            <v>0</v>
          </cell>
          <cell r="G403">
            <v>0</v>
          </cell>
        </row>
        <row r="404">
          <cell r="A404" t="str">
            <v>item19b</v>
          </cell>
          <cell r="B404" t="str">
            <v>15</v>
          </cell>
          <cell r="C404" t="str">
            <v>Drain hole</v>
          </cell>
          <cell r="D404" t="str">
            <v>nos</v>
          </cell>
          <cell r="E404">
            <v>618.70000000000005</v>
          </cell>
          <cell r="F404" t="e">
            <v>#N/A</v>
          </cell>
          <cell r="G404" t="e">
            <v>#N/A</v>
          </cell>
        </row>
        <row r="405">
          <cell r="A405" t="str">
            <v>item27a</v>
          </cell>
          <cell r="B405" t="str">
            <v>16</v>
          </cell>
          <cell r="C405" t="str">
            <v>Wooden pile dia. 10 - 2,0 m</v>
          </cell>
          <cell r="D405" t="str">
            <v>nos</v>
          </cell>
          <cell r="E405">
            <v>1237.4000000000001</v>
          </cell>
          <cell r="F405">
            <v>10771.475</v>
          </cell>
          <cell r="G405">
            <v>13328623.165000001</v>
          </cell>
        </row>
        <row r="406">
          <cell r="A406" t="str">
            <v>item28a</v>
          </cell>
          <cell r="B406" t="str">
            <v>17</v>
          </cell>
          <cell r="C406" t="str">
            <v>Steel for fine screen, inclued anchor</v>
          </cell>
          <cell r="D406" t="str">
            <v>kg</v>
          </cell>
          <cell r="E406">
            <v>325</v>
          </cell>
          <cell r="F406">
            <v>6435</v>
          </cell>
          <cell r="G406">
            <v>2091375</v>
          </cell>
        </row>
        <row r="407">
          <cell r="A407" t="str">
            <v>item28b</v>
          </cell>
          <cell r="B407" t="str">
            <v>18</v>
          </cell>
          <cell r="C407" t="str">
            <v>Dewatering with sand bag 1 m height</v>
          </cell>
          <cell r="D407" t="str">
            <v>m1</v>
          </cell>
          <cell r="E407">
            <v>618</v>
          </cell>
          <cell r="F407">
            <v>0</v>
          </cell>
          <cell r="G407">
            <v>0</v>
          </cell>
        </row>
        <row r="409">
          <cell r="C409" t="str">
            <v>Total Bill No. 3.1.4</v>
          </cell>
          <cell r="G409" t="e">
            <v>#N/A</v>
          </cell>
        </row>
        <row r="411">
          <cell r="B411" t="str">
            <v>3.1.5</v>
          </cell>
          <cell r="C411" t="str">
            <v>Drainage Channel D5 Jl. Panglateh</v>
          </cell>
          <cell r="E411">
            <v>707.5</v>
          </cell>
        </row>
        <row r="412">
          <cell r="B412" t="str">
            <v>A</v>
          </cell>
          <cell r="C412" t="str">
            <v>Section 1, b = 2,75 m, Fb = 0,2 m</v>
          </cell>
          <cell r="D412" t="str">
            <v>m</v>
          </cell>
          <cell r="E412">
            <v>552</v>
          </cell>
        </row>
        <row r="413">
          <cell r="A413" t="str">
            <v>item13a</v>
          </cell>
          <cell r="B413" t="str">
            <v>1</v>
          </cell>
          <cell r="C413" t="str">
            <v>Stripping</v>
          </cell>
          <cell r="D413" t="str">
            <v>m2</v>
          </cell>
          <cell r="E413">
            <v>0</v>
          </cell>
          <cell r="F413" t="e">
            <v>#N/A</v>
          </cell>
          <cell r="G413" t="e">
            <v>#N/A</v>
          </cell>
        </row>
        <row r="414">
          <cell r="A414" t="str">
            <v>item13</v>
          </cell>
          <cell r="B414" t="str">
            <v>2</v>
          </cell>
          <cell r="C414" t="str">
            <v>Soil Excavation</v>
          </cell>
          <cell r="D414" t="str">
            <v>m3</v>
          </cell>
          <cell r="E414">
            <v>2760</v>
          </cell>
          <cell r="F414">
            <v>0</v>
          </cell>
          <cell r="G414">
            <v>0</v>
          </cell>
        </row>
        <row r="415">
          <cell r="A415" t="str">
            <v>item18</v>
          </cell>
          <cell r="B415" t="str">
            <v>3</v>
          </cell>
          <cell r="C415" t="str">
            <v>Compacted soil backfill</v>
          </cell>
          <cell r="D415" t="str">
            <v>m3</v>
          </cell>
          <cell r="E415">
            <v>132.47999999999999</v>
          </cell>
          <cell r="F415">
            <v>0</v>
          </cell>
          <cell r="G415">
            <v>0</v>
          </cell>
        </row>
        <row r="416">
          <cell r="A416" t="str">
            <v>item18a</v>
          </cell>
          <cell r="B416" t="str">
            <v>4</v>
          </cell>
          <cell r="C416" t="str">
            <v>Soil Disposal</v>
          </cell>
          <cell r="D416" t="str">
            <v>m2</v>
          </cell>
          <cell r="E416">
            <v>1413.12</v>
          </cell>
          <cell r="F416" t="e">
            <v>#N/A</v>
          </cell>
          <cell r="G416" t="e">
            <v>#N/A</v>
          </cell>
        </row>
        <row r="417">
          <cell r="A417" t="str">
            <v>item19c</v>
          </cell>
          <cell r="B417" t="str">
            <v>5</v>
          </cell>
          <cell r="C417" t="str">
            <v>Selected soil for Embankment</v>
          </cell>
          <cell r="D417" t="str">
            <v>m3</v>
          </cell>
          <cell r="E417">
            <v>1214.4000000000001</v>
          </cell>
          <cell r="F417">
            <v>2752.2687499999997</v>
          </cell>
          <cell r="G417">
            <v>3342355.17</v>
          </cell>
        </row>
        <row r="418">
          <cell r="A418" t="str">
            <v>item23</v>
          </cell>
          <cell r="B418" t="str">
            <v>6</v>
          </cell>
          <cell r="C418" t="str">
            <v>Sod facing</v>
          </cell>
          <cell r="D418" t="str">
            <v>m2</v>
          </cell>
          <cell r="E418">
            <v>0</v>
          </cell>
          <cell r="F418">
            <v>0</v>
          </cell>
          <cell r="G418">
            <v>0</v>
          </cell>
        </row>
        <row r="419">
          <cell r="A419" t="str">
            <v>item18b</v>
          </cell>
          <cell r="B419" t="str">
            <v>7</v>
          </cell>
          <cell r="C419" t="str">
            <v>Sand layer</v>
          </cell>
          <cell r="D419" t="str">
            <v>m3</v>
          </cell>
          <cell r="E419">
            <v>207</v>
          </cell>
          <cell r="F419" t="e">
            <v>#N/A</v>
          </cell>
          <cell r="G419" t="e">
            <v>#N/A</v>
          </cell>
        </row>
        <row r="420">
          <cell r="A420" t="str">
            <v>item24</v>
          </cell>
          <cell r="B420" t="str">
            <v>8</v>
          </cell>
          <cell r="C420" t="str">
            <v>Stone masonry</v>
          </cell>
          <cell r="D420" t="str">
            <v>m3</v>
          </cell>
          <cell r="E420">
            <v>441</v>
          </cell>
          <cell r="F420">
            <v>0</v>
          </cell>
          <cell r="G420">
            <v>0</v>
          </cell>
        </row>
        <row r="421">
          <cell r="A421" t="str">
            <v>item27</v>
          </cell>
          <cell r="B421" t="str">
            <v>9</v>
          </cell>
          <cell r="C421" t="str">
            <v>Plastering</v>
          </cell>
          <cell r="D421" t="str">
            <v>m2</v>
          </cell>
          <cell r="E421">
            <v>720</v>
          </cell>
          <cell r="F421">
            <v>0</v>
          </cell>
          <cell r="G421">
            <v>0</v>
          </cell>
        </row>
        <row r="422">
          <cell r="A422" t="str">
            <v>item24a</v>
          </cell>
          <cell r="B422" t="str">
            <v>10</v>
          </cell>
          <cell r="C422" t="str">
            <v>Lean Concrete 1 : 3 : 5</v>
          </cell>
          <cell r="D422" t="str">
            <v>m3</v>
          </cell>
          <cell r="E422">
            <v>103.5</v>
          </cell>
          <cell r="F422" t="e">
            <v>#N/A</v>
          </cell>
          <cell r="G422" t="e">
            <v>#N/A</v>
          </cell>
        </row>
        <row r="423">
          <cell r="A423" t="str">
            <v>item25a</v>
          </cell>
          <cell r="B423" t="str">
            <v>11</v>
          </cell>
          <cell r="C423" t="str">
            <v>Concrete K.225 including formwork</v>
          </cell>
          <cell r="D423" t="str">
            <v>m3</v>
          </cell>
          <cell r="E423">
            <v>1545.6</v>
          </cell>
          <cell r="F423" t="e">
            <v>#N/A</v>
          </cell>
          <cell r="G423" t="e">
            <v>#N/A</v>
          </cell>
        </row>
        <row r="424">
          <cell r="A424" t="str">
            <v>item34a</v>
          </cell>
          <cell r="B424" t="str">
            <v>12</v>
          </cell>
          <cell r="C424" t="str">
            <v>Reinforcement work, plain bar U24</v>
          </cell>
          <cell r="D424" t="str">
            <v>kg</v>
          </cell>
          <cell r="E424">
            <v>229923.5</v>
          </cell>
          <cell r="F424" t="e">
            <v>#N/A</v>
          </cell>
          <cell r="G424" t="e">
            <v>#N/A</v>
          </cell>
        </row>
        <row r="425">
          <cell r="A425" t="str">
            <v>item21</v>
          </cell>
          <cell r="B425" t="str">
            <v>13</v>
          </cell>
          <cell r="C425" t="str">
            <v>Sand and Gravel layer &lt; 60 mm</v>
          </cell>
          <cell r="D425" t="str">
            <v>m3</v>
          </cell>
          <cell r="E425">
            <v>0</v>
          </cell>
          <cell r="F425">
            <v>0</v>
          </cell>
          <cell r="G425">
            <v>0</v>
          </cell>
        </row>
        <row r="426">
          <cell r="A426" t="str">
            <v>item18d</v>
          </cell>
          <cell r="B426" t="str">
            <v>14</v>
          </cell>
          <cell r="C426" t="str">
            <v>Reinstatement of pavement</v>
          </cell>
          <cell r="D426" t="str">
            <v>m2</v>
          </cell>
          <cell r="E426">
            <v>2208</v>
          </cell>
          <cell r="F426">
            <v>0</v>
          </cell>
          <cell r="G426">
            <v>0</v>
          </cell>
        </row>
        <row r="427">
          <cell r="A427" t="str">
            <v>item19b</v>
          </cell>
          <cell r="B427" t="str">
            <v>15</v>
          </cell>
          <cell r="C427" t="str">
            <v>Drain hole</v>
          </cell>
          <cell r="D427" t="str">
            <v>nos</v>
          </cell>
          <cell r="E427">
            <v>250</v>
          </cell>
          <cell r="F427" t="e">
            <v>#N/A</v>
          </cell>
          <cell r="G427" t="e">
            <v>#N/A</v>
          </cell>
        </row>
        <row r="428">
          <cell r="A428" t="str">
            <v>item28a</v>
          </cell>
          <cell r="B428" t="str">
            <v>16</v>
          </cell>
          <cell r="C428" t="str">
            <v>Steel for fine screen, inclued anchor</v>
          </cell>
          <cell r="D428" t="str">
            <v>kg</v>
          </cell>
          <cell r="E428">
            <v>2200</v>
          </cell>
          <cell r="F428">
            <v>6435</v>
          </cell>
          <cell r="G428">
            <v>14157000</v>
          </cell>
        </row>
        <row r="429">
          <cell r="A429" t="str">
            <v>item28b</v>
          </cell>
          <cell r="B429" t="str">
            <v>17</v>
          </cell>
          <cell r="C429" t="str">
            <v>Dewatering with sand bag 1 m height</v>
          </cell>
          <cell r="D429" t="str">
            <v>m1</v>
          </cell>
          <cell r="E429">
            <v>200</v>
          </cell>
          <cell r="F429">
            <v>0</v>
          </cell>
          <cell r="G429">
            <v>0</v>
          </cell>
        </row>
        <row r="430">
          <cell r="C430" t="str">
            <v>Sub Total Bill No. 3.1.5 A</v>
          </cell>
          <cell r="G430" t="e">
            <v>#N/A</v>
          </cell>
        </row>
        <row r="432">
          <cell r="B432" t="str">
            <v>B</v>
          </cell>
          <cell r="C432" t="str">
            <v>Section 2, b = 2,75 m, Fb = 0,5 m</v>
          </cell>
          <cell r="D432" t="str">
            <v>m</v>
          </cell>
          <cell r="E432">
            <v>89.3</v>
          </cell>
        </row>
        <row r="433">
          <cell r="A433" t="str">
            <v>item13a</v>
          </cell>
          <cell r="B433" t="str">
            <v>1</v>
          </cell>
          <cell r="C433" t="str">
            <v>Stripping</v>
          </cell>
          <cell r="D433" t="str">
            <v>m2</v>
          </cell>
          <cell r="E433">
            <v>0</v>
          </cell>
          <cell r="F433" t="e">
            <v>#N/A</v>
          </cell>
          <cell r="G433" t="e">
            <v>#N/A</v>
          </cell>
        </row>
        <row r="434">
          <cell r="A434" t="str">
            <v>item13</v>
          </cell>
          <cell r="B434" t="str">
            <v>2</v>
          </cell>
          <cell r="C434" t="str">
            <v>Soil Excavation</v>
          </cell>
          <cell r="D434" t="str">
            <v>m3</v>
          </cell>
          <cell r="E434">
            <v>758.77</v>
          </cell>
          <cell r="F434">
            <v>0</v>
          </cell>
          <cell r="G434">
            <v>0</v>
          </cell>
        </row>
        <row r="435">
          <cell r="A435" t="str">
            <v>item18</v>
          </cell>
          <cell r="B435" t="str">
            <v>3</v>
          </cell>
          <cell r="C435" t="str">
            <v>Compacted soil backfill</v>
          </cell>
          <cell r="D435" t="str">
            <v>m3</v>
          </cell>
          <cell r="E435">
            <v>75.3</v>
          </cell>
          <cell r="F435">
            <v>0</v>
          </cell>
          <cell r="G435">
            <v>0</v>
          </cell>
        </row>
        <row r="436">
          <cell r="A436" t="str">
            <v>item18a</v>
          </cell>
          <cell r="B436" t="str">
            <v>4</v>
          </cell>
          <cell r="C436" t="str">
            <v>Soil Disposal</v>
          </cell>
          <cell r="D436" t="str">
            <v>m2</v>
          </cell>
          <cell r="E436">
            <v>683.47</v>
          </cell>
          <cell r="F436" t="e">
            <v>#N/A</v>
          </cell>
          <cell r="G436" t="e">
            <v>#N/A</v>
          </cell>
        </row>
        <row r="437">
          <cell r="A437" t="str">
            <v>item19c</v>
          </cell>
          <cell r="B437" t="str">
            <v>5</v>
          </cell>
          <cell r="C437" t="str">
            <v>Selected soil for Embankment</v>
          </cell>
          <cell r="D437" t="str">
            <v>m3</v>
          </cell>
          <cell r="E437">
            <v>0</v>
          </cell>
          <cell r="F437">
            <v>2752.2687499999997</v>
          </cell>
          <cell r="G437">
            <v>0</v>
          </cell>
        </row>
        <row r="438">
          <cell r="A438" t="str">
            <v>item23</v>
          </cell>
          <cell r="B438" t="str">
            <v>6</v>
          </cell>
          <cell r="C438" t="str">
            <v>Sod facing</v>
          </cell>
          <cell r="D438" t="str">
            <v>m2</v>
          </cell>
          <cell r="E438">
            <v>0</v>
          </cell>
          <cell r="F438">
            <v>0</v>
          </cell>
          <cell r="G438">
            <v>0</v>
          </cell>
        </row>
        <row r="439">
          <cell r="A439" t="str">
            <v>item18b</v>
          </cell>
          <cell r="B439" t="str">
            <v>7</v>
          </cell>
          <cell r="C439" t="str">
            <v>Sand layer</v>
          </cell>
          <cell r="D439" t="str">
            <v>m3</v>
          </cell>
          <cell r="E439">
            <v>30.36</v>
          </cell>
          <cell r="F439" t="e">
            <v>#N/A</v>
          </cell>
          <cell r="G439" t="e">
            <v>#N/A</v>
          </cell>
        </row>
        <row r="440">
          <cell r="A440" t="str">
            <v>item24</v>
          </cell>
          <cell r="B440" t="str">
            <v>8</v>
          </cell>
          <cell r="C440" t="str">
            <v>Stone masonry</v>
          </cell>
          <cell r="D440" t="str">
            <v>m3</v>
          </cell>
          <cell r="E440">
            <v>0</v>
          </cell>
          <cell r="F440">
            <v>0</v>
          </cell>
          <cell r="G440">
            <v>0</v>
          </cell>
        </row>
        <row r="441">
          <cell r="A441" t="str">
            <v>item27</v>
          </cell>
          <cell r="B441" t="str">
            <v>9</v>
          </cell>
          <cell r="C441" t="str">
            <v>Plastering</v>
          </cell>
          <cell r="D441" t="str">
            <v>m2</v>
          </cell>
          <cell r="E441">
            <v>0</v>
          </cell>
          <cell r="F441">
            <v>0</v>
          </cell>
          <cell r="G441">
            <v>0</v>
          </cell>
        </row>
        <row r="442">
          <cell r="A442" t="str">
            <v>item24a</v>
          </cell>
          <cell r="B442" t="str">
            <v>10</v>
          </cell>
          <cell r="C442" t="str">
            <v>Lean Concrete 1 : 3 : 5</v>
          </cell>
          <cell r="D442" t="str">
            <v>m3</v>
          </cell>
          <cell r="E442">
            <v>12.28</v>
          </cell>
          <cell r="F442" t="e">
            <v>#N/A</v>
          </cell>
          <cell r="G442" t="e">
            <v>#N/A</v>
          </cell>
        </row>
        <row r="443">
          <cell r="A443" t="str">
            <v>item25a</v>
          </cell>
          <cell r="B443" t="str">
            <v>11</v>
          </cell>
          <cell r="C443" t="str">
            <v>Concrete K.225 including formwork</v>
          </cell>
          <cell r="D443" t="str">
            <v>m3</v>
          </cell>
          <cell r="E443">
            <v>171.49</v>
          </cell>
          <cell r="F443" t="e">
            <v>#N/A</v>
          </cell>
          <cell r="G443" t="e">
            <v>#N/A</v>
          </cell>
        </row>
        <row r="444">
          <cell r="A444" t="str">
            <v>item34a</v>
          </cell>
          <cell r="B444" t="str">
            <v>12</v>
          </cell>
          <cell r="C444" t="str">
            <v>Reinforcement work, plain bar U24</v>
          </cell>
          <cell r="D444" t="str">
            <v>kg</v>
          </cell>
          <cell r="E444">
            <v>17149</v>
          </cell>
          <cell r="F444" t="e">
            <v>#N/A</v>
          </cell>
          <cell r="G444" t="e">
            <v>#N/A</v>
          </cell>
        </row>
        <row r="445">
          <cell r="A445" t="str">
            <v>item21</v>
          </cell>
          <cell r="B445" t="str">
            <v>13</v>
          </cell>
          <cell r="C445" t="str">
            <v>Sand and Gravel layer &lt; 60 mm</v>
          </cell>
          <cell r="D445" t="str">
            <v>m3</v>
          </cell>
          <cell r="E445">
            <v>80.37</v>
          </cell>
          <cell r="F445">
            <v>0</v>
          </cell>
          <cell r="G445">
            <v>0</v>
          </cell>
        </row>
        <row r="446">
          <cell r="A446" t="str">
            <v>item18d</v>
          </cell>
          <cell r="B446" t="str">
            <v>14</v>
          </cell>
          <cell r="C446" t="str">
            <v>Reinstatement of pavement</v>
          </cell>
          <cell r="D446" t="str">
            <v>m2</v>
          </cell>
          <cell r="E446">
            <v>0</v>
          </cell>
          <cell r="F446">
            <v>0</v>
          </cell>
          <cell r="G446">
            <v>0</v>
          </cell>
        </row>
        <row r="447">
          <cell r="A447" t="str">
            <v>item19b</v>
          </cell>
          <cell r="B447" t="str">
            <v>15</v>
          </cell>
          <cell r="C447" t="str">
            <v>Drain hole</v>
          </cell>
          <cell r="D447" t="str">
            <v>nos</v>
          </cell>
          <cell r="E447">
            <v>89.3</v>
          </cell>
          <cell r="F447" t="e">
            <v>#N/A</v>
          </cell>
          <cell r="G447" t="e">
            <v>#N/A</v>
          </cell>
        </row>
        <row r="448">
          <cell r="A448" t="str">
            <v>item28a</v>
          </cell>
          <cell r="B448" t="str">
            <v>16</v>
          </cell>
          <cell r="C448" t="str">
            <v>Steel for fine screen, inclued anchor</v>
          </cell>
          <cell r="D448" t="str">
            <v>kg</v>
          </cell>
          <cell r="E448">
            <v>720</v>
          </cell>
          <cell r="F448">
            <v>6435</v>
          </cell>
          <cell r="G448">
            <v>4633200</v>
          </cell>
        </row>
        <row r="449">
          <cell r="A449" t="str">
            <v>item28b</v>
          </cell>
          <cell r="B449" t="str">
            <v>17</v>
          </cell>
          <cell r="C449" t="str">
            <v>Dewatering with sand bag 1 m height</v>
          </cell>
          <cell r="D449" t="str">
            <v>m1</v>
          </cell>
          <cell r="E449">
            <v>89</v>
          </cell>
          <cell r="F449">
            <v>0</v>
          </cell>
          <cell r="G449">
            <v>0</v>
          </cell>
        </row>
        <row r="450">
          <cell r="C450" t="str">
            <v>Sub Total Bill No. 3.1.5 B</v>
          </cell>
          <cell r="G450" t="e">
            <v>#N/A</v>
          </cell>
        </row>
        <row r="452">
          <cell r="B452" t="str">
            <v>C</v>
          </cell>
          <cell r="C452" t="str">
            <v xml:space="preserve">Section 3, b = 3,5 m </v>
          </cell>
          <cell r="D452" t="str">
            <v>m</v>
          </cell>
          <cell r="E452">
            <v>66.2</v>
          </cell>
        </row>
        <row r="453">
          <cell r="A453" t="str">
            <v>item13a</v>
          </cell>
          <cell r="B453" t="str">
            <v>1</v>
          </cell>
          <cell r="C453" t="str">
            <v>Stripping</v>
          </cell>
          <cell r="D453" t="str">
            <v>m2</v>
          </cell>
          <cell r="E453">
            <v>0</v>
          </cell>
          <cell r="F453" t="e">
            <v>#N/A</v>
          </cell>
          <cell r="G453" t="e">
            <v>#N/A</v>
          </cell>
        </row>
        <row r="454">
          <cell r="A454" t="str">
            <v>item13</v>
          </cell>
          <cell r="B454" t="str">
            <v>2</v>
          </cell>
          <cell r="C454" t="str">
            <v>Soil Excavation</v>
          </cell>
          <cell r="D454" t="str">
            <v>m3</v>
          </cell>
          <cell r="E454">
            <v>645.12</v>
          </cell>
          <cell r="F454">
            <v>0</v>
          </cell>
          <cell r="G454">
            <v>0</v>
          </cell>
        </row>
        <row r="455">
          <cell r="A455" t="str">
            <v>item18</v>
          </cell>
          <cell r="B455" t="str">
            <v>3</v>
          </cell>
          <cell r="C455" t="str">
            <v>Compacted soil backfill</v>
          </cell>
          <cell r="D455" t="str">
            <v>m3</v>
          </cell>
          <cell r="E455">
            <v>63.55</v>
          </cell>
          <cell r="F455">
            <v>0</v>
          </cell>
          <cell r="G455">
            <v>0</v>
          </cell>
        </row>
        <row r="456">
          <cell r="A456" t="str">
            <v>item18a</v>
          </cell>
          <cell r="B456" t="str">
            <v>4</v>
          </cell>
          <cell r="C456" t="str">
            <v>Soil Disposal</v>
          </cell>
          <cell r="D456" t="str">
            <v>m2</v>
          </cell>
          <cell r="E456">
            <v>581.57000000000005</v>
          </cell>
          <cell r="F456" t="e">
            <v>#N/A</v>
          </cell>
          <cell r="G456" t="e">
            <v>#N/A</v>
          </cell>
        </row>
        <row r="457">
          <cell r="A457" t="str">
            <v>item19c</v>
          </cell>
          <cell r="B457" t="str">
            <v>5</v>
          </cell>
          <cell r="C457" t="str">
            <v>Selected soil for Embankment</v>
          </cell>
          <cell r="D457" t="str">
            <v>m3</v>
          </cell>
          <cell r="E457">
            <v>0</v>
          </cell>
          <cell r="F457">
            <v>2752.2687499999997</v>
          </cell>
          <cell r="G457">
            <v>0</v>
          </cell>
        </row>
        <row r="458">
          <cell r="A458" t="str">
            <v>item23</v>
          </cell>
          <cell r="B458" t="str">
            <v>6</v>
          </cell>
          <cell r="C458" t="str">
            <v>Sod facing</v>
          </cell>
          <cell r="D458" t="str">
            <v>m2</v>
          </cell>
          <cell r="E458">
            <v>0</v>
          </cell>
          <cell r="F458">
            <v>0</v>
          </cell>
          <cell r="G458">
            <v>0</v>
          </cell>
        </row>
        <row r="459">
          <cell r="A459" t="str">
            <v>item18b</v>
          </cell>
          <cell r="B459" t="str">
            <v>7</v>
          </cell>
          <cell r="C459" t="str">
            <v>Sand layer</v>
          </cell>
          <cell r="D459" t="str">
            <v>m3</v>
          </cell>
          <cell r="E459">
            <v>22.51</v>
          </cell>
          <cell r="F459" t="e">
            <v>#N/A</v>
          </cell>
          <cell r="G459" t="e">
            <v>#N/A</v>
          </cell>
        </row>
        <row r="460">
          <cell r="A460" t="str">
            <v>item24</v>
          </cell>
          <cell r="B460" t="str">
            <v>8</v>
          </cell>
          <cell r="C460" t="str">
            <v>Stone masonry</v>
          </cell>
          <cell r="D460" t="str">
            <v>m3</v>
          </cell>
          <cell r="E460">
            <v>0</v>
          </cell>
          <cell r="F460">
            <v>0</v>
          </cell>
          <cell r="G460">
            <v>0</v>
          </cell>
        </row>
        <row r="461">
          <cell r="A461" t="str">
            <v>item27</v>
          </cell>
          <cell r="B461" t="str">
            <v>9</v>
          </cell>
          <cell r="C461" t="str">
            <v>Plastering</v>
          </cell>
          <cell r="D461" t="str">
            <v>m2</v>
          </cell>
          <cell r="E461">
            <v>0</v>
          </cell>
          <cell r="F461">
            <v>0</v>
          </cell>
          <cell r="G461">
            <v>0</v>
          </cell>
        </row>
        <row r="462">
          <cell r="A462" t="str">
            <v>item24a</v>
          </cell>
          <cell r="B462" t="str">
            <v>10</v>
          </cell>
          <cell r="C462" t="str">
            <v>Lean Concrete 1 : 3 : 5</v>
          </cell>
          <cell r="D462" t="str">
            <v>m3</v>
          </cell>
          <cell r="E462">
            <v>9.1</v>
          </cell>
          <cell r="F462" t="e">
            <v>#N/A</v>
          </cell>
          <cell r="G462" t="e">
            <v>#N/A</v>
          </cell>
        </row>
        <row r="463">
          <cell r="A463" t="str">
            <v>item25a</v>
          </cell>
          <cell r="B463" t="str">
            <v>11</v>
          </cell>
          <cell r="C463" t="str">
            <v>Concrete K.225 including formwork</v>
          </cell>
          <cell r="D463" t="str">
            <v>m3</v>
          </cell>
          <cell r="E463">
            <v>139.68</v>
          </cell>
          <cell r="F463" t="e">
            <v>#N/A</v>
          </cell>
          <cell r="G463" t="e">
            <v>#N/A</v>
          </cell>
        </row>
        <row r="464">
          <cell r="A464" t="str">
            <v>item34a</v>
          </cell>
          <cell r="B464" t="str">
            <v>12</v>
          </cell>
          <cell r="C464" t="str">
            <v>Reinforcement work, plain bar U24</v>
          </cell>
          <cell r="D464" t="str">
            <v>kg</v>
          </cell>
          <cell r="E464">
            <v>13968</v>
          </cell>
          <cell r="F464" t="e">
            <v>#N/A</v>
          </cell>
          <cell r="G464" t="e">
            <v>#N/A</v>
          </cell>
        </row>
        <row r="465">
          <cell r="A465" t="str">
            <v>item21</v>
          </cell>
          <cell r="B465" t="str">
            <v>13</v>
          </cell>
          <cell r="C465" t="str">
            <v>Sand and Gravel layer &lt; 60 mm</v>
          </cell>
          <cell r="D465" t="str">
            <v>m3</v>
          </cell>
          <cell r="E465">
            <v>59.58</v>
          </cell>
          <cell r="F465">
            <v>0</v>
          </cell>
          <cell r="G465">
            <v>0</v>
          </cell>
        </row>
        <row r="466">
          <cell r="A466" t="str">
            <v>item18d</v>
          </cell>
          <cell r="B466" t="str">
            <v>14</v>
          </cell>
          <cell r="C466" t="str">
            <v>Reinstatement of pavement</v>
          </cell>
          <cell r="D466" t="str">
            <v>m2</v>
          </cell>
          <cell r="E466">
            <v>0</v>
          </cell>
          <cell r="F466">
            <v>0</v>
          </cell>
          <cell r="G466">
            <v>0</v>
          </cell>
        </row>
        <row r="467">
          <cell r="A467" t="str">
            <v>item19b</v>
          </cell>
          <cell r="B467" t="str">
            <v>15</v>
          </cell>
          <cell r="C467" t="str">
            <v>Drain hole</v>
          </cell>
          <cell r="D467" t="str">
            <v>nos</v>
          </cell>
          <cell r="E467">
            <v>66.2</v>
          </cell>
          <cell r="F467" t="e">
            <v>#N/A</v>
          </cell>
          <cell r="G467" t="e">
            <v>#N/A</v>
          </cell>
        </row>
        <row r="468">
          <cell r="A468" t="str">
            <v>item28a</v>
          </cell>
          <cell r="B468" t="str">
            <v>16</v>
          </cell>
          <cell r="C468" t="str">
            <v>Steel for fine screen, inclued anchor</v>
          </cell>
          <cell r="D468" t="str">
            <v>kg</v>
          </cell>
          <cell r="E468">
            <v>230</v>
          </cell>
          <cell r="F468">
            <v>6435</v>
          </cell>
          <cell r="G468">
            <v>1480050</v>
          </cell>
        </row>
        <row r="469">
          <cell r="A469" t="str">
            <v>item28b</v>
          </cell>
          <cell r="B469" t="str">
            <v>17</v>
          </cell>
          <cell r="C469" t="str">
            <v>Dewatering with sand bag 1 m height</v>
          </cell>
          <cell r="D469" t="str">
            <v>m1</v>
          </cell>
          <cell r="E469">
            <v>66</v>
          </cell>
          <cell r="F469">
            <v>0</v>
          </cell>
          <cell r="G469">
            <v>0</v>
          </cell>
        </row>
        <row r="470">
          <cell r="C470" t="str">
            <v>Sub Total Bill No. 3.1.5 C</v>
          </cell>
          <cell r="G470" t="e">
            <v>#N/A</v>
          </cell>
        </row>
        <row r="472">
          <cell r="C472" t="str">
            <v>Total Bill No. 3.1.5</v>
          </cell>
          <cell r="G472" t="e">
            <v>#N/A</v>
          </cell>
        </row>
        <row r="474">
          <cell r="B474" t="str">
            <v>3.1.6</v>
          </cell>
          <cell r="C474" t="str">
            <v>Drainage Channel D6</v>
          </cell>
        </row>
        <row r="475">
          <cell r="B475" t="str">
            <v>A</v>
          </cell>
          <cell r="C475" t="str">
            <v>Section 1, upper Tando 2, b = 20 m</v>
          </cell>
          <cell r="D475" t="str">
            <v>m</v>
          </cell>
          <cell r="E475">
            <v>616.6</v>
          </cell>
        </row>
        <row r="476">
          <cell r="A476" t="str">
            <v>item13a</v>
          </cell>
          <cell r="B476" t="str">
            <v>1</v>
          </cell>
          <cell r="C476" t="str">
            <v>Stripping</v>
          </cell>
          <cell r="D476" t="str">
            <v>m2</v>
          </cell>
          <cell r="E476">
            <v>0</v>
          </cell>
          <cell r="F476" t="e">
            <v>#N/A</v>
          </cell>
          <cell r="G476" t="e">
            <v>#N/A</v>
          </cell>
        </row>
        <row r="477">
          <cell r="A477" t="str">
            <v>item13</v>
          </cell>
          <cell r="B477" t="str">
            <v>2</v>
          </cell>
          <cell r="C477" t="str">
            <v>Soil excavation</v>
          </cell>
          <cell r="D477" t="str">
            <v>m3</v>
          </cell>
          <cell r="E477">
            <v>1456.1</v>
          </cell>
          <cell r="F477">
            <v>0</v>
          </cell>
          <cell r="G477">
            <v>0</v>
          </cell>
        </row>
        <row r="478">
          <cell r="B478" t="str">
            <v>3</v>
          </cell>
          <cell r="C478" t="str">
            <v>Mud excavation</v>
          </cell>
          <cell r="D478" t="str">
            <v>m3</v>
          </cell>
          <cell r="E478">
            <v>554.94000000000005</v>
          </cell>
          <cell r="F478">
            <v>16000</v>
          </cell>
          <cell r="G478">
            <v>8879040</v>
          </cell>
        </row>
        <row r="479">
          <cell r="A479" t="str">
            <v>item18</v>
          </cell>
          <cell r="B479" t="str">
            <v>4</v>
          </cell>
          <cell r="C479" t="str">
            <v>Compacted soil backfill</v>
          </cell>
          <cell r="D479" t="str">
            <v>m3</v>
          </cell>
          <cell r="E479">
            <v>245.86</v>
          </cell>
          <cell r="F479">
            <v>0</v>
          </cell>
          <cell r="G479">
            <v>0</v>
          </cell>
        </row>
        <row r="480">
          <cell r="A480" t="str">
            <v>item18a</v>
          </cell>
          <cell r="B480" t="str">
            <v>5</v>
          </cell>
          <cell r="C480" t="str">
            <v>Soil Disposal</v>
          </cell>
          <cell r="D480" t="str">
            <v>m2</v>
          </cell>
          <cell r="E480">
            <v>1210.24</v>
          </cell>
          <cell r="F480" t="e">
            <v>#N/A</v>
          </cell>
          <cell r="G480" t="e">
            <v>#N/A</v>
          </cell>
        </row>
        <row r="481">
          <cell r="A481" t="str">
            <v>item19c</v>
          </cell>
          <cell r="B481" t="str">
            <v>6</v>
          </cell>
          <cell r="C481" t="str">
            <v>Selected soil for Embankment</v>
          </cell>
          <cell r="D481" t="str">
            <v>m3</v>
          </cell>
          <cell r="E481">
            <v>0</v>
          </cell>
          <cell r="F481">
            <v>2752.2687499999997</v>
          </cell>
          <cell r="G481">
            <v>0</v>
          </cell>
        </row>
        <row r="482">
          <cell r="A482" t="str">
            <v>item23</v>
          </cell>
          <cell r="B482" t="str">
            <v>7</v>
          </cell>
          <cell r="C482" t="str">
            <v>Sod facing</v>
          </cell>
          <cell r="D482" t="str">
            <v>m2</v>
          </cell>
          <cell r="E482">
            <v>0</v>
          </cell>
          <cell r="F482">
            <v>0</v>
          </cell>
          <cell r="G482">
            <v>0</v>
          </cell>
        </row>
        <row r="483">
          <cell r="A483" t="str">
            <v>item18b</v>
          </cell>
          <cell r="B483" t="str">
            <v>8</v>
          </cell>
          <cell r="C483" t="str">
            <v>Sand layer</v>
          </cell>
          <cell r="D483" t="str">
            <v>m3</v>
          </cell>
          <cell r="E483">
            <v>234.31</v>
          </cell>
          <cell r="F483" t="e">
            <v>#N/A</v>
          </cell>
          <cell r="G483" t="e">
            <v>#N/A</v>
          </cell>
        </row>
        <row r="484">
          <cell r="A484" t="str">
            <v>item24</v>
          </cell>
          <cell r="B484" t="str">
            <v>9</v>
          </cell>
          <cell r="C484" t="str">
            <v>Stone masonry</v>
          </cell>
          <cell r="D484" t="str">
            <v>m3</v>
          </cell>
          <cell r="E484">
            <v>1097.55</v>
          </cell>
          <cell r="F484">
            <v>0</v>
          </cell>
          <cell r="G484">
            <v>0</v>
          </cell>
        </row>
        <row r="485">
          <cell r="A485" t="str">
            <v>item27</v>
          </cell>
          <cell r="B485" t="str">
            <v>10</v>
          </cell>
          <cell r="C485" t="str">
            <v>Plastering</v>
          </cell>
          <cell r="D485" t="str">
            <v>m2</v>
          </cell>
          <cell r="E485">
            <v>2466.4</v>
          </cell>
          <cell r="F485">
            <v>0</v>
          </cell>
          <cell r="G485">
            <v>0</v>
          </cell>
        </row>
        <row r="486">
          <cell r="A486" t="str">
            <v>item24a</v>
          </cell>
          <cell r="B486" t="str">
            <v>11</v>
          </cell>
          <cell r="C486" t="str">
            <v>Lean Concrete 1 : 3 : 5</v>
          </cell>
          <cell r="D486" t="str">
            <v>m3</v>
          </cell>
          <cell r="E486">
            <v>0</v>
          </cell>
          <cell r="F486" t="e">
            <v>#N/A</v>
          </cell>
          <cell r="G486" t="e">
            <v>#N/A</v>
          </cell>
        </row>
        <row r="487">
          <cell r="A487" t="str">
            <v>item25a</v>
          </cell>
          <cell r="B487" t="str">
            <v>12</v>
          </cell>
          <cell r="C487" t="str">
            <v>Concrete K.225 including formwork</v>
          </cell>
          <cell r="D487" t="str">
            <v>m3</v>
          </cell>
          <cell r="E487">
            <v>0</v>
          </cell>
          <cell r="F487" t="e">
            <v>#N/A</v>
          </cell>
          <cell r="G487" t="e">
            <v>#N/A</v>
          </cell>
        </row>
        <row r="488">
          <cell r="A488" t="str">
            <v>item34a</v>
          </cell>
          <cell r="B488" t="str">
            <v>13</v>
          </cell>
          <cell r="C488" t="str">
            <v>Reinforcement work, plain bar U24</v>
          </cell>
          <cell r="D488" t="str">
            <v>kg</v>
          </cell>
          <cell r="E488">
            <v>0</v>
          </cell>
          <cell r="F488" t="e">
            <v>#N/A</v>
          </cell>
          <cell r="G488" t="e">
            <v>#N/A</v>
          </cell>
        </row>
        <row r="489">
          <cell r="A489" t="str">
            <v>item21</v>
          </cell>
          <cell r="B489" t="str">
            <v>14</v>
          </cell>
          <cell r="C489" t="str">
            <v>Sand and Gravel layer &lt; 60 mm</v>
          </cell>
          <cell r="D489" t="str">
            <v>m3</v>
          </cell>
          <cell r="E489">
            <v>0</v>
          </cell>
          <cell r="F489">
            <v>0</v>
          </cell>
          <cell r="G489">
            <v>0</v>
          </cell>
        </row>
        <row r="490">
          <cell r="A490" t="str">
            <v>item18d</v>
          </cell>
          <cell r="B490" t="str">
            <v>15</v>
          </cell>
          <cell r="C490" t="str">
            <v>Reinstatement of pavement</v>
          </cell>
          <cell r="D490" t="str">
            <v>m2</v>
          </cell>
          <cell r="E490">
            <v>0</v>
          </cell>
          <cell r="F490">
            <v>0</v>
          </cell>
          <cell r="G490">
            <v>0</v>
          </cell>
        </row>
        <row r="491">
          <cell r="A491" t="str">
            <v>item19b</v>
          </cell>
          <cell r="B491" t="str">
            <v>16</v>
          </cell>
          <cell r="C491" t="str">
            <v>Drain hole</v>
          </cell>
          <cell r="D491" t="str">
            <v>nos</v>
          </cell>
          <cell r="E491">
            <v>616.6</v>
          </cell>
          <cell r="F491" t="e">
            <v>#N/A</v>
          </cell>
          <cell r="G491" t="e">
            <v>#N/A</v>
          </cell>
        </row>
        <row r="492">
          <cell r="A492" t="str">
            <v>item28b</v>
          </cell>
          <cell r="B492" t="str">
            <v>17</v>
          </cell>
          <cell r="C492" t="str">
            <v xml:space="preserve">Dewatering with sand bag 1 m height </v>
          </cell>
          <cell r="D492" t="str">
            <v>m1</v>
          </cell>
          <cell r="E492">
            <v>0</v>
          </cell>
          <cell r="F492">
            <v>0</v>
          </cell>
          <cell r="G492">
            <v>0</v>
          </cell>
        </row>
        <row r="493">
          <cell r="C493" t="str">
            <v>Sub Total Bill No. 3.1.6 A</v>
          </cell>
          <cell r="G493" t="e">
            <v>#N/A</v>
          </cell>
        </row>
        <row r="495">
          <cell r="B495" t="str">
            <v>B</v>
          </cell>
          <cell r="C495" t="str">
            <v>(Downstream of Tando2, b = 5,6 m)</v>
          </cell>
          <cell r="D495" t="str">
            <v>m</v>
          </cell>
          <cell r="E495">
            <v>117</v>
          </cell>
        </row>
        <row r="496">
          <cell r="A496" t="str">
            <v>item13a</v>
          </cell>
          <cell r="B496" t="str">
            <v>1</v>
          </cell>
          <cell r="C496" t="str">
            <v>Stripping</v>
          </cell>
          <cell r="D496" t="str">
            <v>m2</v>
          </cell>
          <cell r="E496">
            <v>0</v>
          </cell>
          <cell r="F496" t="e">
            <v>#N/A</v>
          </cell>
          <cell r="G496" t="e">
            <v>#N/A</v>
          </cell>
        </row>
        <row r="497">
          <cell r="A497" t="str">
            <v>item13</v>
          </cell>
          <cell r="B497" t="str">
            <v>2</v>
          </cell>
          <cell r="C497" t="str">
            <v>Soil excavation</v>
          </cell>
          <cell r="D497" t="str">
            <v>m3</v>
          </cell>
          <cell r="E497">
            <v>1639.17</v>
          </cell>
          <cell r="F497">
            <v>0</v>
          </cell>
          <cell r="G497">
            <v>0</v>
          </cell>
        </row>
        <row r="498">
          <cell r="A498" t="str">
            <v>item18</v>
          </cell>
          <cell r="B498" t="str">
            <v>3</v>
          </cell>
          <cell r="C498" t="str">
            <v>Compacted soil backfill</v>
          </cell>
          <cell r="D498" t="str">
            <v>m3</v>
          </cell>
          <cell r="E498">
            <v>115.83</v>
          </cell>
          <cell r="F498">
            <v>0</v>
          </cell>
          <cell r="G498">
            <v>0</v>
          </cell>
        </row>
        <row r="499">
          <cell r="A499" t="str">
            <v>item18a</v>
          </cell>
          <cell r="B499" t="str">
            <v>4</v>
          </cell>
          <cell r="C499" t="str">
            <v>Soil Disposal</v>
          </cell>
          <cell r="D499" t="str">
            <v>m2</v>
          </cell>
          <cell r="E499">
            <v>1523.23</v>
          </cell>
          <cell r="F499" t="e">
            <v>#N/A</v>
          </cell>
          <cell r="G499" t="e">
            <v>#N/A</v>
          </cell>
        </row>
        <row r="500">
          <cell r="A500" t="str">
            <v>item19c</v>
          </cell>
          <cell r="B500" t="str">
            <v>5</v>
          </cell>
          <cell r="C500" t="str">
            <v>Selected soil for Embankment</v>
          </cell>
          <cell r="D500" t="str">
            <v>m3</v>
          </cell>
          <cell r="E500">
            <v>0</v>
          </cell>
          <cell r="F500">
            <v>2752.2687499999997</v>
          </cell>
          <cell r="G500">
            <v>0</v>
          </cell>
        </row>
        <row r="501">
          <cell r="A501" t="str">
            <v>item23</v>
          </cell>
          <cell r="B501" t="str">
            <v>6</v>
          </cell>
          <cell r="C501" t="str">
            <v>Sod facing</v>
          </cell>
          <cell r="D501" t="str">
            <v>m2</v>
          </cell>
          <cell r="E501">
            <v>0</v>
          </cell>
          <cell r="F501">
            <v>0</v>
          </cell>
          <cell r="G501">
            <v>0</v>
          </cell>
        </row>
        <row r="502">
          <cell r="A502" t="str">
            <v>item18b</v>
          </cell>
          <cell r="B502" t="str">
            <v>7</v>
          </cell>
          <cell r="C502" t="str">
            <v>Sand layer</v>
          </cell>
          <cell r="D502" t="str">
            <v>m3</v>
          </cell>
          <cell r="E502">
            <v>65.52</v>
          </cell>
          <cell r="F502" t="e">
            <v>#N/A</v>
          </cell>
          <cell r="G502" t="e">
            <v>#N/A</v>
          </cell>
        </row>
        <row r="503">
          <cell r="A503" t="str">
            <v>item24</v>
          </cell>
          <cell r="B503" t="str">
            <v>8</v>
          </cell>
          <cell r="C503" t="str">
            <v>Stone masonry</v>
          </cell>
          <cell r="D503" t="str">
            <v>m3</v>
          </cell>
          <cell r="E503">
            <v>334.62</v>
          </cell>
          <cell r="F503">
            <v>0</v>
          </cell>
          <cell r="G503">
            <v>0</v>
          </cell>
        </row>
        <row r="504">
          <cell r="A504" t="str">
            <v>item27</v>
          </cell>
          <cell r="B504" t="str">
            <v>9</v>
          </cell>
          <cell r="C504" t="str">
            <v>Plastering</v>
          </cell>
          <cell r="D504" t="str">
            <v>m2</v>
          </cell>
          <cell r="E504">
            <v>889.2</v>
          </cell>
          <cell r="F504">
            <v>0</v>
          </cell>
          <cell r="G504">
            <v>0</v>
          </cell>
        </row>
        <row r="505">
          <cell r="A505" t="str">
            <v>item24a</v>
          </cell>
          <cell r="B505" t="str">
            <v>10</v>
          </cell>
          <cell r="C505" t="str">
            <v>Lean Concrete 1 : 3 : 5</v>
          </cell>
          <cell r="D505" t="str">
            <v>m3</v>
          </cell>
          <cell r="E505">
            <v>0</v>
          </cell>
          <cell r="F505" t="e">
            <v>#N/A</v>
          </cell>
          <cell r="G505" t="e">
            <v>#N/A</v>
          </cell>
        </row>
        <row r="506">
          <cell r="A506" t="str">
            <v>item25a</v>
          </cell>
          <cell r="B506" t="str">
            <v>11</v>
          </cell>
          <cell r="C506" t="str">
            <v>Concrete K.225 including formwork</v>
          </cell>
          <cell r="D506" t="str">
            <v>m3</v>
          </cell>
          <cell r="E506">
            <v>0</v>
          </cell>
          <cell r="F506" t="e">
            <v>#N/A</v>
          </cell>
          <cell r="G506" t="e">
            <v>#N/A</v>
          </cell>
        </row>
        <row r="507">
          <cell r="A507" t="str">
            <v>item34a</v>
          </cell>
          <cell r="B507" t="str">
            <v>12</v>
          </cell>
          <cell r="C507" t="str">
            <v>Reinforcement work, plain bar U24</v>
          </cell>
          <cell r="D507" t="str">
            <v>kg</v>
          </cell>
          <cell r="E507">
            <v>0</v>
          </cell>
          <cell r="F507" t="e">
            <v>#N/A</v>
          </cell>
          <cell r="G507" t="e">
            <v>#N/A</v>
          </cell>
        </row>
        <row r="508">
          <cell r="A508" t="str">
            <v>item21</v>
          </cell>
          <cell r="B508" t="str">
            <v>13</v>
          </cell>
          <cell r="C508" t="str">
            <v>Sand and Gravel layer &lt; 60 mm</v>
          </cell>
          <cell r="D508" t="str">
            <v>m3</v>
          </cell>
          <cell r="E508">
            <v>105.3</v>
          </cell>
          <cell r="F508">
            <v>0</v>
          </cell>
          <cell r="G508">
            <v>0</v>
          </cell>
        </row>
        <row r="509">
          <cell r="A509" t="str">
            <v>item18d</v>
          </cell>
          <cell r="B509" t="str">
            <v>14</v>
          </cell>
          <cell r="C509" t="str">
            <v>Reinstatement of pavement</v>
          </cell>
          <cell r="D509" t="str">
            <v>m2</v>
          </cell>
          <cell r="E509">
            <v>0</v>
          </cell>
          <cell r="F509">
            <v>0</v>
          </cell>
          <cell r="G509">
            <v>0</v>
          </cell>
        </row>
        <row r="510">
          <cell r="A510" t="str">
            <v>item19b</v>
          </cell>
          <cell r="B510" t="str">
            <v>15</v>
          </cell>
          <cell r="C510" t="str">
            <v>Drain hole</v>
          </cell>
          <cell r="D510" t="str">
            <v>nos</v>
          </cell>
          <cell r="E510">
            <v>117</v>
          </cell>
          <cell r="F510" t="e">
            <v>#N/A</v>
          </cell>
          <cell r="G510" t="e">
            <v>#N/A</v>
          </cell>
        </row>
        <row r="511">
          <cell r="A511" t="str">
            <v>item27a</v>
          </cell>
          <cell r="B511" t="str">
            <v>16</v>
          </cell>
          <cell r="C511" t="str">
            <v>Wooden pile dia 10 - 2,0 m</v>
          </cell>
          <cell r="D511" t="str">
            <v>nos</v>
          </cell>
          <cell r="E511">
            <v>468</v>
          </cell>
          <cell r="F511">
            <v>10771.475</v>
          </cell>
          <cell r="G511">
            <v>5041050.3</v>
          </cell>
        </row>
        <row r="512">
          <cell r="A512" t="str">
            <v>item28a</v>
          </cell>
          <cell r="B512" t="str">
            <v>17</v>
          </cell>
          <cell r="C512" t="str">
            <v>Steel for fine screen, inclued anchor</v>
          </cell>
          <cell r="D512" t="str">
            <v>kg</v>
          </cell>
          <cell r="E512">
            <v>765</v>
          </cell>
          <cell r="F512">
            <v>6435</v>
          </cell>
          <cell r="G512">
            <v>4922775</v>
          </cell>
        </row>
        <row r="513">
          <cell r="A513" t="str">
            <v>item28b</v>
          </cell>
          <cell r="B513" t="str">
            <v>18</v>
          </cell>
          <cell r="C513" t="str">
            <v xml:space="preserve">Dewatering with sand bag 1 m height </v>
          </cell>
          <cell r="D513" t="str">
            <v>m1</v>
          </cell>
          <cell r="E513">
            <v>300</v>
          </cell>
          <cell r="F513">
            <v>0</v>
          </cell>
          <cell r="G513">
            <v>0</v>
          </cell>
        </row>
        <row r="514">
          <cell r="C514" t="str">
            <v>Sub Total Bill No. 3.1.6 B</v>
          </cell>
          <cell r="G514" t="e">
            <v>#N/A</v>
          </cell>
        </row>
        <row r="516">
          <cell r="C516" t="str">
            <v>Total Bill No. 3.1.6</v>
          </cell>
          <cell r="G516" t="e">
            <v>#N/A</v>
          </cell>
        </row>
        <row r="518">
          <cell r="B518" t="str">
            <v>3.1.7</v>
          </cell>
          <cell r="C518" t="str">
            <v>Drainage Channel D7 Jl. Baru / Samudera Pase, B = 2,5 m</v>
          </cell>
          <cell r="D518" t="str">
            <v>m</v>
          </cell>
          <cell r="E518">
            <v>667.7</v>
          </cell>
        </row>
        <row r="519">
          <cell r="A519" t="str">
            <v>item13a</v>
          </cell>
          <cell r="B519" t="str">
            <v>1</v>
          </cell>
          <cell r="C519" t="str">
            <v>Stripping</v>
          </cell>
          <cell r="D519" t="str">
            <v>m2</v>
          </cell>
          <cell r="E519">
            <v>0</v>
          </cell>
          <cell r="F519" t="e">
            <v>#N/A</v>
          </cell>
          <cell r="G519" t="e">
            <v>#N/A</v>
          </cell>
        </row>
        <row r="520">
          <cell r="A520" t="str">
            <v>item13</v>
          </cell>
          <cell r="B520" t="str">
            <v>2</v>
          </cell>
          <cell r="C520" t="str">
            <v>Soil excavation</v>
          </cell>
          <cell r="D520" t="str">
            <v>m3</v>
          </cell>
          <cell r="E520">
            <v>3700.68</v>
          </cell>
          <cell r="F520">
            <v>0</v>
          </cell>
          <cell r="G520">
            <v>0</v>
          </cell>
        </row>
        <row r="521">
          <cell r="A521" t="str">
            <v>item18</v>
          </cell>
          <cell r="B521" t="str">
            <v>3</v>
          </cell>
          <cell r="C521" t="str">
            <v>Compacted soil backfill</v>
          </cell>
          <cell r="D521" t="str">
            <v>m3</v>
          </cell>
          <cell r="E521">
            <v>372.84</v>
          </cell>
          <cell r="F521">
            <v>0</v>
          </cell>
          <cell r="G521">
            <v>0</v>
          </cell>
        </row>
        <row r="522">
          <cell r="A522" t="str">
            <v>item18a</v>
          </cell>
          <cell r="B522" t="str">
            <v>4</v>
          </cell>
          <cell r="C522" t="str">
            <v>Soil Disposal</v>
          </cell>
          <cell r="D522" t="str">
            <v>m2</v>
          </cell>
          <cell r="E522">
            <v>3327.86</v>
          </cell>
          <cell r="F522" t="e">
            <v>#N/A</v>
          </cell>
          <cell r="G522" t="e">
            <v>#N/A</v>
          </cell>
        </row>
        <row r="523">
          <cell r="A523" t="str">
            <v>item19c</v>
          </cell>
          <cell r="B523" t="str">
            <v>5</v>
          </cell>
          <cell r="C523" t="str">
            <v>Selected soil for Embankment</v>
          </cell>
          <cell r="D523" t="str">
            <v>m3</v>
          </cell>
          <cell r="E523">
            <v>0</v>
          </cell>
          <cell r="F523">
            <v>2752.2687499999997</v>
          </cell>
          <cell r="G523">
            <v>0</v>
          </cell>
        </row>
        <row r="524">
          <cell r="A524" t="str">
            <v>item23</v>
          </cell>
          <cell r="B524" t="str">
            <v>6</v>
          </cell>
          <cell r="C524" t="str">
            <v>Sod facing</v>
          </cell>
          <cell r="D524" t="str">
            <v>m2</v>
          </cell>
          <cell r="E524">
            <v>0</v>
          </cell>
          <cell r="F524">
            <v>0</v>
          </cell>
          <cell r="G524">
            <v>0</v>
          </cell>
        </row>
        <row r="525">
          <cell r="A525" t="str">
            <v>item18b</v>
          </cell>
          <cell r="B525" t="str">
            <v>7</v>
          </cell>
          <cell r="C525" t="str">
            <v>Sand layer</v>
          </cell>
          <cell r="D525" t="str">
            <v>m3</v>
          </cell>
          <cell r="E525">
            <v>200.31</v>
          </cell>
          <cell r="F525" t="e">
            <v>#N/A</v>
          </cell>
          <cell r="G525" t="e">
            <v>#N/A</v>
          </cell>
        </row>
        <row r="526">
          <cell r="A526" t="str">
            <v>item24</v>
          </cell>
          <cell r="B526" t="str">
            <v>8</v>
          </cell>
          <cell r="C526" t="str">
            <v>Stone masonry</v>
          </cell>
          <cell r="D526" t="str">
            <v>m3</v>
          </cell>
          <cell r="E526">
            <v>0</v>
          </cell>
          <cell r="F526">
            <v>0</v>
          </cell>
          <cell r="G526">
            <v>0</v>
          </cell>
        </row>
        <row r="527">
          <cell r="A527" t="str">
            <v>item27</v>
          </cell>
          <cell r="B527" t="str">
            <v>9</v>
          </cell>
          <cell r="C527" t="str">
            <v>Plastering</v>
          </cell>
          <cell r="D527" t="str">
            <v>m2</v>
          </cell>
          <cell r="E527">
            <v>0</v>
          </cell>
          <cell r="F527">
            <v>0</v>
          </cell>
          <cell r="G527">
            <v>0</v>
          </cell>
        </row>
        <row r="528">
          <cell r="A528" t="str">
            <v>item24a</v>
          </cell>
          <cell r="B528" t="str">
            <v>10</v>
          </cell>
          <cell r="C528" t="str">
            <v>Lean Concrete 1 : 3 : 5</v>
          </cell>
          <cell r="D528" t="str">
            <v>m3</v>
          </cell>
          <cell r="E528">
            <v>100.16</v>
          </cell>
          <cell r="F528" t="e">
            <v>#N/A</v>
          </cell>
          <cell r="G528" t="e">
            <v>#N/A</v>
          </cell>
        </row>
        <row r="529">
          <cell r="A529" t="str">
            <v>item25a</v>
          </cell>
          <cell r="B529" t="str">
            <v>11</v>
          </cell>
          <cell r="C529" t="str">
            <v>Concrete K.225 including formwork</v>
          </cell>
          <cell r="D529" t="str">
            <v>m3</v>
          </cell>
          <cell r="E529">
            <v>1364.77</v>
          </cell>
          <cell r="F529" t="e">
            <v>#N/A</v>
          </cell>
          <cell r="G529" t="e">
            <v>#N/A</v>
          </cell>
        </row>
        <row r="530">
          <cell r="A530" t="str">
            <v>item34a</v>
          </cell>
          <cell r="B530" t="str">
            <v>12</v>
          </cell>
          <cell r="C530" t="str">
            <v>Reinforcement work, plain bar U24</v>
          </cell>
          <cell r="D530" t="str">
            <v>kg</v>
          </cell>
          <cell r="E530">
            <v>170596.25</v>
          </cell>
          <cell r="F530" t="e">
            <v>#N/A</v>
          </cell>
          <cell r="G530" t="e">
            <v>#N/A</v>
          </cell>
        </row>
        <row r="531">
          <cell r="A531" t="str">
            <v>item21</v>
          </cell>
          <cell r="B531" t="str">
            <v>13</v>
          </cell>
          <cell r="C531" t="str">
            <v>Sand and Gravel layer &lt; 60 mm</v>
          </cell>
          <cell r="D531" t="str">
            <v>m3</v>
          </cell>
          <cell r="E531">
            <v>600.92999999999995</v>
          </cell>
          <cell r="F531">
            <v>0</v>
          </cell>
          <cell r="G531">
            <v>0</v>
          </cell>
        </row>
        <row r="532">
          <cell r="A532" t="str">
            <v>item18d</v>
          </cell>
          <cell r="B532" t="str">
            <v>14</v>
          </cell>
          <cell r="C532" t="str">
            <v>Reinstatement of pavement</v>
          </cell>
          <cell r="D532" t="str">
            <v>m2</v>
          </cell>
          <cell r="E532">
            <v>0</v>
          </cell>
          <cell r="F532">
            <v>0</v>
          </cell>
          <cell r="G532">
            <v>0</v>
          </cell>
        </row>
        <row r="533">
          <cell r="A533" t="str">
            <v>item19b</v>
          </cell>
          <cell r="B533" t="str">
            <v>15</v>
          </cell>
          <cell r="C533" t="str">
            <v>Drain hole</v>
          </cell>
          <cell r="D533" t="str">
            <v>nos</v>
          </cell>
          <cell r="E533">
            <v>667.7</v>
          </cell>
          <cell r="F533" t="e">
            <v>#N/A</v>
          </cell>
          <cell r="G533" t="e">
            <v>#N/A</v>
          </cell>
        </row>
        <row r="534">
          <cell r="A534" t="str">
            <v>item28a</v>
          </cell>
          <cell r="B534" t="str">
            <v>16</v>
          </cell>
          <cell r="C534" t="str">
            <v>Steel frame for manhole</v>
          </cell>
          <cell r="D534" t="str">
            <v>kg</v>
          </cell>
          <cell r="E534">
            <v>2904</v>
          </cell>
          <cell r="F534">
            <v>6435</v>
          </cell>
          <cell r="G534">
            <v>18687240</v>
          </cell>
        </row>
        <row r="535">
          <cell r="A535" t="str">
            <v>item28a</v>
          </cell>
          <cell r="B535" t="str">
            <v>17</v>
          </cell>
          <cell r="C535" t="str">
            <v>Steel for fine screen, included anchor</v>
          </cell>
          <cell r="D535" t="str">
            <v>kg</v>
          </cell>
          <cell r="E535">
            <v>550</v>
          </cell>
          <cell r="F535">
            <v>7722</v>
          </cell>
          <cell r="G535">
            <v>4247100</v>
          </cell>
        </row>
        <row r="536">
          <cell r="A536" t="str">
            <v>item28b</v>
          </cell>
          <cell r="B536" t="str">
            <v>18</v>
          </cell>
          <cell r="C536" t="str">
            <v>Dewatering with sand bag 1 m height</v>
          </cell>
          <cell r="D536" t="str">
            <v>m1</v>
          </cell>
          <cell r="E536">
            <v>200</v>
          </cell>
          <cell r="F536">
            <v>0</v>
          </cell>
          <cell r="G536">
            <v>0</v>
          </cell>
        </row>
        <row r="538">
          <cell r="C538" t="str">
            <v>Total Bill No. 3.1.7</v>
          </cell>
          <cell r="G538" t="e">
            <v>#N/A</v>
          </cell>
        </row>
        <row r="540">
          <cell r="B540" t="str">
            <v>3.1.8</v>
          </cell>
          <cell r="C540" t="str">
            <v>Drainage Channel D8</v>
          </cell>
        </row>
        <row r="541">
          <cell r="B541" t="str">
            <v>A</v>
          </cell>
          <cell r="C541" t="str">
            <v>D8a. : Upper Tando 3, b = 1.60 m</v>
          </cell>
          <cell r="D541" t="str">
            <v>m</v>
          </cell>
          <cell r="E541">
            <v>115.6</v>
          </cell>
        </row>
        <row r="542">
          <cell r="A542" t="str">
            <v>item13a</v>
          </cell>
          <cell r="B542" t="str">
            <v>1</v>
          </cell>
          <cell r="C542" t="str">
            <v>Stripping</v>
          </cell>
          <cell r="D542" t="str">
            <v>m2</v>
          </cell>
          <cell r="E542">
            <v>0</v>
          </cell>
          <cell r="F542" t="e">
            <v>#N/A</v>
          </cell>
          <cell r="G542" t="e">
            <v>#N/A</v>
          </cell>
        </row>
        <row r="543">
          <cell r="A543" t="str">
            <v>item13</v>
          </cell>
          <cell r="B543" t="str">
            <v>2</v>
          </cell>
          <cell r="C543" t="str">
            <v>Soil Excavation</v>
          </cell>
          <cell r="D543" t="str">
            <v>m3</v>
          </cell>
          <cell r="E543">
            <v>308.95</v>
          </cell>
          <cell r="F543">
            <v>0</v>
          </cell>
          <cell r="G543">
            <v>0</v>
          </cell>
        </row>
        <row r="544">
          <cell r="B544" t="str">
            <v>3</v>
          </cell>
          <cell r="C544" t="str">
            <v>Mud Excavation</v>
          </cell>
          <cell r="D544" t="str">
            <v>m3</v>
          </cell>
          <cell r="E544">
            <v>120</v>
          </cell>
          <cell r="F544">
            <v>16000</v>
          </cell>
          <cell r="G544">
            <v>1920000</v>
          </cell>
        </row>
        <row r="545">
          <cell r="A545" t="str">
            <v>item18</v>
          </cell>
          <cell r="B545" t="str">
            <v>4</v>
          </cell>
          <cell r="C545" t="str">
            <v>Compacted soil backfill</v>
          </cell>
          <cell r="D545" t="str">
            <v>m3</v>
          </cell>
          <cell r="E545">
            <v>40.869999999999997</v>
          </cell>
          <cell r="F545">
            <v>0</v>
          </cell>
          <cell r="G545">
            <v>0</v>
          </cell>
        </row>
        <row r="546">
          <cell r="A546" t="str">
            <v>item18a</v>
          </cell>
          <cell r="B546" t="str">
            <v>5</v>
          </cell>
          <cell r="C546" t="str">
            <v>Soil Disposal</v>
          </cell>
          <cell r="D546" t="str">
            <v>m2</v>
          </cell>
          <cell r="E546">
            <v>268.07</v>
          </cell>
          <cell r="F546" t="e">
            <v>#N/A</v>
          </cell>
          <cell r="G546" t="e">
            <v>#N/A</v>
          </cell>
        </row>
        <row r="547">
          <cell r="A547" t="str">
            <v>item19c</v>
          </cell>
          <cell r="B547" t="str">
            <v>6</v>
          </cell>
          <cell r="C547" t="str">
            <v>Selected soil for Embankment</v>
          </cell>
          <cell r="D547" t="str">
            <v>m3</v>
          </cell>
          <cell r="E547">
            <v>0</v>
          </cell>
          <cell r="F547">
            <v>2752.2687499999997</v>
          </cell>
          <cell r="G547">
            <v>0</v>
          </cell>
        </row>
        <row r="548">
          <cell r="A548" t="str">
            <v>item23</v>
          </cell>
          <cell r="B548" t="str">
            <v>7</v>
          </cell>
          <cell r="C548" t="str">
            <v>Sod facing</v>
          </cell>
          <cell r="D548" t="str">
            <v>m2</v>
          </cell>
          <cell r="E548">
            <v>0</v>
          </cell>
          <cell r="F548">
            <v>0</v>
          </cell>
          <cell r="G548">
            <v>0</v>
          </cell>
        </row>
        <row r="549">
          <cell r="A549" t="str">
            <v>item18b</v>
          </cell>
          <cell r="B549" t="str">
            <v>8</v>
          </cell>
          <cell r="C549" t="str">
            <v>Sand layer</v>
          </cell>
          <cell r="D549" t="str">
            <v>m3</v>
          </cell>
          <cell r="E549">
            <v>30.06</v>
          </cell>
          <cell r="F549" t="e">
            <v>#N/A</v>
          </cell>
          <cell r="G549" t="e">
            <v>#N/A</v>
          </cell>
        </row>
        <row r="550">
          <cell r="A550" t="str">
            <v>item24</v>
          </cell>
          <cell r="B550" t="str">
            <v>9</v>
          </cell>
          <cell r="C550" t="str">
            <v>Stone masonry</v>
          </cell>
          <cell r="D550" t="str">
            <v>m3</v>
          </cell>
          <cell r="E550">
            <v>196.52</v>
          </cell>
          <cell r="F550">
            <v>0</v>
          </cell>
          <cell r="G550">
            <v>0</v>
          </cell>
        </row>
        <row r="551">
          <cell r="A551" t="str">
            <v>item27</v>
          </cell>
          <cell r="B551" t="str">
            <v>10</v>
          </cell>
          <cell r="C551" t="str">
            <v>Plastering</v>
          </cell>
          <cell r="D551" t="str">
            <v>m2</v>
          </cell>
          <cell r="E551">
            <v>435.81</v>
          </cell>
          <cell r="F551">
            <v>0</v>
          </cell>
          <cell r="G551">
            <v>0</v>
          </cell>
        </row>
        <row r="552">
          <cell r="A552" t="str">
            <v>item24a</v>
          </cell>
          <cell r="B552" t="str">
            <v>11</v>
          </cell>
          <cell r="C552" t="str">
            <v>Lean Concrete 1 : 3 : 5</v>
          </cell>
          <cell r="D552" t="str">
            <v>m3</v>
          </cell>
          <cell r="E552">
            <v>0</v>
          </cell>
          <cell r="F552" t="e">
            <v>#N/A</v>
          </cell>
          <cell r="G552" t="e">
            <v>#N/A</v>
          </cell>
        </row>
        <row r="553">
          <cell r="A553" t="str">
            <v>item25a</v>
          </cell>
          <cell r="B553" t="str">
            <v>12</v>
          </cell>
          <cell r="C553" t="str">
            <v>Concrete K.225 including formwork</v>
          </cell>
          <cell r="D553" t="str">
            <v>m3</v>
          </cell>
          <cell r="E553">
            <v>12.5</v>
          </cell>
          <cell r="F553" t="e">
            <v>#N/A</v>
          </cell>
          <cell r="G553" t="e">
            <v>#N/A</v>
          </cell>
        </row>
        <row r="554">
          <cell r="A554" t="str">
            <v>item34a</v>
          </cell>
          <cell r="B554" t="str">
            <v>13</v>
          </cell>
          <cell r="C554" t="str">
            <v>Reinforcement work, plain bar U24</v>
          </cell>
          <cell r="D554" t="str">
            <v>kg</v>
          </cell>
          <cell r="E554">
            <v>2060.88</v>
          </cell>
          <cell r="F554" t="e">
            <v>#N/A</v>
          </cell>
          <cell r="G554" t="e">
            <v>#N/A</v>
          </cell>
        </row>
        <row r="555">
          <cell r="A555" t="str">
            <v>item21</v>
          </cell>
          <cell r="B555" t="str">
            <v>14</v>
          </cell>
          <cell r="C555" t="str">
            <v>Sand and Gravel lyer &lt; 60 mm</v>
          </cell>
          <cell r="D555" t="str">
            <v>m3</v>
          </cell>
          <cell r="E555">
            <v>0</v>
          </cell>
          <cell r="F555">
            <v>0</v>
          </cell>
          <cell r="G555">
            <v>0</v>
          </cell>
        </row>
        <row r="556">
          <cell r="A556" t="str">
            <v>item18d</v>
          </cell>
          <cell r="B556" t="str">
            <v>15</v>
          </cell>
          <cell r="C556" t="str">
            <v>Reinstatement of pavement</v>
          </cell>
          <cell r="D556" t="str">
            <v>m2</v>
          </cell>
          <cell r="E556">
            <v>0</v>
          </cell>
          <cell r="F556">
            <v>0</v>
          </cell>
          <cell r="G556">
            <v>0</v>
          </cell>
        </row>
        <row r="557">
          <cell r="A557" t="str">
            <v>item19</v>
          </cell>
          <cell r="B557" t="str">
            <v>16</v>
          </cell>
          <cell r="C557" t="str">
            <v>Drain hole</v>
          </cell>
          <cell r="D557" t="str">
            <v>nos</v>
          </cell>
          <cell r="E557">
            <v>115.6</v>
          </cell>
          <cell r="F557">
            <v>0</v>
          </cell>
          <cell r="G557">
            <v>0</v>
          </cell>
        </row>
        <row r="558">
          <cell r="C558" t="str">
            <v>Total Bill No. 3.1.8.A</v>
          </cell>
          <cell r="G558" t="e">
            <v>#N/A</v>
          </cell>
        </row>
        <row r="560">
          <cell r="B560" t="str">
            <v>B</v>
          </cell>
          <cell r="C560" t="str">
            <v>D8b. : Upper Tando 3, b = 2.00 m</v>
          </cell>
          <cell r="D560" t="str">
            <v>m</v>
          </cell>
          <cell r="E560">
            <v>411.9</v>
          </cell>
        </row>
        <row r="561">
          <cell r="A561" t="str">
            <v>item13a</v>
          </cell>
          <cell r="B561" t="str">
            <v>1</v>
          </cell>
          <cell r="C561" t="str">
            <v>Stripping</v>
          </cell>
          <cell r="D561" t="str">
            <v>m2</v>
          </cell>
          <cell r="E561">
            <v>0</v>
          </cell>
          <cell r="F561" t="e">
            <v>#N/A</v>
          </cell>
          <cell r="G561" t="e">
            <v>#N/A</v>
          </cell>
        </row>
        <row r="562">
          <cell r="A562" t="str">
            <v>item13</v>
          </cell>
          <cell r="B562" t="str">
            <v>2</v>
          </cell>
          <cell r="C562" t="str">
            <v>Soil Excavation</v>
          </cell>
          <cell r="D562" t="str">
            <v>m3</v>
          </cell>
          <cell r="E562">
            <v>1228.78</v>
          </cell>
          <cell r="F562">
            <v>0</v>
          </cell>
          <cell r="G562">
            <v>0</v>
          </cell>
        </row>
        <row r="563">
          <cell r="B563" t="str">
            <v>3</v>
          </cell>
          <cell r="C563" t="str">
            <v>Mud Excavation</v>
          </cell>
          <cell r="D563" t="str">
            <v>m3</v>
          </cell>
          <cell r="E563">
            <v>494.28</v>
          </cell>
          <cell r="F563">
            <v>16000</v>
          </cell>
          <cell r="G563">
            <v>7908480</v>
          </cell>
        </row>
        <row r="564">
          <cell r="A564" t="str">
            <v>item18</v>
          </cell>
          <cell r="B564" t="str">
            <v>4</v>
          </cell>
          <cell r="C564" t="str">
            <v>Compacted soil backfill</v>
          </cell>
          <cell r="D564" t="str">
            <v>m3</v>
          </cell>
          <cell r="E564">
            <v>172.65</v>
          </cell>
          <cell r="F564">
            <v>0</v>
          </cell>
          <cell r="G564">
            <v>0</v>
          </cell>
        </row>
        <row r="565">
          <cell r="A565" t="str">
            <v>item18a</v>
          </cell>
          <cell r="B565" t="str">
            <v>5</v>
          </cell>
          <cell r="C565" t="str">
            <v>Soil Disposal</v>
          </cell>
          <cell r="D565" t="str">
            <v>m2</v>
          </cell>
          <cell r="E565">
            <v>1056.1300000000001</v>
          </cell>
          <cell r="F565" t="e">
            <v>#N/A</v>
          </cell>
          <cell r="G565" t="e">
            <v>#N/A</v>
          </cell>
        </row>
        <row r="566">
          <cell r="A566" t="str">
            <v>item19c</v>
          </cell>
          <cell r="B566" t="str">
            <v>6</v>
          </cell>
          <cell r="C566" t="str">
            <v>Selected soil for Embankment</v>
          </cell>
          <cell r="D566" t="str">
            <v>m3</v>
          </cell>
          <cell r="E566">
            <v>0</v>
          </cell>
          <cell r="F566">
            <v>2752.2687499999997</v>
          </cell>
          <cell r="G566">
            <v>0</v>
          </cell>
        </row>
        <row r="567">
          <cell r="A567" t="str">
            <v>item23</v>
          </cell>
          <cell r="B567" t="str">
            <v>7</v>
          </cell>
          <cell r="C567" t="str">
            <v>Sod facing</v>
          </cell>
          <cell r="D567" t="str">
            <v>m2</v>
          </cell>
          <cell r="E567">
            <v>0</v>
          </cell>
          <cell r="F567">
            <v>0</v>
          </cell>
          <cell r="G567">
            <v>0</v>
          </cell>
        </row>
        <row r="568">
          <cell r="A568" t="str">
            <v>item18b</v>
          </cell>
          <cell r="B568" t="str">
            <v>8</v>
          </cell>
          <cell r="C568" t="str">
            <v>Sand layer</v>
          </cell>
          <cell r="D568" t="str">
            <v>m3</v>
          </cell>
          <cell r="E568">
            <v>123.57</v>
          </cell>
          <cell r="F568" t="e">
            <v>#N/A</v>
          </cell>
          <cell r="G568" t="e">
            <v>#N/A</v>
          </cell>
        </row>
        <row r="569">
          <cell r="A569" t="str">
            <v>item24</v>
          </cell>
          <cell r="B569" t="str">
            <v>9</v>
          </cell>
          <cell r="C569" t="str">
            <v>Stone masonry</v>
          </cell>
          <cell r="D569" t="str">
            <v>m3</v>
          </cell>
          <cell r="E569">
            <v>759.74</v>
          </cell>
          <cell r="F569">
            <v>0</v>
          </cell>
          <cell r="G569">
            <v>0</v>
          </cell>
        </row>
        <row r="570">
          <cell r="A570" t="str">
            <v>item27</v>
          </cell>
          <cell r="B570" t="str">
            <v>10</v>
          </cell>
          <cell r="C570" t="str">
            <v>Plastering</v>
          </cell>
          <cell r="D570" t="str">
            <v>m2</v>
          </cell>
          <cell r="E570">
            <v>1783.13</v>
          </cell>
          <cell r="F570">
            <v>0</v>
          </cell>
          <cell r="G570">
            <v>0</v>
          </cell>
        </row>
        <row r="571">
          <cell r="A571" t="str">
            <v>item24a</v>
          </cell>
          <cell r="B571" t="str">
            <v>11</v>
          </cell>
          <cell r="C571" t="str">
            <v>Lean Concrete 1 : 3 : 5</v>
          </cell>
          <cell r="D571" t="str">
            <v>m3</v>
          </cell>
          <cell r="E571">
            <v>0</v>
          </cell>
          <cell r="F571" t="e">
            <v>#N/A</v>
          </cell>
          <cell r="G571" t="e">
            <v>#N/A</v>
          </cell>
        </row>
        <row r="572">
          <cell r="A572" t="str">
            <v>item25a</v>
          </cell>
          <cell r="B572" t="str">
            <v>12</v>
          </cell>
          <cell r="C572" t="str">
            <v>Concrete K.225 including formwork</v>
          </cell>
          <cell r="D572" t="str">
            <v>m3</v>
          </cell>
          <cell r="E572">
            <v>16.760000000000002</v>
          </cell>
          <cell r="F572" t="e">
            <v>#N/A</v>
          </cell>
          <cell r="G572" t="e">
            <v>#N/A</v>
          </cell>
        </row>
        <row r="573">
          <cell r="A573" t="str">
            <v>item34a</v>
          </cell>
          <cell r="B573" t="str">
            <v>13</v>
          </cell>
          <cell r="C573" t="str">
            <v>Reinforcement work, plain bar U24</v>
          </cell>
          <cell r="D573" t="str">
            <v>kg</v>
          </cell>
          <cell r="E573">
            <v>2763.22</v>
          </cell>
          <cell r="F573" t="e">
            <v>#N/A</v>
          </cell>
          <cell r="G573" t="e">
            <v>#N/A</v>
          </cell>
        </row>
        <row r="574">
          <cell r="A574" t="str">
            <v>item14</v>
          </cell>
          <cell r="B574" t="str">
            <v>14</v>
          </cell>
          <cell r="C574" t="str">
            <v>Sand and Gravel lyer &lt; 60 mm</v>
          </cell>
          <cell r="D574" t="str">
            <v>m3</v>
          </cell>
          <cell r="E574">
            <v>0</v>
          </cell>
          <cell r="F574" t="e">
            <v>#N/A</v>
          </cell>
          <cell r="G574" t="e">
            <v>#N/A</v>
          </cell>
        </row>
        <row r="575">
          <cell r="A575" t="str">
            <v>item18d</v>
          </cell>
          <cell r="B575" t="str">
            <v>15</v>
          </cell>
          <cell r="C575" t="str">
            <v>Reinstatement of pavement</v>
          </cell>
          <cell r="D575" t="str">
            <v>m2</v>
          </cell>
          <cell r="E575">
            <v>0</v>
          </cell>
          <cell r="F575">
            <v>0</v>
          </cell>
          <cell r="G575">
            <v>0</v>
          </cell>
        </row>
        <row r="576">
          <cell r="A576" t="str">
            <v>item28a</v>
          </cell>
          <cell r="B576" t="str">
            <v>16</v>
          </cell>
          <cell r="C576" t="str">
            <v>Steel for fine screen, inclued anchor</v>
          </cell>
          <cell r="D576" t="str">
            <v>kg</v>
          </cell>
          <cell r="E576">
            <v>800</v>
          </cell>
          <cell r="F576">
            <v>6435</v>
          </cell>
          <cell r="G576">
            <v>5148000</v>
          </cell>
        </row>
        <row r="577">
          <cell r="A577" t="str">
            <v>item19</v>
          </cell>
          <cell r="B577" t="str">
            <v>17</v>
          </cell>
          <cell r="C577" t="str">
            <v>Drain hole</v>
          </cell>
          <cell r="D577" t="str">
            <v>nos</v>
          </cell>
          <cell r="E577">
            <v>411.9</v>
          </cell>
          <cell r="F577">
            <v>0</v>
          </cell>
          <cell r="G577">
            <v>0</v>
          </cell>
        </row>
        <row r="578">
          <cell r="C578" t="str">
            <v>Total Bill No. 3.1.8.B</v>
          </cell>
          <cell r="G578" t="e">
            <v>#N/A</v>
          </cell>
        </row>
        <row r="580">
          <cell r="B580" t="str">
            <v>C</v>
          </cell>
          <cell r="C580" t="str">
            <v>D8c. (Downstream of Tando 3, b = 4.80 m)</v>
          </cell>
          <cell r="D580" t="str">
            <v>m</v>
          </cell>
          <cell r="E580">
            <v>119</v>
          </cell>
        </row>
        <row r="581">
          <cell r="A581" t="str">
            <v>item13a</v>
          </cell>
          <cell r="B581" t="str">
            <v>1</v>
          </cell>
          <cell r="C581" t="str">
            <v>Stripping</v>
          </cell>
          <cell r="D581" t="str">
            <v>m2</v>
          </cell>
          <cell r="E581">
            <v>0</v>
          </cell>
          <cell r="F581" t="e">
            <v>#N/A</v>
          </cell>
          <cell r="G581" t="e">
            <v>#N/A</v>
          </cell>
        </row>
        <row r="582">
          <cell r="A582" t="str">
            <v>item13</v>
          </cell>
          <cell r="B582" t="str">
            <v>2</v>
          </cell>
          <cell r="C582" t="str">
            <v>Soil Excavation</v>
          </cell>
          <cell r="D582" t="str">
            <v>m3</v>
          </cell>
          <cell r="E582">
            <v>309.05</v>
          </cell>
          <cell r="F582">
            <v>0</v>
          </cell>
          <cell r="G582">
            <v>0</v>
          </cell>
        </row>
        <row r="583">
          <cell r="A583" t="str">
            <v>item18</v>
          </cell>
          <cell r="B583" t="str">
            <v>3</v>
          </cell>
          <cell r="C583" t="str">
            <v>Compacted soil backfill</v>
          </cell>
          <cell r="D583" t="str">
            <v>m3</v>
          </cell>
          <cell r="E583">
            <v>31.94</v>
          </cell>
          <cell r="F583">
            <v>0</v>
          </cell>
          <cell r="G583">
            <v>0</v>
          </cell>
        </row>
        <row r="584">
          <cell r="A584" t="str">
            <v>item18a</v>
          </cell>
          <cell r="B584" t="str">
            <v>4</v>
          </cell>
          <cell r="C584" t="str">
            <v>Soil Disposal</v>
          </cell>
          <cell r="D584" t="str">
            <v>m2</v>
          </cell>
          <cell r="E584">
            <v>277.57</v>
          </cell>
          <cell r="F584" t="e">
            <v>#N/A</v>
          </cell>
          <cell r="G584" t="e">
            <v>#N/A</v>
          </cell>
        </row>
        <row r="585">
          <cell r="A585" t="str">
            <v>item19c</v>
          </cell>
          <cell r="B585" t="str">
            <v>5</v>
          </cell>
          <cell r="C585" t="str">
            <v>Selected soil for Embankment</v>
          </cell>
          <cell r="D585" t="str">
            <v>m3</v>
          </cell>
          <cell r="E585">
            <v>0</v>
          </cell>
          <cell r="F585">
            <v>2752.2687499999997</v>
          </cell>
          <cell r="G585">
            <v>0</v>
          </cell>
        </row>
        <row r="586">
          <cell r="A586" t="str">
            <v>item23</v>
          </cell>
          <cell r="B586" t="str">
            <v>6</v>
          </cell>
          <cell r="C586" t="str">
            <v>Sod facing</v>
          </cell>
          <cell r="D586" t="str">
            <v>m2</v>
          </cell>
          <cell r="E586">
            <v>0</v>
          </cell>
          <cell r="F586">
            <v>0</v>
          </cell>
          <cell r="G586">
            <v>0</v>
          </cell>
        </row>
        <row r="587">
          <cell r="A587" t="str">
            <v>item18b</v>
          </cell>
          <cell r="B587" t="str">
            <v>7</v>
          </cell>
          <cell r="C587" t="str">
            <v>Sand layer</v>
          </cell>
          <cell r="D587" t="str">
            <v>m3</v>
          </cell>
          <cell r="E587">
            <v>69.02</v>
          </cell>
          <cell r="F587" t="e">
            <v>#N/A</v>
          </cell>
          <cell r="G587" t="e">
            <v>#N/A</v>
          </cell>
        </row>
        <row r="588">
          <cell r="A588" t="str">
            <v>item24</v>
          </cell>
          <cell r="B588" t="str">
            <v>8</v>
          </cell>
          <cell r="C588" t="str">
            <v>Stone masonry</v>
          </cell>
          <cell r="D588" t="str">
            <v>m3</v>
          </cell>
          <cell r="E588">
            <v>351.05</v>
          </cell>
          <cell r="F588">
            <v>0</v>
          </cell>
          <cell r="G588">
            <v>0</v>
          </cell>
        </row>
        <row r="589">
          <cell r="A589" t="str">
            <v>item27</v>
          </cell>
          <cell r="B589" t="str">
            <v>9</v>
          </cell>
          <cell r="C589" t="str">
            <v>Plastering</v>
          </cell>
          <cell r="D589" t="str">
            <v>m2</v>
          </cell>
          <cell r="E589">
            <v>915.11</v>
          </cell>
          <cell r="F589">
            <v>0</v>
          </cell>
          <cell r="G589">
            <v>0</v>
          </cell>
        </row>
        <row r="590">
          <cell r="A590" t="str">
            <v>item24a</v>
          </cell>
          <cell r="B590" t="str">
            <v>10</v>
          </cell>
          <cell r="C590" t="str">
            <v>Lean Concrete 1 : 3 : 5</v>
          </cell>
          <cell r="D590" t="str">
            <v>m3</v>
          </cell>
          <cell r="E590">
            <v>0</v>
          </cell>
          <cell r="F590" t="e">
            <v>#N/A</v>
          </cell>
          <cell r="G590" t="e">
            <v>#N/A</v>
          </cell>
        </row>
        <row r="591">
          <cell r="A591" t="str">
            <v>item25a</v>
          </cell>
          <cell r="B591" t="str">
            <v>11</v>
          </cell>
          <cell r="C591" t="str">
            <v>Concrete K.225 including formwork</v>
          </cell>
          <cell r="D591" t="str">
            <v>m3</v>
          </cell>
          <cell r="E591">
            <v>0</v>
          </cell>
          <cell r="F591" t="e">
            <v>#N/A</v>
          </cell>
          <cell r="G591" t="e">
            <v>#N/A</v>
          </cell>
        </row>
        <row r="592">
          <cell r="A592" t="str">
            <v>item34a</v>
          </cell>
          <cell r="B592" t="str">
            <v>12</v>
          </cell>
          <cell r="C592" t="str">
            <v>Reinforcement work, plain bar U24</v>
          </cell>
          <cell r="D592" t="str">
            <v>kg</v>
          </cell>
          <cell r="E592">
            <v>0</v>
          </cell>
          <cell r="F592" t="e">
            <v>#N/A</v>
          </cell>
          <cell r="G592" t="e">
            <v>#N/A</v>
          </cell>
        </row>
        <row r="593">
          <cell r="A593" t="str">
            <v>item14</v>
          </cell>
          <cell r="B593" t="str">
            <v>13</v>
          </cell>
          <cell r="C593" t="str">
            <v>Sand and Gravel layer &lt; 60 mm</v>
          </cell>
          <cell r="D593" t="str">
            <v>m3</v>
          </cell>
          <cell r="E593">
            <v>107.1</v>
          </cell>
          <cell r="F593" t="e">
            <v>#N/A</v>
          </cell>
          <cell r="G593" t="e">
            <v>#N/A</v>
          </cell>
        </row>
        <row r="594">
          <cell r="A594" t="str">
            <v>item18d</v>
          </cell>
          <cell r="B594" t="str">
            <v>14</v>
          </cell>
          <cell r="C594" t="str">
            <v>Reinstatement Pavement</v>
          </cell>
          <cell r="D594" t="str">
            <v>m2</v>
          </cell>
          <cell r="E594">
            <v>0</v>
          </cell>
          <cell r="F594">
            <v>0</v>
          </cell>
          <cell r="G594">
            <v>0</v>
          </cell>
        </row>
        <row r="595">
          <cell r="A595" t="str">
            <v>item19</v>
          </cell>
          <cell r="B595" t="str">
            <v>15</v>
          </cell>
          <cell r="C595" t="str">
            <v>Drain hole</v>
          </cell>
          <cell r="D595" t="str">
            <v>nos</v>
          </cell>
          <cell r="E595">
            <v>120</v>
          </cell>
          <cell r="F595">
            <v>0</v>
          </cell>
          <cell r="G595">
            <v>0</v>
          </cell>
        </row>
        <row r="596">
          <cell r="A596" t="str">
            <v>item27a</v>
          </cell>
          <cell r="B596" t="str">
            <v>16</v>
          </cell>
          <cell r="C596" t="str">
            <v>Wooden pile dia. 10 - 2,0 m</v>
          </cell>
          <cell r="D596" t="str">
            <v>nos</v>
          </cell>
          <cell r="E596">
            <v>476</v>
          </cell>
          <cell r="F596">
            <v>10771.475</v>
          </cell>
          <cell r="G596">
            <v>5127222.1000000006</v>
          </cell>
        </row>
        <row r="597">
          <cell r="A597" t="str">
            <v>item28b</v>
          </cell>
          <cell r="B597" t="str">
            <v>17</v>
          </cell>
          <cell r="C597" t="str">
            <v>Dewatering with sand bag 1 m height</v>
          </cell>
          <cell r="D597" t="str">
            <v>m1</v>
          </cell>
          <cell r="E597">
            <v>200</v>
          </cell>
          <cell r="F597">
            <v>0</v>
          </cell>
          <cell r="G597">
            <v>0</v>
          </cell>
        </row>
        <row r="598">
          <cell r="C598" t="str">
            <v>Total Bill No. 3.1.8.C</v>
          </cell>
          <cell r="G598" t="e">
            <v>#N/A</v>
          </cell>
        </row>
        <row r="600">
          <cell r="C600" t="str">
            <v>Total Bill No. 3.1.8</v>
          </cell>
          <cell r="E600">
            <v>646.5</v>
          </cell>
          <cell r="G600" t="e">
            <v>#N/A</v>
          </cell>
        </row>
        <row r="605">
          <cell r="B605" t="str">
            <v>BILL NO. : 3.2. DRAIN CULVERT</v>
          </cell>
        </row>
        <row r="607">
          <cell r="B607" t="str">
            <v>NO.</v>
          </cell>
          <cell r="C607" t="str">
            <v>WORK DESCRIPTION</v>
          </cell>
          <cell r="D607" t="str">
            <v>UNIT</v>
          </cell>
          <cell r="E607" t="str">
            <v>QUANTITY</v>
          </cell>
          <cell r="F607" t="str">
            <v>UNIT RATE Rp.</v>
          </cell>
          <cell r="G607" t="str">
            <v>TOTAL Rp.</v>
          </cell>
        </row>
        <row r="610">
          <cell r="B610" t="str">
            <v>3.2.1.</v>
          </cell>
          <cell r="C610" t="str">
            <v>INDIVIDUAL CULVERT</v>
          </cell>
        </row>
        <row r="611">
          <cell r="B611" t="str">
            <v>A</v>
          </cell>
          <cell r="C611" t="str">
            <v>Box Culvert Drain Channel D5 ( LGr.07)</v>
          </cell>
        </row>
        <row r="612">
          <cell r="A612" t="str">
            <v>item13a</v>
          </cell>
          <cell r="B612" t="str">
            <v>1</v>
          </cell>
          <cell r="C612" t="str">
            <v>Land Clearing</v>
          </cell>
          <cell r="D612" t="str">
            <v>m3</v>
          </cell>
          <cell r="E612">
            <v>900</v>
          </cell>
          <cell r="F612" t="e">
            <v>#N/A</v>
          </cell>
          <cell r="G612" t="e">
            <v>#N/A</v>
          </cell>
        </row>
        <row r="613">
          <cell r="A613" t="str">
            <v>item13</v>
          </cell>
          <cell r="B613" t="str">
            <v>2</v>
          </cell>
          <cell r="C613" t="str">
            <v>Soil Excavation</v>
          </cell>
          <cell r="D613" t="str">
            <v>m3</v>
          </cell>
          <cell r="E613">
            <v>258.17</v>
          </cell>
          <cell r="F613">
            <v>0</v>
          </cell>
          <cell r="G613">
            <v>0</v>
          </cell>
        </row>
        <row r="614">
          <cell r="A614" t="str">
            <v>item18</v>
          </cell>
          <cell r="B614" t="str">
            <v>3</v>
          </cell>
          <cell r="C614" t="str">
            <v>Compacted soil backfill</v>
          </cell>
          <cell r="D614" t="str">
            <v>m3</v>
          </cell>
          <cell r="E614">
            <v>90.36</v>
          </cell>
          <cell r="F614">
            <v>0</v>
          </cell>
          <cell r="G614">
            <v>0</v>
          </cell>
        </row>
        <row r="615">
          <cell r="A615" t="str">
            <v>item18a</v>
          </cell>
          <cell r="B615" t="str">
            <v>4</v>
          </cell>
          <cell r="C615" t="str">
            <v>Soil Disposal</v>
          </cell>
          <cell r="D615" t="str">
            <v>m2</v>
          </cell>
          <cell r="E615">
            <v>258.17</v>
          </cell>
          <cell r="F615" t="e">
            <v>#N/A</v>
          </cell>
          <cell r="G615" t="e">
            <v>#N/A</v>
          </cell>
        </row>
        <row r="616">
          <cell r="A616" t="str">
            <v>item18b</v>
          </cell>
          <cell r="B616" t="str">
            <v>5</v>
          </cell>
          <cell r="C616" t="str">
            <v>Sand layer</v>
          </cell>
          <cell r="D616" t="str">
            <v>m3</v>
          </cell>
          <cell r="E616">
            <v>0</v>
          </cell>
          <cell r="F616" t="e">
            <v>#N/A</v>
          </cell>
          <cell r="G616" t="e">
            <v>#N/A</v>
          </cell>
        </row>
        <row r="617">
          <cell r="A617" t="str">
            <v>item24a</v>
          </cell>
          <cell r="B617" t="str">
            <v>6</v>
          </cell>
          <cell r="C617" t="str">
            <v>Lean Concrete 1 : 3 : 5</v>
          </cell>
          <cell r="D617" t="str">
            <v>m3</v>
          </cell>
          <cell r="E617">
            <v>13.44</v>
          </cell>
          <cell r="F617" t="e">
            <v>#N/A</v>
          </cell>
          <cell r="G617" t="e">
            <v>#N/A</v>
          </cell>
        </row>
        <row r="618">
          <cell r="A618" t="str">
            <v>item25a</v>
          </cell>
          <cell r="B618" t="str">
            <v>7</v>
          </cell>
          <cell r="C618" t="str">
            <v>Concrete K 225 including formwork</v>
          </cell>
          <cell r="D618" t="str">
            <v>m3</v>
          </cell>
          <cell r="E618">
            <v>99.26</v>
          </cell>
          <cell r="F618" t="e">
            <v>#N/A</v>
          </cell>
          <cell r="G618" t="e">
            <v>#N/A</v>
          </cell>
        </row>
        <row r="619">
          <cell r="A619" t="str">
            <v>item34a</v>
          </cell>
          <cell r="B619" t="str">
            <v>8</v>
          </cell>
          <cell r="C619" t="str">
            <v>Reinforcement work, deformed bar U32</v>
          </cell>
          <cell r="D619" t="str">
            <v>kg</v>
          </cell>
          <cell r="E619">
            <v>14889</v>
          </cell>
          <cell r="F619" t="e">
            <v>#N/A</v>
          </cell>
          <cell r="G619" t="e">
            <v>#N/A</v>
          </cell>
        </row>
        <row r="620">
          <cell r="A620" t="str">
            <v>item18d</v>
          </cell>
          <cell r="B620" t="str">
            <v>9</v>
          </cell>
          <cell r="C620" t="str">
            <v>Reinstatement of pavement</v>
          </cell>
          <cell r="D620" t="str">
            <v>m2</v>
          </cell>
          <cell r="E620">
            <v>64</v>
          </cell>
          <cell r="F620">
            <v>0</v>
          </cell>
          <cell r="G620">
            <v>0</v>
          </cell>
        </row>
        <row r="621">
          <cell r="B621" t="str">
            <v>10</v>
          </cell>
          <cell r="C621" t="str">
            <v>Galvanized steel bar</v>
          </cell>
          <cell r="D621" t="str">
            <v>nos</v>
          </cell>
          <cell r="E621">
            <v>15.36</v>
          </cell>
          <cell r="F621">
            <v>350000</v>
          </cell>
          <cell r="G621">
            <v>5376000</v>
          </cell>
        </row>
        <row r="622">
          <cell r="C622" t="str">
            <v>Sub Total</v>
          </cell>
          <cell r="G622" t="e">
            <v>#N/A</v>
          </cell>
        </row>
        <row r="624">
          <cell r="B624" t="str">
            <v>B</v>
          </cell>
          <cell r="C624" t="str">
            <v>Box Culvert LGr.10 - Drain Channel D7</v>
          </cell>
        </row>
        <row r="625">
          <cell r="A625" t="str">
            <v>item13a</v>
          </cell>
          <cell r="B625" t="str">
            <v>1</v>
          </cell>
          <cell r="C625" t="str">
            <v>Land Clearing</v>
          </cell>
          <cell r="D625" t="str">
            <v>m2</v>
          </cell>
          <cell r="E625">
            <v>900</v>
          </cell>
          <cell r="F625" t="e">
            <v>#N/A</v>
          </cell>
          <cell r="G625" t="e">
            <v>#N/A</v>
          </cell>
        </row>
        <row r="626">
          <cell r="A626" t="str">
            <v>item13</v>
          </cell>
          <cell r="B626" t="str">
            <v>2</v>
          </cell>
          <cell r="C626" t="str">
            <v>Soil Excavation</v>
          </cell>
          <cell r="D626" t="str">
            <v>m3</v>
          </cell>
          <cell r="E626">
            <v>162.9</v>
          </cell>
          <cell r="F626">
            <v>0</v>
          </cell>
          <cell r="G626">
            <v>0</v>
          </cell>
        </row>
        <row r="627">
          <cell r="A627" t="str">
            <v>item18</v>
          </cell>
          <cell r="B627" t="str">
            <v>3</v>
          </cell>
          <cell r="C627" t="str">
            <v>Compacted soil backfill</v>
          </cell>
          <cell r="D627" t="str">
            <v>m3</v>
          </cell>
          <cell r="E627">
            <v>57.01</v>
          </cell>
          <cell r="F627">
            <v>0</v>
          </cell>
          <cell r="G627">
            <v>0</v>
          </cell>
        </row>
        <row r="628">
          <cell r="A628" t="str">
            <v>item18a</v>
          </cell>
          <cell r="B628" t="str">
            <v>4</v>
          </cell>
          <cell r="C628" t="str">
            <v>Soil Disposal</v>
          </cell>
          <cell r="D628" t="str">
            <v>m2</v>
          </cell>
          <cell r="E628">
            <v>162.9</v>
          </cell>
          <cell r="F628" t="e">
            <v>#N/A</v>
          </cell>
          <cell r="G628" t="e">
            <v>#N/A</v>
          </cell>
        </row>
        <row r="629">
          <cell r="A629" t="str">
            <v>item18b</v>
          </cell>
          <cell r="B629" t="str">
            <v>5</v>
          </cell>
          <cell r="C629" t="str">
            <v>Sand layer</v>
          </cell>
          <cell r="D629" t="str">
            <v>m3</v>
          </cell>
          <cell r="E629">
            <v>0</v>
          </cell>
          <cell r="F629" t="e">
            <v>#N/A</v>
          </cell>
          <cell r="G629" t="e">
            <v>#N/A</v>
          </cell>
        </row>
        <row r="630">
          <cell r="A630" t="str">
            <v>item24a</v>
          </cell>
          <cell r="B630" t="str">
            <v>6</v>
          </cell>
          <cell r="C630" t="str">
            <v>Lean Concrete 1 : 3 : 5</v>
          </cell>
          <cell r="D630" t="str">
            <v>m3</v>
          </cell>
          <cell r="E630">
            <v>10.35</v>
          </cell>
          <cell r="F630" t="e">
            <v>#N/A</v>
          </cell>
          <cell r="G630" t="e">
            <v>#N/A</v>
          </cell>
        </row>
        <row r="631">
          <cell r="A631" t="str">
            <v>item25a</v>
          </cell>
          <cell r="B631" t="str">
            <v>7</v>
          </cell>
          <cell r="C631" t="str">
            <v>Concrete K 225 including formwork</v>
          </cell>
          <cell r="D631" t="str">
            <v>m3</v>
          </cell>
          <cell r="E631">
            <v>72.930000000000007</v>
          </cell>
          <cell r="F631" t="e">
            <v>#N/A</v>
          </cell>
          <cell r="G631" t="e">
            <v>#N/A</v>
          </cell>
        </row>
        <row r="632">
          <cell r="A632" t="str">
            <v>item34a</v>
          </cell>
          <cell r="B632" t="str">
            <v>8</v>
          </cell>
          <cell r="C632" t="str">
            <v>Reinforcement work, plain bar U24</v>
          </cell>
          <cell r="D632" t="str">
            <v>kg</v>
          </cell>
          <cell r="E632">
            <v>10939.5</v>
          </cell>
          <cell r="F632" t="e">
            <v>#N/A</v>
          </cell>
          <cell r="G632" t="e">
            <v>#N/A</v>
          </cell>
        </row>
        <row r="633">
          <cell r="A633" t="str">
            <v>item18d</v>
          </cell>
          <cell r="B633" t="str">
            <v>9</v>
          </cell>
          <cell r="C633" t="str">
            <v>Reinstatement of pavement</v>
          </cell>
          <cell r="D633" t="str">
            <v>m2</v>
          </cell>
          <cell r="E633">
            <v>64</v>
          </cell>
          <cell r="F633">
            <v>0</v>
          </cell>
          <cell r="G633">
            <v>0</v>
          </cell>
        </row>
        <row r="634">
          <cell r="B634" t="str">
            <v>10</v>
          </cell>
          <cell r="C634" t="str">
            <v>Galvanized steel bar</v>
          </cell>
          <cell r="D634" t="str">
            <v>nos</v>
          </cell>
          <cell r="E634">
            <v>15.36</v>
          </cell>
          <cell r="F634">
            <v>350000</v>
          </cell>
          <cell r="G634">
            <v>5376000</v>
          </cell>
        </row>
        <row r="635">
          <cell r="C635" t="str">
            <v>Sub Total</v>
          </cell>
          <cell r="G635" t="e">
            <v>#N/A</v>
          </cell>
        </row>
        <row r="637">
          <cell r="C637" t="str">
            <v>Total Bill No. 3.2.1</v>
          </cell>
          <cell r="G637" t="e">
            <v>#N/A</v>
          </cell>
        </row>
        <row r="641">
          <cell r="B641" t="str">
            <v>NO.</v>
          </cell>
          <cell r="C641" t="str">
            <v>WORK DESCRIPTION</v>
          </cell>
          <cell r="D641" t="str">
            <v>UNIT</v>
          </cell>
          <cell r="E641" t="str">
            <v>QUANTITY</v>
          </cell>
          <cell r="F641" t="str">
            <v>UNIT RATE Rp.</v>
          </cell>
          <cell r="G641" t="str">
            <v>TOTAL Rp.</v>
          </cell>
        </row>
        <row r="644">
          <cell r="B644" t="str">
            <v>3.2.2</v>
          </cell>
          <cell r="C644" t="str">
            <v>TYPICAL CULVERT</v>
          </cell>
        </row>
        <row r="645">
          <cell r="C645" t="str">
            <v>( See drawing)</v>
          </cell>
        </row>
        <row r="646">
          <cell r="B646" t="str">
            <v>A</v>
          </cell>
          <cell r="C646" t="str">
            <v>Masonry Box Culvert</v>
          </cell>
        </row>
        <row r="647">
          <cell r="A647" t="str">
            <v>item67</v>
          </cell>
          <cell r="B647" t="str">
            <v>1</v>
          </cell>
          <cell r="C647" t="str">
            <v>Channel D6, b = 2,2 m, L = 6,0 m</v>
          </cell>
          <cell r="D647" t="str">
            <v>unit</v>
          </cell>
          <cell r="E647">
            <v>6</v>
          </cell>
          <cell r="F647">
            <v>0</v>
          </cell>
          <cell r="G647">
            <v>0</v>
          </cell>
        </row>
        <row r="648">
          <cell r="A648" t="str">
            <v>item71</v>
          </cell>
          <cell r="B648" t="str">
            <v>2</v>
          </cell>
          <cell r="C648" t="str">
            <v>Channel D8, b = 2,2 m, L = 6,0 m</v>
          </cell>
          <cell r="D648" t="str">
            <v>unit</v>
          </cell>
          <cell r="E648">
            <v>8</v>
          </cell>
          <cell r="F648">
            <v>0</v>
          </cell>
          <cell r="G648">
            <v>0</v>
          </cell>
        </row>
        <row r="649">
          <cell r="B649" t="str">
            <v>B</v>
          </cell>
          <cell r="C649" t="str">
            <v>Concrete Single Box Culvert</v>
          </cell>
        </row>
        <row r="650">
          <cell r="A650" t="str">
            <v>item72</v>
          </cell>
          <cell r="B650" t="str">
            <v>1</v>
          </cell>
          <cell r="C650" t="str">
            <v>Channel D4, b = 3,3 m, L = 7,0 m</v>
          </cell>
          <cell r="D650" t="str">
            <v>unit</v>
          </cell>
          <cell r="E650">
            <v>5</v>
          </cell>
          <cell r="F650">
            <v>0</v>
          </cell>
          <cell r="G650">
            <v>0</v>
          </cell>
        </row>
        <row r="651">
          <cell r="A651" t="str">
            <v>item73</v>
          </cell>
          <cell r="B651" t="str">
            <v>2</v>
          </cell>
          <cell r="C651" t="str">
            <v>Channel D6, b = 2,2 m, L = 6,0 m</v>
          </cell>
          <cell r="D651" t="str">
            <v>unit</v>
          </cell>
          <cell r="E651">
            <v>6</v>
          </cell>
          <cell r="F651">
            <v>0</v>
          </cell>
          <cell r="G651">
            <v>0</v>
          </cell>
        </row>
        <row r="652">
          <cell r="A652" t="str">
            <v>item74</v>
          </cell>
          <cell r="B652" t="str">
            <v>3</v>
          </cell>
          <cell r="C652" t="str">
            <v>Channel D7, b = 1,7 m, L = 7,0 m</v>
          </cell>
          <cell r="D652" t="str">
            <v>unit</v>
          </cell>
          <cell r="E652">
            <v>9</v>
          </cell>
          <cell r="F652">
            <v>0</v>
          </cell>
          <cell r="G652">
            <v>0</v>
          </cell>
        </row>
        <row r="653">
          <cell r="A653" t="str">
            <v>item75</v>
          </cell>
          <cell r="B653" t="str">
            <v>4</v>
          </cell>
          <cell r="C653" t="str">
            <v>Channel D8, b = 1,0 m, L = 7,0 m</v>
          </cell>
          <cell r="D653" t="str">
            <v>unit</v>
          </cell>
          <cell r="E653">
            <v>4</v>
          </cell>
          <cell r="F653">
            <v>0</v>
          </cell>
          <cell r="G653">
            <v>0</v>
          </cell>
        </row>
        <row r="654">
          <cell r="A654" t="str">
            <v>item76</v>
          </cell>
          <cell r="B654" t="str">
            <v>5</v>
          </cell>
          <cell r="C654" t="str">
            <v>Channel D8, b = 1,5 m, L = 7,0 m</v>
          </cell>
          <cell r="D654" t="str">
            <v>unit</v>
          </cell>
          <cell r="E654">
            <v>2</v>
          </cell>
          <cell r="F654">
            <v>0</v>
          </cell>
          <cell r="G654">
            <v>0</v>
          </cell>
        </row>
        <row r="656">
          <cell r="C656" t="str">
            <v>Total Bill No. 3.2.2 Forward to Summary</v>
          </cell>
          <cell r="G656">
            <v>0</v>
          </cell>
        </row>
        <row r="658">
          <cell r="C658" t="str">
            <v>Total Bill No. 3.2  Drain Culvert (Forward to Summary)</v>
          </cell>
          <cell r="G658" t="e">
            <v>#N/A</v>
          </cell>
        </row>
        <row r="660">
          <cell r="B660" t="str">
            <v>BILL NO : 3.3. SLAB BRIDGE</v>
          </cell>
        </row>
        <row r="663">
          <cell r="B663" t="str">
            <v>NO.</v>
          </cell>
          <cell r="C663" t="str">
            <v>WORK DESCRIPTION</v>
          </cell>
          <cell r="D663" t="str">
            <v>UNIT</v>
          </cell>
          <cell r="E663" t="str">
            <v>QUANTITY</v>
          </cell>
          <cell r="F663" t="str">
            <v>UNIT RATE Rp.</v>
          </cell>
          <cell r="G663" t="str">
            <v>TOTAL Rp.</v>
          </cell>
        </row>
        <row r="666">
          <cell r="C666" t="str">
            <v>( See drawing)</v>
          </cell>
        </row>
        <row r="667">
          <cell r="A667" t="str">
            <v>item89</v>
          </cell>
          <cell r="B667" t="str">
            <v>1</v>
          </cell>
          <cell r="C667" t="str">
            <v>Channel D4A, B = 9,0 m, L = 4,0 m</v>
          </cell>
          <cell r="D667" t="str">
            <v>unit</v>
          </cell>
          <cell r="E667">
            <v>6</v>
          </cell>
          <cell r="F667">
            <v>107271184.71723506</v>
          </cell>
          <cell r="G667">
            <v>643627108.30341029</v>
          </cell>
        </row>
        <row r="668">
          <cell r="A668" t="str">
            <v>item79</v>
          </cell>
          <cell r="B668" t="str">
            <v>2</v>
          </cell>
          <cell r="C668" t="str">
            <v>Channel D5, B = 2,75 m, L = 4,0 m</v>
          </cell>
          <cell r="D668" t="str">
            <v>unit</v>
          </cell>
          <cell r="E668">
            <v>8</v>
          </cell>
          <cell r="F668">
            <v>94122934.754593372</v>
          </cell>
          <cell r="G668">
            <v>752983478.03674698</v>
          </cell>
        </row>
        <row r="669">
          <cell r="A669" t="str">
            <v>item82</v>
          </cell>
          <cell r="B669" t="str">
            <v>3</v>
          </cell>
          <cell r="C669" t="str">
            <v>Channel D6a, B = 2,5 m, L = 4,0 m</v>
          </cell>
          <cell r="D669" t="str">
            <v>unit</v>
          </cell>
          <cell r="E669">
            <v>6</v>
          </cell>
          <cell r="F669">
            <v>0</v>
          </cell>
          <cell r="G669">
            <v>0</v>
          </cell>
        </row>
        <row r="670">
          <cell r="A670" t="str">
            <v>item83</v>
          </cell>
          <cell r="B670" t="str">
            <v>4</v>
          </cell>
          <cell r="C670" t="str">
            <v>Channel D6b, B = 6,0 m, L = 4,0 m</v>
          </cell>
          <cell r="D670" t="str">
            <v>unit</v>
          </cell>
          <cell r="E670">
            <v>1</v>
          </cell>
          <cell r="F670">
            <v>0</v>
          </cell>
          <cell r="G670">
            <v>0</v>
          </cell>
        </row>
        <row r="671">
          <cell r="A671" t="str">
            <v>item84</v>
          </cell>
          <cell r="B671" t="str">
            <v>5</v>
          </cell>
          <cell r="C671" t="str">
            <v>Channel D7, B = 2,5 m, L = 4,0 m</v>
          </cell>
          <cell r="D671" t="str">
            <v>unit</v>
          </cell>
          <cell r="E671">
            <v>7</v>
          </cell>
          <cell r="F671">
            <v>0</v>
          </cell>
          <cell r="G671">
            <v>0</v>
          </cell>
        </row>
        <row r="672">
          <cell r="A672" t="str">
            <v>item88</v>
          </cell>
          <cell r="B672" t="str">
            <v>6</v>
          </cell>
          <cell r="C672" t="str">
            <v>Channel D8c, B = 5,0 m, L = 4,0 m</v>
          </cell>
          <cell r="D672" t="str">
            <v>unit</v>
          </cell>
          <cell r="E672">
            <v>1</v>
          </cell>
          <cell r="F672">
            <v>0</v>
          </cell>
          <cell r="G672">
            <v>0</v>
          </cell>
        </row>
        <row r="675">
          <cell r="C675" t="str">
            <v>Total Bill No. 3.3 (Forward to Summary)</v>
          </cell>
          <cell r="G675">
            <v>1396610586.3401573</v>
          </cell>
        </row>
        <row r="678">
          <cell r="B678" t="str">
            <v>BILL NO : 3.4 - INLET DRAIN</v>
          </cell>
        </row>
        <row r="681">
          <cell r="B681" t="str">
            <v>NO.</v>
          </cell>
          <cell r="C681" t="str">
            <v>WORK DESCRIPTION</v>
          </cell>
          <cell r="D681" t="str">
            <v>UNIT</v>
          </cell>
          <cell r="E681" t="str">
            <v>QUANTITY</v>
          </cell>
          <cell r="F681" t="str">
            <v>UNIT RATE Rp.</v>
          </cell>
          <cell r="G681" t="str">
            <v>TOTAL Rp.</v>
          </cell>
        </row>
        <row r="684">
          <cell r="B684" t="str">
            <v>3.4.1</v>
          </cell>
          <cell r="C684" t="str">
            <v>Inlet Drain 1 (Tando 3)</v>
          </cell>
          <cell r="D684" t="str">
            <v>unit</v>
          </cell>
          <cell r="E684">
            <v>1</v>
          </cell>
        </row>
        <row r="685">
          <cell r="A685" t="str">
            <v>item13a</v>
          </cell>
          <cell r="B685" t="str">
            <v>1</v>
          </cell>
          <cell r="C685" t="str">
            <v>Land Clearing</v>
          </cell>
          <cell r="D685" t="str">
            <v>m2</v>
          </cell>
          <cell r="E685">
            <v>900</v>
          </cell>
          <cell r="F685" t="e">
            <v>#N/A</v>
          </cell>
          <cell r="G685" t="e">
            <v>#N/A</v>
          </cell>
        </row>
        <row r="686">
          <cell r="A686" t="str">
            <v>item13a</v>
          </cell>
          <cell r="B686" t="str">
            <v>2</v>
          </cell>
          <cell r="C686" t="str">
            <v>Stripping</v>
          </cell>
          <cell r="D686" t="str">
            <v>m2</v>
          </cell>
          <cell r="E686">
            <v>0</v>
          </cell>
          <cell r="F686" t="e">
            <v>#N/A</v>
          </cell>
          <cell r="G686" t="e">
            <v>#N/A</v>
          </cell>
        </row>
        <row r="687">
          <cell r="A687" t="str">
            <v>item13</v>
          </cell>
          <cell r="B687" t="str">
            <v>3</v>
          </cell>
          <cell r="C687" t="str">
            <v>Soil Excavation</v>
          </cell>
          <cell r="D687" t="str">
            <v>m3</v>
          </cell>
          <cell r="E687">
            <v>64.14</v>
          </cell>
          <cell r="F687">
            <v>0</v>
          </cell>
          <cell r="G687">
            <v>0</v>
          </cell>
        </row>
        <row r="688">
          <cell r="A688" t="str">
            <v>item18</v>
          </cell>
          <cell r="B688" t="str">
            <v>4</v>
          </cell>
          <cell r="C688" t="str">
            <v>Compacted soil backfill</v>
          </cell>
          <cell r="D688" t="str">
            <v>m3</v>
          </cell>
          <cell r="E688">
            <v>22.45</v>
          </cell>
          <cell r="F688">
            <v>0</v>
          </cell>
          <cell r="G688">
            <v>0</v>
          </cell>
        </row>
        <row r="689">
          <cell r="A689" t="str">
            <v>item18a</v>
          </cell>
          <cell r="B689" t="str">
            <v>5</v>
          </cell>
          <cell r="C689" t="str">
            <v>Soil Disposal</v>
          </cell>
          <cell r="D689" t="str">
            <v>m2</v>
          </cell>
          <cell r="E689">
            <v>0</v>
          </cell>
          <cell r="F689" t="e">
            <v>#N/A</v>
          </cell>
          <cell r="G689" t="e">
            <v>#N/A</v>
          </cell>
        </row>
        <row r="690">
          <cell r="A690" t="str">
            <v>item19c</v>
          </cell>
          <cell r="B690" t="str">
            <v>6</v>
          </cell>
          <cell r="C690" t="str">
            <v>Selected soil for embankment</v>
          </cell>
          <cell r="D690" t="str">
            <v>m3</v>
          </cell>
          <cell r="E690">
            <v>0</v>
          </cell>
          <cell r="F690">
            <v>2752.2687499999997</v>
          </cell>
          <cell r="G690">
            <v>0</v>
          </cell>
        </row>
        <row r="691">
          <cell r="A691" t="str">
            <v>item23</v>
          </cell>
          <cell r="B691" t="str">
            <v>7</v>
          </cell>
          <cell r="C691" t="str">
            <v>Sod facing</v>
          </cell>
          <cell r="D691" t="str">
            <v>m2</v>
          </cell>
          <cell r="E691">
            <v>0</v>
          </cell>
          <cell r="F691">
            <v>0</v>
          </cell>
          <cell r="G691">
            <v>0</v>
          </cell>
        </row>
        <row r="692">
          <cell r="A692" t="str">
            <v>item18b</v>
          </cell>
          <cell r="B692" t="str">
            <v>8</v>
          </cell>
          <cell r="C692" t="str">
            <v>Sand layer</v>
          </cell>
          <cell r="D692" t="str">
            <v>m3</v>
          </cell>
          <cell r="E692">
            <v>2.2999999999999998</v>
          </cell>
          <cell r="F692" t="e">
            <v>#N/A</v>
          </cell>
          <cell r="G692" t="e">
            <v>#N/A</v>
          </cell>
        </row>
        <row r="693">
          <cell r="A693" t="str">
            <v>item24</v>
          </cell>
          <cell r="B693" t="str">
            <v>9</v>
          </cell>
          <cell r="C693" t="str">
            <v>Stone masonry</v>
          </cell>
          <cell r="D693" t="str">
            <v>m3</v>
          </cell>
          <cell r="E693">
            <v>0</v>
          </cell>
          <cell r="F693">
            <v>0</v>
          </cell>
          <cell r="G693">
            <v>0</v>
          </cell>
        </row>
        <row r="694">
          <cell r="A694" t="str">
            <v>item27</v>
          </cell>
          <cell r="B694" t="str">
            <v>10</v>
          </cell>
          <cell r="C694" t="str">
            <v>Plastering</v>
          </cell>
          <cell r="D694" t="str">
            <v>m2</v>
          </cell>
          <cell r="E694">
            <v>0</v>
          </cell>
          <cell r="F694">
            <v>0</v>
          </cell>
          <cell r="G694">
            <v>0</v>
          </cell>
        </row>
        <row r="695">
          <cell r="A695" t="str">
            <v>item24a</v>
          </cell>
          <cell r="B695" t="str">
            <v>11</v>
          </cell>
          <cell r="C695" t="str">
            <v>Lean concrete 1 : 3 : 5</v>
          </cell>
          <cell r="D695" t="str">
            <v>m3</v>
          </cell>
          <cell r="E695">
            <v>4.78</v>
          </cell>
          <cell r="F695" t="e">
            <v>#N/A</v>
          </cell>
          <cell r="G695" t="e">
            <v>#N/A</v>
          </cell>
        </row>
        <row r="696">
          <cell r="A696" t="str">
            <v>item25a</v>
          </cell>
          <cell r="B696" t="str">
            <v>12</v>
          </cell>
          <cell r="C696" t="str">
            <v>Concrete K 225 including formwork</v>
          </cell>
          <cell r="D696" t="str">
            <v>m3</v>
          </cell>
          <cell r="E696">
            <v>30.65</v>
          </cell>
          <cell r="F696" t="e">
            <v>#N/A</v>
          </cell>
          <cell r="G696" t="e">
            <v>#N/A</v>
          </cell>
        </row>
        <row r="697">
          <cell r="A697" t="str">
            <v>item34a</v>
          </cell>
          <cell r="B697" t="str">
            <v>13</v>
          </cell>
          <cell r="C697" t="str">
            <v>Reinforcement work, plain bar U24</v>
          </cell>
          <cell r="D697" t="str">
            <v>kg</v>
          </cell>
          <cell r="E697">
            <v>4904</v>
          </cell>
          <cell r="F697" t="e">
            <v>#N/A</v>
          </cell>
          <cell r="G697" t="e">
            <v>#N/A</v>
          </cell>
        </row>
        <row r="698">
          <cell r="A698" t="str">
            <v>item21</v>
          </cell>
          <cell r="B698" t="str">
            <v>14</v>
          </cell>
          <cell r="C698" t="str">
            <v>Sand and gravel layer &lt; 60 mm</v>
          </cell>
          <cell r="D698" t="str">
            <v>m3</v>
          </cell>
          <cell r="E698">
            <v>0</v>
          </cell>
          <cell r="F698">
            <v>0</v>
          </cell>
          <cell r="G698">
            <v>0</v>
          </cell>
        </row>
        <row r="699">
          <cell r="A699" t="str">
            <v>item18d</v>
          </cell>
          <cell r="B699" t="str">
            <v>15</v>
          </cell>
          <cell r="C699" t="str">
            <v>Reinstatement of pavement</v>
          </cell>
          <cell r="D699" t="str">
            <v>m2</v>
          </cell>
          <cell r="E699">
            <v>0</v>
          </cell>
          <cell r="F699">
            <v>0</v>
          </cell>
          <cell r="G699">
            <v>0</v>
          </cell>
        </row>
        <row r="700">
          <cell r="A700" t="str">
            <v>item19b</v>
          </cell>
          <cell r="B700" t="str">
            <v>16</v>
          </cell>
          <cell r="C700" t="str">
            <v>Drain hole</v>
          </cell>
          <cell r="D700" t="str">
            <v>nos</v>
          </cell>
          <cell r="E700">
            <v>0</v>
          </cell>
          <cell r="F700" t="e">
            <v>#N/A</v>
          </cell>
          <cell r="G700" t="e">
            <v>#N/A</v>
          </cell>
        </row>
        <row r="701">
          <cell r="A701" t="str">
            <v>item27a</v>
          </cell>
          <cell r="B701" t="str">
            <v>17</v>
          </cell>
          <cell r="C701" t="str">
            <v>Wooden pile dia 10 - 2,0 m</v>
          </cell>
          <cell r="D701" t="str">
            <v>nos</v>
          </cell>
          <cell r="E701">
            <v>263</v>
          </cell>
          <cell r="F701">
            <v>10771.475</v>
          </cell>
          <cell r="G701">
            <v>2832897.9250000003</v>
          </cell>
        </row>
        <row r="703">
          <cell r="C703" t="str">
            <v>Total Bill No. 3.4.1 Forward to Summary</v>
          </cell>
          <cell r="G703" t="e">
            <v>#N/A</v>
          </cell>
        </row>
        <row r="706">
          <cell r="B706" t="str">
            <v>BILL NO : 4 - DAY WORKS</v>
          </cell>
        </row>
        <row r="708">
          <cell r="B708" t="str">
            <v>SCHEDULE OF DAYWORK RATE : 1 , LABOUR</v>
          </cell>
        </row>
        <row r="710">
          <cell r="B710" t="str">
            <v>NO.</v>
          </cell>
          <cell r="C710" t="str">
            <v>WORK DESCRIPTION</v>
          </cell>
          <cell r="D710" t="str">
            <v>UNIT</v>
          </cell>
          <cell r="E710" t="str">
            <v>QUANTITY</v>
          </cell>
          <cell r="F710" t="str">
            <v>UNIT RATE Rp.</v>
          </cell>
          <cell r="G710" t="str">
            <v>TOTAL Rp.</v>
          </cell>
        </row>
        <row r="713">
          <cell r="B713" t="str">
            <v>D100</v>
          </cell>
          <cell r="C713" t="str">
            <v>Unskilled labour</v>
          </cell>
          <cell r="D713" t="str">
            <v>man - day</v>
          </cell>
          <cell r="E713">
            <v>4000</v>
          </cell>
          <cell r="F713">
            <v>60500</v>
          </cell>
          <cell r="G713">
            <v>242000000</v>
          </cell>
        </row>
        <row r="714">
          <cell r="B714" t="str">
            <v>D101</v>
          </cell>
          <cell r="C714" t="str">
            <v>Mason</v>
          </cell>
          <cell r="D714" t="str">
            <v>man - day</v>
          </cell>
          <cell r="E714">
            <v>2400</v>
          </cell>
          <cell r="F714">
            <v>77000</v>
          </cell>
          <cell r="G714">
            <v>184800000</v>
          </cell>
        </row>
        <row r="715">
          <cell r="B715" t="str">
            <v>D102</v>
          </cell>
          <cell r="C715" t="str">
            <v>Carpenter</v>
          </cell>
          <cell r="D715" t="str">
            <v>man - day</v>
          </cell>
          <cell r="E715">
            <v>1440</v>
          </cell>
          <cell r="F715">
            <v>77000</v>
          </cell>
          <cell r="G715">
            <v>110880000</v>
          </cell>
        </row>
        <row r="716">
          <cell r="B716" t="str">
            <v>D103</v>
          </cell>
          <cell r="C716" t="str">
            <v>Bar fixer</v>
          </cell>
          <cell r="D716" t="str">
            <v>man - day</v>
          </cell>
          <cell r="E716">
            <v>1200</v>
          </cell>
          <cell r="F716">
            <v>77000</v>
          </cell>
          <cell r="G716">
            <v>92400000</v>
          </cell>
        </row>
        <row r="717">
          <cell r="B717" t="str">
            <v>D104</v>
          </cell>
          <cell r="C717" t="str">
            <v>Assistant bar fixer</v>
          </cell>
          <cell r="D717" t="str">
            <v>man - day</v>
          </cell>
          <cell r="E717">
            <v>1680</v>
          </cell>
          <cell r="F717">
            <v>68750</v>
          </cell>
          <cell r="G717">
            <v>115500000</v>
          </cell>
        </row>
        <row r="718">
          <cell r="B718" t="str">
            <v>D105</v>
          </cell>
          <cell r="C718" t="str">
            <v>Driver</v>
          </cell>
          <cell r="D718" t="str">
            <v>man - day</v>
          </cell>
          <cell r="E718">
            <v>1500</v>
          </cell>
          <cell r="F718">
            <v>100000</v>
          </cell>
          <cell r="G718">
            <v>150000000</v>
          </cell>
        </row>
        <row r="719">
          <cell r="B719" t="str">
            <v>D106</v>
          </cell>
          <cell r="C719" t="str">
            <v>Operator</v>
          </cell>
          <cell r="D719" t="str">
            <v>man - day</v>
          </cell>
          <cell r="E719">
            <v>1440</v>
          </cell>
          <cell r="F719">
            <v>165000</v>
          </cell>
          <cell r="G719">
            <v>237600000</v>
          </cell>
        </row>
        <row r="720">
          <cell r="C720" t="str">
            <v>Sub Total</v>
          </cell>
          <cell r="G720">
            <v>1133180000</v>
          </cell>
        </row>
        <row r="721">
          <cell r="B721" t="str">
            <v>D110</v>
          </cell>
          <cell r="C721" t="str">
            <v>Allow 10 % of subtotal for contractor"s overhead profit etc</v>
          </cell>
          <cell r="G721">
            <v>113318000</v>
          </cell>
        </row>
        <row r="723">
          <cell r="C723" t="str">
            <v>Total for Daywork : Labour</v>
          </cell>
          <cell r="G723">
            <v>1246498000</v>
          </cell>
        </row>
        <row r="724">
          <cell r="C724" t="str">
            <v>(carried forward to Daywork Summary)</v>
          </cell>
        </row>
        <row r="727">
          <cell r="B727" t="str">
            <v>SCHEDULE OF DAYWORK RATES : 2. MATERIALS</v>
          </cell>
        </row>
        <row r="728">
          <cell r="B728" t="str">
            <v>NO.</v>
          </cell>
          <cell r="C728" t="str">
            <v>WORK DESCRIPTION</v>
          </cell>
          <cell r="D728" t="str">
            <v>UNIT</v>
          </cell>
          <cell r="E728" t="str">
            <v>QUANTITY</v>
          </cell>
          <cell r="F728" t="str">
            <v>UNIT RATE Rp.</v>
          </cell>
          <cell r="G728" t="str">
            <v>TOTAL Rp.</v>
          </cell>
        </row>
        <row r="731">
          <cell r="B731" t="str">
            <v>D 200</v>
          </cell>
          <cell r="C731" t="str">
            <v>Cement @ 50 kg</v>
          </cell>
          <cell r="D731" t="str">
            <v>bag</v>
          </cell>
          <cell r="E731">
            <v>2000</v>
          </cell>
          <cell r="F731">
            <v>66176</v>
          </cell>
          <cell r="G731">
            <v>132352000</v>
          </cell>
        </row>
        <row r="732">
          <cell r="B732" t="str">
            <v>D 201</v>
          </cell>
          <cell r="C732" t="str">
            <v>Sand for mortar</v>
          </cell>
          <cell r="D732" t="str">
            <v>Cu.m</v>
          </cell>
          <cell r="E732">
            <v>600</v>
          </cell>
          <cell r="F732">
            <v>178726.90000000002</v>
          </cell>
          <cell r="G732">
            <v>107236140.00000001</v>
          </cell>
        </row>
        <row r="733">
          <cell r="B733" t="str">
            <v>D 202</v>
          </cell>
          <cell r="C733" t="str">
            <v>sand for embankment</v>
          </cell>
          <cell r="D733" t="str">
            <v>Cu.m</v>
          </cell>
          <cell r="E733">
            <v>750</v>
          </cell>
          <cell r="F733">
            <v>123080</v>
          </cell>
          <cell r="G733">
            <v>92310000</v>
          </cell>
        </row>
        <row r="734">
          <cell r="B734" t="str">
            <v>D 203</v>
          </cell>
          <cell r="C734" t="str">
            <v>Fine Aggregate</v>
          </cell>
          <cell r="D734" t="str">
            <v>Cu.m</v>
          </cell>
          <cell r="E734">
            <v>600</v>
          </cell>
          <cell r="F734">
            <v>178726.90000000002</v>
          </cell>
          <cell r="G734">
            <v>107236140.00000001</v>
          </cell>
        </row>
        <row r="735">
          <cell r="B735" t="str">
            <v>D 204</v>
          </cell>
          <cell r="C735" t="str">
            <v>Coarse Aggregate</v>
          </cell>
          <cell r="D735" t="str">
            <v>Cu.m</v>
          </cell>
          <cell r="E735">
            <v>800</v>
          </cell>
          <cell r="F735">
            <v>147005</v>
          </cell>
          <cell r="G735">
            <v>117604000</v>
          </cell>
        </row>
        <row r="736">
          <cell r="B736" t="str">
            <v>D 205</v>
          </cell>
          <cell r="C736" t="str">
            <v>Reinforce Steel bar (deformed)</v>
          </cell>
          <cell r="D736" t="str">
            <v>kg</v>
          </cell>
          <cell r="E736">
            <v>10000</v>
          </cell>
          <cell r="F736">
            <v>11550.000000000002</v>
          </cell>
          <cell r="G736">
            <v>115500000.00000001</v>
          </cell>
        </row>
        <row r="737">
          <cell r="B737" t="str">
            <v>D 206</v>
          </cell>
          <cell r="C737" t="str">
            <v>Reinforce Steel bar (plain)</v>
          </cell>
          <cell r="D737" t="str">
            <v>kg</v>
          </cell>
          <cell r="E737">
            <v>7500</v>
          </cell>
          <cell r="F737">
            <v>55000.000000000007</v>
          </cell>
          <cell r="G737">
            <v>412500000.00000006</v>
          </cell>
        </row>
        <row r="738">
          <cell r="B738" t="str">
            <v>D 207</v>
          </cell>
          <cell r="C738" t="str">
            <v>Wire</v>
          </cell>
          <cell r="D738" t="str">
            <v>kg</v>
          </cell>
          <cell r="E738">
            <v>600</v>
          </cell>
          <cell r="F738">
            <v>14300.000000000002</v>
          </cell>
          <cell r="G738">
            <v>8580000.0000000019</v>
          </cell>
        </row>
        <row r="739">
          <cell r="B739" t="str">
            <v>D 208</v>
          </cell>
          <cell r="C739" t="str">
            <v>Stone gravel 10 -60 mm</v>
          </cell>
          <cell r="D739" t="str">
            <v>Cu.m</v>
          </cell>
          <cell r="E739">
            <v>900</v>
          </cell>
          <cell r="F739">
            <v>150000</v>
          </cell>
          <cell r="G739">
            <v>135000000</v>
          </cell>
        </row>
        <row r="740">
          <cell r="B740" t="str">
            <v>D 209</v>
          </cell>
          <cell r="C740" t="str">
            <v>Stone &lt; 250 kg</v>
          </cell>
          <cell r="D740" t="str">
            <v>Cu.m</v>
          </cell>
          <cell r="E740">
            <v>900</v>
          </cell>
          <cell r="F740">
            <v>170216</v>
          </cell>
          <cell r="G740">
            <v>153194400</v>
          </cell>
        </row>
        <row r="741">
          <cell r="B741" t="str">
            <v>D 210</v>
          </cell>
          <cell r="C741" t="str">
            <v>Stone (250-1000) kg</v>
          </cell>
          <cell r="D741" t="str">
            <v>Cu.m</v>
          </cell>
          <cell r="E741">
            <v>900</v>
          </cell>
          <cell r="F741">
            <v>170216</v>
          </cell>
          <cell r="G741">
            <v>153194400</v>
          </cell>
        </row>
        <row r="742">
          <cell r="B742" t="str">
            <v>D 211</v>
          </cell>
          <cell r="C742" t="str">
            <v>Stone &gt; 1000 kg</v>
          </cell>
          <cell r="D742" t="str">
            <v>Cu.m</v>
          </cell>
          <cell r="E742">
            <v>900</v>
          </cell>
          <cell r="F742">
            <v>170216</v>
          </cell>
          <cell r="G742">
            <v>153194400</v>
          </cell>
        </row>
        <row r="743">
          <cell r="B743" t="str">
            <v>D 212</v>
          </cell>
          <cell r="C743" t="str">
            <v>Stone for masonry</v>
          </cell>
          <cell r="D743" t="str">
            <v>Cu.m</v>
          </cell>
          <cell r="E743">
            <v>800</v>
          </cell>
          <cell r="F743">
            <v>229792.2</v>
          </cell>
          <cell r="G743">
            <v>183833760</v>
          </cell>
        </row>
        <row r="744">
          <cell r="B744" t="str">
            <v>D 213</v>
          </cell>
          <cell r="C744" t="str">
            <v>Brick</v>
          </cell>
          <cell r="D744" t="str">
            <v>nos</v>
          </cell>
          <cell r="E744">
            <v>9245</v>
          </cell>
          <cell r="F744">
            <v>770</v>
          </cell>
          <cell r="G744">
            <v>7118650</v>
          </cell>
        </row>
        <row r="745">
          <cell r="B745" t="str">
            <v>D 214</v>
          </cell>
          <cell r="C745" t="str">
            <v>Wood class III for formwork</v>
          </cell>
          <cell r="D745" t="str">
            <v>Cu.m</v>
          </cell>
          <cell r="E745">
            <v>74</v>
          </cell>
          <cell r="F745">
            <v>4178039</v>
          </cell>
          <cell r="G745">
            <v>309174886</v>
          </cell>
        </row>
        <row r="746">
          <cell r="B746" t="str">
            <v>D 215</v>
          </cell>
          <cell r="C746" t="str">
            <v>Geotextile non woven</v>
          </cell>
          <cell r="D746" t="str">
            <v>Sq.m</v>
          </cell>
          <cell r="E746">
            <v>650</v>
          </cell>
          <cell r="F746">
            <v>21664</v>
          </cell>
          <cell r="G746">
            <v>14081600</v>
          </cell>
        </row>
        <row r="747">
          <cell r="B747" t="str">
            <v>D 216</v>
          </cell>
          <cell r="C747" t="str">
            <v>Clay for embankment</v>
          </cell>
          <cell r="D747" t="str">
            <v>Cu.m</v>
          </cell>
          <cell r="E747">
            <v>800</v>
          </cell>
          <cell r="F747">
            <v>46150</v>
          </cell>
          <cell r="G747">
            <v>36920000</v>
          </cell>
        </row>
        <row r="748">
          <cell r="B748" t="str">
            <v>D 217</v>
          </cell>
          <cell r="C748" t="str">
            <v>Sheet Pile</v>
          </cell>
          <cell r="D748" t="str">
            <v>m</v>
          </cell>
          <cell r="E748">
            <v>180</v>
          </cell>
          <cell r="F748">
            <v>115381</v>
          </cell>
          <cell r="G748">
            <v>20768580</v>
          </cell>
        </row>
        <row r="749">
          <cell r="B749" t="str">
            <v>D 218</v>
          </cell>
          <cell r="C749" t="str">
            <v>Woodenpile dia. 100 mm - 2.0 m</v>
          </cell>
          <cell r="D749" t="str">
            <v>nos</v>
          </cell>
          <cell r="E749">
            <v>2500</v>
          </cell>
          <cell r="F749">
            <v>63831</v>
          </cell>
          <cell r="G749">
            <v>159577500</v>
          </cell>
        </row>
        <row r="750">
          <cell r="B750" t="str">
            <v>D 219</v>
          </cell>
          <cell r="C750" t="str">
            <v>Grass sheet</v>
          </cell>
          <cell r="D750" t="str">
            <v>Sq.m</v>
          </cell>
          <cell r="E750">
            <v>5000</v>
          </cell>
          <cell r="F750">
            <v>12000</v>
          </cell>
          <cell r="G750">
            <v>60000000</v>
          </cell>
        </row>
        <row r="751">
          <cell r="D751" t="str">
            <v>Sub Total</v>
          </cell>
          <cell r="G751">
            <v>2479376456</v>
          </cell>
        </row>
        <row r="752">
          <cell r="B752" t="str">
            <v>D 220</v>
          </cell>
          <cell r="C752" t="str">
            <v>Allow 10% of subtotal for contractor's overhead profit etc.</v>
          </cell>
          <cell r="G752">
            <v>247937645.60000002</v>
          </cell>
        </row>
        <row r="755">
          <cell r="C755" t="str">
            <v>Total for Daywork : labour</v>
          </cell>
          <cell r="G755">
            <v>2727314101.5999999</v>
          </cell>
        </row>
        <row r="756">
          <cell r="C756" t="str">
            <v>(carried forward to Daywork Summary)</v>
          </cell>
        </row>
        <row r="759">
          <cell r="B759" t="str">
            <v>SCHEDULE OF DAYWORK RATES : 3. EQUIPMENTS</v>
          </cell>
        </row>
        <row r="760">
          <cell r="B760" t="str">
            <v>NO.</v>
          </cell>
          <cell r="C760" t="str">
            <v>WORK DESCRIPTION</v>
          </cell>
          <cell r="D760" t="str">
            <v>UNIT</v>
          </cell>
          <cell r="E760" t="str">
            <v>QUANTITY</v>
          </cell>
          <cell r="F760" t="str">
            <v>UNIT RATE Rp.</v>
          </cell>
          <cell r="G760" t="str">
            <v>TOTAL Rp.</v>
          </cell>
        </row>
        <row r="763">
          <cell r="B763" t="str">
            <v>D 300</v>
          </cell>
          <cell r="C763" t="str">
            <v>Wheed Loader</v>
          </cell>
          <cell r="D763" t="str">
            <v>hour</v>
          </cell>
          <cell r="E763">
            <v>450</v>
          </cell>
          <cell r="F763">
            <v>512500</v>
          </cell>
          <cell r="G763">
            <v>230625000</v>
          </cell>
        </row>
        <row r="764">
          <cell r="B764" t="str">
            <v>D 301</v>
          </cell>
          <cell r="C764" t="str">
            <v>Excavator PC 200, 0.68 m3</v>
          </cell>
          <cell r="D764" t="str">
            <v>hour</v>
          </cell>
          <cell r="E764">
            <v>600</v>
          </cell>
          <cell r="F764">
            <v>374223</v>
          </cell>
          <cell r="G764">
            <v>224533800</v>
          </cell>
        </row>
        <row r="765">
          <cell r="B765" t="str">
            <v>D 302</v>
          </cell>
          <cell r="C765" t="str">
            <v>Dump Truck (3 m3)</v>
          </cell>
          <cell r="D765" t="str">
            <v>hour</v>
          </cell>
          <cell r="E765">
            <v>1200</v>
          </cell>
          <cell r="F765">
            <v>239505</v>
          </cell>
          <cell r="G765">
            <v>287406000</v>
          </cell>
        </row>
        <row r="766">
          <cell r="B766" t="str">
            <v>D 303</v>
          </cell>
          <cell r="C766" t="str">
            <v>Bulldozer</v>
          </cell>
          <cell r="D766" t="str">
            <v>hour</v>
          </cell>
          <cell r="E766">
            <v>380</v>
          </cell>
          <cell r="F766">
            <v>445685</v>
          </cell>
          <cell r="G766">
            <v>169360300</v>
          </cell>
        </row>
        <row r="767">
          <cell r="B767" t="str">
            <v>D 304</v>
          </cell>
          <cell r="C767" t="str">
            <v>Concrete mixer</v>
          </cell>
          <cell r="D767" t="str">
            <v>hour</v>
          </cell>
          <cell r="E767">
            <v>230</v>
          </cell>
          <cell r="F767">
            <v>22800</v>
          </cell>
          <cell r="G767">
            <v>5244000</v>
          </cell>
        </row>
        <row r="768">
          <cell r="B768" t="str">
            <v>D 305</v>
          </cell>
          <cell r="C768" t="str">
            <v>Road Roller</v>
          </cell>
          <cell r="D768" t="str">
            <v>hour</v>
          </cell>
          <cell r="E768">
            <v>230</v>
          </cell>
          <cell r="F768">
            <v>381015</v>
          </cell>
          <cell r="G768">
            <v>87633450</v>
          </cell>
        </row>
        <row r="769">
          <cell r="B769" t="str">
            <v>D 306</v>
          </cell>
          <cell r="C769" t="str">
            <v>Concrete vibrator</v>
          </cell>
          <cell r="D769" t="str">
            <v>hour</v>
          </cell>
          <cell r="E769">
            <v>230</v>
          </cell>
          <cell r="F769">
            <v>15300</v>
          </cell>
          <cell r="G769">
            <v>3519000</v>
          </cell>
        </row>
        <row r="770">
          <cell r="B770" t="str">
            <v>D 307</v>
          </cell>
          <cell r="C770" t="str">
            <v>Stamper</v>
          </cell>
          <cell r="D770" t="str">
            <v>hour</v>
          </cell>
          <cell r="E770">
            <v>230</v>
          </cell>
          <cell r="F770">
            <v>118000</v>
          </cell>
          <cell r="G770">
            <v>27140000</v>
          </cell>
        </row>
        <row r="771">
          <cell r="B771" t="str">
            <v>D 308</v>
          </cell>
          <cell r="C771" t="str">
            <v>Vibro hammer</v>
          </cell>
          <cell r="D771" t="str">
            <v>hour</v>
          </cell>
          <cell r="E771">
            <v>230</v>
          </cell>
          <cell r="F771">
            <v>225000</v>
          </cell>
          <cell r="G771">
            <v>51750000</v>
          </cell>
        </row>
        <row r="772">
          <cell r="B772" t="str">
            <v>D 309</v>
          </cell>
          <cell r="C772" t="str">
            <v>Water pump</v>
          </cell>
          <cell r="D772" t="str">
            <v>hour</v>
          </cell>
          <cell r="E772">
            <v>1800</v>
          </cell>
          <cell r="F772">
            <v>41000</v>
          </cell>
          <cell r="G772">
            <v>73800000</v>
          </cell>
        </row>
        <row r="773">
          <cell r="B773" t="str">
            <v>D 310</v>
          </cell>
          <cell r="C773" t="str">
            <v>Crane on track 35 T</v>
          </cell>
          <cell r="D773" t="str">
            <v>hour</v>
          </cell>
          <cell r="E773">
            <v>230</v>
          </cell>
          <cell r="F773">
            <v>455000</v>
          </cell>
          <cell r="G773">
            <v>104650000</v>
          </cell>
        </row>
        <row r="774">
          <cell r="B774" t="str">
            <v>D 311</v>
          </cell>
          <cell r="C774" t="str">
            <v>Asphalt sprayer</v>
          </cell>
          <cell r="D774" t="str">
            <v>hour</v>
          </cell>
          <cell r="E774">
            <v>230</v>
          </cell>
          <cell r="F774">
            <v>200000</v>
          </cell>
          <cell r="G774">
            <v>46000000</v>
          </cell>
        </row>
        <row r="775">
          <cell r="B775" t="str">
            <v>D 312</v>
          </cell>
          <cell r="C775" t="str">
            <v>Asphalt liquid mixer</v>
          </cell>
          <cell r="D775" t="str">
            <v>hour</v>
          </cell>
          <cell r="E775">
            <v>230</v>
          </cell>
          <cell r="F775">
            <v>485000</v>
          </cell>
          <cell r="G775">
            <v>111550000</v>
          </cell>
        </row>
        <row r="776">
          <cell r="D776" t="str">
            <v>Sub Total</v>
          </cell>
          <cell r="G776">
            <v>1423211550</v>
          </cell>
        </row>
        <row r="778">
          <cell r="C778" t="str">
            <v>Total for Daywork : labour</v>
          </cell>
          <cell r="G778">
            <v>2846423100</v>
          </cell>
        </row>
        <row r="779">
          <cell r="C779" t="str">
            <v>(carried forward to Daywork Summary)</v>
          </cell>
        </row>
        <row r="782">
          <cell r="B782" t="str">
            <v>DAYWORK SUMMARY</v>
          </cell>
        </row>
        <row r="783">
          <cell r="B783" t="str">
            <v>NO.</v>
          </cell>
          <cell r="C783" t="str">
            <v>WORK DESCRIPTION</v>
          </cell>
          <cell r="D783" t="str">
            <v>AMOUNT (Rp)</v>
          </cell>
        </row>
        <row r="786">
          <cell r="B786" t="str">
            <v>1</v>
          </cell>
          <cell r="C786" t="str">
            <v>Total for Daywork : labour</v>
          </cell>
          <cell r="G786">
            <v>1246498000</v>
          </cell>
        </row>
        <row r="787">
          <cell r="B787" t="str">
            <v>2</v>
          </cell>
          <cell r="C787" t="str">
            <v>Total for Daywork : Materials</v>
          </cell>
          <cell r="G787">
            <v>2727314101.5999999</v>
          </cell>
        </row>
        <row r="788">
          <cell r="B788" t="str">
            <v>3</v>
          </cell>
          <cell r="C788" t="str">
            <v>Total for Daywork : Contractor equipment</v>
          </cell>
          <cell r="G788">
            <v>2846423100</v>
          </cell>
        </row>
        <row r="790">
          <cell r="C790" t="str">
            <v xml:space="preserve">Total for Daywork </v>
          </cell>
          <cell r="G790">
            <v>6820235201.6000004</v>
          </cell>
        </row>
        <row r="791">
          <cell r="C791" t="str">
            <v>(carried forward to Daywork Summary)</v>
          </cell>
        </row>
      </sheetData>
      <sheetData sheetId="40">
        <row r="7">
          <cell r="B7">
            <v>100</v>
          </cell>
          <cell r="C7">
            <v>240</v>
          </cell>
          <cell r="D7">
            <v>145</v>
          </cell>
          <cell r="F7">
            <v>970</v>
          </cell>
          <cell r="H7">
            <v>1185</v>
          </cell>
        </row>
        <row r="8">
          <cell r="B8">
            <v>125</v>
          </cell>
          <cell r="C8">
            <v>260</v>
          </cell>
          <cell r="D8">
            <v>170</v>
          </cell>
          <cell r="F8">
            <v>959</v>
          </cell>
          <cell r="H8">
            <v>1171</v>
          </cell>
        </row>
        <row r="9">
          <cell r="B9">
            <v>150</v>
          </cell>
          <cell r="C9">
            <v>290</v>
          </cell>
          <cell r="D9">
            <v>195</v>
          </cell>
          <cell r="F9">
            <v>947</v>
          </cell>
          <cell r="H9">
            <v>1158</v>
          </cell>
        </row>
        <row r="10">
          <cell r="B10">
            <v>175</v>
          </cell>
          <cell r="C10">
            <v>300</v>
          </cell>
          <cell r="D10">
            <v>220</v>
          </cell>
          <cell r="F10">
            <v>936</v>
          </cell>
          <cell r="H10">
            <v>1144</v>
          </cell>
        </row>
        <row r="11">
          <cell r="B11">
            <v>200</v>
          </cell>
          <cell r="C11">
            <v>310</v>
          </cell>
          <cell r="D11">
            <v>245</v>
          </cell>
          <cell r="F11">
            <v>925</v>
          </cell>
          <cell r="H11">
            <v>1130</v>
          </cell>
        </row>
        <row r="12">
          <cell r="B12">
            <v>225</v>
          </cell>
          <cell r="C12">
            <v>320</v>
          </cell>
          <cell r="D12">
            <v>270</v>
          </cell>
          <cell r="F12">
            <v>914</v>
          </cell>
          <cell r="H12">
            <v>1116</v>
          </cell>
        </row>
        <row r="13">
          <cell r="B13">
            <v>250</v>
          </cell>
          <cell r="C13">
            <v>335</v>
          </cell>
          <cell r="D13">
            <v>295</v>
          </cell>
          <cell r="F13">
            <v>902</v>
          </cell>
          <cell r="H13">
            <v>1103</v>
          </cell>
        </row>
        <row r="14">
          <cell r="B14">
            <v>275</v>
          </cell>
          <cell r="C14">
            <v>340</v>
          </cell>
          <cell r="D14">
            <v>320</v>
          </cell>
          <cell r="F14">
            <v>891</v>
          </cell>
          <cell r="H14">
            <v>1089</v>
          </cell>
        </row>
        <row r="16">
          <cell r="C16" t="str">
            <v>Kg</v>
          </cell>
          <cell r="E16" t="str">
            <v>Kg</v>
          </cell>
          <cell r="F16">
            <v>0.4</v>
          </cell>
          <cell r="G16" t="str">
            <v>Kg</v>
          </cell>
          <cell r="H16">
            <v>0.6</v>
          </cell>
        </row>
        <row r="17">
          <cell r="B17">
            <v>300</v>
          </cell>
          <cell r="C17">
            <v>360</v>
          </cell>
          <cell r="D17">
            <v>345</v>
          </cell>
          <cell r="F17">
            <v>782</v>
          </cell>
          <cell r="H17">
            <v>1173</v>
          </cell>
        </row>
        <row r="18">
          <cell r="B18">
            <v>325</v>
          </cell>
          <cell r="C18">
            <v>370</v>
          </cell>
          <cell r="D18">
            <v>370</v>
          </cell>
          <cell r="F18">
            <v>772</v>
          </cell>
          <cell r="H18">
            <v>1158</v>
          </cell>
        </row>
        <row r="19">
          <cell r="B19">
            <v>350</v>
          </cell>
          <cell r="C19">
            <v>400</v>
          </cell>
          <cell r="D19">
            <v>395</v>
          </cell>
          <cell r="F19">
            <v>762</v>
          </cell>
          <cell r="H19">
            <v>1143</v>
          </cell>
        </row>
        <row r="20">
          <cell r="B20">
            <v>375</v>
          </cell>
          <cell r="C20">
            <v>440</v>
          </cell>
          <cell r="D20">
            <v>420</v>
          </cell>
          <cell r="F20">
            <v>752</v>
          </cell>
          <cell r="H20">
            <v>1128</v>
          </cell>
        </row>
        <row r="21">
          <cell r="B21">
            <v>400</v>
          </cell>
          <cell r="C21">
            <v>480</v>
          </cell>
          <cell r="D21">
            <v>445</v>
          </cell>
          <cell r="F21">
            <v>742</v>
          </cell>
          <cell r="H21">
            <v>1113</v>
          </cell>
        </row>
        <row r="22">
          <cell r="B22">
            <v>425</v>
          </cell>
          <cell r="C22">
            <v>500</v>
          </cell>
          <cell r="D22">
            <v>470</v>
          </cell>
          <cell r="F22">
            <v>732</v>
          </cell>
          <cell r="H22">
            <v>1098</v>
          </cell>
        </row>
        <row r="24">
          <cell r="C24" t="str">
            <v>Kg</v>
          </cell>
          <cell r="E24" t="str">
            <v>Kg</v>
          </cell>
          <cell r="F24">
            <v>0.35</v>
          </cell>
          <cell r="G24" t="str">
            <v>Kg</v>
          </cell>
          <cell r="H24">
            <v>0.65</v>
          </cell>
        </row>
        <row r="25">
          <cell r="B25">
            <v>450</v>
          </cell>
          <cell r="C25">
            <v>510</v>
          </cell>
          <cell r="D25">
            <v>495</v>
          </cell>
          <cell r="F25">
            <v>632</v>
          </cell>
          <cell r="H25">
            <v>1173</v>
          </cell>
        </row>
        <row r="26">
          <cell r="B26">
            <v>475</v>
          </cell>
          <cell r="C26">
            <v>530</v>
          </cell>
          <cell r="D26">
            <v>520</v>
          </cell>
          <cell r="F26">
            <v>623</v>
          </cell>
          <cell r="H26">
            <v>1157</v>
          </cell>
        </row>
        <row r="27">
          <cell r="B27">
            <v>500</v>
          </cell>
          <cell r="C27">
            <v>560</v>
          </cell>
          <cell r="D27">
            <v>545</v>
          </cell>
          <cell r="F27">
            <v>615</v>
          </cell>
          <cell r="H27">
            <v>1140</v>
          </cell>
        </row>
      </sheetData>
      <sheetData sheetId="41"/>
      <sheetData sheetId="42"/>
      <sheetData sheetId="43"/>
      <sheetData sheetId="44"/>
      <sheetData sheetId="45"/>
      <sheetData sheetId="46"/>
      <sheetData sheetId="47"/>
      <sheetData sheetId="48"/>
      <sheetData sheetId="49"/>
      <sheetData sheetId="50"/>
      <sheetData sheetId="51"/>
    </sheetDataSet>
  </externalBook>
</externalLink>
</file>

<file path=xl/externalLinks/externalLink125.xml><?xml version="1.0" encoding="utf-8"?>
<externalLink xmlns="http://schemas.openxmlformats.org/spreadsheetml/2006/main">
  <externalBook xmlns:r="http://schemas.openxmlformats.org/officeDocument/2006/relationships" r:id="rId1">
    <sheetNames>
      <sheetName val="Menu"/>
      <sheetName val="Cover"/>
      <sheetName val="Surat"/>
      <sheetName val="Rekap Bill"/>
      <sheetName val="Bill"/>
      <sheetName val="Analisa Harga"/>
      <sheetName val="Anl.Hrg Ls"/>
      <sheetName val="HARGA DASAR"/>
      <sheetName val="H.Dsr update"/>
      <sheetName val="Anl.Teknis"/>
      <sheetName val="CPM"/>
      <sheetName val="skedul"/>
      <sheetName val="Sheet1"/>
      <sheetName val="Sheet9"/>
      <sheetName val="SKEDUL B"/>
      <sheetName val="Sheet6"/>
      <sheetName val="Sheet5"/>
      <sheetName val="Sheet2"/>
      <sheetName val="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26.xml><?xml version="1.0" encoding="utf-8"?>
<externalLink xmlns="http://schemas.openxmlformats.org/spreadsheetml/2006/main">
  <externalBook xmlns:r="http://schemas.openxmlformats.org/officeDocument/2006/relationships" r:id="rId1">
    <sheetNames>
      <sheetName val="DASHBORD"/>
      <sheetName val="Evaluasi"/>
      <sheetName val="Rkp1"/>
      <sheetName val="Rkp2"/>
      <sheetName val="Rincian"/>
      <sheetName val="Analisa Harga"/>
      <sheetName val="Alat"/>
      <sheetName val="PP"/>
      <sheetName val="ADM"/>
      <sheetName val="PMS"/>
      <sheetName val="Bank"/>
      <sheetName val="Volume"/>
      <sheetName val="Bahan"/>
      <sheetName val="Upah"/>
      <sheetName val="Subkont"/>
      <sheetName val="vol konsult"/>
      <sheetName val="biaya perancah"/>
      <sheetName val="Scafolding"/>
      <sheetName val="Koreks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27.xml><?xml version="1.0" encoding="utf-8"?>
<externalLink xmlns="http://schemas.openxmlformats.org/spreadsheetml/2006/main">
  <externalBook xmlns:r="http://schemas.openxmlformats.org/officeDocument/2006/relationships" r:id="rId1">
    <sheetNames>
      <sheetName val="COVER"/>
      <sheetName val="REKAP"/>
      <sheetName val="UPAH"/>
      <sheetName val="ANALISA"/>
      <sheetName val="RAB"/>
    </sheetNames>
    <sheetDataSet>
      <sheetData sheetId="0"/>
      <sheetData sheetId="1"/>
      <sheetData sheetId="2"/>
      <sheetData sheetId="3"/>
      <sheetData sheetId="4"/>
    </sheetDataSet>
  </externalBook>
</externalLink>
</file>

<file path=xl/externalLinks/externalLink128.xml><?xml version="1.0" encoding="utf-8"?>
<externalLink xmlns="http://schemas.openxmlformats.org/spreadsheetml/2006/main">
  <externalBook xmlns:r="http://schemas.openxmlformats.org/officeDocument/2006/relationships" r:id="rId1">
    <sheetNames>
      <sheetName val="OE"/>
      <sheetName val="Progress"/>
      <sheetName val="Material"/>
      <sheetName val="Koef"/>
      <sheetName val="Mixer"/>
    </sheetNames>
    <sheetDataSet>
      <sheetData sheetId="0"/>
      <sheetData sheetId="1">
        <row r="15">
          <cell r="C15">
            <v>35</v>
          </cell>
        </row>
        <row r="21">
          <cell r="C21">
            <v>2.79</v>
          </cell>
        </row>
        <row r="22">
          <cell r="C22">
            <v>4.1849999999999996</v>
          </cell>
        </row>
        <row r="23">
          <cell r="C23">
            <v>11.8575</v>
          </cell>
        </row>
        <row r="27">
          <cell r="C27">
            <v>101.46</v>
          </cell>
        </row>
        <row r="49">
          <cell r="C49">
            <v>1</v>
          </cell>
        </row>
      </sheetData>
      <sheetData sheetId="2"/>
      <sheetData sheetId="3"/>
      <sheetData sheetId="4"/>
    </sheetDataSet>
  </externalBook>
</externalLink>
</file>

<file path=xl/externalLinks/externalLink129.xml><?xml version="1.0" encoding="utf-8"?>
<externalLink xmlns="http://schemas.openxmlformats.org/spreadsheetml/2006/main">
  <externalBook xmlns:r="http://schemas.openxmlformats.org/officeDocument/2006/relationships" r:id="rId1">
    <sheetNames>
      <sheetName val="alat"/>
      <sheetName val="upah"/>
      <sheetName val="bahan"/>
      <sheetName val="divII"/>
      <sheetName val="divIII"/>
      <sheetName val="DivIV"/>
      <sheetName val="DivV"/>
      <sheetName val="DivVI"/>
      <sheetName val="DivVII"/>
      <sheetName val="DivVIII"/>
      <sheetName val="DivIX"/>
      <sheetName val="DivX"/>
      <sheetName val="REKTOT"/>
      <sheetName val="rekI"/>
      <sheetName val="bqI"/>
      <sheetName val="rek2"/>
      <sheetName val="bq2"/>
      <sheetName val="rek3"/>
      <sheetName val="bq3"/>
      <sheetName val="rek4"/>
      <sheetName val="bq4"/>
      <sheetName val="umum"/>
      <sheetName val="divI"/>
      <sheetName val="metoda"/>
      <sheetName val="Jadwal"/>
      <sheetName val="H.Satuan"/>
      <sheetName val="SAT-DAS"/>
      <sheetName val="Analisa (ok punya)"/>
      <sheetName val="Cover"/>
      <sheetName val="Analisa"/>
      <sheetName val="Daftar Harga"/>
      <sheetName val="Kuantitas"/>
      <sheetName val="Rekap"/>
      <sheetName val="Summary"/>
      <sheetName val="Harga S Dasar UNTUK IDISI"/>
      <sheetName val="isian"/>
      <sheetName val="4-Basic Price"/>
      <sheetName val="Faktor Konvers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row r="52">
          <cell r="G52">
            <v>10675000</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30.xml><?xml version="1.0" encoding="utf-8"?>
<externalLink xmlns="http://schemas.openxmlformats.org/spreadsheetml/2006/main">
  <externalBook xmlns:r="http://schemas.openxmlformats.org/officeDocument/2006/relationships" r:id="rId1">
    <sheetNames>
      <sheetName val="Rekap"/>
      <sheetName val="RAB"/>
      <sheetName val="Analisa"/>
      <sheetName val="Harga &amp; Bahan "/>
      <sheetName val="Sheet6"/>
      <sheetName val="analisa lama"/>
      <sheetName val="harga lama"/>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31.xml><?xml version="1.0" encoding="utf-8"?>
<externalLink xmlns="http://schemas.openxmlformats.org/spreadsheetml/2006/main">
  <externalBook xmlns:r="http://schemas.openxmlformats.org/officeDocument/2006/relationships" r:id="rId1">
    <sheetNames>
      <sheetName val="0000"/>
      <sheetName val="XXXX"/>
      <sheetName val="Rekap"/>
      <sheetName val="BQ"/>
      <sheetName val="Ls-Mobilisasi"/>
      <sheetName val="Ur-Anl"/>
      <sheetName val="Ur-Anal"/>
      <sheetName val="Ur-Anal (rev)"/>
      <sheetName val="Analisa"/>
      <sheetName val="SAT-DAS"/>
      <sheetName val="Anl-Alt"/>
      <sheetName val="Lamp-1 (Schedule ok"/>
      <sheetName val="Anl-Bhn (ok)"/>
      <sheetName val="Lamp-14 -Hit-Alt"/>
      <sheetName val="Lamp-13-Pengg Alat"/>
      <sheetName val="Lamp-4 (Pemel. Rutin)"/>
      <sheetName val="Lamp-9 (Df-Alat)"/>
      <sheetName val="Lamp-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32.xml><?xml version="1.0" encoding="utf-8"?>
<externalLink xmlns="http://schemas.openxmlformats.org/spreadsheetml/2006/main">
  <externalBook xmlns:r="http://schemas.openxmlformats.org/officeDocument/2006/relationships" r:id="rId1">
    <sheetNames>
      <sheetName val="DASHBOARD"/>
      <sheetName val="SUMMARY"/>
      <sheetName val="Sheet2"/>
      <sheetName val="DC"/>
      <sheetName val="ANAL-PERSIAPAN"/>
      <sheetName val="ANAL-SEC II"/>
      <sheetName val="ANAL-SEC III"/>
      <sheetName val="ANAL-SEC IV"/>
      <sheetName val="ANAL-SEC V"/>
      <sheetName val="h.sat-bbm"/>
      <sheetName val="ANAL-SEC VI"/>
      <sheetName val="DATA TEKNIS"/>
      <sheetName val="NIPAH-MULTS"/>
      <sheetName val="sewa-alat"/>
      <sheetName val="sub-kon"/>
      <sheetName val="anals-bb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175">
          <cell r="J175">
            <v>17000</v>
          </cell>
        </row>
      </sheetData>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33.xml><?xml version="1.0" encoding="utf-8"?>
<externalLink xmlns="http://schemas.openxmlformats.org/spreadsheetml/2006/main">
  <externalBook xmlns:r="http://schemas.openxmlformats.org/officeDocument/2006/relationships" r:id="rId1">
    <sheetNames>
      <sheetName val="Rekap"/>
      <sheetName val="RAB"/>
      <sheetName val="Analisa"/>
      <sheetName val="Harga &amp; Bahan "/>
      <sheetName val="Sheet6"/>
      <sheetName val="analisa lama"/>
      <sheetName val="harga lama"/>
    </sheetNames>
    <sheetDataSet>
      <sheetData sheetId="0" refreshError="1"/>
      <sheetData sheetId="1" refreshError="1"/>
      <sheetData sheetId="2" refreshError="1"/>
      <sheetData sheetId="3"/>
      <sheetData sheetId="4" refreshError="1"/>
      <sheetData sheetId="5" refreshError="1"/>
      <sheetData sheetId="6"/>
    </sheetDataSet>
  </externalBook>
</externalLink>
</file>

<file path=xl/externalLinks/externalLink134.xml><?xml version="1.0" encoding="utf-8"?>
<externalLink xmlns="http://schemas.openxmlformats.org/spreadsheetml/2006/main">
  <externalBook xmlns:r="http://schemas.openxmlformats.org/officeDocument/2006/relationships" r:id="rId1">
    <sheetNames>
      <sheetName val="0000"/>
      <sheetName val="XXXX"/>
      <sheetName val="Lamp-1 (Lamp-Penaw)"/>
      <sheetName val="Lamp-3a-Mobilisasi"/>
      <sheetName val="Lamp-3c(On Site)"/>
      <sheetName val="Lamp-4 Analisa"/>
      <sheetName val="Lamp-4 Sat-Das"/>
      <sheetName val="Lamp-4 BQ"/>
      <sheetName val="Lamp-4 REKAP"/>
      <sheetName val="Anl-Alt"/>
      <sheetName val="Ur-Anl"/>
      <sheetName val="Anl-Bhn"/>
      <sheetName val="Lamp-5 Schedule"/>
      <sheetName val="Lamp-6  Sub-kont"/>
      <sheetName val="Lamp-8 Staf Inti"/>
      <sheetName val="Lamp-9 (Df-Alat)"/>
      <sheetName val="Lamp-13-Pengg Alat"/>
      <sheetName val="Lamp-4 (Pemel. Rutin)"/>
      <sheetName val="Lamp-6 (Plant)"/>
      <sheetName val="Lamp-7 (Df-Utm) ok"/>
      <sheetName val="Lamp-8 (Kont Seleksi)"/>
      <sheetName val="Lamp-14 -Hit-Alt"/>
    </sheetNames>
    <sheetDataSet>
      <sheetData sheetId="0"/>
      <sheetData sheetId="1"/>
      <sheetData sheetId="2"/>
      <sheetData sheetId="3"/>
      <sheetData sheetId="4"/>
      <sheetData sheetId="5"/>
      <sheetData sheetId="6">
        <row r="14">
          <cell r="J14">
            <v>2857.14</v>
          </cell>
        </row>
        <row r="20">
          <cell r="J20">
            <v>39300</v>
          </cell>
        </row>
        <row r="28">
          <cell r="J28">
            <v>5300</v>
          </cell>
        </row>
        <row r="33">
          <cell r="J33">
            <v>900</v>
          </cell>
        </row>
        <row r="39">
          <cell r="J39">
            <v>6000</v>
          </cell>
        </row>
        <row r="55">
          <cell r="J55">
            <v>37296.550000000003</v>
          </cell>
        </row>
        <row r="56">
          <cell r="J56">
            <v>93814</v>
          </cell>
        </row>
        <row r="57">
          <cell r="J57">
            <v>121230</v>
          </cell>
        </row>
        <row r="58">
          <cell r="J58">
            <v>233730</v>
          </cell>
        </row>
        <row r="61">
          <cell r="J61">
            <v>105194.35</v>
          </cell>
        </row>
        <row r="62">
          <cell r="J62">
            <v>59972.82</v>
          </cell>
        </row>
        <row r="71">
          <cell r="J71">
            <v>199383.23</v>
          </cell>
        </row>
        <row r="73">
          <cell r="J73">
            <v>88088.28</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35.xml><?xml version="1.0" encoding="utf-8"?>
<externalLink xmlns="http://schemas.openxmlformats.org/spreadsheetml/2006/main">
  <externalBook xmlns:r="http://schemas.openxmlformats.org/officeDocument/2006/relationships" r:id="rId1">
    <sheetNames>
      <sheetName val="alue deah teungoh1"/>
      <sheetName val="alue deah teungoh"/>
      <sheetName val="matang rayeuk1"/>
      <sheetName val="matang rayeuk"/>
      <sheetName val="jeulingke1"/>
      <sheetName val="jeulingke"/>
      <sheetName val="lambaro skep1"/>
      <sheetName val="lambaro skep"/>
      <sheetName val="tibang1"/>
      <sheetName val="tibang"/>
      <sheetName val="deah raya1"/>
      <sheetName val="deah raya"/>
      <sheetName val="pante riek1"/>
      <sheetName val="lam awe"/>
      <sheetName val="lam awe 1"/>
      <sheetName val="pante riek"/>
    </sheetNames>
    <sheetDataSet>
      <sheetData sheetId="0"/>
      <sheetData sheetId="1" refreshError="1">
        <row r="35">
          <cell r="F35">
            <v>1040291109.2</v>
          </cell>
        </row>
      </sheetData>
      <sheetData sheetId="2"/>
      <sheetData sheetId="3" refreshError="1"/>
      <sheetData sheetId="4"/>
      <sheetData sheetId="5" refreshError="1">
        <row r="86">
          <cell r="F86">
            <v>60500000</v>
          </cell>
        </row>
      </sheetData>
      <sheetData sheetId="6"/>
      <sheetData sheetId="7" refreshError="1"/>
      <sheetData sheetId="8"/>
      <sheetData sheetId="9" refreshError="1">
        <row r="17">
          <cell r="F17">
            <v>83550000</v>
          </cell>
        </row>
        <row r="30">
          <cell r="F30">
            <v>1143325019.2</v>
          </cell>
        </row>
        <row r="85">
          <cell r="F85">
            <v>8067133.4800000004</v>
          </cell>
        </row>
        <row r="90">
          <cell r="F90">
            <v>200000</v>
          </cell>
        </row>
        <row r="151">
          <cell r="F151">
            <v>217495916.69999999</v>
          </cell>
        </row>
        <row r="165">
          <cell r="F165">
            <v>87500000</v>
          </cell>
        </row>
      </sheetData>
      <sheetData sheetId="10"/>
      <sheetData sheetId="11" refreshError="1"/>
      <sheetData sheetId="12"/>
      <sheetData sheetId="13"/>
      <sheetData sheetId="14"/>
      <sheetData sheetId="15"/>
    </sheetDataSet>
  </externalBook>
</externalLink>
</file>

<file path=xl/externalLinks/externalLink136.xml><?xml version="1.0" encoding="utf-8"?>
<externalLink xmlns="http://schemas.openxmlformats.org/spreadsheetml/2006/main">
  <externalBook xmlns:r="http://schemas.openxmlformats.org/officeDocument/2006/relationships" r:id="rId1">
    <sheetNames>
      <sheetName val="bagan"/>
      <sheetName val="sche mOB"/>
      <sheetName val="Personil "/>
      <sheetName val="alat"/>
      <sheetName val="sche"/>
      <sheetName val="REKAP"/>
      <sheetName val="RAB"/>
      <sheetName val="(ANALISA-lain)"/>
      <sheetName val="ANL-PEMEL"/>
      <sheetName val="HRG-MOB"/>
      <sheetName val="HRGDASAR"/>
      <sheetName val="KOEF"/>
      <sheetName val="METODa"/>
      <sheetName val="s.pnwran"/>
      <sheetName val="methode bandara"/>
      <sheetName val="an waktu"/>
      <sheetName val="keb-BHN"/>
      <sheetName val="sche-bhn"/>
      <sheetName val="per-alat"/>
      <sheetName val="SCHE ALAT"/>
      <sheetName val="SCHE-PERSONIL"/>
      <sheetName val="L-9s.d 11(KONFIRMASI)"/>
      <sheetName val="BIAYA OP"/>
      <sheetName val="usul alat"/>
      <sheetName val="AN-ALAT"/>
      <sheetName val="s.PDN"/>
      <sheetName val="ceklist"/>
      <sheetName val="batas"/>
      <sheetName val="daftar alat pemb-07"/>
      <sheetName val="Personil Pemb-07"/>
      <sheetName val="struktur &amp; flow chart"/>
      <sheetName val="Mitra&amp;subkon"/>
      <sheetName val="DMPU"/>
      <sheetName val="DAF-ALAT"/>
      <sheetName val="M0T"/>
      <sheetName val="L-7(MOS)"/>
      <sheetName val="M0S"/>
      <sheetName val="AGG"/>
      <sheetName val="UMUM"/>
      <sheetName val="SUBKONT"/>
      <sheetName val="MOBALAT"/>
      <sheetName val="TIDAK DICETAK"/>
      <sheetName val="S.PE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7">
          <cell r="U17">
            <v>1.6</v>
          </cell>
          <cell r="W17">
            <v>0</v>
          </cell>
          <cell r="X17">
            <v>0</v>
          </cell>
          <cell r="Y17">
            <v>0</v>
          </cell>
          <cell r="Z17">
            <v>0</v>
          </cell>
          <cell r="AA17">
            <v>0</v>
          </cell>
          <cell r="AC17">
            <v>0</v>
          </cell>
          <cell r="AD17">
            <v>0</v>
          </cell>
          <cell r="AE17">
            <v>0</v>
          </cell>
          <cell r="AG17">
            <v>0</v>
          </cell>
          <cell r="AH17">
            <v>0</v>
          </cell>
          <cell r="AJ17">
            <v>0</v>
          </cell>
          <cell r="AK17">
            <v>0</v>
          </cell>
          <cell r="AL17">
            <v>0</v>
          </cell>
        </row>
        <row r="19">
          <cell r="O19">
            <v>2</v>
          </cell>
          <cell r="U19">
            <v>2</v>
          </cell>
          <cell r="W19">
            <v>0</v>
          </cell>
          <cell r="X19">
            <v>0</v>
          </cell>
          <cell r="Y19">
            <v>0</v>
          </cell>
          <cell r="Z19">
            <v>0</v>
          </cell>
          <cell r="AA19">
            <v>0</v>
          </cell>
          <cell r="AC19">
            <v>0</v>
          </cell>
          <cell r="AD19">
            <v>0</v>
          </cell>
          <cell r="AE19">
            <v>0</v>
          </cell>
          <cell r="AG19">
            <v>0</v>
          </cell>
          <cell r="AH19">
            <v>0</v>
          </cell>
          <cell r="AJ19">
            <v>0</v>
          </cell>
          <cell r="AK19">
            <v>0</v>
          </cell>
          <cell r="AL19">
            <v>0</v>
          </cell>
        </row>
        <row r="20">
          <cell r="O20">
            <v>3</v>
          </cell>
          <cell r="U20">
            <v>3</v>
          </cell>
          <cell r="W20">
            <v>0</v>
          </cell>
          <cell r="X20">
            <v>0</v>
          </cell>
          <cell r="Y20">
            <v>0</v>
          </cell>
          <cell r="Z20">
            <v>0</v>
          </cell>
          <cell r="AA20">
            <v>0</v>
          </cell>
          <cell r="AC20">
            <v>0</v>
          </cell>
          <cell r="AD20">
            <v>0</v>
          </cell>
          <cell r="AE20">
            <v>0</v>
          </cell>
          <cell r="AG20">
            <v>0</v>
          </cell>
          <cell r="AH20">
            <v>0</v>
          </cell>
          <cell r="AJ20">
            <v>0</v>
          </cell>
          <cell r="AK20">
            <v>0</v>
          </cell>
          <cell r="AL20">
            <v>0</v>
          </cell>
        </row>
        <row r="21">
          <cell r="U21">
            <v>0</v>
          </cell>
          <cell r="W21">
            <v>1.0685</v>
          </cell>
          <cell r="X21">
            <v>1.0685</v>
          </cell>
          <cell r="Y21">
            <v>0</v>
          </cell>
          <cell r="Z21">
            <v>0</v>
          </cell>
          <cell r="AA21">
            <v>0</v>
          </cell>
          <cell r="AC21">
            <v>0</v>
          </cell>
          <cell r="AD21">
            <v>0</v>
          </cell>
          <cell r="AE21">
            <v>0</v>
          </cell>
          <cell r="AG21">
            <v>0</v>
          </cell>
          <cell r="AH21">
            <v>0</v>
          </cell>
          <cell r="AJ21">
            <v>0</v>
          </cell>
          <cell r="AK21">
            <v>0</v>
          </cell>
          <cell r="AL21">
            <v>0</v>
          </cell>
        </row>
        <row r="23">
          <cell r="O23">
            <v>12</v>
          </cell>
          <cell r="U23">
            <v>0</v>
          </cell>
          <cell r="W23">
            <v>12</v>
          </cell>
          <cell r="X23">
            <v>12</v>
          </cell>
          <cell r="Y23">
            <v>0</v>
          </cell>
          <cell r="Z23">
            <v>0</v>
          </cell>
          <cell r="AA23">
            <v>0</v>
          </cell>
          <cell r="AC23">
            <v>0</v>
          </cell>
          <cell r="AD23">
            <v>0</v>
          </cell>
          <cell r="AE23">
            <v>0</v>
          </cell>
          <cell r="AG23">
            <v>0</v>
          </cell>
          <cell r="AH23">
            <v>0</v>
          </cell>
          <cell r="AJ23">
            <v>0</v>
          </cell>
          <cell r="AK23">
            <v>0</v>
          </cell>
          <cell r="AL23">
            <v>0</v>
          </cell>
        </row>
        <row r="24">
          <cell r="O24">
            <v>36</v>
          </cell>
          <cell r="U24">
            <v>0</v>
          </cell>
          <cell r="W24">
            <v>36</v>
          </cell>
          <cell r="X24">
            <v>36</v>
          </cell>
          <cell r="Y24">
            <v>0</v>
          </cell>
          <cell r="Z24">
            <v>0</v>
          </cell>
          <cell r="AA24">
            <v>0</v>
          </cell>
          <cell r="AC24">
            <v>0</v>
          </cell>
          <cell r="AD24">
            <v>0</v>
          </cell>
          <cell r="AE24">
            <v>0</v>
          </cell>
          <cell r="AG24">
            <v>0</v>
          </cell>
          <cell r="AH24">
            <v>0</v>
          </cell>
          <cell r="AJ24">
            <v>0</v>
          </cell>
          <cell r="AK24">
            <v>0</v>
          </cell>
          <cell r="AL24">
            <v>0</v>
          </cell>
        </row>
        <row r="25">
          <cell r="O25">
            <v>96</v>
          </cell>
          <cell r="U25">
            <v>0</v>
          </cell>
          <cell r="W25">
            <v>96</v>
          </cell>
          <cell r="X25">
            <v>96</v>
          </cell>
          <cell r="Y25">
            <v>0</v>
          </cell>
          <cell r="Z25">
            <v>0</v>
          </cell>
          <cell r="AA25">
            <v>0</v>
          </cell>
          <cell r="AC25">
            <v>0</v>
          </cell>
          <cell r="AD25">
            <v>0</v>
          </cell>
          <cell r="AE25">
            <v>0</v>
          </cell>
          <cell r="AG25">
            <v>0</v>
          </cell>
          <cell r="AH25">
            <v>0</v>
          </cell>
          <cell r="AJ25">
            <v>0</v>
          </cell>
          <cell r="AK25">
            <v>0</v>
          </cell>
          <cell r="AL25">
            <v>0</v>
          </cell>
        </row>
        <row r="27">
          <cell r="O27">
            <v>972</v>
          </cell>
          <cell r="U27">
            <v>0</v>
          </cell>
          <cell r="W27">
            <v>486</v>
          </cell>
          <cell r="X27">
            <v>486</v>
          </cell>
          <cell r="Y27">
            <v>0</v>
          </cell>
          <cell r="Z27">
            <v>0</v>
          </cell>
          <cell r="AA27">
            <v>0</v>
          </cell>
          <cell r="AC27">
            <v>0</v>
          </cell>
          <cell r="AD27">
            <v>0</v>
          </cell>
          <cell r="AE27">
            <v>0</v>
          </cell>
          <cell r="AG27">
            <v>0</v>
          </cell>
          <cell r="AH27">
            <v>0</v>
          </cell>
          <cell r="AJ27">
            <v>0</v>
          </cell>
          <cell r="AK27">
            <v>0</v>
          </cell>
          <cell r="AL27">
            <v>0</v>
          </cell>
        </row>
        <row r="28">
          <cell r="O28">
            <v>423</v>
          </cell>
          <cell r="U28">
            <v>0</v>
          </cell>
          <cell r="W28">
            <v>211.5</v>
          </cell>
          <cell r="X28">
            <v>211.5</v>
          </cell>
          <cell r="Y28">
            <v>0</v>
          </cell>
          <cell r="Z28">
            <v>0</v>
          </cell>
          <cell r="AA28">
            <v>0</v>
          </cell>
          <cell r="AC28">
            <v>0</v>
          </cell>
          <cell r="AD28">
            <v>0</v>
          </cell>
          <cell r="AE28">
            <v>0</v>
          </cell>
          <cell r="AG28">
            <v>0</v>
          </cell>
          <cell r="AH28">
            <v>0</v>
          </cell>
          <cell r="AJ28">
            <v>0</v>
          </cell>
          <cell r="AK28">
            <v>0</v>
          </cell>
          <cell r="AL28">
            <v>0</v>
          </cell>
        </row>
        <row r="29">
          <cell r="O29">
            <v>4536</v>
          </cell>
          <cell r="U29">
            <v>0</v>
          </cell>
          <cell r="W29">
            <v>2268</v>
          </cell>
          <cell r="X29">
            <v>2268</v>
          </cell>
          <cell r="Y29">
            <v>0</v>
          </cell>
          <cell r="Z29">
            <v>0</v>
          </cell>
          <cell r="AA29">
            <v>0</v>
          </cell>
          <cell r="AC29">
            <v>0</v>
          </cell>
          <cell r="AD29">
            <v>0</v>
          </cell>
          <cell r="AE29">
            <v>0</v>
          </cell>
          <cell r="AG29">
            <v>0</v>
          </cell>
          <cell r="AH29">
            <v>0</v>
          </cell>
          <cell r="AJ29">
            <v>0</v>
          </cell>
          <cell r="AK29">
            <v>0</v>
          </cell>
          <cell r="AL29">
            <v>0</v>
          </cell>
        </row>
        <row r="32">
          <cell r="O32">
            <v>5</v>
          </cell>
        </row>
        <row r="33">
          <cell r="O33">
            <v>11</v>
          </cell>
        </row>
        <row r="36">
          <cell r="U36">
            <v>1.3480000000000001</v>
          </cell>
          <cell r="W36">
            <v>0</v>
          </cell>
          <cell r="X36">
            <v>0</v>
          </cell>
          <cell r="Y36">
            <v>0</v>
          </cell>
          <cell r="Z36">
            <v>0</v>
          </cell>
          <cell r="AA36">
            <v>0</v>
          </cell>
          <cell r="AC36">
            <v>0</v>
          </cell>
          <cell r="AD36">
            <v>0</v>
          </cell>
          <cell r="AE36">
            <v>0</v>
          </cell>
          <cell r="AG36">
            <v>0</v>
          </cell>
          <cell r="AH36">
            <v>0</v>
          </cell>
          <cell r="AJ36">
            <v>0</v>
          </cell>
          <cell r="AK36">
            <v>0</v>
          </cell>
          <cell r="AL36">
            <v>0</v>
          </cell>
        </row>
        <row r="38">
          <cell r="O38">
            <v>10</v>
          </cell>
          <cell r="U38">
            <v>10</v>
          </cell>
          <cell r="W38">
            <v>0</v>
          </cell>
          <cell r="X38">
            <v>0</v>
          </cell>
          <cell r="Y38">
            <v>0</v>
          </cell>
          <cell r="Z38">
            <v>0</v>
          </cell>
          <cell r="AA38">
            <v>0</v>
          </cell>
          <cell r="AC38">
            <v>0</v>
          </cell>
          <cell r="AD38">
            <v>0</v>
          </cell>
          <cell r="AE38">
            <v>0</v>
          </cell>
          <cell r="AG38">
            <v>0</v>
          </cell>
          <cell r="AH38">
            <v>0</v>
          </cell>
          <cell r="AJ38">
            <v>0</v>
          </cell>
          <cell r="AK38">
            <v>0</v>
          </cell>
          <cell r="AL38">
            <v>0</v>
          </cell>
        </row>
        <row r="39">
          <cell r="O39">
            <v>38</v>
          </cell>
          <cell r="U39">
            <v>38</v>
          </cell>
          <cell r="W39">
            <v>0</v>
          </cell>
          <cell r="X39">
            <v>0</v>
          </cell>
          <cell r="Y39">
            <v>0</v>
          </cell>
          <cell r="Z39">
            <v>0</v>
          </cell>
          <cell r="AA39">
            <v>0</v>
          </cell>
          <cell r="AC39">
            <v>0</v>
          </cell>
          <cell r="AD39">
            <v>0</v>
          </cell>
          <cell r="AE39">
            <v>0</v>
          </cell>
          <cell r="AG39">
            <v>0</v>
          </cell>
          <cell r="AH39">
            <v>0</v>
          </cell>
          <cell r="AJ39">
            <v>0</v>
          </cell>
          <cell r="AK39">
            <v>0</v>
          </cell>
          <cell r="AL39">
            <v>0</v>
          </cell>
        </row>
        <row r="40">
          <cell r="U40">
            <v>0</v>
          </cell>
          <cell r="W40">
            <v>0</v>
          </cell>
          <cell r="X40">
            <v>0</v>
          </cell>
          <cell r="Y40">
            <v>1.89517</v>
          </cell>
          <cell r="Z40">
            <v>1.89517</v>
          </cell>
          <cell r="AA40">
            <v>1.89517</v>
          </cell>
          <cell r="AC40">
            <v>1.89517</v>
          </cell>
          <cell r="AD40">
            <v>1.89517</v>
          </cell>
          <cell r="AE40">
            <v>0</v>
          </cell>
          <cell r="AG40">
            <v>0</v>
          </cell>
          <cell r="AH40">
            <v>0</v>
          </cell>
          <cell r="AJ40">
            <v>0</v>
          </cell>
          <cell r="AK40">
            <v>0</v>
          </cell>
          <cell r="AL40">
            <v>0</v>
          </cell>
        </row>
        <row r="42">
          <cell r="O42">
            <v>2</v>
          </cell>
          <cell r="U42">
            <v>0</v>
          </cell>
          <cell r="W42">
            <v>0</v>
          </cell>
          <cell r="X42">
            <v>0</v>
          </cell>
          <cell r="Y42">
            <v>2</v>
          </cell>
          <cell r="Z42">
            <v>2</v>
          </cell>
          <cell r="AA42">
            <v>2</v>
          </cell>
          <cell r="AC42">
            <v>2</v>
          </cell>
          <cell r="AD42">
            <v>2</v>
          </cell>
          <cell r="AE42">
            <v>0</v>
          </cell>
          <cell r="AG42">
            <v>0</v>
          </cell>
          <cell r="AH42">
            <v>0</v>
          </cell>
          <cell r="AJ42">
            <v>0</v>
          </cell>
          <cell r="AK42">
            <v>0</v>
          </cell>
          <cell r="AL42">
            <v>0</v>
          </cell>
        </row>
        <row r="43">
          <cell r="O43">
            <v>9</v>
          </cell>
          <cell r="U43">
            <v>0</v>
          </cell>
          <cell r="W43">
            <v>0</v>
          </cell>
          <cell r="X43">
            <v>0</v>
          </cell>
          <cell r="Y43">
            <v>9</v>
          </cell>
          <cell r="Z43">
            <v>9</v>
          </cell>
          <cell r="AA43">
            <v>9</v>
          </cell>
          <cell r="AC43">
            <v>9</v>
          </cell>
          <cell r="AD43">
            <v>9</v>
          </cell>
          <cell r="AE43">
            <v>0</v>
          </cell>
          <cell r="AG43">
            <v>0</v>
          </cell>
          <cell r="AH43">
            <v>0</v>
          </cell>
          <cell r="AJ43">
            <v>0</v>
          </cell>
          <cell r="AK43">
            <v>0</v>
          </cell>
          <cell r="AL43">
            <v>0</v>
          </cell>
        </row>
        <row r="44">
          <cell r="U44">
            <v>0</v>
          </cell>
          <cell r="W44">
            <v>0</v>
          </cell>
          <cell r="X44">
            <v>0</v>
          </cell>
          <cell r="Y44">
            <v>0</v>
          </cell>
          <cell r="Z44">
            <v>0</v>
          </cell>
          <cell r="AA44">
            <v>0</v>
          </cell>
          <cell r="AC44">
            <v>0</v>
          </cell>
          <cell r="AD44">
            <v>0</v>
          </cell>
          <cell r="AE44">
            <v>9.9939999999999998</v>
          </cell>
          <cell r="AG44">
            <v>5.05</v>
          </cell>
          <cell r="AH44">
            <v>4.944</v>
          </cell>
          <cell r="AJ44">
            <v>0</v>
          </cell>
          <cell r="AK44">
            <v>0</v>
          </cell>
          <cell r="AL44">
            <v>0</v>
          </cell>
        </row>
        <row r="46">
          <cell r="O46">
            <v>3</v>
          </cell>
          <cell r="U46">
            <v>0</v>
          </cell>
          <cell r="W46">
            <v>0</v>
          </cell>
          <cell r="X46">
            <v>0</v>
          </cell>
          <cell r="Y46">
            <v>0</v>
          </cell>
          <cell r="Z46">
            <v>0</v>
          </cell>
          <cell r="AA46">
            <v>0</v>
          </cell>
          <cell r="AC46">
            <v>0</v>
          </cell>
          <cell r="AD46">
            <v>0</v>
          </cell>
          <cell r="AE46">
            <v>3</v>
          </cell>
          <cell r="AG46">
            <v>3</v>
          </cell>
          <cell r="AH46">
            <v>3</v>
          </cell>
          <cell r="AJ46">
            <v>0</v>
          </cell>
          <cell r="AK46">
            <v>0</v>
          </cell>
          <cell r="AL46">
            <v>0</v>
          </cell>
        </row>
        <row r="47">
          <cell r="O47">
            <v>18</v>
          </cell>
          <cell r="U47">
            <v>0</v>
          </cell>
          <cell r="W47">
            <v>0</v>
          </cell>
          <cell r="X47">
            <v>0</v>
          </cell>
          <cell r="Y47">
            <v>0</v>
          </cell>
          <cell r="Z47">
            <v>0</v>
          </cell>
          <cell r="AA47">
            <v>0</v>
          </cell>
          <cell r="AC47">
            <v>0</v>
          </cell>
          <cell r="AD47">
            <v>0</v>
          </cell>
          <cell r="AE47">
            <v>18</v>
          </cell>
          <cell r="AG47">
            <v>18</v>
          </cell>
          <cell r="AH47">
            <v>18</v>
          </cell>
          <cell r="AJ47">
            <v>0</v>
          </cell>
          <cell r="AK47">
            <v>0</v>
          </cell>
          <cell r="AL47">
            <v>0</v>
          </cell>
        </row>
        <row r="48">
          <cell r="U48">
            <v>0</v>
          </cell>
          <cell r="W48">
            <v>0</v>
          </cell>
          <cell r="X48">
            <v>0</v>
          </cell>
          <cell r="Y48">
            <v>0</v>
          </cell>
          <cell r="Z48">
            <v>0</v>
          </cell>
          <cell r="AA48">
            <v>0</v>
          </cell>
          <cell r="AC48">
            <v>0</v>
          </cell>
          <cell r="AD48">
            <v>0</v>
          </cell>
          <cell r="AE48">
            <v>0</v>
          </cell>
          <cell r="AG48">
            <v>0</v>
          </cell>
          <cell r="AH48">
            <v>2.6480000000000001</v>
          </cell>
          <cell r="AJ48">
            <v>0</v>
          </cell>
          <cell r="AK48">
            <v>0</v>
          </cell>
          <cell r="AL48">
            <v>0</v>
          </cell>
        </row>
        <row r="50">
          <cell r="O50">
            <v>8</v>
          </cell>
          <cell r="U50">
            <v>0</v>
          </cell>
          <cell r="W50">
            <v>0</v>
          </cell>
          <cell r="X50">
            <v>0</v>
          </cell>
          <cell r="Y50">
            <v>0</v>
          </cell>
          <cell r="Z50">
            <v>0</v>
          </cell>
          <cell r="AA50">
            <v>0</v>
          </cell>
          <cell r="AC50">
            <v>0</v>
          </cell>
          <cell r="AD50">
            <v>0</v>
          </cell>
          <cell r="AE50">
            <v>0</v>
          </cell>
          <cell r="AG50">
            <v>0</v>
          </cell>
          <cell r="AH50">
            <v>8</v>
          </cell>
          <cell r="AJ50">
            <v>0</v>
          </cell>
          <cell r="AK50">
            <v>0</v>
          </cell>
          <cell r="AL50">
            <v>0</v>
          </cell>
        </row>
        <row r="51">
          <cell r="O51">
            <v>30</v>
          </cell>
          <cell r="U51">
            <v>0</v>
          </cell>
          <cell r="W51">
            <v>0</v>
          </cell>
          <cell r="X51">
            <v>0</v>
          </cell>
          <cell r="Y51">
            <v>0</v>
          </cell>
          <cell r="Z51">
            <v>0</v>
          </cell>
          <cell r="AA51">
            <v>0</v>
          </cell>
          <cell r="AC51">
            <v>0</v>
          </cell>
          <cell r="AD51">
            <v>0</v>
          </cell>
          <cell r="AE51">
            <v>0</v>
          </cell>
          <cell r="AG51">
            <v>0</v>
          </cell>
          <cell r="AH51">
            <v>30</v>
          </cell>
          <cell r="AJ51">
            <v>0</v>
          </cell>
          <cell r="AK51">
            <v>0</v>
          </cell>
          <cell r="AL51">
            <v>0</v>
          </cell>
        </row>
        <row r="53">
          <cell r="O53">
            <v>8004.6</v>
          </cell>
        </row>
        <row r="54">
          <cell r="O54">
            <v>2277</v>
          </cell>
        </row>
        <row r="55">
          <cell r="U55">
            <v>0</v>
          </cell>
          <cell r="W55">
            <v>0</v>
          </cell>
          <cell r="X55">
            <v>0</v>
          </cell>
          <cell r="Y55">
            <v>0</v>
          </cell>
          <cell r="Z55">
            <v>0</v>
          </cell>
          <cell r="AA55">
            <v>0</v>
          </cell>
          <cell r="AC55">
            <v>0</v>
          </cell>
          <cell r="AD55">
            <v>0</v>
          </cell>
          <cell r="AE55">
            <v>0</v>
          </cell>
          <cell r="AG55">
            <v>0</v>
          </cell>
          <cell r="AH55">
            <v>0</v>
          </cell>
          <cell r="AJ55">
            <v>18.8005</v>
          </cell>
          <cell r="AK55">
            <v>18.8005</v>
          </cell>
          <cell r="AL55">
            <v>0</v>
          </cell>
        </row>
        <row r="57">
          <cell r="O57">
            <v>8</v>
          </cell>
          <cell r="U57">
            <v>0</v>
          </cell>
          <cell r="W57">
            <v>0</v>
          </cell>
          <cell r="X57">
            <v>0</v>
          </cell>
          <cell r="Y57">
            <v>0</v>
          </cell>
          <cell r="Z57">
            <v>0</v>
          </cell>
          <cell r="AA57">
            <v>0</v>
          </cell>
          <cell r="AC57">
            <v>0</v>
          </cell>
          <cell r="AD57">
            <v>0</v>
          </cell>
          <cell r="AE57">
            <v>0</v>
          </cell>
          <cell r="AG57">
            <v>0</v>
          </cell>
          <cell r="AH57">
            <v>0</v>
          </cell>
          <cell r="AJ57">
            <v>8</v>
          </cell>
          <cell r="AK57">
            <v>8</v>
          </cell>
          <cell r="AL57">
            <v>0</v>
          </cell>
        </row>
        <row r="58">
          <cell r="O58">
            <v>1</v>
          </cell>
          <cell r="U58">
            <v>0</v>
          </cell>
          <cell r="W58">
            <v>0</v>
          </cell>
          <cell r="X58">
            <v>0</v>
          </cell>
          <cell r="Y58">
            <v>0</v>
          </cell>
          <cell r="Z58">
            <v>0</v>
          </cell>
          <cell r="AA58">
            <v>0</v>
          </cell>
          <cell r="AC58">
            <v>0</v>
          </cell>
          <cell r="AD58">
            <v>0</v>
          </cell>
          <cell r="AE58">
            <v>0</v>
          </cell>
          <cell r="AG58">
            <v>0</v>
          </cell>
          <cell r="AH58">
            <v>0</v>
          </cell>
          <cell r="AJ58">
            <v>1</v>
          </cell>
          <cell r="AK58">
            <v>1</v>
          </cell>
          <cell r="AL58">
            <v>0</v>
          </cell>
        </row>
        <row r="60">
          <cell r="O60">
            <v>178.2</v>
          </cell>
          <cell r="U60">
            <v>0</v>
          </cell>
          <cell r="W60">
            <v>0</v>
          </cell>
          <cell r="X60">
            <v>0</v>
          </cell>
          <cell r="Y60">
            <v>0</v>
          </cell>
          <cell r="Z60">
            <v>0</v>
          </cell>
          <cell r="AA60">
            <v>0</v>
          </cell>
          <cell r="AC60">
            <v>0</v>
          </cell>
          <cell r="AD60">
            <v>0</v>
          </cell>
          <cell r="AE60">
            <v>0</v>
          </cell>
          <cell r="AG60">
            <v>0</v>
          </cell>
          <cell r="AH60">
            <v>0</v>
          </cell>
          <cell r="AJ60">
            <v>89.1</v>
          </cell>
          <cell r="AK60">
            <v>89.1</v>
          </cell>
          <cell r="AL60">
            <v>0</v>
          </cell>
        </row>
        <row r="61">
          <cell r="O61">
            <v>221.4</v>
          </cell>
          <cell r="AJ61">
            <v>110.7</v>
          </cell>
          <cell r="AK61">
            <v>110.7</v>
          </cell>
        </row>
        <row r="62">
          <cell r="O62">
            <v>49276.800000000003</v>
          </cell>
          <cell r="AJ62">
            <v>24638.400000000001</v>
          </cell>
          <cell r="AK62">
            <v>24638.400000000001</v>
          </cell>
        </row>
        <row r="63">
          <cell r="O63">
            <v>40427.1</v>
          </cell>
          <cell r="AJ63">
            <v>20213.55</v>
          </cell>
          <cell r="AK63">
            <v>20213.55</v>
          </cell>
        </row>
        <row r="66">
          <cell r="AK66">
            <v>1.5960000000000001</v>
          </cell>
          <cell r="AL66">
            <v>1.5960000000000001</v>
          </cell>
        </row>
        <row r="68">
          <cell r="O68">
            <v>1</v>
          </cell>
          <cell r="U68">
            <v>0</v>
          </cell>
          <cell r="W68">
            <v>0</v>
          </cell>
          <cell r="X68">
            <v>0</v>
          </cell>
          <cell r="Y68">
            <v>0</v>
          </cell>
          <cell r="Z68">
            <v>0</v>
          </cell>
          <cell r="AA68">
            <v>0</v>
          </cell>
          <cell r="AC68">
            <v>0</v>
          </cell>
          <cell r="AD68">
            <v>0</v>
          </cell>
          <cell r="AE68">
            <v>0</v>
          </cell>
          <cell r="AG68">
            <v>0</v>
          </cell>
          <cell r="AH68">
            <v>0</v>
          </cell>
          <cell r="AJ68">
            <v>0</v>
          </cell>
          <cell r="AK68">
            <v>1</v>
          </cell>
          <cell r="AL68">
            <v>1</v>
          </cell>
        </row>
        <row r="69">
          <cell r="O69">
            <v>3</v>
          </cell>
          <cell r="U69">
            <v>0</v>
          </cell>
          <cell r="W69">
            <v>0</v>
          </cell>
          <cell r="X69">
            <v>0</v>
          </cell>
          <cell r="Y69">
            <v>0</v>
          </cell>
          <cell r="Z69">
            <v>0</v>
          </cell>
          <cell r="AA69">
            <v>0</v>
          </cell>
          <cell r="AC69">
            <v>0</v>
          </cell>
          <cell r="AD69">
            <v>0</v>
          </cell>
          <cell r="AE69">
            <v>0</v>
          </cell>
          <cell r="AG69">
            <v>0</v>
          </cell>
          <cell r="AH69">
            <v>0</v>
          </cell>
          <cell r="AJ69">
            <v>0</v>
          </cell>
          <cell r="AK69">
            <v>3</v>
          </cell>
          <cell r="AL69">
            <v>3</v>
          </cell>
        </row>
        <row r="70">
          <cell r="O70">
            <v>7</v>
          </cell>
          <cell r="U70">
            <v>0</v>
          </cell>
          <cell r="W70">
            <v>0</v>
          </cell>
          <cell r="X70">
            <v>0</v>
          </cell>
          <cell r="Y70">
            <v>0</v>
          </cell>
          <cell r="Z70">
            <v>0</v>
          </cell>
          <cell r="AA70">
            <v>0</v>
          </cell>
          <cell r="AC70">
            <v>0</v>
          </cell>
          <cell r="AD70">
            <v>0</v>
          </cell>
          <cell r="AE70">
            <v>0</v>
          </cell>
          <cell r="AG70">
            <v>0</v>
          </cell>
          <cell r="AH70">
            <v>0</v>
          </cell>
          <cell r="AJ70">
            <v>0</v>
          </cell>
          <cell r="AK70">
            <v>7</v>
          </cell>
          <cell r="AL70">
            <v>7</v>
          </cell>
        </row>
        <row r="72">
          <cell r="O72">
            <v>697.125</v>
          </cell>
          <cell r="U72">
            <v>0</v>
          </cell>
          <cell r="W72">
            <v>0</v>
          </cell>
          <cell r="X72">
            <v>0</v>
          </cell>
          <cell r="Y72">
            <v>0</v>
          </cell>
          <cell r="Z72">
            <v>0</v>
          </cell>
          <cell r="AA72">
            <v>0</v>
          </cell>
          <cell r="AC72">
            <v>0</v>
          </cell>
          <cell r="AD72">
            <v>0</v>
          </cell>
          <cell r="AE72">
            <v>0</v>
          </cell>
          <cell r="AG72">
            <v>0</v>
          </cell>
          <cell r="AH72">
            <v>0</v>
          </cell>
          <cell r="AJ72">
            <v>0</v>
          </cell>
          <cell r="AK72">
            <v>697.125</v>
          </cell>
          <cell r="AL72">
            <v>697.125</v>
          </cell>
        </row>
        <row r="73">
          <cell r="O73">
            <v>160.875</v>
          </cell>
          <cell r="U73">
            <v>0</v>
          </cell>
          <cell r="W73">
            <v>0</v>
          </cell>
          <cell r="X73">
            <v>0</v>
          </cell>
          <cell r="Y73">
            <v>0</v>
          </cell>
          <cell r="Z73">
            <v>0</v>
          </cell>
          <cell r="AA73">
            <v>0</v>
          </cell>
          <cell r="AC73">
            <v>0</v>
          </cell>
          <cell r="AD73">
            <v>0</v>
          </cell>
          <cell r="AE73">
            <v>0</v>
          </cell>
          <cell r="AG73">
            <v>0</v>
          </cell>
          <cell r="AH73">
            <v>0</v>
          </cell>
          <cell r="AJ73">
            <v>0</v>
          </cell>
          <cell r="AK73">
            <v>160.875</v>
          </cell>
          <cell r="AL73">
            <v>160.875</v>
          </cell>
        </row>
        <row r="74">
          <cell r="O74">
            <v>375.375</v>
          </cell>
          <cell r="U74">
            <v>0</v>
          </cell>
          <cell r="W74">
            <v>0</v>
          </cell>
          <cell r="X74">
            <v>0</v>
          </cell>
          <cell r="Y74">
            <v>0</v>
          </cell>
          <cell r="Z74">
            <v>0</v>
          </cell>
          <cell r="AA74">
            <v>0</v>
          </cell>
          <cell r="AC74">
            <v>0</v>
          </cell>
          <cell r="AD74">
            <v>0</v>
          </cell>
          <cell r="AE74">
            <v>0</v>
          </cell>
          <cell r="AG74">
            <v>0</v>
          </cell>
          <cell r="AH74">
            <v>0</v>
          </cell>
          <cell r="AJ74">
            <v>0</v>
          </cell>
          <cell r="AK74">
            <v>375.375</v>
          </cell>
          <cell r="AL74">
            <v>375.375</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37.xml><?xml version="1.0" encoding="utf-8"?>
<externalLink xmlns="http://schemas.openxmlformats.org/spreadsheetml/2006/main">
  <externalBook xmlns:r="http://schemas.openxmlformats.org/officeDocument/2006/relationships" r:id="rId1">
    <sheetNames>
      <sheetName val="0000"/>
      <sheetName val="XXXX"/>
      <sheetName val="Anl-Alt"/>
      <sheetName val="Ls-Mobilisasi (OK)"/>
      <sheetName val="REKAP(copy) ok"/>
      <sheetName val="Ur-Anl"/>
      <sheetName val="BQ(copy) ok"/>
      <sheetName val="Analisa (ok)"/>
      <sheetName val="SAT-DAS"/>
      <sheetName val="Anl-Bhn (ok)"/>
      <sheetName val="Lamp-14 -Hit-Alt"/>
      <sheetName val="Lamp-13-Pengg Alat"/>
      <sheetName val="Lamp-1 (Schedule ok"/>
      <sheetName val="Lamp-4 (Pemel. Rutin)"/>
      <sheetName val="Lamp-5 (On Site)"/>
      <sheetName val="Lamp-6 (Plant)"/>
      <sheetName val="Lamp-7 (Df-Utm) ok"/>
      <sheetName val="Lamp-8 (Kont Seleksi)"/>
      <sheetName val="Lamp-9 (Df-Alat)"/>
      <sheetName val="Lamp-10"/>
      <sheetName val="Lamp-11 (Sub-kont) ok"/>
      <sheetName val="Lamp-14 (Lamp-Penaw) O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14">
          <cell r="J14">
            <v>3571.4285714285716</v>
          </cell>
        </row>
        <row r="17">
          <cell r="J17">
            <v>7142.8571428571431</v>
          </cell>
        </row>
        <row r="24">
          <cell r="J24">
            <v>101920</v>
          </cell>
        </row>
        <row r="25">
          <cell r="J25">
            <v>96960</v>
          </cell>
        </row>
        <row r="38">
          <cell r="J38">
            <v>30000</v>
          </cell>
        </row>
        <row r="54">
          <cell r="J54">
            <v>55607.34</v>
          </cell>
        </row>
        <row r="55">
          <cell r="J55">
            <v>20879.03</v>
          </cell>
        </row>
        <row r="60">
          <cell r="J60">
            <v>121875.84</v>
          </cell>
        </row>
        <row r="62">
          <cell r="J62">
            <v>209179.67</v>
          </cell>
        </row>
        <row r="67">
          <cell r="J67">
            <v>32479.48</v>
          </cell>
        </row>
        <row r="74">
          <cell r="J74">
            <v>53027.68</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38.xml><?xml version="1.0" encoding="utf-8"?>
<externalLink xmlns="http://schemas.openxmlformats.org/spreadsheetml/2006/main">
  <externalBook xmlns:r="http://schemas.openxmlformats.org/officeDocument/2006/relationships" r:id="rId1">
    <sheetNames>
      <sheetName val="pldt"/>
      <sheetName val="Analisa-Harsat"/>
      <sheetName val="DHSD"/>
      <sheetName val="SAT-DAS"/>
      <sheetName val="Analisa (ok)"/>
      <sheetName val="H.Satuan"/>
      <sheetName val="Sheet3"/>
      <sheetName val="Div2"/>
      <sheetName val="Sat Das"/>
      <sheetName val="Progress.fisik-4"/>
      <sheetName val="Agregat Halus &amp; Kasar"/>
      <sheetName val="T-3.2 UP Labour"/>
      <sheetName val="pivot1"/>
      <sheetName val="DivVI"/>
      <sheetName val="Umum"/>
      <sheetName val="Basic"/>
      <sheetName val="Alat"/>
      <sheetName val="Sheet1"/>
      <sheetName val="RBP-1-02"/>
      <sheetName val="Data Alat"/>
      <sheetName val="dasar"/>
      <sheetName val="hitungan"/>
      <sheetName val="schedule (2)"/>
      <sheetName val="BAB_5_2_BiaLang"/>
      <sheetName val="boq"/>
      <sheetName val="BAB_5_13_Anal"/>
      <sheetName val="Rate"/>
      <sheetName val="Pricing"/>
      <sheetName val="RBP1"/>
      <sheetName val="RBP2"/>
      <sheetName val="bahan"/>
      <sheetName val="Lamp-4 Sat-Das"/>
      <sheetName val="LP3,h_dsr"/>
      <sheetName val="rekap"/>
      <sheetName val="an_tek1"/>
      <sheetName val="ANALISA"/>
    </sheetNames>
    <sheetDataSet>
      <sheetData sheetId="0" refreshError="1"/>
      <sheetData sheetId="1" refreshError="1"/>
      <sheetData sheetId="2" refreshError="1">
        <row r="11">
          <cell r="G11">
            <v>2700</v>
          </cell>
        </row>
        <row r="12">
          <cell r="G12">
            <v>4250</v>
          </cell>
        </row>
        <row r="13">
          <cell r="G13">
            <v>5000</v>
          </cell>
        </row>
        <row r="18">
          <cell r="G18">
            <v>104115.69</v>
          </cell>
        </row>
        <row r="22">
          <cell r="G22">
            <v>10300</v>
          </cell>
        </row>
        <row r="23">
          <cell r="G23">
            <v>3350</v>
          </cell>
        </row>
        <row r="24">
          <cell r="G24">
            <v>990</v>
          </cell>
        </row>
        <row r="26">
          <cell r="G26">
            <v>7100</v>
          </cell>
        </row>
        <row r="27">
          <cell r="G27">
            <v>7100</v>
          </cell>
        </row>
        <row r="28">
          <cell r="G28">
            <v>4500</v>
          </cell>
        </row>
        <row r="29">
          <cell r="G29">
            <v>900000</v>
          </cell>
        </row>
        <row r="34">
          <cell r="G34">
            <v>69170</v>
          </cell>
        </row>
        <row r="35">
          <cell r="G35">
            <v>48150</v>
          </cell>
        </row>
        <row r="38">
          <cell r="G38">
            <v>82020</v>
          </cell>
        </row>
        <row r="40">
          <cell r="G40">
            <v>106900</v>
          </cell>
        </row>
        <row r="43">
          <cell r="G43">
            <v>49390</v>
          </cell>
        </row>
        <row r="45">
          <cell r="G45">
            <v>73230</v>
          </cell>
        </row>
        <row r="47">
          <cell r="G47">
            <v>58620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39.xml><?xml version="1.0" encoding="utf-8"?>
<externalLink xmlns="http://schemas.openxmlformats.org/spreadsheetml/2006/main">
  <externalBook xmlns:r="http://schemas.openxmlformats.org/officeDocument/2006/relationships" r:id="rId1">
    <sheetNames>
      <sheetName val="Cover"/>
      <sheetName val="Lampiran"/>
      <sheetName val="S-Penawaran"/>
      <sheetName val="Rekap"/>
      <sheetName val="Rincian"/>
      <sheetName val="Skedul"/>
      <sheetName val="Pemeliharaan"/>
      <sheetName val="Mobilisasi"/>
      <sheetName val="DMP-Utama"/>
      <sheetName val="Analisa DMPU"/>
      <sheetName val="Harsat"/>
      <sheetName val="On Site"/>
      <sheetName val="Peralatan"/>
      <sheetName val="Personil"/>
      <sheetName val="SubKontrak"/>
      <sheetName val="Bahan DN"/>
      <sheetName val="Metode"/>
      <sheetName val="Pernyataan"/>
      <sheetName val="Pengurus"/>
      <sheetName val="Modal"/>
      <sheetName val="Check List"/>
      <sheetName val="Pembatas"/>
      <sheetName val="Analisa H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39">
          <cell r="E39">
            <v>500000</v>
          </cell>
        </row>
        <row r="40">
          <cell r="E40">
            <v>5000</v>
          </cell>
        </row>
        <row r="62">
          <cell r="E62">
            <v>1500</v>
          </cell>
        </row>
        <row r="70">
          <cell r="E70">
            <v>70000</v>
          </cell>
        </row>
        <row r="71">
          <cell r="E71">
            <v>15000</v>
          </cell>
        </row>
        <row r="73">
          <cell r="E73">
            <v>25000</v>
          </cell>
        </row>
        <row r="86">
          <cell r="E86">
            <v>70000</v>
          </cell>
        </row>
        <row r="94">
          <cell r="E94">
            <v>7000</v>
          </cell>
        </row>
        <row r="104">
          <cell r="E104">
            <v>325000</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40.xml><?xml version="1.0" encoding="utf-8"?>
<externalLink xmlns="http://schemas.openxmlformats.org/spreadsheetml/2006/main">
  <externalBook xmlns:r="http://schemas.openxmlformats.org/officeDocument/2006/relationships" r:id="rId1">
    <sheetNames>
      <sheetName val="Check list"/>
      <sheetName val="MAPP"/>
      <sheetName val="GroundBreaking"/>
      <sheetName val="DC &amp; RAB"/>
      <sheetName val="Rekap 202_707"/>
      <sheetName val="BoQ 202_707"/>
      <sheetName val="Rekap Tambah"/>
      <sheetName val="Rekap BoQ"/>
      <sheetName val="BoQ Total"/>
      <sheetName val="Material"/>
      <sheetName val="MOS"/>
      <sheetName val="Upah"/>
      <sheetName val="Sub"/>
      <sheetName val="Alat"/>
      <sheetName val="Bab1"/>
      <sheetName val="Tunnel KAI"/>
      <sheetName val="RinciBab1_Seksi1"/>
      <sheetName val="Maintc2_3"/>
      <sheetName val="Bab2"/>
      <sheetName val="Bab3"/>
      <sheetName val="Bab4"/>
      <sheetName val="Antek1"/>
      <sheetName val="Bab5"/>
      <sheetName val="Bab6"/>
      <sheetName val="Bab7"/>
      <sheetName val="Antek3"/>
      <sheetName val="Bab8"/>
      <sheetName val="Bab9"/>
      <sheetName val="Bab10"/>
      <sheetName val="Girder Urai"/>
      <sheetName val="Girder"/>
      <sheetName val="Antek2"/>
      <sheetName val="Bab11"/>
      <sheetName val="Bab12"/>
      <sheetName val="Bab13"/>
      <sheetName val="Bab16a"/>
      <sheetName val="Bab16b"/>
      <sheetName val="Bab16c"/>
      <sheetName val="Bab14"/>
      <sheetName val="RCP"/>
      <sheetName val="Stressing bed"/>
      <sheetName val="Formwork"/>
      <sheetName val="Staging"/>
      <sheetName val="Bab15"/>
      <sheetName val="Anal.alat"/>
      <sheetName val="Bekisting"/>
      <sheetName val="Note"/>
      <sheetName val="grail"/>
      <sheetName val="Barrier"/>
      <sheetName val="rc_plate"/>
      <sheetName val="precast_DS"/>
      <sheetName val="Girder GI"/>
    </sheetNames>
    <sheetDataSet>
      <sheetData sheetId="0" refreshError="1"/>
      <sheetData sheetId="1" refreshError="1">
        <row r="16">
          <cell r="T16">
            <v>20</v>
          </cell>
        </row>
        <row r="17">
          <cell r="T17">
            <v>35</v>
          </cell>
        </row>
        <row r="18">
          <cell r="M18">
            <v>14.6</v>
          </cell>
        </row>
      </sheetData>
      <sheetData sheetId="2" refreshError="1"/>
      <sheetData sheetId="3" refreshError="1"/>
      <sheetData sheetId="4" refreshError="1"/>
      <sheetData sheetId="5" refreshError="1"/>
      <sheetData sheetId="6" refreshError="1"/>
      <sheetData sheetId="7" refreshError="1"/>
      <sheetData sheetId="8" refreshError="1">
        <row r="129">
          <cell r="H129">
            <v>215469</v>
          </cell>
        </row>
      </sheetData>
      <sheetData sheetId="9" refreshError="1">
        <row r="28">
          <cell r="J28">
            <v>385000</v>
          </cell>
        </row>
        <row r="34">
          <cell r="J34">
            <v>9750</v>
          </cell>
        </row>
        <row r="48">
          <cell r="J48">
            <v>1925000</v>
          </cell>
        </row>
        <row r="55">
          <cell r="J55">
            <v>71615000</v>
          </cell>
        </row>
        <row r="56">
          <cell r="J56">
            <v>101200000</v>
          </cell>
        </row>
        <row r="67">
          <cell r="J67">
            <v>50000</v>
          </cell>
        </row>
        <row r="72">
          <cell r="J72">
            <v>117200</v>
          </cell>
        </row>
        <row r="73">
          <cell r="J73">
            <v>440000</v>
          </cell>
        </row>
        <row r="75">
          <cell r="J75">
            <v>13000</v>
          </cell>
        </row>
        <row r="80">
          <cell r="J80">
            <v>159500</v>
          </cell>
        </row>
        <row r="89">
          <cell r="J89">
            <v>620000</v>
          </cell>
        </row>
        <row r="91">
          <cell r="J91">
            <v>51800</v>
          </cell>
        </row>
        <row r="138">
          <cell r="J138">
            <v>9750</v>
          </cell>
        </row>
        <row r="141">
          <cell r="J141">
            <v>56629000</v>
          </cell>
        </row>
        <row r="144">
          <cell r="J144">
            <v>77221000</v>
          </cell>
        </row>
        <row r="169">
          <cell r="J169">
            <v>98500</v>
          </cell>
        </row>
        <row r="185">
          <cell r="J185">
            <v>315000</v>
          </cell>
        </row>
        <row r="203">
          <cell r="J203">
            <v>78000</v>
          </cell>
        </row>
        <row r="273">
          <cell r="J273">
            <v>33000</v>
          </cell>
        </row>
        <row r="276">
          <cell r="J276">
            <v>3300000</v>
          </cell>
        </row>
        <row r="278">
          <cell r="J278">
            <v>3300000</v>
          </cell>
        </row>
        <row r="342">
          <cell r="J342">
            <v>5910</v>
          </cell>
        </row>
        <row r="373">
          <cell r="J373">
            <v>25210</v>
          </cell>
        </row>
        <row r="375">
          <cell r="J375">
            <v>23430</v>
          </cell>
        </row>
        <row r="376">
          <cell r="J376">
            <v>55220</v>
          </cell>
        </row>
        <row r="385">
          <cell r="J385">
            <v>79830</v>
          </cell>
        </row>
        <row r="386">
          <cell r="J386">
            <v>92930</v>
          </cell>
        </row>
        <row r="514">
          <cell r="J514">
            <v>17600</v>
          </cell>
        </row>
        <row r="537">
          <cell r="J537">
            <v>300000</v>
          </cell>
        </row>
        <row r="545">
          <cell r="J545">
            <v>47861000</v>
          </cell>
        </row>
        <row r="547">
          <cell r="J547">
            <v>116700</v>
          </cell>
        </row>
        <row r="548">
          <cell r="J548">
            <v>134500</v>
          </cell>
        </row>
        <row r="554">
          <cell r="J554">
            <v>4050000</v>
          </cell>
        </row>
        <row r="555">
          <cell r="J555">
            <v>6700000</v>
          </cell>
        </row>
        <row r="556">
          <cell r="J556">
            <v>6346000</v>
          </cell>
        </row>
        <row r="559">
          <cell r="J559">
            <v>6276190</v>
          </cell>
        </row>
        <row r="565">
          <cell r="J565">
            <v>2950000</v>
          </cell>
        </row>
        <row r="568">
          <cell r="J568">
            <v>759000</v>
          </cell>
        </row>
        <row r="572">
          <cell r="J572">
            <v>1485000</v>
          </cell>
        </row>
        <row r="579">
          <cell r="J579">
            <v>27819000</v>
          </cell>
        </row>
        <row r="580">
          <cell r="J580">
            <v>34980000</v>
          </cell>
        </row>
        <row r="582">
          <cell r="J582">
            <v>71588000</v>
          </cell>
        </row>
        <row r="585">
          <cell r="J585">
            <v>495000</v>
          </cell>
        </row>
        <row r="587">
          <cell r="J587">
            <v>660000</v>
          </cell>
        </row>
        <row r="595">
          <cell r="J595">
            <v>330000</v>
          </cell>
        </row>
        <row r="599">
          <cell r="J599">
            <v>50690</v>
          </cell>
        </row>
        <row r="614">
          <cell r="J614">
            <v>136000</v>
          </cell>
        </row>
      </sheetData>
      <sheetData sheetId="10" refreshError="1"/>
      <sheetData sheetId="11" refreshError="1">
        <row r="11">
          <cell r="M11">
            <v>9710</v>
          </cell>
        </row>
      </sheetData>
      <sheetData sheetId="12" refreshError="1"/>
      <sheetData sheetId="13" refreshError="1">
        <row r="20">
          <cell r="I20">
            <v>92067</v>
          </cell>
        </row>
        <row r="37">
          <cell r="I37">
            <v>282088</v>
          </cell>
        </row>
        <row r="38">
          <cell r="I38">
            <v>219842</v>
          </cell>
        </row>
        <row r="47">
          <cell r="I47">
            <v>823697</v>
          </cell>
        </row>
        <row r="53">
          <cell r="I53">
            <v>109329</v>
          </cell>
        </row>
        <row r="55">
          <cell r="I55">
            <v>17263</v>
          </cell>
        </row>
        <row r="61">
          <cell r="I61">
            <v>789847</v>
          </cell>
        </row>
        <row r="63">
          <cell r="I63">
            <v>172625</v>
          </cell>
        </row>
      </sheetData>
      <sheetData sheetId="14" refreshError="1"/>
      <sheetData sheetId="15" refreshError="1"/>
      <sheetData sheetId="16" refreshError="1">
        <row r="13">
          <cell r="U13">
            <v>223000</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row r="620">
          <cell r="K620">
            <v>9518</v>
          </cell>
        </row>
        <row r="667">
          <cell r="K667">
            <v>9505</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row r="156">
          <cell r="K156">
            <v>143543</v>
          </cell>
        </row>
      </sheetData>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41.xml><?xml version="1.0" encoding="utf-8"?>
<externalLink xmlns="http://schemas.openxmlformats.org/spreadsheetml/2006/main">
  <externalBook xmlns:r="http://schemas.openxmlformats.org/officeDocument/2006/relationships" r:id="rId1">
    <sheetNames>
      <sheetName val="REKAP"/>
      <sheetName val="BQ"/>
      <sheetName val="BQ (2)"/>
      <sheetName val="Anl-Alt"/>
      <sheetName val="SAT-DAS"/>
      <sheetName val="Anl-Bhn"/>
      <sheetName val="Lamp-2 (Anl-1)"/>
      <sheetName val="Urai-Anl (1)"/>
      <sheetName val="Urai-Anl (2)"/>
      <sheetName val="Lamp-3b"/>
      <sheetName val="Lamp-1(Schedul)"/>
      <sheetName val="Lamp-4"/>
      <sheetName val="On-Site"/>
      <sheetName val="Lamp-6a"/>
      <sheetName val="Lamp-6b"/>
      <sheetName val="Lamp-7"/>
      <sheetName val="Lamp-8"/>
      <sheetName val="Lamp-13"/>
      <sheetName val="Lamp-9"/>
      <sheetName val="Lamp-10"/>
      <sheetName val="Lamp-11"/>
      <sheetName val="Lamp-12"/>
      <sheetName val="Lamp-14"/>
      <sheetName val="Anl-Alt "/>
      <sheetName val="D"/>
      <sheetName val="M"/>
      <sheetName val="0000"/>
      <sheetName val="XXXX"/>
      <sheetName val="Ls-Mobilisasi (OK)"/>
      <sheetName val="Ur-Anl (ok punya)"/>
      <sheetName val="Analisa (ok punya)"/>
      <sheetName val="Kuan&amp;Harga(BQ)"/>
      <sheetName val="Lamp-1 (Schedule ok"/>
      <sheetName val="Anl-Bhn (ok)"/>
      <sheetName val="Lamp-14 -Hit-Alt"/>
      <sheetName val="Lamp-13-Pengg Alat"/>
      <sheetName val="Lamp-4 (Pemel. Rutin)"/>
      <sheetName val="Lamp-5 (On Site)"/>
      <sheetName val="Lamp-6 (Plant)"/>
      <sheetName val="Lamp-7 (Df-Utm) ok"/>
      <sheetName val="Lamp-8 (Kont Seleksi)"/>
      <sheetName val="Lamp-9 (Df-Alat)"/>
      <sheetName val="Lamp-11 (Sub-kont) ok"/>
      <sheetName val="Lamp-14 (Lamp-Penaw) OK"/>
      <sheetName val="Ur-Anl (ok )"/>
      <sheetName val="Analisa (ok)"/>
      <sheetName val="Kuan&amp;Harga"/>
      <sheetName val="DFT UPAH &amp; BAHAN"/>
      <sheetName val="Analisa (ok) (2)"/>
      <sheetName val="Sheet1"/>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refreshError="1"/>
      <sheetData sheetId="51" refreshError="1"/>
    </sheetDataSet>
  </externalBook>
</externalLink>
</file>

<file path=xl/externalLinks/externalLink142.xml><?xml version="1.0" encoding="utf-8"?>
<externalLink xmlns="http://schemas.openxmlformats.org/spreadsheetml/2006/main">
  <externalBook xmlns:r="http://schemas.openxmlformats.org/officeDocument/2006/relationships" r:id="rId1">
    <sheetNames>
      <sheetName val="bahan"/>
      <sheetName val="Jadwal (2)"/>
      <sheetName val="alat (2)"/>
      <sheetName val="upah (2)"/>
      <sheetName val="DivII"/>
      <sheetName val="DivIII"/>
      <sheetName val="DivIV"/>
      <sheetName val="DivV"/>
      <sheetName val="DivVI"/>
      <sheetName val="DivVII"/>
      <sheetName val="DivVIII"/>
      <sheetName val="divIX"/>
      <sheetName val="DivX"/>
      <sheetName val="REKTOT"/>
      <sheetName val="rekI"/>
      <sheetName val="bqI"/>
      <sheetName val="rek2"/>
      <sheetName val="bq2"/>
      <sheetName val="rek3"/>
      <sheetName val="bq3"/>
      <sheetName val="rek4"/>
      <sheetName val="bq4"/>
      <sheetName val="umum"/>
      <sheetName val="mobilisation"/>
      <sheetName val="mayor01"/>
      <sheetName val="minor"/>
      <sheetName val="rutin1"/>
      <sheetName val="metoda"/>
      <sheetName val="upah"/>
      <sheetName val="jadwal"/>
      <sheetName val="DivI"/>
      <sheetName val="alat"/>
      <sheetName val="rekap"/>
    </sheetNames>
    <sheetDataSet>
      <sheetData sheetId="0" refreshError="1">
        <row r="15">
          <cell r="G15">
            <v>60000</v>
          </cell>
        </row>
        <row r="16">
          <cell r="G16">
            <v>62000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43.xml><?xml version="1.0" encoding="utf-8"?>
<externalLink xmlns="http://schemas.openxmlformats.org/spreadsheetml/2006/main">
  <externalBook xmlns:r="http://schemas.openxmlformats.org/officeDocument/2006/relationships" r:id="rId1">
    <sheetNames>
      <sheetName val="Rekap Biaya"/>
      <sheetName val="Kuantitas &amp; Harga"/>
      <sheetName val="Pekerjaan Utama"/>
      <sheetName val="%"/>
    </sheetNames>
    <sheetDataSet>
      <sheetData sheetId="0" refreshError="1"/>
      <sheetData sheetId="1" refreshError="1">
        <row r="99">
          <cell r="C99" t="str">
            <v>DIVISI  5.  PERKERASAN  BERBUTIR</v>
          </cell>
        </row>
        <row r="101">
          <cell r="A101" t="str">
            <v>5.1 (1)</v>
          </cell>
          <cell r="C101" t="str">
            <v>Lapis Pondasi Agregat Kelas A</v>
          </cell>
          <cell r="D101" t="str">
            <v>M3</v>
          </cell>
          <cell r="E101">
            <v>1050</v>
          </cell>
          <cell r="F101">
            <v>273487.96999999997</v>
          </cell>
          <cell r="G101">
            <v>287162368.5</v>
          </cell>
        </row>
        <row r="102">
          <cell r="A102" t="str">
            <v>5.1 (2)</v>
          </cell>
          <cell r="C102" t="str">
            <v>Lapis Pondasi Agregat Kelas B</v>
          </cell>
          <cell r="D102" t="str">
            <v>M3</v>
          </cell>
          <cell r="E102">
            <v>1575</v>
          </cell>
          <cell r="F102">
            <v>280151.24</v>
          </cell>
          <cell r="G102">
            <v>441238203</v>
          </cell>
        </row>
        <row r="104">
          <cell r="A104" t="str">
            <v>5.2 (1)</v>
          </cell>
          <cell r="C104" t="str">
            <v>Lapis Pondasi Agregat Kelas C</v>
          </cell>
          <cell r="D104" t="str">
            <v>M3</v>
          </cell>
          <cell r="E104">
            <v>0</v>
          </cell>
          <cell r="F104">
            <v>206540.93</v>
          </cell>
          <cell r="G104">
            <v>0</v>
          </cell>
        </row>
        <row r="106">
          <cell r="A106" t="str">
            <v>5.3 (1)</v>
          </cell>
          <cell r="C106" t="str">
            <v>Cement Treated Base (CTB)</v>
          </cell>
          <cell r="D106" t="str">
            <v>M3</v>
          </cell>
          <cell r="G106">
            <v>0</v>
          </cell>
        </row>
        <row r="107">
          <cell r="A107" t="str">
            <v>5.3 (2)</v>
          </cell>
          <cell r="C107" t="str">
            <v>Cement Treated Sub Base (CTSB)</v>
          </cell>
          <cell r="D107" t="str">
            <v>M3</v>
          </cell>
          <cell r="G107">
            <v>0</v>
          </cell>
        </row>
        <row r="109">
          <cell r="A109" t="str">
            <v>5.4 (1)</v>
          </cell>
          <cell r="C109" t="str">
            <v>Semen Untuk Lapis Pondasi Semen Tanah</v>
          </cell>
          <cell r="D109" t="str">
            <v>Ton</v>
          </cell>
          <cell r="E109">
            <v>0</v>
          </cell>
          <cell r="F109">
            <v>673254.04</v>
          </cell>
          <cell r="G109">
            <v>0</v>
          </cell>
        </row>
        <row r="110">
          <cell r="A110" t="str">
            <v>5.4 (2)</v>
          </cell>
          <cell r="C110" t="str">
            <v>Lapis Pondasi Semen Tanah</v>
          </cell>
          <cell r="D110" t="str">
            <v>M3</v>
          </cell>
          <cell r="E110">
            <v>0</v>
          </cell>
          <cell r="F110">
            <v>60281.73</v>
          </cell>
          <cell r="G110">
            <v>0</v>
          </cell>
        </row>
        <row r="112">
          <cell r="A112" t="str">
            <v>5.5</v>
          </cell>
          <cell r="C112" t="str">
            <v>Perkerasan Beton</v>
          </cell>
          <cell r="D112" t="str">
            <v>M3</v>
          </cell>
          <cell r="G112">
            <v>0</v>
          </cell>
        </row>
        <row r="116">
          <cell r="B116" t="str">
            <v>Jumlah Harga Pekerjaan DIVISI 5  (masuk pada Rekapitulasi Perkiraan Harga Pekerjaan)</v>
          </cell>
          <cell r="G116">
            <v>728400571.5</v>
          </cell>
        </row>
      </sheetData>
      <sheetData sheetId="2" refreshError="1"/>
      <sheetData sheetId="3" refreshError="1"/>
    </sheetDataSet>
  </externalBook>
</externalLink>
</file>

<file path=xl/externalLinks/externalLink144.xml><?xml version="1.0" encoding="utf-8"?>
<externalLink xmlns="http://schemas.openxmlformats.org/spreadsheetml/2006/main">
  <externalBook xmlns:r="http://schemas.openxmlformats.org/officeDocument/2006/relationships" r:id="rId1">
    <sheetNames>
      <sheetName val="Agregat Halus &amp; Kasar"/>
      <sheetName val="Agregat Kelas A"/>
      <sheetName val="Agregat Kelas B"/>
      <sheetName val="Agregat Kelas C"/>
    </sheetNames>
    <sheetDataSet>
      <sheetData sheetId="0">
        <row r="13">
          <cell r="H13">
            <v>45</v>
          </cell>
        </row>
        <row r="14">
          <cell r="H14">
            <v>55</v>
          </cell>
        </row>
        <row r="15">
          <cell r="H15">
            <v>30</v>
          </cell>
        </row>
        <row r="16">
          <cell r="H16">
            <v>70</v>
          </cell>
        </row>
        <row r="17">
          <cell r="H17">
            <v>1.8</v>
          </cell>
        </row>
        <row r="18">
          <cell r="H18">
            <v>1.67</v>
          </cell>
        </row>
        <row r="19">
          <cell r="H19">
            <v>1.8</v>
          </cell>
        </row>
        <row r="20">
          <cell r="H20">
            <v>92000</v>
          </cell>
        </row>
      </sheetData>
      <sheetData sheetId="1"/>
      <sheetData sheetId="2"/>
      <sheetData sheetId="3"/>
    </sheetDataSet>
  </externalBook>
</externalLink>
</file>

<file path=xl/externalLinks/externalLink145.xml><?xml version="1.0" encoding="utf-8"?>
<externalLink xmlns="http://schemas.openxmlformats.org/spreadsheetml/2006/main">
  <externalBook xmlns:r="http://schemas.openxmlformats.org/officeDocument/2006/relationships" r:id="rId1">
    <sheetNames>
      <sheetName val="DASAR"/>
      <sheetName val="KULIT"/>
      <sheetName val="SRT.PNWR"/>
      <sheetName val="INFORM"/>
      <sheetName val="PENGLM"/>
      <sheetName val="SEJ"/>
      <sheetName val="CV"/>
      <sheetName val="REK.PRSN"/>
      <sheetName val="SRT.PRSN"/>
      <sheetName val="ALAT"/>
      <sheetName val="KEU"/>
      <sheetName val="Sheet1"/>
      <sheetName val="SENGK"/>
      <sheetName val="NERACA"/>
      <sheetName val="BANWAS"/>
      <sheetName val="SRT.PRNYT"/>
      <sheetName val="DIP"/>
      <sheetName val="EVAL."/>
    </sheetNames>
    <sheetDataSet>
      <sheetData sheetId="0">
        <row r="9">
          <cell r="D9" t="str">
            <v>CV USAHA KARYA BERSAMA</v>
          </cell>
        </row>
        <row r="11">
          <cell r="D11" t="str">
            <v>Jl. Perintis Kemerdekaan II No. 15A</v>
          </cell>
        </row>
        <row r="12">
          <cell r="D12" t="str">
            <v>Kupang - Nusa Tenggara Timur</v>
          </cell>
        </row>
        <row r="13">
          <cell r="D13" t="str">
            <v>(0380)830191</v>
          </cell>
        </row>
        <row r="15">
          <cell r="D15" t="str">
            <v>RUDY SUSENO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46.xml><?xml version="1.0" encoding="utf-8"?>
<externalLink xmlns="http://schemas.openxmlformats.org/spreadsheetml/2006/main">
  <externalBook xmlns:r="http://schemas.openxmlformats.org/officeDocument/2006/relationships" r:id="rId1">
    <sheetNames>
      <sheetName val="harga"/>
      <sheetName val="Anl-2 (2)"/>
      <sheetName val="Anl-2"/>
      <sheetName val="Lbr-Pngs"/>
      <sheetName val="KULIT-1 (2)"/>
      <sheetName val="KULIT-1"/>
      <sheetName val="rab2001"/>
      <sheetName val="rekap"/>
    </sheetNames>
    <sheetDataSet>
      <sheetData sheetId="0">
        <row r="21">
          <cell r="D21">
            <v>57500</v>
          </cell>
        </row>
        <row r="88">
          <cell r="D88">
            <v>48300</v>
          </cell>
        </row>
      </sheetData>
      <sheetData sheetId="1"/>
      <sheetData sheetId="2"/>
      <sheetData sheetId="3"/>
      <sheetData sheetId="4"/>
      <sheetData sheetId="5"/>
      <sheetData sheetId="6"/>
      <sheetData sheetId="7"/>
    </sheetDataSet>
  </externalBook>
</externalLink>
</file>

<file path=xl/externalLinks/externalLink147.xml><?xml version="1.0" encoding="utf-8"?>
<externalLink xmlns="http://schemas.openxmlformats.org/spreadsheetml/2006/main">
  <externalBook xmlns:r="http://schemas.openxmlformats.org/officeDocument/2006/relationships" r:id="rId1">
    <sheetNames>
      <sheetName val="Rekap (2)"/>
      <sheetName val="2"/>
      <sheetName val="Rekap (3)"/>
      <sheetName val="3"/>
      <sheetName val="Rekap (4)"/>
      <sheetName val="4"/>
      <sheetName val="Rekap (5a)"/>
      <sheetName val="5a"/>
      <sheetName val="Rekap (6a)"/>
      <sheetName val="6a"/>
      <sheetName val="Rekap (Full) (2)"/>
      <sheetName val="7 (Full)"/>
      <sheetName val="8a"/>
      <sheetName val="Anl 2008 (2)"/>
      <sheetName val="REKAP"/>
      <sheetName val="BOQ"/>
      <sheetName val="BACKUP"/>
      <sheetName val="Upah&amp;Bahan"/>
      <sheetName val="Anl 2008"/>
      <sheetName val="Sheet3"/>
      <sheetName val="analisa berat besi"/>
      <sheetName val="Sheet1"/>
      <sheetName val="BESI"/>
      <sheetName val="Anl 2013"/>
      <sheetName val="Upah&amp;Bahan (2)"/>
      <sheetName val="Back Up 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7">
          <cell r="G7">
            <v>140000</v>
          </cell>
        </row>
        <row r="17">
          <cell r="G17">
            <v>19500</v>
          </cell>
        </row>
        <row r="18">
          <cell r="G18">
            <v>20000</v>
          </cell>
        </row>
        <row r="20">
          <cell r="H20">
            <v>1700</v>
          </cell>
        </row>
        <row r="21">
          <cell r="H21">
            <v>1701</v>
          </cell>
        </row>
        <row r="29">
          <cell r="G29">
            <v>8000000</v>
          </cell>
        </row>
        <row r="30">
          <cell r="G30">
            <v>8000000</v>
          </cell>
        </row>
        <row r="31">
          <cell r="G31">
            <v>7000000</v>
          </cell>
        </row>
        <row r="41">
          <cell r="G41">
            <v>121500</v>
          </cell>
        </row>
        <row r="45">
          <cell r="H45">
            <v>6823.9258635214828</v>
          </cell>
        </row>
        <row r="56">
          <cell r="G56">
            <v>26000</v>
          </cell>
        </row>
        <row r="58">
          <cell r="G58">
            <v>22100</v>
          </cell>
        </row>
        <row r="59">
          <cell r="G59">
            <v>38340</v>
          </cell>
        </row>
        <row r="79">
          <cell r="G79">
            <v>10800</v>
          </cell>
        </row>
        <row r="80">
          <cell r="G80">
            <v>114750</v>
          </cell>
        </row>
        <row r="81">
          <cell r="G81">
            <v>67500</v>
          </cell>
        </row>
        <row r="83">
          <cell r="G83">
            <v>121500</v>
          </cell>
        </row>
        <row r="84">
          <cell r="G84">
            <v>13500</v>
          </cell>
        </row>
      </sheetData>
      <sheetData sheetId="25"/>
    </sheetDataSet>
  </externalBook>
</externalLink>
</file>

<file path=xl/externalLinks/externalLink148.xml><?xml version="1.0" encoding="utf-8"?>
<externalLink xmlns="http://schemas.openxmlformats.org/spreadsheetml/2006/main">
  <externalBook xmlns:r="http://schemas.openxmlformats.org/officeDocument/2006/relationships" r:id="rId1">
    <sheetNames>
      <sheetName val="Cover"/>
      <sheetName val="DAFTAR"/>
      <sheetName val="ANALISA"/>
    </sheetNames>
    <sheetDataSet>
      <sheetData sheetId="0" refreshError="1"/>
      <sheetData sheetId="1" refreshError="1"/>
      <sheetData sheetId="2" refreshError="1"/>
    </sheetDataSet>
  </externalBook>
</externalLink>
</file>

<file path=xl/externalLinks/externalLink149.xml><?xml version="1.0" encoding="utf-8"?>
<externalLink xmlns="http://schemas.openxmlformats.org/spreadsheetml/2006/main">
  <externalBook xmlns:r="http://schemas.openxmlformats.org/officeDocument/2006/relationships" r:id="rId1">
    <sheetNames>
      <sheetName val="Jadwal"/>
      <sheetName val="alat"/>
      <sheetName val="upah"/>
      <sheetName val="bahan"/>
      <sheetName val="DivII"/>
      <sheetName val="DivIII"/>
      <sheetName val="DivIV"/>
      <sheetName val="DivV"/>
      <sheetName val="DivVI"/>
      <sheetName val="DivVII"/>
      <sheetName val="DivVIII"/>
      <sheetName val="divIX"/>
      <sheetName val="DivX"/>
      <sheetName val="REKTOT"/>
      <sheetName val="rekI"/>
      <sheetName val="bqI"/>
      <sheetName val="rek2"/>
      <sheetName val="bq2"/>
      <sheetName val="rek3"/>
      <sheetName val="bq3"/>
      <sheetName val="rek4"/>
      <sheetName val="bq4"/>
      <sheetName val="umum"/>
      <sheetName val="DivI"/>
      <sheetName val="metoda"/>
      <sheetName val="Sheet1"/>
      <sheetName val="alat (2)"/>
      <sheetName val="upah (2)"/>
      <sheetName val="rincian A"/>
      <sheetName val="DHSD"/>
      <sheetName val="BQ anal"/>
      <sheetName val="BoQ"/>
      <sheetName val="Price"/>
      <sheetName val="Sat. Pek."/>
      <sheetName val="analisa"/>
      <sheetName val="J"/>
      <sheetName val="Ven"/>
      <sheetName val="FINISHING"/>
      <sheetName val="PAKET4"/>
      <sheetName val="Input"/>
      <sheetName val="PT."/>
      <sheetName val="Huruf"/>
      <sheetName val="Surat"/>
      <sheetName val="Schedule"/>
      <sheetName val="Harga S Dasar"/>
      <sheetName val="hsd"/>
      <sheetName val="data"/>
      <sheetName val="upah.bahan.alat"/>
      <sheetName val="analisa.K"/>
      <sheetName val="daftarkuantitas"/>
      <sheetName val="SAT-DAS"/>
    </sheetNames>
    <sheetDataSet>
      <sheetData sheetId="0" refreshError="1"/>
      <sheetData sheetId="1">
        <row r="18">
          <cell r="G18">
            <v>1950</v>
          </cell>
        </row>
      </sheetData>
      <sheetData sheetId="2"/>
      <sheetData sheetId="3" refreshError="1">
        <row r="18">
          <cell r="G18">
            <v>1950</v>
          </cell>
        </row>
        <row r="57">
          <cell r="G57">
            <v>1800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150.xml><?xml version="1.0" encoding="utf-8"?>
<externalLink xmlns="http://schemas.openxmlformats.org/spreadsheetml/2006/main">
  <externalBook xmlns:r="http://schemas.openxmlformats.org/officeDocument/2006/relationships" r:id="rId1">
    <sheetNames>
      <sheetName val="Damija"/>
      <sheetName val="rumput"/>
      <sheetName val="A"/>
      <sheetName val="Sheet1"/>
      <sheetName val="Bahan"/>
      <sheetName val="SHEDULE"/>
    </sheetNames>
    <sheetDataSet>
      <sheetData sheetId="0" refreshError="1"/>
      <sheetData sheetId="1" refreshError="1"/>
      <sheetData sheetId="2" refreshError="1"/>
      <sheetData sheetId="3" refreshError="1">
        <row r="3">
          <cell r="X3" t="str">
            <v>ANALISA HARGA SATUAN</v>
          </cell>
        </row>
        <row r="8">
          <cell r="X8" t="str">
            <v>KEGIATAN</v>
          </cell>
          <cell r="AA8" t="str">
            <v>: PEMELIHARAAN JALAN DI KABUPATEN INDRAGIRI HULU</v>
          </cell>
        </row>
        <row r="9">
          <cell r="X9" t="str">
            <v>No. PAKET KONTRAK</v>
          </cell>
          <cell r="AA9" t="str">
            <v>: -</v>
          </cell>
        </row>
        <row r="10">
          <cell r="X10" t="str">
            <v>NAMA PAKET</v>
          </cell>
          <cell r="AA10" t="str">
            <v xml:space="preserve">: PEMELIHARAAN JALAN CERENTI - SIMPANG JAPURA </v>
          </cell>
        </row>
        <row r="11">
          <cell r="X11" t="str">
            <v>PROP / KAB / KODYA</v>
          </cell>
          <cell r="AA11" t="str">
            <v>: RIAU</v>
          </cell>
        </row>
        <row r="12">
          <cell r="X12" t="str">
            <v>ITEM PEMBAYARAN NO.</v>
          </cell>
          <cell r="AA12" t="str">
            <v>:  10.1 (3)</v>
          </cell>
        </row>
        <row r="13">
          <cell r="X13" t="str">
            <v>JENIS PEKERJAAN</v>
          </cell>
          <cell r="AA13" t="str">
            <v>:  Pemeliharaan Rutin Selokan, Saluran Air, Galian dan Timbunan</v>
          </cell>
        </row>
        <row r="14">
          <cell r="X14" t="str">
            <v>SATUAN PEMBAYARAN</v>
          </cell>
          <cell r="AA14" t="str">
            <v xml:space="preserve">:  Ls </v>
          </cell>
        </row>
        <row r="17">
          <cell r="AC17" t="str">
            <v>PERKIRAAN</v>
          </cell>
          <cell r="AD17" t="str">
            <v>HARGA</v>
          </cell>
          <cell r="AE17" t="str">
            <v>JUMLAH</v>
          </cell>
        </row>
        <row r="18">
          <cell r="X18" t="str">
            <v>NO.</v>
          </cell>
          <cell r="Z18" t="str">
            <v>JENIS PEKERJAAN</v>
          </cell>
          <cell r="AB18" t="str">
            <v>SATUAN</v>
          </cell>
          <cell r="AC18" t="str">
            <v>KUANTITAS</v>
          </cell>
          <cell r="AD18" t="str">
            <v>SATUAN</v>
          </cell>
          <cell r="AE18" t="str">
            <v>HARGA</v>
          </cell>
        </row>
        <row r="19">
          <cell r="AD19" t="str">
            <v>(Rp.)</v>
          </cell>
          <cell r="AE19" t="str">
            <v>(Rp.)</v>
          </cell>
        </row>
        <row r="22">
          <cell r="X22" t="str">
            <v>10.1(3)a</v>
          </cell>
          <cell r="Z22" t="str">
            <v>Pembersihan Selokan Samping</v>
          </cell>
          <cell r="AB22" t="str">
            <v>M2</v>
          </cell>
          <cell r="AC22">
            <v>5000</v>
          </cell>
          <cell r="AD22">
            <v>5000</v>
          </cell>
          <cell r="AG22">
            <v>25000000</v>
          </cell>
        </row>
        <row r="23">
          <cell r="Z23" t="str">
            <v>Diperkeras</v>
          </cell>
        </row>
        <row r="27">
          <cell r="X27" t="str">
            <v>10.1(3)c</v>
          </cell>
          <cell r="Z27" t="str">
            <v>Pembersihan Gorong - gorong</v>
          </cell>
          <cell r="AB27" t="str">
            <v>Bh</v>
          </cell>
          <cell r="AC27">
            <v>0</v>
          </cell>
          <cell r="AD27">
            <v>134090</v>
          </cell>
          <cell r="AG27">
            <v>0</v>
          </cell>
        </row>
        <row r="53">
          <cell r="Z53" t="str">
            <v>Jumlah Harga Pekerjaan</v>
          </cell>
          <cell r="AF53">
            <v>25000000</v>
          </cell>
        </row>
        <row r="73">
          <cell r="X73" t="str">
            <v>ANALISA HARGA SATUAN</v>
          </cell>
        </row>
        <row r="77">
          <cell r="X77" t="str">
            <v>KEGIATAN</v>
          </cell>
          <cell r="AA77" t="str">
            <v>: PEMELIHARAAN JALAN DI KABUPATEN INDRAGIRI HULU</v>
          </cell>
        </row>
        <row r="78">
          <cell r="X78" t="str">
            <v>No. PAKET KONTRAK</v>
          </cell>
          <cell r="AA78" t="str">
            <v>: -</v>
          </cell>
        </row>
        <row r="79">
          <cell r="X79" t="str">
            <v>NAMA PAKET</v>
          </cell>
          <cell r="AA79" t="str">
            <v xml:space="preserve">: PEMELIHARAAN JALAN CERENTI - SIMPANG JAPURA </v>
          </cell>
        </row>
        <row r="80">
          <cell r="X80" t="str">
            <v>PROP / KAB / KODYA</v>
          </cell>
          <cell r="AA80" t="str">
            <v>: RIAU</v>
          </cell>
        </row>
        <row r="81">
          <cell r="X81" t="str">
            <v>ITEM PEMBAYARAN NO.</v>
          </cell>
          <cell r="AA81" t="str">
            <v>:  10.1 (2)</v>
          </cell>
        </row>
        <row r="82">
          <cell r="X82" t="str">
            <v>JENIS PEKERJAAN</v>
          </cell>
          <cell r="AA82" t="str">
            <v>: Pemeliharaan Rutin Bahu Jalan</v>
          </cell>
        </row>
        <row r="83">
          <cell r="X83" t="str">
            <v>SATUAN PEMBAYARAN</v>
          </cell>
          <cell r="AA83" t="str">
            <v xml:space="preserve">:  Ls </v>
          </cell>
        </row>
        <row r="86">
          <cell r="AC86" t="str">
            <v>PERKIRAAN</v>
          </cell>
          <cell r="AD86" t="str">
            <v>HARGA</v>
          </cell>
          <cell r="AE86" t="str">
            <v>JUMLAH</v>
          </cell>
        </row>
        <row r="87">
          <cell r="X87" t="str">
            <v>NO.</v>
          </cell>
          <cell r="Z87" t="str">
            <v>JENIS PEKERJAAN</v>
          </cell>
          <cell r="AB87" t="str">
            <v>SATUAN</v>
          </cell>
          <cell r="AC87" t="str">
            <v>KUANTITAS</v>
          </cell>
          <cell r="AD87" t="str">
            <v>SATUAN</v>
          </cell>
          <cell r="AE87" t="str">
            <v>HARGA</v>
          </cell>
        </row>
        <row r="88">
          <cell r="AD88" t="str">
            <v>(Rp.)</v>
          </cell>
          <cell r="AE88" t="str">
            <v>(Rp.)</v>
          </cell>
        </row>
        <row r="91">
          <cell r="X91" t="str">
            <v>10.1.(2)a</v>
          </cell>
          <cell r="Z91" t="str">
            <v>Pemotongan Rumput pada Bahu Jalan</v>
          </cell>
          <cell r="AB91" t="str">
            <v>M2</v>
          </cell>
          <cell r="AC91">
            <v>38000</v>
          </cell>
          <cell r="AD91">
            <v>216.22618416666668</v>
          </cell>
          <cell r="AG91">
            <v>8216594.998333334</v>
          </cell>
        </row>
        <row r="92">
          <cell r="Z92" t="str">
            <v>2X Pelaksanaan dalam Kontrak</v>
          </cell>
        </row>
        <row r="110">
          <cell r="Z110" t="str">
            <v>Jumlah Harga Pekerjaan dibulatkan</v>
          </cell>
          <cell r="AG110">
            <v>8216594.998333334</v>
          </cell>
        </row>
        <row r="134">
          <cell r="X134" t="str">
            <v>ANALISA HARGA SATUAN</v>
          </cell>
        </row>
        <row r="138">
          <cell r="X138" t="str">
            <v>KEGIATAN</v>
          </cell>
          <cell r="AA138" t="str">
            <v>: PEMELIHARAAN JALAN DI KABUPATEN INDRAGIRI HULU</v>
          </cell>
        </row>
        <row r="139">
          <cell r="X139" t="str">
            <v>No. PAKET KONTRAK</v>
          </cell>
          <cell r="AA139" t="str">
            <v>: -</v>
          </cell>
        </row>
        <row r="140">
          <cell r="X140" t="str">
            <v>NAMA PAKET</v>
          </cell>
          <cell r="AA140" t="str">
            <v xml:space="preserve">: PEMELIHARAAN JALAN CERENTI - SIMPANG JAPURA </v>
          </cell>
        </row>
        <row r="141">
          <cell r="X141" t="str">
            <v>PROP / KAB / KODYA</v>
          </cell>
          <cell r="AA141" t="str">
            <v>: RIAU</v>
          </cell>
        </row>
        <row r="142">
          <cell r="X142" t="str">
            <v>ITEM PEMBAYARAN NO.</v>
          </cell>
          <cell r="AA142" t="str">
            <v>:  10.1 (5)</v>
          </cell>
        </row>
        <row r="143">
          <cell r="X143" t="str">
            <v>JENIS PEKERJAAN</v>
          </cell>
          <cell r="AA143" t="str">
            <v>:  Pemeliharaan Rutin Perlengkapan Jalan</v>
          </cell>
        </row>
        <row r="144">
          <cell r="X144" t="str">
            <v>SATUAN PEMBAYARAN</v>
          </cell>
          <cell r="AA144" t="str">
            <v xml:space="preserve">:  Ls </v>
          </cell>
        </row>
        <row r="147">
          <cell r="AC147" t="str">
            <v>PERKIRAAN</v>
          </cell>
          <cell r="AD147" t="str">
            <v>HARGA</v>
          </cell>
          <cell r="AE147" t="str">
            <v>JUMLAH</v>
          </cell>
        </row>
        <row r="148">
          <cell r="X148" t="str">
            <v>NO.</v>
          </cell>
          <cell r="Z148" t="str">
            <v>JENIS PEKERJAAN</v>
          </cell>
          <cell r="AB148" t="str">
            <v>SATUAN</v>
          </cell>
          <cell r="AC148" t="str">
            <v>KUANTITAS</v>
          </cell>
          <cell r="AD148" t="str">
            <v>SATUAN</v>
          </cell>
          <cell r="AE148" t="str">
            <v>HARGA</v>
          </cell>
        </row>
        <row r="149">
          <cell r="AD149" t="str">
            <v>(Rp.)</v>
          </cell>
          <cell r="AE149" t="str">
            <v>(Rp.)</v>
          </cell>
        </row>
        <row r="152">
          <cell r="X152" t="str">
            <v>10.1.5(b)</v>
          </cell>
          <cell r="Z152" t="str">
            <v>Pembersihan Jembatan</v>
          </cell>
          <cell r="AB152" t="e">
            <v>#REF!</v>
          </cell>
          <cell r="AC152" t="e">
            <v>#REF!</v>
          </cell>
          <cell r="AD152" t="e">
            <v>#REF!</v>
          </cell>
          <cell r="AG152" t="e">
            <v>#REF!</v>
          </cell>
        </row>
        <row r="173">
          <cell r="Z173" t="str">
            <v>Jumlah Harga Pekerjaan</v>
          </cell>
          <cell r="AG173" t="e">
            <v>#REF!</v>
          </cell>
        </row>
      </sheetData>
      <sheetData sheetId="4" refreshError="1"/>
      <sheetData sheetId="5" refreshError="1"/>
    </sheetDataSet>
  </externalBook>
</externalLink>
</file>

<file path=xl/externalLinks/externalLink151.xml><?xml version="1.0" encoding="utf-8"?>
<externalLink xmlns="http://schemas.openxmlformats.org/spreadsheetml/2006/main">
  <externalBook xmlns:r="http://schemas.openxmlformats.org/officeDocument/2006/relationships" r:id="rId1">
    <sheetNames>
      <sheetName val="LS-Rutin"/>
      <sheetName val="Kuantitas"/>
      <sheetName val="Analisa HSP"/>
      <sheetName val="Sheet1"/>
    </sheetNames>
    <sheetDataSet>
      <sheetData sheetId="0"/>
      <sheetData sheetId="1"/>
      <sheetData sheetId="2">
        <row r="51">
          <cell r="U51">
            <v>407122.81766732357</v>
          </cell>
        </row>
        <row r="231">
          <cell r="U231">
            <v>1663725.0201539812</v>
          </cell>
        </row>
        <row r="410">
          <cell r="U410">
            <v>1219019.0617445032</v>
          </cell>
        </row>
        <row r="589">
          <cell r="U589">
            <v>1250685.6646765245</v>
          </cell>
        </row>
        <row r="768">
          <cell r="U768">
            <v>9102.7586645701285</v>
          </cell>
        </row>
      </sheetData>
      <sheetData sheetId="3" refreshError="1"/>
    </sheetDataSet>
  </externalBook>
</externalLink>
</file>

<file path=xl/externalLinks/externalLink152.xml><?xml version="1.0" encoding="utf-8"?>
<externalLink xmlns="http://schemas.openxmlformats.org/spreadsheetml/2006/main">
  <externalBook xmlns:r="http://schemas.openxmlformats.org/officeDocument/2006/relationships" r:id="rId1">
    <sheetNames>
      <sheetName val="Analisa HSP"/>
    </sheetNames>
    <sheetDataSet>
      <sheetData sheetId="0"/>
    </sheetDataSet>
  </externalBook>
</externalLink>
</file>

<file path=xl/externalLinks/externalLink153.xml><?xml version="1.0" encoding="utf-8"?>
<externalLink xmlns="http://schemas.openxmlformats.org/spreadsheetml/2006/main">
  <externalBook xmlns:r="http://schemas.openxmlformats.org/officeDocument/2006/relationships" r:id="rId1">
    <sheetNames>
      <sheetName val="ANALISA"/>
      <sheetName val="pldt"/>
      <sheetName val="REKAP"/>
      <sheetName val="BQ"/>
      <sheetName val="Schedule"/>
      <sheetName val="an-tanah"/>
      <sheetName val="an-struktur"/>
      <sheetName val="an-bron-lain"/>
      <sheetName val="an-koef"/>
      <sheetName val="upah"/>
      <sheetName val="material"/>
      <sheetName val="alat"/>
      <sheetName val="satalat"/>
      <sheetName val="quarry"/>
      <sheetName val="satbahan"/>
      <sheetName val="kaputama"/>
      <sheetName val="an-persiapan"/>
      <sheetName val="Analisa HSP"/>
    </sheetNames>
    <sheetDataSet>
      <sheetData sheetId="0">
        <row r="44">
          <cell r="L44">
            <v>1173441.4000000001</v>
          </cell>
        </row>
        <row r="98">
          <cell r="L98">
            <v>115769.29000000001</v>
          </cell>
        </row>
      </sheetData>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154.xml><?xml version="1.0" encoding="utf-8"?>
<externalLink xmlns="http://schemas.openxmlformats.org/spreadsheetml/2006/main">
  <externalBook xmlns:r="http://schemas.openxmlformats.org/officeDocument/2006/relationships" r:id="rId1">
    <sheetNames>
      <sheetName val="Rkp"/>
      <sheetName val="Kuan"/>
      <sheetName val="Har Sat"/>
      <sheetName val="Har. Das"/>
      <sheetName val="M.P.U"/>
      <sheetName val="Mob"/>
      <sheetName val="ANMOS"/>
      <sheetName val="Jad. Alat"/>
      <sheetName val="T. Shed"/>
      <sheetName val="Sub. Kon"/>
      <sheetName val="List"/>
      <sheetName val="6.a &amp;6,b"/>
      <sheetName val="Catatan"/>
      <sheetName val="Anls Alat"/>
      <sheetName val="Anls Bahan"/>
      <sheetName val="Sheet1"/>
      <sheetName val="Div 2-5"/>
      <sheetName val="Div 6"/>
      <sheetName val="Div 7-8"/>
      <sheetName val="Div 9-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5">
          <cell r="D5" t="str">
            <v>IR. T. FAISAL LIZAM</v>
          </cell>
        </row>
        <row r="7">
          <cell r="D7" t="str">
            <v>PEMBANGUNAN DAN PENINGKATAN JALAN DAN JEMBATAN</v>
          </cell>
        </row>
        <row r="8">
          <cell r="D8" t="str">
            <v>PEMBANGUNAN JALAN LIPAT KAJANG - LAE PARIS -BTS. SUMUT</v>
          </cell>
        </row>
        <row r="66">
          <cell r="F66">
            <v>20000</v>
          </cell>
        </row>
        <row r="67">
          <cell r="F67">
            <v>25000</v>
          </cell>
        </row>
        <row r="81">
          <cell r="F81">
            <v>35000</v>
          </cell>
        </row>
        <row r="104">
          <cell r="F104">
            <v>7000</v>
          </cell>
        </row>
        <row r="110">
          <cell r="F110">
            <v>20000</v>
          </cell>
        </row>
        <row r="112">
          <cell r="F112">
            <v>21000</v>
          </cell>
        </row>
      </sheetData>
      <sheetData sheetId="13" refreshError="1"/>
      <sheetData sheetId="14">
        <row r="132">
          <cell r="E132">
            <v>12048.192771084339</v>
          </cell>
        </row>
        <row r="157">
          <cell r="E157">
            <v>49679.057595845232</v>
          </cell>
        </row>
      </sheetData>
      <sheetData sheetId="15" refreshError="1"/>
      <sheetData sheetId="16" refreshError="1"/>
      <sheetData sheetId="17" refreshError="1"/>
      <sheetData sheetId="18" refreshError="1"/>
      <sheetData sheetId="19" refreshError="1"/>
    </sheetDataSet>
  </externalBook>
</externalLink>
</file>

<file path=xl/externalLinks/externalLink155.xml><?xml version="1.0" encoding="utf-8"?>
<externalLink xmlns="http://schemas.openxmlformats.org/spreadsheetml/2006/main">
  <externalBook xmlns:r="http://schemas.openxmlformats.org/officeDocument/2006/relationships" r:id="rId1">
    <sheetNames>
      <sheetName val="CH"/>
      <sheetName val="SRT"/>
      <sheetName val="SCH"/>
      <sheetName val="REK"/>
      <sheetName val="BOQ"/>
      <sheetName val="MJR"/>
      <sheetName val="HSD"/>
      <sheetName val="ANA"/>
      <sheetName val="MET"/>
      <sheetName val="MOS"/>
      <sheetName val="RTN"/>
      <sheetName val="ALT"/>
      <sheetName val="STF"/>
      <sheetName val="SUB"/>
      <sheetName val="DLM"/>
      <sheetName val="ana alat"/>
      <sheetName val="LMP.1"/>
      <sheetName val="LMP.2"/>
      <sheetName val="IND"/>
      <sheetName val="TM"/>
      <sheetName val="kon"/>
    </sheetNames>
    <sheetDataSet>
      <sheetData sheetId="0">
        <row r="29">
          <cell r="C29" t="str">
            <v>PT. SENECA INDONESIA</v>
          </cell>
        </row>
        <row r="31">
          <cell r="C31" t="str">
            <v>I S K A K   E F F E R I N</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56.xml><?xml version="1.0" encoding="utf-8"?>
<externalLink xmlns="http://schemas.openxmlformats.org/spreadsheetml/2006/main">
  <externalBook xmlns:r="http://schemas.openxmlformats.org/officeDocument/2006/relationships" r:id="rId1">
    <sheetNames>
      <sheetName val="DivVII"/>
      <sheetName val="Jadwal (2)"/>
      <sheetName val="alat (2)"/>
      <sheetName val="upah (2)"/>
      <sheetName val="bahan"/>
      <sheetName val="divII"/>
      <sheetName val="DivIII"/>
      <sheetName val="DivIV"/>
      <sheetName val="DivV"/>
      <sheetName val="DivVI"/>
      <sheetName val="DivVIII"/>
      <sheetName val="DivIX"/>
      <sheetName val="DivX"/>
      <sheetName val="REKTOT"/>
      <sheetName val="rekI"/>
      <sheetName val="bqI"/>
      <sheetName val="rek2"/>
      <sheetName val="bq2"/>
      <sheetName val="umum"/>
      <sheetName val="mobilisation"/>
      <sheetName val="metoda"/>
      <sheetName val="ANALISA"/>
      <sheetName val="Analisa HSP"/>
    </sheetNames>
    <sheetDataSet>
      <sheetData sheetId="0" refreshError="1">
        <row r="50">
          <cell r="G50">
            <v>303732.16499999998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57.xml><?xml version="1.0" encoding="utf-8"?>
<externalLink xmlns="http://schemas.openxmlformats.org/spreadsheetml/2006/main">
  <externalBook xmlns:r="http://schemas.openxmlformats.org/officeDocument/2006/relationships" r:id="rId1">
    <sheetNames>
      <sheetName val="DATA"/>
      <sheetName val="COVER"/>
      <sheetName val="COV TAWAR"/>
      <sheetName val="REKAP"/>
      <sheetName val="RAB"/>
      <sheetName val="ANALISA"/>
      <sheetName val="UPAH"/>
      <sheetName val="Harga"/>
    </sheetNames>
    <sheetDataSet>
      <sheetData sheetId="0" refreshError="1"/>
      <sheetData sheetId="1" refreshError="1"/>
      <sheetData sheetId="2" refreshError="1"/>
      <sheetData sheetId="3" refreshError="1"/>
      <sheetData sheetId="4" refreshError="1"/>
      <sheetData sheetId="5" refreshError="1">
        <row r="23">
          <cell r="H23">
            <v>72450</v>
          </cell>
        </row>
        <row r="39">
          <cell r="H39">
            <v>2902130</v>
          </cell>
        </row>
        <row r="60">
          <cell r="H60">
            <v>78757</v>
          </cell>
        </row>
        <row r="77">
          <cell r="H77">
            <v>2960450</v>
          </cell>
        </row>
        <row r="110">
          <cell r="H110">
            <v>179608.33333333331</v>
          </cell>
        </row>
        <row r="119">
          <cell r="H119">
            <v>60390</v>
          </cell>
        </row>
        <row r="131">
          <cell r="H131">
            <v>274396.33333333331</v>
          </cell>
        </row>
        <row r="158">
          <cell r="H158">
            <v>133090</v>
          </cell>
        </row>
        <row r="228">
          <cell r="H228">
            <v>578296.6</v>
          </cell>
        </row>
        <row r="243">
          <cell r="H243">
            <v>620287.80000000005</v>
          </cell>
        </row>
        <row r="264">
          <cell r="H264">
            <v>23652.809999999998</v>
          </cell>
        </row>
        <row r="284">
          <cell r="H284">
            <v>21396.489999999998</v>
          </cell>
        </row>
        <row r="310">
          <cell r="H310">
            <v>29465.285714285717</v>
          </cell>
        </row>
        <row r="339">
          <cell r="H339">
            <v>44647.5</v>
          </cell>
        </row>
        <row r="349">
          <cell r="H349">
            <v>16588</v>
          </cell>
        </row>
        <row r="394">
          <cell r="H394">
            <v>2530</v>
          </cell>
        </row>
        <row r="433">
          <cell r="H433">
            <v>97821</v>
          </cell>
        </row>
        <row r="552">
          <cell r="H552">
            <v>2503210</v>
          </cell>
        </row>
        <row r="560">
          <cell r="H560">
            <v>2542648</v>
          </cell>
        </row>
        <row r="568">
          <cell r="H568">
            <v>4212190</v>
          </cell>
        </row>
        <row r="590">
          <cell r="H590">
            <v>14941.5</v>
          </cell>
        </row>
        <row r="609">
          <cell r="H609">
            <v>16744.5</v>
          </cell>
        </row>
      </sheetData>
      <sheetData sheetId="6" refreshError="1">
        <row r="26">
          <cell r="D26">
            <v>40300</v>
          </cell>
        </row>
        <row r="38">
          <cell r="D38">
            <v>12100</v>
          </cell>
        </row>
        <row r="39">
          <cell r="D39">
            <v>7200</v>
          </cell>
        </row>
        <row r="48">
          <cell r="D48">
            <v>950</v>
          </cell>
        </row>
        <row r="77">
          <cell r="D77">
            <v>8600</v>
          </cell>
        </row>
        <row r="78">
          <cell r="D78">
            <v>77600</v>
          </cell>
        </row>
        <row r="80">
          <cell r="D80">
            <v>43100</v>
          </cell>
        </row>
        <row r="81">
          <cell r="D81">
            <v>53800</v>
          </cell>
        </row>
        <row r="87">
          <cell r="D87">
            <v>2200</v>
          </cell>
        </row>
        <row r="108">
          <cell r="D108">
            <v>2600</v>
          </cell>
        </row>
        <row r="109">
          <cell r="D109">
            <v>7000</v>
          </cell>
        </row>
        <row r="113">
          <cell r="D113">
            <v>13100</v>
          </cell>
        </row>
        <row r="114">
          <cell r="D114">
            <v>13100</v>
          </cell>
        </row>
        <row r="127">
          <cell r="D127">
            <v>3000</v>
          </cell>
        </row>
      </sheetData>
      <sheetData sheetId="7" refreshError="1"/>
    </sheetDataSet>
  </externalBook>
</externalLink>
</file>

<file path=xl/externalLinks/externalLink158.xml><?xml version="1.0" encoding="utf-8"?>
<externalLink xmlns="http://schemas.openxmlformats.org/spreadsheetml/2006/main">
  <externalBook xmlns:r="http://schemas.openxmlformats.org/officeDocument/2006/relationships" r:id="rId1">
    <sheetNames>
      <sheetName val="DATA"/>
      <sheetName val="COVER"/>
      <sheetName val="COV TAWAR"/>
      <sheetName val="REKAP"/>
      <sheetName val="RAB"/>
      <sheetName val="ANALISA"/>
      <sheetName val="UPAH"/>
    </sheetNames>
    <sheetDataSet>
      <sheetData sheetId="0"/>
      <sheetData sheetId="1"/>
      <sheetData sheetId="2"/>
      <sheetData sheetId="3"/>
      <sheetData sheetId="4"/>
      <sheetData sheetId="5">
        <row r="376">
          <cell r="H376">
            <v>47300</v>
          </cell>
        </row>
      </sheetData>
      <sheetData sheetId="6"/>
    </sheetDataSet>
  </externalBook>
</externalLink>
</file>

<file path=xl/externalLinks/externalLink159.xml><?xml version="1.0" encoding="utf-8"?>
<externalLink xmlns="http://schemas.openxmlformats.org/spreadsheetml/2006/main">
  <externalBook xmlns:r="http://schemas.openxmlformats.org/officeDocument/2006/relationships" r:id="rId1">
    <sheetNames>
      <sheetName val="Kul"/>
      <sheetName val="Rekap"/>
      <sheetName val="Jbt"/>
      <sheetName val="An.BOW"/>
      <sheetName val="An. HS"/>
      <sheetName val="BOW"/>
      <sheetName val="Upah "/>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60.xml><?xml version="1.0" encoding="utf-8"?>
<externalLink xmlns="http://schemas.openxmlformats.org/spreadsheetml/2006/main">
  <externalBook xmlns:r="http://schemas.openxmlformats.org/officeDocument/2006/relationships" r:id="rId1">
    <sheetNames>
      <sheetName val="REKAP"/>
      <sheetName val="BQ"/>
      <sheetName val="ANALISA"/>
      <sheetName val="HARGA BAHAN"/>
    </sheetNames>
    <sheetDataSet>
      <sheetData sheetId="0"/>
      <sheetData sheetId="1"/>
      <sheetData sheetId="2"/>
      <sheetData sheetId="3">
        <row r="21">
          <cell r="F21">
            <v>15500</v>
          </cell>
        </row>
      </sheetData>
    </sheetDataSet>
  </externalBook>
</externalLink>
</file>

<file path=xl/externalLinks/externalLink161.xml><?xml version="1.0" encoding="utf-8"?>
<externalLink xmlns="http://schemas.openxmlformats.org/spreadsheetml/2006/main">
  <externalBook xmlns:r="http://schemas.openxmlformats.org/officeDocument/2006/relationships" r:id="rId1">
    <sheetNames>
      <sheetName val="LAMPIRAN"/>
      <sheetName val="Konfirm"/>
      <sheetName val="Jadwal Pek"/>
      <sheetName val="PT. KUMUDO GROUP"/>
      <sheetName val="Jadwal Alat"/>
      <sheetName val="Jadwal Personil"/>
      <sheetName val="JADWAL"/>
      <sheetName val="Kurva S"/>
      <sheetName val="Analisa Quarry"/>
      <sheetName val="Pengontrol"/>
      <sheetName val="RAB"/>
      <sheetName val="Mayor"/>
      <sheetName val="ANTEK"/>
      <sheetName val="2C"/>
      <sheetName val="Spek Bahan"/>
      <sheetName val="Rekap Analisa"/>
      <sheetName val="DATA"/>
      <sheetName val="STAF"/>
      <sheetName val="STAF (2)"/>
      <sheetName val="ALAT"/>
      <sheetName val="ALAT (2)"/>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85">
          <cell r="B85" t="str">
            <v>DASAR ANALISA</v>
          </cell>
        </row>
        <row r="86">
          <cell r="B86" t="str">
            <v>PEMBANGUNAN LAPANGAN PARKIR KENDARAAN, STP, WTP BANDARA SIM</v>
          </cell>
        </row>
        <row r="88">
          <cell r="B88" t="str">
            <v>LOKASI</v>
          </cell>
          <cell r="E88" t="str">
            <v>:</v>
          </cell>
          <cell r="F88" t="str">
            <v>BANDARA SULTAN ISKANDAR MUDA</v>
          </cell>
        </row>
        <row r="90">
          <cell r="B90" t="str">
            <v>JENIS PEKERJAAN</v>
          </cell>
          <cell r="E90" t="str">
            <v>:</v>
          </cell>
          <cell r="F90" t="str">
            <v>PASANGAN BATU DENGAN MORTAR</v>
          </cell>
        </row>
        <row r="91">
          <cell r="B91" t="str">
            <v>SATUAN PEKERJAAN</v>
          </cell>
          <cell r="E91" t="str">
            <v>:</v>
          </cell>
          <cell r="F91" t="str">
            <v>M3</v>
          </cell>
        </row>
        <row r="94">
          <cell r="B94" t="str">
            <v>NO</v>
          </cell>
          <cell r="C94" t="str">
            <v>URAIAN</v>
          </cell>
          <cell r="G94" t="str">
            <v>KODE</v>
          </cell>
          <cell r="H94" t="str">
            <v>KOEF</v>
          </cell>
          <cell r="I94" t="str">
            <v>SATUAN</v>
          </cell>
          <cell r="J94" t="str">
            <v>KET</v>
          </cell>
        </row>
        <row r="97">
          <cell r="B97" t="str">
            <v>I.</v>
          </cell>
          <cell r="D97" t="str">
            <v>ASUMSI</v>
          </cell>
        </row>
        <row r="98">
          <cell r="B98">
            <v>1</v>
          </cell>
          <cell r="D98" t="str">
            <v>Menggunakan buruh (cara manual) dan Mekanik</v>
          </cell>
        </row>
        <row r="99">
          <cell r="B99">
            <v>2</v>
          </cell>
          <cell r="D99" t="str">
            <v>Lokasi Pekerjaan : Sepanjang jalan</v>
          </cell>
        </row>
        <row r="100">
          <cell r="B100">
            <v>3</v>
          </cell>
          <cell r="D100" t="str">
            <v>Bahan dasar (Batu, pasir, Semen) diterima</v>
          </cell>
        </row>
        <row r="101">
          <cell r="D101" t="str">
            <v>seluruhnya di lokasi pekerjaan</v>
          </cell>
        </row>
        <row r="102">
          <cell r="B102">
            <v>4</v>
          </cell>
          <cell r="D102" t="str">
            <v>Jarak rata - rata base camp ke lokasi pekerjaan</v>
          </cell>
          <cell r="G102" t="str">
            <v>L</v>
          </cell>
          <cell r="H102">
            <v>30</v>
          </cell>
          <cell r="I102" t="str">
            <v>Km</v>
          </cell>
        </row>
        <row r="103">
          <cell r="B103">
            <v>5</v>
          </cell>
          <cell r="D103" t="str">
            <v>Jam Kerja Efektif per - hari</v>
          </cell>
          <cell r="G103" t="str">
            <v>Tk</v>
          </cell>
          <cell r="H103">
            <v>7</v>
          </cell>
          <cell r="I103" t="str">
            <v>Jam</v>
          </cell>
        </row>
        <row r="104">
          <cell r="B104">
            <v>6</v>
          </cell>
          <cell r="D104" t="str">
            <v>Perbandingan pasir &amp;  semen</v>
          </cell>
          <cell r="E104" t="str">
            <v>:</v>
          </cell>
          <cell r="F104" t="str">
            <v>Volume Semen</v>
          </cell>
          <cell r="G104" t="str">
            <v>Sm</v>
          </cell>
          <cell r="H104">
            <v>25</v>
          </cell>
          <cell r="I104" t="str">
            <v>%</v>
          </cell>
        </row>
        <row r="105">
          <cell r="E105" t="str">
            <v>:</v>
          </cell>
          <cell r="F105" t="str">
            <v>Volume Pasir</v>
          </cell>
          <cell r="G105" t="str">
            <v>Ps</v>
          </cell>
          <cell r="H105">
            <v>75</v>
          </cell>
          <cell r="I105" t="str">
            <v>%</v>
          </cell>
        </row>
        <row r="106">
          <cell r="B106">
            <v>7</v>
          </cell>
          <cell r="D106" t="str">
            <v>Perbandingan batu &amp; Mortar</v>
          </cell>
          <cell r="E106" t="str">
            <v>:</v>
          </cell>
        </row>
        <row r="107">
          <cell r="D107" t="str">
            <v>- Batu</v>
          </cell>
          <cell r="G107" t="str">
            <v>Bt</v>
          </cell>
          <cell r="H107">
            <v>60</v>
          </cell>
          <cell r="I107" t="str">
            <v>%</v>
          </cell>
        </row>
        <row r="108">
          <cell r="D108" t="str">
            <v>- Mortar (campuran semen dengan pasir)</v>
          </cell>
          <cell r="G108" t="str">
            <v>Mr</v>
          </cell>
          <cell r="H108">
            <v>40</v>
          </cell>
          <cell r="I108" t="str">
            <v>%</v>
          </cell>
        </row>
        <row r="109">
          <cell r="B109">
            <v>8</v>
          </cell>
          <cell r="D109" t="str">
            <v>Berat Jenis Bahan :</v>
          </cell>
        </row>
        <row r="110">
          <cell r="D110" t="str">
            <v>- Pasangan Batu dengan Mortar</v>
          </cell>
          <cell r="G110" t="str">
            <v>D1</v>
          </cell>
          <cell r="H110">
            <v>2.4</v>
          </cell>
          <cell r="I110" t="str">
            <v>Ton/M3</v>
          </cell>
        </row>
        <row r="111">
          <cell r="D111" t="str">
            <v>- Batu</v>
          </cell>
          <cell r="G111" t="str">
            <v>D2</v>
          </cell>
          <cell r="H111">
            <v>1.6</v>
          </cell>
          <cell r="I111" t="str">
            <v>Ton/M3</v>
          </cell>
        </row>
        <row r="112">
          <cell r="D112" t="str">
            <v>- Adukan (Mortar)</v>
          </cell>
          <cell r="G112" t="str">
            <v>D3</v>
          </cell>
          <cell r="H112">
            <v>1.8</v>
          </cell>
          <cell r="I112" t="str">
            <v>Ton/M3</v>
          </cell>
        </row>
        <row r="113">
          <cell r="D113" t="str">
            <v>- Pasir</v>
          </cell>
          <cell r="G113" t="str">
            <v>D4</v>
          </cell>
          <cell r="H113">
            <v>1.67</v>
          </cell>
          <cell r="I113" t="str">
            <v>Ton/M3</v>
          </cell>
        </row>
        <row r="114">
          <cell r="D114" t="str">
            <v>- Semen Portland</v>
          </cell>
          <cell r="G114" t="str">
            <v>D5</v>
          </cell>
          <cell r="H114">
            <v>1.44</v>
          </cell>
          <cell r="I114" t="str">
            <v>Ton/M3</v>
          </cell>
        </row>
        <row r="115">
          <cell r="B115">
            <v>9</v>
          </cell>
          <cell r="D115" t="str">
            <v>Faktor Kehilangan Bahan</v>
          </cell>
          <cell r="E115" t="str">
            <v>:</v>
          </cell>
          <cell r="F115" t="str">
            <v>- Batu</v>
          </cell>
          <cell r="G115" t="str">
            <v>Fh1</v>
          </cell>
          <cell r="H115">
            <v>1.2</v>
          </cell>
          <cell r="I115" t="str">
            <v>-</v>
          </cell>
        </row>
        <row r="116">
          <cell r="F116" t="str">
            <v>- Pasir/Semen</v>
          </cell>
          <cell r="G116" t="str">
            <v>Fh2</v>
          </cell>
          <cell r="H116">
            <v>1.05</v>
          </cell>
          <cell r="I116" t="str">
            <v>-</v>
          </cell>
        </row>
        <row r="117">
          <cell r="B117" t="str">
            <v>II.</v>
          </cell>
          <cell r="D117" t="str">
            <v>URUTAN KERJA</v>
          </cell>
        </row>
        <row r="118">
          <cell r="B118">
            <v>1</v>
          </cell>
          <cell r="D118" t="str">
            <v>Semen, pasir dan air dicampur dan diaduk menjadi</v>
          </cell>
        </row>
        <row r="119">
          <cell r="D119" t="str">
            <v>mortar dengan menggunakan alat bantu</v>
          </cell>
        </row>
        <row r="120">
          <cell r="B120">
            <v>2</v>
          </cell>
          <cell r="D120" t="str">
            <v>Batu dibersihkan dan dibasahi seluruh permukaannnya</v>
          </cell>
        </row>
        <row r="121">
          <cell r="D121" t="str">
            <v>sebelum dipasang</v>
          </cell>
        </row>
        <row r="122">
          <cell r="B122">
            <v>3</v>
          </cell>
          <cell r="D122" t="str">
            <v>Penyelesaiaan dan perapihan setelah pemasangan</v>
          </cell>
        </row>
        <row r="124">
          <cell r="B124" t="str">
            <v>III.</v>
          </cell>
          <cell r="D124" t="str">
            <v>PEMAKAIAN BAHAN, ALAT DAN TENAGA</v>
          </cell>
        </row>
        <row r="126">
          <cell r="B126">
            <v>1</v>
          </cell>
          <cell r="D126" t="str">
            <v>BAHAN</v>
          </cell>
          <cell r="J126" t="str">
            <v>ditetapkan</v>
          </cell>
        </row>
        <row r="127">
          <cell r="D127" t="str">
            <v>Batu</v>
          </cell>
          <cell r="E127" t="str">
            <v>=</v>
          </cell>
          <cell r="F127" t="str">
            <v>{(Bt x D1x1M3) : D2} x Fh1</v>
          </cell>
          <cell r="H127">
            <v>1</v>
          </cell>
          <cell r="J127" t="str">
            <v xml:space="preserve">dalam </v>
          </cell>
        </row>
        <row r="128">
          <cell r="D128" t="str">
            <v>Semen</v>
          </cell>
          <cell r="E128" t="str">
            <v>=</v>
          </cell>
          <cell r="F128" t="str">
            <v xml:space="preserve">Sm x {(Mr x D1 x 1 M3) : D3} x Fh2 x </v>
          </cell>
          <cell r="H128">
            <v>168</v>
          </cell>
          <cell r="J128" t="str">
            <v>dokumen</v>
          </cell>
        </row>
        <row r="129">
          <cell r="F129" t="str">
            <v>x {D5 x 1000}</v>
          </cell>
          <cell r="J129" t="str">
            <v>Lelang</v>
          </cell>
        </row>
        <row r="130">
          <cell r="D130" t="str">
            <v>Pasir</v>
          </cell>
          <cell r="E130" t="str">
            <v>=</v>
          </cell>
          <cell r="F130" t="str">
            <v>Ps x {(Mr x D1 x 1 M3) : D4} x Fh2</v>
          </cell>
          <cell r="H130">
            <v>0.4788</v>
          </cell>
        </row>
        <row r="132">
          <cell r="B132">
            <v>2</v>
          </cell>
          <cell r="D132" t="str">
            <v>ALAT</v>
          </cell>
        </row>
        <row r="133">
          <cell r="B133" t="str">
            <v>2a</v>
          </cell>
          <cell r="D133" t="str">
            <v xml:space="preserve"> CONCRETE MIXER</v>
          </cell>
        </row>
        <row r="134">
          <cell r="D134" t="str">
            <v xml:space="preserve"> Kapasitas alat</v>
          </cell>
          <cell r="G134" t="str">
            <v>V</v>
          </cell>
          <cell r="H134">
            <v>500</v>
          </cell>
          <cell r="I134" t="str">
            <v>Liter</v>
          </cell>
        </row>
        <row r="135">
          <cell r="D135" t="str">
            <v xml:space="preserve"> Faktor efesiensi alat</v>
          </cell>
          <cell r="G135" t="str">
            <v>Fa</v>
          </cell>
          <cell r="H135">
            <v>0.83</v>
          </cell>
        </row>
        <row r="136">
          <cell r="D136" t="str">
            <v>Waktu Siklus</v>
          </cell>
        </row>
        <row r="137">
          <cell r="F137" t="str">
            <v xml:space="preserve"> - Memuat</v>
          </cell>
          <cell r="G137" t="str">
            <v>T1</v>
          </cell>
          <cell r="H137">
            <v>5</v>
          </cell>
          <cell r="I137" t="str">
            <v>Menit</v>
          </cell>
        </row>
        <row r="138">
          <cell r="F138" t="str">
            <v xml:space="preserve"> - Mengaduk</v>
          </cell>
          <cell r="G138" t="str">
            <v>T2</v>
          </cell>
          <cell r="H138">
            <v>2</v>
          </cell>
          <cell r="I138" t="str">
            <v>Menit</v>
          </cell>
        </row>
        <row r="139">
          <cell r="F139" t="str">
            <v xml:space="preserve"> - Menuang</v>
          </cell>
          <cell r="G139" t="str">
            <v>T3</v>
          </cell>
          <cell r="H139">
            <v>3</v>
          </cell>
          <cell r="I139" t="str">
            <v>Menit</v>
          </cell>
        </row>
        <row r="140">
          <cell r="F140" t="str">
            <v xml:space="preserve"> - Menunggu, dll</v>
          </cell>
          <cell r="G140" t="str">
            <v>T4</v>
          </cell>
          <cell r="H140">
            <v>2</v>
          </cell>
          <cell r="I140" t="str">
            <v>Menit</v>
          </cell>
        </row>
        <row r="141">
          <cell r="G141" t="str">
            <v>Ts</v>
          </cell>
          <cell r="H141">
            <v>12</v>
          </cell>
          <cell r="I141" t="str">
            <v>Menit</v>
          </cell>
        </row>
        <row r="142">
          <cell r="F142" t="str">
            <v>(V x Fa x 60)</v>
          </cell>
        </row>
        <row r="143">
          <cell r="D143" t="str">
            <v xml:space="preserve"> Kap. produksi / jam </v>
          </cell>
          <cell r="E143" t="str">
            <v>=</v>
          </cell>
          <cell r="F143" t="str">
            <v>-</v>
          </cell>
          <cell r="G143" t="str">
            <v>Q1</v>
          </cell>
          <cell r="H143">
            <v>2.0750000000000002</v>
          </cell>
          <cell r="I143" t="str">
            <v>M3</v>
          </cell>
        </row>
        <row r="144">
          <cell r="F144" t="str">
            <v>1000 x Ts</v>
          </cell>
        </row>
        <row r="146">
          <cell r="D146" t="str">
            <v>Koefisiensi Alat/M3</v>
          </cell>
          <cell r="E146" t="str">
            <v>=</v>
          </cell>
          <cell r="F146" t="str">
            <v>1 : Q1</v>
          </cell>
          <cell r="H146">
            <v>0.48</v>
          </cell>
        </row>
        <row r="148">
          <cell r="B148" t="str">
            <v>2b</v>
          </cell>
          <cell r="D148" t="str">
            <v>ALAT BANTU</v>
          </cell>
          <cell r="J148" t="str">
            <v>Lump Sum</v>
          </cell>
        </row>
        <row r="149">
          <cell r="D149" t="str">
            <v>Diperlukan alat - alat bantu kecil</v>
          </cell>
        </row>
        <row r="150">
          <cell r="D150" t="str">
            <v>- Sekop</v>
          </cell>
          <cell r="E150" t="str">
            <v>=</v>
          </cell>
          <cell r="F150" t="str">
            <v>2 Buah</v>
          </cell>
        </row>
        <row r="151">
          <cell r="D151" t="str">
            <v>- Pacul</v>
          </cell>
          <cell r="E151" t="str">
            <v>=</v>
          </cell>
          <cell r="F151" t="str">
            <v>2 Buah</v>
          </cell>
        </row>
        <row r="152">
          <cell r="D152" t="str">
            <v>- Sendok Semen</v>
          </cell>
          <cell r="E152" t="str">
            <v>=</v>
          </cell>
          <cell r="F152" t="str">
            <v>2 Buah</v>
          </cell>
        </row>
        <row r="153">
          <cell r="D153" t="str">
            <v>- Ember Cor</v>
          </cell>
          <cell r="E153" t="str">
            <v>=</v>
          </cell>
          <cell r="F153" t="str">
            <v>4 Buah</v>
          </cell>
        </row>
        <row r="154">
          <cell r="D154" t="str">
            <v>- Gerobak dorong</v>
          </cell>
          <cell r="E154" t="str">
            <v>=</v>
          </cell>
          <cell r="F154" t="str">
            <v>1 Buah</v>
          </cell>
        </row>
        <row r="156">
          <cell r="B156">
            <v>3</v>
          </cell>
          <cell r="D156" t="str">
            <v>TENAGA</v>
          </cell>
        </row>
        <row r="157">
          <cell r="D157" t="str">
            <v>Produksi Pasangan Batu dengan Mortar dalam 1 hari</v>
          </cell>
          <cell r="G157" t="str">
            <v>Qt</v>
          </cell>
          <cell r="H157">
            <v>4</v>
          </cell>
          <cell r="I157" t="str">
            <v>M3</v>
          </cell>
        </row>
        <row r="159">
          <cell r="D159" t="str">
            <v>Kebutuhan Tenaga  :</v>
          </cell>
        </row>
        <row r="160">
          <cell r="F160" t="str">
            <v>- Mandor</v>
          </cell>
          <cell r="G160" t="str">
            <v>M</v>
          </cell>
          <cell r="H160">
            <v>1</v>
          </cell>
          <cell r="I160" t="str">
            <v>Orang</v>
          </cell>
        </row>
        <row r="161">
          <cell r="F161" t="str">
            <v>- Tukang batu</v>
          </cell>
          <cell r="G161" t="str">
            <v>Tb</v>
          </cell>
          <cell r="H161">
            <v>2</v>
          </cell>
          <cell r="I161" t="str">
            <v>Orang</v>
          </cell>
        </row>
        <row r="162">
          <cell r="F162" t="str">
            <v>- Pekerja</v>
          </cell>
          <cell r="G162" t="str">
            <v>P</v>
          </cell>
          <cell r="H162">
            <v>7</v>
          </cell>
          <cell r="I162" t="str">
            <v>Orang</v>
          </cell>
        </row>
        <row r="163">
          <cell r="D163" t="str">
            <v>Koefisien Tenaga/M3</v>
          </cell>
        </row>
        <row r="164">
          <cell r="D164" t="str">
            <v>- Pekerja</v>
          </cell>
          <cell r="E164" t="str">
            <v>=</v>
          </cell>
          <cell r="F164" t="str">
            <v>(Tk x P) : Qt</v>
          </cell>
          <cell r="H164">
            <v>12.25</v>
          </cell>
          <cell r="I164" t="str">
            <v>jam</v>
          </cell>
        </row>
        <row r="165">
          <cell r="D165" t="str">
            <v>- Mandor</v>
          </cell>
          <cell r="E165" t="str">
            <v>=</v>
          </cell>
          <cell r="F165" t="str">
            <v>(Tk x M) : Qt</v>
          </cell>
          <cell r="H165">
            <v>1.75</v>
          </cell>
          <cell r="I165" t="str">
            <v>jam</v>
          </cell>
        </row>
        <row r="166">
          <cell r="D166" t="str">
            <v>- Tukang</v>
          </cell>
          <cell r="E166" t="str">
            <v>=</v>
          </cell>
          <cell r="F166" t="str">
            <v>(Tk x Tb) : Qt</v>
          </cell>
          <cell r="H166">
            <v>3.5</v>
          </cell>
          <cell r="I166" t="str">
            <v>jam</v>
          </cell>
        </row>
        <row r="168">
          <cell r="B168" t="str">
            <v>|::</v>
          </cell>
        </row>
        <row r="794">
          <cell r="B794" t="str">
            <v>DASAR ANALISA</v>
          </cell>
        </row>
        <row r="795">
          <cell r="B795" t="str">
            <v>PEMBANGUNAN LAPANGAN PARKIR KENDARAAN, STP, WTP BANDARA SIM</v>
          </cell>
        </row>
        <row r="797">
          <cell r="B797" t="str">
            <v>LOKASI</v>
          </cell>
          <cell r="E797" t="str">
            <v>:</v>
          </cell>
          <cell r="F797" t="str">
            <v>BANDARA SULTAN ISKANDAR MUDA</v>
          </cell>
        </row>
        <row r="799">
          <cell r="B799" t="str">
            <v>JENIS PEKERJAAN</v>
          </cell>
          <cell r="E799" t="str">
            <v>:</v>
          </cell>
          <cell r="F799" t="str">
            <v>Urugan Tanah Biasa (Common Fill)</v>
          </cell>
        </row>
        <row r="800">
          <cell r="B800" t="str">
            <v>SATUAN PEKERJAAN</v>
          </cell>
          <cell r="E800" t="str">
            <v>:</v>
          </cell>
          <cell r="F800" t="str">
            <v>M3</v>
          </cell>
        </row>
        <row r="803">
          <cell r="B803" t="str">
            <v>NO</v>
          </cell>
          <cell r="C803" t="str">
            <v>URAIAN</v>
          </cell>
          <cell r="G803" t="str">
            <v>KODE</v>
          </cell>
          <cell r="H803" t="str">
            <v>KOEF</v>
          </cell>
          <cell r="I803" t="str">
            <v>SATUAN</v>
          </cell>
          <cell r="J803" t="str">
            <v>KET</v>
          </cell>
        </row>
        <row r="806">
          <cell r="B806" t="str">
            <v>I.</v>
          </cell>
          <cell r="D806" t="str">
            <v>ASUMSI</v>
          </cell>
        </row>
        <row r="807">
          <cell r="B807">
            <v>1</v>
          </cell>
          <cell r="D807" t="str">
            <v>Menggunakan alat berat cara mekanik</v>
          </cell>
        </row>
        <row r="808">
          <cell r="B808">
            <v>2</v>
          </cell>
          <cell r="D808" t="str">
            <v>Lokasi Pekerjaan : Sepanjang jalan</v>
          </cell>
        </row>
        <row r="809">
          <cell r="B809">
            <v>3</v>
          </cell>
          <cell r="D809" t="str">
            <v>Kondisi Jalan : Sedang/Baik</v>
          </cell>
        </row>
        <row r="810">
          <cell r="B810">
            <v>4</v>
          </cell>
          <cell r="D810" t="str">
            <v>Jam Kerja Efektif per - hari</v>
          </cell>
          <cell r="G810" t="str">
            <v>Tk</v>
          </cell>
          <cell r="H810">
            <v>7</v>
          </cell>
          <cell r="I810" t="str">
            <v>Jam</v>
          </cell>
        </row>
        <row r="811">
          <cell r="B811">
            <v>5</v>
          </cell>
          <cell r="D811" t="str">
            <v>Faktor Pengembangan Bahan</v>
          </cell>
          <cell r="G811" t="str">
            <v>Fk</v>
          </cell>
          <cell r="H811">
            <v>1.2</v>
          </cell>
          <cell r="I811" t="str">
            <v>-</v>
          </cell>
        </row>
        <row r="812">
          <cell r="B812">
            <v>6</v>
          </cell>
          <cell r="D812" t="str">
            <v>Tebal hamparan padat</v>
          </cell>
          <cell r="G812" t="str">
            <v>t</v>
          </cell>
          <cell r="H812">
            <v>0.15</v>
          </cell>
          <cell r="I812" t="str">
            <v>M</v>
          </cell>
        </row>
        <row r="814">
          <cell r="B814" t="str">
            <v>II.</v>
          </cell>
          <cell r="D814" t="str">
            <v>URUTAN KERJA</v>
          </cell>
        </row>
        <row r="815">
          <cell r="B815">
            <v>1</v>
          </cell>
          <cell r="D815" t="str">
            <v>Wheel Loader memuat material kedalam Dump Truck</v>
          </cell>
        </row>
        <row r="816">
          <cell r="B816">
            <v>2</v>
          </cell>
          <cell r="D816" t="str">
            <v>Dump Truck mengangkut ke lapangan dengan jarak</v>
          </cell>
        </row>
        <row r="817">
          <cell r="D817" t="str">
            <v>Quari ke lapangan</v>
          </cell>
          <cell r="G817" t="str">
            <v>L</v>
          </cell>
          <cell r="H817">
            <v>2</v>
          </cell>
          <cell r="I817" t="str">
            <v>Km</v>
          </cell>
        </row>
        <row r="818">
          <cell r="B818">
            <v>3</v>
          </cell>
          <cell r="D818" t="str">
            <v>Material dihampar dengan menggunakan Motor Grader</v>
          </cell>
        </row>
        <row r="819">
          <cell r="B819">
            <v>4</v>
          </cell>
          <cell r="D819" t="str">
            <v>Material hamparan di siram dengan air dengan Water Tank Truck</v>
          </cell>
        </row>
        <row r="820">
          <cell r="D820" t="str">
            <v xml:space="preserve">(Sebelum pelaksanaan pemadatan) dan dipadatkan dengan menggunakan </v>
          </cell>
        </row>
        <row r="821">
          <cell r="D821" t="str">
            <v>Vibrator Roller</v>
          </cell>
        </row>
        <row r="822">
          <cell r="B822">
            <v>5</v>
          </cell>
          <cell r="D822" t="str">
            <v>Selama pemadatan sekelompok pekerja akan merapikan tepi hamparan</v>
          </cell>
        </row>
        <row r="823">
          <cell r="D823" t="str">
            <v>dan level permukaan dengan menggunakan alat bantu</v>
          </cell>
        </row>
        <row r="826">
          <cell r="B826" t="str">
            <v>III.</v>
          </cell>
          <cell r="D826" t="str">
            <v>PEMAKAIAN BAHAN, ALAT DAN TENAGA</v>
          </cell>
        </row>
        <row r="828">
          <cell r="B828">
            <v>1</v>
          </cell>
          <cell r="D828" t="str">
            <v>BAHAN</v>
          </cell>
          <cell r="J828" t="str">
            <v>ditetapkan</v>
          </cell>
        </row>
        <row r="829">
          <cell r="D829" t="str">
            <v>Material timbunan  = 1 x Fk</v>
          </cell>
          <cell r="G829" t="str">
            <v>(MOB)</v>
          </cell>
          <cell r="H829">
            <v>1.2</v>
          </cell>
          <cell r="I829" t="str">
            <v>M3</v>
          </cell>
          <cell r="J829" t="str">
            <v xml:space="preserve">dalam </v>
          </cell>
        </row>
        <row r="830">
          <cell r="J830" t="str">
            <v>dokumen</v>
          </cell>
        </row>
        <row r="831">
          <cell r="B831">
            <v>2</v>
          </cell>
          <cell r="D831" t="str">
            <v>ALAT</v>
          </cell>
          <cell r="J831" t="str">
            <v>Lelang</v>
          </cell>
        </row>
        <row r="832">
          <cell r="B832" t="str">
            <v>2.a</v>
          </cell>
          <cell r="D832" t="str">
            <v>WHEEL LOADER</v>
          </cell>
          <cell r="G832" t="str">
            <v>(E15)</v>
          </cell>
        </row>
        <row r="833">
          <cell r="D833" t="str">
            <v>Kapasitas Bucket</v>
          </cell>
          <cell r="G833" t="str">
            <v>V</v>
          </cell>
          <cell r="H833">
            <v>1.5</v>
          </cell>
          <cell r="I833" t="str">
            <v>M3</v>
          </cell>
        </row>
        <row r="834">
          <cell r="D834" t="str">
            <v>Faktor Bucket</v>
          </cell>
          <cell r="G834" t="str">
            <v>Fb</v>
          </cell>
          <cell r="H834">
            <v>0.9</v>
          </cell>
          <cell r="I834" t="str">
            <v>-</v>
          </cell>
        </row>
        <row r="835">
          <cell r="D835" t="str">
            <v>Faktor Efesiensi Alat</v>
          </cell>
          <cell r="G835" t="str">
            <v>Fa</v>
          </cell>
          <cell r="H835">
            <v>0.83</v>
          </cell>
          <cell r="I835" t="str">
            <v>-</v>
          </cell>
        </row>
        <row r="837">
          <cell r="D837" t="str">
            <v>Waktu Siklus</v>
          </cell>
          <cell r="G837" t="str">
            <v>Ts1</v>
          </cell>
          <cell r="I837" t="str">
            <v>Menit</v>
          </cell>
        </row>
        <row r="838">
          <cell r="D838" t="str">
            <v>- Mencampur</v>
          </cell>
          <cell r="G838" t="str">
            <v>T1</v>
          </cell>
          <cell r="H838">
            <v>0.5</v>
          </cell>
          <cell r="I838" t="str">
            <v>Menit</v>
          </cell>
        </row>
        <row r="839">
          <cell r="D839" t="str">
            <v>- Memuat dll</v>
          </cell>
          <cell r="G839" t="str">
            <v>T2</v>
          </cell>
          <cell r="H839">
            <v>0.5</v>
          </cell>
          <cell r="I839" t="str">
            <v>Menit</v>
          </cell>
        </row>
        <row r="840">
          <cell r="G840" t="str">
            <v>Ts1</v>
          </cell>
          <cell r="H840">
            <v>1</v>
          </cell>
          <cell r="I840" t="str">
            <v>Menit</v>
          </cell>
        </row>
        <row r="842">
          <cell r="F842" t="str">
            <v xml:space="preserve"> V x Fb x Fa x 60</v>
          </cell>
        </row>
        <row r="843">
          <cell r="D843" t="str">
            <v xml:space="preserve">Kap. Prod/Jam </v>
          </cell>
          <cell r="E843" t="str">
            <v>=</v>
          </cell>
          <cell r="F843" t="str">
            <v>-</v>
          </cell>
          <cell r="G843" t="str">
            <v>Q1</v>
          </cell>
          <cell r="H843">
            <v>56.025000000000006</v>
          </cell>
          <cell r="I843" t="str">
            <v>M3</v>
          </cell>
        </row>
        <row r="844">
          <cell r="F844" t="str">
            <v xml:space="preserve">  t x Ts1 </v>
          </cell>
        </row>
        <row r="846">
          <cell r="D846" t="str">
            <v>Koefisien Alat/M3</v>
          </cell>
          <cell r="E846" t="str">
            <v>=</v>
          </cell>
          <cell r="F846" t="str">
            <v>1 : Q1</v>
          </cell>
          <cell r="G846" t="str">
            <v>-</v>
          </cell>
          <cell r="H846">
            <v>1.78E-2</v>
          </cell>
          <cell r="I846" t="str">
            <v>Jam</v>
          </cell>
        </row>
        <row r="849">
          <cell r="B849" t="str">
            <v>2.b</v>
          </cell>
          <cell r="D849" t="str">
            <v>DUMP TRUCK</v>
          </cell>
        </row>
        <row r="850">
          <cell r="D850" t="str">
            <v>Kapasitas Bak</v>
          </cell>
          <cell r="G850" t="str">
            <v>V</v>
          </cell>
          <cell r="H850">
            <v>6</v>
          </cell>
          <cell r="I850" t="str">
            <v>M3</v>
          </cell>
        </row>
        <row r="851">
          <cell r="D851" t="str">
            <v>Faktor Efesiensi Alat</v>
          </cell>
          <cell r="G851" t="str">
            <v>Fa</v>
          </cell>
          <cell r="H851">
            <v>0.83</v>
          </cell>
          <cell r="I851" t="str">
            <v>-</v>
          </cell>
        </row>
        <row r="852">
          <cell r="D852" t="str">
            <v>Kecepatan rata-rata bermuatan</v>
          </cell>
          <cell r="G852" t="str">
            <v>v1</v>
          </cell>
          <cell r="H852">
            <v>25</v>
          </cell>
          <cell r="I852" t="str">
            <v>Km/Jam</v>
          </cell>
        </row>
        <row r="853">
          <cell r="D853" t="str">
            <v>Kecepatan rata-rata Kosong</v>
          </cell>
          <cell r="G853" t="str">
            <v>v2</v>
          </cell>
          <cell r="H853">
            <v>30</v>
          </cell>
          <cell r="I853" t="str">
            <v>Km/Jam</v>
          </cell>
        </row>
        <row r="854">
          <cell r="D854" t="str">
            <v>Waktu Siklus</v>
          </cell>
        </row>
        <row r="855">
          <cell r="D855" t="str">
            <v>- Waktu Tempuh Isi</v>
          </cell>
          <cell r="E855" t="str">
            <v>=</v>
          </cell>
          <cell r="F855" t="str">
            <v>(L : v1)  x  60</v>
          </cell>
          <cell r="G855" t="str">
            <v>T1</v>
          </cell>
          <cell r="H855">
            <v>4.8</v>
          </cell>
          <cell r="I855" t="str">
            <v>Menit</v>
          </cell>
        </row>
        <row r="856">
          <cell r="D856" t="str">
            <v>- Waktu Tempuh Kosong</v>
          </cell>
          <cell r="E856" t="str">
            <v>=</v>
          </cell>
          <cell r="F856" t="str">
            <v>(L : v2)  x  60</v>
          </cell>
          <cell r="G856" t="str">
            <v>T2</v>
          </cell>
          <cell r="H856">
            <v>4</v>
          </cell>
          <cell r="I856" t="str">
            <v>Menit</v>
          </cell>
        </row>
        <row r="857">
          <cell r="D857" t="str">
            <v>- Muat</v>
          </cell>
          <cell r="E857" t="str">
            <v>=</v>
          </cell>
          <cell r="F857" t="str">
            <v>(L : Q1)  x  60</v>
          </cell>
          <cell r="G857" t="str">
            <v>T3</v>
          </cell>
          <cell r="H857">
            <v>2.1419009370816595</v>
          </cell>
          <cell r="I857" t="str">
            <v>Menit</v>
          </cell>
        </row>
        <row r="858">
          <cell r="D858" t="str">
            <v>- Lain-lain</v>
          </cell>
          <cell r="E858" t="str">
            <v>=</v>
          </cell>
          <cell r="G858" t="str">
            <v>T4</v>
          </cell>
          <cell r="H858">
            <v>5</v>
          </cell>
          <cell r="I858" t="str">
            <v>Menit</v>
          </cell>
        </row>
        <row r="859">
          <cell r="G859" t="str">
            <v>Ts2</v>
          </cell>
          <cell r="H859">
            <v>15.941900937081661</v>
          </cell>
          <cell r="I859" t="str">
            <v>Menit</v>
          </cell>
        </row>
        <row r="860">
          <cell r="F860" t="str">
            <v>V x Fa x 60</v>
          </cell>
        </row>
        <row r="861">
          <cell r="D861" t="str">
            <v>Kap. Prod/jam</v>
          </cell>
          <cell r="E861" t="str">
            <v>=</v>
          </cell>
          <cell r="F861" t="str">
            <v>-</v>
          </cell>
          <cell r="G861" t="str">
            <v>Q2</v>
          </cell>
          <cell r="H861">
            <v>15.619216364644037</v>
          </cell>
          <cell r="I861" t="str">
            <v>M3</v>
          </cell>
        </row>
        <row r="862">
          <cell r="F862" t="str">
            <v>Fk x Ts2</v>
          </cell>
        </row>
        <row r="864">
          <cell r="D864" t="str">
            <v>Koefisiensi Alat/M3</v>
          </cell>
          <cell r="E864" t="str">
            <v>=</v>
          </cell>
          <cell r="F864" t="str">
            <v>1 : Q2</v>
          </cell>
          <cell r="H864">
            <v>6.4000000000000001E-2</v>
          </cell>
          <cell r="I864" t="str">
            <v>Jam</v>
          </cell>
        </row>
        <row r="870">
          <cell r="B870" t="str">
            <v>|::</v>
          </cell>
        </row>
        <row r="871">
          <cell r="B871" t="str">
            <v>JENIS PEKERJAAN</v>
          </cell>
          <cell r="E871" t="str">
            <v>:</v>
          </cell>
          <cell r="F871" t="str">
            <v>Urugan Tanah Biasa (Common Fill)</v>
          </cell>
        </row>
        <row r="874">
          <cell r="B874" t="str">
            <v>2.c</v>
          </cell>
          <cell r="D874" t="str">
            <v>MOTOR GRADER</v>
          </cell>
          <cell r="G874" t="str">
            <v>(E13)</v>
          </cell>
        </row>
        <row r="875">
          <cell r="D875" t="str">
            <v>Panjang hamparan</v>
          </cell>
          <cell r="G875" t="str">
            <v>Lh</v>
          </cell>
          <cell r="H875">
            <v>50</v>
          </cell>
          <cell r="I875" t="str">
            <v>M</v>
          </cell>
        </row>
        <row r="876">
          <cell r="D876" t="str">
            <v>Lebar Efektif Kerja Blade</v>
          </cell>
          <cell r="G876" t="str">
            <v>b</v>
          </cell>
          <cell r="H876">
            <v>2.4</v>
          </cell>
          <cell r="I876" t="str">
            <v>M</v>
          </cell>
        </row>
        <row r="877">
          <cell r="D877" t="str">
            <v>Faktor Efesiensi Alat</v>
          </cell>
          <cell r="G877" t="str">
            <v>Fa</v>
          </cell>
          <cell r="H877">
            <v>0.83</v>
          </cell>
          <cell r="I877" t="str">
            <v>-</v>
          </cell>
        </row>
        <row r="878">
          <cell r="D878" t="str">
            <v>Kecepatan rata-rata alat</v>
          </cell>
          <cell r="G878" t="str">
            <v>v</v>
          </cell>
          <cell r="H878">
            <v>5</v>
          </cell>
          <cell r="I878" t="str">
            <v>Km/Jam</v>
          </cell>
        </row>
        <row r="879">
          <cell r="D879" t="str">
            <v>Jumlah lintasan</v>
          </cell>
          <cell r="G879" t="str">
            <v>n</v>
          </cell>
          <cell r="H879">
            <v>5</v>
          </cell>
          <cell r="I879" t="str">
            <v>Lintasan</v>
          </cell>
        </row>
        <row r="881">
          <cell r="D881" t="str">
            <v>Waktu Siklus</v>
          </cell>
        </row>
        <row r="882">
          <cell r="D882" t="str">
            <v>-Perataan I Lintasan</v>
          </cell>
          <cell r="E882" t="str">
            <v>=</v>
          </cell>
          <cell r="F882" t="str">
            <v>(Lh x 60) : (v x 1000)</v>
          </cell>
          <cell r="G882" t="str">
            <v>T1</v>
          </cell>
          <cell r="H882">
            <v>0.6</v>
          </cell>
          <cell r="I882" t="str">
            <v>Menit</v>
          </cell>
        </row>
        <row r="883">
          <cell r="D883" t="str">
            <v>- Lain-lain</v>
          </cell>
          <cell r="E883" t="str">
            <v>=</v>
          </cell>
          <cell r="G883" t="str">
            <v>T2</v>
          </cell>
          <cell r="H883">
            <v>0.5</v>
          </cell>
          <cell r="I883" t="str">
            <v>Menit</v>
          </cell>
        </row>
        <row r="884">
          <cell r="G884" t="str">
            <v>Ts3</v>
          </cell>
          <cell r="H884">
            <v>1.1000000000000001</v>
          </cell>
          <cell r="I884" t="str">
            <v>Menit</v>
          </cell>
        </row>
        <row r="885">
          <cell r="F885" t="str">
            <v>Lh x b x t x Fa x 60</v>
          </cell>
        </row>
        <row r="886">
          <cell r="D886" t="str">
            <v>Kapasitas Prod/jam</v>
          </cell>
          <cell r="E886" t="str">
            <v>=</v>
          </cell>
          <cell r="F886" t="str">
            <v>-</v>
          </cell>
          <cell r="G886" t="str">
            <v>Q3</v>
          </cell>
          <cell r="H886">
            <v>162.98181818181817</v>
          </cell>
          <cell r="I886" t="str">
            <v>M3</v>
          </cell>
        </row>
        <row r="887">
          <cell r="F887" t="str">
            <v>n x Ts3</v>
          </cell>
        </row>
        <row r="889">
          <cell r="D889" t="str">
            <v>Koefisiensi Alat/M3</v>
          </cell>
          <cell r="E889" t="str">
            <v>=</v>
          </cell>
          <cell r="F889" t="str">
            <v>1 : Q3</v>
          </cell>
          <cell r="H889">
            <v>6.1000000000000004E-3</v>
          </cell>
          <cell r="I889" t="str">
            <v>Jam</v>
          </cell>
        </row>
        <row r="892">
          <cell r="B892" t="str">
            <v>2.d</v>
          </cell>
          <cell r="D892" t="str">
            <v>VIBRATORY ROLLER</v>
          </cell>
          <cell r="G892" t="str">
            <v>(E19)</v>
          </cell>
        </row>
        <row r="894">
          <cell r="D894" t="str">
            <v>Kecepatan rata-rata alat</v>
          </cell>
          <cell r="G894" t="str">
            <v>v</v>
          </cell>
          <cell r="H894">
            <v>4</v>
          </cell>
          <cell r="I894" t="str">
            <v>Km/Jam</v>
          </cell>
        </row>
        <row r="895">
          <cell r="D895" t="str">
            <v>Lebar Efektif Pemadatan</v>
          </cell>
          <cell r="G895" t="str">
            <v>b</v>
          </cell>
          <cell r="H895">
            <v>1.2</v>
          </cell>
          <cell r="I895" t="str">
            <v>M</v>
          </cell>
        </row>
        <row r="896">
          <cell r="D896" t="str">
            <v>Jumlah lintasan</v>
          </cell>
          <cell r="G896" t="str">
            <v>n</v>
          </cell>
          <cell r="H896">
            <v>6</v>
          </cell>
          <cell r="I896" t="str">
            <v>Lintasan</v>
          </cell>
        </row>
        <row r="897">
          <cell r="D897" t="str">
            <v>Faktor Efesiensi Alat</v>
          </cell>
          <cell r="G897" t="str">
            <v>Fa</v>
          </cell>
          <cell r="H897">
            <v>0.83</v>
          </cell>
          <cell r="I897" t="str">
            <v>-</v>
          </cell>
        </row>
        <row r="899">
          <cell r="F899" t="str">
            <v>(v x 1000) x b x t x Fa</v>
          </cell>
        </row>
        <row r="900">
          <cell r="D900" t="str">
            <v>Kapasitas Prod/jam</v>
          </cell>
          <cell r="E900" t="str">
            <v>=</v>
          </cell>
          <cell r="F900" t="str">
            <v>-</v>
          </cell>
          <cell r="G900" t="str">
            <v>Q4</v>
          </cell>
          <cell r="H900">
            <v>99.600000000000009</v>
          </cell>
          <cell r="I900" t="str">
            <v>M3</v>
          </cell>
        </row>
        <row r="901">
          <cell r="F901" t="str">
            <v xml:space="preserve">n </v>
          </cell>
        </row>
        <row r="903">
          <cell r="D903" t="str">
            <v>Koefisiensi Alat/M3</v>
          </cell>
          <cell r="E903" t="str">
            <v>=</v>
          </cell>
          <cell r="F903" t="str">
            <v>1 : Q4</v>
          </cell>
          <cell r="H903">
            <v>0.01</v>
          </cell>
          <cell r="I903" t="str">
            <v>Jam</v>
          </cell>
        </row>
        <row r="906">
          <cell r="B906" t="str">
            <v>2.e</v>
          </cell>
          <cell r="D906" t="str">
            <v>WATER TANK TRUCK</v>
          </cell>
        </row>
        <row r="907">
          <cell r="D907" t="str">
            <v>Volume Tangki Air</v>
          </cell>
          <cell r="G907" t="str">
            <v>V</v>
          </cell>
          <cell r="H907">
            <v>4</v>
          </cell>
          <cell r="I907" t="str">
            <v>M3</v>
          </cell>
        </row>
        <row r="908">
          <cell r="D908" t="str">
            <v>Kebutuhan air/M3 agregat padat</v>
          </cell>
          <cell r="G908" t="str">
            <v>Wc</v>
          </cell>
          <cell r="H908">
            <v>7.0000000000000007E-2</v>
          </cell>
          <cell r="I908" t="str">
            <v>M3</v>
          </cell>
        </row>
        <row r="909">
          <cell r="D909" t="str">
            <v>Jumlah pengisian tanggki/jam</v>
          </cell>
          <cell r="G909" t="str">
            <v>n</v>
          </cell>
          <cell r="H909">
            <v>3</v>
          </cell>
          <cell r="I909" t="str">
            <v>Kali</v>
          </cell>
        </row>
        <row r="910">
          <cell r="D910" t="str">
            <v>Faktor Efesiensi Alat</v>
          </cell>
          <cell r="G910" t="str">
            <v>Fa</v>
          </cell>
          <cell r="H910">
            <v>0.83</v>
          </cell>
          <cell r="I910" t="str">
            <v>-</v>
          </cell>
        </row>
        <row r="912">
          <cell r="F912" t="str">
            <v>V x n x Fa</v>
          </cell>
        </row>
        <row r="913">
          <cell r="D913" t="str">
            <v>Kap. Prod/jam</v>
          </cell>
          <cell r="E913" t="str">
            <v>=</v>
          </cell>
          <cell r="F913" t="str">
            <v>-</v>
          </cell>
          <cell r="G913" t="str">
            <v>Q5</v>
          </cell>
          <cell r="H913">
            <v>142.28571428571425</v>
          </cell>
          <cell r="I913" t="str">
            <v>M3/Jam</v>
          </cell>
        </row>
        <row r="914">
          <cell r="F914" t="str">
            <v>Wc</v>
          </cell>
        </row>
        <row r="916">
          <cell r="D916" t="str">
            <v>Koefisiensi Alat/M3</v>
          </cell>
          <cell r="E916" t="str">
            <v>=</v>
          </cell>
          <cell r="F916" t="str">
            <v>1 : Q5</v>
          </cell>
          <cell r="H916">
            <v>7.0000000000000001E-3</v>
          </cell>
          <cell r="I916" t="str">
            <v>Jam</v>
          </cell>
        </row>
        <row r="919">
          <cell r="B919" t="str">
            <v>2.f</v>
          </cell>
          <cell r="D919" t="str">
            <v>ALAT BANTU</v>
          </cell>
          <cell r="J919" t="str">
            <v>Lump Sum</v>
          </cell>
        </row>
        <row r="920">
          <cell r="D920" t="str">
            <v>Diperlukan alat - alat bantu kecil</v>
          </cell>
        </row>
        <row r="921">
          <cell r="D921" t="str">
            <v>- Sekop = 3 buah</v>
          </cell>
        </row>
        <row r="924">
          <cell r="B924">
            <v>3</v>
          </cell>
          <cell r="D924" t="str">
            <v>TENAGA</v>
          </cell>
        </row>
        <row r="925">
          <cell r="D925" t="str">
            <v>Produksi menentukan : WHELL LOADER</v>
          </cell>
          <cell r="G925" t="str">
            <v>Q1</v>
          </cell>
          <cell r="H925">
            <v>56.025000000000006</v>
          </cell>
          <cell r="I925" t="str">
            <v>M3/Jam</v>
          </cell>
        </row>
        <row r="926">
          <cell r="D926" t="str">
            <v>Produksi Galian/hari</v>
          </cell>
          <cell r="E926" t="str">
            <v>=</v>
          </cell>
          <cell r="F926" t="str">
            <v>Tk x Q1</v>
          </cell>
          <cell r="G926" t="str">
            <v>Qt</v>
          </cell>
          <cell r="H926">
            <v>392.17500000000007</v>
          </cell>
          <cell r="I926" t="str">
            <v>M3</v>
          </cell>
        </row>
        <row r="928">
          <cell r="D928" t="str">
            <v>Kebutuhan Tenaga  :</v>
          </cell>
        </row>
        <row r="929">
          <cell r="F929" t="str">
            <v>- Pekerja</v>
          </cell>
          <cell r="G929" t="str">
            <v>P</v>
          </cell>
          <cell r="H929">
            <v>4</v>
          </cell>
          <cell r="I929" t="str">
            <v>Orang</v>
          </cell>
        </row>
        <row r="930">
          <cell r="F930" t="str">
            <v>- Mandor</v>
          </cell>
          <cell r="G930" t="str">
            <v>M</v>
          </cell>
          <cell r="H930">
            <v>1</v>
          </cell>
          <cell r="I930" t="str">
            <v>Orang</v>
          </cell>
        </row>
        <row r="932">
          <cell r="D932" t="str">
            <v>Koefisien Tenaga/M3</v>
          </cell>
        </row>
        <row r="933">
          <cell r="D933" t="str">
            <v>- Pekerja</v>
          </cell>
          <cell r="E933" t="str">
            <v>=</v>
          </cell>
          <cell r="F933" t="str">
            <v>(Tk x P) : Qt</v>
          </cell>
          <cell r="G933" t="str">
            <v>(L01)</v>
          </cell>
          <cell r="H933">
            <v>7.1400000000000005E-2</v>
          </cell>
          <cell r="I933" t="str">
            <v>jam</v>
          </cell>
        </row>
        <row r="934">
          <cell r="D934" t="str">
            <v>- Mandor</v>
          </cell>
          <cell r="E934" t="str">
            <v>=</v>
          </cell>
          <cell r="F934" t="str">
            <v>(Tk x M) : Qt</v>
          </cell>
          <cell r="G934" t="str">
            <v>(L03)</v>
          </cell>
          <cell r="H934">
            <v>1.78E-2</v>
          </cell>
          <cell r="I934" t="str">
            <v>jam</v>
          </cell>
        </row>
        <row r="937">
          <cell r="B937" t="str">
            <v>|::</v>
          </cell>
        </row>
        <row r="938">
          <cell r="B938" t="str">
            <v>DASAR ANALISA</v>
          </cell>
        </row>
        <row r="939">
          <cell r="B939" t="str">
            <v>PEMBANGUNAN LAPANGAN PARKIR KENDARAAN, STP, WTP BANDARA SIM</v>
          </cell>
        </row>
        <row r="941">
          <cell r="B941" t="str">
            <v>LOKASI</v>
          </cell>
          <cell r="E941" t="str">
            <v>:</v>
          </cell>
          <cell r="F941" t="str">
            <v>BANDARA SULTAN ISKANDAR MUDA</v>
          </cell>
        </row>
        <row r="943">
          <cell r="B943" t="str">
            <v>JENIS PEKERJAAN</v>
          </cell>
          <cell r="E943" t="str">
            <v>:</v>
          </cell>
          <cell r="F943" t="str">
            <v>Sirtu Tebal 10 Cm</v>
          </cell>
        </row>
        <row r="944">
          <cell r="B944" t="str">
            <v>SATUAN PEKERJAAN</v>
          </cell>
          <cell r="E944" t="str">
            <v>:</v>
          </cell>
          <cell r="F944" t="str">
            <v>M3</v>
          </cell>
        </row>
        <row r="947">
          <cell r="B947" t="str">
            <v>NO</v>
          </cell>
          <cell r="C947" t="str">
            <v>URAIAN</v>
          </cell>
          <cell r="G947" t="str">
            <v>KODE</v>
          </cell>
          <cell r="H947" t="str">
            <v>KOEF</v>
          </cell>
          <cell r="I947" t="str">
            <v>SATUAN</v>
          </cell>
          <cell r="J947" t="str">
            <v>KET</v>
          </cell>
        </row>
        <row r="950">
          <cell r="B950" t="str">
            <v>I.</v>
          </cell>
          <cell r="D950" t="str">
            <v>ASUMSI</v>
          </cell>
        </row>
        <row r="951">
          <cell r="B951">
            <v>1</v>
          </cell>
          <cell r="D951" t="str">
            <v>Menggunakan alat berat cara mekanik</v>
          </cell>
        </row>
        <row r="952">
          <cell r="B952">
            <v>2</v>
          </cell>
          <cell r="D952" t="str">
            <v>Lokasi Pekerjaan : Sepanjang jalan</v>
          </cell>
        </row>
        <row r="953">
          <cell r="B953">
            <v>3</v>
          </cell>
          <cell r="D953" t="str">
            <v>Kondisi Jalan : Sedang/Baik</v>
          </cell>
        </row>
        <row r="954">
          <cell r="B954">
            <v>4</v>
          </cell>
          <cell r="D954" t="str">
            <v>Jam Kerja Efektif per - hari</v>
          </cell>
          <cell r="G954" t="str">
            <v>Tk</v>
          </cell>
          <cell r="H954">
            <v>7</v>
          </cell>
          <cell r="I954" t="str">
            <v>Jam</v>
          </cell>
        </row>
        <row r="955">
          <cell r="B955">
            <v>5</v>
          </cell>
          <cell r="D955" t="str">
            <v>Faktor Pengembangan Bahan</v>
          </cell>
          <cell r="G955" t="str">
            <v>Fk</v>
          </cell>
          <cell r="H955">
            <v>1.2</v>
          </cell>
          <cell r="I955" t="str">
            <v>-</v>
          </cell>
        </row>
        <row r="956">
          <cell r="B956">
            <v>6</v>
          </cell>
          <cell r="D956" t="str">
            <v>Tebal hamparan padat</v>
          </cell>
          <cell r="G956" t="str">
            <v>t</v>
          </cell>
          <cell r="H956">
            <v>0.1</v>
          </cell>
          <cell r="I956" t="str">
            <v>M</v>
          </cell>
        </row>
        <row r="958">
          <cell r="B958" t="str">
            <v>II.</v>
          </cell>
          <cell r="D958" t="str">
            <v>URUTAN KERJA</v>
          </cell>
        </row>
        <row r="959">
          <cell r="B959">
            <v>1</v>
          </cell>
          <cell r="D959" t="str">
            <v>Wheel Loader memuat kedalam Dump Truck</v>
          </cell>
        </row>
        <row r="960">
          <cell r="B960">
            <v>2</v>
          </cell>
          <cell r="D960" t="str">
            <v>Dump Truck mengangkut ke lapangan dengan jarak</v>
          </cell>
        </row>
        <row r="961">
          <cell r="D961" t="str">
            <v>Quari ke lapangan</v>
          </cell>
          <cell r="G961" t="str">
            <v>L</v>
          </cell>
          <cell r="H961">
            <v>2</v>
          </cell>
          <cell r="I961" t="str">
            <v>Km</v>
          </cell>
        </row>
        <row r="962">
          <cell r="B962">
            <v>3</v>
          </cell>
          <cell r="D962" t="str">
            <v>Material dihampar dengan menggunakan Motor Grader</v>
          </cell>
        </row>
        <row r="963">
          <cell r="B963">
            <v>4</v>
          </cell>
          <cell r="D963" t="str">
            <v>Material hamparan di siram dengan air dengan Water Tank Truck</v>
          </cell>
        </row>
        <row r="964">
          <cell r="D964" t="str">
            <v xml:space="preserve">(Sebelum pelaksanaan pemadatan) dan dipadatkan dengan menggunakan </v>
          </cell>
        </row>
        <row r="965">
          <cell r="D965" t="str">
            <v>Vibrator Roller</v>
          </cell>
        </row>
        <row r="966">
          <cell r="B966">
            <v>5</v>
          </cell>
          <cell r="D966" t="str">
            <v>Selama pemadatan sekelompok pekerja akan merapikan tepi hamparan</v>
          </cell>
        </row>
        <row r="967">
          <cell r="D967" t="str">
            <v>dan level permukaan dengan menggunakan alat bantu</v>
          </cell>
        </row>
        <row r="969">
          <cell r="B969" t="str">
            <v>III.</v>
          </cell>
          <cell r="D969" t="str">
            <v>PEMAKAIAN BAHAN, ALAT DAN TENAGA</v>
          </cell>
        </row>
        <row r="971">
          <cell r="B971">
            <v>1</v>
          </cell>
          <cell r="D971" t="str">
            <v>BAHAN</v>
          </cell>
        </row>
        <row r="972">
          <cell r="D972" t="str">
            <v>Material pilihan  = 1 x Fk</v>
          </cell>
          <cell r="G972" t="str">
            <v>(MOB)</v>
          </cell>
          <cell r="H972">
            <v>1.2</v>
          </cell>
          <cell r="I972" t="str">
            <v>M3</v>
          </cell>
          <cell r="J972" t="str">
            <v>ditetapkan</v>
          </cell>
        </row>
        <row r="973">
          <cell r="J973" t="str">
            <v xml:space="preserve">dalam </v>
          </cell>
        </row>
        <row r="974">
          <cell r="B974">
            <v>2</v>
          </cell>
          <cell r="D974" t="str">
            <v>ALAT</v>
          </cell>
          <cell r="J974" t="str">
            <v>dokumen</v>
          </cell>
        </row>
        <row r="975">
          <cell r="B975" t="str">
            <v>2.a</v>
          </cell>
          <cell r="D975" t="str">
            <v>WHEEL LOADER</v>
          </cell>
          <cell r="G975" t="str">
            <v>(E15)</v>
          </cell>
          <cell r="J975" t="str">
            <v>Lelang</v>
          </cell>
        </row>
        <row r="976">
          <cell r="D976" t="str">
            <v>Kapasitas Bucket</v>
          </cell>
          <cell r="G976" t="str">
            <v>V</v>
          </cell>
          <cell r="H976">
            <v>1.5</v>
          </cell>
          <cell r="I976" t="str">
            <v>M3</v>
          </cell>
        </row>
        <row r="977">
          <cell r="D977" t="str">
            <v>Faktor Bucket</v>
          </cell>
          <cell r="G977" t="str">
            <v>Fb</v>
          </cell>
          <cell r="H977">
            <v>0.9</v>
          </cell>
          <cell r="I977" t="str">
            <v>-</v>
          </cell>
        </row>
        <row r="978">
          <cell r="D978" t="str">
            <v>Faktor Efesiensi Alat</v>
          </cell>
          <cell r="G978" t="str">
            <v>Fa</v>
          </cell>
          <cell r="H978">
            <v>0.83</v>
          </cell>
          <cell r="I978" t="str">
            <v>-</v>
          </cell>
        </row>
        <row r="980">
          <cell r="D980" t="str">
            <v>Waktu Siklus</v>
          </cell>
          <cell r="G980" t="str">
            <v>Ts1</v>
          </cell>
          <cell r="I980" t="str">
            <v>Menit</v>
          </cell>
        </row>
        <row r="981">
          <cell r="D981" t="str">
            <v>- Mencampur</v>
          </cell>
          <cell r="G981" t="str">
            <v>T1</v>
          </cell>
          <cell r="H981">
            <v>1.5</v>
          </cell>
          <cell r="I981" t="str">
            <v>Menit</v>
          </cell>
        </row>
        <row r="982">
          <cell r="D982" t="str">
            <v>- Memuat dll</v>
          </cell>
          <cell r="G982" t="str">
            <v>T2</v>
          </cell>
          <cell r="H982">
            <v>0.5</v>
          </cell>
          <cell r="I982" t="str">
            <v>Menit</v>
          </cell>
        </row>
        <row r="983">
          <cell r="G983" t="str">
            <v>Ts1</v>
          </cell>
          <cell r="H983">
            <v>2</v>
          </cell>
          <cell r="I983" t="str">
            <v>Menit</v>
          </cell>
        </row>
        <row r="985">
          <cell r="F985" t="str">
            <v xml:space="preserve"> V x Fb x Fa x 60</v>
          </cell>
        </row>
        <row r="986">
          <cell r="D986" t="str">
            <v xml:space="preserve">Kap. Prod/Jam </v>
          </cell>
          <cell r="E986" t="str">
            <v>=</v>
          </cell>
          <cell r="F986" t="str">
            <v>-</v>
          </cell>
          <cell r="G986" t="str">
            <v>Q1</v>
          </cell>
          <cell r="H986">
            <v>28.012500000000003</v>
          </cell>
          <cell r="I986" t="str">
            <v>M3</v>
          </cell>
        </row>
        <row r="987">
          <cell r="F987" t="str">
            <v xml:space="preserve">  t x Ts1 </v>
          </cell>
        </row>
        <row r="989">
          <cell r="D989" t="str">
            <v>Koefisien Alat/M3</v>
          </cell>
          <cell r="E989" t="str">
            <v>=</v>
          </cell>
          <cell r="F989" t="str">
            <v>1 : Q1</v>
          </cell>
          <cell r="G989" t="str">
            <v>-</v>
          </cell>
          <cell r="H989">
            <v>3.5700000000000003E-2</v>
          </cell>
          <cell r="I989" t="str">
            <v>Jam</v>
          </cell>
        </row>
        <row r="992">
          <cell r="B992" t="str">
            <v>2.b</v>
          </cell>
          <cell r="D992" t="str">
            <v>DUMP TRUCK</v>
          </cell>
        </row>
        <row r="993">
          <cell r="D993" t="str">
            <v>Kapasitas Bak</v>
          </cell>
          <cell r="G993" t="str">
            <v>V</v>
          </cell>
          <cell r="H993">
            <v>8</v>
          </cell>
          <cell r="I993" t="str">
            <v>M3</v>
          </cell>
        </row>
        <row r="994">
          <cell r="D994" t="str">
            <v>Faktor Efesiensi Alat</v>
          </cell>
          <cell r="G994" t="str">
            <v>Fa</v>
          </cell>
          <cell r="H994">
            <v>0.83</v>
          </cell>
          <cell r="I994" t="str">
            <v>-</v>
          </cell>
        </row>
        <row r="995">
          <cell r="D995" t="str">
            <v>Kecepatan rata-rata bermuatan</v>
          </cell>
          <cell r="G995" t="str">
            <v>v1</v>
          </cell>
          <cell r="H995">
            <v>25</v>
          </cell>
          <cell r="I995" t="str">
            <v>Km/Jam</v>
          </cell>
        </row>
        <row r="996">
          <cell r="D996" t="str">
            <v>Kecepatan rata-rata Kosong</v>
          </cell>
          <cell r="G996" t="str">
            <v>v2</v>
          </cell>
          <cell r="H996">
            <v>30</v>
          </cell>
          <cell r="I996" t="str">
            <v>Km/Jam</v>
          </cell>
        </row>
        <row r="997">
          <cell r="D997" t="str">
            <v>Waktu Siklus</v>
          </cell>
        </row>
        <row r="998">
          <cell r="D998" t="str">
            <v>- Waktu Tempuh Isi</v>
          </cell>
          <cell r="E998" t="str">
            <v>=</v>
          </cell>
          <cell r="F998" t="str">
            <v>(L : v1)  x  60</v>
          </cell>
          <cell r="G998" t="str">
            <v>T1</v>
          </cell>
          <cell r="H998">
            <v>4.8</v>
          </cell>
          <cell r="I998" t="str">
            <v>Menit</v>
          </cell>
        </row>
        <row r="999">
          <cell r="D999" t="str">
            <v>- Waktu Tempuh Kosong</v>
          </cell>
          <cell r="E999" t="str">
            <v>=</v>
          </cell>
          <cell r="F999" t="str">
            <v>(L : v2)  x  60</v>
          </cell>
          <cell r="G999" t="str">
            <v>T2</v>
          </cell>
          <cell r="H999">
            <v>4</v>
          </cell>
          <cell r="I999" t="str">
            <v>Menit</v>
          </cell>
        </row>
        <row r="1000">
          <cell r="D1000" t="str">
            <v>- Muat</v>
          </cell>
          <cell r="E1000" t="str">
            <v>=</v>
          </cell>
          <cell r="F1000" t="str">
            <v>(L : Q1)  x  60</v>
          </cell>
          <cell r="G1000" t="str">
            <v>T3</v>
          </cell>
          <cell r="H1000">
            <v>4.283801874163319</v>
          </cell>
          <cell r="I1000" t="str">
            <v>Menit</v>
          </cell>
        </row>
        <row r="1001">
          <cell r="D1001" t="str">
            <v>- Lain-lain</v>
          </cell>
          <cell r="E1001" t="str">
            <v>=</v>
          </cell>
          <cell r="G1001" t="str">
            <v>T4</v>
          </cell>
          <cell r="H1001">
            <v>0</v>
          </cell>
          <cell r="I1001" t="str">
            <v>Menit</v>
          </cell>
        </row>
        <row r="1002">
          <cell r="G1002" t="str">
            <v>Ts2</v>
          </cell>
          <cell r="H1002">
            <v>13.083801874163321</v>
          </cell>
          <cell r="I1002" t="str">
            <v>Menit</v>
          </cell>
        </row>
        <row r="1003">
          <cell r="F1003" t="str">
            <v>V x Fa x 60</v>
          </cell>
        </row>
        <row r="1004">
          <cell r="D1004" t="str">
            <v>Kap. Prod/jam</v>
          </cell>
          <cell r="E1004" t="str">
            <v>=</v>
          </cell>
          <cell r="F1004" t="str">
            <v>-</v>
          </cell>
          <cell r="G1004" t="str">
            <v>Q2</v>
          </cell>
          <cell r="H1004">
            <v>25.37488745191127</v>
          </cell>
          <cell r="I1004" t="str">
            <v>M3</v>
          </cell>
        </row>
        <row r="1005">
          <cell r="F1005" t="str">
            <v>Fk x Ts2</v>
          </cell>
        </row>
        <row r="1007">
          <cell r="D1007" t="str">
            <v>Koefisiensi Alat/M3</v>
          </cell>
          <cell r="E1007" t="str">
            <v>=</v>
          </cell>
          <cell r="F1007" t="str">
            <v>1 : Q2</v>
          </cell>
          <cell r="G1007" t="str">
            <v>(E08)</v>
          </cell>
          <cell r="H1007">
            <v>3.9399999999999998E-2</v>
          </cell>
          <cell r="I1007" t="str">
            <v>Jam</v>
          </cell>
        </row>
        <row r="1010">
          <cell r="B1010" t="str">
            <v>|::</v>
          </cell>
        </row>
        <row r="1011">
          <cell r="B1011" t="str">
            <v>JENIS PEKERJAAN</v>
          </cell>
          <cell r="E1011" t="str">
            <v>:</v>
          </cell>
          <cell r="F1011" t="str">
            <v>Sirtu Tebal 10 Cm</v>
          </cell>
        </row>
        <row r="1014">
          <cell r="B1014" t="str">
            <v>2.c</v>
          </cell>
          <cell r="D1014" t="str">
            <v>MOTOR GRADER</v>
          </cell>
          <cell r="G1014" t="str">
            <v>(E13)</v>
          </cell>
        </row>
        <row r="1015">
          <cell r="D1015" t="str">
            <v>Panjang hamparan</v>
          </cell>
          <cell r="G1015" t="str">
            <v>Lh</v>
          </cell>
          <cell r="H1015">
            <v>50</v>
          </cell>
          <cell r="I1015" t="str">
            <v>M</v>
          </cell>
        </row>
        <row r="1016">
          <cell r="D1016" t="str">
            <v>Lebar Efektif Kerja Blade</v>
          </cell>
          <cell r="G1016" t="str">
            <v>b</v>
          </cell>
          <cell r="H1016">
            <v>2.4</v>
          </cell>
          <cell r="I1016" t="str">
            <v>M</v>
          </cell>
        </row>
        <row r="1017">
          <cell r="D1017" t="str">
            <v>Faktor Efesiensi Alat</v>
          </cell>
          <cell r="G1017" t="str">
            <v>Fa</v>
          </cell>
          <cell r="H1017">
            <v>0.83</v>
          </cell>
          <cell r="I1017" t="str">
            <v>-</v>
          </cell>
        </row>
        <row r="1018">
          <cell r="D1018" t="str">
            <v>Kecepatan rata-rata alat</v>
          </cell>
          <cell r="G1018" t="str">
            <v>v</v>
          </cell>
          <cell r="H1018">
            <v>4</v>
          </cell>
          <cell r="I1018" t="str">
            <v>Km/Jam</v>
          </cell>
        </row>
        <row r="1019">
          <cell r="D1019" t="str">
            <v>Jumlah lintasan</v>
          </cell>
          <cell r="G1019" t="str">
            <v>n</v>
          </cell>
          <cell r="H1019">
            <v>6</v>
          </cell>
          <cell r="I1019" t="str">
            <v>Lintasan</v>
          </cell>
        </row>
        <row r="1021">
          <cell r="D1021" t="str">
            <v>Waktu Siklus</v>
          </cell>
        </row>
        <row r="1022">
          <cell r="D1022" t="str">
            <v>-Perataan I Lintasan</v>
          </cell>
          <cell r="E1022" t="str">
            <v>=</v>
          </cell>
          <cell r="F1022" t="str">
            <v>(Lh x 60) : (v x 1000)</v>
          </cell>
          <cell r="G1022" t="str">
            <v>T1</v>
          </cell>
          <cell r="H1022">
            <v>0.75</v>
          </cell>
          <cell r="I1022" t="str">
            <v>Menit</v>
          </cell>
        </row>
        <row r="1023">
          <cell r="D1023" t="str">
            <v>- Lain-lain</v>
          </cell>
          <cell r="E1023" t="str">
            <v>=</v>
          </cell>
          <cell r="G1023" t="str">
            <v>T2</v>
          </cell>
          <cell r="H1023">
            <v>1</v>
          </cell>
          <cell r="I1023" t="str">
            <v>Menit</v>
          </cell>
        </row>
        <row r="1024">
          <cell r="G1024" t="str">
            <v>Ts3</v>
          </cell>
          <cell r="H1024">
            <v>1.75</v>
          </cell>
          <cell r="I1024" t="str">
            <v>Menit</v>
          </cell>
        </row>
        <row r="1025">
          <cell r="F1025" t="str">
            <v>Lh x b x t x Fa x 60</v>
          </cell>
        </row>
        <row r="1026">
          <cell r="D1026" t="str">
            <v>Kapasitas Prod/jam</v>
          </cell>
          <cell r="E1026" t="str">
            <v>=</v>
          </cell>
          <cell r="F1026" t="str">
            <v>-</v>
          </cell>
          <cell r="G1026" t="str">
            <v>Q3</v>
          </cell>
          <cell r="H1026">
            <v>56.914285714285704</v>
          </cell>
          <cell r="I1026" t="str">
            <v>M3</v>
          </cell>
        </row>
        <row r="1027">
          <cell r="F1027" t="str">
            <v>n x Ts3</v>
          </cell>
        </row>
        <row r="1029">
          <cell r="D1029" t="str">
            <v>Koefisiensi Alat/M3</v>
          </cell>
          <cell r="E1029" t="str">
            <v>=</v>
          </cell>
          <cell r="F1029" t="str">
            <v>1 : Q3</v>
          </cell>
          <cell r="G1029" t="str">
            <v>(E13)</v>
          </cell>
          <cell r="H1029">
            <v>1.7600000000000001E-2</v>
          </cell>
          <cell r="I1029" t="str">
            <v>Jam</v>
          </cell>
        </row>
        <row r="1032">
          <cell r="B1032" t="str">
            <v>2.d</v>
          </cell>
          <cell r="D1032" t="str">
            <v>VIBRATORY ROLLER</v>
          </cell>
        </row>
        <row r="1034">
          <cell r="D1034" t="str">
            <v>Kecepatan rata-rata alat</v>
          </cell>
          <cell r="G1034" t="str">
            <v>v</v>
          </cell>
          <cell r="H1034">
            <v>2.5</v>
          </cell>
          <cell r="I1034" t="str">
            <v>Km/Jam</v>
          </cell>
        </row>
        <row r="1035">
          <cell r="D1035" t="str">
            <v>Lebar Efektif Pemadatan</v>
          </cell>
          <cell r="G1035" t="str">
            <v>b</v>
          </cell>
          <cell r="H1035">
            <v>1.2</v>
          </cell>
          <cell r="I1035" t="str">
            <v>M</v>
          </cell>
        </row>
        <row r="1036">
          <cell r="D1036" t="str">
            <v>Jumlah lintasan</v>
          </cell>
          <cell r="G1036" t="str">
            <v>n</v>
          </cell>
          <cell r="H1036">
            <v>8</v>
          </cell>
          <cell r="I1036" t="str">
            <v>Lintasan</v>
          </cell>
        </row>
        <row r="1037">
          <cell r="D1037" t="str">
            <v>Faktor Efesiensi Alat</v>
          </cell>
          <cell r="G1037" t="str">
            <v>Fa</v>
          </cell>
          <cell r="H1037">
            <v>0.83</v>
          </cell>
          <cell r="I1037" t="str">
            <v>-</v>
          </cell>
        </row>
        <row r="1039">
          <cell r="F1039" t="str">
            <v>(v x 1000) x b x t x Fa</v>
          </cell>
        </row>
        <row r="1040">
          <cell r="D1040" t="str">
            <v>Kapasitas Prod/jam</v>
          </cell>
          <cell r="E1040" t="str">
            <v>=</v>
          </cell>
          <cell r="F1040" t="str">
            <v>-</v>
          </cell>
          <cell r="G1040" t="str">
            <v>Q4</v>
          </cell>
          <cell r="H1040">
            <v>31.125</v>
          </cell>
          <cell r="I1040" t="str">
            <v>M2</v>
          </cell>
        </row>
        <row r="1041">
          <cell r="F1041" t="str">
            <v xml:space="preserve">n </v>
          </cell>
        </row>
        <row r="1043">
          <cell r="D1043" t="str">
            <v>Koefisiensi Alat/M3</v>
          </cell>
          <cell r="E1043" t="str">
            <v>=</v>
          </cell>
          <cell r="F1043" t="str">
            <v>1 : Q4</v>
          </cell>
          <cell r="H1043">
            <v>3.2099999999999997E-2</v>
          </cell>
          <cell r="I1043" t="str">
            <v>Jam</v>
          </cell>
        </row>
        <row r="1046">
          <cell r="B1046" t="str">
            <v>2.e</v>
          </cell>
          <cell r="D1046" t="str">
            <v>WATER TANK TRUCK</v>
          </cell>
        </row>
        <row r="1047">
          <cell r="D1047" t="str">
            <v>Volume Tangki Air</v>
          </cell>
          <cell r="G1047" t="str">
            <v>V</v>
          </cell>
          <cell r="H1047">
            <v>4</v>
          </cell>
          <cell r="I1047" t="str">
            <v>M3</v>
          </cell>
        </row>
        <row r="1048">
          <cell r="D1048" t="str">
            <v>Kebutuhan air/M3 agregat padat</v>
          </cell>
          <cell r="G1048" t="str">
            <v>Wc</v>
          </cell>
          <cell r="H1048">
            <v>7.0000000000000007E-2</v>
          </cell>
          <cell r="I1048" t="str">
            <v>M3</v>
          </cell>
        </row>
        <row r="1049">
          <cell r="D1049" t="str">
            <v>Jumlah pengisian tanggki/jam</v>
          </cell>
          <cell r="G1049" t="str">
            <v>n</v>
          </cell>
          <cell r="H1049">
            <v>3</v>
          </cell>
          <cell r="I1049" t="str">
            <v>Kali</v>
          </cell>
        </row>
        <row r="1050">
          <cell r="D1050" t="str">
            <v>Faktor Efesiensi Alat</v>
          </cell>
          <cell r="G1050" t="str">
            <v>Fa</v>
          </cell>
          <cell r="H1050">
            <v>0.83</v>
          </cell>
          <cell r="I1050" t="str">
            <v>-</v>
          </cell>
        </row>
        <row r="1052">
          <cell r="F1052" t="str">
            <v>V x n x Fa</v>
          </cell>
        </row>
        <row r="1053">
          <cell r="D1053" t="str">
            <v>Kap. Prod/jam</v>
          </cell>
          <cell r="E1053" t="str">
            <v>=</v>
          </cell>
          <cell r="F1053" t="str">
            <v>-</v>
          </cell>
          <cell r="G1053" t="str">
            <v>Q5</v>
          </cell>
          <cell r="H1053">
            <v>142.28571428571425</v>
          </cell>
          <cell r="I1053" t="str">
            <v>M3/Jam</v>
          </cell>
        </row>
        <row r="1054">
          <cell r="F1054" t="str">
            <v>Wc</v>
          </cell>
        </row>
        <row r="1056">
          <cell r="D1056" t="str">
            <v>Koefisiensi Alat/M3</v>
          </cell>
          <cell r="E1056" t="str">
            <v>=</v>
          </cell>
          <cell r="F1056" t="str">
            <v>1 : Q5</v>
          </cell>
          <cell r="H1056">
            <v>7.0000000000000001E-3</v>
          </cell>
          <cell r="I1056" t="str">
            <v>Jam</v>
          </cell>
        </row>
        <row r="1059">
          <cell r="B1059" t="str">
            <v>2.f</v>
          </cell>
          <cell r="D1059" t="str">
            <v>ALAT BANTU</v>
          </cell>
          <cell r="J1059" t="str">
            <v>Lump Sum</v>
          </cell>
        </row>
        <row r="1060">
          <cell r="D1060" t="str">
            <v>Diperlukan alat - alat bantu kecil</v>
          </cell>
        </row>
        <row r="1061">
          <cell r="D1061" t="str">
            <v>- Sekop = 3 buah</v>
          </cell>
        </row>
        <row r="1063">
          <cell r="B1063">
            <v>3</v>
          </cell>
          <cell r="D1063" t="str">
            <v>TENAGA</v>
          </cell>
        </row>
        <row r="1064">
          <cell r="D1064" t="str">
            <v>Produksi menentukan : WHELL LOADER</v>
          </cell>
          <cell r="G1064" t="str">
            <v>Q1</v>
          </cell>
          <cell r="H1064">
            <v>28.012500000000003</v>
          </cell>
          <cell r="I1064" t="str">
            <v>M3/Jam</v>
          </cell>
        </row>
        <row r="1065">
          <cell r="D1065" t="str">
            <v>Produksi Galian/hari</v>
          </cell>
          <cell r="E1065" t="str">
            <v>=</v>
          </cell>
          <cell r="F1065" t="str">
            <v>Tk x Q1</v>
          </cell>
          <cell r="G1065" t="str">
            <v>Qt</v>
          </cell>
          <cell r="H1065">
            <v>196.08750000000003</v>
          </cell>
          <cell r="I1065" t="str">
            <v>M3</v>
          </cell>
        </row>
        <row r="1067">
          <cell r="D1067" t="str">
            <v>Kebutuhan Tenaga  :</v>
          </cell>
        </row>
        <row r="1068">
          <cell r="F1068" t="str">
            <v>- Pekerja</v>
          </cell>
          <cell r="G1068" t="str">
            <v>P</v>
          </cell>
          <cell r="H1068">
            <v>4</v>
          </cell>
          <cell r="I1068" t="str">
            <v>Orang</v>
          </cell>
        </row>
        <row r="1069">
          <cell r="F1069" t="str">
            <v>- Mandor</v>
          </cell>
          <cell r="G1069" t="str">
            <v>M</v>
          </cell>
          <cell r="H1069">
            <v>1</v>
          </cell>
          <cell r="I1069" t="str">
            <v>Orang</v>
          </cell>
        </row>
        <row r="1071">
          <cell r="D1071" t="str">
            <v>Koefisien Tenaga/M3</v>
          </cell>
        </row>
        <row r="1072">
          <cell r="D1072" t="str">
            <v>- Pekerja</v>
          </cell>
          <cell r="E1072" t="str">
            <v>=</v>
          </cell>
          <cell r="F1072" t="str">
            <v>(Tk x P) : Qt</v>
          </cell>
          <cell r="G1072" t="str">
            <v>(L01)</v>
          </cell>
          <cell r="H1072">
            <v>0.14280000000000001</v>
          </cell>
          <cell r="I1072" t="str">
            <v>jam</v>
          </cell>
        </row>
        <row r="1073">
          <cell r="D1073" t="str">
            <v>- Mandor</v>
          </cell>
          <cell r="E1073" t="str">
            <v>=</v>
          </cell>
          <cell r="F1073" t="str">
            <v>(Tk x M) : Qt</v>
          </cell>
          <cell r="G1073" t="str">
            <v>(L03)</v>
          </cell>
          <cell r="H1073">
            <v>3.5700000000000003E-2</v>
          </cell>
          <cell r="I1073" t="str">
            <v>jam</v>
          </cell>
        </row>
        <row r="1076">
          <cell r="B1076" t="str">
            <v>|::</v>
          </cell>
        </row>
        <row r="1077">
          <cell r="B1077" t="str">
            <v>DASAR ANALISA</v>
          </cell>
        </row>
        <row r="1078">
          <cell r="B1078" t="str">
            <v>PEMBANGUNAN LAPANGAN PARKIR KENDARAAN, STP, WTP BANDARA SIM</v>
          </cell>
        </row>
        <row r="1080">
          <cell r="B1080" t="str">
            <v>LOKASI</v>
          </cell>
          <cell r="E1080" t="str">
            <v>:</v>
          </cell>
          <cell r="F1080" t="str">
            <v>BANDARA SULTAN ISKANDAR MUDA</v>
          </cell>
        </row>
        <row r="1082">
          <cell r="B1082" t="str">
            <v>JENIS PEKERJAAN</v>
          </cell>
          <cell r="E1082" t="str">
            <v>:</v>
          </cell>
          <cell r="F1082" t="str">
            <v>Penyiapan / Pemadatan Subgrade pada Galian</v>
          </cell>
        </row>
        <row r="1083">
          <cell r="B1083" t="str">
            <v>SATUAN PEKERJAAN</v>
          </cell>
          <cell r="E1083" t="str">
            <v>:</v>
          </cell>
          <cell r="F1083" t="str">
            <v>M2</v>
          </cell>
        </row>
        <row r="1086">
          <cell r="B1086" t="str">
            <v>NO</v>
          </cell>
          <cell r="C1086" t="str">
            <v>URAIAN</v>
          </cell>
          <cell r="G1086" t="str">
            <v>KODE</v>
          </cell>
          <cell r="H1086" t="str">
            <v>KOEF</v>
          </cell>
          <cell r="I1086" t="str">
            <v>SATUAN</v>
          </cell>
          <cell r="J1086" t="str">
            <v>KET</v>
          </cell>
        </row>
        <row r="1089">
          <cell r="B1089" t="str">
            <v>I.</v>
          </cell>
          <cell r="D1089" t="str">
            <v>ASUMSI</v>
          </cell>
        </row>
        <row r="1090">
          <cell r="B1090">
            <v>1</v>
          </cell>
          <cell r="D1090" t="str">
            <v>Pekerjaan hanya dilakukan pada tanah hasil galian</v>
          </cell>
        </row>
        <row r="1091">
          <cell r="B1091">
            <v>2</v>
          </cell>
          <cell r="D1091" t="str">
            <v>Menggunakan alat berat cara mekanik</v>
          </cell>
        </row>
        <row r="1092">
          <cell r="B1092">
            <v>3</v>
          </cell>
          <cell r="D1092" t="str">
            <v>Lokasi Pekerjaan : Sepanjang jalan</v>
          </cell>
        </row>
        <row r="1093">
          <cell r="B1093">
            <v>4</v>
          </cell>
          <cell r="D1093" t="str">
            <v>Kondisi Jalan : Jelek / Belum padat</v>
          </cell>
        </row>
        <row r="1094">
          <cell r="B1094">
            <v>5</v>
          </cell>
          <cell r="D1094" t="str">
            <v>Jam Kerja Efektif per - hari</v>
          </cell>
          <cell r="G1094" t="str">
            <v>Tk</v>
          </cell>
          <cell r="H1094">
            <v>7</v>
          </cell>
          <cell r="I1094" t="str">
            <v>Jam</v>
          </cell>
        </row>
        <row r="1096">
          <cell r="B1096" t="str">
            <v>II.</v>
          </cell>
          <cell r="D1096" t="str">
            <v>URUTAN KERJA</v>
          </cell>
        </row>
        <row r="1097">
          <cell r="B1097">
            <v>1</v>
          </cell>
          <cell r="D1097" t="str">
            <v>Motor Grader meratakan permukaan hasil galian</v>
          </cell>
        </row>
        <row r="1098">
          <cell r="B1098">
            <v>2</v>
          </cell>
          <cell r="D1098" t="str">
            <v>vibratory roller memadatkan permukaan yang telah dipadatkan oleh</v>
          </cell>
        </row>
        <row r="1099">
          <cell r="D1099" t="str">
            <v>Motor Grader</v>
          </cell>
        </row>
        <row r="1100">
          <cell r="B1100">
            <v>3</v>
          </cell>
          <cell r="D1100" t="str">
            <v xml:space="preserve">Selama pemadatan sekelompok pekerja akan merapikan tepi </v>
          </cell>
        </row>
        <row r="1101">
          <cell r="D1101" t="str">
            <v>hamparan dan level permukaan dengan menggunakan alat bantu</v>
          </cell>
        </row>
        <row r="1103">
          <cell r="B1103" t="str">
            <v>III.</v>
          </cell>
          <cell r="D1103" t="str">
            <v>PEMAKAIAN BAHAN, ALAT DAN TENAGA</v>
          </cell>
        </row>
        <row r="1105">
          <cell r="B1105">
            <v>1</v>
          </cell>
          <cell r="D1105" t="str">
            <v>BAHAN</v>
          </cell>
        </row>
        <row r="1106">
          <cell r="D1106" t="str">
            <v>Tidak menggunakan bahan / material</v>
          </cell>
        </row>
        <row r="1108">
          <cell r="B1108">
            <v>2</v>
          </cell>
          <cell r="D1108" t="str">
            <v>ALAT</v>
          </cell>
        </row>
        <row r="1110">
          <cell r="B1110" t="str">
            <v>2.a</v>
          </cell>
          <cell r="D1110" t="str">
            <v>MOTOR GRADER</v>
          </cell>
        </row>
        <row r="1111">
          <cell r="D1111" t="str">
            <v>Panjang hamparan</v>
          </cell>
          <cell r="G1111" t="str">
            <v>Lh</v>
          </cell>
          <cell r="H1111">
            <v>50</v>
          </cell>
          <cell r="I1111" t="str">
            <v>M</v>
          </cell>
        </row>
        <row r="1112">
          <cell r="D1112" t="str">
            <v>Lebar Efektif Kerja Blade</v>
          </cell>
          <cell r="G1112" t="str">
            <v>b</v>
          </cell>
          <cell r="H1112">
            <v>2.4</v>
          </cell>
          <cell r="I1112" t="str">
            <v>M</v>
          </cell>
        </row>
        <row r="1113">
          <cell r="D1113" t="str">
            <v>Faktor Efesiensi Alat</v>
          </cell>
          <cell r="G1113" t="str">
            <v>Fa</v>
          </cell>
          <cell r="H1113">
            <v>0.83</v>
          </cell>
          <cell r="I1113" t="str">
            <v>-</v>
          </cell>
        </row>
        <row r="1114">
          <cell r="D1114" t="str">
            <v>Kecepatan rata-rata alat</v>
          </cell>
          <cell r="G1114" t="str">
            <v>v</v>
          </cell>
          <cell r="H1114">
            <v>2</v>
          </cell>
          <cell r="I1114" t="str">
            <v>Km/Jam</v>
          </cell>
        </row>
        <row r="1115">
          <cell r="D1115" t="str">
            <v>Jumlah lintasan</v>
          </cell>
          <cell r="G1115" t="str">
            <v>n</v>
          </cell>
          <cell r="H1115">
            <v>6</v>
          </cell>
          <cell r="I1115" t="str">
            <v>Lintasan</v>
          </cell>
        </row>
        <row r="1117">
          <cell r="D1117" t="str">
            <v>Waktu Siklus</v>
          </cell>
        </row>
        <row r="1118">
          <cell r="D1118" t="str">
            <v>-Perataan I Lintasan</v>
          </cell>
          <cell r="E1118" t="str">
            <v>=</v>
          </cell>
          <cell r="F1118" t="str">
            <v>(Lh x 60) : (v x 1000)</v>
          </cell>
          <cell r="G1118" t="str">
            <v>T1</v>
          </cell>
          <cell r="H1118">
            <v>1.5</v>
          </cell>
          <cell r="I1118" t="str">
            <v>Menit</v>
          </cell>
        </row>
        <row r="1119">
          <cell r="D1119" t="str">
            <v>- Lain-lain</v>
          </cell>
          <cell r="E1119" t="str">
            <v>=</v>
          </cell>
          <cell r="G1119" t="str">
            <v>T2</v>
          </cell>
          <cell r="H1119">
            <v>1.25</v>
          </cell>
          <cell r="I1119" t="str">
            <v>Menit</v>
          </cell>
        </row>
        <row r="1120">
          <cell r="G1120" t="str">
            <v>Ts3</v>
          </cell>
          <cell r="H1120">
            <v>2.75</v>
          </cell>
          <cell r="I1120" t="str">
            <v>Menit</v>
          </cell>
        </row>
        <row r="1121">
          <cell r="F1121" t="str">
            <v>Lh x b x Fa x 60</v>
          </cell>
        </row>
        <row r="1122">
          <cell r="D1122" t="str">
            <v>Kapasitas Prod/jam</v>
          </cell>
          <cell r="E1122" t="str">
            <v>=</v>
          </cell>
          <cell r="F1122" t="str">
            <v>n x Ts3</v>
          </cell>
          <cell r="G1122" t="str">
            <v>Q1</v>
          </cell>
          <cell r="H1122">
            <v>362.18181818181819</v>
          </cell>
          <cell r="I1122" t="str">
            <v>M2</v>
          </cell>
        </row>
        <row r="1124">
          <cell r="D1124" t="str">
            <v>Koefisiensi Alat/M3</v>
          </cell>
          <cell r="E1124" t="str">
            <v>=</v>
          </cell>
          <cell r="F1124" t="str">
            <v>1 : Q1</v>
          </cell>
          <cell r="H1124">
            <v>2.8E-3</v>
          </cell>
          <cell r="I1124" t="str">
            <v>Jam</v>
          </cell>
        </row>
        <row r="1126">
          <cell r="B1126" t="str">
            <v>2.b</v>
          </cell>
          <cell r="D1126" t="str">
            <v>VIBRATORY ROLLER</v>
          </cell>
        </row>
        <row r="1127">
          <cell r="D1127" t="str">
            <v>Kecepatan rata-rata alat</v>
          </cell>
          <cell r="G1127" t="str">
            <v>v</v>
          </cell>
          <cell r="H1127">
            <v>2</v>
          </cell>
          <cell r="I1127" t="str">
            <v>Km/Jam</v>
          </cell>
        </row>
        <row r="1128">
          <cell r="D1128" t="str">
            <v>Lebar Efektif Pemadatan</v>
          </cell>
          <cell r="G1128" t="str">
            <v>b</v>
          </cell>
          <cell r="H1128">
            <v>1.2</v>
          </cell>
          <cell r="I1128" t="str">
            <v>M</v>
          </cell>
        </row>
        <row r="1129">
          <cell r="D1129" t="str">
            <v>Jumlah lintasan</v>
          </cell>
          <cell r="G1129" t="str">
            <v>n</v>
          </cell>
          <cell r="H1129">
            <v>6</v>
          </cell>
          <cell r="I1129" t="str">
            <v>Lintasan</v>
          </cell>
        </row>
        <row r="1130">
          <cell r="D1130" t="str">
            <v>Faktor Efesiensi Alat</v>
          </cell>
          <cell r="G1130" t="str">
            <v>Fa</v>
          </cell>
          <cell r="H1130">
            <v>0.83</v>
          </cell>
          <cell r="I1130" t="str">
            <v>-</v>
          </cell>
        </row>
        <row r="1132">
          <cell r="F1132" t="str">
            <v>(v x 1000) x b x Fa</v>
          </cell>
        </row>
        <row r="1133">
          <cell r="D1133" t="str">
            <v>Kapasitas Prod/jam</v>
          </cell>
          <cell r="E1133" t="str">
            <v>=</v>
          </cell>
          <cell r="F1133" t="str">
            <v>-</v>
          </cell>
          <cell r="G1133" t="str">
            <v>Q2</v>
          </cell>
          <cell r="H1133">
            <v>332</v>
          </cell>
          <cell r="I1133" t="str">
            <v>M2</v>
          </cell>
        </row>
        <row r="1134">
          <cell r="F1134" t="str">
            <v xml:space="preserve">n </v>
          </cell>
        </row>
        <row r="1135">
          <cell r="D1135" t="str">
            <v>Koefisiensi Alat/M3</v>
          </cell>
          <cell r="E1135" t="str">
            <v>=</v>
          </cell>
          <cell r="F1135" t="str">
            <v>1 : Q2</v>
          </cell>
          <cell r="H1135">
            <v>3.0000000000000001E-3</v>
          </cell>
          <cell r="I1135" t="str">
            <v>Jam</v>
          </cell>
        </row>
        <row r="1138">
          <cell r="B1138" t="str">
            <v>2.c</v>
          </cell>
          <cell r="D1138" t="str">
            <v>WATER TANK TRUCK</v>
          </cell>
        </row>
        <row r="1139">
          <cell r="D1139" t="str">
            <v>Volume Tangki Air</v>
          </cell>
          <cell r="G1139" t="str">
            <v>V</v>
          </cell>
          <cell r="H1139">
            <v>4</v>
          </cell>
          <cell r="I1139" t="str">
            <v>M3</v>
          </cell>
        </row>
        <row r="1140">
          <cell r="D1140" t="str">
            <v>Kebutuhan air/M3 agregat padat</v>
          </cell>
          <cell r="G1140" t="str">
            <v>Wc</v>
          </cell>
          <cell r="H1140">
            <v>7.0000000000000007E-2</v>
          </cell>
          <cell r="I1140" t="str">
            <v>M3</v>
          </cell>
        </row>
        <row r="1141">
          <cell r="D1141" t="str">
            <v>Jumlah pengisian tanggki/jam</v>
          </cell>
          <cell r="G1141" t="str">
            <v>n</v>
          </cell>
          <cell r="H1141">
            <v>2</v>
          </cell>
          <cell r="I1141" t="str">
            <v>Kali</v>
          </cell>
        </row>
        <row r="1142">
          <cell r="D1142" t="str">
            <v>Faktor Efesiensi Alat</v>
          </cell>
          <cell r="G1142" t="str">
            <v>Fa</v>
          </cell>
          <cell r="H1142">
            <v>0.83</v>
          </cell>
          <cell r="I1142" t="str">
            <v>-</v>
          </cell>
        </row>
        <row r="1143">
          <cell r="F1143" t="str">
            <v>V x n x Fa</v>
          </cell>
        </row>
        <row r="1144">
          <cell r="D1144" t="str">
            <v>Kap. Prod/jam</v>
          </cell>
          <cell r="E1144" t="str">
            <v>=</v>
          </cell>
          <cell r="F1144" t="str">
            <v>-</v>
          </cell>
          <cell r="G1144" t="str">
            <v>Q3</v>
          </cell>
          <cell r="H1144">
            <v>94.857142857142847</v>
          </cell>
          <cell r="I1144" t="str">
            <v>M3/Jam</v>
          </cell>
        </row>
        <row r="1145">
          <cell r="F1145" t="str">
            <v>Wc</v>
          </cell>
        </row>
        <row r="1146">
          <cell r="D1146" t="str">
            <v>Koefisiensi Alat/M3</v>
          </cell>
          <cell r="E1146" t="str">
            <v>=</v>
          </cell>
          <cell r="F1146" t="str">
            <v>1 : Q5</v>
          </cell>
          <cell r="H1146">
            <v>1.0500000000000001E-2</v>
          </cell>
          <cell r="I1146" t="str">
            <v>Jam</v>
          </cell>
        </row>
        <row r="1148">
          <cell r="B1148">
            <v>3</v>
          </cell>
          <cell r="D1148" t="str">
            <v>TENAGA</v>
          </cell>
        </row>
        <row r="1149">
          <cell r="D1149" t="str">
            <v xml:space="preserve">Produksi menentukan </v>
          </cell>
          <cell r="E1149" t="str">
            <v>:</v>
          </cell>
          <cell r="F1149" t="str">
            <v>Vibratori Roller</v>
          </cell>
          <cell r="G1149" t="str">
            <v>Q2</v>
          </cell>
          <cell r="H1149">
            <v>332</v>
          </cell>
          <cell r="I1149" t="str">
            <v>M2/Jam</v>
          </cell>
        </row>
        <row r="1150">
          <cell r="D1150" t="str">
            <v>Produksi agregat/hari</v>
          </cell>
          <cell r="E1150" t="str">
            <v>=</v>
          </cell>
          <cell r="F1150" t="str">
            <v>Tk x Q1</v>
          </cell>
          <cell r="G1150" t="str">
            <v>Qt</v>
          </cell>
          <cell r="H1150">
            <v>2324</v>
          </cell>
          <cell r="I1150" t="str">
            <v>M3</v>
          </cell>
        </row>
        <row r="1152">
          <cell r="D1152" t="str">
            <v>Kebutuhan Tenaga  :</v>
          </cell>
        </row>
        <row r="1153">
          <cell r="F1153" t="str">
            <v>- Pekerja</v>
          </cell>
          <cell r="G1153" t="str">
            <v>P</v>
          </cell>
          <cell r="H1153">
            <v>4</v>
          </cell>
          <cell r="I1153" t="str">
            <v>Orang</v>
          </cell>
        </row>
        <row r="1154">
          <cell r="F1154" t="str">
            <v>- Mandor</v>
          </cell>
          <cell r="G1154" t="str">
            <v>M</v>
          </cell>
          <cell r="H1154">
            <v>1</v>
          </cell>
          <cell r="I1154" t="str">
            <v>Orang</v>
          </cell>
        </row>
        <row r="1155">
          <cell r="D1155" t="str">
            <v>Koefisien Tenaga/M3</v>
          </cell>
        </row>
        <row r="1156">
          <cell r="D1156" t="str">
            <v>- Pekerja</v>
          </cell>
          <cell r="E1156" t="str">
            <v>=</v>
          </cell>
          <cell r="F1156" t="str">
            <v>(Tk x P) : Qt</v>
          </cell>
          <cell r="H1156">
            <v>1.2E-2</v>
          </cell>
          <cell r="I1156" t="str">
            <v>jam</v>
          </cell>
        </row>
        <row r="1157">
          <cell r="D1157" t="str">
            <v>- Mandor</v>
          </cell>
          <cell r="E1157" t="str">
            <v>=</v>
          </cell>
          <cell r="F1157" t="str">
            <v>(Tk x M) : Qt</v>
          </cell>
          <cell r="H1157">
            <v>3.0000000000000001E-3</v>
          </cell>
          <cell r="I1157" t="str">
            <v>jam</v>
          </cell>
        </row>
        <row r="1159">
          <cell r="B1159" t="str">
            <v>|::</v>
          </cell>
        </row>
        <row r="1513">
          <cell r="B1513" t="str">
            <v>DASAR ANALISA</v>
          </cell>
        </row>
        <row r="1514">
          <cell r="B1514" t="str">
            <v>PEMBANGUNAN LAPANGAN PARKIR KENDARAAN, STP, WTP BANDARA SIM</v>
          </cell>
        </row>
        <row r="1516">
          <cell r="B1516" t="str">
            <v>LOKASI</v>
          </cell>
          <cell r="E1516" t="str">
            <v>:</v>
          </cell>
          <cell r="F1516" t="str">
            <v>BANDARA SULTAN ISKANDAR MUDA</v>
          </cell>
        </row>
        <row r="1517">
          <cell r="B1517" t="str">
            <v>ITEM PEMBAYARAN NO.</v>
          </cell>
          <cell r="E1517" t="str">
            <v>:</v>
          </cell>
          <cell r="F1517" t="str">
            <v>4.2 (7)</v>
          </cell>
        </row>
        <row r="1518">
          <cell r="B1518" t="str">
            <v>JENIS PEKERJAAN</v>
          </cell>
          <cell r="E1518" t="str">
            <v>:</v>
          </cell>
          <cell r="F1518" t="str">
            <v>Prime Coat, 2.0 Kg/m²</v>
          </cell>
        </row>
        <row r="1519">
          <cell r="B1519" t="str">
            <v>SATUAN PEMBAYARAN</v>
          </cell>
          <cell r="E1519" t="str">
            <v>:</v>
          </cell>
          <cell r="F1519" t="str">
            <v>LITER</v>
          </cell>
        </row>
        <row r="1522">
          <cell r="B1522" t="str">
            <v>No.</v>
          </cell>
          <cell r="D1522" t="str">
            <v>U R A I A N</v>
          </cell>
          <cell r="G1522" t="str">
            <v>KODE</v>
          </cell>
          <cell r="H1522" t="str">
            <v>KOEF.</v>
          </cell>
          <cell r="I1522" t="str">
            <v>SATUAN</v>
          </cell>
          <cell r="J1522" t="str">
            <v>KET</v>
          </cell>
        </row>
        <row r="1525">
          <cell r="B1525" t="str">
            <v>I.</v>
          </cell>
          <cell r="D1525" t="str">
            <v>ASUMSI</v>
          </cell>
        </row>
        <row r="1526">
          <cell r="B1526">
            <v>1</v>
          </cell>
          <cell r="D1526" t="str">
            <v>Menggunakan alat berat (cara mekanik)</v>
          </cell>
        </row>
        <row r="1527">
          <cell r="B1527">
            <v>2</v>
          </cell>
          <cell r="D1527" t="str">
            <v>Lokasi pekerjaan : sepanjang jalan</v>
          </cell>
        </row>
        <row r="1528">
          <cell r="B1528">
            <v>3</v>
          </cell>
          <cell r="D1528" t="str">
            <v>Jarak rata-rata Base Camp ke lokasi pekerjaan</v>
          </cell>
          <cell r="G1528" t="str">
            <v>L</v>
          </cell>
          <cell r="H1528">
            <v>30</v>
          </cell>
          <cell r="I1528" t="str">
            <v>KM</v>
          </cell>
        </row>
        <row r="1529">
          <cell r="B1529">
            <v>4</v>
          </cell>
          <cell r="D1529" t="str">
            <v>Jam kerja efektif per-hari</v>
          </cell>
          <cell r="G1529" t="str">
            <v>Tk</v>
          </cell>
          <cell r="H1529">
            <v>7</v>
          </cell>
          <cell r="I1529" t="str">
            <v>Jam</v>
          </cell>
        </row>
        <row r="1530">
          <cell r="B1530">
            <v>5</v>
          </cell>
          <cell r="D1530" t="str">
            <v>Faktor kehilangan bahan</v>
          </cell>
          <cell r="G1530" t="str">
            <v>Fh</v>
          </cell>
          <cell r="H1530">
            <v>1.1000000000000001</v>
          </cell>
          <cell r="I1530" t="str">
            <v>-</v>
          </cell>
        </row>
        <row r="1531">
          <cell r="B1531">
            <v>6</v>
          </cell>
          <cell r="D1531" t="str">
            <v>Komposisi campuran :</v>
          </cell>
        </row>
        <row r="1532">
          <cell r="D1532" t="str">
            <v>- Aspal AC-10 atau AC-20</v>
          </cell>
          <cell r="G1532" t="str">
            <v>As</v>
          </cell>
          <cell r="H1532">
            <v>56</v>
          </cell>
          <cell r="I1532" t="str">
            <v>%</v>
          </cell>
          <cell r="J1532" t="str">
            <v xml:space="preserve"> 100 bagian</v>
          </cell>
        </row>
        <row r="1533">
          <cell r="D1533" t="str">
            <v>- Minyak Flux / Pencair</v>
          </cell>
          <cell r="G1533" t="str">
            <v>K</v>
          </cell>
          <cell r="H1533">
            <v>44</v>
          </cell>
          <cell r="I1533" t="str">
            <v>%</v>
          </cell>
          <cell r="J1533" t="str">
            <v xml:space="preserve"> 80   bagian</v>
          </cell>
        </row>
        <row r="1534">
          <cell r="B1534">
            <v>7</v>
          </cell>
          <cell r="D1534" t="str">
            <v>Berat jenis bahan :</v>
          </cell>
        </row>
        <row r="1535">
          <cell r="D1535" t="str">
            <v>- Aspal AC-10 atau AC-20</v>
          </cell>
          <cell r="G1535" t="str">
            <v>D1</v>
          </cell>
          <cell r="H1535">
            <v>1.03</v>
          </cell>
          <cell r="I1535" t="str">
            <v>Kg / liter</v>
          </cell>
        </row>
        <row r="1536">
          <cell r="D1536" t="str">
            <v>- Minyak Flux / Pencair</v>
          </cell>
          <cell r="G1536" t="str">
            <v>D2</v>
          </cell>
          <cell r="H1536">
            <v>0.8</v>
          </cell>
          <cell r="I1536" t="str">
            <v>Kg / liter</v>
          </cell>
        </row>
        <row r="1537">
          <cell r="B1537">
            <v>8</v>
          </cell>
          <cell r="D1537" t="str">
            <v>Bahan dasar (aspal &amp; minyak pencair) semuanya</v>
          </cell>
        </row>
        <row r="1538">
          <cell r="D1538" t="str">
            <v>diterima di lokasi pekerjaan</v>
          </cell>
        </row>
        <row r="1540">
          <cell r="B1540" t="str">
            <v>II.</v>
          </cell>
          <cell r="D1540" t="str">
            <v>URUTAN KERJA</v>
          </cell>
        </row>
        <row r="1541">
          <cell r="B1541">
            <v>1</v>
          </cell>
          <cell r="D1541" t="str">
            <v>Aspal dan Minyak Flux dicampur dan dipanaskan</v>
          </cell>
        </row>
        <row r="1542">
          <cell r="D1542" t="str">
            <v>sehingga menjadi campuran aspal cair</v>
          </cell>
        </row>
        <row r="1543">
          <cell r="B1543">
            <v>2</v>
          </cell>
          <cell r="D1543" t="str">
            <v>Permukaan yang akan dilapis dibersihkan dari debu</v>
          </cell>
        </row>
        <row r="1544">
          <cell r="D1544" t="str">
            <v>dan kotoran dengan Air Compressor</v>
          </cell>
        </row>
        <row r="1545">
          <cell r="B1545">
            <v>3</v>
          </cell>
          <cell r="D1545" t="str">
            <v>Campuran aspal cair disemprotkan dengan Asphalt</v>
          </cell>
        </row>
        <row r="1546">
          <cell r="D1546" t="str">
            <v>Sprayer ke atas permukaan yang akan dilapis.</v>
          </cell>
        </row>
        <row r="1547">
          <cell r="B1547">
            <v>4</v>
          </cell>
          <cell r="D1547" t="str">
            <v>Angkutan Aspal &amp; Minyak Flux menggunakan Dump</v>
          </cell>
        </row>
        <row r="1548">
          <cell r="D1548" t="str">
            <v>Truck</v>
          </cell>
        </row>
        <row r="1550">
          <cell r="B1550" t="str">
            <v>III.</v>
          </cell>
          <cell r="D1550" t="str">
            <v>PEMAKAIAN BAHAN, ALAT DAN TENAGA</v>
          </cell>
        </row>
        <row r="1552">
          <cell r="B1552" t="str">
            <v xml:space="preserve">   1.</v>
          </cell>
          <cell r="D1552" t="str">
            <v>BAHAN</v>
          </cell>
        </row>
        <row r="1553">
          <cell r="D1553" t="str">
            <v>Untuk mendapatkan 1 liter Lapis Resap Pengikat</v>
          </cell>
        </row>
        <row r="1554">
          <cell r="D1554" t="str">
            <v>diperlukan :</v>
          </cell>
          <cell r="E1554" t="str">
            <v>( 1 liter x Fh )</v>
          </cell>
          <cell r="G1554" t="str">
            <v>PC</v>
          </cell>
          <cell r="H1554">
            <v>1.1000000000000001</v>
          </cell>
          <cell r="I1554" t="str">
            <v>liter</v>
          </cell>
          <cell r="J1554" t="str">
            <v xml:space="preserve"> Campuran</v>
          </cell>
        </row>
        <row r="1556">
          <cell r="B1556" t="str">
            <v xml:space="preserve">   1.a.</v>
          </cell>
          <cell r="D1556" t="str">
            <v>Aspal</v>
          </cell>
          <cell r="E1556" t="str">
            <v>=   As x PC x D1</v>
          </cell>
          <cell r="G1556" t="str">
            <v>(M10)</v>
          </cell>
          <cell r="H1556">
            <v>0.63448000000000015</v>
          </cell>
          <cell r="I1556" t="str">
            <v>Kg.</v>
          </cell>
        </row>
        <row r="1557">
          <cell r="B1557" t="str">
            <v xml:space="preserve">   1.b.</v>
          </cell>
          <cell r="D1557" t="str">
            <v>Minyak Flux</v>
          </cell>
          <cell r="E1557" t="str">
            <v>=   K x PC</v>
          </cell>
          <cell r="G1557" t="str">
            <v>(M11)</v>
          </cell>
          <cell r="H1557">
            <v>0.48400000000000004</v>
          </cell>
          <cell r="I1557" t="str">
            <v>liter</v>
          </cell>
        </row>
        <row r="1559">
          <cell r="B1559" t="str">
            <v xml:space="preserve">   2.</v>
          </cell>
          <cell r="D1559" t="str">
            <v>ALAT</v>
          </cell>
        </row>
        <row r="1560">
          <cell r="B1560" t="str">
            <v xml:space="preserve">   2.a.</v>
          </cell>
          <cell r="D1560" t="str">
            <v>ASPHALT SPRAYER</v>
          </cell>
          <cell r="G1560" t="str">
            <v>(E03)</v>
          </cell>
        </row>
        <row r="1561">
          <cell r="D1561" t="str">
            <v>Kapasitas alat</v>
          </cell>
          <cell r="G1561" t="str">
            <v>V</v>
          </cell>
          <cell r="H1561">
            <v>1000</v>
          </cell>
          <cell r="I1561" t="str">
            <v>liter</v>
          </cell>
        </row>
        <row r="1562">
          <cell r="D1562" t="str">
            <v>Faktor efisiensi alat</v>
          </cell>
          <cell r="G1562" t="str">
            <v>Fa</v>
          </cell>
          <cell r="H1562">
            <v>0.83</v>
          </cell>
          <cell r="I1562" t="str">
            <v>-</v>
          </cell>
        </row>
        <row r="1563">
          <cell r="D1563" t="str">
            <v>Waktu Siklus (termasuk proses pemanasan)</v>
          </cell>
          <cell r="G1563" t="str">
            <v>Ts</v>
          </cell>
          <cell r="H1563">
            <v>2</v>
          </cell>
          <cell r="I1563" t="str">
            <v>Jam</v>
          </cell>
        </row>
        <row r="1565">
          <cell r="D1565" t="str">
            <v>Kap. Prod. / jam =</v>
          </cell>
          <cell r="E1565" t="str">
            <v>V x Fa</v>
          </cell>
          <cell r="G1565" t="str">
            <v>Q1</v>
          </cell>
          <cell r="H1565">
            <v>415</v>
          </cell>
          <cell r="I1565" t="str">
            <v>liter</v>
          </cell>
        </row>
        <row r="1566">
          <cell r="E1566" t="str">
            <v>Ts</v>
          </cell>
        </row>
        <row r="1567">
          <cell r="D1567" t="str">
            <v>Koefisien Alat / Ltr</v>
          </cell>
          <cell r="E1567" t="str">
            <v xml:space="preserve"> =  1  :  Q1</v>
          </cell>
          <cell r="G1567" t="str">
            <v>(E03)</v>
          </cell>
          <cell r="H1567">
            <v>2.4096385542168677E-3</v>
          </cell>
          <cell r="I1567" t="str">
            <v>Jam</v>
          </cell>
        </row>
        <row r="1569">
          <cell r="B1569" t="str">
            <v xml:space="preserve">   2.b.</v>
          </cell>
          <cell r="D1569" t="str">
            <v>AIR COMPRESSOR</v>
          </cell>
          <cell r="G1569" t="str">
            <v>(E05)</v>
          </cell>
        </row>
        <row r="1570">
          <cell r="D1570" t="str">
            <v xml:space="preserve">Kapasitas alat   -----&gt;&gt;   diambil </v>
          </cell>
          <cell r="G1570" t="str">
            <v>V</v>
          </cell>
          <cell r="H1570">
            <v>600</v>
          </cell>
          <cell r="I1570" t="str">
            <v>M2 / Jam</v>
          </cell>
        </row>
        <row r="1571">
          <cell r="D1571" t="str">
            <v>Aplikasi Lapis Resap Pengikat rata-rata (Spesifikasi)</v>
          </cell>
          <cell r="G1571" t="str">
            <v>Ap</v>
          </cell>
          <cell r="H1571">
            <v>0.8</v>
          </cell>
          <cell r="I1571" t="str">
            <v>liter / M2</v>
          </cell>
        </row>
        <row r="1573">
          <cell r="D1573" t="str">
            <v>Kap. Prod. / jam =</v>
          </cell>
          <cell r="E1573" t="str">
            <v>( V x Ap )</v>
          </cell>
          <cell r="G1573" t="str">
            <v>Q2</v>
          </cell>
          <cell r="H1573">
            <v>480</v>
          </cell>
          <cell r="I1573" t="str">
            <v>liter</v>
          </cell>
        </row>
        <row r="1575">
          <cell r="D1575" t="str">
            <v>Koefisien Alat / Ltr</v>
          </cell>
          <cell r="E1575" t="str">
            <v xml:space="preserve"> =  1  :  Q2</v>
          </cell>
          <cell r="G1575" t="str">
            <v>(E05)</v>
          </cell>
          <cell r="H1575">
            <v>2.0833333333333333E-3</v>
          </cell>
          <cell r="I1575" t="str">
            <v>Jam</v>
          </cell>
        </row>
        <row r="1577">
          <cell r="B1577" t="str">
            <v xml:space="preserve">   2.c.</v>
          </cell>
          <cell r="D1577" t="str">
            <v>DUMP TRUCK</v>
          </cell>
          <cell r="G1577" t="str">
            <v>(E08)</v>
          </cell>
        </row>
        <row r="1578">
          <cell r="D1578" t="str">
            <v>Sebagai alat pengangkut bahan di lokasi pekerjaan,</v>
          </cell>
        </row>
        <row r="1579">
          <cell r="D1579" t="str">
            <v>Dump Truck melayani alat Asphalt Sprayer.</v>
          </cell>
        </row>
        <row r="1580">
          <cell r="D1580" t="str">
            <v>Kap. Prod. / jam =</v>
          </cell>
          <cell r="E1580" t="str">
            <v>sama dengan Asphalt Sprayer</v>
          </cell>
          <cell r="G1580" t="str">
            <v>Q3</v>
          </cell>
          <cell r="H1580">
            <v>1000</v>
          </cell>
          <cell r="I1580" t="str">
            <v>liter</v>
          </cell>
        </row>
        <row r="1582">
          <cell r="D1582" t="str">
            <v>Koefisien Alat / Ltr</v>
          </cell>
          <cell r="E1582" t="str">
            <v xml:space="preserve"> =  1  :  Q3</v>
          </cell>
          <cell r="G1582" t="str">
            <v>(E08)</v>
          </cell>
          <cell r="H1582">
            <v>1E-3</v>
          </cell>
          <cell r="I1582" t="str">
            <v>Jam</v>
          </cell>
        </row>
        <row r="1584">
          <cell r="B1584" t="str">
            <v xml:space="preserve">   3.</v>
          </cell>
          <cell r="D1584" t="str">
            <v>TENAGA</v>
          </cell>
        </row>
        <row r="1585">
          <cell r="D1585" t="str">
            <v>Produksi menentukan : ASPHALT SPRAYER</v>
          </cell>
          <cell r="G1585" t="str">
            <v>Q4</v>
          </cell>
          <cell r="H1585">
            <v>415</v>
          </cell>
          <cell r="I1585" t="str">
            <v>liter</v>
          </cell>
        </row>
        <row r="1586">
          <cell r="D1586" t="str">
            <v>Produksi Lapis Resap Pengikat / hari  =  Tk x Q4</v>
          </cell>
          <cell r="G1586" t="str">
            <v>Qt</v>
          </cell>
          <cell r="H1586">
            <v>2905</v>
          </cell>
          <cell r="I1586" t="str">
            <v>liter</v>
          </cell>
        </row>
        <row r="1587">
          <cell r="D1587" t="str">
            <v>Kebutuhan tenaga :</v>
          </cell>
        </row>
        <row r="1588">
          <cell r="E1588" t="str">
            <v>- Pekerja</v>
          </cell>
          <cell r="G1588" t="str">
            <v>P</v>
          </cell>
          <cell r="H1588">
            <v>10</v>
          </cell>
          <cell r="I1588" t="str">
            <v>orang</v>
          </cell>
        </row>
        <row r="1589">
          <cell r="E1589" t="str">
            <v>- Mandor</v>
          </cell>
          <cell r="G1589" t="str">
            <v>M</v>
          </cell>
          <cell r="H1589">
            <v>2</v>
          </cell>
          <cell r="I1589" t="str">
            <v>orang</v>
          </cell>
        </row>
        <row r="1591">
          <cell r="D1591" t="str">
            <v>Koefisien tenaga / liter   :</v>
          </cell>
        </row>
        <row r="1592">
          <cell r="D1592" t="str">
            <v>- Pekerja</v>
          </cell>
          <cell r="F1592" t="str">
            <v>= (Tk x P) : Qt</v>
          </cell>
          <cell r="G1592" t="str">
            <v>(L01)</v>
          </cell>
          <cell r="H1592">
            <v>2.4096385542168676E-2</v>
          </cell>
          <cell r="I1592" t="str">
            <v>Jam</v>
          </cell>
        </row>
        <row r="1593">
          <cell r="D1593" t="str">
            <v>- Mandor</v>
          </cell>
          <cell r="F1593" t="str">
            <v>= (Tk x M) : Qt</v>
          </cell>
          <cell r="G1593" t="str">
            <v>(L03)</v>
          </cell>
          <cell r="H1593">
            <v>4.8192771084337354E-3</v>
          </cell>
          <cell r="I1593" t="str">
            <v>Jam</v>
          </cell>
        </row>
        <row r="1595">
          <cell r="B1595" t="str">
            <v>|::</v>
          </cell>
        </row>
        <row r="1597">
          <cell r="B1597" t="str">
            <v>DASAR ANALISA</v>
          </cell>
        </row>
        <row r="1598">
          <cell r="B1598" t="str">
            <v>PEMBANGUNAN LAPANGAN PARKIR KENDARAAN, STP, WTP BANDARA SIM</v>
          </cell>
        </row>
        <row r="1600">
          <cell r="B1600" t="str">
            <v>LOKASI</v>
          </cell>
          <cell r="E1600" t="str">
            <v>:</v>
          </cell>
          <cell r="F1600" t="str">
            <v>BANDARA SULTAN ISKANDAR MUDA</v>
          </cell>
        </row>
        <row r="1602">
          <cell r="B1602" t="str">
            <v>JENIS PEKERJAAN</v>
          </cell>
          <cell r="E1602" t="str">
            <v>:</v>
          </cell>
          <cell r="F1602" t="str">
            <v>Agregate Base Course (CBR 80 %), t = 20 Cm</v>
          </cell>
        </row>
        <row r="1603">
          <cell r="B1603" t="str">
            <v>SATUAN PEKERJAAN</v>
          </cell>
          <cell r="E1603" t="str">
            <v>:</v>
          </cell>
          <cell r="F1603" t="str">
            <v>M3</v>
          </cell>
        </row>
        <row r="1606">
          <cell r="B1606" t="str">
            <v>NO</v>
          </cell>
          <cell r="C1606" t="str">
            <v>URAIAN</v>
          </cell>
          <cell r="G1606" t="str">
            <v>KODE</v>
          </cell>
          <cell r="H1606" t="str">
            <v>KOEF</v>
          </cell>
          <cell r="I1606" t="str">
            <v>SATUAN</v>
          </cell>
          <cell r="J1606" t="str">
            <v>KET</v>
          </cell>
        </row>
        <row r="1609">
          <cell r="B1609" t="str">
            <v>I.</v>
          </cell>
          <cell r="D1609" t="str">
            <v>ASUMSI</v>
          </cell>
        </row>
        <row r="1610">
          <cell r="B1610">
            <v>1</v>
          </cell>
          <cell r="D1610" t="str">
            <v>Menggunakan alat berat cara mekanik</v>
          </cell>
        </row>
        <row r="1611">
          <cell r="B1611">
            <v>2</v>
          </cell>
          <cell r="D1611" t="str">
            <v>Lokasi Pekerjaan : Sepanjang jalan</v>
          </cell>
        </row>
        <row r="1612">
          <cell r="B1612">
            <v>3</v>
          </cell>
          <cell r="D1612" t="str">
            <v>Kondisi Jalan : Sedang/Baik</v>
          </cell>
        </row>
        <row r="1613">
          <cell r="B1613">
            <v>4</v>
          </cell>
          <cell r="D1613" t="str">
            <v>Jarak rata - rata base camp ke lokasi pekerjaan</v>
          </cell>
          <cell r="G1613" t="str">
            <v>L</v>
          </cell>
          <cell r="H1613">
            <v>30</v>
          </cell>
          <cell r="I1613" t="str">
            <v>Km</v>
          </cell>
        </row>
        <row r="1614">
          <cell r="B1614">
            <v>5</v>
          </cell>
          <cell r="D1614" t="str">
            <v>Tebal lapis Agregat Padat</v>
          </cell>
          <cell r="G1614" t="str">
            <v>t</v>
          </cell>
          <cell r="H1614">
            <v>0.15</v>
          </cell>
          <cell r="I1614" t="str">
            <v>M</v>
          </cell>
        </row>
        <row r="1615">
          <cell r="B1615">
            <v>6</v>
          </cell>
          <cell r="D1615" t="str">
            <v>Faktor Pengembangan Bahan</v>
          </cell>
          <cell r="G1615" t="str">
            <v>Fk</v>
          </cell>
          <cell r="H1615">
            <v>1.2</v>
          </cell>
          <cell r="I1615" t="str">
            <v>-</v>
          </cell>
        </row>
        <row r="1616">
          <cell r="B1616">
            <v>7</v>
          </cell>
          <cell r="D1616" t="str">
            <v>Jam Kerja Efektif per - hari</v>
          </cell>
          <cell r="G1616" t="str">
            <v>Tk</v>
          </cell>
          <cell r="H1616">
            <v>7</v>
          </cell>
          <cell r="I1616" t="str">
            <v>Jam</v>
          </cell>
        </row>
        <row r="1617">
          <cell r="B1617">
            <v>8</v>
          </cell>
          <cell r="D1617" t="str">
            <v>Porsi Campuran</v>
          </cell>
          <cell r="E1617" t="str">
            <v>:</v>
          </cell>
          <cell r="F1617" t="str">
            <v>- Agregat Kasar</v>
          </cell>
          <cell r="G1617" t="str">
            <v>Ak</v>
          </cell>
          <cell r="H1617">
            <v>64</v>
          </cell>
          <cell r="I1617" t="str">
            <v>%</v>
          </cell>
        </row>
        <row r="1618">
          <cell r="F1618" t="str">
            <v>- Agregat Halus</v>
          </cell>
          <cell r="G1618" t="str">
            <v>Ah</v>
          </cell>
          <cell r="H1618">
            <v>36</v>
          </cell>
          <cell r="I1618" t="str">
            <v>%</v>
          </cell>
        </row>
        <row r="1622">
          <cell r="B1622" t="str">
            <v>II.</v>
          </cell>
          <cell r="D1622" t="str">
            <v>URUTAN KERJA</v>
          </cell>
        </row>
        <row r="1623">
          <cell r="B1623">
            <v>1</v>
          </cell>
          <cell r="D1623" t="str">
            <v>Wheel Loader memuat Agregat ke Dalam Dump Truckdi Base Camp</v>
          </cell>
        </row>
        <row r="1624">
          <cell r="B1624">
            <v>2</v>
          </cell>
          <cell r="D1624" t="str">
            <v>Dumptruck Mengangkut Agregat ke lokasi dan dihampar dengan</v>
          </cell>
        </row>
        <row r="1625">
          <cell r="D1625" t="str">
            <v>Motor Grader</v>
          </cell>
        </row>
        <row r="1626">
          <cell r="B1626">
            <v>3</v>
          </cell>
          <cell r="D1626" t="str">
            <v xml:space="preserve">Hamparen Agregat dibasahi dengan Water Tank Truck sebelum </v>
          </cell>
        </row>
        <row r="1627">
          <cell r="D1627" t="str">
            <v>dipadatkan dengan Tandem Roler</v>
          </cell>
        </row>
        <row r="1628">
          <cell r="B1628">
            <v>4</v>
          </cell>
          <cell r="D1628" t="str">
            <v xml:space="preserve">Selama pemadatan sekelompok pekerja akan merapikan tepi </v>
          </cell>
        </row>
        <row r="1629">
          <cell r="D1629" t="str">
            <v>hamparan dan level permukaan dengan menggunakan alat bantu</v>
          </cell>
        </row>
        <row r="1631">
          <cell r="B1631" t="str">
            <v>III.</v>
          </cell>
          <cell r="D1631" t="str">
            <v>PEMAKAIAN BAHAN, ALAT DAN TENAGA</v>
          </cell>
        </row>
        <row r="1633">
          <cell r="B1633">
            <v>1</v>
          </cell>
          <cell r="D1633" t="str">
            <v>BAHAN</v>
          </cell>
        </row>
        <row r="1634">
          <cell r="D1634" t="str">
            <v>- Agregat Kasar</v>
          </cell>
          <cell r="E1634" t="str">
            <v>=</v>
          </cell>
          <cell r="F1634" t="str">
            <v>Ak x 1 M3 x Fk</v>
          </cell>
          <cell r="H1634">
            <v>0.66</v>
          </cell>
          <cell r="J1634" t="str">
            <v>ditetapkan</v>
          </cell>
        </row>
        <row r="1635">
          <cell r="D1635" t="str">
            <v>- Agregat Halus</v>
          </cell>
          <cell r="E1635" t="str">
            <v>=</v>
          </cell>
          <cell r="F1635" t="str">
            <v>Ah x 1 M3 x Fk</v>
          </cell>
          <cell r="H1635">
            <v>0.54</v>
          </cell>
          <cell r="J1635" t="str">
            <v xml:space="preserve">dalam </v>
          </cell>
        </row>
        <row r="1636">
          <cell r="J1636" t="str">
            <v>dokumen</v>
          </cell>
        </row>
        <row r="1637">
          <cell r="J1637" t="str">
            <v>Lelang</v>
          </cell>
        </row>
        <row r="1638">
          <cell r="B1638">
            <v>2</v>
          </cell>
          <cell r="D1638" t="str">
            <v>ALAT</v>
          </cell>
        </row>
        <row r="1639">
          <cell r="B1639" t="str">
            <v>2.a</v>
          </cell>
          <cell r="D1639" t="str">
            <v>WHEEL LOADER</v>
          </cell>
        </row>
        <row r="1640">
          <cell r="D1640" t="str">
            <v>Kapasitas Bucket</v>
          </cell>
          <cell r="G1640" t="str">
            <v>V</v>
          </cell>
          <cell r="H1640">
            <v>1.5</v>
          </cell>
          <cell r="I1640" t="str">
            <v>M3</v>
          </cell>
        </row>
        <row r="1641">
          <cell r="D1641" t="str">
            <v>Faktor Bucket</v>
          </cell>
          <cell r="G1641" t="str">
            <v>Fb</v>
          </cell>
          <cell r="H1641">
            <v>0.9</v>
          </cell>
          <cell r="I1641" t="str">
            <v>-</v>
          </cell>
        </row>
        <row r="1642">
          <cell r="D1642" t="str">
            <v>Faktor Efesiensi Alat</v>
          </cell>
          <cell r="G1642" t="str">
            <v>Fa</v>
          </cell>
          <cell r="H1642">
            <v>0.83</v>
          </cell>
          <cell r="I1642" t="str">
            <v>-</v>
          </cell>
        </row>
        <row r="1644">
          <cell r="D1644" t="str">
            <v>Waktu Siklus</v>
          </cell>
          <cell r="G1644" t="str">
            <v>Ts1</v>
          </cell>
          <cell r="I1644" t="str">
            <v>Menit</v>
          </cell>
        </row>
        <row r="1645">
          <cell r="D1645" t="str">
            <v>- Mencampur</v>
          </cell>
          <cell r="G1645" t="str">
            <v>T1</v>
          </cell>
          <cell r="H1645">
            <v>3.5</v>
          </cell>
          <cell r="I1645" t="str">
            <v>Menit</v>
          </cell>
        </row>
        <row r="1646">
          <cell r="D1646" t="str">
            <v>- Memuat dll</v>
          </cell>
          <cell r="G1646" t="str">
            <v>T2</v>
          </cell>
          <cell r="H1646">
            <v>1.5</v>
          </cell>
          <cell r="I1646" t="str">
            <v>Menit</v>
          </cell>
        </row>
        <row r="1647">
          <cell r="G1647" t="str">
            <v>Ts1</v>
          </cell>
          <cell r="H1647">
            <v>5</v>
          </cell>
          <cell r="I1647" t="str">
            <v>Menit</v>
          </cell>
        </row>
        <row r="1649">
          <cell r="F1649" t="str">
            <v>V x Fb x Fa x 60</v>
          </cell>
        </row>
        <row r="1650">
          <cell r="D1650" t="str">
            <v xml:space="preserve">Kap. Prod/Jam </v>
          </cell>
          <cell r="E1650" t="str">
            <v>=</v>
          </cell>
          <cell r="F1650" t="str">
            <v>-</v>
          </cell>
          <cell r="G1650" t="str">
            <v>Q1</v>
          </cell>
          <cell r="H1650">
            <v>11.205</v>
          </cell>
          <cell r="I1650" t="str">
            <v>M3/Jam</v>
          </cell>
        </row>
        <row r="1651">
          <cell r="F1651" t="str">
            <v>Ts1 x Fk</v>
          </cell>
        </row>
        <row r="1653">
          <cell r="D1653" t="str">
            <v>Koefisien Alat/M3</v>
          </cell>
          <cell r="E1653" t="str">
            <v>=</v>
          </cell>
          <cell r="F1653" t="str">
            <v>1 : Q1</v>
          </cell>
          <cell r="G1653" t="str">
            <v>-</v>
          </cell>
          <cell r="H1653">
            <v>8.9200000000000002E-2</v>
          </cell>
          <cell r="I1653" t="str">
            <v>Jam</v>
          </cell>
        </row>
        <row r="1655">
          <cell r="B1655" t="str">
            <v>2.b</v>
          </cell>
          <cell r="D1655" t="str">
            <v>DUMP TRUCK</v>
          </cell>
        </row>
        <row r="1656">
          <cell r="D1656" t="str">
            <v>Kapasitas Bak</v>
          </cell>
          <cell r="G1656" t="str">
            <v>V</v>
          </cell>
          <cell r="H1656">
            <v>8</v>
          </cell>
          <cell r="I1656" t="str">
            <v>M3</v>
          </cell>
        </row>
        <row r="1657">
          <cell r="D1657" t="str">
            <v>Faktor Efesiensi Alat</v>
          </cell>
          <cell r="G1657" t="str">
            <v>Fa</v>
          </cell>
          <cell r="H1657">
            <v>0.83</v>
          </cell>
          <cell r="I1657" t="str">
            <v>-</v>
          </cell>
        </row>
        <row r="1658">
          <cell r="D1658" t="str">
            <v>Kecepatan rata-rata bermuatan</v>
          </cell>
          <cell r="G1658" t="str">
            <v>v1</v>
          </cell>
          <cell r="H1658">
            <v>25</v>
          </cell>
          <cell r="I1658" t="str">
            <v>Km/Jam</v>
          </cell>
        </row>
        <row r="1659">
          <cell r="D1659" t="str">
            <v>Kecepatan rata-rata Kosong</v>
          </cell>
          <cell r="G1659" t="str">
            <v>v2</v>
          </cell>
          <cell r="H1659">
            <v>30</v>
          </cell>
          <cell r="I1659" t="str">
            <v>Km/Jam</v>
          </cell>
        </row>
        <row r="1660">
          <cell r="D1660" t="str">
            <v>Waktu Siklus</v>
          </cell>
        </row>
        <row r="1661">
          <cell r="D1661" t="str">
            <v>- Waktu Tempuh Isi</v>
          </cell>
          <cell r="E1661" t="str">
            <v>=</v>
          </cell>
          <cell r="F1661" t="str">
            <v>(L : v1)  x  60</v>
          </cell>
          <cell r="G1661" t="str">
            <v>T1</v>
          </cell>
          <cell r="H1661">
            <v>72</v>
          </cell>
          <cell r="I1661" t="str">
            <v>Menit</v>
          </cell>
        </row>
        <row r="1662">
          <cell r="D1662" t="str">
            <v>- Waktu Tempuh Kosong</v>
          </cell>
          <cell r="E1662" t="str">
            <v>=</v>
          </cell>
          <cell r="F1662" t="str">
            <v>(L : v2)  x  60</v>
          </cell>
          <cell r="G1662" t="str">
            <v>T2</v>
          </cell>
          <cell r="H1662">
            <v>60</v>
          </cell>
          <cell r="I1662" t="str">
            <v>Menit</v>
          </cell>
        </row>
        <row r="1663">
          <cell r="D1663" t="str">
            <v>- Lain-lain</v>
          </cell>
          <cell r="E1663" t="str">
            <v>=</v>
          </cell>
          <cell r="G1663" t="str">
            <v>T3</v>
          </cell>
          <cell r="H1663">
            <v>2</v>
          </cell>
          <cell r="I1663" t="str">
            <v>Menit</v>
          </cell>
        </row>
        <row r="1664">
          <cell r="G1664" t="str">
            <v>Ts2</v>
          </cell>
          <cell r="H1664">
            <v>134</v>
          </cell>
          <cell r="I1664" t="str">
            <v>Menit</v>
          </cell>
        </row>
        <row r="1665">
          <cell r="F1665" t="str">
            <v>V x Fa x 60</v>
          </cell>
        </row>
        <row r="1666">
          <cell r="D1666" t="str">
            <v>Kap. Prod/jam</v>
          </cell>
          <cell r="E1666" t="str">
            <v>=</v>
          </cell>
          <cell r="F1666" t="str">
            <v>-</v>
          </cell>
          <cell r="G1666" t="str">
            <v>Q2</v>
          </cell>
          <cell r="H1666">
            <v>2.4776119402985075</v>
          </cell>
          <cell r="I1666" t="str">
            <v>M3/Jam</v>
          </cell>
        </row>
        <row r="1667">
          <cell r="F1667" t="str">
            <v>Fk x Ts2</v>
          </cell>
        </row>
        <row r="1669">
          <cell r="D1669" t="str">
            <v>Koefisiensi Alat/M3</v>
          </cell>
          <cell r="E1669" t="str">
            <v>=</v>
          </cell>
          <cell r="F1669" t="str">
            <v>1 : Q2</v>
          </cell>
          <cell r="H1669">
            <v>0.40360000000000001</v>
          </cell>
          <cell r="I1669" t="str">
            <v>Jam</v>
          </cell>
        </row>
        <row r="1673">
          <cell r="B1673" t="str">
            <v>|::</v>
          </cell>
        </row>
        <row r="1674">
          <cell r="B1674" t="str">
            <v>JENIS PEKERJAAN</v>
          </cell>
          <cell r="E1674" t="str">
            <v>:</v>
          </cell>
          <cell r="F1674" t="str">
            <v>Agregate Base Course (CBR 80 %), t = 20 Cm</v>
          </cell>
        </row>
        <row r="1676">
          <cell r="B1676" t="str">
            <v>2.c</v>
          </cell>
          <cell r="D1676" t="str">
            <v>MOTOR GRADER</v>
          </cell>
        </row>
        <row r="1677">
          <cell r="D1677" t="str">
            <v>Panjang hamparan</v>
          </cell>
          <cell r="G1677" t="str">
            <v>Lh</v>
          </cell>
          <cell r="H1677">
            <v>50</v>
          </cell>
          <cell r="I1677" t="str">
            <v>M</v>
          </cell>
        </row>
        <row r="1678">
          <cell r="D1678" t="str">
            <v>Lebar Efektif Kerja Blade</v>
          </cell>
          <cell r="G1678" t="str">
            <v>b</v>
          </cell>
          <cell r="H1678">
            <v>2.4</v>
          </cell>
          <cell r="I1678" t="str">
            <v>M</v>
          </cell>
        </row>
        <row r="1679">
          <cell r="D1679" t="str">
            <v>Faktor Efesiensi Alat</v>
          </cell>
          <cell r="G1679" t="str">
            <v>Fa</v>
          </cell>
          <cell r="H1679">
            <v>0.83</v>
          </cell>
          <cell r="I1679" t="str">
            <v>-</v>
          </cell>
        </row>
        <row r="1680">
          <cell r="D1680" t="str">
            <v>Kecepatan rata-rata alat</v>
          </cell>
          <cell r="G1680" t="str">
            <v>v</v>
          </cell>
          <cell r="H1680">
            <v>4</v>
          </cell>
          <cell r="I1680" t="str">
            <v>Km/Jam</v>
          </cell>
        </row>
        <row r="1681">
          <cell r="D1681" t="str">
            <v>Jumlah lintasan</v>
          </cell>
          <cell r="G1681" t="str">
            <v>n</v>
          </cell>
          <cell r="H1681">
            <v>8</v>
          </cell>
          <cell r="I1681" t="str">
            <v>Lintasan</v>
          </cell>
        </row>
        <row r="1683">
          <cell r="D1683" t="str">
            <v>Waktu Siklus</v>
          </cell>
        </row>
        <row r="1684">
          <cell r="D1684" t="str">
            <v>-Perataan I Lintasan</v>
          </cell>
          <cell r="E1684" t="str">
            <v>=</v>
          </cell>
          <cell r="F1684" t="str">
            <v>(Lh x 60) : (v x 1000)</v>
          </cell>
          <cell r="G1684" t="str">
            <v>T1</v>
          </cell>
          <cell r="H1684">
            <v>0.75</v>
          </cell>
          <cell r="I1684" t="str">
            <v>Menit</v>
          </cell>
        </row>
        <row r="1685">
          <cell r="D1685" t="str">
            <v>- Lain-lain</v>
          </cell>
          <cell r="E1685" t="str">
            <v>=</v>
          </cell>
          <cell r="G1685" t="str">
            <v>T2</v>
          </cell>
          <cell r="H1685">
            <v>1</v>
          </cell>
          <cell r="I1685" t="str">
            <v>Menit</v>
          </cell>
        </row>
        <row r="1686">
          <cell r="G1686" t="str">
            <v>Ts3</v>
          </cell>
          <cell r="H1686">
            <v>1.75</v>
          </cell>
          <cell r="I1686" t="str">
            <v>Menit</v>
          </cell>
        </row>
        <row r="1687">
          <cell r="F1687" t="str">
            <v>Lh x b x t x Fa x 60</v>
          </cell>
        </row>
        <row r="1688">
          <cell r="D1688" t="str">
            <v>Kapasitas Prod/jam</v>
          </cell>
          <cell r="E1688" t="str">
            <v>=</v>
          </cell>
          <cell r="F1688" t="str">
            <v>n x Ts3</v>
          </cell>
          <cell r="G1688" t="str">
            <v>Q3</v>
          </cell>
          <cell r="H1688">
            <v>64.028571428571425</v>
          </cell>
          <cell r="I1688" t="str">
            <v>M3</v>
          </cell>
        </row>
        <row r="1691">
          <cell r="D1691" t="str">
            <v>Koefisiensi Alat/M3</v>
          </cell>
          <cell r="E1691" t="str">
            <v>=</v>
          </cell>
          <cell r="F1691" t="str">
            <v>1 : Q3</v>
          </cell>
          <cell r="H1691">
            <v>1.5599999999999999E-2</v>
          </cell>
          <cell r="I1691" t="str">
            <v>Jam</v>
          </cell>
        </row>
        <row r="1693">
          <cell r="B1693" t="str">
            <v>2.d</v>
          </cell>
          <cell r="D1693" t="str">
            <v>VIBRATORY ROLLER</v>
          </cell>
        </row>
        <row r="1695">
          <cell r="D1695" t="str">
            <v>Kecepatan rata-rata alat</v>
          </cell>
          <cell r="G1695" t="str">
            <v>v</v>
          </cell>
          <cell r="H1695">
            <v>3</v>
          </cell>
          <cell r="I1695" t="str">
            <v>Km/Jam</v>
          </cell>
        </row>
        <row r="1696">
          <cell r="D1696" t="str">
            <v>Lebar Efektif Pemadatan</v>
          </cell>
          <cell r="G1696" t="str">
            <v>b</v>
          </cell>
          <cell r="H1696">
            <v>1.2</v>
          </cell>
          <cell r="I1696" t="str">
            <v>M</v>
          </cell>
        </row>
        <row r="1697">
          <cell r="D1697" t="str">
            <v>Jumlah lintasan</v>
          </cell>
          <cell r="G1697" t="str">
            <v>n</v>
          </cell>
          <cell r="H1697">
            <v>10</v>
          </cell>
          <cell r="I1697" t="str">
            <v>Lintasan</v>
          </cell>
        </row>
        <row r="1698">
          <cell r="D1698" t="str">
            <v>Faktor Efesiensi Alat</v>
          </cell>
          <cell r="G1698" t="str">
            <v>Fa</v>
          </cell>
          <cell r="H1698">
            <v>0.83</v>
          </cell>
          <cell r="I1698" t="str">
            <v>-</v>
          </cell>
        </row>
        <row r="1700">
          <cell r="F1700" t="str">
            <v>(v x 1000) x b x t x Fa</v>
          </cell>
        </row>
        <row r="1701">
          <cell r="D1701" t="str">
            <v>Kapasitas Prod/jam</v>
          </cell>
          <cell r="E1701" t="str">
            <v>=</v>
          </cell>
          <cell r="F1701" t="str">
            <v>-</v>
          </cell>
          <cell r="G1701" t="str">
            <v>Q4</v>
          </cell>
          <cell r="H1701">
            <v>44.819999999999993</v>
          </cell>
          <cell r="I1701" t="str">
            <v>M3</v>
          </cell>
        </row>
        <row r="1702">
          <cell r="F1702" t="str">
            <v xml:space="preserve">n </v>
          </cell>
        </row>
        <row r="1704">
          <cell r="D1704" t="str">
            <v>Koefisiensi Alat/M3</v>
          </cell>
          <cell r="E1704" t="str">
            <v>=</v>
          </cell>
          <cell r="F1704" t="str">
            <v>1 : Q4</v>
          </cell>
          <cell r="H1704">
            <v>2.23E-2</v>
          </cell>
          <cell r="I1704" t="str">
            <v>Jam</v>
          </cell>
        </row>
        <row r="1707">
          <cell r="B1707" t="str">
            <v>2.f</v>
          </cell>
          <cell r="D1707" t="str">
            <v>WATER TANK TRUCK</v>
          </cell>
        </row>
        <row r="1708">
          <cell r="D1708" t="str">
            <v>Volume Tangki Air</v>
          </cell>
          <cell r="G1708" t="str">
            <v>V</v>
          </cell>
          <cell r="H1708">
            <v>5</v>
          </cell>
          <cell r="I1708" t="str">
            <v>M3</v>
          </cell>
        </row>
        <row r="1709">
          <cell r="D1709" t="str">
            <v>Kebutuhan air/M3 agregat padat</v>
          </cell>
          <cell r="G1709" t="str">
            <v>Wc</v>
          </cell>
          <cell r="H1709">
            <v>7.0000000000000007E-2</v>
          </cell>
          <cell r="I1709" t="str">
            <v>M3</v>
          </cell>
        </row>
        <row r="1710">
          <cell r="D1710" t="str">
            <v>Jumlah pengisian tanggki/jam</v>
          </cell>
          <cell r="G1710" t="str">
            <v>n</v>
          </cell>
          <cell r="H1710">
            <v>1</v>
          </cell>
          <cell r="I1710" t="str">
            <v>Kali</v>
          </cell>
        </row>
        <row r="1711">
          <cell r="D1711" t="str">
            <v>Faktor Efesiensi Alat</v>
          </cell>
          <cell r="G1711" t="str">
            <v>Fa</v>
          </cell>
          <cell r="H1711">
            <v>0.83</v>
          </cell>
          <cell r="I1711" t="str">
            <v>-</v>
          </cell>
        </row>
        <row r="1713">
          <cell r="F1713" t="str">
            <v>V x n x Fa</v>
          </cell>
        </row>
        <row r="1714">
          <cell r="D1714" t="str">
            <v>Kap. Prod/jam</v>
          </cell>
          <cell r="E1714" t="str">
            <v>=</v>
          </cell>
          <cell r="F1714" t="str">
            <v>-</v>
          </cell>
          <cell r="G1714" t="str">
            <v>Q5</v>
          </cell>
          <cell r="H1714">
            <v>59.28571428571427</v>
          </cell>
          <cell r="I1714" t="str">
            <v>M3/Jam</v>
          </cell>
        </row>
        <row r="1715">
          <cell r="F1715" t="str">
            <v>Wc</v>
          </cell>
        </row>
        <row r="1717">
          <cell r="D1717" t="str">
            <v>Koefisiensi Alat/M3</v>
          </cell>
          <cell r="E1717" t="str">
            <v>=</v>
          </cell>
          <cell r="F1717" t="str">
            <v>1 : Q5</v>
          </cell>
          <cell r="H1717">
            <v>1.6899999999999998E-2</v>
          </cell>
          <cell r="I1717" t="str">
            <v>Jam</v>
          </cell>
        </row>
        <row r="1720">
          <cell r="B1720" t="str">
            <v>2.g</v>
          </cell>
          <cell r="D1720" t="str">
            <v>ALAT BANTU</v>
          </cell>
          <cell r="J1720" t="str">
            <v>Lump Sum</v>
          </cell>
        </row>
        <row r="1721">
          <cell r="D1721" t="str">
            <v>Diperlukan alat - alat bantu kecil</v>
          </cell>
        </row>
        <row r="1722">
          <cell r="D1722" t="str">
            <v>- Kereta dorong</v>
          </cell>
          <cell r="E1722" t="str">
            <v>=</v>
          </cell>
          <cell r="F1722" t="str">
            <v>2 buah</v>
          </cell>
        </row>
        <row r="1723">
          <cell r="D1723" t="str">
            <v>- Sekop</v>
          </cell>
          <cell r="E1723" t="str">
            <v>=</v>
          </cell>
          <cell r="F1723" t="str">
            <v>3 buah</v>
          </cell>
        </row>
        <row r="1724">
          <cell r="D1724" t="str">
            <v>- Garpu</v>
          </cell>
          <cell r="E1724" t="str">
            <v>=</v>
          </cell>
          <cell r="F1724" t="str">
            <v>2 buah</v>
          </cell>
        </row>
        <row r="1726">
          <cell r="B1726">
            <v>3</v>
          </cell>
          <cell r="D1726" t="str">
            <v>TENAGA</v>
          </cell>
        </row>
        <row r="1727">
          <cell r="D1727" t="str">
            <v>Produksi menentukan : WHEEL LOADER</v>
          </cell>
          <cell r="G1727" t="str">
            <v>Q1</v>
          </cell>
          <cell r="H1727">
            <v>11.205</v>
          </cell>
          <cell r="I1727" t="str">
            <v>M3/Jam</v>
          </cell>
        </row>
        <row r="1728">
          <cell r="D1728" t="str">
            <v>Produksi agregat/hari</v>
          </cell>
          <cell r="E1728" t="str">
            <v>=</v>
          </cell>
          <cell r="F1728" t="str">
            <v>Tk x Q1</v>
          </cell>
          <cell r="G1728" t="str">
            <v>Qt</v>
          </cell>
          <cell r="H1728">
            <v>78.435000000000002</v>
          </cell>
          <cell r="I1728" t="str">
            <v>M3</v>
          </cell>
        </row>
        <row r="1730">
          <cell r="D1730" t="str">
            <v>Kebutuhan Tenaga  :</v>
          </cell>
        </row>
        <row r="1731">
          <cell r="F1731" t="str">
            <v>- Pekerja</v>
          </cell>
          <cell r="G1731" t="str">
            <v>P</v>
          </cell>
          <cell r="H1731">
            <v>7</v>
          </cell>
          <cell r="I1731" t="str">
            <v>Orang</v>
          </cell>
        </row>
        <row r="1732">
          <cell r="F1732" t="str">
            <v>- Mandor</v>
          </cell>
          <cell r="G1732" t="str">
            <v>M</v>
          </cell>
          <cell r="H1732">
            <v>1</v>
          </cell>
          <cell r="I1732" t="str">
            <v>Orang</v>
          </cell>
        </row>
        <row r="1734">
          <cell r="D1734" t="str">
            <v>Koefisien Tenaga/M3</v>
          </cell>
        </row>
        <row r="1735">
          <cell r="D1735" t="str">
            <v>- Pekerja</v>
          </cell>
          <cell r="E1735" t="str">
            <v>=</v>
          </cell>
          <cell r="F1735" t="str">
            <v>(Tk x P) : Qt</v>
          </cell>
          <cell r="H1735">
            <v>0.62470000000000003</v>
          </cell>
          <cell r="I1735" t="str">
            <v>jam</v>
          </cell>
        </row>
        <row r="1736">
          <cell r="D1736" t="str">
            <v>- Mandor</v>
          </cell>
          <cell r="E1736" t="str">
            <v>=</v>
          </cell>
          <cell r="F1736" t="str">
            <v>(Tk x M) : Qt</v>
          </cell>
          <cell r="H1736">
            <v>8.9200000000000002E-2</v>
          </cell>
          <cell r="I1736" t="str">
            <v>jam</v>
          </cell>
        </row>
        <row r="1739">
          <cell r="B1739" t="str">
            <v>|::</v>
          </cell>
        </row>
        <row r="1740">
          <cell r="B1740" t="str">
            <v>DASAR ANALISA</v>
          </cell>
        </row>
        <row r="1741">
          <cell r="B1741" t="str">
            <v>PEMBANGUNAN LAPANGAN PARKIR KENDARAAN, STP, WTP BANDARA SIM</v>
          </cell>
        </row>
        <row r="1743">
          <cell r="B1743" t="str">
            <v>LOKASI</v>
          </cell>
          <cell r="E1743" t="str">
            <v>:</v>
          </cell>
          <cell r="F1743" t="str">
            <v>BANDARA SULTAN ISKANDAR MUDA</v>
          </cell>
        </row>
        <row r="1745">
          <cell r="B1745" t="str">
            <v>JENIS PEKERJAAN</v>
          </cell>
          <cell r="E1745" t="str">
            <v>:</v>
          </cell>
          <cell r="F1745" t="str">
            <v>Agregate Subbase Course (CBR 35 %), t = 20 Cm</v>
          </cell>
        </row>
        <row r="1746">
          <cell r="B1746" t="str">
            <v>SATUAN PEKERJAAN</v>
          </cell>
          <cell r="E1746" t="str">
            <v>:</v>
          </cell>
          <cell r="F1746" t="str">
            <v>M3</v>
          </cell>
        </row>
        <row r="1749">
          <cell r="B1749" t="str">
            <v>NO</v>
          </cell>
          <cell r="C1749" t="str">
            <v>URAIAN</v>
          </cell>
          <cell r="G1749" t="str">
            <v>KODE</v>
          </cell>
          <cell r="H1749" t="str">
            <v>KOEF</v>
          </cell>
          <cell r="I1749" t="str">
            <v>SATUAN</v>
          </cell>
          <cell r="J1749" t="str">
            <v>KET</v>
          </cell>
        </row>
        <row r="1752">
          <cell r="B1752" t="str">
            <v>I.</v>
          </cell>
          <cell r="D1752" t="str">
            <v>ASUMSI</v>
          </cell>
        </row>
        <row r="1753">
          <cell r="B1753">
            <v>1</v>
          </cell>
          <cell r="D1753" t="str">
            <v>Menggunakan alat berat cara mekanik</v>
          </cell>
        </row>
        <row r="1754">
          <cell r="B1754">
            <v>2</v>
          </cell>
          <cell r="D1754" t="str">
            <v>Lokasi Pekerjaan : Sepanjang jalan</v>
          </cell>
        </row>
        <row r="1755">
          <cell r="B1755">
            <v>3</v>
          </cell>
          <cell r="D1755" t="str">
            <v>Kondisi Jalan : Sedang/Baik</v>
          </cell>
        </row>
        <row r="1756">
          <cell r="B1756">
            <v>4</v>
          </cell>
          <cell r="D1756" t="str">
            <v>Jarak rata - rata base camp ke lokasi pekerjaan</v>
          </cell>
          <cell r="G1756" t="str">
            <v>L</v>
          </cell>
          <cell r="H1756">
            <v>30</v>
          </cell>
          <cell r="I1756" t="str">
            <v>Km</v>
          </cell>
        </row>
        <row r="1757">
          <cell r="B1757">
            <v>5</v>
          </cell>
          <cell r="D1757" t="str">
            <v>Tebal lapis Agregat Padat</v>
          </cell>
          <cell r="G1757" t="str">
            <v>t</v>
          </cell>
          <cell r="H1757">
            <v>0.2</v>
          </cell>
          <cell r="I1757" t="str">
            <v>M</v>
          </cell>
        </row>
        <row r="1758">
          <cell r="B1758">
            <v>6</v>
          </cell>
          <cell r="D1758" t="str">
            <v>Faktor Pengembangan Bahan</v>
          </cell>
          <cell r="G1758" t="str">
            <v>Fk</v>
          </cell>
          <cell r="H1758">
            <v>1.2</v>
          </cell>
          <cell r="I1758" t="str">
            <v>-</v>
          </cell>
        </row>
        <row r="1759">
          <cell r="B1759">
            <v>7</v>
          </cell>
          <cell r="D1759" t="str">
            <v>Jam Kerja Efektif per - hari</v>
          </cell>
          <cell r="G1759" t="str">
            <v>Tk</v>
          </cell>
          <cell r="H1759">
            <v>7</v>
          </cell>
          <cell r="I1759" t="str">
            <v>Jam</v>
          </cell>
        </row>
        <row r="1760">
          <cell r="B1760">
            <v>8</v>
          </cell>
          <cell r="D1760" t="str">
            <v>Porsi Campuran</v>
          </cell>
          <cell r="E1760" t="str">
            <v>:</v>
          </cell>
          <cell r="F1760" t="str">
            <v>- Agregat Kasar</v>
          </cell>
          <cell r="G1760" t="str">
            <v>Ak</v>
          </cell>
          <cell r="H1760">
            <v>59</v>
          </cell>
          <cell r="I1760" t="str">
            <v>%</v>
          </cell>
        </row>
        <row r="1761">
          <cell r="F1761" t="str">
            <v>- Agregat Halus</v>
          </cell>
          <cell r="G1761" t="str">
            <v>Ah</v>
          </cell>
          <cell r="H1761">
            <v>41</v>
          </cell>
          <cell r="I1761" t="str">
            <v>%</v>
          </cell>
        </row>
        <row r="1765">
          <cell r="B1765" t="str">
            <v>II.</v>
          </cell>
          <cell r="D1765" t="str">
            <v>URUTAN KERJA</v>
          </cell>
        </row>
        <row r="1766">
          <cell r="B1766">
            <v>1</v>
          </cell>
          <cell r="D1766" t="str">
            <v>Wheel Loader memuat Agregat ke Dalam Dump Truckdi Base Camp</v>
          </cell>
        </row>
        <row r="1767">
          <cell r="B1767">
            <v>2</v>
          </cell>
          <cell r="D1767" t="str">
            <v>Dumptruck Mengangkut Agregat ke lokasi dan dihampar dengan</v>
          </cell>
        </row>
        <row r="1768">
          <cell r="D1768" t="str">
            <v>Motor Grader</v>
          </cell>
        </row>
        <row r="1769">
          <cell r="B1769">
            <v>3</v>
          </cell>
          <cell r="D1769" t="str">
            <v xml:space="preserve">Hamparen Agregat dibasahi dengan Water Tank Truck sebelum </v>
          </cell>
        </row>
        <row r="1770">
          <cell r="D1770" t="str">
            <v>dipadatkan dengan Tandem Roler dan PTR</v>
          </cell>
        </row>
        <row r="1771">
          <cell r="B1771">
            <v>4</v>
          </cell>
          <cell r="D1771" t="str">
            <v xml:space="preserve">Selama pemadatan sekelompok pekerja akan merapikan tepi </v>
          </cell>
        </row>
        <row r="1772">
          <cell r="D1772" t="str">
            <v>hamparan dan level permukaan dengan menggunakan alat bantu</v>
          </cell>
        </row>
        <row r="1774">
          <cell r="B1774" t="str">
            <v>III.</v>
          </cell>
          <cell r="D1774" t="str">
            <v>PEMAKAIAN BAHAN, ALAT DAN TENAGA</v>
          </cell>
        </row>
        <row r="1776">
          <cell r="B1776">
            <v>1</v>
          </cell>
          <cell r="D1776" t="str">
            <v>BAHAN</v>
          </cell>
        </row>
        <row r="1777">
          <cell r="D1777" t="str">
            <v>- Agregat Kasar</v>
          </cell>
          <cell r="E1777" t="str">
            <v>=</v>
          </cell>
          <cell r="F1777" t="str">
            <v>Ak x 1 M3 x Fk</v>
          </cell>
          <cell r="H1777">
            <v>0.42</v>
          </cell>
          <cell r="J1777" t="str">
            <v>ditetapkan</v>
          </cell>
        </row>
        <row r="1778">
          <cell r="D1778" t="str">
            <v>- Agregat Halus</v>
          </cell>
          <cell r="E1778" t="str">
            <v>=</v>
          </cell>
          <cell r="F1778" t="str">
            <v>Ah x 1 M3 x Fk</v>
          </cell>
          <cell r="H1778">
            <v>0.24</v>
          </cell>
          <cell r="J1778" t="str">
            <v xml:space="preserve">dalam </v>
          </cell>
        </row>
        <row r="1779">
          <cell r="D1779" t="str">
            <v>- Sirtu</v>
          </cell>
          <cell r="H1779">
            <v>0.54</v>
          </cell>
          <cell r="J1779" t="str">
            <v>dokumen</v>
          </cell>
        </row>
        <row r="1780">
          <cell r="J1780" t="str">
            <v>Lelang</v>
          </cell>
        </row>
        <row r="1781">
          <cell r="B1781">
            <v>2</v>
          </cell>
          <cell r="D1781" t="str">
            <v>ALAT</v>
          </cell>
        </row>
        <row r="1782">
          <cell r="B1782" t="str">
            <v>2.a</v>
          </cell>
          <cell r="D1782" t="str">
            <v>WHEEL LOADER</v>
          </cell>
        </row>
        <row r="1783">
          <cell r="D1783" t="str">
            <v>Kapasitas Bucket</v>
          </cell>
          <cell r="G1783" t="str">
            <v>V</v>
          </cell>
          <cell r="H1783">
            <v>1.5</v>
          </cell>
          <cell r="I1783" t="str">
            <v>M3</v>
          </cell>
        </row>
        <row r="1784">
          <cell r="D1784" t="str">
            <v>Faktor Bucket</v>
          </cell>
          <cell r="G1784" t="str">
            <v>Fb</v>
          </cell>
          <cell r="H1784">
            <v>0.9</v>
          </cell>
          <cell r="I1784" t="str">
            <v>-</v>
          </cell>
        </row>
        <row r="1785">
          <cell r="D1785" t="str">
            <v>Faktor Efesiensi Alat</v>
          </cell>
          <cell r="G1785" t="str">
            <v>Fa</v>
          </cell>
          <cell r="H1785">
            <v>0.83</v>
          </cell>
          <cell r="I1785" t="str">
            <v>-</v>
          </cell>
        </row>
        <row r="1787">
          <cell r="D1787" t="str">
            <v>Waktu Siklus</v>
          </cell>
          <cell r="G1787" t="str">
            <v>Ts1</v>
          </cell>
          <cell r="I1787" t="str">
            <v>Menit</v>
          </cell>
        </row>
        <row r="1788">
          <cell r="D1788" t="str">
            <v>- Mencampur</v>
          </cell>
          <cell r="G1788" t="str">
            <v>T1</v>
          </cell>
          <cell r="H1788">
            <v>3.5</v>
          </cell>
          <cell r="I1788" t="str">
            <v>Menit</v>
          </cell>
        </row>
        <row r="1789">
          <cell r="D1789" t="str">
            <v>- Memuat dll</v>
          </cell>
          <cell r="G1789" t="str">
            <v>T2</v>
          </cell>
          <cell r="H1789">
            <v>1.5</v>
          </cell>
          <cell r="I1789" t="str">
            <v>Menit</v>
          </cell>
        </row>
        <row r="1790">
          <cell r="G1790" t="str">
            <v>Ts1</v>
          </cell>
          <cell r="H1790">
            <v>5</v>
          </cell>
          <cell r="I1790" t="str">
            <v>Menit</v>
          </cell>
        </row>
        <row r="1792">
          <cell r="F1792" t="str">
            <v>V x Fb x Fa x 60</v>
          </cell>
        </row>
        <row r="1793">
          <cell r="D1793" t="str">
            <v xml:space="preserve">Kap. Prod/Jam </v>
          </cell>
          <cell r="E1793" t="str">
            <v>=</v>
          </cell>
          <cell r="F1793" t="str">
            <v>-</v>
          </cell>
          <cell r="G1793" t="str">
            <v>Q1</v>
          </cell>
          <cell r="H1793">
            <v>11.205</v>
          </cell>
          <cell r="I1793" t="str">
            <v>M3</v>
          </cell>
        </row>
        <row r="1794">
          <cell r="F1794" t="str">
            <v>Ts1 x Fk</v>
          </cell>
        </row>
        <row r="1796">
          <cell r="D1796" t="str">
            <v>Koefisien Alat/M3</v>
          </cell>
          <cell r="E1796" t="str">
            <v>=</v>
          </cell>
          <cell r="F1796" t="str">
            <v>1 : Q1</v>
          </cell>
          <cell r="G1796" t="str">
            <v>-</v>
          </cell>
          <cell r="H1796">
            <v>8.9200000000000002E-2</v>
          </cell>
          <cell r="I1796" t="str">
            <v>Jam</v>
          </cell>
        </row>
        <row r="1798">
          <cell r="B1798" t="str">
            <v>2.b</v>
          </cell>
          <cell r="D1798" t="str">
            <v>DUMP TRUCK</v>
          </cell>
        </row>
        <row r="1799">
          <cell r="D1799" t="str">
            <v>Kapasitas Bak</v>
          </cell>
          <cell r="G1799" t="str">
            <v>V</v>
          </cell>
          <cell r="H1799">
            <v>8</v>
          </cell>
          <cell r="I1799" t="str">
            <v>M3</v>
          </cell>
        </row>
        <row r="1800">
          <cell r="D1800" t="str">
            <v>Faktor Efesiensi Alat</v>
          </cell>
          <cell r="G1800" t="str">
            <v>Fa</v>
          </cell>
          <cell r="H1800">
            <v>0.83</v>
          </cell>
          <cell r="I1800" t="str">
            <v>-</v>
          </cell>
        </row>
        <row r="1801">
          <cell r="D1801" t="str">
            <v>Kecepatan rata-rata bermuatan</v>
          </cell>
          <cell r="G1801" t="str">
            <v>v1</v>
          </cell>
          <cell r="H1801">
            <v>25</v>
          </cell>
          <cell r="I1801" t="str">
            <v>Km/Jam</v>
          </cell>
        </row>
        <row r="1802">
          <cell r="D1802" t="str">
            <v>Kecepatan rata-rata Kosong</v>
          </cell>
          <cell r="G1802" t="str">
            <v>v2</v>
          </cell>
          <cell r="H1802">
            <v>30</v>
          </cell>
          <cell r="I1802" t="str">
            <v>Km/Jam</v>
          </cell>
        </row>
        <row r="1803">
          <cell r="D1803" t="str">
            <v>Waktu Siklus</v>
          </cell>
        </row>
        <row r="1804">
          <cell r="D1804" t="str">
            <v>- Waktu Tempuh Isi</v>
          </cell>
          <cell r="E1804" t="str">
            <v>=</v>
          </cell>
          <cell r="F1804" t="str">
            <v>(L : v1)  x  60</v>
          </cell>
          <cell r="G1804" t="str">
            <v>T1</v>
          </cell>
          <cell r="H1804">
            <v>72</v>
          </cell>
          <cell r="I1804" t="str">
            <v>Menit</v>
          </cell>
        </row>
        <row r="1805">
          <cell r="D1805" t="str">
            <v>- Waktu Tempuh Kosong</v>
          </cell>
          <cell r="E1805" t="str">
            <v>=</v>
          </cell>
          <cell r="F1805" t="str">
            <v>(L : v2)  x  60</v>
          </cell>
          <cell r="G1805" t="str">
            <v>T2</v>
          </cell>
          <cell r="H1805">
            <v>60</v>
          </cell>
          <cell r="I1805" t="str">
            <v>Menit</v>
          </cell>
        </row>
        <row r="1806">
          <cell r="D1806" t="str">
            <v>- Lain-lain</v>
          </cell>
          <cell r="E1806" t="str">
            <v>=</v>
          </cell>
          <cell r="G1806" t="str">
            <v>T3</v>
          </cell>
          <cell r="H1806">
            <v>5</v>
          </cell>
          <cell r="I1806" t="str">
            <v>Menit</v>
          </cell>
        </row>
        <row r="1807">
          <cell r="G1807" t="str">
            <v>Ts2</v>
          </cell>
          <cell r="H1807">
            <v>137</v>
          </cell>
          <cell r="I1807" t="str">
            <v>Menit</v>
          </cell>
        </row>
        <row r="1808">
          <cell r="F1808" t="str">
            <v>V x Fa x 60</v>
          </cell>
        </row>
        <row r="1809">
          <cell r="D1809" t="str">
            <v>Kap. Prod/jam</v>
          </cell>
          <cell r="E1809" t="str">
            <v>=</v>
          </cell>
          <cell r="F1809" t="str">
            <v>-</v>
          </cell>
          <cell r="G1809" t="str">
            <v>Q2</v>
          </cell>
          <cell r="H1809">
            <v>2.4233576642335763</v>
          </cell>
          <cell r="I1809" t="str">
            <v>M3</v>
          </cell>
        </row>
        <row r="1810">
          <cell r="F1810" t="str">
            <v>Fk x Ts2</v>
          </cell>
        </row>
        <row r="1812">
          <cell r="D1812" t="str">
            <v>Koefisiensi Alat/M3</v>
          </cell>
          <cell r="E1812" t="str">
            <v>=</v>
          </cell>
          <cell r="F1812" t="str">
            <v>1 : Q2</v>
          </cell>
          <cell r="H1812">
            <v>0.41270000000000001</v>
          </cell>
          <cell r="I1812" t="str">
            <v>Jam</v>
          </cell>
        </row>
        <row r="1814">
          <cell r="B1814" t="str">
            <v>|::</v>
          </cell>
        </row>
        <row r="1815">
          <cell r="B1815" t="str">
            <v>JENIS PEKERJAAN</v>
          </cell>
          <cell r="E1815" t="str">
            <v>:</v>
          </cell>
          <cell r="F1815" t="str">
            <v>Agregate Subbase Course (CBR 35 %), t = 20 Cm</v>
          </cell>
        </row>
        <row r="1817">
          <cell r="B1817" t="str">
            <v>2.c</v>
          </cell>
          <cell r="D1817" t="str">
            <v>MOTOR GRADER</v>
          </cell>
        </row>
        <row r="1818">
          <cell r="D1818" t="str">
            <v>Panjang hamparan</v>
          </cell>
          <cell r="G1818" t="str">
            <v>Lh</v>
          </cell>
          <cell r="H1818">
            <v>50</v>
          </cell>
          <cell r="I1818" t="str">
            <v>M</v>
          </cell>
        </row>
        <row r="1819">
          <cell r="D1819" t="str">
            <v>Lebar Efektif Kerja Blade</v>
          </cell>
          <cell r="G1819" t="str">
            <v>b</v>
          </cell>
          <cell r="H1819">
            <v>2.4</v>
          </cell>
          <cell r="I1819" t="str">
            <v>M</v>
          </cell>
        </row>
        <row r="1820">
          <cell r="D1820" t="str">
            <v>Faktor Efesiensi Alat</v>
          </cell>
          <cell r="G1820" t="str">
            <v>Fa</v>
          </cell>
          <cell r="H1820">
            <v>0.83</v>
          </cell>
          <cell r="I1820" t="str">
            <v>-</v>
          </cell>
        </row>
        <row r="1821">
          <cell r="D1821" t="str">
            <v>Kecepatan rata-rata alat</v>
          </cell>
          <cell r="G1821" t="str">
            <v>v</v>
          </cell>
          <cell r="H1821">
            <v>4</v>
          </cell>
          <cell r="I1821" t="str">
            <v>Km/Jam</v>
          </cell>
        </row>
        <row r="1822">
          <cell r="D1822" t="str">
            <v>Jumlah lintasan</v>
          </cell>
          <cell r="G1822" t="str">
            <v>n</v>
          </cell>
          <cell r="H1822">
            <v>8</v>
          </cell>
          <cell r="I1822" t="str">
            <v>Lintasan</v>
          </cell>
        </row>
        <row r="1824">
          <cell r="D1824" t="str">
            <v>Waktu Siklus</v>
          </cell>
        </row>
        <row r="1825">
          <cell r="D1825" t="str">
            <v>-Perataan I Lintasan</v>
          </cell>
          <cell r="E1825" t="str">
            <v>=</v>
          </cell>
          <cell r="F1825" t="str">
            <v>(Lh x 60) : (v x 1000)</v>
          </cell>
          <cell r="G1825" t="str">
            <v>T1</v>
          </cell>
          <cell r="H1825">
            <v>0.75</v>
          </cell>
          <cell r="I1825" t="str">
            <v>Menit</v>
          </cell>
        </row>
        <row r="1826">
          <cell r="D1826" t="str">
            <v>- Lain-lain</v>
          </cell>
          <cell r="E1826" t="str">
            <v>=</v>
          </cell>
          <cell r="G1826" t="str">
            <v>T2</v>
          </cell>
          <cell r="H1826">
            <v>1.5</v>
          </cell>
          <cell r="I1826" t="str">
            <v>Menit</v>
          </cell>
        </row>
        <row r="1827">
          <cell r="G1827" t="str">
            <v>Ts3</v>
          </cell>
          <cell r="H1827">
            <v>2.25</v>
          </cell>
          <cell r="I1827" t="str">
            <v>Menit</v>
          </cell>
        </row>
        <row r="1828">
          <cell r="F1828" t="str">
            <v>Lh x b x t x Fa x 60</v>
          </cell>
        </row>
        <row r="1829">
          <cell r="D1829" t="str">
            <v>Kapasitas Prod/jam</v>
          </cell>
          <cell r="E1829" t="str">
            <v>=</v>
          </cell>
          <cell r="F1829" t="str">
            <v>n x Ts3</v>
          </cell>
          <cell r="G1829" t="str">
            <v>Q3</v>
          </cell>
          <cell r="H1829">
            <v>66.400000000000006</v>
          </cell>
          <cell r="I1829" t="str">
            <v>M3</v>
          </cell>
        </row>
        <row r="1832">
          <cell r="D1832" t="str">
            <v>Koefisiensi Alat/M3</v>
          </cell>
          <cell r="E1832" t="str">
            <v>=</v>
          </cell>
          <cell r="F1832" t="str">
            <v>1 : Q3</v>
          </cell>
          <cell r="H1832">
            <v>1.5100000000000001E-2</v>
          </cell>
          <cell r="I1832" t="str">
            <v>Jam</v>
          </cell>
        </row>
        <row r="1834">
          <cell r="B1834" t="str">
            <v>2.d</v>
          </cell>
          <cell r="D1834" t="str">
            <v>VIBRATORY ROLLER</v>
          </cell>
        </row>
        <row r="1836">
          <cell r="D1836" t="str">
            <v>Kecepatan rata-rata alat</v>
          </cell>
          <cell r="G1836" t="str">
            <v>v</v>
          </cell>
          <cell r="H1836">
            <v>3</v>
          </cell>
          <cell r="I1836" t="str">
            <v>Km/Jam</v>
          </cell>
        </row>
        <row r="1837">
          <cell r="D1837" t="str">
            <v>Lebar Efektif Pemadatan</v>
          </cell>
          <cell r="G1837" t="str">
            <v>b</v>
          </cell>
          <cell r="H1837">
            <v>1.2</v>
          </cell>
          <cell r="I1837" t="str">
            <v>M</v>
          </cell>
        </row>
        <row r="1838">
          <cell r="D1838" t="str">
            <v>Jumlah lintasan</v>
          </cell>
          <cell r="G1838" t="str">
            <v>n</v>
          </cell>
          <cell r="H1838">
            <v>8</v>
          </cell>
          <cell r="I1838" t="str">
            <v>Lintasan</v>
          </cell>
        </row>
        <row r="1839">
          <cell r="D1839" t="str">
            <v>Faktor Efesiensi Alat</v>
          </cell>
          <cell r="G1839" t="str">
            <v>Fa</v>
          </cell>
          <cell r="H1839">
            <v>0.83</v>
          </cell>
          <cell r="I1839" t="str">
            <v>-</v>
          </cell>
        </row>
        <row r="1841">
          <cell r="F1841" t="str">
            <v>(v x 1000) x b x t x Fa</v>
          </cell>
        </row>
        <row r="1842">
          <cell r="D1842" t="str">
            <v>Kapasitas Prod/jam</v>
          </cell>
          <cell r="E1842" t="str">
            <v>=</v>
          </cell>
          <cell r="F1842" t="str">
            <v>-</v>
          </cell>
          <cell r="G1842" t="str">
            <v>Q4</v>
          </cell>
          <cell r="H1842">
            <v>74.699999999999989</v>
          </cell>
          <cell r="I1842" t="str">
            <v>M3</v>
          </cell>
        </row>
        <row r="1843">
          <cell r="F1843" t="str">
            <v xml:space="preserve">n </v>
          </cell>
        </row>
        <row r="1845">
          <cell r="D1845" t="str">
            <v>Koefisiensi Alat/M3</v>
          </cell>
          <cell r="E1845" t="str">
            <v>=</v>
          </cell>
          <cell r="F1845" t="str">
            <v>1 : Q4</v>
          </cell>
          <cell r="H1845">
            <v>1.34E-2</v>
          </cell>
          <cell r="I1845" t="str">
            <v>Jam</v>
          </cell>
        </row>
        <row r="1848">
          <cell r="B1848" t="str">
            <v>2.e</v>
          </cell>
          <cell r="D1848" t="str">
            <v>WATER TANK TRUCK</v>
          </cell>
        </row>
        <row r="1849">
          <cell r="D1849" t="str">
            <v>Volume Tangki Air</v>
          </cell>
          <cell r="G1849" t="str">
            <v>V</v>
          </cell>
          <cell r="H1849">
            <v>5</v>
          </cell>
          <cell r="I1849" t="str">
            <v>M3</v>
          </cell>
        </row>
        <row r="1850">
          <cell r="D1850" t="str">
            <v>Kebutuhan air/M3 agregat padat</v>
          </cell>
          <cell r="G1850" t="str">
            <v>Wc</v>
          </cell>
          <cell r="H1850">
            <v>7.0000000000000007E-2</v>
          </cell>
          <cell r="I1850" t="str">
            <v>M3</v>
          </cell>
        </row>
        <row r="1851">
          <cell r="D1851" t="str">
            <v>Jumlah pengisian tanggki/jam</v>
          </cell>
          <cell r="G1851" t="str">
            <v>n</v>
          </cell>
          <cell r="H1851">
            <v>1</v>
          </cell>
          <cell r="I1851" t="str">
            <v>Kali</v>
          </cell>
        </row>
        <row r="1852">
          <cell r="D1852" t="str">
            <v>Faktor Efesiensi Alat</v>
          </cell>
          <cell r="G1852" t="str">
            <v>Fa</v>
          </cell>
          <cell r="H1852">
            <v>0.83</v>
          </cell>
          <cell r="I1852" t="str">
            <v>-</v>
          </cell>
        </row>
        <row r="1854">
          <cell r="F1854" t="str">
            <v>V x n x Fa</v>
          </cell>
        </row>
        <row r="1855">
          <cell r="D1855" t="str">
            <v>Kap. Prod/jam</v>
          </cell>
          <cell r="E1855" t="str">
            <v>=</v>
          </cell>
          <cell r="F1855" t="str">
            <v>-</v>
          </cell>
          <cell r="G1855" t="str">
            <v>Q5</v>
          </cell>
          <cell r="H1855">
            <v>59.28571428571427</v>
          </cell>
          <cell r="I1855" t="str">
            <v>M3/Jam</v>
          </cell>
        </row>
        <row r="1856">
          <cell r="F1856" t="str">
            <v>Wc</v>
          </cell>
        </row>
        <row r="1858">
          <cell r="D1858" t="str">
            <v>Koefisiensi Alat/M3</v>
          </cell>
          <cell r="E1858" t="str">
            <v>=</v>
          </cell>
          <cell r="F1858" t="str">
            <v>1 : Q5</v>
          </cell>
          <cell r="H1858">
            <v>1.6899999999999998E-2</v>
          </cell>
          <cell r="I1858" t="str">
            <v>Jam</v>
          </cell>
        </row>
        <row r="1861">
          <cell r="B1861" t="str">
            <v>2f</v>
          </cell>
          <cell r="D1861" t="str">
            <v>ALAT BANTU</v>
          </cell>
          <cell r="J1861" t="str">
            <v>Lump Sum</v>
          </cell>
        </row>
        <row r="1862">
          <cell r="D1862" t="str">
            <v>Diperlukan alat - alat bantu kecil</v>
          </cell>
        </row>
        <row r="1863">
          <cell r="D1863" t="str">
            <v>- Kereta dorong</v>
          </cell>
          <cell r="E1863" t="str">
            <v>=</v>
          </cell>
          <cell r="F1863" t="str">
            <v>2 buah</v>
          </cell>
        </row>
        <row r="1864">
          <cell r="D1864" t="str">
            <v>- Sekop</v>
          </cell>
          <cell r="E1864" t="str">
            <v>=</v>
          </cell>
          <cell r="F1864" t="str">
            <v>3 buah</v>
          </cell>
        </row>
        <row r="1865">
          <cell r="D1865" t="str">
            <v>- Garpu</v>
          </cell>
          <cell r="E1865" t="str">
            <v>=</v>
          </cell>
          <cell r="F1865" t="str">
            <v>2 buah</v>
          </cell>
        </row>
        <row r="1867">
          <cell r="B1867">
            <v>3</v>
          </cell>
          <cell r="D1867" t="str">
            <v>TENAGA</v>
          </cell>
        </row>
        <row r="1868">
          <cell r="D1868" t="str">
            <v>Produksi menentukan : WHEEL LOADER</v>
          </cell>
          <cell r="G1868" t="str">
            <v>Q1</v>
          </cell>
          <cell r="H1868">
            <v>11.205</v>
          </cell>
          <cell r="I1868" t="str">
            <v>M3/Jam</v>
          </cell>
        </row>
        <row r="1869">
          <cell r="D1869" t="str">
            <v>Produksi agregat/hari</v>
          </cell>
          <cell r="E1869" t="str">
            <v>=</v>
          </cell>
          <cell r="F1869" t="str">
            <v>Tk x Q1</v>
          </cell>
          <cell r="G1869" t="str">
            <v>Qt</v>
          </cell>
          <cell r="H1869">
            <v>78.435000000000002</v>
          </cell>
          <cell r="I1869" t="str">
            <v>M3</v>
          </cell>
        </row>
        <row r="1871">
          <cell r="D1871" t="str">
            <v>Kebutuhan Tenaga  :</v>
          </cell>
        </row>
        <row r="1872">
          <cell r="F1872" t="str">
            <v>- Pekerja</v>
          </cell>
          <cell r="G1872" t="str">
            <v>P</v>
          </cell>
          <cell r="H1872">
            <v>7</v>
          </cell>
          <cell r="I1872" t="str">
            <v>Orang</v>
          </cell>
        </row>
        <row r="1873">
          <cell r="F1873" t="str">
            <v>- Mandor</v>
          </cell>
          <cell r="G1873" t="str">
            <v>M</v>
          </cell>
          <cell r="H1873">
            <v>1</v>
          </cell>
          <cell r="I1873" t="str">
            <v>Orang</v>
          </cell>
        </row>
        <row r="1875">
          <cell r="D1875" t="str">
            <v>Koefisien Tenaga/M3</v>
          </cell>
        </row>
        <row r="1876">
          <cell r="D1876" t="str">
            <v>- Pekerja</v>
          </cell>
          <cell r="E1876" t="str">
            <v>=</v>
          </cell>
          <cell r="F1876" t="str">
            <v>(Tk x P) : Qt</v>
          </cell>
          <cell r="H1876">
            <v>0.62470000000000003</v>
          </cell>
          <cell r="I1876" t="str">
            <v>jam</v>
          </cell>
        </row>
        <row r="1877">
          <cell r="D1877" t="str">
            <v>- Mandor</v>
          </cell>
          <cell r="E1877" t="str">
            <v>=</v>
          </cell>
          <cell r="F1877" t="str">
            <v>(Tk x M) : Qt</v>
          </cell>
          <cell r="H1877">
            <v>8.9200000000000002E-2</v>
          </cell>
          <cell r="I1877" t="str">
            <v>jam</v>
          </cell>
        </row>
        <row r="1880">
          <cell r="B1880" t="str">
            <v>|::</v>
          </cell>
        </row>
      </sheetData>
      <sheetData sheetId="13"/>
      <sheetData sheetId="14"/>
      <sheetData sheetId="15"/>
      <sheetData sheetId="16"/>
      <sheetData sheetId="17"/>
      <sheetData sheetId="18"/>
      <sheetData sheetId="19"/>
      <sheetData sheetId="20"/>
    </sheetDataSet>
  </externalBook>
</externalLink>
</file>

<file path=xl/externalLinks/externalLink162.xml><?xml version="1.0" encoding="utf-8"?>
<externalLink xmlns="http://schemas.openxmlformats.org/spreadsheetml/2006/main">
  <externalBook xmlns:r="http://schemas.openxmlformats.org/officeDocument/2006/relationships" r:id="rId1">
    <sheetNames>
      <sheetName val="S. Penawran"/>
      <sheetName val="daftr simak"/>
      <sheetName val="Info"/>
      <sheetName val="Kamus"/>
      <sheetName val="Rekap"/>
      <sheetName val="Kuantitas &amp; Harga"/>
      <sheetName val="Mob"/>
      <sheetName val="Lalu Lintas"/>
      <sheetName val="Mata Utama"/>
      <sheetName val="Price"/>
      <sheetName val="SEWA Alat"/>
      <sheetName val="Analisa Alat"/>
      <sheetName val="D2"/>
      <sheetName val="D3"/>
      <sheetName val="D4"/>
      <sheetName val="D5"/>
      <sheetName val="D6"/>
      <sheetName val="D71"/>
      <sheetName val="D72"/>
      <sheetName val="D8"/>
      <sheetName val="D9"/>
      <sheetName val="Material On Site"/>
      <sheetName val="Pemecah Batu"/>
      <sheetName val="Pencampur Aspal"/>
      <sheetName val="Pencampur Beton"/>
      <sheetName val="LS-Rutin"/>
      <sheetName val="Analisa HSP"/>
      <sheetName val="Analisa Quarry"/>
      <sheetName val="Halus &amp; Kasar"/>
      <sheetName val="Kelas A"/>
      <sheetName val="Kelas B"/>
      <sheetName val="Kelas C"/>
      <sheetName val="Ku&amp; Ha (4)"/>
      <sheetName val="JP. Pekerjaan"/>
      <sheetName val="JP. Alat"/>
      <sheetName val="JP. Bahan"/>
      <sheetName val="JP.  Person In &amp; Tnaga Kerja"/>
      <sheetName val="Subkontrak"/>
      <sheetName val="Ku&amp; Ha (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78">
          <cell r="H78">
            <v>154900</v>
          </cell>
        </row>
        <row r="94">
          <cell r="H94">
            <v>16000</v>
          </cell>
        </row>
      </sheetData>
      <sheetData sheetId="10" refreshError="1"/>
      <sheetData sheetId="11" refreshError="1">
        <row r="507">
          <cell r="BO507">
            <v>29150000.000000004</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63.xml><?xml version="1.0" encoding="utf-8"?>
<externalLink xmlns="http://schemas.openxmlformats.org/spreadsheetml/2006/main">
  <externalBook xmlns:r="http://schemas.openxmlformats.org/officeDocument/2006/relationships" r:id="rId1">
    <sheetNames>
      <sheetName val="pldt"/>
      <sheetName val="Analisa-Harsat"/>
      <sheetName val="DHSD"/>
    </sheetNames>
    <sheetDataSet>
      <sheetData sheetId="0" refreshError="1"/>
      <sheetData sheetId="1" refreshError="1"/>
      <sheetData sheetId="2" refreshError="1"/>
    </sheetDataSet>
  </externalBook>
</externalLink>
</file>

<file path=xl/externalLinks/externalLink164.xml><?xml version="1.0" encoding="utf-8"?>
<externalLink xmlns="http://schemas.openxmlformats.org/spreadsheetml/2006/main">
  <externalBook xmlns:r="http://schemas.openxmlformats.org/officeDocument/2006/relationships" r:id="rId1">
    <sheetNames>
      <sheetName val="TJ1Q47"/>
      <sheetName val="TJ1Q43"/>
      <sheetName val="RYQ52"/>
      <sheetName val="RYQ46"/>
    </sheetNames>
    <sheetDataSet>
      <sheetData sheetId="0" refreshError="1">
        <row r="7">
          <cell r="E7">
            <v>1</v>
          </cell>
          <cell r="G7">
            <v>0.60589999999999999</v>
          </cell>
        </row>
        <row r="8">
          <cell r="E8">
            <v>1</v>
          </cell>
          <cell r="G8">
            <v>0.60589999999999999</v>
          </cell>
        </row>
        <row r="9">
          <cell r="E9">
            <v>1</v>
          </cell>
          <cell r="G9">
            <v>0.60589999999999999</v>
          </cell>
        </row>
        <row r="10">
          <cell r="E10">
            <v>1</v>
          </cell>
          <cell r="G10">
            <v>0.60589999999999999</v>
          </cell>
        </row>
        <row r="11">
          <cell r="E11">
            <v>1</v>
          </cell>
          <cell r="G11">
            <v>0.66459999999999997</v>
          </cell>
        </row>
        <row r="12">
          <cell r="E12">
            <v>1</v>
          </cell>
          <cell r="G12">
            <v>0.78369999999999995</v>
          </cell>
        </row>
        <row r="13">
          <cell r="E13">
            <v>1</v>
          </cell>
          <cell r="G13">
            <v>1.5189999999999999</v>
          </cell>
        </row>
        <row r="14">
          <cell r="E14">
            <v>1</v>
          </cell>
          <cell r="G14">
            <v>1.6028</v>
          </cell>
        </row>
        <row r="15">
          <cell r="E15">
            <v>1</v>
          </cell>
          <cell r="G15">
            <v>1.5246</v>
          </cell>
        </row>
        <row r="16">
          <cell r="E16">
            <v>1</v>
          </cell>
          <cell r="G16">
            <v>1.3683000000000001</v>
          </cell>
        </row>
        <row r="17">
          <cell r="E17">
            <v>1</v>
          </cell>
          <cell r="G17">
            <v>1.2119</v>
          </cell>
        </row>
        <row r="18">
          <cell r="E18">
            <v>1</v>
          </cell>
          <cell r="G18">
            <v>1.0946</v>
          </cell>
        </row>
        <row r="19">
          <cell r="E19">
            <v>1</v>
          </cell>
          <cell r="G19">
            <v>1.0946</v>
          </cell>
        </row>
        <row r="20">
          <cell r="E20">
            <v>1</v>
          </cell>
          <cell r="G20">
            <v>1.0555000000000001</v>
          </cell>
        </row>
        <row r="21">
          <cell r="E21">
            <v>1</v>
          </cell>
          <cell r="G21">
            <v>1.036</v>
          </cell>
        </row>
        <row r="22">
          <cell r="E22">
            <v>1</v>
          </cell>
          <cell r="G22">
            <v>1.1728000000000001</v>
          </cell>
        </row>
        <row r="23">
          <cell r="E23">
            <v>1</v>
          </cell>
          <cell r="G23">
            <v>1.2901</v>
          </cell>
        </row>
        <row r="24">
          <cell r="E24">
            <v>1</v>
          </cell>
          <cell r="G24">
            <v>1.2901</v>
          </cell>
        </row>
        <row r="25">
          <cell r="E25">
            <v>1</v>
          </cell>
          <cell r="G25">
            <v>1.0946</v>
          </cell>
        </row>
        <row r="26">
          <cell r="E26">
            <v>1</v>
          </cell>
          <cell r="G26">
            <v>0.93820000000000003</v>
          </cell>
        </row>
        <row r="27">
          <cell r="E27">
            <v>1</v>
          </cell>
          <cell r="G27">
            <v>0.78190000000000004</v>
          </cell>
        </row>
        <row r="28">
          <cell r="E28">
            <v>1</v>
          </cell>
          <cell r="G28">
            <v>0.74280000000000002</v>
          </cell>
        </row>
        <row r="29">
          <cell r="E29">
            <v>1</v>
          </cell>
          <cell r="G29">
            <v>0.66459999999999997</v>
          </cell>
        </row>
        <row r="30">
          <cell r="E30">
            <v>1</v>
          </cell>
          <cell r="G30">
            <v>0.64500000000000002</v>
          </cell>
        </row>
        <row r="31">
          <cell r="E31">
            <v>1</v>
          </cell>
          <cell r="G31">
            <v>0.60589999999999999</v>
          </cell>
        </row>
      </sheetData>
      <sheetData sheetId="1" refreshError="1"/>
      <sheetData sheetId="2" refreshError="1"/>
      <sheetData sheetId="3" refreshError="1"/>
    </sheetDataSet>
  </externalBook>
</externalLink>
</file>

<file path=xl/externalLinks/externalLink165.xml><?xml version="1.0" encoding="utf-8"?>
<externalLink xmlns="http://schemas.openxmlformats.org/spreadsheetml/2006/main">
  <externalBook xmlns:r="http://schemas.openxmlformats.org/officeDocument/2006/relationships" r:id="rId1">
    <sheetNames>
      <sheetName val="bahan"/>
      <sheetName val="Jadwal"/>
      <sheetName val="alat"/>
      <sheetName val="upah"/>
      <sheetName val="DivII"/>
      <sheetName val="DivIII"/>
      <sheetName val="DivIV"/>
      <sheetName val="DivV"/>
      <sheetName val="DivVI"/>
      <sheetName val="DivVII"/>
      <sheetName val="DivVIII"/>
      <sheetName val="divIX"/>
      <sheetName val="DivX"/>
      <sheetName val="REKTOT"/>
      <sheetName val="rekI"/>
      <sheetName val="bqI"/>
      <sheetName val="rek2"/>
      <sheetName val="bq2"/>
      <sheetName val="rek3"/>
      <sheetName val="bq3"/>
      <sheetName val="rek4"/>
      <sheetName val="bq4"/>
      <sheetName val="umum"/>
      <sheetName val="DivI"/>
      <sheetName val="metoda"/>
      <sheetName val="Sheet1"/>
      <sheetName val="alat (2)"/>
      <sheetName val="upah (2)"/>
      <sheetName val="ANALISA"/>
      <sheetName val="HARGA BAHAN"/>
    </sheetNames>
    <sheetDataSet>
      <sheetData sheetId="0" refreshError="1">
        <row r="18">
          <cell r="G18">
            <v>1950</v>
          </cell>
        </row>
        <row r="57">
          <cell r="G57">
            <v>1800</v>
          </cell>
        </row>
      </sheetData>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Set>
  </externalBook>
</externalLink>
</file>

<file path=xl/externalLinks/externalLink166.xml><?xml version="1.0" encoding="utf-8"?>
<externalLink xmlns="http://schemas.openxmlformats.org/spreadsheetml/2006/main">
  <externalBook xmlns:r="http://schemas.openxmlformats.org/officeDocument/2006/relationships" r:id="rId1">
    <sheetNames>
      <sheetName val="Rekapitulasi"/>
      <sheetName val="ANALISA"/>
      <sheetName val="HSAlat"/>
      <sheetName val="HSPekerja"/>
      <sheetName val="HSBahan"/>
      <sheetName val="hps"/>
      <sheetName val="hps ksng"/>
      <sheetName val="buoy"/>
      <sheetName val="Rekapksng"/>
      <sheetName val="Anlksg"/>
    </sheetNames>
    <sheetDataSet>
      <sheetData sheetId="0" refreshError="1"/>
      <sheetData sheetId="1">
        <row r="173">
          <cell r="H173">
            <v>485100</v>
          </cell>
        </row>
        <row r="203">
          <cell r="H203">
            <v>31720</v>
          </cell>
        </row>
        <row r="427">
          <cell r="H427">
            <v>12900</v>
          </cell>
        </row>
        <row r="449">
          <cell r="H449">
            <v>167520</v>
          </cell>
        </row>
        <row r="475">
          <cell r="H475">
            <v>475450</v>
          </cell>
        </row>
        <row r="534">
          <cell r="H534">
            <v>1048030</v>
          </cell>
        </row>
        <row r="548">
          <cell r="H548">
            <v>3206530</v>
          </cell>
        </row>
        <row r="640">
          <cell r="H640">
            <v>112666</v>
          </cell>
        </row>
        <row r="651">
          <cell r="H651">
            <v>145909</v>
          </cell>
        </row>
        <row r="791">
          <cell r="H791">
            <v>30654</v>
          </cell>
        </row>
        <row r="814">
          <cell r="H814">
            <v>1771613</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7.xml><?xml version="1.0" encoding="utf-8"?>
<externalLink xmlns="http://schemas.openxmlformats.org/spreadsheetml/2006/main">
  <externalBook xmlns:r="http://schemas.openxmlformats.org/officeDocument/2006/relationships" r:id="rId1">
    <sheetNames>
      <sheetName val="6.10.4"/>
      <sheetName val="6.10.5"/>
      <sheetName val="6.10.6"/>
      <sheetName val="6.10.7"/>
      <sheetName val="6.10.8"/>
      <sheetName val="DASHBOARD"/>
      <sheetName val="rekbantu"/>
      <sheetName val="jenispek"/>
      <sheetName val="SUMMARY"/>
      <sheetName val="DC"/>
      <sheetName val="ANAL-PERSIAPAN"/>
      <sheetName val="ANAL-SEC II"/>
      <sheetName val="ANAL-SEC III"/>
      <sheetName val="h.sat-bbm"/>
      <sheetName val="ANAL-SEC IV"/>
      <sheetName val="ANAL-SEC V"/>
      <sheetName val="ANAL-SEC VI"/>
      <sheetName val="sub-kon"/>
      <sheetName val="sewa-alat"/>
      <sheetName val="DATA TEKNIS"/>
      <sheetName val="NIPAH-MULTS"/>
      <sheetName val="anals-bbm"/>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row r="20">
          <cell r="J20">
            <v>406532.75</v>
          </cell>
        </row>
        <row r="23">
          <cell r="J23">
            <v>371624.75</v>
          </cell>
        </row>
        <row r="24">
          <cell r="J24">
            <v>290172.75</v>
          </cell>
        </row>
        <row r="31">
          <cell r="J31">
            <v>120723.5</v>
          </cell>
        </row>
        <row r="34">
          <cell r="J34">
            <v>340353</v>
          </cell>
        </row>
        <row r="46">
          <cell r="J46">
            <v>336716.75</v>
          </cell>
        </row>
        <row r="47">
          <cell r="J47">
            <v>266900.75</v>
          </cell>
        </row>
        <row r="52">
          <cell r="J52">
            <v>581.79999999999995</v>
          </cell>
        </row>
        <row r="53">
          <cell r="J53">
            <v>263264.5</v>
          </cell>
        </row>
        <row r="57">
          <cell r="J57">
            <v>145450</v>
          </cell>
        </row>
        <row r="58">
          <cell r="J58">
            <v>232720</v>
          </cell>
        </row>
        <row r="60">
          <cell r="J60">
            <v>232720</v>
          </cell>
        </row>
        <row r="62">
          <cell r="J62">
            <v>93088</v>
          </cell>
        </row>
        <row r="67">
          <cell r="J67">
            <v>11636</v>
          </cell>
        </row>
        <row r="69">
          <cell r="J69">
            <v>93088</v>
          </cell>
        </row>
        <row r="70">
          <cell r="J70">
            <v>25599200</v>
          </cell>
        </row>
        <row r="72">
          <cell r="J72">
            <v>179485.3</v>
          </cell>
        </row>
        <row r="74">
          <cell r="J74">
            <v>19781.2</v>
          </cell>
        </row>
        <row r="76">
          <cell r="J76">
            <v>162904</v>
          </cell>
        </row>
        <row r="127">
          <cell r="J127">
            <v>40000</v>
          </cell>
        </row>
        <row r="134">
          <cell r="J134">
            <v>36000</v>
          </cell>
        </row>
        <row r="192">
          <cell r="J192">
            <v>750000</v>
          </cell>
        </row>
        <row r="199">
          <cell r="J199">
            <v>130000</v>
          </cell>
        </row>
        <row r="204">
          <cell r="J204">
            <v>2850000</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68.xml><?xml version="1.0" encoding="utf-8"?>
<externalLink xmlns="http://schemas.openxmlformats.org/spreadsheetml/2006/main">
  <externalBook xmlns:r="http://schemas.openxmlformats.org/officeDocument/2006/relationships" r:id="rId1">
    <sheetNames>
      <sheetName val="Pagar dan Lisrik Existing"/>
      <sheetName val="LIBRARY"/>
      <sheetName val="TOILET BARU"/>
      <sheetName val="T Wudhu"/>
      <sheetName val="ANALISA"/>
      <sheetName val="Sanitation"/>
      <sheetName val="etc"/>
      <sheetName val="REK "/>
      <sheetName val="Mushalla"/>
      <sheetName val="ANALISA (2)"/>
    </sheetNames>
    <sheetDataSet>
      <sheetData sheetId="0" refreshError="1"/>
      <sheetData sheetId="1" refreshError="1"/>
      <sheetData sheetId="2" refreshError="1"/>
      <sheetData sheetId="3" refreshError="1"/>
      <sheetData sheetId="4">
        <row r="225">
          <cell r="N225">
            <v>3289000</v>
          </cell>
        </row>
        <row r="234">
          <cell r="N234">
            <v>3561250</v>
          </cell>
        </row>
        <row r="242">
          <cell r="N242">
            <v>65144</v>
          </cell>
        </row>
        <row r="265">
          <cell r="N265">
            <v>70650</v>
          </cell>
        </row>
        <row r="297">
          <cell r="N297">
            <v>14935</v>
          </cell>
        </row>
        <row r="331">
          <cell r="N331">
            <v>95720</v>
          </cell>
        </row>
      </sheetData>
      <sheetData sheetId="5" refreshError="1"/>
      <sheetData sheetId="6" refreshError="1"/>
      <sheetData sheetId="7" refreshError="1"/>
      <sheetData sheetId="8" refreshError="1"/>
      <sheetData sheetId="9" refreshError="1"/>
    </sheetDataSet>
  </externalBook>
</externalLink>
</file>

<file path=xl/externalLinks/externalLink169.xml><?xml version="1.0" encoding="utf-8"?>
<externalLink xmlns="http://schemas.openxmlformats.org/spreadsheetml/2006/main">
  <externalBook xmlns:r="http://schemas.openxmlformats.org/officeDocument/2006/relationships" r:id="rId1">
    <sheetNames>
      <sheetName val="Time Schedule"/>
      <sheetName val="REKAP"/>
      <sheetName val="RAB"/>
      <sheetName val="ANALISA"/>
      <sheetName val="HARGA"/>
    </sheetNames>
    <sheetDataSet>
      <sheetData sheetId="0"/>
      <sheetData sheetId="1"/>
      <sheetData sheetId="2"/>
      <sheetData sheetId="3"/>
      <sheetData sheetId="4">
        <row r="18">
          <cell r="D18">
            <v>55000</v>
          </cell>
        </row>
        <row r="21">
          <cell r="D21">
            <v>70000</v>
          </cell>
        </row>
        <row r="35">
          <cell r="D35">
            <v>2500</v>
          </cell>
        </row>
        <row r="36">
          <cell r="D36">
            <v>135000</v>
          </cell>
        </row>
        <row r="37">
          <cell r="D37">
            <v>7000</v>
          </cell>
        </row>
        <row r="41">
          <cell r="D41">
            <v>3500000</v>
          </cell>
        </row>
        <row r="45">
          <cell r="D45">
            <v>435000</v>
          </cell>
        </row>
        <row r="48">
          <cell r="D48">
            <v>15000</v>
          </cell>
        </row>
        <row r="51">
          <cell r="D51">
            <v>500</v>
          </cell>
        </row>
        <row r="52">
          <cell r="D52">
            <v>12000</v>
          </cell>
        </row>
        <row r="55">
          <cell r="D55">
            <v>60000</v>
          </cell>
        </row>
        <row r="58">
          <cell r="D58">
            <v>80000</v>
          </cell>
        </row>
        <row r="65">
          <cell r="D65">
            <v>185000</v>
          </cell>
        </row>
        <row r="71">
          <cell r="D71">
            <v>20000</v>
          </cell>
        </row>
        <row r="87">
          <cell r="D87">
            <v>40000</v>
          </cell>
        </row>
      </sheetData>
    </sheetDataSet>
  </externalBook>
</externalLink>
</file>

<file path=xl/externalLinks/externalLink170.xml><?xml version="1.0" encoding="utf-8"?>
<externalLink xmlns="http://schemas.openxmlformats.org/spreadsheetml/2006/main">
  <externalBook xmlns:r="http://schemas.openxmlformats.org/officeDocument/2006/relationships" r:id="rId1">
    <sheetNames>
      <sheetName val="cover"/>
      <sheetName val="Rab I"/>
      <sheetName val="Rab II"/>
      <sheetName val="Rab III"/>
      <sheetName val="Rab IV"/>
      <sheetName val="Rekap"/>
      <sheetName val="Analis OK"/>
      <sheetName val="Harga"/>
      <sheetName val="Anl. Jl"/>
      <sheetName val="Hbh. Jl"/>
      <sheetName val="DRUP (ASLI)"/>
      <sheetName val="Pengesahan"/>
      <sheetName val="Analis"/>
      <sheetName val="H.bh"/>
      <sheetName val="bahan"/>
      <sheetName val="DivVII"/>
    </sheetNames>
    <sheetDataSet>
      <sheetData sheetId="0"/>
      <sheetData sheetId="1"/>
      <sheetData sheetId="2"/>
      <sheetData sheetId="3"/>
      <sheetData sheetId="4"/>
      <sheetData sheetId="5" refreshError="1"/>
      <sheetData sheetId="6" refreshError="1"/>
      <sheetData sheetId="7"/>
      <sheetData sheetId="8"/>
      <sheetData sheetId="9" refreshError="1"/>
      <sheetData sheetId="10"/>
      <sheetData sheetId="11"/>
      <sheetData sheetId="12"/>
      <sheetData sheetId="13"/>
      <sheetData sheetId="14" refreshError="1"/>
      <sheetData sheetId="15" refreshError="1"/>
    </sheetDataSet>
  </externalBook>
</externalLink>
</file>

<file path=xl/externalLinks/externalLink171.xml><?xml version="1.0" encoding="utf-8"?>
<externalLink xmlns="http://schemas.openxmlformats.org/spreadsheetml/2006/main">
  <externalBook xmlns:r="http://schemas.openxmlformats.org/officeDocument/2006/relationships" r:id="rId1">
    <sheetNames>
      <sheetName val="Rkap"/>
      <sheetName val="RAB P Jaga"/>
      <sheetName val="RAB Kantor"/>
      <sheetName val="RaB Gd Bbku"/>
      <sheetName val="RaB Gd BJadi"/>
      <sheetName val="RaB Pabrik"/>
      <sheetName val="RaB Bak Pnmpung"/>
      <sheetName val="RaB Inst Air"/>
      <sheetName val="RaB Genset"/>
      <sheetName val="RAB Bang Pnjang"/>
      <sheetName val="RAB Kantin"/>
      <sheetName val="RAB Musholla"/>
      <sheetName val="RAB PERSIAPAN+iNFRA"/>
      <sheetName val="HSBU ANA"/>
      <sheetName val="Upah"/>
      <sheetName val="ANA"/>
      <sheetName val="HARGA SATUAN"/>
      <sheetName val="Spek Bhn"/>
      <sheetName val="H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61">
          <cell r="D61">
            <v>12500</v>
          </cell>
        </row>
        <row r="136">
          <cell r="D136">
            <v>15000</v>
          </cell>
        </row>
        <row r="306">
          <cell r="D306">
            <v>28000</v>
          </cell>
        </row>
        <row r="309">
          <cell r="D309">
            <v>35000</v>
          </cell>
        </row>
        <row r="310">
          <cell r="D310">
            <v>40000</v>
          </cell>
        </row>
        <row r="321">
          <cell r="D321">
            <v>45000</v>
          </cell>
        </row>
      </sheetData>
      <sheetData sheetId="14"/>
      <sheetData sheetId="15"/>
      <sheetData sheetId="16"/>
      <sheetData sheetId="17"/>
      <sheetData sheetId="18" refreshError="1"/>
    </sheetDataSet>
  </externalBook>
</externalLink>
</file>

<file path=xl/externalLinks/externalLink172.xml><?xml version="1.0" encoding="utf-8"?>
<externalLink xmlns="http://schemas.openxmlformats.org/spreadsheetml/2006/main">
  <externalBook xmlns:r="http://schemas.openxmlformats.org/officeDocument/2006/relationships" r:id="rId1">
    <sheetNames>
      <sheetName val="HARSAT"/>
      <sheetName val="ANALISA"/>
      <sheetName val="harsat_pek"/>
      <sheetName val="ANA_SANITARY"/>
      <sheetName val="struktur"/>
      <sheetName val="arsitektur"/>
      <sheetName val="lansekap"/>
      <sheetName val="rekapitulasi total"/>
      <sheetName val="sub rekapitulasi"/>
      <sheetName val="Schedule"/>
      <sheetName val="list_material"/>
      <sheetName val="resume"/>
      <sheetName val="kepada"/>
      <sheetName val="dash"/>
    </sheetNames>
    <sheetDataSet>
      <sheetData sheetId="0" refreshError="1"/>
      <sheetData sheetId="1" refreshError="1">
        <row r="14">
          <cell r="K14">
            <v>83880</v>
          </cell>
        </row>
        <row r="50">
          <cell r="K50">
            <v>15335510</v>
          </cell>
        </row>
        <row r="57">
          <cell r="K57">
            <v>350080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73.xml><?xml version="1.0" encoding="utf-8"?>
<externalLink xmlns="http://schemas.openxmlformats.org/spreadsheetml/2006/main">
  <externalBook xmlns:r="http://schemas.openxmlformats.org/officeDocument/2006/relationships" r:id="rId1">
    <sheetNames>
      <sheetName val="RAB"/>
      <sheetName val="REKAP"/>
      <sheetName val="ANALISA"/>
      <sheetName val="SCEDULE"/>
      <sheetName val="SCEDULE (2)"/>
      <sheetName val="Harga"/>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74.xml><?xml version="1.0" encoding="utf-8"?>
<externalLink xmlns="http://schemas.openxmlformats.org/spreadsheetml/2006/main">
  <externalBook xmlns:r="http://schemas.openxmlformats.org/officeDocument/2006/relationships" r:id="rId1">
    <sheetNames>
      <sheetName val="Rekap SKS"/>
      <sheetName val="Analisa"/>
      <sheetName val="DU&amp;B"/>
      <sheetName val="a_alat"/>
      <sheetName val="Analisa Alat"/>
      <sheetName val="Alat"/>
      <sheetName val="Sampul"/>
      <sheetName val="Surat Penawaran"/>
      <sheetName val="Metoda"/>
      <sheetName val="jadwal"/>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175.xml><?xml version="1.0" encoding="utf-8"?>
<externalLink xmlns="http://schemas.openxmlformats.org/spreadsheetml/2006/main">
  <externalBook xmlns:r="http://schemas.openxmlformats.org/officeDocument/2006/relationships" r:id="rId1">
    <sheetNames>
      <sheetName val="p_AHS"/>
      <sheetName val="Rab"/>
      <sheetName val="per_alat"/>
      <sheetName val="SCHEDULE"/>
      <sheetName val="Kop_Log"/>
    </sheetNames>
    <sheetDataSet>
      <sheetData sheetId="0"/>
      <sheetData sheetId="1"/>
      <sheetData sheetId="2"/>
      <sheetData sheetId="3"/>
      <sheetData sheetId="4"/>
    </sheetDataSet>
  </externalBook>
</externalLink>
</file>

<file path=xl/externalLinks/externalLink176.xml><?xml version="1.0" encoding="utf-8"?>
<externalLink xmlns="http://schemas.openxmlformats.org/spreadsheetml/2006/main">
  <externalBook xmlns:r="http://schemas.openxmlformats.org/officeDocument/2006/relationships" r:id="rId1">
    <sheetNames>
      <sheetName val="Jadwal"/>
      <sheetName val="alat"/>
      <sheetName val="upah"/>
      <sheetName val="bahan"/>
      <sheetName val="divII"/>
      <sheetName val="DivIII"/>
      <sheetName val="DivIV"/>
      <sheetName val="DivV"/>
      <sheetName val="DivVI"/>
      <sheetName val="DivVII"/>
      <sheetName val="DivVIII"/>
      <sheetName val="DivIX"/>
      <sheetName val="DivX"/>
      <sheetName val="rekI"/>
      <sheetName val="bqI"/>
      <sheetName val="umum"/>
      <sheetName val="mobilisation"/>
      <sheetName val="mos"/>
      <sheetName val="GEL"/>
      <sheetName val="plant"/>
      <sheetName val="metoda"/>
      <sheetName val="L-6"/>
      <sheetName val="DU&amp;B"/>
      <sheetName val="Analisa"/>
      <sheetName val="Harga Satuan"/>
      <sheetName val="sleksi"/>
      <sheetName val="TS"/>
      <sheetName val="TS MINGGUAN rev (2)"/>
      <sheetName val="KUANTITAS"/>
      <sheetName val="Harga Dasar"/>
      <sheetName val="Unit Price"/>
      <sheetName val="H.Satuan"/>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77.xml><?xml version="1.0" encoding="utf-8"?>
<externalLink xmlns="http://schemas.openxmlformats.org/spreadsheetml/2006/main">
  <externalBook xmlns:r="http://schemas.openxmlformats.org/officeDocument/2006/relationships" r:id="rId1">
    <sheetNames>
      <sheetName val="Jadwal (2)"/>
      <sheetName val="alat (2)"/>
      <sheetName val="upah (2)"/>
      <sheetName val="bahan"/>
      <sheetName val="DivII"/>
      <sheetName val="DivIII"/>
      <sheetName val="DivIV"/>
      <sheetName val="DivV"/>
      <sheetName val="DivVI"/>
      <sheetName val="DivVII"/>
      <sheetName val="DivVIII"/>
      <sheetName val="divIX"/>
      <sheetName val="DivX"/>
      <sheetName val="REKTOT"/>
      <sheetName val="rekI"/>
      <sheetName val="bqI"/>
      <sheetName val="rek2"/>
      <sheetName val="bq2"/>
      <sheetName val="rek3"/>
      <sheetName val="bq3"/>
      <sheetName val="rek4"/>
      <sheetName val="bq4"/>
      <sheetName val="umum"/>
      <sheetName val="mobilisation"/>
      <sheetName val="mayor01"/>
      <sheetName val="minor"/>
      <sheetName val="rutin1"/>
      <sheetName val="metoda"/>
      <sheetName val="upah"/>
      <sheetName val="jadwal"/>
      <sheetName val="DivI"/>
      <sheetName val="AHSbj"/>
      <sheetName val="NC-CM"/>
      <sheetName val="UNIT-PRICE"/>
      <sheetName val="Harga Dasar"/>
      <sheetName val="ALT 1"/>
      <sheetName val="ALT"/>
      <sheetName val="DU&amp;B"/>
      <sheetName val="Analisa"/>
      <sheetName val="RINCIAN HAR06"/>
      <sheetName val="H.Satuan"/>
    </sheetNames>
    <sheetDataSet>
      <sheetData sheetId="0" refreshError="1"/>
      <sheetData sheetId="1" refreshError="1"/>
      <sheetData sheetId="2" refreshError="1"/>
      <sheetData sheetId="3" refreshError="1">
        <row r="15">
          <cell r="G15">
            <v>60000</v>
          </cell>
        </row>
        <row r="16">
          <cell r="G16">
            <v>62000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78.xml><?xml version="1.0" encoding="utf-8"?>
<externalLink xmlns="http://schemas.openxmlformats.org/spreadsheetml/2006/main">
  <externalBook xmlns:r="http://schemas.openxmlformats.org/officeDocument/2006/relationships" r:id="rId1">
    <sheetNames>
      <sheetName val="Alat"/>
      <sheetName val="PP"/>
      <sheetName val="BAU"/>
      <sheetName val="Rupa2"/>
      <sheetName val="Bank"/>
      <sheetName val="DashBoard"/>
      <sheetName val="Form of Tender"/>
      <sheetName val="Summary"/>
      <sheetName val="BOQ1"/>
      <sheetName val="BOQ2"/>
      <sheetName val="BOQ3"/>
      <sheetName val="BOQ4"/>
      <sheetName val="Analisa LS"/>
      <sheetName val="Analisa"/>
      <sheetName val="BasicPrice"/>
      <sheetName val="Estimated CF"/>
      <sheetName val="S-Curve"/>
      <sheetName val="Analisa Minor"/>
      <sheetName val="AnaBetMortar"/>
      <sheetName val="Rekap Alat"/>
      <sheetName val="EquipProduct"/>
      <sheetName val="Harga Major Item"/>
      <sheetName val="Works Item"/>
      <sheetName val="Scaffolding"/>
      <sheetName val="ProdukAlat"/>
      <sheetName val="LS Item"/>
      <sheetName val="Other"/>
      <sheetName val="KoefAlat"/>
      <sheetName val="CashFlow"/>
      <sheetName val="Owning Cost"/>
      <sheetName val="Uraian Ringkas"/>
      <sheetName val="CheckList"/>
      <sheetName val="Encl-3"/>
      <sheetName val="Encl-4"/>
      <sheetName val="Encl-5"/>
      <sheetName val="Encl-6"/>
      <sheetName val="Encl-7"/>
      <sheetName val="Encl-8"/>
      <sheetName val="Encl-9"/>
      <sheetName val="Encl-13"/>
      <sheetName val="Encl-14"/>
      <sheetName val="610.04"/>
      <sheetName val="610.05"/>
      <sheetName val="610.06"/>
      <sheetName val="610.07"/>
      <sheetName val="610.08"/>
      <sheetName val="Cash Flow"/>
      <sheetName val="BQ"/>
      <sheetName val="UnitRate"/>
      <sheetName val="HVAC"/>
      <sheetName val="HVAC in Dollar"/>
      <sheetName val="Analisa Jalan"/>
      <sheetName val="Major List"/>
      <sheetName val="EquipRekap"/>
      <sheetName val="Analisa Beton&amp;Mortar"/>
      <sheetName val="Unit Rate Pesanan"/>
      <sheetName val="List of Material"/>
      <sheetName val="AnalAlat"/>
      <sheetName val="OwningCost"/>
    </sheetNames>
    <sheetDataSet>
      <sheetData sheetId="0" refreshError="1"/>
      <sheetData sheetId="1" refreshError="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sheetData sheetId="13" refreshError="1"/>
      <sheetData sheetId="14" refreshError="1">
        <row r="6">
          <cell r="Q6">
            <v>1</v>
          </cell>
        </row>
      </sheetData>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79.xml><?xml version="1.0" encoding="utf-8"?>
<externalLink xmlns="http://schemas.openxmlformats.org/spreadsheetml/2006/main">
  <externalBook xmlns:r="http://schemas.openxmlformats.org/officeDocument/2006/relationships" r:id="rId1">
    <sheetNames>
      <sheetName val="l*****"/>
      <sheetName val="000000"/>
      <sheetName val="Harsat Upah"/>
      <sheetName val="Harsat Bahan"/>
      <sheetName val="Harsat Pekerjaan"/>
      <sheetName val="Analisa"/>
      <sheetName val="Perhit Beton"/>
      <sheetName val="Perhitungan Besi"/>
      <sheetName val="DAFTAR BESI KANAL C SIKU"/>
      <sheetName val="DAFTAR  BESI IWF"/>
      <sheetName val="Pekerjaan  (2)"/>
      <sheetName val="bahan-semua daerah"/>
      <sheetName val="Upah-semua daerah"/>
    </sheetNames>
    <sheetDataSet>
      <sheetData sheetId="0"/>
      <sheetData sheetId="1"/>
      <sheetData sheetId="2" refreshError="1">
        <row r="7">
          <cell r="A7" t="str">
            <v>kode</v>
          </cell>
          <cell r="E7" t="str">
            <v>Rp.</v>
          </cell>
        </row>
        <row r="9">
          <cell r="A9" t="str">
            <v>PK01</v>
          </cell>
          <cell r="B9">
            <v>1</v>
          </cell>
          <cell r="D9" t="str">
            <v>PEKERJA</v>
          </cell>
          <cell r="E9">
            <v>15750</v>
          </cell>
        </row>
        <row r="10">
          <cell r="A10" t="str">
            <v>PK02</v>
          </cell>
          <cell r="B10">
            <v>2</v>
          </cell>
          <cell r="D10" t="str">
            <v>PEKERJA SETENGAH TERAMPIL</v>
          </cell>
          <cell r="E10">
            <v>16500</v>
          </cell>
        </row>
        <row r="11">
          <cell r="A11" t="str">
            <v>PK03</v>
          </cell>
          <cell r="B11">
            <v>3</v>
          </cell>
          <cell r="D11" t="str">
            <v>PEKERJA TERAMPIL</v>
          </cell>
          <cell r="E11">
            <v>18000</v>
          </cell>
        </row>
        <row r="12">
          <cell r="B12">
            <v>4</v>
          </cell>
          <cell r="D12" t="str">
            <v>TUKANG GALI</v>
          </cell>
          <cell r="E12">
            <v>20000</v>
          </cell>
        </row>
        <row r="13">
          <cell r="A13" t="str">
            <v>PK04</v>
          </cell>
          <cell r="B13">
            <v>5</v>
          </cell>
          <cell r="D13" t="str">
            <v>TUKANG BATU SETENGAH TERAMPIL</v>
          </cell>
          <cell r="E13">
            <v>20000</v>
          </cell>
        </row>
        <row r="14">
          <cell r="A14" t="str">
            <v>PK05</v>
          </cell>
          <cell r="B14">
            <v>5</v>
          </cell>
          <cell r="D14" t="str">
            <v>TUKANG BATU TERAMPIL</v>
          </cell>
          <cell r="E14">
            <v>21000</v>
          </cell>
        </row>
        <row r="15">
          <cell r="A15" t="str">
            <v>PK06</v>
          </cell>
          <cell r="B15">
            <v>6</v>
          </cell>
          <cell r="D15" t="str">
            <v>KEPALA TUKANG BATU</v>
          </cell>
          <cell r="E15">
            <v>22500</v>
          </cell>
        </row>
        <row r="16">
          <cell r="A16" t="str">
            <v>PK07</v>
          </cell>
          <cell r="B16">
            <v>7</v>
          </cell>
          <cell r="D16" t="str">
            <v>TUKANG KAYU SETENGAH TERAMPIL</v>
          </cell>
          <cell r="E16">
            <v>20500</v>
          </cell>
        </row>
        <row r="17">
          <cell r="A17" t="str">
            <v>PK08</v>
          </cell>
          <cell r="B17">
            <v>8</v>
          </cell>
          <cell r="D17" t="str">
            <v>TUKANG KAYU TERAMPIL</v>
          </cell>
          <cell r="E17">
            <v>22000</v>
          </cell>
        </row>
        <row r="18">
          <cell r="A18" t="str">
            <v>PK09</v>
          </cell>
          <cell r="B18">
            <v>9</v>
          </cell>
          <cell r="D18" t="str">
            <v>KEPALA TUKANG KAYU</v>
          </cell>
          <cell r="E18">
            <v>23750</v>
          </cell>
        </row>
        <row r="19">
          <cell r="A19" t="str">
            <v>PK10</v>
          </cell>
          <cell r="B19">
            <v>10</v>
          </cell>
          <cell r="D19" t="str">
            <v>TUKANG CAT / PELITUR SETENGAH TERAMPIL</v>
          </cell>
          <cell r="E19">
            <v>20500</v>
          </cell>
        </row>
        <row r="20">
          <cell r="A20" t="str">
            <v>PK11</v>
          </cell>
          <cell r="B20">
            <v>11</v>
          </cell>
          <cell r="D20" t="str">
            <v>TUKANG CAT / PELITUR TERAMPIL</v>
          </cell>
          <cell r="E20">
            <v>22000</v>
          </cell>
        </row>
        <row r="21">
          <cell r="A21" t="str">
            <v>PK12</v>
          </cell>
          <cell r="B21">
            <v>12</v>
          </cell>
          <cell r="D21" t="str">
            <v>KEPALA TUKANG CAT / PELITUR</v>
          </cell>
          <cell r="E21">
            <v>23750</v>
          </cell>
        </row>
        <row r="22">
          <cell r="A22" t="str">
            <v>PK13</v>
          </cell>
          <cell r="B22">
            <v>13</v>
          </cell>
          <cell r="D22" t="str">
            <v>TUKANG BESI BETON SETENGAH TERAMPIL</v>
          </cell>
          <cell r="E22">
            <v>20000</v>
          </cell>
        </row>
        <row r="23">
          <cell r="A23" t="str">
            <v>PK14</v>
          </cell>
          <cell r="B23">
            <v>14</v>
          </cell>
          <cell r="D23" t="str">
            <v>TUKANG BESI BETON TERAMPIL</v>
          </cell>
          <cell r="E23">
            <v>22000</v>
          </cell>
        </row>
        <row r="24">
          <cell r="A24" t="str">
            <v>PK15</v>
          </cell>
          <cell r="B24">
            <v>15</v>
          </cell>
          <cell r="D24" t="str">
            <v>KEPALA TUKANG BESI BETON</v>
          </cell>
          <cell r="E24">
            <v>24250</v>
          </cell>
        </row>
        <row r="25">
          <cell r="A25" t="str">
            <v>PK16</v>
          </cell>
          <cell r="B25">
            <v>16</v>
          </cell>
          <cell r="D25" t="str">
            <v>TUKANG BESI PROFIL SETENGAH TERAMPIL</v>
          </cell>
          <cell r="E25">
            <v>21750</v>
          </cell>
        </row>
        <row r="26">
          <cell r="A26" t="str">
            <v>PK17</v>
          </cell>
          <cell r="B26">
            <v>17</v>
          </cell>
          <cell r="D26" t="str">
            <v>TUKANG BESI PROFIL TERAMPIL</v>
          </cell>
          <cell r="E26">
            <v>23750</v>
          </cell>
        </row>
        <row r="27">
          <cell r="A27" t="str">
            <v>PK18</v>
          </cell>
          <cell r="B27">
            <v>18</v>
          </cell>
          <cell r="D27" t="str">
            <v>KEPALA TUKANG BESI PROFIL</v>
          </cell>
          <cell r="E27">
            <v>26750</v>
          </cell>
        </row>
        <row r="28">
          <cell r="A28" t="str">
            <v>PK19</v>
          </cell>
          <cell r="B28">
            <v>19</v>
          </cell>
          <cell r="D28" t="str">
            <v>MANDOR</v>
          </cell>
          <cell r="E28">
            <v>25000</v>
          </cell>
        </row>
        <row r="29">
          <cell r="A29" t="str">
            <v>PK20</v>
          </cell>
          <cell r="B29">
            <v>20</v>
          </cell>
          <cell r="D29" t="str">
            <v>OPERATOR ALAT BESAR</v>
          </cell>
          <cell r="E29">
            <v>30000</v>
          </cell>
        </row>
        <row r="30">
          <cell r="A30" t="str">
            <v>PK21</v>
          </cell>
          <cell r="B30">
            <v>21</v>
          </cell>
          <cell r="D30" t="str">
            <v>PEMBANTU OPERATOR / MEKANIK</v>
          </cell>
          <cell r="E30">
            <v>28500</v>
          </cell>
        </row>
        <row r="31">
          <cell r="A31" t="str">
            <v>PK22</v>
          </cell>
          <cell r="B31">
            <v>22</v>
          </cell>
          <cell r="D31" t="str">
            <v>SUPIR TRUK</v>
          </cell>
          <cell r="E31">
            <v>26500</v>
          </cell>
        </row>
        <row r="32">
          <cell r="A32" t="str">
            <v>PK23</v>
          </cell>
          <cell r="B32">
            <v>23</v>
          </cell>
          <cell r="D32" t="str">
            <v>KENEK TRUK</v>
          </cell>
          <cell r="E32">
            <v>17500</v>
          </cell>
        </row>
        <row r="33">
          <cell r="A33" t="str">
            <v>PK24</v>
          </cell>
          <cell r="B33">
            <v>24</v>
          </cell>
          <cell r="D33" t="str">
            <v>PENJAGA MALAM</v>
          </cell>
          <cell r="E33">
            <v>15000</v>
          </cell>
        </row>
        <row r="35">
          <cell r="A35" t="str">
            <v>zz99</v>
          </cell>
        </row>
      </sheetData>
      <sheetData sheetId="3" refreshError="1">
        <row r="6">
          <cell r="A6" t="str">
            <v>KODE</v>
          </cell>
          <cell r="D6" t="str">
            <v>SAT</v>
          </cell>
          <cell r="E6" t="str">
            <v>HARGA SAT.</v>
          </cell>
        </row>
        <row r="7">
          <cell r="E7" t="str">
            <v>Rp.</v>
          </cell>
        </row>
        <row r="8">
          <cell r="B8" t="str">
            <v>1</v>
          </cell>
          <cell r="C8" t="str">
            <v>2</v>
          </cell>
          <cell r="D8" t="str">
            <v>3</v>
          </cell>
          <cell r="E8" t="str">
            <v>4</v>
          </cell>
        </row>
        <row r="10">
          <cell r="B10" t="str">
            <v>A</v>
          </cell>
          <cell r="C10" t="str">
            <v>AGREGAT KASAR, BAHAN PEREKAT &amp; BAHAN JADINYA</v>
          </cell>
        </row>
        <row r="11">
          <cell r="A11" t="str">
            <v>BA01</v>
          </cell>
          <cell r="B11" t="str">
            <v>1</v>
          </cell>
          <cell r="C11" t="str">
            <v>Pasir Urug</v>
          </cell>
          <cell r="D11" t="str">
            <v>m³</v>
          </cell>
          <cell r="E11">
            <v>33000</v>
          </cell>
        </row>
        <row r="12">
          <cell r="A12" t="str">
            <v>BA02</v>
          </cell>
          <cell r="B12" t="str">
            <v>2</v>
          </cell>
          <cell r="C12" t="str">
            <v>Sirtu</v>
          </cell>
          <cell r="D12" t="str">
            <v>m³</v>
          </cell>
          <cell r="E12">
            <v>37000</v>
          </cell>
        </row>
        <row r="13">
          <cell r="A13" t="str">
            <v>BA03</v>
          </cell>
          <cell r="B13" t="str">
            <v>3</v>
          </cell>
          <cell r="C13" t="str">
            <v>Pasir Teras</v>
          </cell>
          <cell r="D13" t="str">
            <v>m³</v>
          </cell>
          <cell r="E13">
            <v>41000</v>
          </cell>
        </row>
        <row r="14">
          <cell r="A14" t="str">
            <v>BA04</v>
          </cell>
          <cell r="B14" t="str">
            <v>4</v>
          </cell>
          <cell r="C14" t="str">
            <v>Pasir Pasang Kali</v>
          </cell>
          <cell r="D14" t="str">
            <v>m³</v>
          </cell>
          <cell r="E14">
            <v>45000</v>
          </cell>
        </row>
        <row r="15">
          <cell r="A15" t="str">
            <v>BA05</v>
          </cell>
          <cell r="B15" t="str">
            <v>5</v>
          </cell>
          <cell r="C15" t="str">
            <v>Pasir Beton I</v>
          </cell>
          <cell r="D15" t="str">
            <v>m³</v>
          </cell>
          <cell r="E15">
            <v>58000</v>
          </cell>
        </row>
        <row r="16">
          <cell r="A16" t="str">
            <v>BA06</v>
          </cell>
          <cell r="B16" t="str">
            <v>6</v>
          </cell>
          <cell r="C16" t="str">
            <v>Abu Batu</v>
          </cell>
          <cell r="D16" t="str">
            <v>m³</v>
          </cell>
          <cell r="E16">
            <v>42000</v>
          </cell>
        </row>
        <row r="17">
          <cell r="A17" t="str">
            <v>BA07</v>
          </cell>
          <cell r="B17" t="str">
            <v>7</v>
          </cell>
          <cell r="C17" t="str">
            <v>Batu Gosok ( Apung )</v>
          </cell>
          <cell r="D17" t="str">
            <v>kg</v>
          </cell>
          <cell r="E17">
            <v>7500</v>
          </cell>
        </row>
        <row r="18">
          <cell r="A18" t="str">
            <v>BA08</v>
          </cell>
          <cell r="B18" t="str">
            <v>8</v>
          </cell>
          <cell r="C18" t="str">
            <v>Batu Pecah Mesin  1/2</v>
          </cell>
          <cell r="D18" t="str">
            <v>m³</v>
          </cell>
          <cell r="E18">
            <v>65000</v>
          </cell>
        </row>
        <row r="19">
          <cell r="A19" t="str">
            <v>BA09</v>
          </cell>
          <cell r="B19" t="str">
            <v>9</v>
          </cell>
          <cell r="C19" t="str">
            <v>Batu Pecah Mesin  2/3</v>
          </cell>
          <cell r="D19" t="str">
            <v>m³</v>
          </cell>
          <cell r="E19">
            <v>60000</v>
          </cell>
        </row>
        <row r="20">
          <cell r="A20" t="str">
            <v>BA10</v>
          </cell>
          <cell r="B20" t="str">
            <v>10</v>
          </cell>
          <cell r="C20" t="str">
            <v>Batu Pecah Mesin  3/5</v>
          </cell>
          <cell r="D20" t="str">
            <v>m³</v>
          </cell>
          <cell r="E20">
            <v>55000</v>
          </cell>
        </row>
        <row r="21">
          <cell r="A21" t="str">
            <v>BA11</v>
          </cell>
          <cell r="B21" t="str">
            <v>11</v>
          </cell>
          <cell r="C21" t="str">
            <v>Batu Pecah Mesin  5/7</v>
          </cell>
          <cell r="D21" t="str">
            <v>m³</v>
          </cell>
          <cell r="E21">
            <v>50000</v>
          </cell>
        </row>
        <row r="22">
          <cell r="A22" t="str">
            <v>BA12</v>
          </cell>
          <cell r="B22" t="str">
            <v>12</v>
          </cell>
          <cell r="C22" t="str">
            <v>Batu Belah Pondasi</v>
          </cell>
          <cell r="D22" t="str">
            <v>m³</v>
          </cell>
          <cell r="E22">
            <v>45000</v>
          </cell>
        </row>
        <row r="23">
          <cell r="A23" t="str">
            <v>BA13</v>
          </cell>
          <cell r="B23" t="str">
            <v>13</v>
          </cell>
          <cell r="C23" t="str">
            <v>Batu Bronjol ( Untuk Bronjong )</v>
          </cell>
          <cell r="D23" t="str">
            <v>m³</v>
          </cell>
          <cell r="E23">
            <v>41000</v>
          </cell>
        </row>
        <row r="24">
          <cell r="A24" t="str">
            <v>BA14</v>
          </cell>
          <cell r="B24" t="str">
            <v>14</v>
          </cell>
          <cell r="C24" t="str">
            <v>Batu Koral Beton Kali</v>
          </cell>
          <cell r="D24" t="str">
            <v>m³</v>
          </cell>
          <cell r="E24">
            <v>50000</v>
          </cell>
        </row>
        <row r="25">
          <cell r="A25" t="str">
            <v>BA15</v>
          </cell>
          <cell r="B25" t="str">
            <v>15</v>
          </cell>
          <cell r="C25" t="str">
            <v xml:space="preserve">Batu Tempel Hitam </v>
          </cell>
          <cell r="D25" t="str">
            <v>m²</v>
          </cell>
          <cell r="E25">
            <v>11000</v>
          </cell>
        </row>
        <row r="26">
          <cell r="A26" t="str">
            <v>BA16</v>
          </cell>
          <cell r="B26" t="str">
            <v>16</v>
          </cell>
          <cell r="C26" t="str">
            <v>Batu Pinggir Beton 10 x 20 x 35</v>
          </cell>
          <cell r="D26" t="str">
            <v>bh</v>
          </cell>
          <cell r="E26">
            <v>58000</v>
          </cell>
        </row>
        <row r="27">
          <cell r="A27" t="str">
            <v>BA17</v>
          </cell>
          <cell r="B27" t="str">
            <v>17</v>
          </cell>
          <cell r="C27" t="str">
            <v>Batu Pinggir Beton 15 x 35 x 50 ( K -225 )</v>
          </cell>
          <cell r="D27" t="str">
            <v>bh</v>
          </cell>
          <cell r="E27">
            <v>13000</v>
          </cell>
        </row>
        <row r="28">
          <cell r="A28" t="str">
            <v>BA18</v>
          </cell>
          <cell r="B28" t="str">
            <v>18</v>
          </cell>
          <cell r="C28" t="str">
            <v>Batu Telor</v>
          </cell>
          <cell r="D28" t="str">
            <v>m³</v>
          </cell>
          <cell r="E28">
            <v>50000</v>
          </cell>
        </row>
        <row r="29">
          <cell r="A29" t="str">
            <v>BA19</v>
          </cell>
          <cell r="B29" t="str">
            <v>19</v>
          </cell>
          <cell r="C29" t="str">
            <v>Batako kecil 8 x 10 x 20</v>
          </cell>
          <cell r="D29" t="str">
            <v>bh</v>
          </cell>
          <cell r="E29">
            <v>500</v>
          </cell>
        </row>
        <row r="30">
          <cell r="A30" t="str">
            <v>BA20</v>
          </cell>
          <cell r="B30" t="str">
            <v>20</v>
          </cell>
          <cell r="C30" t="str">
            <v>Batako Besar 8 x 20 x 30</v>
          </cell>
          <cell r="D30" t="str">
            <v>bh</v>
          </cell>
          <cell r="E30">
            <v>1200</v>
          </cell>
        </row>
        <row r="31">
          <cell r="A31" t="str">
            <v>BA21</v>
          </cell>
          <cell r="B31" t="str">
            <v>21</v>
          </cell>
          <cell r="C31" t="str">
            <v>Con Blok 8 x 20 x 40</v>
          </cell>
          <cell r="D31" t="str">
            <v>bh</v>
          </cell>
          <cell r="E31">
            <v>2600</v>
          </cell>
        </row>
        <row r="32">
          <cell r="A32" t="str">
            <v>BA22</v>
          </cell>
          <cell r="B32" t="str">
            <v>22</v>
          </cell>
          <cell r="C32" t="str">
            <v>Bata Merah Bakar Kelas I</v>
          </cell>
          <cell r="D32" t="str">
            <v>bh</v>
          </cell>
          <cell r="E32">
            <v>220</v>
          </cell>
        </row>
        <row r="33">
          <cell r="A33" t="str">
            <v>BA23</v>
          </cell>
          <cell r="B33" t="str">
            <v>23</v>
          </cell>
          <cell r="C33" t="str">
            <v>Bata Merah Bakar Kelas II</v>
          </cell>
          <cell r="D33" t="str">
            <v>bh</v>
          </cell>
          <cell r="E33">
            <v>200</v>
          </cell>
        </row>
        <row r="34">
          <cell r="A34" t="str">
            <v>BA24</v>
          </cell>
          <cell r="B34" t="str">
            <v>24</v>
          </cell>
          <cell r="C34" t="str">
            <v>Bata Merah Oven ( Klingker )</v>
          </cell>
          <cell r="D34" t="str">
            <v>bh</v>
          </cell>
          <cell r="E34">
            <v>530</v>
          </cell>
        </row>
        <row r="35">
          <cell r="A35" t="str">
            <v>BA25</v>
          </cell>
          <cell r="B35" t="str">
            <v>25</v>
          </cell>
          <cell r="C35" t="str">
            <v>Roster Beton 20 x 20</v>
          </cell>
          <cell r="D35" t="str">
            <v>bh</v>
          </cell>
          <cell r="E35">
            <v>2250</v>
          </cell>
        </row>
        <row r="36">
          <cell r="A36" t="str">
            <v>BA26</v>
          </cell>
          <cell r="B36" t="str">
            <v>26</v>
          </cell>
          <cell r="C36" t="str">
            <v>Roster Beton 30 x 30</v>
          </cell>
          <cell r="D36" t="str">
            <v>bh</v>
          </cell>
          <cell r="E36">
            <v>3000</v>
          </cell>
        </row>
        <row r="37">
          <cell r="A37" t="str">
            <v>BA27</v>
          </cell>
          <cell r="B37" t="str">
            <v>27</v>
          </cell>
          <cell r="C37" t="str">
            <v>Grass Blok 20 x 20</v>
          </cell>
          <cell r="D37" t="str">
            <v>bh</v>
          </cell>
          <cell r="E37">
            <v>2250</v>
          </cell>
        </row>
        <row r="38">
          <cell r="A38" t="str">
            <v>BA28</v>
          </cell>
          <cell r="B38" t="str">
            <v>28</v>
          </cell>
          <cell r="C38" t="str">
            <v>Grass Blok 30 x 30</v>
          </cell>
          <cell r="D38" t="str">
            <v>bh</v>
          </cell>
          <cell r="E38">
            <v>3000</v>
          </cell>
        </row>
        <row r="39">
          <cell r="A39" t="str">
            <v>BA29</v>
          </cell>
          <cell r="B39" t="str">
            <v>29</v>
          </cell>
          <cell r="C39" t="str">
            <v>Paving Blok Natural 8 cm</v>
          </cell>
          <cell r="D39" t="str">
            <v>m²</v>
          </cell>
          <cell r="E39">
            <v>31000</v>
          </cell>
        </row>
        <row r="40">
          <cell r="A40" t="str">
            <v>BA30</v>
          </cell>
          <cell r="B40" t="str">
            <v>30</v>
          </cell>
          <cell r="C40" t="str">
            <v>Paving Blok Warna 8 cm</v>
          </cell>
          <cell r="D40" t="str">
            <v>m²</v>
          </cell>
          <cell r="E40">
            <v>37000</v>
          </cell>
        </row>
        <row r="41">
          <cell r="A41" t="str">
            <v>BA31</v>
          </cell>
          <cell r="B41" t="str">
            <v>31</v>
          </cell>
          <cell r="C41" t="str">
            <v>Paving Blok Natural 6 cm</v>
          </cell>
          <cell r="D41" t="str">
            <v>m²</v>
          </cell>
          <cell r="E41">
            <v>27000</v>
          </cell>
        </row>
        <row r="44">
          <cell r="A44" t="str">
            <v>BA32</v>
          </cell>
          <cell r="B44" t="str">
            <v>32</v>
          </cell>
          <cell r="C44" t="str">
            <v>Paving Blok Warna 6 cm</v>
          </cell>
          <cell r="D44" t="str">
            <v>m²</v>
          </cell>
          <cell r="E44">
            <v>31000</v>
          </cell>
        </row>
        <row r="45">
          <cell r="A45" t="str">
            <v>BA33</v>
          </cell>
          <cell r="B45" t="str">
            <v>33</v>
          </cell>
          <cell r="C45" t="str">
            <v>Kanstin Paving Blok</v>
          </cell>
          <cell r="D45" t="str">
            <v>m1</v>
          </cell>
          <cell r="E45">
            <v>10500</v>
          </cell>
        </row>
        <row r="46">
          <cell r="A46" t="str">
            <v>BA34</v>
          </cell>
          <cell r="B46" t="str">
            <v>34</v>
          </cell>
          <cell r="C46" t="str">
            <v>Semen PC Tiga Roda / 50 kg</v>
          </cell>
          <cell r="D46" t="str">
            <v>zak</v>
          </cell>
          <cell r="E46">
            <v>23500</v>
          </cell>
        </row>
        <row r="47">
          <cell r="A47" t="str">
            <v>BA35</v>
          </cell>
          <cell r="B47" t="str">
            <v>35</v>
          </cell>
          <cell r="C47" t="str">
            <v>Semen Putih</v>
          </cell>
          <cell r="D47" t="str">
            <v>zak</v>
          </cell>
          <cell r="E47">
            <v>42000</v>
          </cell>
        </row>
        <row r="48">
          <cell r="A48" t="str">
            <v>BA36</v>
          </cell>
          <cell r="B48" t="str">
            <v>36</v>
          </cell>
          <cell r="C48" t="str">
            <v>Kanstin Jalan ukuran Besar ( bina Marga ) 1 bh = 60 cm</v>
          </cell>
          <cell r="D48" t="str">
            <v>m³</v>
          </cell>
          <cell r="E48">
            <v>21000</v>
          </cell>
        </row>
        <row r="49">
          <cell r="A49" t="str">
            <v>BA37</v>
          </cell>
          <cell r="B49" t="str">
            <v>37</v>
          </cell>
          <cell r="C49" t="str">
            <v>Readymix Beton K 300, tanpa pompa ( selang )</v>
          </cell>
          <cell r="D49" t="str">
            <v>m³</v>
          </cell>
          <cell r="E49">
            <v>318000</v>
          </cell>
        </row>
        <row r="50">
          <cell r="A50" t="str">
            <v>BA38</v>
          </cell>
          <cell r="B50" t="str">
            <v>38</v>
          </cell>
          <cell r="C50" t="str">
            <v>Readymix Beton K 225, tanpa pompa ( selang )</v>
          </cell>
          <cell r="D50" t="str">
            <v>m³</v>
          </cell>
          <cell r="E50">
            <v>294000</v>
          </cell>
        </row>
        <row r="51">
          <cell r="A51" t="str">
            <v>BA39</v>
          </cell>
          <cell r="B51" t="str">
            <v>39</v>
          </cell>
          <cell r="C51" t="str">
            <v>Readymix Beton K 175, tanpa pompa ( selang )</v>
          </cell>
          <cell r="D51" t="str">
            <v>m³</v>
          </cell>
          <cell r="E51">
            <v>270000</v>
          </cell>
        </row>
        <row r="52">
          <cell r="A52" t="str">
            <v>BA40</v>
          </cell>
          <cell r="B52" t="str">
            <v>40</v>
          </cell>
          <cell r="C52" t="str">
            <v>Kapur Pasang/ kapur tembok</v>
          </cell>
          <cell r="D52" t="str">
            <v>m³</v>
          </cell>
          <cell r="E52">
            <v>62000</v>
          </cell>
        </row>
        <row r="53">
          <cell r="A53" t="str">
            <v>BA41</v>
          </cell>
          <cell r="B53" t="str">
            <v>41</v>
          </cell>
          <cell r="C53" t="str">
            <v>Kapur Sirih</v>
          </cell>
          <cell r="D53" t="str">
            <v>kg</v>
          </cell>
          <cell r="E53">
            <v>4200</v>
          </cell>
        </row>
        <row r="54">
          <cell r="A54" t="str">
            <v>BA42</v>
          </cell>
          <cell r="B54" t="str">
            <v>42</v>
          </cell>
          <cell r="C54" t="str">
            <v>Semen Warna</v>
          </cell>
          <cell r="D54" t="str">
            <v>kg</v>
          </cell>
          <cell r="E54">
            <v>3000</v>
          </cell>
        </row>
        <row r="55">
          <cell r="A55" t="str">
            <v>BA43</v>
          </cell>
          <cell r="B55">
            <v>43</v>
          </cell>
          <cell r="C55" t="str">
            <v>Tanah Liat</v>
          </cell>
          <cell r="D55" t="str">
            <v>m³</v>
          </cell>
          <cell r="E55">
            <v>10000</v>
          </cell>
        </row>
        <row r="57">
          <cell r="C57" t="str">
            <v xml:space="preserve">B. BAHAN FINISHING  : </v>
          </cell>
        </row>
        <row r="58">
          <cell r="C58" t="str">
            <v xml:space="preserve">     LABURAN, PENGISI DAN ALATNYA</v>
          </cell>
        </row>
        <row r="59">
          <cell r="A59" t="str">
            <v>BD01</v>
          </cell>
          <cell r="B59">
            <v>44</v>
          </cell>
          <cell r="C59" t="str">
            <v>Plamir Tembok</v>
          </cell>
          <cell r="D59" t="str">
            <v>kg</v>
          </cell>
          <cell r="E59">
            <v>3900</v>
          </cell>
        </row>
        <row r="60">
          <cell r="A60" t="str">
            <v>BD02</v>
          </cell>
          <cell r="B60">
            <v>45</v>
          </cell>
          <cell r="C60" t="str">
            <v>Cat Tembok ICI Eksterior ( BETON )</v>
          </cell>
          <cell r="D60" t="str">
            <v>lt</v>
          </cell>
          <cell r="E60">
            <v>47100</v>
          </cell>
        </row>
        <row r="61">
          <cell r="A61" t="str">
            <v>BD03</v>
          </cell>
          <cell r="B61">
            <v>46</v>
          </cell>
          <cell r="C61" t="str">
            <v>Cat Tembok ICI Interior ( PLAFOND DAN DINDING )</v>
          </cell>
          <cell r="D61" t="str">
            <v>lt</v>
          </cell>
          <cell r="E61">
            <v>47100</v>
          </cell>
        </row>
        <row r="62">
          <cell r="A62" t="str">
            <v>BD04</v>
          </cell>
          <cell r="B62">
            <v>47</v>
          </cell>
          <cell r="C62" t="str">
            <v>Cat Tembok Vinilex</v>
          </cell>
          <cell r="D62" t="str">
            <v>kg</v>
          </cell>
          <cell r="E62">
            <v>9900</v>
          </cell>
        </row>
        <row r="63">
          <cell r="A63" t="str">
            <v>BD05</v>
          </cell>
          <cell r="B63">
            <v>48</v>
          </cell>
          <cell r="C63" t="str">
            <v>Cat Dasar ICI untuk Interior ( 2 Pelapis ) Rp. 18.000 x 2</v>
          </cell>
          <cell r="D63" t="str">
            <v>lt</v>
          </cell>
          <cell r="E63">
            <v>43900</v>
          </cell>
        </row>
        <row r="64">
          <cell r="A64" t="str">
            <v>BD06</v>
          </cell>
          <cell r="B64">
            <v>49</v>
          </cell>
          <cell r="C64" t="str">
            <v>Cat Tembok Sanlex</v>
          </cell>
          <cell r="D64" t="str">
            <v>kg</v>
          </cell>
          <cell r="E64">
            <v>6800</v>
          </cell>
        </row>
        <row r="65">
          <cell r="A65" t="str">
            <v>BD07</v>
          </cell>
          <cell r="B65">
            <v>50</v>
          </cell>
          <cell r="C65" t="str">
            <v>Cat Tahan Asam</v>
          </cell>
          <cell r="D65" t="str">
            <v>kg</v>
          </cell>
          <cell r="E65">
            <v>15000</v>
          </cell>
        </row>
        <row r="66">
          <cell r="A66" t="str">
            <v>BD08</v>
          </cell>
          <cell r="B66">
            <v>51</v>
          </cell>
          <cell r="C66" t="str">
            <v>Pelapis Alkali ICI ( Cat Dasar Beton Ekterior )</v>
          </cell>
          <cell r="D66" t="str">
            <v>lt</v>
          </cell>
          <cell r="E66">
            <v>25700</v>
          </cell>
        </row>
        <row r="67">
          <cell r="A67" t="str">
            <v>BD09</v>
          </cell>
          <cell r="B67">
            <v>52</v>
          </cell>
          <cell r="C67" t="str">
            <v>Cat Marka / Spotlight</v>
          </cell>
          <cell r="D67" t="str">
            <v>kg</v>
          </cell>
          <cell r="E67">
            <v>47900</v>
          </cell>
        </row>
        <row r="68">
          <cell r="A68" t="str">
            <v>BD10</v>
          </cell>
          <cell r="B68">
            <v>53</v>
          </cell>
          <cell r="C68" t="str">
            <v>Water Profing Emulsion</v>
          </cell>
          <cell r="D68" t="str">
            <v>kg</v>
          </cell>
          <cell r="E68">
            <v>35000</v>
          </cell>
        </row>
        <row r="69">
          <cell r="A69" t="str">
            <v>BD11</v>
          </cell>
          <cell r="B69">
            <v>54</v>
          </cell>
          <cell r="C69" t="str">
            <v>Water Profing Membrance</v>
          </cell>
          <cell r="D69" t="str">
            <v>ml</v>
          </cell>
          <cell r="E69">
            <v>30000</v>
          </cell>
        </row>
        <row r="70">
          <cell r="A70" t="str">
            <v>BD12</v>
          </cell>
          <cell r="B70">
            <v>55</v>
          </cell>
          <cell r="C70" t="str">
            <v>Rool Cat Tembok</v>
          </cell>
          <cell r="D70" t="str">
            <v>bh</v>
          </cell>
          <cell r="E70">
            <v>15000</v>
          </cell>
        </row>
        <row r="71">
          <cell r="A71" t="str">
            <v>BD13</v>
          </cell>
          <cell r="B71">
            <v>56</v>
          </cell>
          <cell r="C71" t="str">
            <v>Kape Tembok</v>
          </cell>
          <cell r="D71" t="str">
            <v>bh</v>
          </cell>
          <cell r="E71">
            <v>3000</v>
          </cell>
        </row>
        <row r="72">
          <cell r="A72" t="str">
            <v>BD14</v>
          </cell>
          <cell r="B72">
            <v>57</v>
          </cell>
          <cell r="C72" t="str">
            <v>Kape Kayu</v>
          </cell>
          <cell r="D72" t="str">
            <v>bh</v>
          </cell>
          <cell r="E72">
            <v>3500</v>
          </cell>
        </row>
        <row r="73">
          <cell r="A73" t="str">
            <v>BD15</v>
          </cell>
          <cell r="B73">
            <v>58</v>
          </cell>
          <cell r="C73" t="str">
            <v>Soligneum 1 blek</v>
          </cell>
          <cell r="D73" t="str">
            <v>5 lt</v>
          </cell>
          <cell r="E73">
            <v>15000</v>
          </cell>
        </row>
        <row r="74">
          <cell r="A74" t="str">
            <v>BD16</v>
          </cell>
          <cell r="B74">
            <v>59</v>
          </cell>
          <cell r="C74" t="str">
            <v>Plincote</v>
          </cell>
          <cell r="D74" t="str">
            <v>kg</v>
          </cell>
          <cell r="E74">
            <v>15000</v>
          </cell>
        </row>
        <row r="75">
          <cell r="A75" t="str">
            <v>BD17</v>
          </cell>
          <cell r="B75">
            <v>60</v>
          </cell>
          <cell r="C75" t="str">
            <v>Pengawetan Kayu</v>
          </cell>
          <cell r="D75" t="str">
            <v>m³</v>
          </cell>
          <cell r="E75">
            <v>150000</v>
          </cell>
        </row>
        <row r="76">
          <cell r="A76" t="str">
            <v>BD18</v>
          </cell>
          <cell r="B76">
            <v>61</v>
          </cell>
          <cell r="C76" t="str">
            <v>Pengopenan Kayu</v>
          </cell>
          <cell r="D76" t="str">
            <v>m³</v>
          </cell>
          <cell r="E76">
            <v>200000</v>
          </cell>
        </row>
        <row r="77">
          <cell r="A77" t="str">
            <v>BD19</v>
          </cell>
          <cell r="B77">
            <v>62</v>
          </cell>
          <cell r="C77" t="str">
            <v>Kwas 3"</v>
          </cell>
          <cell r="D77" t="str">
            <v>bh</v>
          </cell>
          <cell r="E77">
            <v>6000</v>
          </cell>
        </row>
        <row r="78">
          <cell r="A78" t="str">
            <v>BD20</v>
          </cell>
          <cell r="B78">
            <v>63</v>
          </cell>
          <cell r="C78" t="str">
            <v>Oker</v>
          </cell>
          <cell r="D78" t="str">
            <v>kg</v>
          </cell>
          <cell r="E78">
            <v>12750</v>
          </cell>
        </row>
        <row r="79">
          <cell r="A79" t="str">
            <v>BD21</v>
          </cell>
          <cell r="B79">
            <v>64</v>
          </cell>
          <cell r="C79" t="str">
            <v>Oyan</v>
          </cell>
          <cell r="D79" t="str">
            <v>bks</v>
          </cell>
          <cell r="E79">
            <v>1000</v>
          </cell>
        </row>
        <row r="80">
          <cell r="A80" t="str">
            <v>BD22</v>
          </cell>
          <cell r="B80">
            <v>65</v>
          </cell>
          <cell r="C80" t="str">
            <v>Oten (Pewarna Plitur )</v>
          </cell>
          <cell r="D80" t="str">
            <v>bks</v>
          </cell>
          <cell r="E80">
            <v>1000</v>
          </cell>
        </row>
        <row r="81">
          <cell r="A81" t="str">
            <v>BD23</v>
          </cell>
          <cell r="B81">
            <v>66</v>
          </cell>
          <cell r="C81" t="str">
            <v>Spirtus</v>
          </cell>
          <cell r="D81" t="str">
            <v>lt</v>
          </cell>
          <cell r="E81">
            <v>6000</v>
          </cell>
        </row>
        <row r="82">
          <cell r="A82" t="str">
            <v>BD24</v>
          </cell>
          <cell r="B82">
            <v>67</v>
          </cell>
          <cell r="C82" t="str">
            <v>Bahan Plitur Kripik ( Sirlak India )</v>
          </cell>
          <cell r="D82" t="str">
            <v>kg</v>
          </cell>
          <cell r="E82">
            <v>46000</v>
          </cell>
        </row>
        <row r="85">
          <cell r="A85" t="str">
            <v>BD25</v>
          </cell>
          <cell r="B85">
            <v>68</v>
          </cell>
          <cell r="C85" t="str">
            <v>Dempul Lilin</v>
          </cell>
          <cell r="D85" t="str">
            <v>kg</v>
          </cell>
          <cell r="E85">
            <v>8100</v>
          </cell>
        </row>
        <row r="86">
          <cell r="A86" t="str">
            <v>BD26</v>
          </cell>
          <cell r="B86">
            <v>69</v>
          </cell>
          <cell r="C86" t="str">
            <v>Dempul Plitur</v>
          </cell>
          <cell r="D86" t="str">
            <v>kg</v>
          </cell>
          <cell r="E86">
            <v>11500</v>
          </cell>
        </row>
        <row r="87">
          <cell r="A87" t="str">
            <v>BD27</v>
          </cell>
          <cell r="B87">
            <v>70</v>
          </cell>
          <cell r="C87" t="str">
            <v>Dempul Halus / Imfra ( Wood Filler )</v>
          </cell>
          <cell r="D87" t="str">
            <v>kg</v>
          </cell>
          <cell r="E87">
            <v>17300</v>
          </cell>
        </row>
        <row r="88">
          <cell r="A88" t="str">
            <v>BD28</v>
          </cell>
          <cell r="B88">
            <v>71</v>
          </cell>
          <cell r="C88" t="str">
            <v>Terpentin</v>
          </cell>
          <cell r="D88" t="str">
            <v>lt</v>
          </cell>
          <cell r="E88">
            <v>1700</v>
          </cell>
        </row>
        <row r="89">
          <cell r="A89" t="str">
            <v>BD29</v>
          </cell>
          <cell r="B89">
            <v>72</v>
          </cell>
          <cell r="C89" t="str">
            <v>Tiner A</v>
          </cell>
          <cell r="D89" t="str">
            <v>lt</v>
          </cell>
          <cell r="E89">
            <v>7500</v>
          </cell>
        </row>
        <row r="90">
          <cell r="A90" t="str">
            <v>BD30</v>
          </cell>
          <cell r="B90">
            <v>73</v>
          </cell>
          <cell r="C90" t="str">
            <v>Tiner B</v>
          </cell>
          <cell r="D90" t="str">
            <v>lt</v>
          </cell>
          <cell r="E90">
            <v>11500</v>
          </cell>
        </row>
        <row r="91">
          <cell r="A91" t="str">
            <v>BD31</v>
          </cell>
          <cell r="B91">
            <v>74</v>
          </cell>
          <cell r="C91" t="str">
            <v>Kumpon</v>
          </cell>
          <cell r="D91" t="str">
            <v>kg</v>
          </cell>
          <cell r="E91">
            <v>11500</v>
          </cell>
        </row>
        <row r="92">
          <cell r="A92" t="str">
            <v>BD32</v>
          </cell>
          <cell r="B92">
            <v>75</v>
          </cell>
          <cell r="C92" t="str">
            <v>Melamik</v>
          </cell>
          <cell r="D92" t="str">
            <v>kg</v>
          </cell>
          <cell r="E92">
            <v>20100</v>
          </cell>
        </row>
        <row r="93">
          <cell r="A93" t="str">
            <v>BD33</v>
          </cell>
          <cell r="B93">
            <v>76</v>
          </cell>
          <cell r="C93" t="str">
            <v>Dempul Plastik</v>
          </cell>
          <cell r="D93" t="str">
            <v>kg</v>
          </cell>
          <cell r="E93">
            <v>14400</v>
          </cell>
        </row>
        <row r="94">
          <cell r="A94" t="str">
            <v>BD34</v>
          </cell>
          <cell r="B94">
            <v>77</v>
          </cell>
          <cell r="C94" t="str">
            <v>Dempul Duco</v>
          </cell>
          <cell r="D94" t="str">
            <v>kg</v>
          </cell>
          <cell r="E94">
            <v>17300</v>
          </cell>
        </row>
        <row r="95">
          <cell r="A95" t="str">
            <v>BD35</v>
          </cell>
          <cell r="B95">
            <v>78</v>
          </cell>
          <cell r="C95" t="str">
            <v>Ampelas</v>
          </cell>
          <cell r="D95" t="str">
            <v>lbr</v>
          </cell>
          <cell r="E95">
            <v>2300</v>
          </cell>
        </row>
        <row r="96">
          <cell r="A96" t="str">
            <v>BD36</v>
          </cell>
          <cell r="B96">
            <v>79</v>
          </cell>
          <cell r="C96" t="str">
            <v>Dempul Kayu Cap Kucing</v>
          </cell>
          <cell r="D96" t="str">
            <v>kg</v>
          </cell>
          <cell r="E96">
            <v>8600</v>
          </cell>
        </row>
        <row r="97">
          <cell r="A97" t="str">
            <v>BD37</v>
          </cell>
          <cell r="B97">
            <v>80</v>
          </cell>
          <cell r="C97" t="str">
            <v>Meni Kayu / Besi</v>
          </cell>
          <cell r="D97" t="str">
            <v>kg</v>
          </cell>
          <cell r="E97">
            <v>6900</v>
          </cell>
        </row>
        <row r="98">
          <cell r="A98" t="str">
            <v>BD38</v>
          </cell>
          <cell r="B98">
            <v>81</v>
          </cell>
          <cell r="C98" t="str">
            <v>Sincromat</v>
          </cell>
          <cell r="D98" t="str">
            <v>kg</v>
          </cell>
          <cell r="E98">
            <v>22000</v>
          </cell>
        </row>
        <row r="99">
          <cell r="A99" t="str">
            <v>BD39</v>
          </cell>
          <cell r="B99">
            <v>82</v>
          </cell>
          <cell r="C99" t="str">
            <v>Cat Kayu Sieve</v>
          </cell>
          <cell r="D99" t="str">
            <v>kg</v>
          </cell>
          <cell r="E99">
            <v>21000</v>
          </cell>
        </row>
        <row r="100">
          <cell r="A100" t="str">
            <v>BD40</v>
          </cell>
          <cell r="B100">
            <v>83</v>
          </cell>
          <cell r="C100" t="str">
            <v>Cat Besi Sieve</v>
          </cell>
          <cell r="D100" t="str">
            <v>kg</v>
          </cell>
          <cell r="E100">
            <v>21000</v>
          </cell>
        </row>
        <row r="101">
          <cell r="A101" t="str">
            <v>BD41</v>
          </cell>
          <cell r="B101">
            <v>84</v>
          </cell>
          <cell r="C101" t="str">
            <v>Cat Besi Duco Danaglos/ICI</v>
          </cell>
          <cell r="D101" t="str">
            <v>kg</v>
          </cell>
          <cell r="E101">
            <v>41000</v>
          </cell>
        </row>
        <row r="102">
          <cell r="A102" t="str">
            <v>BD42</v>
          </cell>
          <cell r="B102">
            <v>85</v>
          </cell>
          <cell r="C102" t="str">
            <v>Cat Bron</v>
          </cell>
          <cell r="D102" t="str">
            <v>kg</v>
          </cell>
          <cell r="E102">
            <v>25000</v>
          </cell>
        </row>
        <row r="104">
          <cell r="C104" t="str">
            <v>C. BAHAN KAYU BERIKUT BAHAN JADINYA</v>
          </cell>
        </row>
        <row r="105">
          <cell r="A105" t="str">
            <v>BF01</v>
          </cell>
          <cell r="B105">
            <v>86</v>
          </cell>
          <cell r="C105" t="str">
            <v>Bambu Ø 5 s.d 7</v>
          </cell>
          <cell r="D105" t="str">
            <v>bt</v>
          </cell>
          <cell r="E105">
            <v>10000</v>
          </cell>
        </row>
        <row r="106">
          <cell r="A106" t="str">
            <v>BF02</v>
          </cell>
          <cell r="B106">
            <v>87</v>
          </cell>
          <cell r="C106" t="str">
            <v>Bambu Ø 7 s.d 10</v>
          </cell>
          <cell r="D106" t="str">
            <v>bt</v>
          </cell>
          <cell r="E106">
            <v>15000</v>
          </cell>
        </row>
        <row r="107">
          <cell r="A107" t="str">
            <v>BF03</v>
          </cell>
          <cell r="B107">
            <v>88</v>
          </cell>
          <cell r="C107" t="str">
            <v>Bambu Gombong</v>
          </cell>
          <cell r="D107" t="str">
            <v>bt</v>
          </cell>
          <cell r="E107">
            <v>30000</v>
          </cell>
        </row>
        <row r="108">
          <cell r="A108" t="str">
            <v>BF04</v>
          </cell>
          <cell r="B108">
            <v>89</v>
          </cell>
          <cell r="C108" t="str">
            <v>Kayu Terentang</v>
          </cell>
          <cell r="D108" t="str">
            <v>m³</v>
          </cell>
          <cell r="E108">
            <v>750000</v>
          </cell>
        </row>
        <row r="109">
          <cell r="B109">
            <v>90</v>
          </cell>
          <cell r="C109" t="str">
            <v>Kayu Kamper Singkil / Kapur (K. Samarinda Klas III)</v>
          </cell>
          <cell r="D109" t="str">
            <v>m³</v>
          </cell>
          <cell r="E109">
            <v>2695000</v>
          </cell>
        </row>
        <row r="110">
          <cell r="A110" t="str">
            <v>BF05</v>
          </cell>
          <cell r="B110">
            <v>91</v>
          </cell>
          <cell r="C110" t="str">
            <v>Kayu Balok Borneo Super</v>
          </cell>
          <cell r="D110" t="str">
            <v>m³</v>
          </cell>
          <cell r="E110">
            <v>1375000</v>
          </cell>
        </row>
        <row r="111">
          <cell r="A111" t="str">
            <v>BF06</v>
          </cell>
          <cell r="B111">
            <v>91</v>
          </cell>
          <cell r="C111" t="str">
            <v>Kayu Papan Borneo Super</v>
          </cell>
          <cell r="D111" t="str">
            <v>m³</v>
          </cell>
          <cell r="E111">
            <v>1430000</v>
          </cell>
        </row>
        <row r="112">
          <cell r="A112" t="str">
            <v>BF07</v>
          </cell>
          <cell r="B112">
            <v>92</v>
          </cell>
          <cell r="C112" t="str">
            <v>Kayu Balok Kamper Medan (kruing)</v>
          </cell>
          <cell r="D112" t="str">
            <v>m³</v>
          </cell>
          <cell r="E112">
            <v>1980000</v>
          </cell>
        </row>
        <row r="113">
          <cell r="A113" t="str">
            <v>BF08</v>
          </cell>
          <cell r="B113">
            <v>93</v>
          </cell>
          <cell r="C113" t="str">
            <v>Kayu Papan Kamper Medan (Kruing)</v>
          </cell>
          <cell r="D113" t="str">
            <v>m³</v>
          </cell>
          <cell r="E113">
            <v>2090000</v>
          </cell>
        </row>
        <row r="114">
          <cell r="A114" t="str">
            <v>BF09</v>
          </cell>
          <cell r="B114">
            <v>94</v>
          </cell>
          <cell r="C114" t="str">
            <v>Kayu Balok Kamper Banjar</v>
          </cell>
          <cell r="D114" t="str">
            <v>m³</v>
          </cell>
          <cell r="E114">
            <v>2365000</v>
          </cell>
        </row>
        <row r="115">
          <cell r="A115" t="str">
            <v>BF10</v>
          </cell>
          <cell r="B115">
            <v>95</v>
          </cell>
          <cell r="C115" t="str">
            <v>Kayu Papan Kamper Banjar</v>
          </cell>
          <cell r="D115" t="str">
            <v>m³</v>
          </cell>
          <cell r="E115">
            <v>2475000</v>
          </cell>
        </row>
        <row r="116">
          <cell r="A116" t="str">
            <v>BF11</v>
          </cell>
          <cell r="B116">
            <v>96</v>
          </cell>
          <cell r="C116" t="str">
            <v>Kayu Balok Kamper Samarinda</v>
          </cell>
          <cell r="D116" t="str">
            <v>m³</v>
          </cell>
          <cell r="E116">
            <v>3795000</v>
          </cell>
        </row>
        <row r="117">
          <cell r="A117" t="str">
            <v>BF12</v>
          </cell>
          <cell r="B117">
            <v>97</v>
          </cell>
          <cell r="C117" t="str">
            <v>Kayu Papan Kamper Samarinda</v>
          </cell>
          <cell r="D117" t="str">
            <v>m³</v>
          </cell>
          <cell r="E117">
            <v>3905000</v>
          </cell>
        </row>
        <row r="118">
          <cell r="A118" t="str">
            <v>BF13</v>
          </cell>
          <cell r="B118">
            <v>98</v>
          </cell>
          <cell r="C118" t="str">
            <v>Kayu Balok Rasamala</v>
          </cell>
          <cell r="D118" t="str">
            <v>m³</v>
          </cell>
          <cell r="E118">
            <v>900000</v>
          </cell>
        </row>
        <row r="119">
          <cell r="A119" t="str">
            <v>BF14</v>
          </cell>
          <cell r="B119">
            <v>99</v>
          </cell>
          <cell r="C119" t="str">
            <v>Kayu Jati Jatim Tua Lepas Mata dari dia. 80 cm keatas</v>
          </cell>
          <cell r="D119" t="str">
            <v>m³</v>
          </cell>
          <cell r="E119">
            <v>19800000</v>
          </cell>
        </row>
        <row r="120">
          <cell r="A120" t="str">
            <v>BF15</v>
          </cell>
          <cell r="B120">
            <v>100</v>
          </cell>
          <cell r="C120" t="str">
            <v>Kayu Jati Jateng Tua Lepas Mata dari dia. 80 cm keatas</v>
          </cell>
          <cell r="D120" t="str">
            <v>m³</v>
          </cell>
          <cell r="E120">
            <v>13750000</v>
          </cell>
        </row>
        <row r="121">
          <cell r="A121" t="str">
            <v>BF16</v>
          </cell>
          <cell r="B121">
            <v>101</v>
          </cell>
          <cell r="C121" t="str">
            <v>Kayu Jati Jabar Tua Lepas Mata dari dia. 80 cm keatas</v>
          </cell>
          <cell r="D121" t="str">
            <v>m³</v>
          </cell>
          <cell r="E121">
            <v>7600000</v>
          </cell>
        </row>
        <row r="122">
          <cell r="A122" t="str">
            <v>BF17</v>
          </cell>
          <cell r="B122">
            <v>102</v>
          </cell>
          <cell r="C122" t="str">
            <v xml:space="preserve">Kayu Jati Jabar dia. 40 cm kebawah </v>
          </cell>
          <cell r="D122" t="str">
            <v>m³</v>
          </cell>
          <cell r="E122">
            <v>4100000</v>
          </cell>
        </row>
        <row r="123">
          <cell r="A123" t="str">
            <v>BF18</v>
          </cell>
          <cell r="B123">
            <v>103</v>
          </cell>
          <cell r="C123" t="str">
            <v xml:space="preserve">Kayu Hutan Kelas I ( Segeng, Mahoni, Laban ) </v>
          </cell>
          <cell r="D123" t="str">
            <v>m³</v>
          </cell>
          <cell r="E123">
            <v>950000</v>
          </cell>
        </row>
        <row r="124">
          <cell r="A124" t="str">
            <v>BF19</v>
          </cell>
          <cell r="B124">
            <v>104</v>
          </cell>
          <cell r="C124" t="str">
            <v>Kayu Albasia</v>
          </cell>
          <cell r="D124" t="str">
            <v>m³</v>
          </cell>
          <cell r="E124">
            <v>650000</v>
          </cell>
        </row>
        <row r="127">
          <cell r="A127" t="str">
            <v>BF20</v>
          </cell>
          <cell r="B127">
            <v>105</v>
          </cell>
          <cell r="C127" t="str">
            <v>Dolken 5 s/d 7</v>
          </cell>
          <cell r="D127" t="str">
            <v>bt</v>
          </cell>
          <cell r="E127">
            <v>9000</v>
          </cell>
        </row>
        <row r="128">
          <cell r="A128" t="str">
            <v>BF21</v>
          </cell>
          <cell r="B128">
            <v>106</v>
          </cell>
          <cell r="C128" t="str">
            <v>Dolken 7 s/d 10</v>
          </cell>
          <cell r="D128" t="str">
            <v>bt</v>
          </cell>
          <cell r="E128">
            <v>12000</v>
          </cell>
        </row>
        <row r="129">
          <cell r="A129" t="str">
            <v>BF22</v>
          </cell>
          <cell r="B129">
            <v>107</v>
          </cell>
          <cell r="C129" t="str">
            <v>List profil kamper 1 cm</v>
          </cell>
          <cell r="D129" t="str">
            <v>m1</v>
          </cell>
          <cell r="E129">
            <v>1000</v>
          </cell>
        </row>
        <row r="130">
          <cell r="A130" t="str">
            <v>BF23</v>
          </cell>
          <cell r="B130">
            <v>108</v>
          </cell>
          <cell r="C130" t="str">
            <v>List profil kamper 2 cm</v>
          </cell>
          <cell r="D130" t="str">
            <v>m1</v>
          </cell>
          <cell r="E130">
            <v>1750</v>
          </cell>
        </row>
        <row r="131">
          <cell r="A131" t="str">
            <v>BF24</v>
          </cell>
          <cell r="B131">
            <v>109</v>
          </cell>
          <cell r="C131" t="str">
            <v>List profil kamper 4 cm</v>
          </cell>
          <cell r="D131" t="str">
            <v>m1</v>
          </cell>
          <cell r="E131">
            <v>4000</v>
          </cell>
        </row>
        <row r="132">
          <cell r="A132" t="str">
            <v>BF25</v>
          </cell>
          <cell r="B132">
            <v>110</v>
          </cell>
          <cell r="C132" t="str">
            <v>List profil kamper 5 cm</v>
          </cell>
          <cell r="D132" t="str">
            <v>m1</v>
          </cell>
          <cell r="E132">
            <v>6500</v>
          </cell>
        </row>
        <row r="133">
          <cell r="A133" t="str">
            <v>BF26</v>
          </cell>
          <cell r="B133">
            <v>111</v>
          </cell>
          <cell r="C133" t="str">
            <v>List profil kamper 10 cm</v>
          </cell>
          <cell r="D133" t="str">
            <v>m1</v>
          </cell>
          <cell r="E133">
            <v>12500</v>
          </cell>
        </row>
        <row r="134">
          <cell r="A134" t="str">
            <v>BF27</v>
          </cell>
          <cell r="B134">
            <v>112</v>
          </cell>
          <cell r="C134" t="str">
            <v>Pegangan Tangga profil Jati</v>
          </cell>
          <cell r="D134" t="str">
            <v>m1</v>
          </cell>
          <cell r="E134">
            <v>69000</v>
          </cell>
        </row>
        <row r="135">
          <cell r="A135" t="str">
            <v>BF28</v>
          </cell>
          <cell r="B135">
            <v>113</v>
          </cell>
          <cell r="C135" t="str">
            <v>Pegangan Tangga profil Kamper</v>
          </cell>
          <cell r="D135" t="str">
            <v>m1</v>
          </cell>
          <cell r="E135">
            <v>20000</v>
          </cell>
        </row>
        <row r="136">
          <cell r="A136" t="str">
            <v>BF29</v>
          </cell>
          <cell r="B136">
            <v>114</v>
          </cell>
          <cell r="C136" t="str">
            <v>Kayu Reng 2/3 Borneo Super</v>
          </cell>
          <cell r="D136" t="str">
            <v>m1</v>
          </cell>
          <cell r="E136">
            <v>700</v>
          </cell>
        </row>
        <row r="137">
          <cell r="A137" t="str">
            <v>BF30</v>
          </cell>
          <cell r="B137">
            <v>115</v>
          </cell>
          <cell r="C137" t="str">
            <v>Kayu Reng 2/3 Kamper Banjar</v>
          </cell>
          <cell r="D137" t="str">
            <v>m1</v>
          </cell>
          <cell r="E137">
            <v>1200</v>
          </cell>
        </row>
        <row r="138">
          <cell r="A138" t="str">
            <v>BF31</v>
          </cell>
          <cell r="B138">
            <v>116</v>
          </cell>
          <cell r="C138" t="str">
            <v>Kayu Reng 3/4 Kamper Banjar</v>
          </cell>
          <cell r="D138" t="str">
            <v>m1</v>
          </cell>
          <cell r="E138">
            <v>1600</v>
          </cell>
        </row>
        <row r="140">
          <cell r="C140" t="str">
            <v>D. BAHAN PENUTUP RANGKA PLAFOND</v>
          </cell>
        </row>
        <row r="141">
          <cell r="A141" t="str">
            <v>BH01</v>
          </cell>
          <cell r="B141">
            <v>117</v>
          </cell>
          <cell r="C141" t="str">
            <v>Bahan plafond Enternit 4 mm</v>
          </cell>
          <cell r="D141" t="str">
            <v>m²</v>
          </cell>
          <cell r="E141">
            <v>4500</v>
          </cell>
        </row>
        <row r="142">
          <cell r="A142" t="str">
            <v>BH02</v>
          </cell>
          <cell r="B142">
            <v>118</v>
          </cell>
          <cell r="C142" t="str">
            <v>Bahan plafond hardpleks 5 mm 120 x 240</v>
          </cell>
          <cell r="D142" t="str">
            <v>lbr</v>
          </cell>
          <cell r="E142">
            <v>43500</v>
          </cell>
        </row>
        <row r="143">
          <cell r="A143" t="str">
            <v>BH03</v>
          </cell>
          <cell r="B143">
            <v>119</v>
          </cell>
          <cell r="C143" t="str">
            <v>Bahan plafond Asbes Semen 5 mm</v>
          </cell>
          <cell r="D143" t="str">
            <v>m²</v>
          </cell>
          <cell r="E143">
            <v>8500</v>
          </cell>
        </row>
        <row r="144">
          <cell r="A144" t="str">
            <v>BH04</v>
          </cell>
          <cell r="B144">
            <v>120</v>
          </cell>
          <cell r="C144" t="str">
            <v>Gypsum 120 x 240  t = 9 mm ex DN</v>
          </cell>
          <cell r="D144" t="str">
            <v>lbr</v>
          </cell>
          <cell r="E144">
            <v>33000</v>
          </cell>
        </row>
        <row r="145">
          <cell r="A145" t="str">
            <v>BH05</v>
          </cell>
          <cell r="B145">
            <v>121</v>
          </cell>
          <cell r="C145" t="str">
            <v>Gypsum 120 x 240  t = 9 mm ex Luar</v>
          </cell>
          <cell r="D145" t="str">
            <v>lbr</v>
          </cell>
          <cell r="E145">
            <v>42500</v>
          </cell>
        </row>
        <row r="146">
          <cell r="A146" t="str">
            <v>BH06</v>
          </cell>
          <cell r="B146">
            <v>122</v>
          </cell>
          <cell r="C146" t="str">
            <v xml:space="preserve">Acustik Amstrong 60 x 120 </v>
          </cell>
          <cell r="D146" t="str">
            <v>lbr</v>
          </cell>
          <cell r="E146">
            <v>63000</v>
          </cell>
        </row>
        <row r="148">
          <cell r="C148" t="str">
            <v>E. BAHAN KAYU LAPIS</v>
          </cell>
        </row>
        <row r="149">
          <cell r="A149" t="str">
            <v>BJ01</v>
          </cell>
          <cell r="B149">
            <v>123</v>
          </cell>
          <cell r="C149" t="str">
            <v>Triplek 3 mm 120 x 240</v>
          </cell>
          <cell r="D149" t="str">
            <v>lbr</v>
          </cell>
          <cell r="E149">
            <v>30200</v>
          </cell>
        </row>
        <row r="150">
          <cell r="A150" t="str">
            <v>BJ02</v>
          </cell>
          <cell r="B150">
            <v>124</v>
          </cell>
          <cell r="C150" t="str">
            <v>Triplek 4 mm 120 x 240</v>
          </cell>
          <cell r="D150" t="str">
            <v>lbr</v>
          </cell>
          <cell r="E150">
            <v>36600</v>
          </cell>
        </row>
        <row r="151">
          <cell r="A151" t="str">
            <v>BJ03</v>
          </cell>
          <cell r="B151">
            <v>125</v>
          </cell>
          <cell r="C151" t="str">
            <v>Triplek 4 mm Ukuran Pintu</v>
          </cell>
          <cell r="D151" t="str">
            <v>lbr</v>
          </cell>
          <cell r="E151">
            <v>24400</v>
          </cell>
        </row>
        <row r="152">
          <cell r="A152" t="str">
            <v>BJ04</v>
          </cell>
          <cell r="B152">
            <v>126</v>
          </cell>
          <cell r="C152" t="str">
            <v>Triplek 6 mm 120 x 240</v>
          </cell>
          <cell r="D152" t="str">
            <v>lbr</v>
          </cell>
          <cell r="E152">
            <v>53600</v>
          </cell>
        </row>
        <row r="153">
          <cell r="A153" t="str">
            <v>BJ05</v>
          </cell>
          <cell r="B153">
            <v>127</v>
          </cell>
          <cell r="C153" t="str">
            <v>Triplek 9 mm 120 x 240</v>
          </cell>
          <cell r="D153" t="str">
            <v>lbr</v>
          </cell>
          <cell r="E153">
            <v>82900</v>
          </cell>
        </row>
        <row r="154">
          <cell r="A154" t="str">
            <v>BJ06</v>
          </cell>
          <cell r="B154">
            <v>128</v>
          </cell>
          <cell r="C154" t="str">
            <v>Jabar Wood 4 mm</v>
          </cell>
          <cell r="D154" t="str">
            <v>lbr</v>
          </cell>
          <cell r="E154">
            <v>48800</v>
          </cell>
        </row>
        <row r="155">
          <cell r="A155" t="str">
            <v>BJ07</v>
          </cell>
          <cell r="B155">
            <v>129</v>
          </cell>
          <cell r="C155" t="str">
            <v>Bilik Bambu ( tanpa kulit )</v>
          </cell>
          <cell r="D155" t="str">
            <v>m²</v>
          </cell>
          <cell r="E155">
            <v>4900</v>
          </cell>
        </row>
        <row r="156">
          <cell r="A156" t="str">
            <v>BJ08</v>
          </cell>
          <cell r="B156">
            <v>130</v>
          </cell>
          <cell r="C156" t="str">
            <v>Bilik Bambu ( dengan kulit )</v>
          </cell>
          <cell r="D156" t="str">
            <v>m²</v>
          </cell>
          <cell r="E156">
            <v>7300</v>
          </cell>
        </row>
        <row r="157">
          <cell r="A157" t="str">
            <v>BJ09</v>
          </cell>
          <cell r="B157">
            <v>131</v>
          </cell>
          <cell r="C157" t="str">
            <v>Bilik Bambu Hitam Variasi</v>
          </cell>
          <cell r="D157" t="str">
            <v>m²</v>
          </cell>
          <cell r="E157">
            <v>9800</v>
          </cell>
        </row>
        <row r="158">
          <cell r="A158" t="str">
            <v>BJ10</v>
          </cell>
          <cell r="B158">
            <v>132</v>
          </cell>
          <cell r="C158" t="str">
            <v>Wall Paper ( kls menengah )</v>
          </cell>
          <cell r="D158" t="str">
            <v>m²</v>
          </cell>
          <cell r="E158">
            <v>24400</v>
          </cell>
        </row>
        <row r="159">
          <cell r="A159" t="str">
            <v>BJ11</v>
          </cell>
          <cell r="B159">
            <v>133</v>
          </cell>
          <cell r="C159" t="str">
            <v>Multiplek 9 mm 120 x 240</v>
          </cell>
          <cell r="D159" t="str">
            <v>lbr</v>
          </cell>
          <cell r="E159">
            <v>71200</v>
          </cell>
        </row>
        <row r="160">
          <cell r="A160" t="str">
            <v>BJ12</v>
          </cell>
          <cell r="B160">
            <v>134</v>
          </cell>
          <cell r="C160" t="str">
            <v>Multiplek 12 mm 120 x 240</v>
          </cell>
          <cell r="D160" t="str">
            <v>lbr</v>
          </cell>
          <cell r="E160">
            <v>92600</v>
          </cell>
        </row>
        <row r="161">
          <cell r="A161" t="str">
            <v>BJ13</v>
          </cell>
          <cell r="B161">
            <v>135</v>
          </cell>
          <cell r="C161" t="str">
            <v>Multiplek 18 mm 120 x 240</v>
          </cell>
          <cell r="D161" t="str">
            <v>lbr</v>
          </cell>
          <cell r="E161">
            <v>121900</v>
          </cell>
        </row>
        <row r="162">
          <cell r="A162" t="str">
            <v>BJ14</v>
          </cell>
          <cell r="B162">
            <v>136</v>
          </cell>
          <cell r="C162" t="str">
            <v>Play Wood 18 mm 120 x 240</v>
          </cell>
          <cell r="D162" t="str">
            <v>lbr</v>
          </cell>
          <cell r="E162">
            <v>160900</v>
          </cell>
        </row>
        <row r="163">
          <cell r="A163" t="str">
            <v>BJ15</v>
          </cell>
          <cell r="B163">
            <v>137</v>
          </cell>
          <cell r="C163" t="str">
            <v>Teak Wood 3 mm 120 x 240</v>
          </cell>
          <cell r="D163" t="str">
            <v>lbr</v>
          </cell>
          <cell r="E163">
            <v>58500</v>
          </cell>
        </row>
        <row r="164">
          <cell r="A164" t="str">
            <v>BJ16</v>
          </cell>
          <cell r="B164">
            <v>138</v>
          </cell>
          <cell r="C164" t="str">
            <v>Teak Wood 4 mm 120 x 240</v>
          </cell>
          <cell r="D164" t="str">
            <v>lbr</v>
          </cell>
          <cell r="E164">
            <v>65800</v>
          </cell>
        </row>
        <row r="165">
          <cell r="A165" t="str">
            <v>BJ17</v>
          </cell>
          <cell r="B165">
            <v>139</v>
          </cell>
          <cell r="C165" t="str">
            <v xml:space="preserve">Teak Wood 3 mm 120 x 240 Ukuran Pintu </v>
          </cell>
          <cell r="D165" t="str">
            <v>lbr</v>
          </cell>
          <cell r="E165">
            <v>43900</v>
          </cell>
        </row>
        <row r="168">
          <cell r="A168" t="str">
            <v>BJ18</v>
          </cell>
          <cell r="B168">
            <v>140</v>
          </cell>
          <cell r="C168" t="str">
            <v>Teak Wood ukuran Pintu 4 mm</v>
          </cell>
          <cell r="D168" t="str">
            <v>lbr</v>
          </cell>
          <cell r="E168">
            <v>53600</v>
          </cell>
        </row>
        <row r="169">
          <cell r="A169" t="str">
            <v>BJ19</v>
          </cell>
          <cell r="B169">
            <v>141</v>
          </cell>
          <cell r="C169" t="str">
            <v>Tacon ( tahan bakar )</v>
          </cell>
          <cell r="D169" t="str">
            <v>m²</v>
          </cell>
          <cell r="E169">
            <v>58500</v>
          </cell>
        </row>
        <row r="170">
          <cell r="A170" t="str">
            <v>BJ20</v>
          </cell>
          <cell r="B170">
            <v>142</v>
          </cell>
          <cell r="C170" t="str">
            <v>Supercon</v>
          </cell>
          <cell r="D170" t="str">
            <v>m²</v>
          </cell>
          <cell r="E170">
            <v>20500</v>
          </cell>
        </row>
        <row r="171">
          <cell r="A171" t="str">
            <v>BJ21</v>
          </cell>
          <cell r="B171">
            <v>143</v>
          </cell>
          <cell r="C171" t="str">
            <v xml:space="preserve">Melamin 4 mm 120 x 240 </v>
          </cell>
          <cell r="D171" t="str">
            <v>lbr</v>
          </cell>
          <cell r="E171">
            <v>63400</v>
          </cell>
        </row>
        <row r="172">
          <cell r="A172" t="str">
            <v>BJ22</v>
          </cell>
          <cell r="B172">
            <v>144</v>
          </cell>
          <cell r="C172" t="str">
            <v>Melamin TOK 4 mm</v>
          </cell>
          <cell r="D172" t="str">
            <v>lbr</v>
          </cell>
          <cell r="E172">
            <v>96000</v>
          </cell>
        </row>
        <row r="173">
          <cell r="A173" t="str">
            <v>BJ23</v>
          </cell>
          <cell r="B173">
            <v>145</v>
          </cell>
          <cell r="C173" t="str">
            <v xml:space="preserve">Formika 120 x 240 </v>
          </cell>
          <cell r="D173" t="str">
            <v>lbr</v>
          </cell>
          <cell r="E173">
            <v>78000</v>
          </cell>
        </row>
        <row r="174">
          <cell r="A174" t="str">
            <v>BJ24</v>
          </cell>
          <cell r="B174">
            <v>146</v>
          </cell>
          <cell r="C174" t="str">
            <v>Formika Ukuran Pintu</v>
          </cell>
          <cell r="D174" t="str">
            <v>lbr</v>
          </cell>
          <cell r="E174">
            <v>58500</v>
          </cell>
        </row>
        <row r="176">
          <cell r="C176" t="str">
            <v>F. BAHAN LANTAI DAN PELAPIS DINDING</v>
          </cell>
        </row>
        <row r="177">
          <cell r="A177" t="str">
            <v>BL01</v>
          </cell>
          <cell r="B177">
            <v>147</v>
          </cell>
          <cell r="C177" t="str">
            <v>Tegel PC 20 x 20</v>
          </cell>
          <cell r="D177" t="str">
            <v>bh</v>
          </cell>
          <cell r="E177">
            <v>700</v>
          </cell>
        </row>
        <row r="178">
          <cell r="A178" t="str">
            <v>BL02</v>
          </cell>
          <cell r="B178">
            <v>148</v>
          </cell>
          <cell r="C178" t="str">
            <v>Plin Tegel PC 10 x 20</v>
          </cell>
          <cell r="D178" t="str">
            <v>bh</v>
          </cell>
          <cell r="E178">
            <v>600</v>
          </cell>
        </row>
        <row r="179">
          <cell r="A179" t="str">
            <v>BL03</v>
          </cell>
          <cell r="B179">
            <v>149</v>
          </cell>
          <cell r="C179" t="str">
            <v>Tegel PC 30 x 30</v>
          </cell>
          <cell r="D179" t="str">
            <v>bh</v>
          </cell>
          <cell r="E179">
            <v>900</v>
          </cell>
        </row>
        <row r="180">
          <cell r="A180" t="str">
            <v>BL04</v>
          </cell>
          <cell r="B180">
            <v>150</v>
          </cell>
          <cell r="C180" t="str">
            <v>Plin Tegel PC 15 x 30</v>
          </cell>
          <cell r="D180" t="str">
            <v>bh</v>
          </cell>
          <cell r="E180">
            <v>700</v>
          </cell>
        </row>
        <row r="181">
          <cell r="A181" t="str">
            <v>BL05</v>
          </cell>
          <cell r="B181">
            <v>151</v>
          </cell>
          <cell r="C181" t="str">
            <v>Tegel Warna 20 x 20</v>
          </cell>
          <cell r="D181" t="str">
            <v>bh</v>
          </cell>
          <cell r="E181">
            <v>900</v>
          </cell>
        </row>
        <row r="182">
          <cell r="A182" t="str">
            <v>BL06</v>
          </cell>
          <cell r="B182">
            <v>152</v>
          </cell>
          <cell r="C182" t="str">
            <v>Plin Tegel Warna 10 x 20</v>
          </cell>
          <cell r="D182" t="str">
            <v>bh</v>
          </cell>
          <cell r="E182">
            <v>700</v>
          </cell>
        </row>
        <row r="183">
          <cell r="A183" t="str">
            <v>BL07</v>
          </cell>
          <cell r="B183">
            <v>153</v>
          </cell>
          <cell r="C183" t="str">
            <v>Tegel Warna 30 x 30</v>
          </cell>
          <cell r="D183" t="str">
            <v>bh</v>
          </cell>
          <cell r="E183">
            <v>1300</v>
          </cell>
        </row>
        <row r="184">
          <cell r="A184" t="str">
            <v>BL08</v>
          </cell>
          <cell r="B184">
            <v>154</v>
          </cell>
          <cell r="C184" t="str">
            <v>Plin Tegel Warna 15 x 30</v>
          </cell>
          <cell r="D184" t="str">
            <v>bh</v>
          </cell>
          <cell r="E184">
            <v>1100</v>
          </cell>
        </row>
        <row r="185">
          <cell r="A185" t="str">
            <v>BL09</v>
          </cell>
          <cell r="B185">
            <v>155</v>
          </cell>
          <cell r="C185" t="str">
            <v>Tegel Wafel PC 20 x 20</v>
          </cell>
          <cell r="D185" t="str">
            <v>bh</v>
          </cell>
          <cell r="E185">
            <v>700</v>
          </cell>
        </row>
        <row r="186">
          <cell r="A186" t="str">
            <v>BL10</v>
          </cell>
          <cell r="B186">
            <v>156</v>
          </cell>
          <cell r="C186" t="str">
            <v>Tegel Wafel Warna 20 x 20</v>
          </cell>
          <cell r="D186" t="str">
            <v>bh</v>
          </cell>
          <cell r="E186">
            <v>1000</v>
          </cell>
        </row>
        <row r="187">
          <cell r="A187" t="str">
            <v>BL11</v>
          </cell>
          <cell r="B187">
            <v>157</v>
          </cell>
          <cell r="C187" t="str">
            <v>Tegel Badak PC 30 x 30</v>
          </cell>
          <cell r="D187" t="str">
            <v>bh</v>
          </cell>
          <cell r="E187">
            <v>1000</v>
          </cell>
        </row>
        <row r="188">
          <cell r="A188" t="str">
            <v>BL12</v>
          </cell>
          <cell r="B188">
            <v>158</v>
          </cell>
          <cell r="C188" t="str">
            <v>Poslin 11 x 11 Warna Standar DN</v>
          </cell>
          <cell r="D188" t="str">
            <v>m²</v>
          </cell>
          <cell r="E188">
            <v>23000</v>
          </cell>
        </row>
        <row r="189">
          <cell r="A189" t="str">
            <v>BL13</v>
          </cell>
          <cell r="B189">
            <v>159</v>
          </cell>
          <cell r="C189" t="str">
            <v>Poslin 11 x 11 Warna Khusus DN</v>
          </cell>
          <cell r="D189" t="str">
            <v>m²</v>
          </cell>
          <cell r="E189">
            <v>26500</v>
          </cell>
        </row>
        <row r="190">
          <cell r="A190" t="str">
            <v>BL14</v>
          </cell>
          <cell r="B190">
            <v>160</v>
          </cell>
          <cell r="C190" t="str">
            <v>Keramik 10 x 20 dan 20 x 20 KW I DN Putih  / Polos</v>
          </cell>
          <cell r="D190" t="str">
            <v>m²</v>
          </cell>
          <cell r="E190">
            <v>24000</v>
          </cell>
        </row>
        <row r="191">
          <cell r="A191" t="str">
            <v>BL15</v>
          </cell>
          <cell r="B191">
            <v>161</v>
          </cell>
          <cell r="C191" t="str">
            <v>Keramik 10 x 20 KW I DN Corak / Warna / Anti Slip</v>
          </cell>
          <cell r="D191" t="str">
            <v>m²</v>
          </cell>
          <cell r="E191">
            <v>27000</v>
          </cell>
        </row>
        <row r="192">
          <cell r="A192" t="str">
            <v>BL16</v>
          </cell>
          <cell r="B192">
            <v>162</v>
          </cell>
          <cell r="C192" t="str">
            <v>Keramik 20 x 20 (KM) KW I DN Corak / Warna / Anti Slip</v>
          </cell>
          <cell r="D192" t="str">
            <v>m²</v>
          </cell>
          <cell r="E192">
            <v>29000</v>
          </cell>
        </row>
        <row r="193">
          <cell r="A193" t="str">
            <v>BL17</v>
          </cell>
          <cell r="B193">
            <v>163</v>
          </cell>
          <cell r="C193" t="str">
            <v xml:space="preserve">Keramik 20 x 20 (KM) KWI DN Putih Polos </v>
          </cell>
          <cell r="D193" t="str">
            <v>m²</v>
          </cell>
          <cell r="E193">
            <v>26500</v>
          </cell>
        </row>
        <row r="194">
          <cell r="A194" t="str">
            <v>BL18</v>
          </cell>
          <cell r="B194">
            <v>164</v>
          </cell>
          <cell r="C194" t="str">
            <v xml:space="preserve">Keramik 20 x 25 Dinding KM KWI DN Corak </v>
          </cell>
          <cell r="D194" t="str">
            <v>m²</v>
          </cell>
          <cell r="E194">
            <v>35500</v>
          </cell>
        </row>
        <row r="195">
          <cell r="A195" t="str">
            <v>BL19</v>
          </cell>
          <cell r="B195">
            <v>165</v>
          </cell>
          <cell r="C195" t="str">
            <v>Keramik 30 x 30 KW I DN putih polos</v>
          </cell>
          <cell r="D195" t="str">
            <v>m²</v>
          </cell>
          <cell r="E195">
            <v>27000</v>
          </cell>
        </row>
        <row r="196">
          <cell r="A196" t="str">
            <v>BL20</v>
          </cell>
          <cell r="B196">
            <v>166</v>
          </cell>
          <cell r="C196" t="str">
            <v>Keramik 30 x 30 KW I DN Warna/Corak ( ANTI SLIP )</v>
          </cell>
          <cell r="D196" t="str">
            <v>m²</v>
          </cell>
          <cell r="E196">
            <v>36500</v>
          </cell>
        </row>
        <row r="197">
          <cell r="A197" t="str">
            <v>BL21</v>
          </cell>
          <cell r="B197">
            <v>167</v>
          </cell>
          <cell r="C197" t="str">
            <v>Vinyl Lantai standar</v>
          </cell>
          <cell r="D197" t="str">
            <v>m²</v>
          </cell>
          <cell r="E197">
            <v>14000</v>
          </cell>
        </row>
        <row r="198">
          <cell r="A198" t="str">
            <v>BL22</v>
          </cell>
          <cell r="B198">
            <v>168</v>
          </cell>
          <cell r="C198" t="str">
            <v>Karpet Kelas Baik LN</v>
          </cell>
          <cell r="D198" t="str">
            <v>m²</v>
          </cell>
          <cell r="E198">
            <v>424500</v>
          </cell>
        </row>
        <row r="199">
          <cell r="A199" t="str">
            <v>BL23</v>
          </cell>
          <cell r="B199">
            <v>169</v>
          </cell>
          <cell r="C199" t="str">
            <v>Karpet Kelas Sedang LN</v>
          </cell>
          <cell r="D199" t="str">
            <v>m²</v>
          </cell>
          <cell r="E199">
            <v>165800</v>
          </cell>
        </row>
        <row r="200">
          <cell r="A200" t="str">
            <v>BL24</v>
          </cell>
          <cell r="B200">
            <v>170</v>
          </cell>
          <cell r="C200" t="str">
            <v>Stairnosing keramik 10/20</v>
          </cell>
          <cell r="D200" t="str">
            <v>bh</v>
          </cell>
          <cell r="E200">
            <v>3700</v>
          </cell>
        </row>
        <row r="201">
          <cell r="A201" t="str">
            <v>BL25</v>
          </cell>
          <cell r="B201">
            <v>171</v>
          </cell>
          <cell r="C201" t="str">
            <v>Stairnosing fiber</v>
          </cell>
          <cell r="D201" t="str">
            <v>m'</v>
          </cell>
          <cell r="E201">
            <v>9800</v>
          </cell>
        </row>
        <row r="202">
          <cell r="A202" t="str">
            <v>BL26</v>
          </cell>
          <cell r="B202">
            <v>172</v>
          </cell>
          <cell r="C202" t="str">
            <v>Taraso Kerang 30 x 30</v>
          </cell>
          <cell r="D202" t="str">
            <v>m²</v>
          </cell>
          <cell r="E202">
            <v>14500</v>
          </cell>
        </row>
        <row r="203">
          <cell r="A203" t="str">
            <v>BL27</v>
          </cell>
          <cell r="B203">
            <v>173</v>
          </cell>
          <cell r="C203" t="str">
            <v>Plin Taraso 10 x 30</v>
          </cell>
          <cell r="D203" t="str">
            <v>bh</v>
          </cell>
          <cell r="E203">
            <v>3400</v>
          </cell>
        </row>
        <row r="204">
          <cell r="A204" t="str">
            <v>BL28</v>
          </cell>
          <cell r="B204">
            <v>174</v>
          </cell>
          <cell r="C204" t="str">
            <v xml:space="preserve">Granit Alam LN Ukuran Besar </v>
          </cell>
          <cell r="D204" t="str">
            <v>m²</v>
          </cell>
          <cell r="E204">
            <v>949000</v>
          </cell>
        </row>
        <row r="205">
          <cell r="A205" t="str">
            <v>BL29</v>
          </cell>
          <cell r="B205">
            <v>175</v>
          </cell>
          <cell r="C205" t="str">
            <v xml:space="preserve">Granit Alam LN Ukuran Kecil </v>
          </cell>
          <cell r="D205" t="str">
            <v>m²</v>
          </cell>
          <cell r="E205">
            <v>799000</v>
          </cell>
        </row>
        <row r="206">
          <cell r="A206" t="str">
            <v>BL30</v>
          </cell>
          <cell r="B206">
            <v>176</v>
          </cell>
          <cell r="C206" t="str">
            <v xml:space="preserve">Granit Alam DN Ukuran Besar </v>
          </cell>
          <cell r="D206" t="str">
            <v>m²</v>
          </cell>
          <cell r="E206">
            <v>699000</v>
          </cell>
        </row>
        <row r="209">
          <cell r="A209" t="str">
            <v>BL31</v>
          </cell>
          <cell r="B209">
            <v>177</v>
          </cell>
          <cell r="C209" t="str">
            <v>Granit Alam DN Ukuran Kecil</v>
          </cell>
          <cell r="D209" t="str">
            <v>m²</v>
          </cell>
          <cell r="E209">
            <v>649000</v>
          </cell>
        </row>
        <row r="210">
          <cell r="A210" t="str">
            <v>BL32</v>
          </cell>
          <cell r="B210">
            <v>178</v>
          </cell>
          <cell r="C210" t="str">
            <v>Granito Tile Essenza Ukuran 40 x 40 Polis</v>
          </cell>
          <cell r="D210" t="str">
            <v>m²</v>
          </cell>
          <cell r="E210">
            <v>129000</v>
          </cell>
        </row>
        <row r="211">
          <cell r="A211" t="str">
            <v>BL33</v>
          </cell>
          <cell r="B211">
            <v>179</v>
          </cell>
          <cell r="C211" t="str">
            <v>Granito Tile Essenza Ukuran 40 x 40 Unpolis</v>
          </cell>
          <cell r="D211" t="str">
            <v>m²</v>
          </cell>
          <cell r="E211">
            <v>74000</v>
          </cell>
        </row>
        <row r="212">
          <cell r="A212" t="str">
            <v>BL34</v>
          </cell>
          <cell r="B212">
            <v>180</v>
          </cell>
          <cell r="C212" t="str">
            <v xml:space="preserve">Marmer Alam  Lampung Ukuran Besar </v>
          </cell>
          <cell r="D212" t="str">
            <v>m²</v>
          </cell>
          <cell r="E212">
            <v>204000</v>
          </cell>
        </row>
        <row r="213">
          <cell r="A213" t="str">
            <v>BL35</v>
          </cell>
          <cell r="B213">
            <v>181</v>
          </cell>
          <cell r="C213" t="str">
            <v>Marmer Alam  Lampung Ukuran Kecil</v>
          </cell>
          <cell r="D213" t="str">
            <v>m²</v>
          </cell>
          <cell r="E213">
            <v>169000</v>
          </cell>
        </row>
        <row r="214">
          <cell r="A214" t="str">
            <v>BL36</v>
          </cell>
          <cell r="B214">
            <v>182</v>
          </cell>
          <cell r="C214" t="str">
            <v xml:space="preserve">Marmer Alam Citatah Ukuran Besar </v>
          </cell>
          <cell r="D214" t="str">
            <v>m²</v>
          </cell>
          <cell r="E214">
            <v>109000</v>
          </cell>
        </row>
        <row r="215">
          <cell r="A215" t="str">
            <v>BL37</v>
          </cell>
          <cell r="B215">
            <v>183</v>
          </cell>
          <cell r="C215" t="str">
            <v>Marmer Alam Citatah Ukuran Kecil</v>
          </cell>
          <cell r="D215" t="str">
            <v>m²</v>
          </cell>
          <cell r="E215">
            <v>83000</v>
          </cell>
        </row>
        <row r="216">
          <cell r="A216" t="str">
            <v>BL38</v>
          </cell>
          <cell r="B216">
            <v>184</v>
          </cell>
          <cell r="C216" t="str">
            <v>Marmer Sintetis</v>
          </cell>
          <cell r="D216" t="str">
            <v>m²</v>
          </cell>
          <cell r="E216">
            <v>65000</v>
          </cell>
        </row>
        <row r="217">
          <cell r="A217" t="str">
            <v>BL39</v>
          </cell>
          <cell r="B217">
            <v>185</v>
          </cell>
          <cell r="C217" t="str">
            <v>Granito Tile Essenza 60 x 60  Polis</v>
          </cell>
          <cell r="D217" t="str">
            <v>m²</v>
          </cell>
          <cell r="E217">
            <v>159000</v>
          </cell>
        </row>
        <row r="218">
          <cell r="A218" t="str">
            <v>BL40</v>
          </cell>
          <cell r="B218">
            <v>186</v>
          </cell>
          <cell r="C218" t="str">
            <v>Granito Tile Essenza 60 x 60  Unpolis</v>
          </cell>
          <cell r="D218" t="str">
            <v>m²</v>
          </cell>
          <cell r="E218">
            <v>89000</v>
          </cell>
        </row>
        <row r="219">
          <cell r="A219" t="str">
            <v>BL41</v>
          </cell>
          <cell r="B219">
            <v>187</v>
          </cell>
          <cell r="C219" t="str">
            <v xml:space="preserve">Bata Karawang </v>
          </cell>
          <cell r="D219" t="str">
            <v>bh</v>
          </cell>
          <cell r="E219">
            <v>1500</v>
          </cell>
        </row>
        <row r="220">
          <cell r="A220" t="str">
            <v>BL42</v>
          </cell>
          <cell r="B220">
            <v>188</v>
          </cell>
          <cell r="C220" t="str">
            <v>Campuran untuk Kedap Air</v>
          </cell>
          <cell r="D220" t="str">
            <v>ls</v>
          </cell>
          <cell r="E220">
            <v>16500</v>
          </cell>
        </row>
        <row r="222">
          <cell r="C222" t="str">
            <v>G. BAHAN SALURAN AIR KOTOR / BERSIH</v>
          </cell>
        </row>
        <row r="223">
          <cell r="A223" t="str">
            <v>BN01</v>
          </cell>
          <cell r="B223">
            <v>189</v>
          </cell>
          <cell r="C223" t="str">
            <v>Grafel U 20 cm'</v>
          </cell>
          <cell r="D223" t="str">
            <v>m1</v>
          </cell>
          <cell r="E223">
            <v>12000</v>
          </cell>
        </row>
        <row r="224">
          <cell r="A224" t="str">
            <v>BN02</v>
          </cell>
          <cell r="B224">
            <v>190</v>
          </cell>
          <cell r="C224" t="str">
            <v>Grafel U 30 cm'</v>
          </cell>
          <cell r="D224" t="str">
            <v>m1</v>
          </cell>
          <cell r="E224">
            <v>17500</v>
          </cell>
        </row>
        <row r="225">
          <cell r="A225" t="str">
            <v>BN03</v>
          </cell>
          <cell r="B225">
            <v>191</v>
          </cell>
          <cell r="C225" t="str">
            <v>Grafel U 40 cm'</v>
          </cell>
          <cell r="D225" t="str">
            <v>m1</v>
          </cell>
          <cell r="E225">
            <v>20000</v>
          </cell>
        </row>
        <row r="226">
          <cell r="A226" t="str">
            <v>BN04</v>
          </cell>
          <cell r="B226">
            <v>192</v>
          </cell>
          <cell r="C226" t="str">
            <v>Buis Beton Ø 20 cm ( 1 m' )</v>
          </cell>
          <cell r="D226" t="str">
            <v>m1</v>
          </cell>
          <cell r="E226">
            <v>22000</v>
          </cell>
        </row>
        <row r="227">
          <cell r="A227" t="str">
            <v>BN05</v>
          </cell>
          <cell r="B227">
            <v>193</v>
          </cell>
          <cell r="C227" t="str">
            <v>Buis Beton Ø 30 cm ( 1 m' )</v>
          </cell>
          <cell r="D227" t="str">
            <v>m1</v>
          </cell>
          <cell r="E227">
            <v>32000</v>
          </cell>
        </row>
        <row r="228">
          <cell r="A228" t="str">
            <v>BN06</v>
          </cell>
          <cell r="B228">
            <v>194</v>
          </cell>
          <cell r="C228" t="str">
            <v>Buis Beton Ø 40 cm ( 1 m' )</v>
          </cell>
          <cell r="D228" t="str">
            <v>m1</v>
          </cell>
          <cell r="E228">
            <v>39000</v>
          </cell>
        </row>
        <row r="229">
          <cell r="A229" t="str">
            <v>BN07</v>
          </cell>
          <cell r="B229">
            <v>195</v>
          </cell>
          <cell r="C229" t="str">
            <v>Buis Beton Ø 50 cm ( 1 m' )</v>
          </cell>
          <cell r="D229" t="str">
            <v>stk</v>
          </cell>
          <cell r="E229">
            <v>50000</v>
          </cell>
        </row>
        <row r="230">
          <cell r="A230" t="str">
            <v>BN08</v>
          </cell>
          <cell r="B230">
            <v>196</v>
          </cell>
          <cell r="C230" t="str">
            <v>Buis Beton Ø 60 cm ( 1 m' )</v>
          </cell>
          <cell r="D230" t="str">
            <v>stk</v>
          </cell>
          <cell r="E230">
            <v>65000</v>
          </cell>
        </row>
        <row r="231">
          <cell r="A231" t="str">
            <v>BN09</v>
          </cell>
          <cell r="B231">
            <v>197</v>
          </cell>
          <cell r="C231" t="str">
            <v>Buis Beton Ø 100 cm ( 0.50 m )</v>
          </cell>
          <cell r="D231" t="str">
            <v>stk</v>
          </cell>
          <cell r="E231">
            <v>85000</v>
          </cell>
        </row>
        <row r="232">
          <cell r="A232" t="str">
            <v>BN10</v>
          </cell>
          <cell r="B232">
            <v>198</v>
          </cell>
          <cell r="C232" t="str">
            <v>Buis Beton Ø 80 cm ( 0.50 m )</v>
          </cell>
          <cell r="D232" t="str">
            <v>stk</v>
          </cell>
          <cell r="E232">
            <v>70000</v>
          </cell>
        </row>
        <row r="233">
          <cell r="A233" t="str">
            <v>BN11</v>
          </cell>
          <cell r="B233">
            <v>199</v>
          </cell>
          <cell r="C233" t="str">
            <v>Buis Tanah Ø 10 cm ( 0.50 m )</v>
          </cell>
          <cell r="D233" t="str">
            <v>stk</v>
          </cell>
          <cell r="E233">
            <v>3500</v>
          </cell>
        </row>
        <row r="234">
          <cell r="A234" t="str">
            <v>BN12</v>
          </cell>
          <cell r="B234">
            <v>200</v>
          </cell>
          <cell r="C234" t="str">
            <v>Buis Tanah Ø 15 cm ( 0.50 m )</v>
          </cell>
          <cell r="D234" t="str">
            <v>stk</v>
          </cell>
          <cell r="E234">
            <v>5500</v>
          </cell>
        </row>
        <row r="235">
          <cell r="A235" t="str">
            <v>BN13</v>
          </cell>
          <cell r="B235">
            <v>201</v>
          </cell>
          <cell r="C235" t="str">
            <v>Buis Tanah Ø 20 cm ( 0.50 m )</v>
          </cell>
          <cell r="D235" t="str">
            <v>stk</v>
          </cell>
          <cell r="E235">
            <v>6500</v>
          </cell>
        </row>
        <row r="236">
          <cell r="A236" t="str">
            <v>BN14</v>
          </cell>
          <cell r="B236">
            <v>202</v>
          </cell>
          <cell r="C236" t="str">
            <v>Buis Tanah Ø 25 cm ( 0.50 m )</v>
          </cell>
          <cell r="D236" t="str">
            <v>stk</v>
          </cell>
          <cell r="E236">
            <v>9000</v>
          </cell>
        </row>
        <row r="237">
          <cell r="A237" t="str">
            <v>BN15</v>
          </cell>
          <cell r="B237">
            <v>203</v>
          </cell>
          <cell r="C237" t="str">
            <v>Injuk</v>
          </cell>
          <cell r="D237" t="str">
            <v>kg</v>
          </cell>
          <cell r="E237">
            <v>2500</v>
          </cell>
        </row>
        <row r="239">
          <cell r="C239" t="str">
            <v>H. BAHAN LOGAM DAN BAHAN JADINYA</v>
          </cell>
        </row>
        <row r="240">
          <cell r="A240" t="str">
            <v>BP01</v>
          </cell>
          <cell r="B240">
            <v>204</v>
          </cell>
          <cell r="C240" t="str">
            <v>Besi Beton U-24 Rata - Rata</v>
          </cell>
          <cell r="D240" t="str">
            <v>kg</v>
          </cell>
          <cell r="E240">
            <v>2900</v>
          </cell>
        </row>
        <row r="241">
          <cell r="A241" t="str">
            <v>BP02</v>
          </cell>
          <cell r="B241">
            <v>205</v>
          </cell>
          <cell r="C241" t="str">
            <v>Besi Beton U-39 / U-32 Rata - Rata</v>
          </cell>
          <cell r="D241" t="str">
            <v>kg</v>
          </cell>
          <cell r="E241">
            <v>3000</v>
          </cell>
        </row>
        <row r="242">
          <cell r="A242" t="str">
            <v>BP03</v>
          </cell>
          <cell r="B242">
            <v>206</v>
          </cell>
          <cell r="C242" t="str">
            <v>Pagar BRC Lengkap Tiang ( Tanpa Pondasi )</v>
          </cell>
          <cell r="D242" t="str">
            <v>m²</v>
          </cell>
          <cell r="E242">
            <v>63300</v>
          </cell>
        </row>
        <row r="243">
          <cell r="A243" t="str">
            <v>BP04</v>
          </cell>
          <cell r="B243">
            <v>207</v>
          </cell>
          <cell r="C243" t="str">
            <v>Bondek</v>
          </cell>
          <cell r="D243" t="str">
            <v>m²</v>
          </cell>
          <cell r="E243">
            <v>73100</v>
          </cell>
        </row>
        <row r="244">
          <cell r="A244" t="str">
            <v>BP05</v>
          </cell>
          <cell r="B244">
            <v>208</v>
          </cell>
          <cell r="C244" t="str">
            <v>IWF Ex DN SII</v>
          </cell>
          <cell r="D244" t="str">
            <v>kg</v>
          </cell>
          <cell r="E244">
            <v>3800</v>
          </cell>
        </row>
        <row r="245">
          <cell r="A245" t="str">
            <v>BP06</v>
          </cell>
          <cell r="B245">
            <v>209</v>
          </cell>
          <cell r="C245" t="str">
            <v>IWF Ex Jepang</v>
          </cell>
          <cell r="D245" t="str">
            <v>kg</v>
          </cell>
          <cell r="E245">
            <v>4000</v>
          </cell>
        </row>
        <row r="246">
          <cell r="A246" t="str">
            <v>BP07</v>
          </cell>
          <cell r="B246">
            <v>210</v>
          </cell>
          <cell r="C246" t="str">
            <v>Besi Profil DN SII</v>
          </cell>
          <cell r="D246" t="str">
            <v>kg</v>
          </cell>
          <cell r="E246">
            <v>3200</v>
          </cell>
        </row>
        <row r="247">
          <cell r="A247" t="str">
            <v>BP08</v>
          </cell>
          <cell r="B247">
            <v>211</v>
          </cell>
          <cell r="C247" t="str">
            <v>Besi Profil Ex LN</v>
          </cell>
          <cell r="D247" t="str">
            <v>kg</v>
          </cell>
          <cell r="E247">
            <v>3400</v>
          </cell>
        </row>
        <row r="250">
          <cell r="A250" t="str">
            <v>BP09</v>
          </cell>
          <cell r="B250">
            <v>212</v>
          </cell>
          <cell r="C250" t="str">
            <v>Besi C Lip Chanel</v>
          </cell>
          <cell r="D250" t="str">
            <v>kg</v>
          </cell>
          <cell r="E250">
            <v>3100</v>
          </cell>
        </row>
        <row r="251">
          <cell r="A251" t="str">
            <v>BP10</v>
          </cell>
          <cell r="B251">
            <v>213</v>
          </cell>
          <cell r="C251" t="str">
            <v>Ongkos Galfanis Besi</v>
          </cell>
          <cell r="D251" t="str">
            <v>kg</v>
          </cell>
          <cell r="E251">
            <v>3000</v>
          </cell>
        </row>
        <row r="252">
          <cell r="A252" t="str">
            <v>BP11</v>
          </cell>
          <cell r="B252">
            <v>214</v>
          </cell>
          <cell r="C252" t="str">
            <v>Kawat Beton</v>
          </cell>
          <cell r="D252" t="str">
            <v>kg</v>
          </cell>
          <cell r="E252">
            <v>6600</v>
          </cell>
        </row>
        <row r="253">
          <cell r="A253" t="str">
            <v>BP12</v>
          </cell>
          <cell r="B253">
            <v>215</v>
          </cell>
          <cell r="C253" t="str">
            <v>Kawat Duri</v>
          </cell>
          <cell r="D253" t="str">
            <v>m1</v>
          </cell>
          <cell r="E253">
            <v>1600</v>
          </cell>
        </row>
        <row r="254">
          <cell r="A254" t="str">
            <v>BP13</v>
          </cell>
          <cell r="B254">
            <v>216</v>
          </cell>
          <cell r="C254" t="str">
            <v xml:space="preserve">Kawat Pengikat </v>
          </cell>
          <cell r="D254" t="str">
            <v>m1</v>
          </cell>
          <cell r="E254">
            <v>500</v>
          </cell>
        </row>
        <row r="255">
          <cell r="A255" t="str">
            <v>BP14</v>
          </cell>
          <cell r="B255">
            <v>217</v>
          </cell>
          <cell r="C255" t="str">
            <v>Kawat Bronjong 4 mm</v>
          </cell>
          <cell r="D255" t="str">
            <v>kg</v>
          </cell>
          <cell r="E255">
            <v>3000</v>
          </cell>
        </row>
        <row r="256">
          <cell r="A256" t="str">
            <v>BP15</v>
          </cell>
          <cell r="B256">
            <v>218</v>
          </cell>
          <cell r="C256" t="str">
            <v>Kawat Tembaga</v>
          </cell>
          <cell r="D256" t="str">
            <v>kg</v>
          </cell>
          <cell r="E256">
            <v>14700</v>
          </cell>
        </row>
        <row r="257">
          <cell r="A257" t="str">
            <v>BP16</v>
          </cell>
          <cell r="B257">
            <v>219</v>
          </cell>
          <cell r="C257" t="str">
            <v>Ram Nyamuk Hijau</v>
          </cell>
          <cell r="D257" t="str">
            <v>m²</v>
          </cell>
          <cell r="E257">
            <v>2900</v>
          </cell>
        </row>
        <row r="258">
          <cell r="A258" t="str">
            <v>BP17</v>
          </cell>
          <cell r="B258">
            <v>220</v>
          </cell>
          <cell r="C258" t="str">
            <v>Ram Kawat 1 x 1 cm</v>
          </cell>
          <cell r="D258" t="str">
            <v>m²</v>
          </cell>
          <cell r="E258">
            <v>3900</v>
          </cell>
        </row>
        <row r="259">
          <cell r="A259" t="str">
            <v>BP18</v>
          </cell>
          <cell r="B259">
            <v>221</v>
          </cell>
          <cell r="C259" t="str">
            <v>Ram Ayam</v>
          </cell>
          <cell r="D259" t="str">
            <v>m²</v>
          </cell>
          <cell r="E259">
            <v>1600</v>
          </cell>
        </row>
        <row r="260">
          <cell r="A260" t="str">
            <v>BP19</v>
          </cell>
          <cell r="B260">
            <v>222</v>
          </cell>
          <cell r="C260" t="str">
            <v xml:space="preserve">Kawat Kasa 1 x 1 cm ( Putih ) </v>
          </cell>
          <cell r="D260" t="str">
            <v>m²</v>
          </cell>
          <cell r="E260">
            <v>14000</v>
          </cell>
        </row>
        <row r="261">
          <cell r="A261" t="str">
            <v>BP20</v>
          </cell>
          <cell r="B261">
            <v>223</v>
          </cell>
          <cell r="C261" t="str">
            <v>Kawat Harmonika 4 cm</v>
          </cell>
          <cell r="D261" t="str">
            <v>m²</v>
          </cell>
          <cell r="E261">
            <v>16800</v>
          </cell>
        </row>
        <row r="262">
          <cell r="A262" t="str">
            <v>BP21</v>
          </cell>
          <cell r="B262">
            <v>224</v>
          </cell>
          <cell r="C262" t="str">
            <v>Kawat Harmonika 2 cm</v>
          </cell>
          <cell r="D262" t="str">
            <v>m²</v>
          </cell>
          <cell r="E262">
            <v>11200</v>
          </cell>
        </row>
        <row r="263">
          <cell r="A263" t="str">
            <v>BP22</v>
          </cell>
          <cell r="B263">
            <v>225</v>
          </cell>
          <cell r="C263" t="str">
            <v>Kawat Las Listrik</v>
          </cell>
          <cell r="D263" t="str">
            <v>kg</v>
          </cell>
          <cell r="E263">
            <v>9500</v>
          </cell>
        </row>
        <row r="264">
          <cell r="A264" t="str">
            <v>BP23</v>
          </cell>
          <cell r="B264">
            <v>226</v>
          </cell>
          <cell r="C264" t="str">
            <v>Wiremesh M8</v>
          </cell>
          <cell r="D264" t="str">
            <v>m²</v>
          </cell>
          <cell r="E264">
            <v>20900</v>
          </cell>
        </row>
        <row r="265">
          <cell r="A265" t="str">
            <v>BP24</v>
          </cell>
          <cell r="B265">
            <v>227</v>
          </cell>
          <cell r="C265" t="str">
            <v>Wiremesh M6</v>
          </cell>
          <cell r="D265" t="str">
            <v>m²</v>
          </cell>
          <cell r="E265">
            <v>17000</v>
          </cell>
        </row>
        <row r="266">
          <cell r="A266" t="str">
            <v>BP25</v>
          </cell>
          <cell r="B266">
            <v>228</v>
          </cell>
          <cell r="C266" t="str">
            <v>Timah</v>
          </cell>
          <cell r="D266" t="str">
            <v>kg</v>
          </cell>
          <cell r="E266">
            <v>19500</v>
          </cell>
        </row>
        <row r="267">
          <cell r="A267" t="str">
            <v>BP26</v>
          </cell>
          <cell r="B267">
            <v>229</v>
          </cell>
          <cell r="C267" t="str">
            <v>Timah Hitam</v>
          </cell>
          <cell r="D267" t="str">
            <v>kg</v>
          </cell>
          <cell r="E267">
            <v>17000</v>
          </cell>
        </row>
        <row r="268">
          <cell r="A268" t="str">
            <v>BP27</v>
          </cell>
          <cell r="B268">
            <v>230</v>
          </cell>
          <cell r="C268" t="str">
            <v>Ram Nyamuk Aluminium</v>
          </cell>
          <cell r="D268" t="str">
            <v>m²</v>
          </cell>
          <cell r="E268">
            <v>9700</v>
          </cell>
        </row>
        <row r="269">
          <cell r="A269" t="str">
            <v>BP28</v>
          </cell>
          <cell r="B269">
            <v>231</v>
          </cell>
          <cell r="C269" t="str">
            <v xml:space="preserve">Plat Srip Ø 2 x 30 mm ( 6 m1) </v>
          </cell>
          <cell r="D269" t="str">
            <v>bt</v>
          </cell>
          <cell r="E269">
            <v>13600</v>
          </cell>
        </row>
        <row r="270">
          <cell r="A270" t="str">
            <v>BP29</v>
          </cell>
          <cell r="B270">
            <v>232</v>
          </cell>
          <cell r="C270" t="str">
            <v xml:space="preserve">Plat Srip Ø 3 x 30 mm ( 6 m1) </v>
          </cell>
          <cell r="D270" t="str">
            <v>bt</v>
          </cell>
          <cell r="E270">
            <v>17500</v>
          </cell>
        </row>
        <row r="271">
          <cell r="A271" t="str">
            <v>BP30</v>
          </cell>
          <cell r="B271">
            <v>233</v>
          </cell>
          <cell r="C271" t="str">
            <v>Plat Alumunium 0.2 mm</v>
          </cell>
          <cell r="D271" t="str">
            <v>m²</v>
          </cell>
          <cell r="E271">
            <v>39500</v>
          </cell>
        </row>
        <row r="272">
          <cell r="A272" t="str">
            <v>BP31</v>
          </cell>
          <cell r="B272">
            <v>234</v>
          </cell>
          <cell r="C272" t="str">
            <v>Plat Alumunium 0.3 mm</v>
          </cell>
          <cell r="D272" t="str">
            <v>m²</v>
          </cell>
          <cell r="E272">
            <v>50600</v>
          </cell>
        </row>
        <row r="273">
          <cell r="A273" t="str">
            <v>BP32</v>
          </cell>
          <cell r="B273">
            <v>235</v>
          </cell>
          <cell r="C273" t="str">
            <v>Plat Alumunium 0.4 mm</v>
          </cell>
          <cell r="D273" t="str">
            <v>m²</v>
          </cell>
          <cell r="E273">
            <v>61800</v>
          </cell>
        </row>
        <row r="274">
          <cell r="A274" t="str">
            <v>BP33</v>
          </cell>
          <cell r="B274">
            <v>236</v>
          </cell>
          <cell r="C274" t="str">
            <v>Plat Alumunium 0.5 mm</v>
          </cell>
          <cell r="D274" t="str">
            <v>m²</v>
          </cell>
          <cell r="E274">
            <v>72800</v>
          </cell>
        </row>
        <row r="275">
          <cell r="A275" t="str">
            <v>BP34</v>
          </cell>
          <cell r="B275">
            <v>237</v>
          </cell>
          <cell r="C275" t="str">
            <v>Plat Alumunium 0.6 mm</v>
          </cell>
          <cell r="D275" t="str">
            <v>m²</v>
          </cell>
          <cell r="E275">
            <v>84300</v>
          </cell>
        </row>
        <row r="276">
          <cell r="A276" t="str">
            <v>BP35</v>
          </cell>
          <cell r="B276">
            <v>238</v>
          </cell>
          <cell r="C276" t="str">
            <v>Plat Alumunium 0.1 mm</v>
          </cell>
          <cell r="D276" t="str">
            <v>m²</v>
          </cell>
          <cell r="E276">
            <v>22400</v>
          </cell>
        </row>
        <row r="277">
          <cell r="A277" t="str">
            <v>BP36</v>
          </cell>
          <cell r="B277">
            <v>239</v>
          </cell>
          <cell r="C277" t="str">
            <v>Kusen Alumunium Natural 1.3 mm  t=1,3 mm ( 4 " )</v>
          </cell>
          <cell r="D277" t="str">
            <v>m1</v>
          </cell>
          <cell r="E277">
            <v>51700</v>
          </cell>
        </row>
        <row r="278">
          <cell r="A278" t="str">
            <v>BP37</v>
          </cell>
          <cell r="B278">
            <v>240</v>
          </cell>
          <cell r="C278" t="str">
            <v>Kusen Alumunium Warna 1.3 mm t=1,3 mm ( 4 " )</v>
          </cell>
          <cell r="D278" t="str">
            <v>m1</v>
          </cell>
          <cell r="E278">
            <v>74000</v>
          </cell>
        </row>
        <row r="279">
          <cell r="A279" t="str">
            <v>BP38</v>
          </cell>
          <cell r="B279">
            <v>241</v>
          </cell>
          <cell r="C279" t="str">
            <v xml:space="preserve">Daun Jendela Alumunium Natural ( Tanpa Kaca ) </v>
          </cell>
          <cell r="D279" t="str">
            <v>m²</v>
          </cell>
          <cell r="E279">
            <v>46000</v>
          </cell>
        </row>
        <row r="280">
          <cell r="A280" t="str">
            <v>BP39</v>
          </cell>
          <cell r="B280">
            <v>242</v>
          </cell>
          <cell r="C280" t="str">
            <v>Daun Jendela Alumunium Warna ( Tanpa Kaca )</v>
          </cell>
          <cell r="D280" t="str">
            <v>m²</v>
          </cell>
          <cell r="E280">
            <v>68400</v>
          </cell>
        </row>
        <row r="281">
          <cell r="A281" t="str">
            <v>BP40</v>
          </cell>
          <cell r="B281">
            <v>243</v>
          </cell>
          <cell r="C281" t="str">
            <v>Daun Pintu Alumunium Natural tanpa kaca</v>
          </cell>
          <cell r="D281" t="str">
            <v>m²</v>
          </cell>
          <cell r="E281">
            <v>90800</v>
          </cell>
        </row>
        <row r="282">
          <cell r="A282" t="str">
            <v>BP41</v>
          </cell>
          <cell r="B282">
            <v>244</v>
          </cell>
          <cell r="C282" t="str">
            <v>Daun Pintu Alumunium Warna tanpa kaca</v>
          </cell>
          <cell r="D282" t="str">
            <v>m²</v>
          </cell>
          <cell r="E282">
            <v>99100</v>
          </cell>
        </row>
        <row r="283">
          <cell r="A283" t="str">
            <v>BP42</v>
          </cell>
          <cell r="B283">
            <v>245</v>
          </cell>
          <cell r="C283" t="str">
            <v xml:space="preserve">Handle Alumunium ( Tarikan Pintu Alumunium ) </v>
          </cell>
          <cell r="D283" t="str">
            <v>bh</v>
          </cell>
          <cell r="E283">
            <v>194800</v>
          </cell>
        </row>
        <row r="284">
          <cell r="A284" t="str">
            <v>BP43</v>
          </cell>
          <cell r="B284">
            <v>246</v>
          </cell>
          <cell r="C284" t="str">
            <v xml:space="preserve">Kait Angin Sendok alumunium </v>
          </cell>
          <cell r="D284" t="str">
            <v>ps</v>
          </cell>
          <cell r="E284">
            <v>53600</v>
          </cell>
        </row>
        <row r="285">
          <cell r="A285" t="str">
            <v>BP44</v>
          </cell>
          <cell r="B285">
            <v>247</v>
          </cell>
          <cell r="C285" t="str">
            <v xml:space="preserve">Karet Asisoris Kusen / Pintu Alumunium </v>
          </cell>
          <cell r="D285" t="str">
            <v>m1</v>
          </cell>
          <cell r="E285">
            <v>3000</v>
          </cell>
        </row>
        <row r="286">
          <cell r="A286" t="str">
            <v>BP45</v>
          </cell>
          <cell r="B286">
            <v>248</v>
          </cell>
          <cell r="C286" t="str">
            <v>Seng Plat BJLS 30 dia. 60 cm  ( 100 m1 )</v>
          </cell>
          <cell r="D286" t="str">
            <v>rool</v>
          </cell>
          <cell r="E286">
            <v>756100</v>
          </cell>
        </row>
        <row r="287">
          <cell r="A287" t="str">
            <v>BP46</v>
          </cell>
          <cell r="B287">
            <v>249</v>
          </cell>
          <cell r="C287" t="str">
            <v>Seng Plat BJLS 30 dia. 90 cm ( 100 m1 )</v>
          </cell>
          <cell r="D287" t="str">
            <v>rool</v>
          </cell>
          <cell r="E287">
            <v>1092000</v>
          </cell>
        </row>
        <row r="288">
          <cell r="A288" t="str">
            <v>BP47</v>
          </cell>
          <cell r="B288">
            <v>250</v>
          </cell>
          <cell r="C288" t="str">
            <v>Plat Besi Tipis 1 mm</v>
          </cell>
          <cell r="D288" t="str">
            <v>kg</v>
          </cell>
          <cell r="E288">
            <v>6400</v>
          </cell>
        </row>
        <row r="291">
          <cell r="A291" t="str">
            <v>BP48</v>
          </cell>
          <cell r="B291">
            <v>251</v>
          </cell>
          <cell r="C291" t="str">
            <v>Plat Besi Tipis 0.5 mm</v>
          </cell>
          <cell r="D291" t="str">
            <v>kg</v>
          </cell>
          <cell r="E291">
            <v>6900</v>
          </cell>
        </row>
        <row r="292">
          <cell r="A292" t="str">
            <v>BP49</v>
          </cell>
          <cell r="B292">
            <v>252</v>
          </cell>
          <cell r="C292" t="str">
            <v xml:space="preserve">Plat Besi 2 mm s/d 5 mm </v>
          </cell>
          <cell r="D292" t="str">
            <v>kg</v>
          </cell>
          <cell r="E292">
            <v>5300</v>
          </cell>
        </row>
        <row r="293">
          <cell r="A293" t="str">
            <v>BP50</v>
          </cell>
          <cell r="B293">
            <v>253</v>
          </cell>
          <cell r="C293" t="str">
            <v xml:space="preserve">Plat Besi 6 mm s/d 10 mm </v>
          </cell>
          <cell r="D293" t="str">
            <v>kg</v>
          </cell>
          <cell r="E293">
            <v>5300</v>
          </cell>
        </row>
        <row r="294">
          <cell r="A294" t="str">
            <v>BP51</v>
          </cell>
          <cell r="B294">
            <v>254</v>
          </cell>
          <cell r="C294" t="str">
            <v>Plat Besi 10 mm Ke atas</v>
          </cell>
          <cell r="D294" t="str">
            <v>kg</v>
          </cell>
          <cell r="E294">
            <v>5300</v>
          </cell>
        </row>
        <row r="295">
          <cell r="A295" t="str">
            <v>BP52</v>
          </cell>
          <cell r="B295">
            <v>255</v>
          </cell>
          <cell r="C295" t="str">
            <v>Lem Kuning (aibond)</v>
          </cell>
          <cell r="D295" t="str">
            <v>kg</v>
          </cell>
          <cell r="E295">
            <v>9700</v>
          </cell>
        </row>
        <row r="296">
          <cell r="A296" t="str">
            <v>BP53</v>
          </cell>
          <cell r="B296">
            <v>256</v>
          </cell>
          <cell r="C296" t="str">
            <v>Lem Fox</v>
          </cell>
          <cell r="D296" t="str">
            <v>kg</v>
          </cell>
          <cell r="E296">
            <v>7300</v>
          </cell>
        </row>
        <row r="298">
          <cell r="C298" t="str">
            <v>I.  BAHAN  KACA</v>
          </cell>
        </row>
        <row r="299">
          <cell r="A299" t="str">
            <v>BR01</v>
          </cell>
          <cell r="B299">
            <v>257</v>
          </cell>
          <cell r="C299" t="str">
            <v>Kaca Polos 2 mm ( ASAHI )</v>
          </cell>
          <cell r="D299" t="str">
            <v>m²</v>
          </cell>
          <cell r="E299">
            <v>21000</v>
          </cell>
        </row>
        <row r="300">
          <cell r="A300" t="str">
            <v>BR02</v>
          </cell>
          <cell r="B300">
            <v>258</v>
          </cell>
          <cell r="C300" t="str">
            <v>Kaca Polos 3 mm ( ASAHI )</v>
          </cell>
          <cell r="D300" t="str">
            <v>m²</v>
          </cell>
          <cell r="E300">
            <v>30500</v>
          </cell>
        </row>
        <row r="301">
          <cell r="A301" t="str">
            <v>BR03</v>
          </cell>
          <cell r="B301">
            <v>259</v>
          </cell>
          <cell r="C301" t="str">
            <v>Kaca Polos 5 mm ( ASAHI )</v>
          </cell>
          <cell r="D301" t="str">
            <v>m²</v>
          </cell>
          <cell r="E301">
            <v>45000</v>
          </cell>
        </row>
        <row r="302">
          <cell r="A302" t="str">
            <v>BR04</v>
          </cell>
          <cell r="B302">
            <v>260</v>
          </cell>
          <cell r="C302" t="str">
            <v>Kaca Rayband 5 mm ( ASAHI )</v>
          </cell>
          <cell r="D302" t="str">
            <v>m²</v>
          </cell>
          <cell r="E302">
            <v>54500</v>
          </cell>
        </row>
        <row r="303">
          <cell r="A303" t="str">
            <v>BR05</v>
          </cell>
          <cell r="B303">
            <v>261</v>
          </cell>
          <cell r="C303" t="str">
            <v>Kaca Rayband 8 mm ( ASAHI )</v>
          </cell>
          <cell r="D303" t="str">
            <v>m²</v>
          </cell>
          <cell r="E303">
            <v>169000</v>
          </cell>
        </row>
        <row r="304">
          <cell r="A304" t="str">
            <v>BR06</v>
          </cell>
          <cell r="B304">
            <v>262</v>
          </cell>
          <cell r="C304" t="str">
            <v>Kaca Rayband 12 mm ( ASAHI )</v>
          </cell>
          <cell r="D304" t="str">
            <v>m²</v>
          </cell>
          <cell r="E304">
            <v>277750</v>
          </cell>
        </row>
        <row r="305">
          <cell r="A305" t="str">
            <v>BR07</v>
          </cell>
          <cell r="B305">
            <v>263</v>
          </cell>
          <cell r="C305" t="str">
            <v>Kaca Patri Lokal Terpasang ( ASAHI )</v>
          </cell>
          <cell r="D305" t="str">
            <v>m²</v>
          </cell>
          <cell r="E305">
            <v>664000</v>
          </cell>
        </row>
        <row r="306">
          <cell r="A306" t="str">
            <v>BR08</v>
          </cell>
          <cell r="B306">
            <v>264</v>
          </cell>
          <cell r="C306" t="str">
            <v xml:space="preserve">Kaca Patri EX Luar negeri  terpasang </v>
          </cell>
          <cell r="D306" t="str">
            <v>m²</v>
          </cell>
          <cell r="E306">
            <v>2173500</v>
          </cell>
        </row>
        <row r="307">
          <cell r="A307" t="str">
            <v>BR09</v>
          </cell>
          <cell r="B307">
            <v>265</v>
          </cell>
          <cell r="C307" t="str">
            <v xml:space="preserve">Kaca 6 mm Gravver </v>
          </cell>
          <cell r="D307" t="str">
            <v>m²</v>
          </cell>
          <cell r="E307">
            <v>181000</v>
          </cell>
        </row>
        <row r="308">
          <cell r="A308" t="str">
            <v>BR10</v>
          </cell>
          <cell r="B308">
            <v>266</v>
          </cell>
          <cell r="C308" t="str">
            <v>Glass Block  DN  20 x 20 ( Kedawung )</v>
          </cell>
          <cell r="D308" t="str">
            <v>bh</v>
          </cell>
          <cell r="E308">
            <v>11000</v>
          </cell>
        </row>
        <row r="309">
          <cell r="A309" t="str">
            <v>BR11</v>
          </cell>
          <cell r="B309">
            <v>267</v>
          </cell>
          <cell r="C309" t="str">
            <v>Glass Block  DN  20 x 20 Ex LN</v>
          </cell>
          <cell r="D309" t="str">
            <v>bh</v>
          </cell>
          <cell r="E309">
            <v>42500</v>
          </cell>
        </row>
        <row r="311">
          <cell r="C311" t="str">
            <v>J. BAHAN PAKU DAN MUR BAUT</v>
          </cell>
        </row>
        <row r="312">
          <cell r="A312" t="str">
            <v>BS01</v>
          </cell>
          <cell r="B312">
            <v>268</v>
          </cell>
          <cell r="C312" t="str">
            <v>Paku 1 cm s/d 3 cm</v>
          </cell>
          <cell r="D312" t="str">
            <v>kg</v>
          </cell>
          <cell r="E312">
            <v>6000</v>
          </cell>
        </row>
        <row r="313">
          <cell r="A313" t="str">
            <v>BS02</v>
          </cell>
          <cell r="B313">
            <v>269</v>
          </cell>
          <cell r="C313" t="str">
            <v>Paku 4 cm s/d 7 cm</v>
          </cell>
          <cell r="D313" t="str">
            <v>kg</v>
          </cell>
          <cell r="E313">
            <v>5500</v>
          </cell>
        </row>
        <row r="314">
          <cell r="A314" t="str">
            <v>BS03</v>
          </cell>
          <cell r="B314">
            <v>270</v>
          </cell>
          <cell r="C314" t="str">
            <v>Paku 8 cm s/d 12 cm</v>
          </cell>
          <cell r="D314" t="str">
            <v>kg</v>
          </cell>
          <cell r="E314">
            <v>4750</v>
          </cell>
        </row>
        <row r="315">
          <cell r="A315" t="str">
            <v>BS04</v>
          </cell>
          <cell r="B315">
            <v>271</v>
          </cell>
          <cell r="C315" t="str">
            <v>Paku Beton 2 cm s/d 5 cm</v>
          </cell>
          <cell r="D315" t="str">
            <v>bh</v>
          </cell>
          <cell r="E315">
            <v>1250</v>
          </cell>
        </row>
        <row r="316">
          <cell r="A316" t="str">
            <v>BS05</v>
          </cell>
          <cell r="B316">
            <v>272</v>
          </cell>
          <cell r="C316" t="str">
            <v>Paku Kait Lengkap</v>
          </cell>
          <cell r="D316" t="str">
            <v>bh</v>
          </cell>
          <cell r="E316">
            <v>250</v>
          </cell>
        </row>
        <row r="317">
          <cell r="A317" t="str">
            <v>BS06</v>
          </cell>
          <cell r="B317">
            <v>273</v>
          </cell>
          <cell r="C317" t="str">
            <v>Paku Cacing</v>
          </cell>
          <cell r="D317" t="str">
            <v>kg</v>
          </cell>
          <cell r="E317">
            <v>15500</v>
          </cell>
        </row>
        <row r="318">
          <cell r="A318" t="str">
            <v>BS07</v>
          </cell>
          <cell r="B318">
            <v>274</v>
          </cell>
          <cell r="C318" t="str">
            <v>Besi Beugel kuda - kuda</v>
          </cell>
          <cell r="D318" t="str">
            <v>kg</v>
          </cell>
          <cell r="E318">
            <v>5750</v>
          </cell>
        </row>
        <row r="319">
          <cell r="A319" t="str">
            <v>BS08</v>
          </cell>
          <cell r="B319">
            <v>275</v>
          </cell>
          <cell r="C319" t="str">
            <v>Duk Angker</v>
          </cell>
          <cell r="D319" t="str">
            <v>bh</v>
          </cell>
          <cell r="E319">
            <v>1500</v>
          </cell>
        </row>
        <row r="320">
          <cell r="A320" t="str">
            <v>BS09</v>
          </cell>
          <cell r="B320">
            <v>276</v>
          </cell>
          <cell r="C320" t="str">
            <v>Angker Mur Baut dia.19 / panjang 60 cm</v>
          </cell>
          <cell r="D320" t="str">
            <v>bh</v>
          </cell>
          <cell r="E320">
            <v>26000</v>
          </cell>
        </row>
        <row r="321">
          <cell r="A321" t="str">
            <v>BS10</v>
          </cell>
          <cell r="B321">
            <v>277</v>
          </cell>
          <cell r="C321" t="str">
            <v>Mur Baut HTB dia. 19 s/d 16 (5 cm)</v>
          </cell>
          <cell r="D321" t="str">
            <v>bh</v>
          </cell>
          <cell r="E321">
            <v>4750</v>
          </cell>
        </row>
        <row r="322">
          <cell r="A322" t="str">
            <v>BS11</v>
          </cell>
          <cell r="B322">
            <v>278</v>
          </cell>
          <cell r="C322" t="str">
            <v>Mur Baut Biasa dia.19 s/d 16 (5 cm)</v>
          </cell>
          <cell r="D322" t="str">
            <v>bh</v>
          </cell>
          <cell r="E322">
            <v>2750</v>
          </cell>
        </row>
        <row r="323">
          <cell r="A323" t="str">
            <v>BS12</v>
          </cell>
          <cell r="B323">
            <v>279</v>
          </cell>
          <cell r="C323" t="str">
            <v>Piser dia. 12 s/d 20 cm</v>
          </cell>
          <cell r="D323" t="str">
            <v>bh</v>
          </cell>
          <cell r="E323">
            <v>2250</v>
          </cell>
        </row>
        <row r="325">
          <cell r="C325" t="str">
            <v>K. BAHAN PERPIPAAN</v>
          </cell>
          <cell r="D325" t="str">
            <v>1.²</v>
          </cell>
        </row>
        <row r="326">
          <cell r="A326" t="str">
            <v>BT01</v>
          </cell>
          <cell r="B326">
            <v>280</v>
          </cell>
          <cell r="C326" t="str">
            <v>Besi Pipa untuk Hydrant BSP Ø  1"</v>
          </cell>
          <cell r="D326" t="str">
            <v>bt</v>
          </cell>
          <cell r="E326">
            <v>73250</v>
          </cell>
        </row>
        <row r="327">
          <cell r="A327" t="str">
            <v>BT02</v>
          </cell>
          <cell r="B327">
            <v>281</v>
          </cell>
          <cell r="C327" t="str">
            <v>Besi Pipa untuk Hydrant BSP Ø  1,25"</v>
          </cell>
          <cell r="D327" t="str">
            <v>bt</v>
          </cell>
          <cell r="E327">
            <v>103000</v>
          </cell>
        </row>
        <row r="328">
          <cell r="A328" t="str">
            <v>BT03</v>
          </cell>
          <cell r="B328">
            <v>282</v>
          </cell>
          <cell r="C328" t="str">
            <v>Besi Pipa untuk Hydrant BSP Ø  1,5"</v>
          </cell>
          <cell r="D328" t="str">
            <v>bt</v>
          </cell>
          <cell r="E328">
            <v>114500</v>
          </cell>
        </row>
        <row r="329">
          <cell r="A329" t="str">
            <v>BT04</v>
          </cell>
          <cell r="B329">
            <v>283</v>
          </cell>
          <cell r="C329" t="str">
            <v>Besi Pipa untuk Hydrant BSP Ø 2"</v>
          </cell>
          <cell r="D329" t="str">
            <v>bt</v>
          </cell>
          <cell r="E329">
            <v>161750</v>
          </cell>
        </row>
        <row r="332">
          <cell r="A332" t="str">
            <v>BT05</v>
          </cell>
          <cell r="B332">
            <v>284</v>
          </cell>
          <cell r="C332" t="str">
            <v>Besi Pipa untuk Hydrant BSP Ø 2,5"</v>
          </cell>
          <cell r="D332" t="str">
            <v>bt</v>
          </cell>
          <cell r="E332">
            <v>238000</v>
          </cell>
        </row>
        <row r="333">
          <cell r="A333" t="str">
            <v>BT06</v>
          </cell>
          <cell r="B333">
            <v>285</v>
          </cell>
          <cell r="C333" t="str">
            <v>Besi Pipa untuk Hydrant BSP Ø  3"</v>
          </cell>
          <cell r="D333" t="str">
            <v>bt</v>
          </cell>
          <cell r="E333">
            <v>311250</v>
          </cell>
        </row>
        <row r="334">
          <cell r="A334" t="str">
            <v>BT07</v>
          </cell>
          <cell r="B334">
            <v>286</v>
          </cell>
          <cell r="C334" t="str">
            <v>Besi Pipa untuk Hydrant BSP Ø  4"</v>
          </cell>
          <cell r="D334" t="str">
            <v>bt</v>
          </cell>
          <cell r="E334">
            <v>445750</v>
          </cell>
        </row>
        <row r="335">
          <cell r="A335" t="str">
            <v>BT08</v>
          </cell>
          <cell r="B335">
            <v>287</v>
          </cell>
          <cell r="C335" t="str">
            <v>Besi Pipa untuk Hydrant BSP Ø  6"</v>
          </cell>
          <cell r="D335" t="str">
            <v>bt</v>
          </cell>
          <cell r="E335">
            <v>754000</v>
          </cell>
        </row>
        <row r="336">
          <cell r="A336" t="str">
            <v>BT09</v>
          </cell>
          <cell r="B336">
            <v>288</v>
          </cell>
          <cell r="C336" t="str">
            <v xml:space="preserve">Besi Pipa Hitam Ø 1" t=2 mm </v>
          </cell>
          <cell r="D336" t="str">
            <v>bt</v>
          </cell>
          <cell r="E336">
            <v>47000</v>
          </cell>
        </row>
        <row r="337">
          <cell r="A337" t="str">
            <v>BT10</v>
          </cell>
          <cell r="B337">
            <v>289</v>
          </cell>
          <cell r="C337" t="str">
            <v xml:space="preserve">Besi Pipa Hitam Ø 2" t=2 mm   </v>
          </cell>
          <cell r="D337" t="str">
            <v>bt</v>
          </cell>
          <cell r="E337">
            <v>100000</v>
          </cell>
        </row>
        <row r="338">
          <cell r="A338" t="str">
            <v>BT11</v>
          </cell>
          <cell r="B338">
            <v>290</v>
          </cell>
          <cell r="C338" t="str">
            <v xml:space="preserve">Besi Pipa Hitam Ø 3" t=2 mm </v>
          </cell>
          <cell r="D338" t="str">
            <v>bt</v>
          </cell>
          <cell r="E338">
            <v>185000</v>
          </cell>
        </row>
        <row r="339">
          <cell r="A339" t="str">
            <v>BT12</v>
          </cell>
          <cell r="B339">
            <v>291</v>
          </cell>
          <cell r="C339" t="str">
            <v xml:space="preserve">Besi Pipa Hitam Ø 4" t=2 mm  </v>
          </cell>
          <cell r="D339" t="str">
            <v>bt</v>
          </cell>
          <cell r="E339">
            <v>245000</v>
          </cell>
        </row>
        <row r="340">
          <cell r="A340" t="str">
            <v>BT13</v>
          </cell>
          <cell r="B340">
            <v>292</v>
          </cell>
          <cell r="C340" t="str">
            <v>Besi Pipa Hitam Ø 5" t=2 mm</v>
          </cell>
          <cell r="D340" t="str">
            <v>bt</v>
          </cell>
          <cell r="E340">
            <v>345000</v>
          </cell>
        </row>
        <row r="341">
          <cell r="A341" t="str">
            <v>BT14</v>
          </cell>
          <cell r="B341">
            <v>293</v>
          </cell>
          <cell r="C341" t="str">
            <v>Pipa GIP Medium B Ø 1/2"  ( 6 m1 )</v>
          </cell>
          <cell r="D341" t="str">
            <v>bt</v>
          </cell>
          <cell r="E341">
            <v>47000</v>
          </cell>
        </row>
        <row r="342">
          <cell r="A342" t="str">
            <v>BT15</v>
          </cell>
          <cell r="B342">
            <v>294</v>
          </cell>
          <cell r="C342" t="str">
            <v>Pipa GIP Medium B Ø 3/4"  ( 6 m1 )</v>
          </cell>
          <cell r="D342" t="str">
            <v>bt</v>
          </cell>
          <cell r="E342">
            <v>56000</v>
          </cell>
        </row>
        <row r="343">
          <cell r="A343" t="str">
            <v>BT16</v>
          </cell>
          <cell r="B343">
            <v>295</v>
          </cell>
          <cell r="C343" t="str">
            <v>Pipa GIP Medium B Ø 1"   ( 6 m1 )</v>
          </cell>
          <cell r="D343" t="str">
            <v>bt</v>
          </cell>
          <cell r="E343">
            <v>84000</v>
          </cell>
        </row>
        <row r="344">
          <cell r="A344" t="str">
            <v>BT17</v>
          </cell>
          <cell r="B344">
            <v>296</v>
          </cell>
          <cell r="C344" t="str">
            <v>Pipa GIP Medium B Ø 1 1/4"  ( 6 m1 )</v>
          </cell>
          <cell r="D344" t="str">
            <v>bt</v>
          </cell>
          <cell r="E344">
            <v>120000</v>
          </cell>
        </row>
        <row r="345">
          <cell r="A345" t="str">
            <v>BT18</v>
          </cell>
          <cell r="B345">
            <v>297</v>
          </cell>
          <cell r="C345" t="str">
            <v>Pipa GIP Medium B Ø 1 1/2" ( 6 m1 )</v>
          </cell>
          <cell r="D345" t="str">
            <v>bt</v>
          </cell>
          <cell r="E345">
            <v>133000</v>
          </cell>
        </row>
        <row r="346">
          <cell r="A346" t="str">
            <v>BT19</v>
          </cell>
          <cell r="B346">
            <v>298</v>
          </cell>
          <cell r="C346" t="str">
            <v>Pipa GIP Medium B Ø 1 3/4"( 6 m1 )</v>
          </cell>
          <cell r="D346" t="str">
            <v>bt</v>
          </cell>
          <cell r="E346">
            <v>170000</v>
          </cell>
        </row>
        <row r="347">
          <cell r="A347" t="str">
            <v>BT20</v>
          </cell>
          <cell r="B347">
            <v>299</v>
          </cell>
          <cell r="C347" t="str">
            <v>Pipa GIP Medium B Ø 2"  ( 6 m1 )</v>
          </cell>
          <cell r="D347" t="str">
            <v>bt</v>
          </cell>
          <cell r="E347">
            <v>179000</v>
          </cell>
        </row>
        <row r="348">
          <cell r="A348" t="str">
            <v>BT21</v>
          </cell>
          <cell r="B348">
            <v>300</v>
          </cell>
          <cell r="C348" t="str">
            <v>Pipa GIP Medium B Ø 2 1/2" ( 6 m1 )</v>
          </cell>
          <cell r="D348" t="str">
            <v>bt</v>
          </cell>
          <cell r="E348">
            <v>254000</v>
          </cell>
        </row>
        <row r="349">
          <cell r="A349" t="str">
            <v>BT22</v>
          </cell>
          <cell r="B349">
            <v>301</v>
          </cell>
          <cell r="C349" t="str">
            <v>Pipa GIP Medium B Ø 3"  ( 6 m1 )</v>
          </cell>
          <cell r="D349" t="str">
            <v>bt</v>
          </cell>
          <cell r="E349">
            <v>340000</v>
          </cell>
        </row>
        <row r="350">
          <cell r="A350" t="str">
            <v>BT23</v>
          </cell>
          <cell r="B350">
            <v>302</v>
          </cell>
          <cell r="C350" t="str">
            <v>Pipa GIP Medium B Ø 4"  ( 6 m1 )</v>
          </cell>
          <cell r="D350" t="str">
            <v>bt</v>
          </cell>
          <cell r="E350">
            <v>455000</v>
          </cell>
        </row>
        <row r="351">
          <cell r="A351" t="str">
            <v>BT24</v>
          </cell>
          <cell r="B351">
            <v>303</v>
          </cell>
          <cell r="C351" t="str">
            <v>Macam2 Sambungan GIP Ø 1/2"</v>
          </cell>
          <cell r="D351" t="str">
            <v>bh</v>
          </cell>
          <cell r="E351">
            <v>2900</v>
          </cell>
        </row>
        <row r="352">
          <cell r="A352" t="str">
            <v>BT25</v>
          </cell>
          <cell r="B352">
            <v>304</v>
          </cell>
          <cell r="C352" t="str">
            <v>Macam2 Sambungan GIP Ø 3/4"</v>
          </cell>
          <cell r="D352" t="str">
            <v>bh</v>
          </cell>
          <cell r="E352">
            <v>3500</v>
          </cell>
        </row>
        <row r="353">
          <cell r="A353" t="str">
            <v>BT26</v>
          </cell>
          <cell r="B353">
            <v>305</v>
          </cell>
          <cell r="C353" t="str">
            <v>Macam2 Sambungan GIP Ø 1"</v>
          </cell>
          <cell r="D353" t="str">
            <v>bh</v>
          </cell>
          <cell r="E353">
            <v>5750</v>
          </cell>
        </row>
        <row r="354">
          <cell r="A354" t="str">
            <v>BT27</v>
          </cell>
          <cell r="B354">
            <v>306</v>
          </cell>
          <cell r="C354" t="str">
            <v>Macam2 Sambungan GIP Ø 1 1/4"</v>
          </cell>
          <cell r="D354" t="str">
            <v>bh</v>
          </cell>
          <cell r="E354">
            <v>8750</v>
          </cell>
        </row>
        <row r="355">
          <cell r="A355" t="str">
            <v>BT28</v>
          </cell>
          <cell r="B355">
            <v>307</v>
          </cell>
          <cell r="C355" t="str">
            <v>Macam2 Sambungan GIP Ø 11/2"</v>
          </cell>
          <cell r="D355" t="str">
            <v>bh</v>
          </cell>
          <cell r="E355">
            <v>9750</v>
          </cell>
        </row>
        <row r="356">
          <cell r="A356" t="str">
            <v>BT29</v>
          </cell>
          <cell r="B356">
            <v>308</v>
          </cell>
          <cell r="C356" t="str">
            <v>Macam2 Sambungan GIP Ø 13/4"</v>
          </cell>
          <cell r="D356" t="str">
            <v>bh</v>
          </cell>
          <cell r="E356">
            <v>12000</v>
          </cell>
        </row>
        <row r="357">
          <cell r="A357" t="str">
            <v>BT30</v>
          </cell>
          <cell r="B357">
            <v>309</v>
          </cell>
          <cell r="C357" t="str">
            <v>Macam2 Sambungan GIP Ø 2"</v>
          </cell>
          <cell r="D357" t="str">
            <v>bh</v>
          </cell>
          <cell r="E357">
            <v>20000</v>
          </cell>
        </row>
        <row r="358">
          <cell r="A358" t="str">
            <v>BT31</v>
          </cell>
          <cell r="B358">
            <v>310</v>
          </cell>
          <cell r="C358" t="str">
            <v>Macam2 Sambungan GIP Ø 2 1/2"</v>
          </cell>
          <cell r="D358" t="str">
            <v>bh</v>
          </cell>
          <cell r="E358">
            <v>25500</v>
          </cell>
        </row>
        <row r="359">
          <cell r="A359" t="str">
            <v>BT32</v>
          </cell>
          <cell r="B359">
            <v>311</v>
          </cell>
          <cell r="C359" t="str">
            <v>Macam2 Sambungan GIP Ø 3"</v>
          </cell>
          <cell r="D359" t="str">
            <v>bh</v>
          </cell>
          <cell r="E359">
            <v>34500</v>
          </cell>
        </row>
        <row r="360">
          <cell r="A360" t="str">
            <v>BT33</v>
          </cell>
          <cell r="B360">
            <v>312</v>
          </cell>
          <cell r="C360" t="str">
            <v>Macam2 Sambungan GIP Ø 4"</v>
          </cell>
          <cell r="D360" t="str">
            <v>bh</v>
          </cell>
          <cell r="E360">
            <v>49500</v>
          </cell>
        </row>
        <row r="361">
          <cell r="A361" t="str">
            <v>BT34</v>
          </cell>
          <cell r="B361">
            <v>313</v>
          </cell>
          <cell r="C361" t="str">
            <v xml:space="preserve">Pipa PVC RUCIKA type AW  Ø 1/2" </v>
          </cell>
          <cell r="D361" t="str">
            <v>bt</v>
          </cell>
          <cell r="E361">
            <v>17500</v>
          </cell>
        </row>
        <row r="362">
          <cell r="A362" t="str">
            <v>BT35</v>
          </cell>
          <cell r="B362">
            <v>314</v>
          </cell>
          <cell r="C362" t="str">
            <v xml:space="preserve">Pipa PVC RUCIKA type AW    Ø 3/4" </v>
          </cell>
          <cell r="D362" t="str">
            <v>bt</v>
          </cell>
          <cell r="E362">
            <v>17750</v>
          </cell>
        </row>
        <row r="363">
          <cell r="A363" t="str">
            <v>BT36</v>
          </cell>
          <cell r="B363">
            <v>315</v>
          </cell>
          <cell r="C363" t="str">
            <v xml:space="preserve">Pipa PVC RUCIKA type AW    Ø 1" </v>
          </cell>
          <cell r="D363" t="str">
            <v>bt</v>
          </cell>
          <cell r="E363">
            <v>22250</v>
          </cell>
        </row>
        <row r="364">
          <cell r="A364" t="str">
            <v>BT37</v>
          </cell>
          <cell r="B364">
            <v>316</v>
          </cell>
          <cell r="C364" t="str">
            <v xml:space="preserve">Pipa PVC RUCIKA type AW    Ø 1 1/4" </v>
          </cell>
          <cell r="D364" t="str">
            <v>bt</v>
          </cell>
          <cell r="E364">
            <v>47500</v>
          </cell>
        </row>
        <row r="365">
          <cell r="A365" t="str">
            <v>BT38</v>
          </cell>
          <cell r="B365">
            <v>317</v>
          </cell>
          <cell r="C365" t="str">
            <v xml:space="preserve">Pipa PVC RUCIKA type AW    Ø 1 1/2" </v>
          </cell>
          <cell r="D365" t="str">
            <v>bt</v>
          </cell>
          <cell r="E365">
            <v>45750</v>
          </cell>
        </row>
        <row r="366">
          <cell r="A366" t="str">
            <v>BT39</v>
          </cell>
          <cell r="B366">
            <v>318</v>
          </cell>
          <cell r="C366" t="str">
            <v xml:space="preserve">Pipa PVC RUCIKA type AW    Ø 2" </v>
          </cell>
          <cell r="D366" t="str">
            <v>bt</v>
          </cell>
          <cell r="E366">
            <v>70250</v>
          </cell>
        </row>
        <row r="367">
          <cell r="A367" t="str">
            <v>BT40</v>
          </cell>
          <cell r="B367">
            <v>319</v>
          </cell>
          <cell r="C367" t="str">
            <v xml:space="preserve">Pipa PVC RUCIKA type AW    Ø 2 1/2" </v>
          </cell>
          <cell r="D367" t="str">
            <v>bt</v>
          </cell>
          <cell r="E367">
            <v>91250</v>
          </cell>
        </row>
        <row r="368">
          <cell r="A368" t="str">
            <v>BT41</v>
          </cell>
          <cell r="B368">
            <v>320</v>
          </cell>
          <cell r="C368" t="str">
            <v xml:space="preserve">Pipa PVC RUCIKA type AW    Ø 3" </v>
          </cell>
          <cell r="D368" t="str">
            <v>bt</v>
          </cell>
          <cell r="E368">
            <v>131500</v>
          </cell>
        </row>
        <row r="369">
          <cell r="A369" t="str">
            <v>BT42</v>
          </cell>
          <cell r="B369">
            <v>321</v>
          </cell>
          <cell r="C369" t="str">
            <v xml:space="preserve">Pipa PVC RUCIKA type AW    Ø 4" </v>
          </cell>
          <cell r="D369" t="str">
            <v>bt</v>
          </cell>
          <cell r="E369">
            <v>196250</v>
          </cell>
        </row>
        <row r="370">
          <cell r="A370" t="str">
            <v>BT43</v>
          </cell>
          <cell r="B370">
            <v>322</v>
          </cell>
          <cell r="C370" t="str">
            <v xml:space="preserve">Pipa PVC RUCIKA type AW    Ø 6" </v>
          </cell>
          <cell r="D370" t="str">
            <v>bt</v>
          </cell>
          <cell r="E370">
            <v>418000</v>
          </cell>
        </row>
        <row r="373">
          <cell r="A373" t="str">
            <v>BT44</v>
          </cell>
          <cell r="B373">
            <v>323</v>
          </cell>
          <cell r="C373" t="str">
            <v xml:space="preserve">Pipa PVC RUCIKA type AW    Ø 8" </v>
          </cell>
          <cell r="D373" t="str">
            <v>bt</v>
          </cell>
          <cell r="E373">
            <v>620000</v>
          </cell>
        </row>
        <row r="374">
          <cell r="A374" t="str">
            <v>BT45</v>
          </cell>
          <cell r="B374">
            <v>324</v>
          </cell>
          <cell r="C374" t="str">
            <v>Pipa PVC  MASPION ABU Ø 1/2" (AW)</v>
          </cell>
          <cell r="D374" t="str">
            <v>bt</v>
          </cell>
          <cell r="E374">
            <v>10000</v>
          </cell>
        </row>
        <row r="375">
          <cell r="A375" t="str">
            <v>BT46</v>
          </cell>
          <cell r="B375">
            <v>325</v>
          </cell>
          <cell r="C375" t="str">
            <v>Pipa PVC  MASPION ABU Ø 3/4" (AW)</v>
          </cell>
          <cell r="D375" t="str">
            <v>bt</v>
          </cell>
          <cell r="E375">
            <v>13000</v>
          </cell>
        </row>
        <row r="376">
          <cell r="A376" t="str">
            <v>BT47</v>
          </cell>
          <cell r="B376">
            <v>326</v>
          </cell>
          <cell r="C376" t="str">
            <v>Pipa PVC  MASPION ABU Ø 1" (AW)</v>
          </cell>
          <cell r="D376" t="str">
            <v>bt</v>
          </cell>
          <cell r="E376">
            <v>15000</v>
          </cell>
        </row>
        <row r="377">
          <cell r="A377" t="str">
            <v>BT48</v>
          </cell>
          <cell r="B377">
            <v>327</v>
          </cell>
          <cell r="C377" t="str">
            <v>Pipa PVC  MASPION ABU Ø 1 1/4" (AW)</v>
          </cell>
          <cell r="D377" t="str">
            <v>bt</v>
          </cell>
          <cell r="E377">
            <v>30000</v>
          </cell>
        </row>
        <row r="378">
          <cell r="A378" t="str">
            <v>BT49</v>
          </cell>
          <cell r="B378">
            <v>328</v>
          </cell>
          <cell r="C378" t="str">
            <v>Pipa PVC  MASPION ABU Ø 1 1/2" (AW)</v>
          </cell>
          <cell r="D378" t="str">
            <v>bt</v>
          </cell>
          <cell r="E378">
            <v>29000</v>
          </cell>
        </row>
        <row r="379">
          <cell r="A379" t="str">
            <v>BT50</v>
          </cell>
          <cell r="B379">
            <v>329</v>
          </cell>
          <cell r="C379" t="str">
            <v>Pipa PVC  MASPION ABU Ø 2" (AW)</v>
          </cell>
          <cell r="D379" t="str">
            <v>bt</v>
          </cell>
          <cell r="E379">
            <v>43000</v>
          </cell>
        </row>
        <row r="380">
          <cell r="A380" t="str">
            <v>BT51</v>
          </cell>
          <cell r="B380">
            <v>330</v>
          </cell>
          <cell r="C380" t="str">
            <v>Pipa PVC  MASPION ABU Ø 2 1/2" (AW)</v>
          </cell>
          <cell r="D380" t="str">
            <v>bt</v>
          </cell>
          <cell r="E380">
            <v>50000</v>
          </cell>
        </row>
        <row r="381">
          <cell r="A381" t="str">
            <v>BT52</v>
          </cell>
          <cell r="B381">
            <v>331</v>
          </cell>
          <cell r="C381" t="str">
            <v>Pipa PVC  MASPION ABU Ø 3" (AW)</v>
          </cell>
          <cell r="D381" t="str">
            <v>bt</v>
          </cell>
          <cell r="E381">
            <v>73000</v>
          </cell>
        </row>
        <row r="382">
          <cell r="A382" t="str">
            <v>BT53</v>
          </cell>
          <cell r="B382">
            <v>332</v>
          </cell>
          <cell r="C382" t="str">
            <v>Pipa PVC  MASPION ABU Ø 4" (AW)</v>
          </cell>
          <cell r="D382" t="str">
            <v>bt</v>
          </cell>
          <cell r="E382">
            <v>110000</v>
          </cell>
        </row>
        <row r="383">
          <cell r="A383" t="str">
            <v>BT54</v>
          </cell>
          <cell r="B383">
            <v>333</v>
          </cell>
          <cell r="C383" t="str">
            <v>Macam2 Sambungan Paralon Ø 1/2"</v>
          </cell>
          <cell r="D383" t="str">
            <v>bh</v>
          </cell>
          <cell r="E383">
            <v>1000</v>
          </cell>
        </row>
        <row r="384">
          <cell r="A384" t="str">
            <v>BT55</v>
          </cell>
          <cell r="B384">
            <v>334</v>
          </cell>
          <cell r="C384" t="str">
            <v>Macam2 Sambungan Paralon Ø 3/4"</v>
          </cell>
          <cell r="D384" t="str">
            <v>bh</v>
          </cell>
          <cell r="E384">
            <v>1250</v>
          </cell>
        </row>
        <row r="385">
          <cell r="A385" t="str">
            <v>BT56</v>
          </cell>
          <cell r="B385">
            <v>335</v>
          </cell>
          <cell r="C385" t="str">
            <v>Macam2 Sambungan Paralon Ø 1"</v>
          </cell>
          <cell r="D385" t="str">
            <v>bh</v>
          </cell>
          <cell r="E385">
            <v>1500</v>
          </cell>
        </row>
        <row r="386">
          <cell r="A386" t="str">
            <v>BT57</v>
          </cell>
          <cell r="B386">
            <v>336</v>
          </cell>
          <cell r="C386" t="str">
            <v>Macam2 Sambungan Paralon Ø 1 1/4"</v>
          </cell>
          <cell r="D386" t="str">
            <v>bh</v>
          </cell>
          <cell r="E386">
            <v>3500</v>
          </cell>
        </row>
        <row r="387">
          <cell r="A387" t="str">
            <v>BT58</v>
          </cell>
          <cell r="B387">
            <v>337</v>
          </cell>
          <cell r="C387" t="str">
            <v>Macam2 Sambungan Paralon Ø 1 1/2"</v>
          </cell>
          <cell r="D387" t="str">
            <v>bh</v>
          </cell>
          <cell r="E387">
            <v>3500</v>
          </cell>
        </row>
        <row r="388">
          <cell r="A388" t="str">
            <v>BT59</v>
          </cell>
          <cell r="B388">
            <v>338</v>
          </cell>
          <cell r="C388" t="str">
            <v>Macam2 Sambungan Paralon Ø 1 3/4"</v>
          </cell>
          <cell r="D388" t="str">
            <v>bh</v>
          </cell>
          <cell r="E388">
            <v>4000</v>
          </cell>
        </row>
        <row r="389">
          <cell r="A389" t="str">
            <v>BT60</v>
          </cell>
          <cell r="B389">
            <v>339</v>
          </cell>
          <cell r="C389" t="str">
            <v>Macam2 Sambungan Paralon Ø 2"</v>
          </cell>
          <cell r="D389" t="str">
            <v>bh</v>
          </cell>
          <cell r="E389">
            <v>7000</v>
          </cell>
        </row>
        <row r="390">
          <cell r="A390" t="str">
            <v>BT61</v>
          </cell>
          <cell r="B390">
            <v>340</v>
          </cell>
          <cell r="C390" t="str">
            <v>Macam2 Samb. Paralon Ø 2 1/2"</v>
          </cell>
          <cell r="D390" t="str">
            <v>bh</v>
          </cell>
          <cell r="E390">
            <v>10500</v>
          </cell>
        </row>
        <row r="391">
          <cell r="A391" t="str">
            <v>BT62</v>
          </cell>
          <cell r="B391">
            <v>341</v>
          </cell>
          <cell r="C391" t="str">
            <v>Macam2 Samb. Paralon Ø 3"</v>
          </cell>
          <cell r="D391" t="str">
            <v>bh</v>
          </cell>
          <cell r="E391">
            <v>22000</v>
          </cell>
        </row>
        <row r="392">
          <cell r="A392" t="str">
            <v>BT63</v>
          </cell>
          <cell r="B392">
            <v>342</v>
          </cell>
          <cell r="C392" t="str">
            <v>Macam2 Samb. Paralon Ø 4"</v>
          </cell>
          <cell r="D392" t="str">
            <v>bh</v>
          </cell>
          <cell r="E392">
            <v>29000</v>
          </cell>
        </row>
        <row r="393">
          <cell r="A393" t="str">
            <v>BT64</v>
          </cell>
          <cell r="B393">
            <v>343</v>
          </cell>
          <cell r="C393" t="str">
            <v>Sambungan Pipa PVC Jenis AW 4 " TY</v>
          </cell>
          <cell r="D393" t="str">
            <v>bh</v>
          </cell>
          <cell r="E393">
            <v>47000</v>
          </cell>
        </row>
        <row r="394">
          <cell r="A394" t="str">
            <v>BT65</v>
          </cell>
          <cell r="B394">
            <v>344</v>
          </cell>
          <cell r="C394" t="str">
            <v>Lem Paralon</v>
          </cell>
          <cell r="D394" t="str">
            <v>tb</v>
          </cell>
          <cell r="E394">
            <v>3000</v>
          </cell>
        </row>
        <row r="395">
          <cell r="A395" t="str">
            <v>BT66</v>
          </cell>
          <cell r="B395">
            <v>345</v>
          </cell>
          <cell r="C395" t="str">
            <v>Solatip Leideng</v>
          </cell>
          <cell r="D395" t="str">
            <v>gl</v>
          </cell>
          <cell r="E395">
            <v>1750</v>
          </cell>
        </row>
        <row r="396">
          <cell r="A396" t="str">
            <v>BT67</v>
          </cell>
          <cell r="B396">
            <v>346</v>
          </cell>
          <cell r="C396" t="str">
            <v>Pipa PVC 4" berlobang jenis AW</v>
          </cell>
          <cell r="D396" t="str">
            <v>m1</v>
          </cell>
          <cell r="E396">
            <v>17000</v>
          </cell>
        </row>
        <row r="398">
          <cell r="C398" t="str">
            <v>L. BAHAN SANITAIR</v>
          </cell>
        </row>
        <row r="399">
          <cell r="A399" t="str">
            <v>BV01</v>
          </cell>
          <cell r="B399">
            <v>347</v>
          </cell>
          <cell r="C399" t="str">
            <v>Stop Kran 3/4 " KIT</v>
          </cell>
          <cell r="D399" t="str">
            <v>bh</v>
          </cell>
          <cell r="E399">
            <v>71000</v>
          </cell>
        </row>
        <row r="400">
          <cell r="A400" t="str">
            <v>BV02</v>
          </cell>
          <cell r="B400">
            <v>348</v>
          </cell>
          <cell r="C400" t="str">
            <v>Stop Kran 1 " KIT</v>
          </cell>
          <cell r="D400" t="str">
            <v>bh</v>
          </cell>
          <cell r="E400">
            <v>105000</v>
          </cell>
        </row>
        <row r="401">
          <cell r="A401" t="str">
            <v>BV03</v>
          </cell>
          <cell r="B401">
            <v>349</v>
          </cell>
          <cell r="C401" t="str">
            <v>Stop Kran 1 1/2 " KIT</v>
          </cell>
          <cell r="D401" t="str">
            <v>bh</v>
          </cell>
          <cell r="E401">
            <v>200000</v>
          </cell>
        </row>
        <row r="402">
          <cell r="A402" t="str">
            <v>BV04</v>
          </cell>
          <cell r="B402">
            <v>350</v>
          </cell>
          <cell r="C402" t="str">
            <v>Stop Kran 2 " KIT</v>
          </cell>
          <cell r="D402" t="str">
            <v>bh</v>
          </cell>
          <cell r="E402">
            <v>295000</v>
          </cell>
        </row>
        <row r="403">
          <cell r="A403" t="str">
            <v>BV05</v>
          </cell>
          <cell r="B403">
            <v>351</v>
          </cell>
          <cell r="C403" t="str">
            <v>Stop Kran 2 1/2" KIT</v>
          </cell>
          <cell r="D403" t="str">
            <v>bh</v>
          </cell>
          <cell r="E403">
            <v>383000</v>
          </cell>
        </row>
        <row r="404">
          <cell r="A404" t="str">
            <v>BV06</v>
          </cell>
          <cell r="B404">
            <v>352</v>
          </cell>
          <cell r="C404" t="str">
            <v>Stop Kran 3 " KIT</v>
          </cell>
          <cell r="D404" t="str">
            <v>bh</v>
          </cell>
          <cell r="E404">
            <v>459000</v>
          </cell>
        </row>
        <row r="405">
          <cell r="A405" t="str">
            <v>BV07</v>
          </cell>
          <cell r="B405">
            <v>353</v>
          </cell>
          <cell r="C405" t="str">
            <v>Check Valve 1/2 "</v>
          </cell>
          <cell r="D405" t="str">
            <v>bh</v>
          </cell>
          <cell r="E405">
            <v>71000</v>
          </cell>
        </row>
        <row r="406">
          <cell r="A406" t="str">
            <v>BV08</v>
          </cell>
          <cell r="B406">
            <v>354</v>
          </cell>
          <cell r="C406" t="str">
            <v>Double Neple 1/2 "</v>
          </cell>
          <cell r="D406" t="str">
            <v>bh</v>
          </cell>
          <cell r="E406">
            <v>22000</v>
          </cell>
        </row>
        <row r="407">
          <cell r="A407" t="str">
            <v>BV09</v>
          </cell>
          <cell r="B407">
            <v>355</v>
          </cell>
          <cell r="C407" t="str">
            <v>Water Mur 1/2 "</v>
          </cell>
          <cell r="D407" t="str">
            <v>bh</v>
          </cell>
          <cell r="E407">
            <v>22000</v>
          </cell>
        </row>
        <row r="408">
          <cell r="A408" t="str">
            <v>BV10</v>
          </cell>
          <cell r="B408">
            <v>356</v>
          </cell>
          <cell r="C408" t="str">
            <v>Gate Walve 1/2 "</v>
          </cell>
          <cell r="D408" t="str">
            <v>bh</v>
          </cell>
          <cell r="E408">
            <v>28000</v>
          </cell>
        </row>
        <row r="409">
          <cell r="A409" t="str">
            <v>BV11</v>
          </cell>
          <cell r="B409">
            <v>357</v>
          </cell>
          <cell r="C409" t="str">
            <v xml:space="preserve">Saringan Air Lt KM Stainless Steel </v>
          </cell>
          <cell r="D409" t="str">
            <v>bh</v>
          </cell>
          <cell r="E409">
            <v>28000</v>
          </cell>
        </row>
        <row r="410">
          <cell r="A410" t="str">
            <v>BV12</v>
          </cell>
          <cell r="B410">
            <v>358</v>
          </cell>
          <cell r="C410" t="str">
            <v>Apooer Bath Tube</v>
          </cell>
          <cell r="D410" t="str">
            <v>bh</v>
          </cell>
          <cell r="E410">
            <v>137000</v>
          </cell>
        </row>
        <row r="411">
          <cell r="A411" t="str">
            <v>BV13</v>
          </cell>
          <cell r="B411">
            <v>359</v>
          </cell>
          <cell r="C411" t="str">
            <v>Kran stain less Lokal Kait</v>
          </cell>
          <cell r="D411" t="str">
            <v>bh</v>
          </cell>
          <cell r="E411">
            <v>24000</v>
          </cell>
        </row>
        <row r="414">
          <cell r="A414" t="str">
            <v>BV14</v>
          </cell>
          <cell r="B414">
            <v>360</v>
          </cell>
          <cell r="C414" t="str">
            <v xml:space="preserve">Shower Dengan Tiang </v>
          </cell>
          <cell r="D414" t="str">
            <v>bh</v>
          </cell>
          <cell r="E414">
            <v>466000</v>
          </cell>
        </row>
        <row r="415">
          <cell r="A415" t="str">
            <v>BV15</v>
          </cell>
          <cell r="B415">
            <v>361</v>
          </cell>
          <cell r="C415" t="str">
            <v xml:space="preserve">Shower Tanpa Tiang </v>
          </cell>
          <cell r="D415" t="str">
            <v>bh</v>
          </cell>
          <cell r="E415">
            <v>138000</v>
          </cell>
        </row>
        <row r="416">
          <cell r="A416" t="str">
            <v>BV16</v>
          </cell>
          <cell r="B416">
            <v>362</v>
          </cell>
          <cell r="C416" t="str">
            <v xml:space="preserve">Kran Tembok Sun Eui  dia. 1/2 " </v>
          </cell>
          <cell r="D416" t="str">
            <v>bh</v>
          </cell>
          <cell r="E416">
            <v>40000</v>
          </cell>
        </row>
        <row r="417">
          <cell r="A417" t="str">
            <v>BV17</v>
          </cell>
          <cell r="B417">
            <v>363</v>
          </cell>
          <cell r="C417" t="str">
            <v xml:space="preserve">Kran Tembok ITAP dia. 1/2 " </v>
          </cell>
          <cell r="D417" t="str">
            <v>bh</v>
          </cell>
          <cell r="E417">
            <v>29000</v>
          </cell>
        </row>
        <row r="418">
          <cell r="A418" t="str">
            <v>BV18</v>
          </cell>
          <cell r="B418">
            <v>364</v>
          </cell>
          <cell r="C418" t="str">
            <v xml:space="preserve">Kran Bebek Sun Eui 1/2 " </v>
          </cell>
          <cell r="D418" t="str">
            <v>bh</v>
          </cell>
          <cell r="E418">
            <v>114000</v>
          </cell>
        </row>
        <row r="419">
          <cell r="A419" t="str">
            <v>BV19</v>
          </cell>
          <cell r="B419">
            <v>365</v>
          </cell>
          <cell r="C419" t="str">
            <v>Kran Bebek ITAP 1/2 "</v>
          </cell>
          <cell r="D419" t="str">
            <v>bh</v>
          </cell>
          <cell r="E419">
            <v>62000</v>
          </cell>
        </row>
        <row r="420">
          <cell r="A420" t="str">
            <v>BV20</v>
          </cell>
          <cell r="B420">
            <v>366</v>
          </cell>
          <cell r="C420" t="str">
            <v>Kran Panas Dingin San Eui  Standard</v>
          </cell>
          <cell r="D420" t="str">
            <v>bh</v>
          </cell>
          <cell r="E420">
            <v>295000</v>
          </cell>
        </row>
        <row r="421">
          <cell r="A421" t="str">
            <v>BV21</v>
          </cell>
          <cell r="B421">
            <v>367</v>
          </cell>
          <cell r="C421" t="str">
            <v xml:space="preserve">Bath Cape  Washteren </v>
          </cell>
          <cell r="D421" t="str">
            <v>unit</v>
          </cell>
          <cell r="E421">
            <v>1140000</v>
          </cell>
        </row>
        <row r="422">
          <cell r="A422" t="str">
            <v>BV22</v>
          </cell>
          <cell r="B422">
            <v>368</v>
          </cell>
          <cell r="C422" t="str">
            <v>Tempat Sabun Poslin</v>
          </cell>
          <cell r="D422" t="str">
            <v>bh</v>
          </cell>
          <cell r="E422">
            <v>24000</v>
          </cell>
        </row>
        <row r="423">
          <cell r="A423" t="str">
            <v>BV23</v>
          </cell>
          <cell r="B423">
            <v>369</v>
          </cell>
          <cell r="C423" t="str">
            <v xml:space="preserve">Wastafel Lengkap TOTO LW 230 </v>
          </cell>
          <cell r="D423" t="str">
            <v>unit</v>
          </cell>
          <cell r="E423">
            <v>546000</v>
          </cell>
        </row>
        <row r="424">
          <cell r="A424" t="str">
            <v>BV24</v>
          </cell>
          <cell r="B424">
            <v>370</v>
          </cell>
          <cell r="C424" t="str">
            <v>Wastafel Lengkap INA</v>
          </cell>
          <cell r="D424" t="str">
            <v>unit</v>
          </cell>
          <cell r="E424">
            <v>361000</v>
          </cell>
        </row>
        <row r="425">
          <cell r="A425" t="str">
            <v>BV25</v>
          </cell>
          <cell r="B425">
            <v>371</v>
          </cell>
          <cell r="C425" t="str">
            <v>Closet Jongkok Poslin warna  TOTO</v>
          </cell>
          <cell r="D425" t="str">
            <v>unit</v>
          </cell>
          <cell r="E425">
            <v>133000</v>
          </cell>
        </row>
        <row r="426">
          <cell r="A426" t="str">
            <v>BV26</v>
          </cell>
          <cell r="B426">
            <v>372</v>
          </cell>
          <cell r="C426" t="str">
            <v>Closet Jongkok Standard Putih Poslin TOTO</v>
          </cell>
          <cell r="D426" t="str">
            <v>unit</v>
          </cell>
          <cell r="E426">
            <v>86000</v>
          </cell>
        </row>
        <row r="427">
          <cell r="A427" t="str">
            <v>BV27</v>
          </cell>
          <cell r="B427">
            <v>373</v>
          </cell>
          <cell r="C427" t="str">
            <v>Closet Jongkok Lengkap Sistem Jet TOTO</v>
          </cell>
          <cell r="D427" t="str">
            <v>unit</v>
          </cell>
          <cell r="E427">
            <v>1140000</v>
          </cell>
        </row>
        <row r="428">
          <cell r="A428" t="str">
            <v>BV28</v>
          </cell>
          <cell r="B428">
            <v>374</v>
          </cell>
          <cell r="C428" t="str">
            <v>Closet Duduk Warna Standard  TOTO C 240 Lengkap</v>
          </cell>
          <cell r="D428" t="str">
            <v>unit</v>
          </cell>
          <cell r="E428">
            <v>903000</v>
          </cell>
        </row>
        <row r="429">
          <cell r="A429" t="str">
            <v>BV29</v>
          </cell>
          <cell r="B429">
            <v>375</v>
          </cell>
          <cell r="C429" t="str">
            <v>Wastafel Bulat Warna Standard Lengkap</v>
          </cell>
          <cell r="D429" t="str">
            <v>unit</v>
          </cell>
          <cell r="E429">
            <v>618000</v>
          </cell>
        </row>
        <row r="430">
          <cell r="A430" t="str">
            <v>BV30</v>
          </cell>
          <cell r="B430">
            <v>376</v>
          </cell>
          <cell r="C430" t="str">
            <v>Closet Duduk Warna Standard lengkap INA</v>
          </cell>
          <cell r="D430" t="str">
            <v>bh</v>
          </cell>
          <cell r="E430">
            <v>689000</v>
          </cell>
        </row>
        <row r="431">
          <cell r="A431" t="str">
            <v>BV31</v>
          </cell>
          <cell r="B431">
            <v>377</v>
          </cell>
          <cell r="C431" t="str">
            <v xml:space="preserve">Urinoar Lengkap TOTO Warna Standard lengkap </v>
          </cell>
          <cell r="D431" t="str">
            <v>unit</v>
          </cell>
          <cell r="E431">
            <v>931000</v>
          </cell>
        </row>
        <row r="432">
          <cell r="A432" t="str">
            <v>BV32</v>
          </cell>
          <cell r="B432">
            <v>378</v>
          </cell>
          <cell r="C432" t="str">
            <v xml:space="preserve">Penyekat Poslin Urinoar TOTO </v>
          </cell>
          <cell r="D432" t="str">
            <v>lbr</v>
          </cell>
          <cell r="E432">
            <v>252000</v>
          </cell>
        </row>
        <row r="433">
          <cell r="A433" t="str">
            <v>BV33</v>
          </cell>
          <cell r="B433">
            <v>379</v>
          </cell>
          <cell r="C433" t="str">
            <v>Kitchen Zink Stainless Standard Lokal ( 1 Lobang )</v>
          </cell>
          <cell r="D433" t="str">
            <v>bh</v>
          </cell>
          <cell r="E433">
            <v>197000</v>
          </cell>
        </row>
        <row r="434">
          <cell r="A434" t="str">
            <v>BV34</v>
          </cell>
          <cell r="B434">
            <v>380</v>
          </cell>
          <cell r="C434" t="str">
            <v>Kitchen Zink Stainless Non Standard Franke ( 1 Lobang )</v>
          </cell>
          <cell r="D434" t="str">
            <v>bh</v>
          </cell>
          <cell r="E434">
            <v>603000</v>
          </cell>
        </row>
        <row r="435">
          <cell r="A435" t="str">
            <v>BV35</v>
          </cell>
          <cell r="B435">
            <v>381</v>
          </cell>
          <cell r="C435" t="str">
            <v>Kitchen Zink Stainless Non Standard Franke ( 2 Lobang )</v>
          </cell>
          <cell r="D435" t="str">
            <v>bh</v>
          </cell>
          <cell r="E435">
            <v>903000</v>
          </cell>
        </row>
        <row r="437">
          <cell r="C437" t="str">
            <v>M. BAHAN PENUTUP ATAP</v>
          </cell>
        </row>
        <row r="438">
          <cell r="A438" t="str">
            <v>BX01</v>
          </cell>
          <cell r="B438">
            <v>382</v>
          </cell>
          <cell r="C438" t="str">
            <v>Atap Plastik Gelombang 80 x 180</v>
          </cell>
          <cell r="D438" t="str">
            <v>lbr</v>
          </cell>
          <cell r="E438">
            <v>10750</v>
          </cell>
        </row>
        <row r="439">
          <cell r="A439" t="str">
            <v>BX02</v>
          </cell>
          <cell r="B439">
            <v>383</v>
          </cell>
          <cell r="C439" t="str">
            <v>Atap Fiber Glass Tipis 80 x 180 (gelombang)</v>
          </cell>
          <cell r="D439" t="str">
            <v>lbr</v>
          </cell>
          <cell r="E439">
            <v>19500</v>
          </cell>
        </row>
        <row r="440">
          <cell r="A440" t="str">
            <v>BX03</v>
          </cell>
          <cell r="B440">
            <v>384</v>
          </cell>
          <cell r="C440" t="str">
            <v>Atap Fiber Glass Tebal 80 x 180 (gelombang)</v>
          </cell>
          <cell r="D440" t="str">
            <v>lbr</v>
          </cell>
          <cell r="E440">
            <v>39500</v>
          </cell>
        </row>
        <row r="441">
          <cell r="A441" t="str">
            <v>BX04</v>
          </cell>
          <cell r="B441">
            <v>385</v>
          </cell>
          <cell r="C441" t="str">
            <v>Atap Aluminium Natural USR 26 ( JAINDO )</v>
          </cell>
          <cell r="D441" t="str">
            <v>m²</v>
          </cell>
          <cell r="E441">
            <v>74000</v>
          </cell>
        </row>
        <row r="442">
          <cell r="A442" t="str">
            <v>BX05</v>
          </cell>
          <cell r="B442">
            <v>386</v>
          </cell>
          <cell r="C442" t="str">
            <v>Atap Aluminium Warna USR 26 ( JAINDO )</v>
          </cell>
          <cell r="D442" t="str">
            <v>m²</v>
          </cell>
          <cell r="E442">
            <v>85500</v>
          </cell>
        </row>
        <row r="443">
          <cell r="A443" t="str">
            <v>BX06</v>
          </cell>
          <cell r="B443">
            <v>387</v>
          </cell>
          <cell r="C443" t="str">
            <v>Atap Asbes Gel. Kecil 4 mm 80 x 180</v>
          </cell>
          <cell r="D443" t="str">
            <v>lbr</v>
          </cell>
          <cell r="E443">
            <v>36750</v>
          </cell>
        </row>
        <row r="444">
          <cell r="A444" t="str">
            <v>BX07</v>
          </cell>
          <cell r="B444">
            <v>388</v>
          </cell>
          <cell r="C444" t="str">
            <v>Atap Asbes Gel. Besar 5 mm 80 x 180</v>
          </cell>
          <cell r="D444" t="str">
            <v>lbr</v>
          </cell>
          <cell r="E444">
            <v>51000</v>
          </cell>
        </row>
        <row r="445">
          <cell r="A445" t="str">
            <v>BX08</v>
          </cell>
          <cell r="B445">
            <v>389</v>
          </cell>
          <cell r="C445" t="str">
            <v>Atap Tegola Kubota, lengkap</v>
          </cell>
          <cell r="D445" t="str">
            <v>m²</v>
          </cell>
          <cell r="E445">
            <v>258250</v>
          </cell>
        </row>
        <row r="446">
          <cell r="A446" t="str">
            <v>BX09</v>
          </cell>
          <cell r="B446">
            <v>390</v>
          </cell>
          <cell r="C446" t="str">
            <v>Atap Tegola Kwalitas Sedang</v>
          </cell>
          <cell r="D446" t="str">
            <v>m²</v>
          </cell>
          <cell r="E446">
            <v>143500</v>
          </cell>
        </row>
        <row r="447">
          <cell r="A447" t="str">
            <v>BX10</v>
          </cell>
          <cell r="B447">
            <v>391</v>
          </cell>
          <cell r="C447" t="str">
            <v>Aluminium foile</v>
          </cell>
          <cell r="D447" t="str">
            <v>m²</v>
          </cell>
          <cell r="E447">
            <v>4250</v>
          </cell>
        </row>
        <row r="448">
          <cell r="A448" t="str">
            <v>BX11</v>
          </cell>
          <cell r="B448">
            <v>392</v>
          </cell>
          <cell r="C448" t="str">
            <v>Atap Genteng Plentong pres Bakar KW 1</v>
          </cell>
          <cell r="D448" t="str">
            <v>bh</v>
          </cell>
          <cell r="E448">
            <v>550</v>
          </cell>
        </row>
        <row r="449">
          <cell r="A449" t="str">
            <v>BX12</v>
          </cell>
          <cell r="B449">
            <v>393</v>
          </cell>
          <cell r="C449" t="str">
            <v xml:space="preserve">Atap Genteng Plentong pres Molen Oven KW1 </v>
          </cell>
          <cell r="D449" t="str">
            <v>bh</v>
          </cell>
          <cell r="E449">
            <v>650</v>
          </cell>
        </row>
        <row r="450">
          <cell r="A450" t="str">
            <v>BX13</v>
          </cell>
          <cell r="B450">
            <v>394</v>
          </cell>
          <cell r="C450" t="str">
            <v>Atap Genteng Flam pres Molen Oven Jatiwangi</v>
          </cell>
          <cell r="D450" t="str">
            <v>bh</v>
          </cell>
          <cell r="E450">
            <v>750</v>
          </cell>
        </row>
        <row r="451">
          <cell r="A451" t="str">
            <v>BX14</v>
          </cell>
          <cell r="B451">
            <v>395</v>
          </cell>
          <cell r="C451" t="str">
            <v>Bubung Genteng pres Bulat Ex Jatiwangi</v>
          </cell>
          <cell r="D451" t="str">
            <v>bh</v>
          </cell>
          <cell r="E451">
            <v>3000</v>
          </cell>
        </row>
        <row r="452">
          <cell r="A452" t="str">
            <v>BX15</v>
          </cell>
          <cell r="B452">
            <v>396</v>
          </cell>
          <cell r="C452" t="str">
            <v>Genteng Bubungan Ex Jatiwangi Segi Tiga</v>
          </cell>
          <cell r="D452" t="str">
            <v>bh</v>
          </cell>
          <cell r="E452">
            <v>2100</v>
          </cell>
        </row>
        <row r="455">
          <cell r="A455" t="str">
            <v>BX16</v>
          </cell>
          <cell r="B455">
            <v>397</v>
          </cell>
          <cell r="C455" t="str">
            <v>Genteng Bubungan Beton</v>
          </cell>
          <cell r="D455" t="str">
            <v>bh</v>
          </cell>
          <cell r="E455">
            <v>4750</v>
          </cell>
        </row>
        <row r="456">
          <cell r="A456" t="str">
            <v>BX17</v>
          </cell>
          <cell r="B456">
            <v>398</v>
          </cell>
          <cell r="C456" t="str">
            <v>Genteng Metal  ( Rainbow Roof )</v>
          </cell>
          <cell r="D456" t="str">
            <v>m²</v>
          </cell>
          <cell r="E456">
            <v>114500</v>
          </cell>
        </row>
        <row r="457">
          <cell r="A457" t="str">
            <v>BX18</v>
          </cell>
          <cell r="B457">
            <v>399</v>
          </cell>
          <cell r="C457" t="str">
            <v xml:space="preserve">Genteng Metal Hana </v>
          </cell>
          <cell r="D457" t="str">
            <v>m²</v>
          </cell>
          <cell r="E457">
            <v>82500</v>
          </cell>
        </row>
        <row r="458">
          <cell r="A458" t="str">
            <v>BX19</v>
          </cell>
          <cell r="B458">
            <v>400</v>
          </cell>
          <cell r="C458" t="str">
            <v>Nok Atas Metal ( Rainbow Roof )</v>
          </cell>
          <cell r="D458" t="str">
            <v>m1</v>
          </cell>
          <cell r="E458">
            <v>74500</v>
          </cell>
        </row>
        <row r="459">
          <cell r="A459" t="str">
            <v>BX20</v>
          </cell>
          <cell r="B459">
            <v>401</v>
          </cell>
          <cell r="C459" t="str">
            <v>Nok Atas Metal Hana</v>
          </cell>
          <cell r="D459" t="str">
            <v>m1</v>
          </cell>
          <cell r="E459">
            <v>40000</v>
          </cell>
        </row>
        <row r="460">
          <cell r="A460" t="str">
            <v>BX21</v>
          </cell>
          <cell r="B460">
            <v>402</v>
          </cell>
          <cell r="C460" t="str">
            <v>Nok Pinggir Metal ( Rainbow Roof )</v>
          </cell>
          <cell r="D460" t="str">
            <v>m1</v>
          </cell>
          <cell r="E460">
            <v>51500</v>
          </cell>
        </row>
        <row r="461">
          <cell r="A461" t="str">
            <v>BX22</v>
          </cell>
          <cell r="B461">
            <v>403</v>
          </cell>
          <cell r="C461" t="str">
            <v>Nok Pinggir Hana</v>
          </cell>
          <cell r="D461" t="str">
            <v>m1</v>
          </cell>
          <cell r="E461">
            <v>40000</v>
          </cell>
        </row>
        <row r="462">
          <cell r="A462" t="str">
            <v>BX23</v>
          </cell>
          <cell r="B462">
            <v>404</v>
          </cell>
          <cell r="C462" t="str">
            <v>Wall Flashing ( Rainbow Roof )</v>
          </cell>
          <cell r="D462" t="str">
            <v>m1</v>
          </cell>
          <cell r="E462">
            <v>51500</v>
          </cell>
        </row>
        <row r="463">
          <cell r="A463" t="str">
            <v>BX24</v>
          </cell>
          <cell r="B463">
            <v>405</v>
          </cell>
          <cell r="C463" t="str">
            <v>Wall Flashing Hana</v>
          </cell>
          <cell r="D463" t="str">
            <v>m1</v>
          </cell>
          <cell r="E463">
            <v>40000</v>
          </cell>
        </row>
        <row r="464">
          <cell r="A464" t="str">
            <v>BX25</v>
          </cell>
          <cell r="B464">
            <v>406</v>
          </cell>
          <cell r="C464" t="str">
            <v>Atap Genteng Beton Warna 14,5/m2</v>
          </cell>
          <cell r="D464" t="str">
            <v>m²</v>
          </cell>
          <cell r="E464">
            <v>45500</v>
          </cell>
        </row>
        <row r="465">
          <cell r="A465" t="str">
            <v>BX26</v>
          </cell>
          <cell r="B465">
            <v>407</v>
          </cell>
          <cell r="C465" t="str">
            <v>Genteng Beton Natural</v>
          </cell>
          <cell r="D465" t="str">
            <v>m²</v>
          </cell>
          <cell r="E465">
            <v>44500</v>
          </cell>
        </row>
        <row r="466">
          <cell r="A466" t="str">
            <v>BX27</v>
          </cell>
          <cell r="B466">
            <v>408</v>
          </cell>
          <cell r="C466" t="str">
            <v>Sirap Kelas I ( 80 / m2 )</v>
          </cell>
          <cell r="D466" t="str">
            <v>bh</v>
          </cell>
          <cell r="E466">
            <v>500</v>
          </cell>
        </row>
        <row r="467">
          <cell r="A467" t="str">
            <v>BX28</v>
          </cell>
          <cell r="B467">
            <v>409</v>
          </cell>
          <cell r="C467" t="str">
            <v>Genteng Keramik Natural Intan 14,5 / m2</v>
          </cell>
          <cell r="D467" t="str">
            <v>m²</v>
          </cell>
          <cell r="E467">
            <v>52000</v>
          </cell>
        </row>
        <row r="468">
          <cell r="A468" t="str">
            <v>BX29</v>
          </cell>
          <cell r="B468">
            <v>410</v>
          </cell>
          <cell r="C468" t="str">
            <v>Genteng Keramik Glasur Standard 14,5 / m2</v>
          </cell>
          <cell r="D468" t="str">
            <v>m²</v>
          </cell>
          <cell r="E468">
            <v>58500</v>
          </cell>
        </row>
        <row r="469">
          <cell r="A469" t="str">
            <v>BX30</v>
          </cell>
          <cell r="B469">
            <v>411</v>
          </cell>
          <cell r="C469" t="str">
            <v>Genteng Keramik Glasur Special 14,5 / m2</v>
          </cell>
          <cell r="D469" t="str">
            <v>m²</v>
          </cell>
          <cell r="E469">
            <v>62000</v>
          </cell>
        </row>
        <row r="470">
          <cell r="A470" t="str">
            <v>BX31</v>
          </cell>
          <cell r="B470">
            <v>412</v>
          </cell>
          <cell r="C470" t="str">
            <v>Genteng Keramik Glasur Premium 14,5 / m2</v>
          </cell>
          <cell r="D470" t="str">
            <v>m²</v>
          </cell>
          <cell r="E470">
            <v>69750</v>
          </cell>
        </row>
        <row r="471">
          <cell r="A471" t="str">
            <v>BX32</v>
          </cell>
          <cell r="B471">
            <v>413</v>
          </cell>
          <cell r="C471" t="str">
            <v>Genteng Murando Natural 1m2 = 20 bh</v>
          </cell>
          <cell r="D471" t="str">
            <v>bh</v>
          </cell>
          <cell r="E471">
            <v>1500</v>
          </cell>
        </row>
        <row r="472">
          <cell r="A472" t="str">
            <v>BX33</v>
          </cell>
          <cell r="B472">
            <v>414</v>
          </cell>
          <cell r="C472" t="str">
            <v>Genteng Murando Glasur 1m2 = 20 bh</v>
          </cell>
          <cell r="D472" t="str">
            <v>bh</v>
          </cell>
          <cell r="E472">
            <v>1500</v>
          </cell>
        </row>
        <row r="473">
          <cell r="A473" t="str">
            <v>BX34</v>
          </cell>
          <cell r="B473">
            <v>415</v>
          </cell>
          <cell r="C473" t="str">
            <v>Bubung Murando Natural</v>
          </cell>
          <cell r="D473" t="str">
            <v>bh</v>
          </cell>
          <cell r="E473">
            <v>3000</v>
          </cell>
        </row>
        <row r="474">
          <cell r="A474" t="str">
            <v>BX35</v>
          </cell>
          <cell r="B474">
            <v>416</v>
          </cell>
          <cell r="C474" t="str">
            <v>Bubung Murando Glasur</v>
          </cell>
          <cell r="D474" t="str">
            <v>bh</v>
          </cell>
          <cell r="E474">
            <v>4000</v>
          </cell>
        </row>
        <row r="475">
          <cell r="A475" t="str">
            <v>BX36</v>
          </cell>
          <cell r="B475">
            <v>417</v>
          </cell>
          <cell r="C475" t="str">
            <v>Bubungan Genteng Keramik</v>
          </cell>
          <cell r="D475" t="str">
            <v>bh</v>
          </cell>
          <cell r="E475">
            <v>3500</v>
          </cell>
        </row>
        <row r="477">
          <cell r="C477" t="str">
            <v>N. BAHAN MEKANIKAL</v>
          </cell>
        </row>
        <row r="478">
          <cell r="A478" t="str">
            <v>BZ01</v>
          </cell>
          <cell r="B478">
            <v>418</v>
          </cell>
          <cell r="C478" t="str">
            <v>Jockey Pump kap. 80 gln / menit 100 m1  ( 18,6 kW )</v>
          </cell>
          <cell r="D478" t="str">
            <v>unit</v>
          </cell>
          <cell r="E478">
            <v>35000000</v>
          </cell>
        </row>
        <row r="479">
          <cell r="A479" t="str">
            <v>BZ02</v>
          </cell>
          <cell r="B479">
            <v>419</v>
          </cell>
          <cell r="C479" t="str">
            <v>Electrical Pump kap. 750 gln / menit 120 m1  ( 90 kW )</v>
          </cell>
          <cell r="D479" t="str">
            <v>unit</v>
          </cell>
          <cell r="E479">
            <v>120000000</v>
          </cell>
        </row>
        <row r="480">
          <cell r="A480" t="str">
            <v>BZ03</v>
          </cell>
          <cell r="B480">
            <v>420</v>
          </cell>
          <cell r="C480" t="str">
            <v>Diesel Pump kap. 750 gln / menit 120 m1  ( 105 kW )</v>
          </cell>
          <cell r="D480" t="str">
            <v>unit</v>
          </cell>
          <cell r="E480">
            <v>300000000</v>
          </cell>
        </row>
        <row r="481">
          <cell r="A481" t="str">
            <v>BZ04</v>
          </cell>
          <cell r="B481">
            <v>421</v>
          </cell>
          <cell r="C481" t="str">
            <v xml:space="preserve">Presure Tank kap. 500 liter lengkap </v>
          </cell>
          <cell r="D481" t="str">
            <v>unit</v>
          </cell>
          <cell r="E481">
            <v>17500000</v>
          </cell>
        </row>
        <row r="482">
          <cell r="A482" t="str">
            <v>BZ05</v>
          </cell>
          <cell r="B482">
            <v>422</v>
          </cell>
          <cell r="C482" t="str">
            <v>Hydran Box dalam Gedung  (lengkap)</v>
          </cell>
          <cell r="D482" t="str">
            <v>unit</v>
          </cell>
          <cell r="E482">
            <v>3100000</v>
          </cell>
        </row>
        <row r="483">
          <cell r="A483" t="str">
            <v>BZ06</v>
          </cell>
          <cell r="B483">
            <v>423</v>
          </cell>
          <cell r="C483" t="str">
            <v>Fire House 1.5 x 30 m + nose</v>
          </cell>
          <cell r="D483" t="str">
            <v>unit</v>
          </cell>
          <cell r="E483">
            <v>2500000</v>
          </cell>
        </row>
        <row r="484">
          <cell r="A484" t="str">
            <v>BZ07</v>
          </cell>
          <cell r="B484">
            <v>424</v>
          </cell>
          <cell r="C484" t="str">
            <v>Exhouse Fan H 360 W 60 x 60 cm</v>
          </cell>
          <cell r="D484" t="str">
            <v>unit</v>
          </cell>
          <cell r="E484">
            <v>3500000</v>
          </cell>
        </row>
        <row r="485">
          <cell r="A485" t="str">
            <v>BZ08</v>
          </cell>
          <cell r="B485">
            <v>425</v>
          </cell>
          <cell r="C485" t="str">
            <v xml:space="preserve">Exhouse Fan H 380 W CFM 55 x 55 cm </v>
          </cell>
          <cell r="D485" t="str">
            <v>unit</v>
          </cell>
          <cell r="E485">
            <v>3100000</v>
          </cell>
        </row>
        <row r="486">
          <cell r="A486" t="str">
            <v>BZ09</v>
          </cell>
          <cell r="B486">
            <v>426</v>
          </cell>
          <cell r="C486" t="str">
            <v xml:space="preserve">Exhouse Fan H 100 W 40 x 40 cm </v>
          </cell>
          <cell r="D486" t="str">
            <v>unit</v>
          </cell>
          <cell r="E486">
            <v>550000</v>
          </cell>
        </row>
        <row r="487">
          <cell r="A487" t="str">
            <v>BZ10</v>
          </cell>
          <cell r="B487">
            <v>427</v>
          </cell>
          <cell r="C487" t="str">
            <v>AC Split 3 PK Setara DAIKIN</v>
          </cell>
          <cell r="D487" t="str">
            <v>unit</v>
          </cell>
          <cell r="E487">
            <v>17500000</v>
          </cell>
        </row>
        <row r="488">
          <cell r="A488" t="str">
            <v>BZ11</v>
          </cell>
          <cell r="B488">
            <v>428</v>
          </cell>
          <cell r="C488" t="str">
            <v>AC Split  2 PK Setara DAIKIN</v>
          </cell>
          <cell r="D488" t="str">
            <v>unit</v>
          </cell>
          <cell r="E488">
            <v>12500000</v>
          </cell>
        </row>
        <row r="489">
          <cell r="A489" t="str">
            <v>BZ12</v>
          </cell>
          <cell r="B489">
            <v>429</v>
          </cell>
          <cell r="C489" t="str">
            <v>AC Split  1 PK Setara DAIKIN</v>
          </cell>
          <cell r="D489" t="str">
            <v>unit</v>
          </cell>
          <cell r="E489">
            <v>6500000</v>
          </cell>
        </row>
        <row r="490">
          <cell r="A490" t="str">
            <v>BZ13</v>
          </cell>
          <cell r="B490">
            <v>430</v>
          </cell>
          <cell r="C490" t="str">
            <v>Mesin AC Split  DAIKIN ( Indoor / Outdoor Unit )</v>
          </cell>
          <cell r="D490" t="str">
            <v xml:space="preserve">1 BTU </v>
          </cell>
          <cell r="E490">
            <v>750</v>
          </cell>
        </row>
        <row r="496">
          <cell r="C496" t="str">
            <v>O. BAHAN ELEKTRIKAL</v>
          </cell>
          <cell r="D496">
            <v>1.5</v>
          </cell>
        </row>
        <row r="497">
          <cell r="A497" t="str">
            <v>BZ16</v>
          </cell>
          <cell r="B497">
            <v>431</v>
          </cell>
          <cell r="C497" t="str">
            <v>Kabel NYA  1x 1.5  Prima (1 rol = 50 m')</v>
          </cell>
          <cell r="D497" t="str">
            <v>roll</v>
          </cell>
          <cell r="E497">
            <v>40500</v>
          </cell>
        </row>
        <row r="498">
          <cell r="A498" t="str">
            <v>BZ17</v>
          </cell>
          <cell r="B498">
            <v>432</v>
          </cell>
          <cell r="C498" t="str">
            <v>Kabel NYA  1x 2.5  Prima (1 rol = 50 m')</v>
          </cell>
          <cell r="D498" t="str">
            <v>roll</v>
          </cell>
          <cell r="E498">
            <v>60500</v>
          </cell>
        </row>
        <row r="499">
          <cell r="A499" t="str">
            <v>BZ18</v>
          </cell>
          <cell r="B499">
            <v>433</v>
          </cell>
          <cell r="C499" t="str">
            <v>Kabel NYM 2 x 1.5 Prima (1 rol = 50 m')</v>
          </cell>
          <cell r="D499" t="str">
            <v>roll</v>
          </cell>
          <cell r="E499">
            <v>1500</v>
          </cell>
        </row>
        <row r="500">
          <cell r="A500" t="str">
            <v>BZ19</v>
          </cell>
          <cell r="B500">
            <v>434</v>
          </cell>
          <cell r="C500" t="str">
            <v>Kabel NYM 3 x 1.5 Prima (1 rol = 50 m')</v>
          </cell>
          <cell r="D500" t="str">
            <v>roll</v>
          </cell>
          <cell r="E500">
            <v>2500</v>
          </cell>
        </row>
        <row r="501">
          <cell r="A501" t="str">
            <v>BZ20</v>
          </cell>
          <cell r="B501">
            <v>435</v>
          </cell>
          <cell r="C501" t="str">
            <v>Kabel NYM 2 x 2.5 Prima (1 rol = 50 m')</v>
          </cell>
          <cell r="D501" t="str">
            <v>roll</v>
          </cell>
          <cell r="E501">
            <v>2000</v>
          </cell>
        </row>
        <row r="502">
          <cell r="A502" t="str">
            <v>BZ21</v>
          </cell>
          <cell r="B502">
            <v>436</v>
          </cell>
          <cell r="C502" t="str">
            <v>Kabel NYM 3 x 2.5 Prima (1 rol = 50 m')</v>
          </cell>
          <cell r="D502" t="str">
            <v>roll</v>
          </cell>
          <cell r="E502">
            <v>3500</v>
          </cell>
        </row>
        <row r="503">
          <cell r="A503" t="str">
            <v>BZ22</v>
          </cell>
          <cell r="B503">
            <v>437</v>
          </cell>
          <cell r="C503" t="str">
            <v>Kabel NYM 4 x 2.5 Prima (1 rol = 50 m')</v>
          </cell>
          <cell r="D503" t="str">
            <v>roll</v>
          </cell>
          <cell r="E503">
            <v>3000</v>
          </cell>
        </row>
        <row r="504">
          <cell r="A504" t="str">
            <v>BZ23</v>
          </cell>
          <cell r="B504">
            <v>438</v>
          </cell>
          <cell r="C504" t="str">
            <v>Kabel NYM 2 x 4    Prima (1 rol = 50 m')</v>
          </cell>
          <cell r="D504" t="str">
            <v>roll</v>
          </cell>
          <cell r="E504">
            <v>2500</v>
          </cell>
        </row>
        <row r="505">
          <cell r="A505" t="str">
            <v>BZ24</v>
          </cell>
          <cell r="B505">
            <v>439</v>
          </cell>
          <cell r="C505" t="str">
            <v>Kabel NYM 3 x 4    Prima (1 rol = 50 m')</v>
          </cell>
          <cell r="D505" t="str">
            <v>roll</v>
          </cell>
          <cell r="E505">
            <v>5750</v>
          </cell>
        </row>
        <row r="506">
          <cell r="A506" t="str">
            <v>BZ25</v>
          </cell>
          <cell r="B506">
            <v>440</v>
          </cell>
          <cell r="C506" t="str">
            <v>Kabel NYM 4 x 4    Prima (1 rol = 50 m')</v>
          </cell>
          <cell r="D506" t="str">
            <v>roll</v>
          </cell>
          <cell r="E506">
            <v>8000</v>
          </cell>
        </row>
        <row r="507">
          <cell r="A507" t="str">
            <v>BZ26</v>
          </cell>
          <cell r="B507">
            <v>441</v>
          </cell>
          <cell r="C507" t="str">
            <v>Kabel NYM 2 x 6    Supreme (1 rol = 50 m')</v>
          </cell>
          <cell r="D507" t="str">
            <v>roll</v>
          </cell>
          <cell r="E507">
            <v>4500</v>
          </cell>
        </row>
        <row r="508">
          <cell r="A508" t="str">
            <v>BZ27</v>
          </cell>
          <cell r="B508">
            <v>442</v>
          </cell>
          <cell r="C508" t="str">
            <v>Kabel NYM 3 x 6    Supreme (1 rol = 50 m')</v>
          </cell>
          <cell r="D508" t="str">
            <v>roll</v>
          </cell>
          <cell r="E508">
            <v>6000</v>
          </cell>
        </row>
        <row r="509">
          <cell r="A509" t="str">
            <v>BZ28</v>
          </cell>
          <cell r="B509">
            <v>443</v>
          </cell>
          <cell r="C509" t="str">
            <v>Kabel NYM 4 x 6    Supreme (1 rol = 50 m')</v>
          </cell>
          <cell r="D509" t="str">
            <v>roll</v>
          </cell>
          <cell r="E509">
            <v>8000</v>
          </cell>
        </row>
        <row r="510">
          <cell r="A510" t="str">
            <v>BZ29</v>
          </cell>
          <cell r="B510">
            <v>444</v>
          </cell>
          <cell r="C510" t="str">
            <v>Kabel NYM 2 x 10  Supreme (1 rol = 50 m')</v>
          </cell>
          <cell r="D510" t="str">
            <v>roll</v>
          </cell>
          <cell r="E510">
            <v>7500</v>
          </cell>
        </row>
        <row r="511">
          <cell r="A511" t="str">
            <v>BZ30</v>
          </cell>
          <cell r="B511">
            <v>445</v>
          </cell>
          <cell r="C511" t="str">
            <v>Kabel NYM 3 x 10  Supreme (1 rol = 50 m')</v>
          </cell>
          <cell r="D511" t="str">
            <v>roll</v>
          </cell>
          <cell r="E511">
            <v>10000</v>
          </cell>
        </row>
        <row r="512">
          <cell r="A512" t="str">
            <v>BZ31</v>
          </cell>
          <cell r="B512">
            <v>446</v>
          </cell>
          <cell r="C512" t="str">
            <v>Kabel NYM 4 x 10  Supreme (1 rol = 50 m')</v>
          </cell>
          <cell r="D512" t="str">
            <v>roll</v>
          </cell>
          <cell r="E512">
            <v>11000</v>
          </cell>
        </row>
        <row r="513">
          <cell r="A513" t="str">
            <v>BZ32</v>
          </cell>
          <cell r="B513">
            <v>447</v>
          </cell>
          <cell r="C513" t="str">
            <v>Kabel NYM 4 x 16  Supreme (1 rol = 50 m')</v>
          </cell>
          <cell r="D513" t="str">
            <v>roll</v>
          </cell>
          <cell r="E513">
            <v>15000</v>
          </cell>
        </row>
        <row r="514">
          <cell r="A514" t="str">
            <v>BZ33</v>
          </cell>
          <cell r="B514">
            <v>448</v>
          </cell>
          <cell r="C514" t="str">
            <v>Kabel NYY 2  x 4    Supreme (1 rol = 50 m')</v>
          </cell>
          <cell r="D514" t="str">
            <v>roll</v>
          </cell>
          <cell r="E514">
            <v>4500</v>
          </cell>
        </row>
        <row r="515">
          <cell r="A515" t="str">
            <v>BZ34</v>
          </cell>
          <cell r="B515">
            <v>449</v>
          </cell>
          <cell r="C515" t="str">
            <v>Kabel NYY 3  x 4    Supreme (1 rol = 50 m')</v>
          </cell>
          <cell r="D515" t="str">
            <v>roll</v>
          </cell>
          <cell r="E515">
            <v>6000</v>
          </cell>
        </row>
        <row r="516">
          <cell r="A516" t="str">
            <v>BZ35</v>
          </cell>
          <cell r="B516">
            <v>450</v>
          </cell>
          <cell r="C516" t="str">
            <v>Kabel NYY 4  x 4    Supreme (1 rol = 50 m')</v>
          </cell>
          <cell r="D516" t="str">
            <v>roll</v>
          </cell>
          <cell r="E516">
            <v>10000</v>
          </cell>
        </row>
        <row r="517">
          <cell r="A517" t="str">
            <v>BZ36</v>
          </cell>
          <cell r="B517">
            <v>451</v>
          </cell>
          <cell r="C517" t="str">
            <v>Kabel NYY 2  x 6    Supreme (1 rol = 50 m')</v>
          </cell>
          <cell r="D517" t="str">
            <v>roll</v>
          </cell>
          <cell r="E517">
            <v>4500</v>
          </cell>
        </row>
        <row r="518">
          <cell r="A518" t="str">
            <v>BZ37</v>
          </cell>
          <cell r="B518">
            <v>452</v>
          </cell>
          <cell r="C518" t="str">
            <v>Kabel NYY 3  x 6    Supreme (1 rol = 50 m')</v>
          </cell>
          <cell r="D518" t="str">
            <v>roll</v>
          </cell>
          <cell r="E518">
            <v>7500</v>
          </cell>
        </row>
        <row r="520">
          <cell r="A520" t="str">
            <v>BZ38</v>
          </cell>
          <cell r="B520">
            <v>453</v>
          </cell>
          <cell r="C520" t="str">
            <v>Kabel NYY 4  x 6    Supreme (1 rol = 50 m')</v>
          </cell>
          <cell r="D520" t="str">
            <v>roll</v>
          </cell>
          <cell r="E520">
            <v>9250</v>
          </cell>
        </row>
        <row r="521">
          <cell r="A521" t="str">
            <v>BZ39</v>
          </cell>
          <cell r="B521">
            <v>454</v>
          </cell>
          <cell r="C521" t="str">
            <v>Kabel NYY 2 x 10   Supreme (1 rol = 50 m')</v>
          </cell>
          <cell r="D521" t="str">
            <v>roll</v>
          </cell>
          <cell r="E521">
            <v>8000</v>
          </cell>
        </row>
        <row r="522">
          <cell r="A522" t="str">
            <v>BZ40</v>
          </cell>
          <cell r="B522">
            <v>455</v>
          </cell>
          <cell r="C522" t="str">
            <v>Kabel NYY 3 x 10   Supreme (1 rol = 50 m')</v>
          </cell>
          <cell r="D522" t="str">
            <v>roll</v>
          </cell>
          <cell r="E522">
            <v>11000</v>
          </cell>
        </row>
        <row r="523">
          <cell r="A523" t="str">
            <v>BZ41</v>
          </cell>
          <cell r="B523">
            <v>456</v>
          </cell>
          <cell r="C523" t="str">
            <v>Kabel NYY 4 x 10   Supreme (1 rol = 50 m')</v>
          </cell>
          <cell r="D523" t="str">
            <v>roll</v>
          </cell>
          <cell r="E523">
            <v>13500</v>
          </cell>
        </row>
        <row r="524">
          <cell r="A524" t="str">
            <v>BZ42</v>
          </cell>
          <cell r="B524">
            <v>457</v>
          </cell>
          <cell r="C524" t="str">
            <v>Kabel NYY 4 x 16   Supreme (1 rol = 50 m')</v>
          </cell>
          <cell r="D524" t="str">
            <v>roll</v>
          </cell>
          <cell r="E524">
            <v>21500</v>
          </cell>
        </row>
        <row r="525">
          <cell r="A525" t="str">
            <v>BZ43</v>
          </cell>
          <cell r="B525">
            <v>458</v>
          </cell>
          <cell r="C525" t="str">
            <v>NSFB FUJI EA - 100 A</v>
          </cell>
          <cell r="D525" t="str">
            <v>bh</v>
          </cell>
          <cell r="E525">
            <v>425500</v>
          </cell>
        </row>
        <row r="526">
          <cell r="A526" t="str">
            <v>BZ44</v>
          </cell>
          <cell r="B526">
            <v>459</v>
          </cell>
          <cell r="C526" t="str">
            <v>NSFB FUJI EA - 150 A</v>
          </cell>
          <cell r="D526" t="str">
            <v>bh</v>
          </cell>
          <cell r="E526">
            <v>1006500</v>
          </cell>
        </row>
        <row r="527">
          <cell r="A527" t="str">
            <v>BZ45</v>
          </cell>
          <cell r="B527">
            <v>460</v>
          </cell>
          <cell r="C527" t="str">
            <v>Rumah Panel 30 x 60 cm (kosong)</v>
          </cell>
          <cell r="D527" t="str">
            <v>unt</v>
          </cell>
          <cell r="E527">
            <v>75000</v>
          </cell>
        </row>
        <row r="528">
          <cell r="A528" t="str">
            <v>BZ46</v>
          </cell>
          <cell r="B528">
            <v>461</v>
          </cell>
          <cell r="C528" t="str">
            <v>Skring Kas 2 grop Biasa</v>
          </cell>
          <cell r="D528" t="str">
            <v>unt</v>
          </cell>
          <cell r="E528">
            <v>86500</v>
          </cell>
        </row>
        <row r="529">
          <cell r="A529" t="str">
            <v>BZ47</v>
          </cell>
          <cell r="B529">
            <v>462</v>
          </cell>
          <cell r="C529" t="str">
            <v>Skring Kas 3 grop Biasa</v>
          </cell>
          <cell r="D529" t="str">
            <v>unt</v>
          </cell>
          <cell r="E529">
            <v>109500</v>
          </cell>
        </row>
        <row r="530">
          <cell r="A530" t="str">
            <v>BZ48</v>
          </cell>
          <cell r="B530">
            <v>463</v>
          </cell>
          <cell r="C530" t="str">
            <v>Skring Kas 5 grop Biasa</v>
          </cell>
          <cell r="D530" t="str">
            <v>unt</v>
          </cell>
          <cell r="E530">
            <v>230000</v>
          </cell>
        </row>
        <row r="531">
          <cell r="A531" t="str">
            <v>BZ49</v>
          </cell>
          <cell r="B531">
            <v>464</v>
          </cell>
          <cell r="C531" t="str">
            <v>MCB 1 PAS</v>
          </cell>
          <cell r="D531" t="str">
            <v>bh</v>
          </cell>
          <cell r="E531">
            <v>23000</v>
          </cell>
        </row>
        <row r="532">
          <cell r="A532" t="str">
            <v>BZ50</v>
          </cell>
          <cell r="B532">
            <v>465</v>
          </cell>
          <cell r="C532" t="str">
            <v>MCB 3 PAS</v>
          </cell>
          <cell r="D532" t="str">
            <v>bh</v>
          </cell>
          <cell r="E532">
            <v>29000</v>
          </cell>
        </row>
        <row r="533">
          <cell r="A533" t="str">
            <v>BZ51</v>
          </cell>
          <cell r="B533">
            <v>466</v>
          </cell>
          <cell r="C533" t="str">
            <v>Tahanan 50 A Merk Fuji</v>
          </cell>
          <cell r="D533" t="str">
            <v>bh</v>
          </cell>
          <cell r="E533">
            <v>259000</v>
          </cell>
        </row>
        <row r="534">
          <cell r="A534" t="str">
            <v>BZ53</v>
          </cell>
          <cell r="B534">
            <v>467</v>
          </cell>
          <cell r="C534" t="str">
            <v>Saklar Broko Tunggal Standard ( 1 Phase )</v>
          </cell>
          <cell r="D534" t="str">
            <v>bh</v>
          </cell>
          <cell r="E534">
            <v>8000</v>
          </cell>
        </row>
        <row r="537">
          <cell r="A537" t="str">
            <v>BZ54</v>
          </cell>
          <cell r="B537">
            <v>468</v>
          </cell>
          <cell r="C537" t="str">
            <v>Saklar Broko Seri Standard ( 1 Phase )</v>
          </cell>
          <cell r="D537" t="str">
            <v>bh</v>
          </cell>
          <cell r="E537">
            <v>10500</v>
          </cell>
        </row>
        <row r="538">
          <cell r="A538" t="str">
            <v>BZ55</v>
          </cell>
          <cell r="B538">
            <v>469</v>
          </cell>
          <cell r="C538" t="str">
            <v>Stop Kontak Broko Standard ( 1 Phase )</v>
          </cell>
          <cell r="D538" t="str">
            <v>bh</v>
          </cell>
          <cell r="E538">
            <v>9500</v>
          </cell>
        </row>
        <row r="539">
          <cell r="A539" t="str">
            <v>BZ56</v>
          </cell>
          <cell r="B539">
            <v>470</v>
          </cell>
          <cell r="C539" t="str">
            <v xml:space="preserve">Stop Kontak Broko 3 Phase ( Out Bow )  </v>
          </cell>
          <cell r="D539" t="str">
            <v>bh</v>
          </cell>
          <cell r="E539">
            <v>40500</v>
          </cell>
        </row>
        <row r="540">
          <cell r="A540" t="str">
            <v>BZ57</v>
          </cell>
          <cell r="B540">
            <v>471</v>
          </cell>
          <cell r="C540" t="str">
            <v xml:space="preserve">Stop Kontak Broko 3 Phase ( In Bow )  </v>
          </cell>
          <cell r="D540" t="str">
            <v>bh</v>
          </cell>
          <cell r="E540">
            <v>69000</v>
          </cell>
        </row>
        <row r="541">
          <cell r="A541" t="str">
            <v>BZ58</v>
          </cell>
          <cell r="B541">
            <v>472</v>
          </cell>
          <cell r="C541" t="str">
            <v xml:space="preserve">Stop Kontak Handle 3 Phase  </v>
          </cell>
          <cell r="D541" t="str">
            <v>bh</v>
          </cell>
          <cell r="E541">
            <v>40500</v>
          </cell>
        </row>
        <row r="542">
          <cell r="A542" t="str">
            <v>BZ59</v>
          </cell>
          <cell r="B542">
            <v>473</v>
          </cell>
          <cell r="C542" t="str">
            <v>Instalasi Titik Lampu / Stop Kontak ( Upah dan Alat )</v>
          </cell>
          <cell r="D542" t="str">
            <v>ttk</v>
          </cell>
          <cell r="E542">
            <v>86500</v>
          </cell>
        </row>
        <row r="543">
          <cell r="A543" t="str">
            <v>BZ60</v>
          </cell>
          <cell r="B543">
            <v>474</v>
          </cell>
          <cell r="C543" t="str">
            <v>Lampu pijar 25 Watt s/d 100 Watt</v>
          </cell>
          <cell r="D543" t="str">
            <v>bh</v>
          </cell>
          <cell r="E543">
            <v>4000</v>
          </cell>
        </row>
        <row r="544">
          <cell r="A544" t="str">
            <v>BZ61</v>
          </cell>
          <cell r="B544">
            <v>475</v>
          </cell>
          <cell r="C544" t="str">
            <v>Lampu Neon TL Philip 20 W</v>
          </cell>
          <cell r="D544" t="str">
            <v>bh</v>
          </cell>
          <cell r="E544">
            <v>9500</v>
          </cell>
        </row>
        <row r="545">
          <cell r="A545" t="str">
            <v>BZ62</v>
          </cell>
          <cell r="B545">
            <v>476</v>
          </cell>
          <cell r="C545" t="str">
            <v>Lampu Neon TL Philip 40 W</v>
          </cell>
          <cell r="D545" t="str">
            <v>bh</v>
          </cell>
          <cell r="E545">
            <v>12250</v>
          </cell>
        </row>
        <row r="546">
          <cell r="A546" t="str">
            <v>BZ63</v>
          </cell>
          <cell r="B546">
            <v>477</v>
          </cell>
          <cell r="C546" t="str">
            <v>Trapo TL 20 W ( Philip )</v>
          </cell>
          <cell r="D546" t="str">
            <v>bh</v>
          </cell>
          <cell r="E546">
            <v>14500</v>
          </cell>
        </row>
        <row r="547">
          <cell r="A547" t="str">
            <v>BZ64</v>
          </cell>
          <cell r="B547">
            <v>478</v>
          </cell>
          <cell r="C547" t="str">
            <v>Trapo TL 40 W ( Philip )</v>
          </cell>
          <cell r="D547" t="str">
            <v>bh</v>
          </cell>
          <cell r="E547">
            <v>17500</v>
          </cell>
        </row>
        <row r="548">
          <cell r="A548" t="str">
            <v>BZ65</v>
          </cell>
          <cell r="B548">
            <v>479</v>
          </cell>
          <cell r="C548" t="str">
            <v>Trapo TL 20 W ( Sinar )</v>
          </cell>
          <cell r="D548" t="str">
            <v>bh</v>
          </cell>
          <cell r="E548">
            <v>11500</v>
          </cell>
        </row>
        <row r="549">
          <cell r="A549" t="str">
            <v>BZ66</v>
          </cell>
          <cell r="B549">
            <v>480</v>
          </cell>
          <cell r="C549" t="str">
            <v>Trapo TL 40 W ( Sinar )</v>
          </cell>
          <cell r="D549" t="str">
            <v>bh</v>
          </cell>
          <cell r="E549">
            <v>14500</v>
          </cell>
        </row>
        <row r="550">
          <cell r="A550" t="str">
            <v>BZ67</v>
          </cell>
          <cell r="B550">
            <v>481</v>
          </cell>
          <cell r="C550" t="str">
            <v>Stater Neon Philip</v>
          </cell>
          <cell r="D550" t="str">
            <v>bh</v>
          </cell>
          <cell r="E550">
            <v>2500</v>
          </cell>
        </row>
        <row r="551">
          <cell r="A551" t="str">
            <v>BZ68</v>
          </cell>
          <cell r="B551">
            <v>482</v>
          </cell>
          <cell r="C551" t="str">
            <v>Stater Neon Biasa</v>
          </cell>
          <cell r="D551" t="str">
            <v>bh</v>
          </cell>
          <cell r="E551">
            <v>1250</v>
          </cell>
        </row>
        <row r="552">
          <cell r="A552" t="str">
            <v>BZ69</v>
          </cell>
          <cell r="B552">
            <v>483</v>
          </cell>
          <cell r="C552" t="str">
            <v>Rumah TL In Bow / Out Bow 2 x 20 W ( Kosongan )</v>
          </cell>
          <cell r="D552" t="str">
            <v>bh</v>
          </cell>
          <cell r="E552">
            <v>52000</v>
          </cell>
        </row>
        <row r="553">
          <cell r="A553" t="str">
            <v>BZ70</v>
          </cell>
          <cell r="B553">
            <v>484</v>
          </cell>
          <cell r="C553" t="str">
            <v>Down Light + SL 25 W</v>
          </cell>
          <cell r="D553" t="str">
            <v>bh</v>
          </cell>
          <cell r="E553">
            <v>144000</v>
          </cell>
        </row>
        <row r="554">
          <cell r="A554" t="str">
            <v>BZ71</v>
          </cell>
          <cell r="B554">
            <v>485</v>
          </cell>
          <cell r="C554" t="str">
            <v>Lampu SL Philip 25 W</v>
          </cell>
          <cell r="D554" t="str">
            <v>bh</v>
          </cell>
          <cell r="E554">
            <v>63500</v>
          </cell>
        </row>
        <row r="555">
          <cell r="A555" t="str">
            <v>BZ72</v>
          </cell>
          <cell r="B555">
            <v>486</v>
          </cell>
          <cell r="C555" t="str">
            <v>Lampu Sirkel TL 20 W Lengkap</v>
          </cell>
          <cell r="D555" t="str">
            <v>bh</v>
          </cell>
          <cell r="E555">
            <v>31500</v>
          </cell>
        </row>
        <row r="556">
          <cell r="A556" t="str">
            <v>BZ73</v>
          </cell>
          <cell r="B556">
            <v>487</v>
          </cell>
          <cell r="C556" t="str">
            <v>Lampu Mercuri 80 W</v>
          </cell>
          <cell r="D556" t="str">
            <v>bh</v>
          </cell>
          <cell r="E556">
            <v>52000</v>
          </cell>
        </row>
        <row r="557">
          <cell r="A557" t="str">
            <v>BZ74</v>
          </cell>
          <cell r="B557">
            <v>488</v>
          </cell>
          <cell r="C557" t="str">
            <v xml:space="preserve">Lampu Taman + Tiang + Lampu 1 Buah </v>
          </cell>
          <cell r="D557" t="str">
            <v>bh</v>
          </cell>
          <cell r="E557">
            <v>144000</v>
          </cell>
        </row>
        <row r="558">
          <cell r="A558" t="str">
            <v>BZ75</v>
          </cell>
          <cell r="B558">
            <v>489</v>
          </cell>
          <cell r="C558" t="str">
            <v>Lampu Baret 30 cm + Neon</v>
          </cell>
          <cell r="D558" t="str">
            <v>bh</v>
          </cell>
          <cell r="E558">
            <v>98000</v>
          </cell>
        </row>
        <row r="559">
          <cell r="A559" t="str">
            <v>BZ76</v>
          </cell>
          <cell r="B559">
            <v>490</v>
          </cell>
          <cell r="C559" t="str">
            <v xml:space="preserve">Lampu Neon Arcrilik 2 x 40 W lengkap </v>
          </cell>
          <cell r="D559" t="str">
            <v>bh</v>
          </cell>
          <cell r="E559">
            <v>356500</v>
          </cell>
        </row>
        <row r="560">
          <cell r="A560" t="str">
            <v>BZ77</v>
          </cell>
          <cell r="B560">
            <v>491</v>
          </cell>
          <cell r="C560" t="str">
            <v>Jarum Penangkal Petir 16</v>
          </cell>
          <cell r="D560" t="str">
            <v>bh</v>
          </cell>
          <cell r="E560">
            <v>46000</v>
          </cell>
        </row>
        <row r="561">
          <cell r="A561" t="str">
            <v>BZ78</v>
          </cell>
          <cell r="B561">
            <v>492</v>
          </cell>
          <cell r="C561" t="str">
            <v>Kawat BC ( Tembaga )</v>
          </cell>
          <cell r="D561" t="str">
            <v>kg</v>
          </cell>
          <cell r="E561">
            <v>19500</v>
          </cell>
        </row>
        <row r="562">
          <cell r="A562" t="str">
            <v>BZ79</v>
          </cell>
          <cell r="B562">
            <v>493</v>
          </cell>
          <cell r="C562" t="str">
            <v>Pentanahan Penangkal Petir</v>
          </cell>
          <cell r="D562" t="str">
            <v>ttk</v>
          </cell>
          <cell r="E562">
            <v>202500</v>
          </cell>
        </row>
        <row r="563">
          <cell r="A563" t="str">
            <v>BZ80</v>
          </cell>
          <cell r="B563">
            <v>494</v>
          </cell>
          <cell r="C563" t="str">
            <v>Pentanahan Panel</v>
          </cell>
          <cell r="D563" t="str">
            <v>ttk</v>
          </cell>
          <cell r="E563">
            <v>87500</v>
          </cell>
        </row>
        <row r="565">
          <cell r="C565" t="str">
            <v>P. BAHAN ALAT PENGANTUNG DAN KUNCI</v>
          </cell>
        </row>
        <row r="566">
          <cell r="A566" t="str">
            <v>CC01</v>
          </cell>
          <cell r="B566">
            <v>495</v>
          </cell>
          <cell r="C566" t="str">
            <v>Kunci Silinder ALFA untuk Pintu Alumunium</v>
          </cell>
          <cell r="D566" t="str">
            <v>bh</v>
          </cell>
          <cell r="E566">
            <v>201500</v>
          </cell>
        </row>
        <row r="567">
          <cell r="A567" t="str">
            <v>CC02</v>
          </cell>
          <cell r="B567">
            <v>496</v>
          </cell>
          <cell r="C567" t="str">
            <v>Tarikan Pintu Alumunium</v>
          </cell>
          <cell r="D567" t="str">
            <v>bh</v>
          </cell>
          <cell r="E567">
            <v>201500</v>
          </cell>
        </row>
        <row r="568">
          <cell r="A568" t="str">
            <v>CC03</v>
          </cell>
          <cell r="B568">
            <v>497</v>
          </cell>
          <cell r="C568" t="str">
            <v xml:space="preserve">Kunci 2 Slaag ROYAL </v>
          </cell>
          <cell r="D568" t="str">
            <v>bh</v>
          </cell>
          <cell r="E568">
            <v>57500</v>
          </cell>
        </row>
        <row r="569">
          <cell r="A569" t="str">
            <v>CC04</v>
          </cell>
          <cell r="B569">
            <v>498</v>
          </cell>
          <cell r="C569" t="str">
            <v>Rel Henderson Lengkap</v>
          </cell>
          <cell r="D569" t="str">
            <v>bh</v>
          </cell>
          <cell r="E569">
            <v>402500</v>
          </cell>
        </row>
        <row r="570">
          <cell r="A570" t="str">
            <v>CC05</v>
          </cell>
          <cell r="B570">
            <v>499</v>
          </cell>
          <cell r="C570" t="str">
            <v>Rel Maraton I Pintu</v>
          </cell>
          <cell r="D570" t="str">
            <v>unt</v>
          </cell>
          <cell r="E570">
            <v>86500</v>
          </cell>
        </row>
        <row r="571">
          <cell r="A571" t="str">
            <v>CC06</v>
          </cell>
          <cell r="B571">
            <v>500</v>
          </cell>
          <cell r="C571" t="str">
            <v xml:space="preserve">Kunci 2 Slaag Silinder SEIS Asli type 210 s/d type 226 </v>
          </cell>
          <cell r="D571" t="str">
            <v>bh</v>
          </cell>
          <cell r="E571">
            <v>178500</v>
          </cell>
        </row>
        <row r="572">
          <cell r="A572" t="str">
            <v>CC07</v>
          </cell>
          <cell r="B572">
            <v>501</v>
          </cell>
          <cell r="C572" t="str">
            <v>Kunci 2 Slaag Ancor Asli</v>
          </cell>
          <cell r="D572" t="str">
            <v>bh</v>
          </cell>
          <cell r="E572">
            <v>75000</v>
          </cell>
        </row>
        <row r="573">
          <cell r="A573" t="str">
            <v>CC08</v>
          </cell>
          <cell r="B573">
            <v>502</v>
          </cell>
          <cell r="C573" t="str">
            <v>Kunci 2 Slaag ISO</v>
          </cell>
          <cell r="D573" t="str">
            <v>bh</v>
          </cell>
          <cell r="E573">
            <v>86500</v>
          </cell>
        </row>
        <row r="574">
          <cell r="A574" t="str">
            <v>CC09</v>
          </cell>
          <cell r="B574">
            <v>503</v>
          </cell>
          <cell r="C574" t="str">
            <v xml:space="preserve">Kunci KM Bulat Kualitas Biasa </v>
          </cell>
          <cell r="D574" t="str">
            <v>bh</v>
          </cell>
          <cell r="E574">
            <v>17500</v>
          </cell>
        </row>
        <row r="575">
          <cell r="A575" t="str">
            <v>CC10</v>
          </cell>
          <cell r="B575">
            <v>504</v>
          </cell>
          <cell r="C575" t="str">
            <v xml:space="preserve">Kunci  KM Bulat ALFA </v>
          </cell>
          <cell r="D575" t="str">
            <v>bh</v>
          </cell>
          <cell r="E575">
            <v>40500</v>
          </cell>
        </row>
        <row r="578">
          <cell r="A578" t="str">
            <v>CC11</v>
          </cell>
          <cell r="B578">
            <v>505</v>
          </cell>
          <cell r="C578" t="str">
            <v xml:space="preserve">Kunci 2 Slaag Silinder Utama Standard </v>
          </cell>
          <cell r="D578" t="str">
            <v>bh</v>
          </cell>
          <cell r="E578">
            <v>259000</v>
          </cell>
        </row>
        <row r="579">
          <cell r="A579" t="str">
            <v>CC12</v>
          </cell>
          <cell r="B579">
            <v>506</v>
          </cell>
          <cell r="C579" t="str">
            <v xml:space="preserve">Kunci Gembok Besar </v>
          </cell>
          <cell r="D579" t="str">
            <v>bh</v>
          </cell>
          <cell r="E579">
            <v>21000</v>
          </cell>
        </row>
        <row r="580">
          <cell r="A580" t="str">
            <v>CC13</v>
          </cell>
          <cell r="B580">
            <v>507</v>
          </cell>
          <cell r="C580" t="str">
            <v xml:space="preserve">Kunci 2 Slaag Kuda Terbang </v>
          </cell>
          <cell r="D580" t="str">
            <v>bh</v>
          </cell>
          <cell r="E580">
            <v>40500</v>
          </cell>
        </row>
        <row r="581">
          <cell r="A581" t="str">
            <v>CC14</v>
          </cell>
          <cell r="B581">
            <v>508</v>
          </cell>
          <cell r="C581" t="str">
            <v>Espangolet</v>
          </cell>
          <cell r="D581" t="str">
            <v>ps</v>
          </cell>
          <cell r="E581">
            <v>23000</v>
          </cell>
        </row>
        <row r="582">
          <cell r="A582" t="str">
            <v>CC15</v>
          </cell>
          <cell r="B582">
            <v>509</v>
          </cell>
          <cell r="C582" t="str">
            <v>Grendel 15 cm</v>
          </cell>
          <cell r="D582" t="str">
            <v>bh</v>
          </cell>
          <cell r="E582">
            <v>7000</v>
          </cell>
        </row>
        <row r="583">
          <cell r="A583" t="str">
            <v>CC16</v>
          </cell>
          <cell r="B583">
            <v>510</v>
          </cell>
          <cell r="C583" t="str">
            <v>Grendel 5 cm</v>
          </cell>
          <cell r="D583" t="str">
            <v>bh</v>
          </cell>
          <cell r="E583">
            <v>1750</v>
          </cell>
        </row>
        <row r="584">
          <cell r="A584" t="str">
            <v>CC17</v>
          </cell>
          <cell r="B584">
            <v>511</v>
          </cell>
          <cell r="C584" t="str">
            <v>Hak Angin Kait Jendela Biasa</v>
          </cell>
          <cell r="D584" t="str">
            <v>ps</v>
          </cell>
          <cell r="E584">
            <v>2500</v>
          </cell>
        </row>
        <row r="585">
          <cell r="A585" t="str">
            <v>CC18</v>
          </cell>
          <cell r="B585">
            <v>512</v>
          </cell>
          <cell r="C585" t="str">
            <v>Hak Angin Jendela Antik</v>
          </cell>
          <cell r="D585" t="str">
            <v>ps</v>
          </cell>
          <cell r="E585">
            <v>11500</v>
          </cell>
        </row>
        <row r="586">
          <cell r="A586" t="str">
            <v>CC19</v>
          </cell>
          <cell r="B586">
            <v>513</v>
          </cell>
          <cell r="C586" t="str">
            <v>Hak Angin Sendok Stainless / Kuningan</v>
          </cell>
          <cell r="D586" t="str">
            <v>bh</v>
          </cell>
          <cell r="E586">
            <v>26000</v>
          </cell>
        </row>
        <row r="587">
          <cell r="A587" t="str">
            <v>CC20</v>
          </cell>
          <cell r="B587">
            <v>514</v>
          </cell>
          <cell r="C587" t="str">
            <v>Nako Lengkap Tralis 1 Daun</v>
          </cell>
          <cell r="D587" t="str">
            <v>dn</v>
          </cell>
          <cell r="E587">
            <v>11500</v>
          </cell>
        </row>
        <row r="588">
          <cell r="A588" t="str">
            <v>CC21</v>
          </cell>
          <cell r="B588">
            <v>515</v>
          </cell>
          <cell r="C588" t="str">
            <v>Sloot Pintu berikut  Rantai</v>
          </cell>
          <cell r="D588" t="str">
            <v>bh</v>
          </cell>
          <cell r="E588">
            <v>40500</v>
          </cell>
        </row>
        <row r="589">
          <cell r="A589" t="str">
            <v>CC22</v>
          </cell>
          <cell r="B589">
            <v>516</v>
          </cell>
          <cell r="C589" t="str">
            <v>Sloot Jendela Tunggal</v>
          </cell>
          <cell r="D589" t="str">
            <v>bh</v>
          </cell>
          <cell r="E589">
            <v>8500</v>
          </cell>
        </row>
        <row r="590">
          <cell r="A590" t="str">
            <v>CC23</v>
          </cell>
          <cell r="B590">
            <v>517</v>
          </cell>
          <cell r="C590" t="str">
            <v>Engsel Pintu Unilon Standard</v>
          </cell>
          <cell r="D590" t="str">
            <v>ps</v>
          </cell>
          <cell r="E590">
            <v>8250</v>
          </cell>
        </row>
        <row r="591">
          <cell r="A591" t="str">
            <v>CC24</v>
          </cell>
          <cell r="B591">
            <v>518</v>
          </cell>
          <cell r="C591" t="str">
            <v>Engsel Jendela Unilon</v>
          </cell>
          <cell r="D591" t="str">
            <v>ps</v>
          </cell>
          <cell r="E591">
            <v>5750</v>
          </cell>
        </row>
        <row r="592">
          <cell r="A592" t="str">
            <v>CC25</v>
          </cell>
          <cell r="B592">
            <v>519</v>
          </cell>
          <cell r="C592" t="str">
            <v>Engsel Patrun</v>
          </cell>
          <cell r="D592" t="str">
            <v>ps</v>
          </cell>
          <cell r="E592">
            <v>3500</v>
          </cell>
        </row>
        <row r="593">
          <cell r="A593" t="str">
            <v>CC26</v>
          </cell>
          <cell r="B593">
            <v>520</v>
          </cell>
          <cell r="C593" t="str">
            <v>Engsel Harmonika</v>
          </cell>
          <cell r="D593" t="str">
            <v>m1</v>
          </cell>
          <cell r="E593">
            <v>4000</v>
          </cell>
        </row>
        <row r="594">
          <cell r="A594" t="str">
            <v>CC27</v>
          </cell>
          <cell r="B594">
            <v>521</v>
          </cell>
          <cell r="C594" t="str">
            <v>Door Closer Kelas Standard ( Kelas Sedang )</v>
          </cell>
          <cell r="D594" t="str">
            <v>unt</v>
          </cell>
          <cell r="E594">
            <v>201500</v>
          </cell>
        </row>
        <row r="595">
          <cell r="A595" t="str">
            <v>CC28</v>
          </cell>
          <cell r="B595">
            <v>522</v>
          </cell>
          <cell r="C595" t="str">
            <v>Door Closer Kelas Standard ( Kelas Baik )</v>
          </cell>
          <cell r="D595" t="str">
            <v>unt</v>
          </cell>
          <cell r="E595">
            <v>287500</v>
          </cell>
        </row>
        <row r="596">
          <cell r="A596" t="str">
            <v>CC29</v>
          </cell>
          <cell r="B596">
            <v>523</v>
          </cell>
          <cell r="C596" t="str">
            <v>Door Closer Kelas Rendah</v>
          </cell>
          <cell r="D596" t="str">
            <v>unt</v>
          </cell>
          <cell r="E596">
            <v>97500</v>
          </cell>
        </row>
        <row r="597">
          <cell r="A597" t="str">
            <v>CC30</v>
          </cell>
          <cell r="B597">
            <v>524</v>
          </cell>
          <cell r="C597" t="str">
            <v>Tarikan Almari Rata - rata</v>
          </cell>
          <cell r="D597" t="str">
            <v>bh</v>
          </cell>
          <cell r="E597">
            <v>6000</v>
          </cell>
        </row>
        <row r="598">
          <cell r="A598" t="str">
            <v>CC31</v>
          </cell>
          <cell r="B598">
            <v>525</v>
          </cell>
          <cell r="C598" t="str">
            <v>Seng BJLS 30 lebar 60cm (1 rol 50 m' )</v>
          </cell>
          <cell r="D598" t="str">
            <v>m1</v>
          </cell>
          <cell r="E598">
            <v>15500</v>
          </cell>
        </row>
        <row r="599">
          <cell r="A599" t="str">
            <v>CC32</v>
          </cell>
          <cell r="B599">
            <v>526</v>
          </cell>
          <cell r="C599" t="str">
            <v>Seng BJLS 30 lebar 90cm (1 rol 50 m' )</v>
          </cell>
          <cell r="D599" t="str">
            <v>m1</v>
          </cell>
          <cell r="E599">
            <v>22500</v>
          </cell>
        </row>
        <row r="601">
          <cell r="C601" t="str">
            <v>Q. BAHAN PENGIKAT UNTUK KONTRUKSI JALAN</v>
          </cell>
        </row>
        <row r="602">
          <cell r="A602" t="str">
            <v>CE01</v>
          </cell>
          <cell r="B602">
            <v>527</v>
          </cell>
          <cell r="C602" t="str">
            <v>Hotmix Jadi berikut alat dan bahan bakar ( T = 5 cm  =&gt; 9 m2 )</v>
          </cell>
          <cell r="D602" t="str">
            <v>ton</v>
          </cell>
          <cell r="E602">
            <v>256000</v>
          </cell>
        </row>
        <row r="603">
          <cell r="A603" t="str">
            <v>CE02</v>
          </cell>
          <cell r="B603">
            <v>528</v>
          </cell>
          <cell r="C603" t="str">
            <v>Aspal ( ESO ) 1 Drum 150 Kg</v>
          </cell>
          <cell r="D603" t="str">
            <v>kg</v>
          </cell>
          <cell r="E603">
            <v>2500</v>
          </cell>
        </row>
        <row r="604">
          <cell r="A604" t="str">
            <v>CE03</v>
          </cell>
          <cell r="B604">
            <v>529</v>
          </cell>
          <cell r="C604" t="str">
            <v>Aspal Curah</v>
          </cell>
          <cell r="D604" t="str">
            <v>kg</v>
          </cell>
          <cell r="E604">
            <v>2100</v>
          </cell>
        </row>
        <row r="605">
          <cell r="A605" t="str">
            <v>CE04</v>
          </cell>
          <cell r="B605">
            <v>530</v>
          </cell>
          <cell r="C605" t="str">
            <v>Aspal RC 70 ( Cilacap )</v>
          </cell>
          <cell r="D605" t="str">
            <v>kg</v>
          </cell>
          <cell r="E605">
            <v>2400</v>
          </cell>
        </row>
        <row r="607">
          <cell r="C607" t="str">
            <v>R. BAHAN PENGHISAP AIR SUMUR DALAM</v>
          </cell>
        </row>
        <row r="608">
          <cell r="A608" t="str">
            <v>CG01</v>
          </cell>
          <cell r="B608">
            <v>531</v>
          </cell>
          <cell r="C608" t="str">
            <v>Pompa Kodok</v>
          </cell>
          <cell r="D608" t="str">
            <v>unit</v>
          </cell>
          <cell r="E608">
            <v>92000</v>
          </cell>
        </row>
        <row r="609">
          <cell r="A609" t="str">
            <v>CG02</v>
          </cell>
          <cell r="B609">
            <v>532</v>
          </cell>
          <cell r="C609" t="str">
            <v xml:space="preserve">Pompa Dragon Tegal </v>
          </cell>
          <cell r="D609" t="str">
            <v>unit</v>
          </cell>
          <cell r="E609">
            <v>132300</v>
          </cell>
        </row>
        <row r="610">
          <cell r="A610" t="str">
            <v>CG03</v>
          </cell>
          <cell r="B610">
            <v>533</v>
          </cell>
          <cell r="C610" t="str">
            <v xml:space="preserve">Pompa Dragon Asli </v>
          </cell>
          <cell r="D610" t="str">
            <v>unit</v>
          </cell>
          <cell r="E610">
            <v>402500</v>
          </cell>
        </row>
        <row r="611">
          <cell r="A611" t="str">
            <v>CG04</v>
          </cell>
          <cell r="B611">
            <v>534</v>
          </cell>
          <cell r="C611" t="str">
            <v>Mesin Pompa Air 100 W - Sanyo</v>
          </cell>
          <cell r="D611" t="str">
            <v>unit</v>
          </cell>
          <cell r="E611">
            <v>632500</v>
          </cell>
        </row>
        <row r="612">
          <cell r="A612" t="str">
            <v>CG05</v>
          </cell>
          <cell r="B612">
            <v>535</v>
          </cell>
          <cell r="C612" t="str">
            <v>Mesin Pompa Air 150 W - Sanyo</v>
          </cell>
          <cell r="D612" t="str">
            <v>unit</v>
          </cell>
          <cell r="E612">
            <v>1092500</v>
          </cell>
        </row>
        <row r="613">
          <cell r="A613" t="str">
            <v>CG06</v>
          </cell>
          <cell r="B613">
            <v>536</v>
          </cell>
          <cell r="C613" t="str">
            <v>Pompa Zet pump 250 W - Sanyo</v>
          </cell>
          <cell r="D613" t="str">
            <v>unit</v>
          </cell>
          <cell r="E613">
            <v>3750000</v>
          </cell>
        </row>
        <row r="614">
          <cell r="A614" t="str">
            <v>CG07</v>
          </cell>
          <cell r="B614">
            <v>537</v>
          </cell>
          <cell r="C614" t="str">
            <v>Pompa Zet pump 450 W - Sanyo</v>
          </cell>
          <cell r="D614" t="str">
            <v>unit</v>
          </cell>
          <cell r="E614">
            <v>4550000</v>
          </cell>
        </row>
        <row r="615">
          <cell r="A615" t="str">
            <v>CG08</v>
          </cell>
          <cell r="B615">
            <v>538</v>
          </cell>
          <cell r="C615" t="str">
            <v>Pompa Submersible kap. 150 liter/menit 3 kW</v>
          </cell>
          <cell r="D615" t="str">
            <v>unit</v>
          </cell>
          <cell r="E615">
            <v>16500000</v>
          </cell>
        </row>
        <row r="619">
          <cell r="A619" t="str">
            <v>CG09</v>
          </cell>
          <cell r="B619">
            <v>539</v>
          </cell>
          <cell r="C619" t="str">
            <v xml:space="preserve">Gear Pump kap. 60 liter/menit </v>
          </cell>
          <cell r="D619" t="str">
            <v>unit</v>
          </cell>
          <cell r="E619">
            <v>9500000</v>
          </cell>
        </row>
        <row r="620">
          <cell r="A620" t="str">
            <v>CG10</v>
          </cell>
          <cell r="B620">
            <v>540</v>
          </cell>
          <cell r="C620" t="str">
            <v xml:space="preserve">Deep Well dengan kelengkapannya kap. 150 liter/menit </v>
          </cell>
          <cell r="D620" t="str">
            <v>unit</v>
          </cell>
          <cell r="E620">
            <v>140000000</v>
          </cell>
        </row>
        <row r="621">
          <cell r="A621" t="str">
            <v>CG11</v>
          </cell>
          <cell r="B621">
            <v>541</v>
          </cell>
          <cell r="C621" t="str">
            <v xml:space="preserve">Hand Oil Pump </v>
          </cell>
          <cell r="D621" t="str">
            <v>unit</v>
          </cell>
          <cell r="E621">
            <v>2875000</v>
          </cell>
        </row>
        <row r="623">
          <cell r="C623" t="str">
            <v>S. BAHAN PENAMPUNG AIR</v>
          </cell>
        </row>
        <row r="624">
          <cell r="A624" t="str">
            <v>CI01</v>
          </cell>
          <cell r="B624">
            <v>542</v>
          </cell>
          <cell r="C624" t="str">
            <v>Tangki Air Fiber Glass 0.5 m3 ( Excel )</v>
          </cell>
          <cell r="D624" t="str">
            <v>bh</v>
          </cell>
          <cell r="E624">
            <v>345000</v>
          </cell>
        </row>
        <row r="625">
          <cell r="A625" t="str">
            <v>CI02</v>
          </cell>
          <cell r="B625">
            <v>543</v>
          </cell>
          <cell r="C625" t="str">
            <v>Tangki Air Fiber Glass 1 m3 ( Excel )</v>
          </cell>
          <cell r="D625" t="str">
            <v>bh</v>
          </cell>
          <cell r="E625">
            <v>546000</v>
          </cell>
        </row>
        <row r="626">
          <cell r="A626" t="str">
            <v>CI03</v>
          </cell>
          <cell r="B626">
            <v>544</v>
          </cell>
          <cell r="C626" t="str">
            <v>Tangki Air Fiber Glass 2 m3 ( Excel )</v>
          </cell>
          <cell r="D626" t="str">
            <v>bh</v>
          </cell>
          <cell r="E626">
            <v>1092000</v>
          </cell>
        </row>
        <row r="627">
          <cell r="A627" t="str">
            <v>CI04</v>
          </cell>
          <cell r="B627">
            <v>545</v>
          </cell>
          <cell r="C627" t="str">
            <v>Bak KM Fiber 60 x 60</v>
          </cell>
          <cell r="D627" t="str">
            <v>bh</v>
          </cell>
          <cell r="E627">
            <v>109300</v>
          </cell>
        </row>
        <row r="628">
          <cell r="A628" t="str">
            <v>CI05</v>
          </cell>
          <cell r="B628">
            <v>546</v>
          </cell>
          <cell r="C628" t="str">
            <v>Bak Taraso WC 40 x 40</v>
          </cell>
          <cell r="D628" t="str">
            <v>bh</v>
          </cell>
          <cell r="E628">
            <v>23000</v>
          </cell>
        </row>
        <row r="629">
          <cell r="A629" t="str">
            <v>CI06</v>
          </cell>
          <cell r="B629">
            <v>547</v>
          </cell>
          <cell r="C629" t="str">
            <v>Bak KM Taraso 60 x 60</v>
          </cell>
          <cell r="D629" t="str">
            <v>bh</v>
          </cell>
          <cell r="E629">
            <v>69000</v>
          </cell>
        </row>
        <row r="631">
          <cell r="C631" t="str">
            <v>T. BIAYA QUALITY CONTROL , IZIN - IZIN, PENGUKURAN</v>
          </cell>
        </row>
        <row r="632">
          <cell r="C632" t="str">
            <v xml:space="preserve">    BIASA DAN BIAYA PENYAMBUNGAN</v>
          </cell>
        </row>
        <row r="633">
          <cell r="A633" t="str">
            <v>CJ01</v>
          </cell>
          <cell r="B633">
            <v>548</v>
          </cell>
          <cell r="C633" t="str">
            <v>Penyambungan Listrik PLN</v>
          </cell>
          <cell r="D633" t="str">
            <v>1w</v>
          </cell>
          <cell r="E633">
            <v>500</v>
          </cell>
        </row>
        <row r="634">
          <cell r="A634" t="str">
            <v>CJ02</v>
          </cell>
          <cell r="B634">
            <v>549</v>
          </cell>
          <cell r="C634" t="str">
            <v>IMB Bertingkat Rata - rata (Rumah / Kantor)</v>
          </cell>
          <cell r="D634" t="str">
            <v>m²</v>
          </cell>
          <cell r="E634">
            <v>17500</v>
          </cell>
        </row>
        <row r="635">
          <cell r="A635" t="str">
            <v>CJ03</v>
          </cell>
          <cell r="B635">
            <v>550</v>
          </cell>
          <cell r="C635" t="str">
            <v>IMB tidak bertingkat Rata - rata (Rumah / Kantor)</v>
          </cell>
          <cell r="D635" t="str">
            <v>m²</v>
          </cell>
          <cell r="E635">
            <v>16000</v>
          </cell>
        </row>
        <row r="636">
          <cell r="A636" t="str">
            <v>CJ04</v>
          </cell>
          <cell r="B636">
            <v>551</v>
          </cell>
          <cell r="C636" t="str">
            <v>IMB Bertingkat Rata - rata (untuk Usaha)</v>
          </cell>
          <cell r="D636" t="str">
            <v>m²</v>
          </cell>
          <cell r="E636">
            <v>20000</v>
          </cell>
        </row>
        <row r="637">
          <cell r="A637" t="str">
            <v>CJ05</v>
          </cell>
          <cell r="B637">
            <v>552</v>
          </cell>
          <cell r="C637" t="str">
            <v>IMB tidak bertingkat Rata - rata (untuk Usaha)</v>
          </cell>
          <cell r="D637" t="str">
            <v>m²</v>
          </cell>
          <cell r="E637">
            <v>17500</v>
          </cell>
        </row>
        <row r="638">
          <cell r="A638" t="str">
            <v>CJ06</v>
          </cell>
          <cell r="B638">
            <v>553</v>
          </cell>
          <cell r="C638" t="str">
            <v>Sondir Rata - rata</v>
          </cell>
          <cell r="D638" t="str">
            <v>1 ttk</v>
          </cell>
          <cell r="E638">
            <v>175000</v>
          </cell>
        </row>
        <row r="639">
          <cell r="A639" t="str">
            <v>CJ07</v>
          </cell>
          <cell r="B639">
            <v>554</v>
          </cell>
          <cell r="C639" t="str">
            <v>Pengukuran Site + Patok</v>
          </cell>
          <cell r="D639" t="str">
            <v>m²</v>
          </cell>
          <cell r="E639">
            <v>500</v>
          </cell>
        </row>
        <row r="640">
          <cell r="A640" t="str">
            <v>CJ08</v>
          </cell>
          <cell r="B640">
            <v>555</v>
          </cell>
          <cell r="C640" t="str">
            <v>Biaya Tes Jalan ( quality control )</v>
          </cell>
          <cell r="D640" t="str">
            <v>ttk</v>
          </cell>
          <cell r="E640">
            <v>69000</v>
          </cell>
        </row>
        <row r="642">
          <cell r="A642" t="str">
            <v>CJ09</v>
          </cell>
          <cell r="B642">
            <v>556</v>
          </cell>
          <cell r="C642" t="str">
            <v>Biaya Tes 1 Macam Beton</v>
          </cell>
          <cell r="D642" t="str">
            <v>1 spl</v>
          </cell>
          <cell r="E642">
            <v>149500</v>
          </cell>
        </row>
        <row r="643">
          <cell r="A643" t="str">
            <v>CJ10</v>
          </cell>
          <cell r="B643">
            <v>557</v>
          </cell>
          <cell r="C643" t="str">
            <v>Biaya Pengujian Bahan Agregat</v>
          </cell>
          <cell r="D643" t="str">
            <v>1 spl</v>
          </cell>
          <cell r="E643">
            <v>51800</v>
          </cell>
        </row>
        <row r="644">
          <cell r="A644" t="str">
            <v>CJ11</v>
          </cell>
          <cell r="B644">
            <v>558</v>
          </cell>
          <cell r="C644" t="str">
            <v>Biaya Pengujian Listrik</v>
          </cell>
          <cell r="D644" t="str">
            <v>1 watt</v>
          </cell>
          <cell r="E644">
            <v>250</v>
          </cell>
        </row>
        <row r="645">
          <cell r="A645" t="str">
            <v>CJ12</v>
          </cell>
          <cell r="B645">
            <v>559</v>
          </cell>
          <cell r="C645" t="str">
            <v>Izin Sumur Artesis Lengkap</v>
          </cell>
          <cell r="D645" t="str">
            <v>unit</v>
          </cell>
          <cell r="E645">
            <v>5000000</v>
          </cell>
        </row>
        <row r="646">
          <cell r="A646" t="str">
            <v>CJ13</v>
          </cell>
          <cell r="B646">
            <v>560</v>
          </cell>
          <cell r="C646" t="str">
            <v>Penyambungan PDAM untuk rumah</v>
          </cell>
          <cell r="D646" t="str">
            <v>unit</v>
          </cell>
          <cell r="E646">
            <v>525000</v>
          </cell>
        </row>
        <row r="647">
          <cell r="A647" t="str">
            <v>CJ14</v>
          </cell>
          <cell r="B647">
            <v>561</v>
          </cell>
          <cell r="C647" t="str">
            <v>Geolistrik</v>
          </cell>
          <cell r="D647" t="str">
            <v>1 ttk</v>
          </cell>
          <cell r="E647">
            <v>250000</v>
          </cell>
        </row>
        <row r="649">
          <cell r="C649" t="str">
            <v>U. ALAT TUKANG.</v>
          </cell>
        </row>
        <row r="650">
          <cell r="A650" t="str">
            <v>CL01</v>
          </cell>
          <cell r="B650">
            <v>562</v>
          </cell>
          <cell r="C650" t="str">
            <v>Palu 0,5 kg</v>
          </cell>
          <cell r="D650" t="str">
            <v>bh</v>
          </cell>
          <cell r="E650">
            <v>17500</v>
          </cell>
        </row>
        <row r="651">
          <cell r="A651" t="str">
            <v>CL02</v>
          </cell>
          <cell r="B651">
            <v>563</v>
          </cell>
          <cell r="C651" t="str">
            <v>Cangkul</v>
          </cell>
          <cell r="D651" t="str">
            <v>bh</v>
          </cell>
          <cell r="E651">
            <v>25000</v>
          </cell>
        </row>
        <row r="652">
          <cell r="A652" t="str">
            <v>CL03</v>
          </cell>
          <cell r="B652">
            <v>564</v>
          </cell>
          <cell r="C652" t="str">
            <v>Singkup</v>
          </cell>
          <cell r="D652" t="str">
            <v>bh</v>
          </cell>
          <cell r="E652">
            <v>20000</v>
          </cell>
        </row>
        <row r="653">
          <cell r="A653" t="str">
            <v>CL04</v>
          </cell>
          <cell r="B653">
            <v>565</v>
          </cell>
          <cell r="C653" t="str">
            <v>Sekrop</v>
          </cell>
          <cell r="D653" t="str">
            <v>bh</v>
          </cell>
          <cell r="E653">
            <v>30000</v>
          </cell>
        </row>
        <row r="654">
          <cell r="A654" t="str">
            <v>CL05</v>
          </cell>
          <cell r="B654">
            <v>566</v>
          </cell>
          <cell r="C654" t="str">
            <v>Pengki</v>
          </cell>
          <cell r="D654" t="str">
            <v>bh</v>
          </cell>
          <cell r="E654">
            <v>1750</v>
          </cell>
        </row>
        <row r="655">
          <cell r="A655" t="str">
            <v>CL06</v>
          </cell>
          <cell r="B655">
            <v>567</v>
          </cell>
          <cell r="C655" t="str">
            <v>Linggis</v>
          </cell>
          <cell r="D655" t="str">
            <v>bh</v>
          </cell>
          <cell r="E655">
            <v>20000</v>
          </cell>
        </row>
        <row r="660">
          <cell r="A660" t="str">
            <v>CL07</v>
          </cell>
          <cell r="B660">
            <v>568</v>
          </cell>
          <cell r="C660" t="str">
            <v>Rool Meter 30 meter ( Bahan Plastik )</v>
          </cell>
          <cell r="D660" t="str">
            <v>bh</v>
          </cell>
          <cell r="E660">
            <v>60000</v>
          </cell>
        </row>
        <row r="661">
          <cell r="A661" t="str">
            <v>CL08</v>
          </cell>
          <cell r="B661">
            <v>569</v>
          </cell>
          <cell r="C661" t="str">
            <v>Rool Meter 5 meter ( Bahan Besi )</v>
          </cell>
          <cell r="D661" t="str">
            <v>bh</v>
          </cell>
          <cell r="E661">
            <v>20000</v>
          </cell>
        </row>
        <row r="662">
          <cell r="A662" t="str">
            <v>CL09</v>
          </cell>
          <cell r="B662">
            <v>570</v>
          </cell>
          <cell r="C662" t="str">
            <v xml:space="preserve">Selang Plastik untuk Water Pas dia. 0.5 cm </v>
          </cell>
          <cell r="D662" t="str">
            <v>bh</v>
          </cell>
          <cell r="E662">
            <v>750</v>
          </cell>
        </row>
        <row r="663">
          <cell r="A663" t="str">
            <v>CL10</v>
          </cell>
          <cell r="B663">
            <v>571</v>
          </cell>
          <cell r="C663" t="str">
            <v xml:space="preserve"> Water Pas Alumuniumm 60 cm </v>
          </cell>
          <cell r="D663" t="str">
            <v>bh</v>
          </cell>
          <cell r="E663">
            <v>50000</v>
          </cell>
        </row>
        <row r="665">
          <cell r="C665" t="str">
            <v xml:space="preserve">V. STANDARD RATA - RATA SEWA ALAT BESAR , ALAT MEKANIK </v>
          </cell>
        </row>
        <row r="666">
          <cell r="C666" t="str">
            <v xml:space="preserve">      TRUK, KENDARAAN RODA 4 &amp; LAINNYA</v>
          </cell>
        </row>
        <row r="667">
          <cell r="A667" t="str">
            <v>CN01</v>
          </cell>
          <cell r="B667">
            <v>572</v>
          </cell>
          <cell r="C667" t="str">
            <v>Sewa Mesin Gilas 8 Ton s/d 10 ton</v>
          </cell>
          <cell r="D667" t="str">
            <v>hari</v>
          </cell>
          <cell r="E667">
            <v>125000</v>
          </cell>
        </row>
        <row r="668">
          <cell r="A668" t="str">
            <v>CN02</v>
          </cell>
          <cell r="B668">
            <v>573</v>
          </cell>
          <cell r="C668" t="str">
            <v>Tirud Roller 3 Jam / hari</v>
          </cell>
          <cell r="D668" t="str">
            <v>hari</v>
          </cell>
          <cell r="E668">
            <v>138000</v>
          </cell>
        </row>
        <row r="669">
          <cell r="A669" t="str">
            <v>CN03</v>
          </cell>
          <cell r="B669">
            <v>574</v>
          </cell>
          <cell r="C669" t="str">
            <v>Tamdam Roller 6 - 8 Ton 5 Jam / hr</v>
          </cell>
          <cell r="D669" t="str">
            <v>hari</v>
          </cell>
          <cell r="E669">
            <v>230000</v>
          </cell>
        </row>
        <row r="670">
          <cell r="A670" t="str">
            <v>CN04</v>
          </cell>
          <cell r="B670">
            <v>575</v>
          </cell>
          <cell r="C670" t="str">
            <v>Tamdam Roller 8 - 10 Ton 5 Jam / hr</v>
          </cell>
          <cell r="D670" t="str">
            <v>hari</v>
          </cell>
          <cell r="E670">
            <v>225000</v>
          </cell>
        </row>
        <row r="671">
          <cell r="A671" t="str">
            <v>CN05</v>
          </cell>
          <cell r="B671">
            <v>576</v>
          </cell>
          <cell r="C671" t="str">
            <v>Roller Viberator - Ped 1 Ton 4 Jam /hr</v>
          </cell>
          <cell r="D671" t="str">
            <v>hari</v>
          </cell>
          <cell r="E671">
            <v>180000</v>
          </cell>
        </row>
        <row r="672">
          <cell r="A672" t="str">
            <v>CN06</v>
          </cell>
          <cell r="B672">
            <v>577</v>
          </cell>
          <cell r="C672" t="str">
            <v>Roller Viberator - Self 7 Ton 5 Jam /hr</v>
          </cell>
          <cell r="D672" t="str">
            <v>hari</v>
          </cell>
          <cell r="E672">
            <v>230000</v>
          </cell>
        </row>
        <row r="673">
          <cell r="A673" t="str">
            <v>CN07</v>
          </cell>
          <cell r="B673">
            <v>578</v>
          </cell>
          <cell r="C673" t="str">
            <v>Roller 3 Wheeled - 8 Ton 5 Jam /hr</v>
          </cell>
          <cell r="D673" t="str">
            <v>hari</v>
          </cell>
          <cell r="E673">
            <v>145000</v>
          </cell>
        </row>
        <row r="674">
          <cell r="A674" t="str">
            <v>CN08</v>
          </cell>
          <cell r="B674">
            <v>579</v>
          </cell>
          <cell r="C674" t="str">
            <v>Roller Pneumatic  8 - 15 Ton 5 Jam /hr</v>
          </cell>
          <cell r="D674" t="str">
            <v>hari</v>
          </cell>
          <cell r="E674">
            <v>250000</v>
          </cell>
        </row>
        <row r="675">
          <cell r="A675" t="str">
            <v>CN09</v>
          </cell>
          <cell r="B675">
            <v>580</v>
          </cell>
          <cell r="C675" t="str">
            <v>Loader Wheeled 5 Jam /hr</v>
          </cell>
          <cell r="D675" t="str">
            <v>hari</v>
          </cell>
          <cell r="E675">
            <v>350000</v>
          </cell>
        </row>
        <row r="676">
          <cell r="A676" t="str">
            <v>CN10</v>
          </cell>
          <cell r="B676">
            <v>581</v>
          </cell>
          <cell r="C676" t="str">
            <v>Sewa Kran 30 Ton</v>
          </cell>
          <cell r="D676" t="str">
            <v>hari</v>
          </cell>
          <cell r="E676">
            <v>1800000</v>
          </cell>
        </row>
        <row r="677">
          <cell r="A677" t="str">
            <v>CN11</v>
          </cell>
          <cell r="B677">
            <v>582</v>
          </cell>
          <cell r="C677" t="str">
            <v>Sewa Exavator Backhoe 5 Jam /hari</v>
          </cell>
          <cell r="D677" t="str">
            <v>hari</v>
          </cell>
          <cell r="E677">
            <v>525000</v>
          </cell>
        </row>
        <row r="678">
          <cell r="A678" t="str">
            <v>CN12</v>
          </cell>
          <cell r="B678">
            <v>583</v>
          </cell>
          <cell r="C678" t="str">
            <v>Sewa Draklint</v>
          </cell>
          <cell r="D678" t="str">
            <v>jam</v>
          </cell>
          <cell r="E678">
            <v>125000</v>
          </cell>
        </row>
        <row r="679">
          <cell r="A679" t="str">
            <v>CN13</v>
          </cell>
          <cell r="B679">
            <v>584</v>
          </cell>
          <cell r="C679" t="str">
            <v>Whell Loader</v>
          </cell>
          <cell r="D679" t="str">
            <v>jam</v>
          </cell>
          <cell r="E679">
            <v>105000</v>
          </cell>
        </row>
        <row r="680">
          <cell r="A680" t="str">
            <v>CN14</v>
          </cell>
          <cell r="B680">
            <v>585</v>
          </cell>
          <cell r="C680" t="str">
            <v>Buldozer 4 Jam /hr</v>
          </cell>
          <cell r="D680" t="str">
            <v>hari</v>
          </cell>
          <cell r="E680">
            <v>475000</v>
          </cell>
        </row>
        <row r="681">
          <cell r="A681" t="str">
            <v>CN15</v>
          </cell>
          <cell r="B681">
            <v>586</v>
          </cell>
          <cell r="C681" t="str">
            <v>Ecavator Hydr 1 m3</v>
          </cell>
          <cell r="D681" t="str">
            <v>hari</v>
          </cell>
          <cell r="E681">
            <v>550000</v>
          </cell>
        </row>
        <row r="682">
          <cell r="A682" t="str">
            <v>CN16</v>
          </cell>
          <cell r="B682">
            <v>587</v>
          </cell>
          <cell r="C682" t="str">
            <v>Backu</v>
          </cell>
          <cell r="D682" t="str">
            <v>hari</v>
          </cell>
          <cell r="E682">
            <v>100000</v>
          </cell>
        </row>
        <row r="683">
          <cell r="A683" t="str">
            <v>CN17</v>
          </cell>
          <cell r="B683">
            <v>588</v>
          </cell>
          <cell r="C683" t="str">
            <v>Motor Grader 5 Jam /hr</v>
          </cell>
          <cell r="D683" t="str">
            <v>jam</v>
          </cell>
          <cell r="E683">
            <v>425000</v>
          </cell>
        </row>
        <row r="684">
          <cell r="A684" t="str">
            <v>CN18</v>
          </cell>
          <cell r="B684">
            <v>589</v>
          </cell>
          <cell r="C684" t="str">
            <v>Pheumatic Drill Hammer 3 Jam / hr</v>
          </cell>
          <cell r="D684" t="str">
            <v>hari</v>
          </cell>
          <cell r="E684">
            <v>175000</v>
          </cell>
        </row>
        <row r="685">
          <cell r="A685" t="str">
            <v>CN19</v>
          </cell>
          <cell r="B685">
            <v>590</v>
          </cell>
          <cell r="C685" t="str">
            <v>Vibro Roller</v>
          </cell>
          <cell r="D685" t="str">
            <v>hari</v>
          </cell>
          <cell r="E685">
            <v>75000</v>
          </cell>
        </row>
        <row r="686">
          <cell r="A686" t="str">
            <v>CN20</v>
          </cell>
          <cell r="B686">
            <v>591</v>
          </cell>
          <cell r="C686" t="str">
            <v>Stone Crusher</v>
          </cell>
          <cell r="D686" t="str">
            <v>hari</v>
          </cell>
          <cell r="E686">
            <v>175000</v>
          </cell>
        </row>
        <row r="687">
          <cell r="A687" t="str">
            <v>CN21</v>
          </cell>
          <cell r="B687">
            <v>592</v>
          </cell>
          <cell r="C687" t="str">
            <v>AMP</v>
          </cell>
          <cell r="D687" t="str">
            <v>hari</v>
          </cell>
          <cell r="E687">
            <v>175000</v>
          </cell>
        </row>
        <row r="688">
          <cell r="A688" t="str">
            <v>CN22</v>
          </cell>
          <cell r="B688">
            <v>593</v>
          </cell>
          <cell r="C688" t="str">
            <v>Teractor Equament 2 Jam /hr</v>
          </cell>
          <cell r="D688" t="str">
            <v>hari</v>
          </cell>
          <cell r="E688">
            <v>60000</v>
          </cell>
        </row>
        <row r="689">
          <cell r="A689" t="str">
            <v>CN23</v>
          </cell>
          <cell r="B689">
            <v>594</v>
          </cell>
          <cell r="C689" t="str">
            <v>Screning Plent 5 Jam /hr</v>
          </cell>
          <cell r="D689" t="str">
            <v>hari</v>
          </cell>
          <cell r="E689">
            <v>300000</v>
          </cell>
        </row>
        <row r="690">
          <cell r="A690" t="str">
            <v>CN24</v>
          </cell>
          <cell r="B690">
            <v>595</v>
          </cell>
          <cell r="C690" t="str">
            <v>Asphal Finisher</v>
          </cell>
          <cell r="D690" t="str">
            <v>hari</v>
          </cell>
          <cell r="E690">
            <v>175000</v>
          </cell>
        </row>
        <row r="691">
          <cell r="A691" t="str">
            <v>CN25</v>
          </cell>
          <cell r="B691">
            <v>596</v>
          </cell>
          <cell r="C691" t="str">
            <v>Asphal Melting Kalte</v>
          </cell>
          <cell r="D691" t="str">
            <v>hari</v>
          </cell>
          <cell r="E691">
            <v>95000</v>
          </cell>
        </row>
        <row r="692">
          <cell r="A692" t="str">
            <v>CN26</v>
          </cell>
          <cell r="B692">
            <v>597</v>
          </cell>
          <cell r="C692" t="str">
            <v>Asphal Spayer</v>
          </cell>
          <cell r="D692" t="str">
            <v>hari</v>
          </cell>
          <cell r="E692">
            <v>75000</v>
          </cell>
        </row>
        <row r="693">
          <cell r="A693" t="str">
            <v>CN27</v>
          </cell>
          <cell r="B693">
            <v>598</v>
          </cell>
          <cell r="C693" t="str">
            <v>Asphal MIxing Plant</v>
          </cell>
          <cell r="D693" t="str">
            <v>hari</v>
          </cell>
          <cell r="E693">
            <v>650000</v>
          </cell>
        </row>
        <row r="694">
          <cell r="A694" t="str">
            <v>CN28</v>
          </cell>
          <cell r="B694">
            <v>599</v>
          </cell>
          <cell r="C694" t="str">
            <v>Sprayer,Self - Prop. 10001 4 Jam/hr</v>
          </cell>
          <cell r="D694" t="str">
            <v>hari</v>
          </cell>
          <cell r="E694">
            <v>105000</v>
          </cell>
        </row>
        <row r="695">
          <cell r="A695" t="str">
            <v>CN29</v>
          </cell>
          <cell r="B695">
            <v>600</v>
          </cell>
          <cell r="C695" t="str">
            <v>Tamper, Viberator Plate 3 Jam /hari</v>
          </cell>
          <cell r="D695" t="str">
            <v>hari</v>
          </cell>
          <cell r="E695">
            <v>20000</v>
          </cell>
        </row>
        <row r="696">
          <cell r="A696" t="str">
            <v>CN30</v>
          </cell>
          <cell r="B696">
            <v>601</v>
          </cell>
          <cell r="C696" t="str">
            <v>Crusher / SCR</v>
          </cell>
          <cell r="D696" t="str">
            <v>hari</v>
          </cell>
          <cell r="E696">
            <v>750000</v>
          </cell>
        </row>
        <row r="697">
          <cell r="A697" t="str">
            <v>CN31</v>
          </cell>
          <cell r="B697">
            <v>602</v>
          </cell>
          <cell r="C697" t="str">
            <v>Concrete Mixer 0.125 m3</v>
          </cell>
          <cell r="D697" t="str">
            <v>hari</v>
          </cell>
          <cell r="E697">
            <v>60000</v>
          </cell>
        </row>
        <row r="698">
          <cell r="A698" t="str">
            <v>CN32</v>
          </cell>
          <cell r="B698">
            <v>603</v>
          </cell>
          <cell r="C698" t="str">
            <v>Concrete Mixer 0.5 m3</v>
          </cell>
          <cell r="D698" t="str">
            <v>hari</v>
          </cell>
          <cell r="E698">
            <v>86000</v>
          </cell>
        </row>
        <row r="699">
          <cell r="A699" t="str">
            <v>CN33</v>
          </cell>
          <cell r="B699">
            <v>604</v>
          </cell>
          <cell r="C699" t="str">
            <v>Concrete Viberator</v>
          </cell>
          <cell r="D699" t="str">
            <v>hari</v>
          </cell>
          <cell r="E699">
            <v>35000</v>
          </cell>
        </row>
        <row r="700">
          <cell r="A700" t="str">
            <v>CN34</v>
          </cell>
          <cell r="B700">
            <v>605</v>
          </cell>
          <cell r="C700" t="str">
            <v>Pick Up</v>
          </cell>
          <cell r="D700" t="str">
            <v>hari</v>
          </cell>
          <cell r="E700">
            <v>175000</v>
          </cell>
        </row>
        <row r="703">
          <cell r="A703" t="str">
            <v>CN35</v>
          </cell>
          <cell r="B703">
            <v>606</v>
          </cell>
          <cell r="C703" t="str">
            <v>Dump Truck 3.5 Ton</v>
          </cell>
          <cell r="D703" t="str">
            <v>hari</v>
          </cell>
          <cell r="E703">
            <v>230000</v>
          </cell>
        </row>
        <row r="704">
          <cell r="A704" t="str">
            <v>CN36</v>
          </cell>
          <cell r="B704">
            <v>607</v>
          </cell>
          <cell r="C704" t="str">
            <v>Dump Truck 5 Ton 4 Jam /hr</v>
          </cell>
          <cell r="D704" t="str">
            <v>hari</v>
          </cell>
          <cell r="E704">
            <v>260000</v>
          </cell>
        </row>
        <row r="705">
          <cell r="A705" t="str">
            <v>CN37</v>
          </cell>
          <cell r="B705">
            <v>608</v>
          </cell>
          <cell r="C705" t="str">
            <v>Flatbed Truck 3.5 Ton</v>
          </cell>
          <cell r="D705" t="str">
            <v>hari</v>
          </cell>
          <cell r="E705">
            <v>240000</v>
          </cell>
        </row>
        <row r="706">
          <cell r="A706" t="str">
            <v>CN38</v>
          </cell>
          <cell r="B706">
            <v>609</v>
          </cell>
          <cell r="C706" t="str">
            <v>Truck 3/4 ( Colt Disel )</v>
          </cell>
          <cell r="D706" t="str">
            <v>hari</v>
          </cell>
          <cell r="E706">
            <v>200000</v>
          </cell>
        </row>
        <row r="707">
          <cell r="A707" t="str">
            <v>CN39</v>
          </cell>
          <cell r="B707">
            <v>610</v>
          </cell>
          <cell r="C707" t="str">
            <v>Truck Fuso</v>
          </cell>
          <cell r="D707" t="str">
            <v>hari</v>
          </cell>
          <cell r="E707">
            <v>280000</v>
          </cell>
        </row>
        <row r="708">
          <cell r="A708" t="str">
            <v>CN40</v>
          </cell>
          <cell r="B708">
            <v>611</v>
          </cell>
          <cell r="C708" t="str">
            <v>Mesin Las Listrik 18 pk  8 jam</v>
          </cell>
          <cell r="D708" t="str">
            <v>hari</v>
          </cell>
          <cell r="E708">
            <v>80000</v>
          </cell>
        </row>
        <row r="709">
          <cell r="A709" t="str">
            <v>CN41</v>
          </cell>
          <cell r="B709">
            <v>612</v>
          </cell>
          <cell r="C709" t="str">
            <v>Mesin Pompa Air  3 "</v>
          </cell>
          <cell r="D709" t="str">
            <v>hari</v>
          </cell>
          <cell r="E709">
            <v>75000</v>
          </cell>
        </row>
        <row r="710">
          <cell r="A710" t="str">
            <v>CN42</v>
          </cell>
          <cell r="B710">
            <v>613</v>
          </cell>
          <cell r="C710" t="str">
            <v>Stamper 8 Jam</v>
          </cell>
          <cell r="D710" t="str">
            <v>hari</v>
          </cell>
          <cell r="E710">
            <v>50000</v>
          </cell>
        </row>
        <row r="711">
          <cell r="A711" t="str">
            <v>CN43</v>
          </cell>
          <cell r="B711">
            <v>614</v>
          </cell>
          <cell r="C711" t="str">
            <v>Compresor Air</v>
          </cell>
          <cell r="D711" t="str">
            <v>hari</v>
          </cell>
          <cell r="E711">
            <v>75000</v>
          </cell>
        </row>
        <row r="712">
          <cell r="A712" t="str">
            <v>CN44</v>
          </cell>
          <cell r="B712">
            <v>615</v>
          </cell>
          <cell r="C712" t="str">
            <v>Pump Water ( 5 cm ) 30 m3 / hari</v>
          </cell>
          <cell r="D712" t="str">
            <v>hari</v>
          </cell>
          <cell r="E712">
            <v>50000</v>
          </cell>
        </row>
        <row r="713">
          <cell r="A713" t="str">
            <v>CN45</v>
          </cell>
          <cell r="B713">
            <v>616</v>
          </cell>
          <cell r="C713" t="str">
            <v>Trailler, Towed 1 Ton 3 Jam/hr</v>
          </cell>
          <cell r="D713" t="str">
            <v>hari</v>
          </cell>
          <cell r="E713">
            <v>30000</v>
          </cell>
        </row>
        <row r="714">
          <cell r="A714" t="str">
            <v>CN46</v>
          </cell>
          <cell r="B714">
            <v>617</v>
          </cell>
          <cell r="C714" t="str">
            <v>Water Tank Truck 2 Jam/hr</v>
          </cell>
          <cell r="D714" t="str">
            <v>hari</v>
          </cell>
          <cell r="E714">
            <v>150000</v>
          </cell>
        </row>
        <row r="716">
          <cell r="C716" t="str">
            <v>X. BAHAN BAKAR DAN PELUMAS</v>
          </cell>
        </row>
        <row r="717">
          <cell r="A717" t="str">
            <v>CP01</v>
          </cell>
          <cell r="B717">
            <v>618</v>
          </cell>
          <cell r="C717" t="str">
            <v>Minyak Tanah</v>
          </cell>
          <cell r="D717" t="str">
            <v>lt</v>
          </cell>
          <cell r="E717">
            <v>500</v>
          </cell>
        </row>
        <row r="718">
          <cell r="A718" t="str">
            <v>CP02</v>
          </cell>
          <cell r="B718">
            <v>619</v>
          </cell>
          <cell r="C718" t="str">
            <v>Kayu Bakar Dari Kayu  Karet</v>
          </cell>
          <cell r="D718" t="str">
            <v>m³</v>
          </cell>
          <cell r="E718">
            <v>45000</v>
          </cell>
        </row>
        <row r="719">
          <cell r="A719" t="str">
            <v>CP03</v>
          </cell>
          <cell r="B719">
            <v>620</v>
          </cell>
          <cell r="C719" t="str">
            <v>Bahan Bakar Residu</v>
          </cell>
          <cell r="D719" t="str">
            <v>lt</v>
          </cell>
          <cell r="E719">
            <v>300</v>
          </cell>
        </row>
        <row r="720">
          <cell r="A720" t="str">
            <v>CP04</v>
          </cell>
          <cell r="B720">
            <v>621</v>
          </cell>
          <cell r="C720" t="str">
            <v>Minyak Solar</v>
          </cell>
          <cell r="D720" t="str">
            <v>lt</v>
          </cell>
          <cell r="E720">
            <v>600</v>
          </cell>
        </row>
        <row r="721">
          <cell r="A721" t="str">
            <v>CP05</v>
          </cell>
          <cell r="B721">
            <v>622</v>
          </cell>
          <cell r="C721" t="str">
            <v>Bensin Premium</v>
          </cell>
          <cell r="D721" t="str">
            <v>lt</v>
          </cell>
          <cell r="E721">
            <v>1150</v>
          </cell>
        </row>
        <row r="722">
          <cell r="A722" t="str">
            <v>CP06</v>
          </cell>
          <cell r="B722">
            <v>623</v>
          </cell>
          <cell r="C722" t="str">
            <v>Plus Oil</v>
          </cell>
          <cell r="D722" t="str">
            <v>lt</v>
          </cell>
          <cell r="E722">
            <v>750</v>
          </cell>
        </row>
        <row r="723">
          <cell r="A723" t="str">
            <v>CP07</v>
          </cell>
          <cell r="B723">
            <v>624</v>
          </cell>
          <cell r="C723" t="str">
            <v>Oli Mesran 40 SAE</v>
          </cell>
          <cell r="D723" t="str">
            <v>lt</v>
          </cell>
          <cell r="E723">
            <v>15000</v>
          </cell>
        </row>
        <row r="724">
          <cell r="A724" t="str">
            <v>CP08</v>
          </cell>
          <cell r="B724">
            <v>625</v>
          </cell>
          <cell r="C724" t="str">
            <v>Elpiji / botol</v>
          </cell>
          <cell r="D724" t="str">
            <v>15 kg</v>
          </cell>
          <cell r="E724">
            <v>25000</v>
          </cell>
        </row>
        <row r="725">
          <cell r="A725" t="str">
            <v>CP09</v>
          </cell>
          <cell r="B725">
            <v>626</v>
          </cell>
          <cell r="C725" t="str">
            <v>Asitilin / botol</v>
          </cell>
          <cell r="D725" t="str">
            <v>15.1 kg</v>
          </cell>
          <cell r="E725">
            <v>50000</v>
          </cell>
        </row>
        <row r="726">
          <cell r="A726" t="str">
            <v>CP10</v>
          </cell>
          <cell r="B726">
            <v>627</v>
          </cell>
          <cell r="C726" t="str">
            <v>Angin ( 02 ) / botol</v>
          </cell>
          <cell r="D726" t="str">
            <v>btl</v>
          </cell>
          <cell r="E726">
            <v>30000</v>
          </cell>
        </row>
        <row r="727">
          <cell r="A727" t="str">
            <v>CP11</v>
          </cell>
          <cell r="B727">
            <v>628</v>
          </cell>
          <cell r="C727" t="str">
            <v>Kawat Las Listrik</v>
          </cell>
          <cell r="D727" t="str">
            <v>kg</v>
          </cell>
          <cell r="E727">
            <v>6500</v>
          </cell>
        </row>
        <row r="728">
          <cell r="A728" t="str">
            <v>CP12</v>
          </cell>
          <cell r="B728">
            <v>629</v>
          </cell>
          <cell r="C728" t="str">
            <v>Karbit</v>
          </cell>
          <cell r="D728" t="str">
            <v>kg</v>
          </cell>
          <cell r="E728">
            <v>3500</v>
          </cell>
        </row>
        <row r="731">
          <cell r="A731" t="str">
            <v>ZZ99</v>
          </cell>
        </row>
      </sheetData>
      <sheetData sheetId="4"/>
      <sheetData sheetId="5"/>
      <sheetData sheetId="6"/>
      <sheetData sheetId="7"/>
      <sheetData sheetId="8"/>
      <sheetData sheetId="9"/>
      <sheetData sheetId="10"/>
      <sheetData sheetId="11"/>
      <sheetData sheetId="12"/>
    </sheetDataSet>
  </externalBook>
</externalLink>
</file>

<file path=xl/externalLinks/externalLink180.xml><?xml version="1.0" encoding="utf-8"?>
<externalLink xmlns="http://schemas.openxmlformats.org/spreadsheetml/2006/main">
  <externalBook xmlns:r="http://schemas.openxmlformats.org/officeDocument/2006/relationships" r:id="rId1">
    <sheetNames>
      <sheetName val="Mars"/>
      <sheetName val="Cover"/>
      <sheetName val="Schedule"/>
      <sheetName val="Rekap"/>
      <sheetName val="daftar-keb-bhn"/>
      <sheetName val="Surat Penawaran"/>
      <sheetName val="RAB-TOT"/>
      <sheetName val="RAB -1"/>
      <sheetName val="RAB -2"/>
      <sheetName val="RAB-3"/>
      <sheetName val="RAB-4"/>
      <sheetName val="RAB-5"/>
      <sheetName val="Anal-BM"/>
      <sheetName val="Anal-alat"/>
      <sheetName val="hrg-stn-pek"/>
      <sheetName val="Hrg-Bahan"/>
      <sheetName val="Hrg-Upah"/>
      <sheetName val="Mata Pemb Utama"/>
      <sheetName val="Daftar Peralatan"/>
      <sheetName val="Sub-kotrak"/>
      <sheetName val="Bukan Pegawai Negeri"/>
      <sheetName val="Daftar Personil"/>
      <sheetName val="Data Diseleksi"/>
      <sheetName val="Data-pendukung"/>
      <sheetName val="Pengirus Per."/>
      <sheetName val="Pemilik Modal"/>
      <sheetName val="DU&amp;B"/>
      <sheetName val="Analis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Set>
  </externalBook>
</externalLink>
</file>

<file path=xl/externalLinks/externalLink181.xml><?xml version="1.0" encoding="utf-8"?>
<externalLink xmlns="http://schemas.openxmlformats.org/spreadsheetml/2006/main">
  <externalBook xmlns:r="http://schemas.openxmlformats.org/officeDocument/2006/relationships" r:id="rId1">
    <sheetNames>
      <sheetName val="Daftar Harga"/>
      <sheetName val="Ls MOB"/>
      <sheetName val="MOB"/>
      <sheetName val="Analisa"/>
      <sheetName val="Ls Rutin"/>
      <sheetName val="plant"/>
      <sheetName val="Lamp.7"/>
      <sheetName val="subkon"/>
      <sheetName val="Daftar Kuantitas"/>
      <sheetName val="Rekap"/>
      <sheetName val="simak.L14"/>
      <sheetName val="Scedult"/>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sheetData sheetId="10" refreshError="1"/>
      <sheetData sheetId="11"/>
    </sheetDataSet>
  </externalBook>
</externalLink>
</file>

<file path=xl/externalLinks/externalLink182.xml><?xml version="1.0" encoding="utf-8"?>
<externalLink xmlns="http://schemas.openxmlformats.org/spreadsheetml/2006/main">
  <externalBook xmlns:r="http://schemas.openxmlformats.org/officeDocument/2006/relationships" r:id="rId1">
    <sheetNames>
      <sheetName val="Srt "/>
      <sheetName val="Rekap"/>
      <sheetName val="RAB"/>
      <sheetName val="Analisa"/>
      <sheetName val="Upah Bahan"/>
      <sheetName val="METODE"/>
      <sheetName val="Kurva"/>
      <sheetName val="A.TEKNIK"/>
      <sheetName val="amplop"/>
      <sheetName val="Mitr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3.xml><?xml version="1.0" encoding="utf-8"?>
<externalLink xmlns="http://schemas.openxmlformats.org/spreadsheetml/2006/main">
  <externalBook xmlns:r="http://schemas.openxmlformats.org/officeDocument/2006/relationships" r:id="rId1">
    <sheetNames>
      <sheetName val="Anal-1"/>
      <sheetName val="Anal-2"/>
      <sheetName val="RAP"/>
      <sheetName val="REKAP ALL"/>
      <sheetName val="REKAP1&amp;2"/>
      <sheetName val="RAB 1&amp;2"/>
      <sheetName val="REKAP2"/>
      <sheetName val="RAB2"/>
      <sheetName val="REKAP3"/>
      <sheetName val="RAB3"/>
      <sheetName val="REKAP4"/>
      <sheetName val="RAB4"/>
      <sheetName val="REKAP5"/>
      <sheetName val="RAB5"/>
      <sheetName val="H-Sat"/>
      <sheetName val="Schedul"/>
      <sheetName val="H-Sat (2)"/>
      <sheetName val="Struktur Organisasi"/>
      <sheetName val="Add"/>
      <sheetName val="Mobilisasi"/>
    </sheetNames>
    <sheetDataSet>
      <sheetData sheetId="0"/>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84.xml><?xml version="1.0" encoding="utf-8"?>
<externalLink xmlns="http://schemas.openxmlformats.org/spreadsheetml/2006/main">
  <externalBook xmlns:r="http://schemas.openxmlformats.org/officeDocument/2006/relationships" r:id="rId1">
    <sheetNames>
      <sheetName val="rekap"/>
      <sheetName val="boq"/>
      <sheetName val="rek_band"/>
      <sheetName val="boq_band"/>
      <sheetName val="boq_p3jj"/>
      <sheetName val="bsic_band"/>
      <sheetName val="EIP-26"/>
      <sheetName val="kEIP-26"/>
      <sheetName val="peta"/>
      <sheetName val="diagrm"/>
      <sheetName val="ev_EE"/>
      <sheetName val="umum"/>
      <sheetName val="div1"/>
      <sheetName val="div2"/>
      <sheetName val="div3"/>
      <sheetName val="div4"/>
      <sheetName val="div5"/>
      <sheetName val="div6"/>
      <sheetName val="div7"/>
      <sheetName val="div8"/>
      <sheetName val="div9"/>
      <sheetName val="div10"/>
      <sheetName val="basic"/>
      <sheetName val="alat"/>
      <sheetName val="aggr"/>
      <sheetName val="mpu"/>
      <sheetName val="VOLUME"/>
    </sheetNames>
    <sheetDataSet>
      <sheetData sheetId="0"/>
      <sheetData sheetId="1" refreshError="1">
        <row r="493">
          <cell r="A493" t="str">
            <v>DAFTAR KUANTITAS DAN HARGA</v>
          </cell>
        </row>
        <row r="495">
          <cell r="A495" t="str">
            <v>No. Paket Kontrak</v>
          </cell>
          <cell r="D495" t="str">
            <v>:</v>
          </cell>
          <cell r="E495" t="str">
            <v>EIB - 57</v>
          </cell>
        </row>
        <row r="496">
          <cell r="A496" t="str">
            <v>Nama Paket</v>
          </cell>
          <cell r="D496" t="str">
            <v>:</v>
          </cell>
          <cell r="E496" t="str">
            <v>Pembangunan Jalan Aegela - Gako</v>
          </cell>
        </row>
        <row r="497">
          <cell r="A497" t="str">
            <v>Prop/Kab/Kodya</v>
          </cell>
          <cell r="D497" t="str">
            <v>:</v>
          </cell>
          <cell r="E497" t="str">
            <v>Nusa Tenggara Timur / Ngada</v>
          </cell>
        </row>
        <row r="498">
          <cell r="A498" t="str">
            <v>Nama Peserta Lelang</v>
          </cell>
          <cell r="D498" t="str">
            <v>:</v>
          </cell>
          <cell r="E498" t="str">
            <v xml:space="preserve"> -</v>
          </cell>
        </row>
        <row r="500">
          <cell r="A500" t="str">
            <v>Mata</v>
          </cell>
          <cell r="G500" t="str">
            <v>Perkiraan</v>
          </cell>
          <cell r="H500" t="str">
            <v>Harga</v>
          </cell>
          <cell r="I500" t="str">
            <v>Jumlah</v>
          </cell>
        </row>
        <row r="501">
          <cell r="A501" t="str">
            <v>Pemba-</v>
          </cell>
          <cell r="C501" t="str">
            <v>Uraian</v>
          </cell>
          <cell r="F501" t="str">
            <v>Satuan</v>
          </cell>
          <cell r="G501" t="str">
            <v>Kuantitas</v>
          </cell>
          <cell r="H501" t="str">
            <v>Satuan</v>
          </cell>
          <cell r="I501" t="str">
            <v>Harga</v>
          </cell>
        </row>
        <row r="502">
          <cell r="A502" t="str">
            <v>yaran</v>
          </cell>
          <cell r="H502" t="str">
            <v>(Rupiah)</v>
          </cell>
          <cell r="I502" t="str">
            <v>Rupiah)</v>
          </cell>
        </row>
        <row r="503">
          <cell r="A503" t="str">
            <v>a</v>
          </cell>
          <cell r="B503" t="str">
            <v>b</v>
          </cell>
          <cell r="F503" t="str">
            <v>c</v>
          </cell>
          <cell r="G503" t="str">
            <v>d</v>
          </cell>
          <cell r="H503" t="str">
            <v>e</v>
          </cell>
          <cell r="I503" t="str">
            <v>f=(d x e)</v>
          </cell>
        </row>
        <row r="505">
          <cell r="C505" t="str">
            <v>Divisi 10. PEKERJAAN PEMELIHARAAN RUTIN</v>
          </cell>
        </row>
        <row r="508">
          <cell r="A508" t="str">
            <v>10.1(1)</v>
          </cell>
          <cell r="C508" t="str">
            <v>Pemeliharaan Rutin Perkerasan</v>
          </cell>
          <cell r="F508" t="str">
            <v>Ls</v>
          </cell>
          <cell r="G508">
            <v>1</v>
          </cell>
          <cell r="H508">
            <v>79352500</v>
          </cell>
          <cell r="I508">
            <v>79352500</v>
          </cell>
        </row>
        <row r="510">
          <cell r="A510" t="str">
            <v>10.1(2)</v>
          </cell>
          <cell r="C510" t="str">
            <v>Pemeliharaan Rutin Bahu Jalan</v>
          </cell>
          <cell r="F510" t="str">
            <v>Ls</v>
          </cell>
          <cell r="G510">
            <v>1</v>
          </cell>
          <cell r="H510">
            <v>34395500</v>
          </cell>
          <cell r="I510">
            <v>34395500</v>
          </cell>
        </row>
        <row r="512">
          <cell r="A512" t="str">
            <v>10.1(3)</v>
          </cell>
          <cell r="C512" t="str">
            <v>Pemeliharaan Rutin Selokan, Saluran Air, Galian &amp; Timbunan</v>
          </cell>
          <cell r="F512" t="str">
            <v>Ls</v>
          </cell>
          <cell r="G512">
            <v>1</v>
          </cell>
          <cell r="H512">
            <v>23114900</v>
          </cell>
          <cell r="I512">
            <v>23114900</v>
          </cell>
        </row>
        <row r="514">
          <cell r="A514" t="str">
            <v>10.1(4)</v>
          </cell>
          <cell r="C514" t="str">
            <v>Pemeliharaan Rutin Perlengkapan Jalan</v>
          </cell>
          <cell r="F514" t="str">
            <v>Ls</v>
          </cell>
          <cell r="G514">
            <v>1</v>
          </cell>
          <cell r="H514">
            <v>12377046.867175315</v>
          </cell>
          <cell r="I514">
            <v>12377046.867175315</v>
          </cell>
        </row>
        <row r="516">
          <cell r="A516" t="str">
            <v>10.1(5)</v>
          </cell>
          <cell r="C516" t="str">
            <v>Pemeliharaan Rutin Jembatan</v>
          </cell>
          <cell r="F516" t="str">
            <v>Ls</v>
          </cell>
          <cell r="G516">
            <v>1</v>
          </cell>
          <cell r="H516">
            <v>9768027.9375403151</v>
          </cell>
          <cell r="I516">
            <v>9768027.9375403151</v>
          </cell>
        </row>
        <row r="522">
          <cell r="C522" t="str">
            <v>Jumlah Harga Penawaran Divisi 10  (masuk pada Rekapitulasi Daftar Kuantitas dan Harga)</v>
          </cell>
          <cell r="I522">
            <v>159007974.80471563</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185.xml><?xml version="1.0" encoding="utf-8"?>
<externalLink xmlns="http://schemas.openxmlformats.org/spreadsheetml/2006/main">
  <externalBook xmlns:r="http://schemas.openxmlformats.org/officeDocument/2006/relationships" r:id="rId1">
    <sheetNames>
      <sheetName val="rekap"/>
      <sheetName val="boq"/>
      <sheetName val="rek_band"/>
      <sheetName val="boq_band"/>
      <sheetName val="boq_p3jj"/>
      <sheetName val="bsic_band"/>
      <sheetName val="EIP-26"/>
      <sheetName val="kEIP-26"/>
      <sheetName val="peta"/>
      <sheetName val="diagrm"/>
      <sheetName val="ev_EE"/>
      <sheetName val="umum"/>
      <sheetName val="div1"/>
      <sheetName val="div2"/>
      <sheetName val="div3"/>
      <sheetName val="div4"/>
      <sheetName val="div5"/>
      <sheetName val="div6"/>
      <sheetName val="div7"/>
      <sheetName val="div8"/>
      <sheetName val="div9"/>
      <sheetName val="div10"/>
      <sheetName val="basic"/>
      <sheetName val="alat"/>
      <sheetName val="aggr"/>
      <sheetName val="mpu"/>
      <sheetName val="VOLUME"/>
    </sheetNames>
    <sheetDataSet>
      <sheetData sheetId="0"/>
      <sheetData sheetId="1" refreshError="1">
        <row r="493">
          <cell r="A493" t="str">
            <v>DAFTAR KUANTITAS DAN HARGA</v>
          </cell>
        </row>
        <row r="495">
          <cell r="A495" t="str">
            <v>No. Paket Kontrak</v>
          </cell>
          <cell r="D495" t="str">
            <v>:</v>
          </cell>
          <cell r="E495" t="str">
            <v>EIB - 57</v>
          </cell>
        </row>
        <row r="496">
          <cell r="A496" t="str">
            <v>Nama Paket</v>
          </cell>
          <cell r="D496" t="str">
            <v>:</v>
          </cell>
          <cell r="E496" t="str">
            <v>Pembangunan Jalan Aegela - Gako</v>
          </cell>
        </row>
        <row r="497">
          <cell r="A497" t="str">
            <v>Prop/Kab/Kodya</v>
          </cell>
          <cell r="D497" t="str">
            <v>:</v>
          </cell>
          <cell r="E497" t="str">
            <v>Nusa Tenggara Timur / Ngada</v>
          </cell>
        </row>
        <row r="498">
          <cell r="A498" t="str">
            <v>Nama Peserta Lelang</v>
          </cell>
          <cell r="D498" t="str">
            <v>:</v>
          </cell>
          <cell r="E498" t="str">
            <v xml:space="preserve"> -</v>
          </cell>
        </row>
        <row r="500">
          <cell r="A500" t="str">
            <v>Mata</v>
          </cell>
          <cell r="G500" t="str">
            <v>Perkiraan</v>
          </cell>
          <cell r="H500" t="str">
            <v>Harga</v>
          </cell>
          <cell r="I500" t="str">
            <v>Jumlah</v>
          </cell>
        </row>
        <row r="501">
          <cell r="A501" t="str">
            <v>Pemba-</v>
          </cell>
          <cell r="C501" t="str">
            <v>Uraian</v>
          </cell>
          <cell r="F501" t="str">
            <v>Satuan</v>
          </cell>
          <cell r="G501" t="str">
            <v>Kuantitas</v>
          </cell>
          <cell r="H501" t="str">
            <v>Satuan</v>
          </cell>
          <cell r="I501" t="str">
            <v>Harga</v>
          </cell>
        </row>
        <row r="502">
          <cell r="A502" t="str">
            <v>yaran</v>
          </cell>
          <cell r="H502" t="str">
            <v>(Rupiah)</v>
          </cell>
          <cell r="I502" t="str">
            <v>Rupiah)</v>
          </cell>
        </row>
        <row r="503">
          <cell r="A503" t="str">
            <v>a</v>
          </cell>
          <cell r="B503" t="str">
            <v>b</v>
          </cell>
          <cell r="F503" t="str">
            <v>c</v>
          </cell>
          <cell r="G503" t="str">
            <v>d</v>
          </cell>
          <cell r="H503" t="str">
            <v>e</v>
          </cell>
          <cell r="I503" t="str">
            <v>f=(d x e)</v>
          </cell>
        </row>
        <row r="505">
          <cell r="C505" t="str">
            <v>Divisi 10. PEKERJAAN PEMELIHARAAN RUTIN</v>
          </cell>
        </row>
        <row r="508">
          <cell r="A508" t="str">
            <v>10.1(1)</v>
          </cell>
          <cell r="C508" t="str">
            <v>Pemeliharaan Rutin Perkerasan</v>
          </cell>
          <cell r="F508" t="str">
            <v>Ls</v>
          </cell>
          <cell r="G508">
            <v>1</v>
          </cell>
          <cell r="H508">
            <v>79352500</v>
          </cell>
          <cell r="I508">
            <v>79352500</v>
          </cell>
        </row>
        <row r="510">
          <cell r="A510" t="str">
            <v>10.1(2)</v>
          </cell>
          <cell r="C510" t="str">
            <v>Pemeliharaan Rutin Bahu Jalan</v>
          </cell>
          <cell r="F510" t="str">
            <v>Ls</v>
          </cell>
          <cell r="G510">
            <v>1</v>
          </cell>
          <cell r="H510">
            <v>34395500</v>
          </cell>
          <cell r="I510">
            <v>34395500</v>
          </cell>
        </row>
        <row r="512">
          <cell r="A512" t="str">
            <v>10.1(3)</v>
          </cell>
          <cell r="C512" t="str">
            <v>Pemeliharaan Rutin Selokan, Saluran Air, Galian &amp; Timbunan</v>
          </cell>
          <cell r="F512" t="str">
            <v>Ls</v>
          </cell>
          <cell r="G512">
            <v>1</v>
          </cell>
          <cell r="H512">
            <v>23114900</v>
          </cell>
          <cell r="I512">
            <v>23114900</v>
          </cell>
        </row>
        <row r="514">
          <cell r="A514" t="str">
            <v>10.1(4)</v>
          </cell>
          <cell r="C514" t="str">
            <v>Pemeliharaan Rutin Perlengkapan Jalan</v>
          </cell>
          <cell r="F514" t="str">
            <v>Ls</v>
          </cell>
          <cell r="G514">
            <v>1</v>
          </cell>
          <cell r="H514">
            <v>12377046.867175315</v>
          </cell>
          <cell r="I514">
            <v>12377046.867175315</v>
          </cell>
        </row>
        <row r="516">
          <cell r="A516" t="str">
            <v>10.1(5)</v>
          </cell>
          <cell r="C516" t="str">
            <v>Pemeliharaan Rutin Jembatan</v>
          </cell>
          <cell r="F516" t="str">
            <v>Ls</v>
          </cell>
          <cell r="G516">
            <v>1</v>
          </cell>
          <cell r="H516">
            <v>9768027.9375403151</v>
          </cell>
          <cell r="I516">
            <v>9768027.9375403151</v>
          </cell>
        </row>
        <row r="522">
          <cell r="C522" t="str">
            <v>Jumlah Harga Penawaran Divisi 10  (masuk pada Rekapitulasi Daftar Kuantitas dan Harga)</v>
          </cell>
          <cell r="I522">
            <v>159007974.80471563</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186.xml><?xml version="1.0" encoding="utf-8"?>
<externalLink xmlns="http://schemas.openxmlformats.org/spreadsheetml/2006/main">
  <externalBook xmlns:r="http://schemas.openxmlformats.org/officeDocument/2006/relationships" r:id="rId1">
    <sheetNames>
      <sheetName val="RAB EE"/>
      <sheetName val="RAB EVA,"/>
      <sheetName val="cover"/>
      <sheetName val="Rekap"/>
      <sheetName val="Analis"/>
      <sheetName val="H.bh"/>
    </sheetNames>
    <sheetDataSet>
      <sheetData sheetId="0" refreshError="1"/>
      <sheetData sheetId="1" refreshError="1"/>
      <sheetData sheetId="2" refreshError="1"/>
      <sheetData sheetId="3" refreshError="1"/>
      <sheetData sheetId="4">
        <row r="146">
          <cell r="E146" t="str">
            <v>Pas.Batu Kerawang Semen 1PC : 4PS</v>
          </cell>
        </row>
        <row r="475">
          <cell r="E475" t="str">
            <v>Mengecat Meni</v>
          </cell>
        </row>
        <row r="594">
          <cell r="E594" t="str">
            <v>Beton Bertulang Sloof</v>
          </cell>
        </row>
      </sheetData>
      <sheetData sheetId="5" refreshError="1"/>
    </sheetDataSet>
  </externalBook>
</externalLink>
</file>

<file path=xl/externalLinks/externalLink187.xml><?xml version="1.0" encoding="utf-8"?>
<externalLink xmlns="http://schemas.openxmlformats.org/spreadsheetml/2006/main">
  <externalBook xmlns:r="http://schemas.openxmlformats.org/officeDocument/2006/relationships" r:id="rId1">
    <sheetNames>
      <sheetName val="61008"/>
      <sheetName val="61007"/>
      <sheetName val="61006"/>
      <sheetName val="61005"/>
      <sheetName val="61004"/>
      <sheetName val="mob-demob"/>
      <sheetName val="IDC_RECAP"/>
      <sheetName val="DATA"/>
      <sheetName val="DASHBOARD"/>
      <sheetName val="Recapitulation"/>
      <sheetName val="Bill_Of Qty1"/>
      <sheetName val="Bill_Of Qty2"/>
      <sheetName val="Analysa"/>
      <sheetName val="Base_Price"/>
      <sheetName val="Boulder_Price"/>
      <sheetName val="D1"/>
      <sheetName val="Buy_Back_terpake"/>
      <sheetName val="Batching Plant_Owning"/>
      <sheetName val="Calculation_Sheets"/>
      <sheetName val="Sheet1 (2)"/>
      <sheetName val="Sheet2"/>
      <sheetName val="Buy_Back"/>
      <sheetName val="MAPDCJty"/>
      <sheetName val="MAPDC"/>
      <sheetName val="HSDLsg"/>
      <sheetName val="HSDJty"/>
      <sheetName val="HSDD"/>
      <sheetName val="RKPBQ"/>
      <sheetName val="LISTMAT"/>
      <sheetName val="AnalLgsg"/>
      <sheetName val="Sheet1"/>
      <sheetName val="AnalBridge"/>
      <sheetName val="AnalD"/>
      <sheetName val="BEK"/>
      <sheetName val="Survei"/>
      <sheetName val="Bathymetric"/>
      <sheetName val="MobD"/>
      <sheetName val="Anal Teknik"/>
      <sheetName val="BQD"/>
      <sheetName val="BQ"/>
    </sheetNames>
    <sheetDataSet>
      <sheetData sheetId="0"/>
      <sheetData sheetId="1"/>
      <sheetData sheetId="2"/>
      <sheetData sheetId="3"/>
      <sheetData sheetId="4"/>
      <sheetData sheetId="5"/>
      <sheetData sheetId="6"/>
      <sheetData sheetId="7">
        <row r="6">
          <cell r="E6" t="str">
            <v>COAL IMPORT JETTY WORKS OF PLTU NAGAN RAYA (2X110MW)</v>
          </cell>
        </row>
        <row r="9">
          <cell r="E9" t="str">
            <v>NANGGROE ACEH DARUSALAM</v>
          </cell>
        </row>
        <row r="12">
          <cell r="E12">
            <v>584</v>
          </cell>
        </row>
        <row r="13">
          <cell r="E13">
            <v>180</v>
          </cell>
        </row>
        <row r="15">
          <cell r="E15">
            <v>6</v>
          </cell>
        </row>
        <row r="17">
          <cell r="E17" t="str">
            <v>SINOHYDRO CORP. LIMITED</v>
          </cell>
        </row>
      </sheetData>
      <sheetData sheetId="8"/>
      <sheetData sheetId="9"/>
      <sheetData sheetId="10"/>
      <sheetData sheetId="11"/>
      <sheetData sheetId="12">
        <row r="1071">
          <cell r="M1071">
            <v>170476.65016031006</v>
          </cell>
        </row>
      </sheetData>
      <sheetData sheetId="13">
        <row r="18">
          <cell r="J18">
            <v>71430</v>
          </cell>
        </row>
        <row r="49">
          <cell r="J49">
            <v>9400000</v>
          </cell>
        </row>
        <row r="51">
          <cell r="J51">
            <v>660300</v>
          </cell>
        </row>
        <row r="57">
          <cell r="J57">
            <v>11800</v>
          </cell>
        </row>
        <row r="59">
          <cell r="J59">
            <v>11800</v>
          </cell>
        </row>
        <row r="65">
          <cell r="J65">
            <v>15000</v>
          </cell>
        </row>
        <row r="67">
          <cell r="J67">
            <v>525000</v>
          </cell>
        </row>
        <row r="69">
          <cell r="J69">
            <v>625000</v>
          </cell>
        </row>
        <row r="70">
          <cell r="J70">
            <v>263125</v>
          </cell>
        </row>
        <row r="71">
          <cell r="J71">
            <v>263125</v>
          </cell>
        </row>
        <row r="76">
          <cell r="J76">
            <v>612650.18586956814</v>
          </cell>
        </row>
        <row r="77">
          <cell r="J77">
            <v>640150.18586956814</v>
          </cell>
        </row>
        <row r="83">
          <cell r="J83">
            <v>196000</v>
          </cell>
        </row>
        <row r="84">
          <cell r="J84">
            <v>2500000</v>
          </cell>
        </row>
        <row r="86">
          <cell r="J86">
            <v>5000</v>
          </cell>
        </row>
        <row r="87">
          <cell r="J87">
            <v>52900</v>
          </cell>
        </row>
        <row r="92">
          <cell r="J92">
            <v>17500000</v>
          </cell>
        </row>
        <row r="93">
          <cell r="J93">
            <v>23225000</v>
          </cell>
        </row>
        <row r="94">
          <cell r="J94">
            <v>1292000</v>
          </cell>
        </row>
        <row r="126">
          <cell r="J126">
            <v>27600</v>
          </cell>
        </row>
        <row r="176">
          <cell r="J176">
            <v>657846.875</v>
          </cell>
        </row>
        <row r="178">
          <cell r="J178">
            <v>223547.5</v>
          </cell>
        </row>
        <row r="179">
          <cell r="J179">
            <v>12102139.285714285</v>
          </cell>
        </row>
        <row r="180">
          <cell r="J180">
            <v>2142857.1428571427</v>
          </cell>
        </row>
        <row r="184">
          <cell r="J184">
            <v>294138.75</v>
          </cell>
        </row>
        <row r="185">
          <cell r="J185">
            <v>326934.375</v>
          </cell>
        </row>
        <row r="186">
          <cell r="J186">
            <v>500000</v>
          </cell>
        </row>
        <row r="187">
          <cell r="J187">
            <v>550000</v>
          </cell>
        </row>
        <row r="193">
          <cell r="J193">
            <v>255854.0625</v>
          </cell>
        </row>
        <row r="195">
          <cell r="J195">
            <v>167956.25</v>
          </cell>
        </row>
        <row r="198">
          <cell r="J198">
            <v>167956.25</v>
          </cell>
        </row>
        <row r="201">
          <cell r="J201">
            <v>34478.6875</v>
          </cell>
        </row>
        <row r="203">
          <cell r="J203">
            <v>111037.8125</v>
          </cell>
        </row>
      </sheetData>
      <sheetData sheetId="14"/>
      <sheetData sheetId="15"/>
      <sheetData sheetId="16"/>
      <sheetData sheetId="17"/>
      <sheetData sheetId="18"/>
      <sheetData sheetId="19"/>
      <sheetData sheetId="20"/>
      <sheetData sheetId="21"/>
      <sheetData sheetId="22"/>
      <sheetData sheetId="23">
        <row r="11">
          <cell r="R11">
            <v>1</v>
          </cell>
        </row>
        <row r="21">
          <cell r="R21">
            <v>1</v>
          </cell>
        </row>
        <row r="28">
          <cell r="R28">
            <v>1</v>
          </cell>
        </row>
        <row r="35">
          <cell r="R35">
            <v>40</v>
          </cell>
        </row>
        <row r="38">
          <cell r="R38">
            <v>1</v>
          </cell>
        </row>
      </sheetData>
      <sheetData sheetId="24">
        <row r="11">
          <cell r="F11">
            <v>30000</v>
          </cell>
        </row>
        <row r="12">
          <cell r="F12">
            <v>20000</v>
          </cell>
        </row>
        <row r="15">
          <cell r="F15">
            <v>650</v>
          </cell>
        </row>
        <row r="16">
          <cell r="F16">
            <v>800</v>
          </cell>
        </row>
        <row r="20">
          <cell r="F20">
            <v>5000</v>
          </cell>
        </row>
        <row r="23">
          <cell r="F23">
            <v>35000</v>
          </cell>
        </row>
        <row r="25">
          <cell r="F25">
            <v>4000</v>
          </cell>
        </row>
        <row r="26">
          <cell r="F26">
            <v>2000000</v>
          </cell>
        </row>
        <row r="27">
          <cell r="F27">
            <v>2000000</v>
          </cell>
        </row>
      </sheetData>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88.xml><?xml version="1.0" encoding="utf-8"?>
<externalLink xmlns="http://schemas.openxmlformats.org/spreadsheetml/2006/main">
  <externalBook xmlns:r="http://schemas.openxmlformats.org/officeDocument/2006/relationships" r:id="rId1">
    <sheetNames>
      <sheetName val="schedule"/>
      <sheetName val="Alat"/>
      <sheetName val="PP"/>
      <sheetName val="bau"/>
      <sheetName val="bank"/>
      <sheetName val="Rupa2"/>
      <sheetName val="Dashboard"/>
      <sheetName val="Data"/>
      <sheetName val="rekap"/>
      <sheetName val="InputRAB"/>
      <sheetName val="Hrg Sat"/>
      <sheetName val="Pek. Persiapan"/>
      <sheetName val="Lamp.1"/>
      <sheetName val="pek. peng.sungai"/>
      <sheetName val="Pek jalan masuk"/>
      <sheetName val="Pek. Bend dan Tanggul"/>
      <sheetName val="Beton"/>
      <sheetName val="penulangan"/>
      <sheetName val="pek pintu"/>
      <sheetName val="Pas bt kl"/>
      <sheetName val="Pek. Lain2"/>
      <sheetName val="an.tek-struktur"/>
      <sheetName val="ana-bahan beton"/>
      <sheetName val="pas.batu"/>
      <sheetName val="AnTeknis"/>
      <sheetName val="aN-TANAH"/>
      <sheetName val="jlnaspal"/>
      <sheetName val="an-beton"/>
      <sheetName val="Spesi"/>
      <sheetName val="BaseC"/>
      <sheetName val="prod.alat"/>
      <sheetName val="har.alat"/>
    </sheetNames>
    <sheetDataSet>
      <sheetData sheetId="0" refreshError="1"/>
      <sheetData sheetId="1"/>
      <sheetData sheetId="2"/>
      <sheetData sheetId="3"/>
      <sheetData sheetId="4" refreshError="1"/>
      <sheetData sheetId="5" refreshError="1"/>
      <sheetData sheetId="6"/>
      <sheetData sheetId="7" refreshError="1"/>
      <sheetData sheetId="8" refreshError="1"/>
      <sheetData sheetId="9" refreshError="1"/>
      <sheetData sheetId="10">
        <row r="7">
          <cell r="H7">
            <v>1</v>
          </cell>
        </row>
        <row r="21">
          <cell r="E21">
            <v>320000</v>
          </cell>
        </row>
        <row r="32">
          <cell r="E32">
            <v>1000</v>
          </cell>
        </row>
        <row r="90">
          <cell r="E90">
            <v>50000</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89.xml><?xml version="1.0" encoding="utf-8"?>
<externalLink xmlns="http://schemas.openxmlformats.org/spreadsheetml/2006/main">
  <externalBook xmlns:r="http://schemas.openxmlformats.org/officeDocument/2006/relationships" r:id="rId1">
    <sheetNames>
      <sheetName val="BOW"/>
      <sheetName val="Opname (2)"/>
      <sheetName val="Upah"/>
      <sheetName val="Bosi"/>
      <sheetName val="Analisa"/>
    </sheetNames>
    <sheetDataSet>
      <sheetData sheetId="0"/>
      <sheetData sheetId="1"/>
      <sheetData sheetId="2">
        <row r="19">
          <cell r="L19">
            <v>42500</v>
          </cell>
        </row>
        <row r="22">
          <cell r="L22">
            <v>370</v>
          </cell>
        </row>
        <row r="23">
          <cell r="L23">
            <v>80000</v>
          </cell>
        </row>
        <row r="27">
          <cell r="L27">
            <v>6600</v>
          </cell>
        </row>
        <row r="28">
          <cell r="L28">
            <v>6250</v>
          </cell>
        </row>
        <row r="36">
          <cell r="L36">
            <v>8000</v>
          </cell>
        </row>
        <row r="37">
          <cell r="L37">
            <v>20500</v>
          </cell>
        </row>
        <row r="38">
          <cell r="L38">
            <v>12500</v>
          </cell>
        </row>
        <row r="39">
          <cell r="L39">
            <v>8300</v>
          </cell>
        </row>
        <row r="44">
          <cell r="L44">
            <v>39000</v>
          </cell>
        </row>
        <row r="54">
          <cell r="L54">
            <v>1700000</v>
          </cell>
        </row>
        <row r="55">
          <cell r="L55">
            <v>2500000</v>
          </cell>
        </row>
        <row r="56">
          <cell r="L56">
            <v>1800000</v>
          </cell>
        </row>
        <row r="57">
          <cell r="L57">
            <v>6900</v>
          </cell>
        </row>
        <row r="58">
          <cell r="L58">
            <v>52500</v>
          </cell>
        </row>
        <row r="60">
          <cell r="L60">
            <v>53500</v>
          </cell>
        </row>
        <row r="64">
          <cell r="L64">
            <v>55000</v>
          </cell>
        </row>
        <row r="66">
          <cell r="L66">
            <v>195000</v>
          </cell>
        </row>
        <row r="67">
          <cell r="L67">
            <v>3500</v>
          </cell>
        </row>
        <row r="92">
          <cell r="L92">
            <v>8500</v>
          </cell>
        </row>
        <row r="93">
          <cell r="L93">
            <v>375</v>
          </cell>
        </row>
        <row r="94">
          <cell r="L94">
            <v>10000</v>
          </cell>
        </row>
        <row r="95">
          <cell r="L95">
            <v>75000</v>
          </cell>
        </row>
        <row r="96">
          <cell r="L96">
            <v>190000</v>
          </cell>
        </row>
        <row r="97">
          <cell r="L97">
            <v>190000</v>
          </cell>
        </row>
        <row r="98">
          <cell r="L98">
            <v>40000</v>
          </cell>
        </row>
        <row r="115">
          <cell r="L115">
            <v>8000</v>
          </cell>
        </row>
        <row r="117">
          <cell r="L117">
            <v>32500</v>
          </cell>
        </row>
        <row r="118">
          <cell r="L118">
            <v>6500</v>
          </cell>
        </row>
        <row r="122">
          <cell r="L122">
            <v>28000</v>
          </cell>
        </row>
        <row r="123">
          <cell r="L123">
            <v>85000</v>
          </cell>
        </row>
        <row r="131">
          <cell r="L131">
            <v>39000</v>
          </cell>
        </row>
        <row r="133">
          <cell r="L133">
            <v>17500</v>
          </cell>
        </row>
      </sheetData>
      <sheetData sheetId="3"/>
      <sheetData sheetId="4"/>
    </sheetDataSet>
  </externalBook>
</externalLink>
</file>

<file path=xl/externalLinks/externalLink190.xml><?xml version="1.0" encoding="utf-8"?>
<externalLink xmlns="http://schemas.openxmlformats.org/spreadsheetml/2006/main">
  <externalBook xmlns:r="http://schemas.openxmlformats.org/officeDocument/2006/relationships" r:id="rId1">
    <sheetNames>
      <sheetName val="L = 150"/>
      <sheetName val="Analisa"/>
      <sheetName val="DU&amp;B"/>
    </sheetNames>
    <sheetDataSet>
      <sheetData sheetId="0"/>
      <sheetData sheetId="1"/>
      <sheetData sheetId="2" refreshError="1">
        <row r="27">
          <cell r="F27">
            <v>5000</v>
          </cell>
        </row>
        <row r="30">
          <cell r="F30">
            <v>1500000</v>
          </cell>
        </row>
      </sheetData>
    </sheetDataSet>
  </externalBook>
</externalLink>
</file>

<file path=xl/externalLinks/externalLink191.xml><?xml version="1.0" encoding="utf-8"?>
<externalLink xmlns="http://schemas.openxmlformats.org/spreadsheetml/2006/main">
  <externalBook xmlns:r="http://schemas.openxmlformats.org/officeDocument/2006/relationships" r:id="rId1">
    <sheetNames>
      <sheetName val="apron"/>
      <sheetName val="Harsat"/>
      <sheetName val="An_pdkg"/>
    </sheetNames>
    <sheetDataSet>
      <sheetData sheetId="0" refreshError="1"/>
      <sheetData sheetId="1" refreshError="1"/>
      <sheetData sheetId="2" refreshError="1"/>
    </sheetDataSet>
  </externalBook>
</externalLink>
</file>

<file path=xl/externalLinks/externalLink192.xml><?xml version="1.0" encoding="utf-8"?>
<externalLink xmlns="http://schemas.openxmlformats.org/spreadsheetml/2006/main">
  <externalBook xmlns:r="http://schemas.openxmlformats.org/officeDocument/2006/relationships" r:id="rId1">
    <sheetNames>
      <sheetName val="Rekapitulasi"/>
      <sheetName val="Kuantitas"/>
      <sheetName val="Analisa"/>
      <sheetName val="DU&amp;B"/>
      <sheetName val="jadwal"/>
    </sheetNames>
    <sheetDataSet>
      <sheetData sheetId="0"/>
      <sheetData sheetId="1"/>
      <sheetData sheetId="2"/>
      <sheetData sheetId="3">
        <row r="31">
          <cell r="F31">
            <v>18000</v>
          </cell>
        </row>
        <row r="33">
          <cell r="F33">
            <v>130000</v>
          </cell>
        </row>
        <row r="47">
          <cell r="F47">
            <v>254600</v>
          </cell>
        </row>
        <row r="49">
          <cell r="F49">
            <v>173907</v>
          </cell>
        </row>
      </sheetData>
      <sheetData sheetId="4"/>
    </sheetDataSet>
  </externalBook>
</externalLink>
</file>

<file path=xl/externalLinks/externalLink193.xml><?xml version="1.0" encoding="utf-8"?>
<externalLink xmlns="http://schemas.openxmlformats.org/spreadsheetml/2006/main">
  <externalBook xmlns:r="http://schemas.openxmlformats.org/officeDocument/2006/relationships" r:id="rId1">
    <sheetNames>
      <sheetName val="METODE"/>
      <sheetName val="ANALISA"/>
      <sheetName val="HS"/>
      <sheetName val="uraianaspal"/>
      <sheetName val="uraianII_VIII"/>
      <sheetName val="uraianIX"/>
      <sheetName val="UraianX"/>
      <sheetName val="Upah"/>
      <sheetName val="bahan"/>
      <sheetName val="alat"/>
      <sheetName val="kaputama"/>
      <sheetName val="PRODBAHAN"/>
      <sheetName val="quarry"/>
      <sheetName val="satbahan"/>
      <sheetName val="Sheet2"/>
      <sheetName val="satalat"/>
      <sheetName val="Data"/>
      <sheetName val="DAF-HARSAT"/>
      <sheetName val="Peralatan"/>
      <sheetName val="Basic Price"/>
      <sheetName val="Daf 1"/>
      <sheetName val="Anl"/>
      <sheetName val="Manpower"/>
      <sheetName val="Equipt,Tools&amp;Cons"/>
      <sheetName val="An."/>
      <sheetName val="Anal-1"/>
      <sheetName val="NP"/>
      <sheetName val="4-Basic Price"/>
      <sheetName val="5-ALAT(1)"/>
      <sheetName val="Informasi"/>
      <sheetName val="Rekap"/>
      <sheetName val="boq"/>
    </sheetNames>
    <sheetDataSet>
      <sheetData sheetId="0">
        <row r="13">
          <cell r="G13">
            <v>3000</v>
          </cell>
        </row>
      </sheetData>
      <sheetData sheetId="1">
        <row r="32">
          <cell r="G32">
            <v>1150</v>
          </cell>
        </row>
      </sheetData>
      <sheetData sheetId="2"/>
      <sheetData sheetId="3"/>
      <sheetData sheetId="4"/>
      <sheetData sheetId="5">
        <row r="13">
          <cell r="G13">
            <v>3000</v>
          </cell>
        </row>
      </sheetData>
      <sheetData sheetId="6">
        <row r="32">
          <cell r="G32">
            <v>1150</v>
          </cell>
        </row>
      </sheetData>
      <sheetData sheetId="7">
        <row r="13">
          <cell r="G13">
            <v>3000</v>
          </cell>
        </row>
        <row r="14">
          <cell r="G14">
            <v>2000</v>
          </cell>
        </row>
        <row r="15">
          <cell r="G15">
            <v>2500</v>
          </cell>
        </row>
      </sheetData>
      <sheetData sheetId="8">
        <row r="32">
          <cell r="G32">
            <v>1150</v>
          </cell>
        </row>
        <row r="33">
          <cell r="G33">
            <v>600</v>
          </cell>
        </row>
        <row r="34">
          <cell r="G34">
            <v>8500</v>
          </cell>
        </row>
      </sheetData>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94.xml><?xml version="1.0" encoding="utf-8"?>
<externalLink xmlns="http://schemas.openxmlformats.org/spreadsheetml/2006/main">
  <externalBook xmlns:r="http://schemas.openxmlformats.org/officeDocument/2006/relationships" r:id="rId1">
    <sheetNames>
      <sheetName val="Rekapitulasi SKS"/>
      <sheetName val="Rekapitulasi"/>
      <sheetName val="Kuantitas"/>
      <sheetName val="Analisa"/>
      <sheetName val="DU&amp;B"/>
      <sheetName val="sekedul"/>
      <sheetName val="anal tek"/>
      <sheetName val="peralatan"/>
      <sheetName val="personil"/>
      <sheetName val="Anas tek"/>
      <sheetName val="Sheet1"/>
      <sheetName val="Anl AB"/>
    </sheetNames>
    <sheetDataSet>
      <sheetData sheetId="0"/>
      <sheetData sheetId="1"/>
      <sheetData sheetId="2"/>
      <sheetData sheetId="3"/>
      <sheetData sheetId="4">
        <row r="10">
          <cell r="H10">
            <v>39000</v>
          </cell>
        </row>
        <row r="12">
          <cell r="H12">
            <v>60000</v>
          </cell>
        </row>
        <row r="13">
          <cell r="H13">
            <v>55000</v>
          </cell>
        </row>
      </sheetData>
      <sheetData sheetId="5"/>
      <sheetData sheetId="6"/>
      <sheetData sheetId="7"/>
      <sheetData sheetId="8"/>
      <sheetData sheetId="9"/>
      <sheetData sheetId="10"/>
      <sheetData sheetId="11"/>
    </sheetDataSet>
  </externalBook>
</externalLink>
</file>

<file path=xl/externalLinks/externalLink195.xml><?xml version="1.0" encoding="utf-8"?>
<externalLink xmlns="http://schemas.openxmlformats.org/spreadsheetml/2006/main">
  <externalBook xmlns:r="http://schemas.openxmlformats.org/officeDocument/2006/relationships" r:id="rId1">
    <sheetNames>
      <sheetName val="CH"/>
      <sheetName val="CHECK"/>
      <sheetName val="SCHE"/>
      <sheetName val="SRT"/>
      <sheetName val="Rek"/>
      <sheetName val="BQ"/>
      <sheetName val="MJR"/>
      <sheetName val="Ana"/>
      <sheetName val="Met"/>
      <sheetName val="hsd"/>
      <sheetName val="Mob"/>
      <sheetName val="AN-E"/>
      <sheetName val="MOS"/>
      <sheetName val="ALAT"/>
      <sheetName val="GEL"/>
      <sheetName val="Form"/>
      <sheetName val="Lamp Mob"/>
      <sheetName val="STAF"/>
      <sheetName val="PENG."/>
      <sheetName val="Ana (2)"/>
      <sheetName val="Met Col"/>
      <sheetName val="Ana.Non "/>
      <sheetName val="Meth.Non"/>
      <sheetName val="PENG.2"/>
      <sheetName val="PENG.3"/>
      <sheetName val="ORG2"/>
      <sheetName val="CUR"/>
      <sheetName val="Minat"/>
      <sheetName val="Sheet1"/>
      <sheetName val="IND"/>
      <sheetName val="BOQ"/>
      <sheetName val="STF (2)"/>
      <sheetName val="alt-cimangkok"/>
      <sheetName val="SCH"/>
      <sheetName val="SUB"/>
      <sheetName val="DLM"/>
      <sheetName val="BALT"/>
      <sheetName val="LMP.1"/>
      <sheetName val="LMP.2"/>
      <sheetName val="RTN"/>
      <sheetName val="ANA (BAK)"/>
      <sheetName val="MET (BAK)"/>
      <sheetName val="CMK"/>
      <sheetName val="TM"/>
      <sheetName val="DU&amp;B"/>
      <sheetName val="Basic Price"/>
    </sheetNames>
    <sheetDataSet>
      <sheetData sheetId="0" refreshError="1">
        <row r="1">
          <cell r="A1" t="str">
            <v>Bandung, 1 Agustus 2002</v>
          </cell>
        </row>
        <row r="33">
          <cell r="B33">
            <v>26</v>
          </cell>
        </row>
      </sheetData>
      <sheetData sheetId="1" refreshError="1"/>
      <sheetData sheetId="2" refreshError="1"/>
      <sheetData sheetId="3" refreshError="1"/>
      <sheetData sheetId="4" refreshError="1"/>
      <sheetData sheetId="5"/>
      <sheetData sheetId="6" refreshError="1"/>
      <sheetData sheetId="7"/>
      <sheetData sheetId="8" refreshError="1"/>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Set>
  </externalBook>
</externalLink>
</file>

<file path=xl/externalLinks/externalLink196.xml><?xml version="1.0" encoding="utf-8"?>
<externalLink xmlns="http://schemas.openxmlformats.org/spreadsheetml/2006/main">
  <externalBook xmlns:r="http://schemas.openxmlformats.org/officeDocument/2006/relationships" r:id="rId1">
    <sheetNames>
      <sheetName val="MAP"/>
      <sheetName val="RKP"/>
      <sheetName val="DKH_1"/>
      <sheetName val="DKH_2"/>
      <sheetName val="ANAL_PU"/>
      <sheetName val="ANAL_PU2"/>
      <sheetName val="HS"/>
      <sheetName val="SUB"/>
      <sheetName val="ANAL_WK"/>
      <sheetName val="610.04"/>
      <sheetName val="610.05"/>
      <sheetName val="610.06"/>
      <sheetName val="610.07"/>
      <sheetName val="610.08"/>
      <sheetName val="COVERDAM"/>
      <sheetName val="Sheet6"/>
    </sheetNames>
    <sheetDataSet>
      <sheetData sheetId="0"/>
      <sheetData sheetId="1"/>
      <sheetData sheetId="2"/>
      <sheetData sheetId="3"/>
      <sheetData sheetId="4"/>
      <sheetData sheetId="5"/>
      <sheetData sheetId="6"/>
      <sheetData sheetId="7"/>
      <sheetData sheetId="8"/>
      <sheetData sheetId="9">
        <row r="44">
          <cell r="U44">
            <v>711023250</v>
          </cell>
        </row>
      </sheetData>
      <sheetData sheetId="10">
        <row r="104">
          <cell r="P104">
            <v>298850000</v>
          </cell>
        </row>
      </sheetData>
      <sheetData sheetId="11">
        <row r="100">
          <cell r="R100">
            <v>2547132683.9545455</v>
          </cell>
        </row>
      </sheetData>
      <sheetData sheetId="12">
        <row r="26">
          <cell r="R26">
            <v>85000000</v>
          </cell>
        </row>
      </sheetData>
      <sheetData sheetId="13">
        <row r="22">
          <cell r="N22">
            <v>77340188.02670455</v>
          </cell>
        </row>
      </sheetData>
      <sheetData sheetId="14"/>
      <sheetData sheetId="15"/>
    </sheetDataSet>
  </externalBook>
</externalLink>
</file>

<file path=xl/externalLinks/externalLink197.xml><?xml version="1.0" encoding="utf-8"?>
<externalLink xmlns="http://schemas.openxmlformats.org/spreadsheetml/2006/main">
  <externalBook xmlns:r="http://schemas.openxmlformats.org/officeDocument/2006/relationships" r:id="rId1">
    <sheetNames>
      <sheetName val="RKP"/>
      <sheetName val="RAB"/>
      <sheetName val="bahan"/>
      <sheetName val="anls"/>
      <sheetName val="TP ALAT"/>
      <sheetName val="OP ALAT"/>
      <sheetName val="ANATEK"/>
      <sheetName val="S-CURVE"/>
    </sheetNames>
    <sheetDataSet>
      <sheetData sheetId="0"/>
      <sheetData sheetId="1"/>
      <sheetData sheetId="2">
        <row r="45">
          <cell r="F45">
            <v>17500</v>
          </cell>
        </row>
      </sheetData>
      <sheetData sheetId="3"/>
      <sheetData sheetId="4"/>
      <sheetData sheetId="5"/>
      <sheetData sheetId="6"/>
      <sheetData sheetId="7"/>
    </sheetDataSet>
  </externalBook>
</externalLink>
</file>

<file path=xl/externalLinks/externalLink198.xml><?xml version="1.0" encoding="utf-8"?>
<externalLink xmlns="http://schemas.openxmlformats.org/spreadsheetml/2006/main">
  <externalBook xmlns:r="http://schemas.openxmlformats.org/officeDocument/2006/relationships" r:id="rId1">
    <sheetNames>
      <sheetName val="Rekap"/>
      <sheetName val="Alat"/>
      <sheetName val="PP"/>
      <sheetName val="BAU"/>
      <sheetName val="Rupa2"/>
      <sheetName val="Bank"/>
      <sheetName val="Gaji"/>
      <sheetName val="Allowance"/>
      <sheetName val="SPJ"/>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99">
          <cell r="B99" t="str">
            <v>KJ</v>
          </cell>
          <cell r="C99" t="str">
            <v>PENGINAPAN</v>
          </cell>
          <cell r="D99" t="str">
            <v>UANG HARIAN</v>
          </cell>
          <cell r="E99" t="str">
            <v>TIKET</v>
          </cell>
          <cell r="F99" t="str">
            <v>FISKAL</v>
          </cell>
          <cell r="G99" t="str">
            <v>AIRPORT TAX</v>
          </cell>
          <cell r="H99" t="str">
            <v>TAXI IND</v>
          </cell>
          <cell r="I99" t="str">
            <v>AIRPORT TAX</v>
          </cell>
          <cell r="J99" t="str">
            <v>TAXI QATAR</v>
          </cell>
          <cell r="K99" t="str">
            <v>TOTAL</v>
          </cell>
        </row>
        <row r="100">
          <cell r="H100" t="str">
            <v>JAKARTA</v>
          </cell>
          <cell r="I100" t="str">
            <v>DOHA</v>
          </cell>
        </row>
        <row r="101">
          <cell r="B101">
            <v>1</v>
          </cell>
          <cell r="C101">
            <v>7452000</v>
          </cell>
          <cell r="D101">
            <v>3312000</v>
          </cell>
          <cell r="E101">
            <v>5290000</v>
          </cell>
          <cell r="F101">
            <v>1000000</v>
          </cell>
          <cell r="G101">
            <v>125000</v>
          </cell>
          <cell r="H101">
            <v>125000</v>
          </cell>
          <cell r="I101">
            <v>0</v>
          </cell>
          <cell r="J101">
            <v>100000</v>
          </cell>
          <cell r="K101">
            <v>17404000</v>
          </cell>
        </row>
        <row r="102">
          <cell r="B102">
            <v>2</v>
          </cell>
          <cell r="C102">
            <v>7452000</v>
          </cell>
          <cell r="D102">
            <v>3312000</v>
          </cell>
          <cell r="E102">
            <v>5290000</v>
          </cell>
          <cell r="F102">
            <v>1000000</v>
          </cell>
          <cell r="G102">
            <v>125000</v>
          </cell>
          <cell r="H102">
            <v>125000</v>
          </cell>
          <cell r="I102">
            <v>0</v>
          </cell>
          <cell r="J102">
            <v>100000</v>
          </cell>
          <cell r="K102">
            <v>17404000</v>
          </cell>
        </row>
        <row r="103">
          <cell r="B103">
            <v>3</v>
          </cell>
          <cell r="C103">
            <v>7452000</v>
          </cell>
          <cell r="D103">
            <v>3312000</v>
          </cell>
          <cell r="E103">
            <v>5290000</v>
          </cell>
          <cell r="F103">
            <v>1000000</v>
          </cell>
          <cell r="G103">
            <v>125000</v>
          </cell>
          <cell r="H103">
            <v>125000</v>
          </cell>
          <cell r="I103">
            <v>0</v>
          </cell>
          <cell r="J103">
            <v>100000</v>
          </cell>
          <cell r="K103">
            <v>17404000</v>
          </cell>
        </row>
        <row r="104">
          <cell r="B104">
            <v>4</v>
          </cell>
          <cell r="C104">
            <v>7452000</v>
          </cell>
          <cell r="D104">
            <v>3312000</v>
          </cell>
          <cell r="E104">
            <v>5290000</v>
          </cell>
          <cell r="F104">
            <v>1000000</v>
          </cell>
          <cell r="G104">
            <v>125000</v>
          </cell>
          <cell r="H104">
            <v>125000</v>
          </cell>
          <cell r="I104">
            <v>0</v>
          </cell>
          <cell r="J104">
            <v>100000</v>
          </cell>
          <cell r="K104">
            <v>17404000</v>
          </cell>
        </row>
        <row r="105">
          <cell r="B105">
            <v>5</v>
          </cell>
          <cell r="C105">
            <v>7452000</v>
          </cell>
          <cell r="D105">
            <v>3312000</v>
          </cell>
          <cell r="E105">
            <v>5290000</v>
          </cell>
          <cell r="F105">
            <v>1000000</v>
          </cell>
          <cell r="G105">
            <v>125000</v>
          </cell>
          <cell r="H105">
            <v>125000</v>
          </cell>
          <cell r="I105">
            <v>0</v>
          </cell>
          <cell r="J105">
            <v>100000</v>
          </cell>
          <cell r="K105">
            <v>17404000</v>
          </cell>
        </row>
        <row r="106">
          <cell r="B106">
            <v>6</v>
          </cell>
          <cell r="C106">
            <v>7452000</v>
          </cell>
          <cell r="D106">
            <v>3312000</v>
          </cell>
          <cell r="E106">
            <v>5290000</v>
          </cell>
          <cell r="F106">
            <v>1000000</v>
          </cell>
          <cell r="G106">
            <v>125000</v>
          </cell>
          <cell r="H106">
            <v>125000</v>
          </cell>
          <cell r="I106">
            <v>0</v>
          </cell>
          <cell r="J106">
            <v>100000</v>
          </cell>
          <cell r="K106">
            <v>17404000</v>
          </cell>
        </row>
        <row r="107">
          <cell r="B107">
            <v>7</v>
          </cell>
          <cell r="C107">
            <v>8280000</v>
          </cell>
          <cell r="D107">
            <v>3312000</v>
          </cell>
          <cell r="E107">
            <v>5290000</v>
          </cell>
          <cell r="F107">
            <v>1000000</v>
          </cell>
          <cell r="G107">
            <v>125000</v>
          </cell>
          <cell r="H107">
            <v>125000</v>
          </cell>
          <cell r="I107">
            <v>0</v>
          </cell>
          <cell r="J107">
            <v>100000</v>
          </cell>
          <cell r="K107">
            <v>18232000</v>
          </cell>
        </row>
        <row r="108">
          <cell r="B108">
            <v>8</v>
          </cell>
          <cell r="C108">
            <v>8280000</v>
          </cell>
          <cell r="D108">
            <v>3312000</v>
          </cell>
          <cell r="E108">
            <v>5290000</v>
          </cell>
          <cell r="F108">
            <v>1000000</v>
          </cell>
          <cell r="G108">
            <v>125000</v>
          </cell>
          <cell r="H108">
            <v>125000</v>
          </cell>
          <cell r="I108">
            <v>0</v>
          </cell>
          <cell r="J108">
            <v>100000</v>
          </cell>
          <cell r="K108">
            <v>18232000</v>
          </cell>
        </row>
        <row r="109">
          <cell r="B109">
            <v>9</v>
          </cell>
          <cell r="C109">
            <v>8280000</v>
          </cell>
          <cell r="D109">
            <v>3312000</v>
          </cell>
          <cell r="E109">
            <v>5290000</v>
          </cell>
          <cell r="F109">
            <v>1000000</v>
          </cell>
          <cell r="G109">
            <v>125000</v>
          </cell>
          <cell r="H109">
            <v>125000</v>
          </cell>
          <cell r="I109">
            <v>0</v>
          </cell>
          <cell r="J109">
            <v>100000</v>
          </cell>
          <cell r="K109">
            <v>18232000</v>
          </cell>
        </row>
        <row r="110">
          <cell r="B110">
            <v>10</v>
          </cell>
          <cell r="C110">
            <v>8280000</v>
          </cell>
          <cell r="D110">
            <v>3312000</v>
          </cell>
          <cell r="E110">
            <v>5290000</v>
          </cell>
          <cell r="F110">
            <v>1000000</v>
          </cell>
          <cell r="G110">
            <v>125000</v>
          </cell>
          <cell r="H110">
            <v>125000</v>
          </cell>
          <cell r="I110">
            <v>0</v>
          </cell>
          <cell r="J110">
            <v>100000</v>
          </cell>
          <cell r="K110">
            <v>18232000</v>
          </cell>
        </row>
        <row r="111">
          <cell r="B111">
            <v>11</v>
          </cell>
          <cell r="C111">
            <v>8280000</v>
          </cell>
          <cell r="D111">
            <v>3864000</v>
          </cell>
          <cell r="E111">
            <v>5290000</v>
          </cell>
          <cell r="F111">
            <v>1000000</v>
          </cell>
          <cell r="G111">
            <v>125000</v>
          </cell>
          <cell r="H111">
            <v>125000</v>
          </cell>
          <cell r="I111">
            <v>0</v>
          </cell>
          <cell r="J111">
            <v>100000</v>
          </cell>
          <cell r="K111">
            <v>18784000</v>
          </cell>
        </row>
        <row r="112">
          <cell r="B112">
            <v>12</v>
          </cell>
          <cell r="C112">
            <v>8280000</v>
          </cell>
          <cell r="D112">
            <v>3864000</v>
          </cell>
          <cell r="E112">
            <v>5290000</v>
          </cell>
          <cell r="F112">
            <v>1000000</v>
          </cell>
          <cell r="G112">
            <v>125000</v>
          </cell>
          <cell r="H112">
            <v>125000</v>
          </cell>
          <cell r="I112">
            <v>0</v>
          </cell>
          <cell r="J112">
            <v>100000</v>
          </cell>
          <cell r="K112">
            <v>18784000</v>
          </cell>
        </row>
        <row r="113">
          <cell r="B113">
            <v>13</v>
          </cell>
          <cell r="C113">
            <v>8280000</v>
          </cell>
          <cell r="D113">
            <v>3864000</v>
          </cell>
          <cell r="E113">
            <v>5290000</v>
          </cell>
          <cell r="F113">
            <v>1000000</v>
          </cell>
          <cell r="G113">
            <v>125000</v>
          </cell>
          <cell r="H113">
            <v>125000</v>
          </cell>
          <cell r="I113">
            <v>0</v>
          </cell>
          <cell r="J113">
            <v>100000</v>
          </cell>
          <cell r="K113">
            <v>18784000</v>
          </cell>
        </row>
        <row r="114">
          <cell r="B114">
            <v>14</v>
          </cell>
          <cell r="C114">
            <v>8280000</v>
          </cell>
          <cell r="D114">
            <v>3864000</v>
          </cell>
          <cell r="E114">
            <v>5290000</v>
          </cell>
          <cell r="F114">
            <v>1000000</v>
          </cell>
          <cell r="G114">
            <v>125000</v>
          </cell>
          <cell r="H114">
            <v>125000</v>
          </cell>
          <cell r="I114">
            <v>0</v>
          </cell>
          <cell r="J114">
            <v>100000</v>
          </cell>
          <cell r="K114">
            <v>18784000</v>
          </cell>
        </row>
        <row r="115">
          <cell r="B115">
            <v>15</v>
          </cell>
          <cell r="C115">
            <v>8280000</v>
          </cell>
          <cell r="D115">
            <v>3864000</v>
          </cell>
          <cell r="E115">
            <v>5290000</v>
          </cell>
          <cell r="F115">
            <v>1000000</v>
          </cell>
          <cell r="G115">
            <v>125000</v>
          </cell>
          <cell r="H115">
            <v>125000</v>
          </cell>
          <cell r="I115">
            <v>0</v>
          </cell>
          <cell r="J115">
            <v>100000</v>
          </cell>
          <cell r="K115">
            <v>18784000</v>
          </cell>
        </row>
        <row r="116">
          <cell r="B116">
            <v>16</v>
          </cell>
          <cell r="C116">
            <v>8280000</v>
          </cell>
          <cell r="D116">
            <v>3864000</v>
          </cell>
          <cell r="E116">
            <v>5290000</v>
          </cell>
          <cell r="F116">
            <v>1000000</v>
          </cell>
          <cell r="G116">
            <v>125000</v>
          </cell>
          <cell r="H116">
            <v>125000</v>
          </cell>
          <cell r="I116">
            <v>0</v>
          </cell>
          <cell r="J116">
            <v>100000</v>
          </cell>
          <cell r="K116">
            <v>18784000</v>
          </cell>
        </row>
        <row r="117">
          <cell r="B117">
            <v>17</v>
          </cell>
          <cell r="C117">
            <v>8280000</v>
          </cell>
          <cell r="D117">
            <v>3864000</v>
          </cell>
          <cell r="E117">
            <v>5290000</v>
          </cell>
          <cell r="F117">
            <v>1000000</v>
          </cell>
          <cell r="G117">
            <v>125000</v>
          </cell>
          <cell r="H117">
            <v>125000</v>
          </cell>
          <cell r="I117">
            <v>0</v>
          </cell>
          <cell r="J117">
            <v>100000</v>
          </cell>
          <cell r="K117">
            <v>18784000</v>
          </cell>
        </row>
        <row r="118">
          <cell r="B118">
            <v>18</v>
          </cell>
          <cell r="C118">
            <v>8280000</v>
          </cell>
          <cell r="D118">
            <v>3864000</v>
          </cell>
          <cell r="E118">
            <v>5290000</v>
          </cell>
          <cell r="F118">
            <v>1000000</v>
          </cell>
          <cell r="G118">
            <v>125000</v>
          </cell>
          <cell r="H118">
            <v>125000</v>
          </cell>
          <cell r="I118">
            <v>0</v>
          </cell>
          <cell r="J118">
            <v>100000</v>
          </cell>
          <cell r="K118">
            <v>18784000</v>
          </cell>
        </row>
        <row r="119">
          <cell r="B119">
            <v>19</v>
          </cell>
          <cell r="C119">
            <v>8280000</v>
          </cell>
          <cell r="D119">
            <v>3864000</v>
          </cell>
          <cell r="E119">
            <v>5290000</v>
          </cell>
          <cell r="F119">
            <v>1000000</v>
          </cell>
          <cell r="G119">
            <v>125000</v>
          </cell>
          <cell r="H119">
            <v>125000</v>
          </cell>
          <cell r="I119">
            <v>0</v>
          </cell>
          <cell r="J119">
            <v>100000</v>
          </cell>
          <cell r="K119">
            <v>18784000</v>
          </cell>
        </row>
        <row r="120">
          <cell r="B120">
            <v>20</v>
          </cell>
          <cell r="C120">
            <v>8280000</v>
          </cell>
          <cell r="D120">
            <v>3864000</v>
          </cell>
          <cell r="E120">
            <v>5290000</v>
          </cell>
          <cell r="F120">
            <v>1000000</v>
          </cell>
          <cell r="G120">
            <v>125000</v>
          </cell>
          <cell r="H120">
            <v>125000</v>
          </cell>
          <cell r="I120">
            <v>0</v>
          </cell>
          <cell r="J120">
            <v>100000</v>
          </cell>
          <cell r="K120">
            <v>18784000</v>
          </cell>
        </row>
      </sheetData>
    </sheetDataSet>
  </externalBook>
</externalLink>
</file>

<file path=xl/externalLinks/externalLink199.xml><?xml version="1.0" encoding="utf-8"?>
<externalLink xmlns="http://schemas.openxmlformats.org/spreadsheetml/2006/main">
  <externalBook xmlns:r="http://schemas.openxmlformats.org/officeDocument/2006/relationships" r:id="rId1">
    <sheetNames>
      <sheetName val="IV.PERLINTASAN PIPA"/>
      <sheetName val="III.IPA 10 LPD"/>
      <sheetName val="1.Neo_pbersih-lap"/>
      <sheetName val="2.Neo_Galian"/>
      <sheetName val="3.Neo_Timb-tanah"/>
      <sheetName val="4.Neo_UrugPsr-aans-btkali"/>
      <sheetName val="5.Neo_PsBta"/>
      <sheetName val="6.Neo_StmpBtn123"/>
      <sheetName val="7.Neo_pipework"/>
      <sheetName val="II.BANG SIPIL"/>
      <sheetName val="BETON BERTULANG"/>
      <sheetName val="rekap harga satua"/>
      <sheetName val="Upah-Bahan"/>
      <sheetName val="Sewa Peralatan"/>
      <sheetName val="I.PIPA"/>
      <sheetName val="SAT PIPE"/>
      <sheetName val="."/>
      <sheetName val=".."/>
      <sheetName val="..."/>
      <sheetName val="...."/>
      <sheetName val="........."/>
      <sheetName val="......."/>
      <sheetName val="....."/>
      <sheetName val="UPAH"/>
      <sheetName val="bahan"/>
      <sheetName val="Kuantitas &amp; Harga"/>
    </sheetNames>
    <sheetDataSet>
      <sheetData sheetId="0" refreshError="1"/>
      <sheetData sheetId="1" refreshError="1"/>
      <sheetData sheetId="2"/>
      <sheetData sheetId="3"/>
      <sheetData sheetId="4"/>
      <sheetData sheetId="5"/>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00.xml><?xml version="1.0" encoding="utf-8"?>
<externalLink xmlns="http://schemas.openxmlformats.org/spreadsheetml/2006/main">
  <externalBook xmlns:r="http://schemas.openxmlformats.org/officeDocument/2006/relationships" r:id="rId1">
    <sheetNames>
      <sheetName val="RekapEE"/>
      <sheetName val="RAB2EE"/>
      <sheetName val="RekapOE"/>
      <sheetName val="RAB2OE"/>
      <sheetName val="RekapKosong"/>
      <sheetName val="RAB2Kosong"/>
      <sheetName val="B.T"/>
      <sheetName val="Coba-coba"/>
    </sheetNames>
    <sheetDataSet>
      <sheetData sheetId="0" refreshError="1"/>
      <sheetData sheetId="1" refreshError="1"/>
      <sheetData sheetId="2" refreshError="1"/>
      <sheetData sheetId="3" refreshError="1"/>
      <sheetData sheetId="4" refreshError="1"/>
      <sheetData sheetId="5" refreshError="1"/>
      <sheetData sheetId="6" refreshError="1">
        <row r="9">
          <cell r="C9">
            <v>0.61653755826699685</v>
          </cell>
        </row>
        <row r="11">
          <cell r="C11">
            <v>0.88781408390447547</v>
          </cell>
        </row>
      </sheetData>
      <sheetData sheetId="7" refreshError="1"/>
    </sheetDataSet>
  </externalBook>
</externalLink>
</file>

<file path=xl/externalLinks/externalLink201.xml><?xml version="1.0" encoding="utf-8"?>
<externalLink xmlns="http://schemas.openxmlformats.org/spreadsheetml/2006/main">
  <externalBook xmlns:r="http://schemas.openxmlformats.org/officeDocument/2006/relationships" r:id="rId1">
    <sheetNames>
      <sheetName val="RekapEE"/>
      <sheetName val="RAB2EE"/>
      <sheetName val="RekapOE"/>
      <sheetName val="RAB2OE"/>
      <sheetName val="RekapKosong"/>
      <sheetName val="RAB2Kosong"/>
      <sheetName val="RAB1"/>
      <sheetName val="Analisa"/>
      <sheetName val="AnalisaKosong"/>
      <sheetName val="Harga"/>
      <sheetName val="HitunganUtama"/>
      <sheetName val="B.T"/>
      <sheetName val="Hit Besi Puskesmas "/>
      <sheetName val="Hit Besi Gudang"/>
    </sheetNames>
    <sheetDataSet>
      <sheetData sheetId="0"/>
      <sheetData sheetId="1"/>
      <sheetData sheetId="2"/>
      <sheetData sheetId="3"/>
      <sheetData sheetId="4"/>
      <sheetData sheetId="5"/>
      <sheetData sheetId="6"/>
      <sheetData sheetId="7"/>
      <sheetData sheetId="8"/>
      <sheetData sheetId="9"/>
      <sheetData sheetId="10"/>
      <sheetData sheetId="11">
        <row r="5">
          <cell r="C5">
            <v>0.22195352097611887</v>
          </cell>
        </row>
        <row r="7">
          <cell r="C7">
            <v>0.39458403729087799</v>
          </cell>
        </row>
        <row r="15">
          <cell r="C15">
            <v>1.5783361491635119</v>
          </cell>
        </row>
        <row r="18">
          <cell r="C18">
            <v>2.2257005853438585</v>
          </cell>
        </row>
      </sheetData>
      <sheetData sheetId="12"/>
      <sheetData sheetId="13"/>
    </sheetDataSet>
  </externalBook>
</externalLink>
</file>

<file path=xl/externalLinks/externalLink202.xml><?xml version="1.0" encoding="utf-8"?>
<externalLink xmlns="http://schemas.openxmlformats.org/spreadsheetml/2006/main">
  <externalBook xmlns:r="http://schemas.openxmlformats.org/officeDocument/2006/relationships" r:id="rId1">
    <sheetNames>
      <sheetName val="D3B1"/>
      <sheetName val="Paya Metah"/>
      <sheetName val="Alur Siak"/>
      <sheetName val="Jamur Jelatang"/>
      <sheetName val="Paya Prang"/>
      <sheetName val="Bukit Keranji"/>
      <sheetName val="Pante Perlak"/>
      <sheetName val="Paya Udang"/>
      <sheetName val="Tanah Terban"/>
    </sheetNames>
    <sheetDataSet>
      <sheetData sheetId="0" refreshError="1"/>
      <sheetData sheetId="1" refreshError="1"/>
      <sheetData sheetId="2" refreshError="1"/>
      <sheetData sheetId="3" refreshError="1">
        <row r="26">
          <cell r="P26">
            <v>420782.30000000005</v>
          </cell>
        </row>
        <row r="27">
          <cell r="P27">
            <v>20103.895</v>
          </cell>
        </row>
      </sheetData>
      <sheetData sheetId="4" refreshError="1"/>
      <sheetData sheetId="5" refreshError="1"/>
      <sheetData sheetId="6" refreshError="1"/>
      <sheetData sheetId="7" refreshError="1"/>
      <sheetData sheetId="8" refreshError="1"/>
    </sheetDataSet>
  </externalBook>
</externalLink>
</file>

<file path=xl/externalLinks/externalLink203.xml><?xml version="1.0" encoding="utf-8"?>
<externalLink xmlns="http://schemas.openxmlformats.org/spreadsheetml/2006/main">
  <externalBook xmlns:r="http://schemas.openxmlformats.org/officeDocument/2006/relationships" r:id="rId1">
    <sheetNames>
      <sheetName val="Check list"/>
      <sheetName val="MAPP"/>
      <sheetName val="Rekap BoQ"/>
      <sheetName val="BoQ Total"/>
      <sheetName val="Material"/>
      <sheetName val="Upah"/>
      <sheetName val="Sub"/>
      <sheetName val="Alat"/>
      <sheetName val="Bab1"/>
      <sheetName val="RinciBab1"/>
      <sheetName val="Tunnel KAI"/>
      <sheetName val="Bab2"/>
      <sheetName val="Bab3"/>
      <sheetName val="Bab4"/>
      <sheetName val="Antek1"/>
      <sheetName val="Bab5"/>
      <sheetName val="Bab6"/>
      <sheetName val="Bab7"/>
      <sheetName val="Antek3"/>
      <sheetName val="Bab8"/>
      <sheetName val="Bab9"/>
      <sheetName val="Bab10"/>
      <sheetName val="Antek2"/>
      <sheetName val="Bab11"/>
      <sheetName val="Bab12"/>
      <sheetName val="Bab13"/>
      <sheetName val="Bab16a"/>
      <sheetName val="Bab16b"/>
      <sheetName val="Bab16c"/>
      <sheetName val="Bab14"/>
      <sheetName val="RCP"/>
      <sheetName val="Stressing bed"/>
      <sheetName val="Formwork"/>
      <sheetName val="Staging"/>
      <sheetName val="Bab15"/>
      <sheetName val="Anal.alat"/>
      <sheetName val="Bekisting"/>
      <sheetName val="Note"/>
      <sheetName val="rc_plate"/>
      <sheetName val="IDC 6.4"/>
      <sheetName val="IDC 6.5a"/>
      <sheetName val="IDC 6.5b"/>
      <sheetName val="IDC 6.6a"/>
      <sheetName val="IDC 6.6b"/>
      <sheetName val="IDC 6.7"/>
      <sheetName val="IDC 6.8"/>
    </sheetNames>
    <sheetDataSet>
      <sheetData sheetId="0" refreshError="1"/>
      <sheetData sheetId="1">
        <row r="22">
          <cell r="T22">
            <v>13500</v>
          </cell>
        </row>
      </sheetData>
      <sheetData sheetId="2" refreshError="1"/>
      <sheetData sheetId="3"/>
      <sheetData sheetId="4">
        <row r="619">
          <cell r="J619">
            <v>380000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04.xml><?xml version="1.0" encoding="utf-8"?>
<externalLink xmlns="http://schemas.openxmlformats.org/spreadsheetml/2006/main">
  <externalBook xmlns:r="http://schemas.openxmlformats.org/officeDocument/2006/relationships" r:id="rId1">
    <sheetNames>
      <sheetName val="PNW"/>
      <sheetName val="JDWL"/>
      <sheetName val="SUBKONT"/>
      <sheetName val="Analisa Alat"/>
      <sheetName val="Sewa Alat"/>
      <sheetName val="MOB"/>
      <sheetName val="Metode"/>
      <sheetName val="REKAP"/>
      <sheetName val="RAB"/>
      <sheetName val="Harga Bahan"/>
      <sheetName val="Analisa"/>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05.xml><?xml version="1.0" encoding="utf-8"?>
<externalLink xmlns="http://schemas.openxmlformats.org/spreadsheetml/2006/main">
  <externalBook xmlns:r="http://schemas.openxmlformats.org/officeDocument/2006/relationships" r:id="rId1">
    <sheetNames>
      <sheetName val="Data Induk"/>
      <sheetName val="Penawaran"/>
      <sheetName val="Rekapitulasi"/>
      <sheetName val="Kuantitas &amp; Harga"/>
      <sheetName val="Anl. Mobilisasi"/>
      <sheetName val="Analisa"/>
      <sheetName val="Harga Satuan"/>
      <sheetName val="Anl. Teknik"/>
      <sheetName val="Jadwal Pelaksanaan"/>
      <sheetName val="Subkontrak"/>
      <sheetName val="Dftr Personil"/>
      <sheetName val="Dtr Alat"/>
      <sheetName val="Dftr Simak"/>
      <sheetName val="Dftr Lmp Pnwr"/>
      <sheetName val="Mata Utama"/>
      <sheetName val="Jadwal Ala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06.xml><?xml version="1.0" encoding="utf-8"?>
<externalLink xmlns="http://schemas.openxmlformats.org/spreadsheetml/2006/main">
  <externalBook xmlns:r="http://schemas.openxmlformats.org/officeDocument/2006/relationships" r:id="rId1">
    <sheetNames>
      <sheetName val="bilangan"/>
      <sheetName val="BAPP-a(1)"/>
      <sheetName val="BAPP-b(1)"/>
      <sheetName val="BAPP-a(2)-PU"/>
      <sheetName val="BAPP-b(2)"/>
      <sheetName val="BAPP-a(2)-KKPA"/>
      <sheetName val="BAPP-a(3)-sisa"/>
      <sheetName val="BAPP-83.69%"/>
      <sheetName val="BAPP-120.000 m³"/>
      <sheetName val="Sheet2"/>
    </sheetNames>
    <sheetDataSet>
      <sheetData sheetId="0" refreshError="1">
        <row r="3">
          <cell r="AV3">
            <v>1</v>
          </cell>
          <cell r="AW3" t="str">
            <v>Januari</v>
          </cell>
          <cell r="AX3">
            <v>1</v>
          </cell>
          <cell r="AY3" t="str">
            <v>Satu</v>
          </cell>
        </row>
        <row r="4">
          <cell r="AV4">
            <v>2</v>
          </cell>
          <cell r="AW4" t="str">
            <v>Februari</v>
          </cell>
          <cell r="AX4">
            <v>2</v>
          </cell>
          <cell r="AY4" t="str">
            <v>Dua</v>
          </cell>
        </row>
        <row r="5">
          <cell r="AV5">
            <v>3</v>
          </cell>
          <cell r="AW5" t="str">
            <v>Maret</v>
          </cell>
          <cell r="AX5">
            <v>3</v>
          </cell>
          <cell r="AY5" t="str">
            <v>Tiga</v>
          </cell>
        </row>
        <row r="6">
          <cell r="AV6">
            <v>4</v>
          </cell>
          <cell r="AW6" t="str">
            <v>April</v>
          </cell>
          <cell r="AX6">
            <v>4</v>
          </cell>
          <cell r="AY6" t="str">
            <v>Empat</v>
          </cell>
        </row>
        <row r="7">
          <cell r="AV7">
            <v>5</v>
          </cell>
          <cell r="AW7" t="str">
            <v>Mei</v>
          </cell>
          <cell r="AX7">
            <v>5</v>
          </cell>
          <cell r="AY7" t="str">
            <v>Lima</v>
          </cell>
        </row>
        <row r="8">
          <cell r="AV8">
            <v>6</v>
          </cell>
          <cell r="AW8" t="str">
            <v>Juni</v>
          </cell>
          <cell r="AX8">
            <v>6</v>
          </cell>
          <cell r="AY8" t="str">
            <v>Enam</v>
          </cell>
        </row>
        <row r="9">
          <cell r="AV9">
            <v>7</v>
          </cell>
          <cell r="AW9" t="str">
            <v>Juli</v>
          </cell>
          <cell r="AX9">
            <v>7</v>
          </cell>
          <cell r="AY9" t="str">
            <v>Tujuh</v>
          </cell>
        </row>
        <row r="10">
          <cell r="AV10">
            <v>8</v>
          </cell>
          <cell r="AW10" t="str">
            <v>Agustus</v>
          </cell>
          <cell r="AX10">
            <v>8</v>
          </cell>
          <cell r="AY10" t="str">
            <v>Delapan</v>
          </cell>
        </row>
        <row r="11">
          <cell r="AV11">
            <v>9</v>
          </cell>
          <cell r="AW11" t="str">
            <v>September</v>
          </cell>
          <cell r="AX11">
            <v>9</v>
          </cell>
          <cell r="AY11" t="str">
            <v>Sembilan</v>
          </cell>
        </row>
        <row r="12">
          <cell r="AV12">
            <v>10</v>
          </cell>
          <cell r="AW12" t="str">
            <v>Oktober</v>
          </cell>
          <cell r="AX12">
            <v>10</v>
          </cell>
          <cell r="AY12" t="str">
            <v>Sepuluh</v>
          </cell>
        </row>
        <row r="13">
          <cell r="AV13">
            <v>11</v>
          </cell>
          <cell r="AW13" t="str">
            <v>Nopember</v>
          </cell>
          <cell r="AX13">
            <v>11</v>
          </cell>
          <cell r="AY13" t="str">
            <v>Sebelas</v>
          </cell>
        </row>
        <row r="14">
          <cell r="AV14">
            <v>12</v>
          </cell>
          <cell r="AW14" t="str">
            <v>Desember</v>
          </cell>
          <cell r="AX14">
            <v>12</v>
          </cell>
          <cell r="AY14" t="str">
            <v>Dua Belas</v>
          </cell>
        </row>
        <row r="15">
          <cell r="AX15">
            <v>13</v>
          </cell>
          <cell r="AY15" t="str">
            <v>Tiga Belas</v>
          </cell>
        </row>
        <row r="16">
          <cell r="AX16">
            <v>14</v>
          </cell>
          <cell r="AY16" t="str">
            <v>Empat Belas</v>
          </cell>
        </row>
        <row r="17">
          <cell r="AX17">
            <v>15</v>
          </cell>
          <cell r="AY17" t="str">
            <v>Lima Belas</v>
          </cell>
        </row>
        <row r="18">
          <cell r="AX18">
            <v>16</v>
          </cell>
          <cell r="AY18" t="str">
            <v>Enam Belas</v>
          </cell>
        </row>
        <row r="19">
          <cell r="AX19">
            <v>17</v>
          </cell>
          <cell r="AY19" t="str">
            <v>Tujuh Belas</v>
          </cell>
        </row>
        <row r="20">
          <cell r="AX20">
            <v>18</v>
          </cell>
          <cell r="AY20" t="str">
            <v>Delapan Belas</v>
          </cell>
        </row>
        <row r="21">
          <cell r="AX21">
            <v>19</v>
          </cell>
          <cell r="AY21" t="str">
            <v>Sembilan Belas</v>
          </cell>
        </row>
        <row r="22">
          <cell r="AX22">
            <v>20</v>
          </cell>
          <cell r="AY22" t="str">
            <v>Dua Puluh</v>
          </cell>
        </row>
        <row r="23">
          <cell r="AX23">
            <v>21</v>
          </cell>
          <cell r="AY23" t="str">
            <v>Dua Puluh Satu</v>
          </cell>
        </row>
        <row r="24">
          <cell r="AX24">
            <v>22</v>
          </cell>
          <cell r="AY24" t="str">
            <v>Dua Puluh Dua</v>
          </cell>
        </row>
        <row r="25">
          <cell r="AX25">
            <v>23</v>
          </cell>
          <cell r="AY25" t="str">
            <v>Dua Puluh Tiga</v>
          </cell>
        </row>
        <row r="26">
          <cell r="AX26">
            <v>24</v>
          </cell>
          <cell r="AY26" t="str">
            <v>Dua Puluh Empat</v>
          </cell>
        </row>
        <row r="27">
          <cell r="AX27">
            <v>25</v>
          </cell>
          <cell r="AY27" t="str">
            <v>Dua Puluh Lima</v>
          </cell>
        </row>
        <row r="28">
          <cell r="AX28">
            <v>26</v>
          </cell>
          <cell r="AY28" t="str">
            <v>Dua Puluh Enam</v>
          </cell>
        </row>
        <row r="29">
          <cell r="AX29">
            <v>27</v>
          </cell>
          <cell r="AY29" t="str">
            <v>Dua Puluh Tujuh</v>
          </cell>
        </row>
        <row r="30">
          <cell r="AX30">
            <v>28</v>
          </cell>
          <cell r="AY30" t="str">
            <v>Dua Puluh Delapan</v>
          </cell>
        </row>
        <row r="31">
          <cell r="AX31">
            <v>29</v>
          </cell>
          <cell r="AY31" t="str">
            <v>Dua Puluh Sembilan</v>
          </cell>
        </row>
        <row r="32">
          <cell r="AX32">
            <v>30</v>
          </cell>
          <cell r="AY32" t="str">
            <v>Tiga Puluh</v>
          </cell>
        </row>
        <row r="33">
          <cell r="AX33">
            <v>31</v>
          </cell>
          <cell r="AY33" t="str">
            <v>Tiga Puluh Satu</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7.xml><?xml version="1.0" encoding="utf-8"?>
<externalLink xmlns="http://schemas.openxmlformats.org/spreadsheetml/2006/main">
  <externalBook xmlns:r="http://schemas.openxmlformats.org/officeDocument/2006/relationships" r:id="rId1">
    <sheetNames>
      <sheetName val="Rekap"/>
      <sheetName val="Rab"/>
      <sheetName val="Upah&amp;Bahan"/>
      <sheetName val="Analisa "/>
      <sheetName val="Peralatan"/>
      <sheetName val="Curva S"/>
      <sheetName val="Lamp 5A"/>
      <sheetName val="lamp. 6a"/>
      <sheetName val="lamp. 6b"/>
      <sheetName val="Lamp 7"/>
      <sheetName val="Lamp 9)"/>
      <sheetName val="Lamp 10"/>
      <sheetName val="Lamp 11"/>
      <sheetName val="Lamp 13"/>
      <sheetName val="Lamp 14"/>
    </sheetNames>
    <sheetDataSet>
      <sheetData sheetId="0"/>
      <sheetData sheetId="1"/>
      <sheetData sheetId="2"/>
      <sheetData sheetId="3">
        <row r="153">
          <cell r="A153" t="str">
            <v>ANALISA HARGA SATUAN MATA PEMBAYARAN</v>
          </cell>
        </row>
        <row r="156">
          <cell r="A156" t="str">
            <v>Nama Penawar</v>
          </cell>
          <cell r="C156" t="str">
            <v>:</v>
          </cell>
          <cell r="D156" t="str">
            <v>CV. TAKABEYA PERKASA</v>
          </cell>
        </row>
        <row r="157">
          <cell r="A157" t="str">
            <v>Paket</v>
          </cell>
          <cell r="C157" t="str">
            <v>:</v>
          </cell>
          <cell r="D157" t="str">
            <v xml:space="preserve">Pemeliharaan Berkala Jalan Geudong - Makam Malikussaleh - Mancang </v>
          </cell>
        </row>
        <row r="158">
          <cell r="A158" t="str">
            <v>No. Paket</v>
          </cell>
          <cell r="C158" t="str">
            <v>:</v>
          </cell>
          <cell r="D158" t="str">
            <v>P.039</v>
          </cell>
        </row>
        <row r="159">
          <cell r="A159" t="str">
            <v>Provinsi</v>
          </cell>
          <cell r="C159" t="str">
            <v>:</v>
          </cell>
          <cell r="D159" t="str">
            <v>Nanggroe Aceh Darussalam</v>
          </cell>
        </row>
        <row r="160">
          <cell r="A160" t="str">
            <v>No. Item Pembayaran</v>
          </cell>
          <cell r="C160" t="str">
            <v>:</v>
          </cell>
          <cell r="D160" t="str">
            <v>3.1 ( 1 )</v>
          </cell>
        </row>
        <row r="161">
          <cell r="A161" t="str">
            <v>Jenis Pekerjaan</v>
          </cell>
          <cell r="C161" t="str">
            <v>:</v>
          </cell>
          <cell r="D161" t="str">
            <v>GALIAN BIASA</v>
          </cell>
        </row>
        <row r="162">
          <cell r="A162" t="str">
            <v>Satuan Pembayaran</v>
          </cell>
          <cell r="C162" t="str">
            <v>:</v>
          </cell>
          <cell r="D162" t="str">
            <v>M3</v>
          </cell>
        </row>
        <row r="165">
          <cell r="A165" t="str">
            <v>NO.</v>
          </cell>
          <cell r="B165" t="str">
            <v>KOMPONEN</v>
          </cell>
          <cell r="D165" t="str">
            <v>SATUAN</v>
          </cell>
          <cell r="E165" t="str">
            <v>PERKIRAAN</v>
          </cell>
          <cell r="F165" t="str">
            <v>HARGA SATUAN</v>
          </cell>
          <cell r="G165" t="str">
            <v>JUMLAH HARGA</v>
          </cell>
        </row>
        <row r="166">
          <cell r="E166" t="str">
            <v>KUANTITAS</v>
          </cell>
          <cell r="F166" t="str">
            <v>(Rp)</v>
          </cell>
          <cell r="G166" t="str">
            <v>(Rp)</v>
          </cell>
        </row>
        <row r="167">
          <cell r="A167" t="str">
            <v>A</v>
          </cell>
          <cell r="B167" t="str">
            <v>TENAGA KERJA</v>
          </cell>
        </row>
        <row r="169">
          <cell r="A169" t="str">
            <v>1.</v>
          </cell>
          <cell r="B169" t="str">
            <v>Pekerja</v>
          </cell>
          <cell r="D169" t="str">
            <v>Jam</v>
          </cell>
          <cell r="E169">
            <v>0.1</v>
          </cell>
          <cell r="F169">
            <v>2800</v>
          </cell>
          <cell r="G169">
            <v>280</v>
          </cell>
        </row>
        <row r="170">
          <cell r="A170" t="str">
            <v>2.</v>
          </cell>
          <cell r="B170" t="str">
            <v>Mandor</v>
          </cell>
          <cell r="D170" t="str">
            <v>Jam</v>
          </cell>
          <cell r="E170">
            <v>5.6899999999999999E-2</v>
          </cell>
          <cell r="F170">
            <v>3600</v>
          </cell>
          <cell r="G170">
            <v>204.84</v>
          </cell>
        </row>
        <row r="173">
          <cell r="A173" t="str">
            <v>Jumlah Harga Tenaga Kerja</v>
          </cell>
          <cell r="G173">
            <v>484.84000000000003</v>
          </cell>
        </row>
        <row r="174">
          <cell r="A174" t="str">
            <v>B</v>
          </cell>
          <cell r="B174" t="str">
            <v xml:space="preserve">BAHAN </v>
          </cell>
        </row>
        <row r="179">
          <cell r="A179" t="str">
            <v>Jumlah Harga Bahan</v>
          </cell>
          <cell r="G179">
            <v>0</v>
          </cell>
        </row>
        <row r="180">
          <cell r="A180" t="str">
            <v>C</v>
          </cell>
          <cell r="B180" t="str">
            <v>PERALATAN</v>
          </cell>
        </row>
        <row r="182">
          <cell r="A182" t="str">
            <v>1.</v>
          </cell>
          <cell r="B182" t="str">
            <v>Exavator</v>
          </cell>
          <cell r="D182" t="str">
            <v>Jam</v>
          </cell>
          <cell r="E182">
            <v>5.6899999999999999E-2</v>
          </cell>
          <cell r="F182">
            <v>145000</v>
          </cell>
          <cell r="G182">
            <v>8250.5</v>
          </cell>
        </row>
        <row r="183">
          <cell r="A183" t="str">
            <v>2.</v>
          </cell>
          <cell r="B183" t="str">
            <v>Dump Truck</v>
          </cell>
          <cell r="D183" t="str">
            <v>Jam</v>
          </cell>
          <cell r="E183">
            <v>0.1084</v>
          </cell>
          <cell r="F183">
            <v>63000</v>
          </cell>
          <cell r="G183">
            <v>6829.2</v>
          </cell>
        </row>
        <row r="184">
          <cell r="A184" t="str">
            <v>3.</v>
          </cell>
          <cell r="B184" t="str">
            <v>Alat Bantu</v>
          </cell>
          <cell r="D184" t="str">
            <v>Ls</v>
          </cell>
          <cell r="E184">
            <v>1</v>
          </cell>
          <cell r="F184">
            <v>750</v>
          </cell>
          <cell r="G184">
            <v>750</v>
          </cell>
        </row>
        <row r="186">
          <cell r="A186" t="str">
            <v>Jumlah Harga Peralatan</v>
          </cell>
          <cell r="G186">
            <v>15829.7</v>
          </cell>
        </row>
        <row r="188">
          <cell r="A188" t="str">
            <v>D</v>
          </cell>
          <cell r="B188" t="str">
            <v>JUMLAH ( A + B + C )</v>
          </cell>
          <cell r="G188">
            <v>16314.54</v>
          </cell>
        </row>
        <row r="189">
          <cell r="A189" t="str">
            <v>E</v>
          </cell>
          <cell r="B189" t="str">
            <v>KEUNTUNGAN  10,0 % X D</v>
          </cell>
          <cell r="G189">
            <v>1631.4540000000002</v>
          </cell>
        </row>
        <row r="190">
          <cell r="A190" t="str">
            <v>F</v>
          </cell>
          <cell r="B190" t="str">
            <v>HARGA SATUAN PEKERJAAN  ( D + E )</v>
          </cell>
          <cell r="G190">
            <v>17945.994000000002</v>
          </cell>
        </row>
        <row r="191">
          <cell r="A191" t="str">
            <v>G</v>
          </cell>
          <cell r="B191" t="str">
            <v>DIBULATKAN</v>
          </cell>
          <cell r="G191">
            <v>17946</v>
          </cell>
        </row>
        <row r="193">
          <cell r="A193" t="str">
            <v>Note :       1</v>
          </cell>
          <cell r="B193" t="str">
            <v>Satuan dapat berdasarkan atas jam operasi untuk tenaga kerja dan peralatan, volume dan / atau ukuran</v>
          </cell>
        </row>
        <row r="194">
          <cell r="B194" t="str">
            <v xml:space="preserve"> berat untuk bahan-bahan</v>
          </cell>
        </row>
        <row r="195">
          <cell r="A195">
            <v>2</v>
          </cell>
          <cell r="B195" t="str">
            <v>Kuantitas Satuan adalah kuantitas setiap komponen untuk menyelesaikan satu satuan pekerjaan dari nomor</v>
          </cell>
        </row>
        <row r="196">
          <cell r="B196" t="str">
            <v>mata pembayaran</v>
          </cell>
        </row>
        <row r="197">
          <cell r="A197">
            <v>3</v>
          </cell>
          <cell r="B197" t="str">
            <v>Biaya Satuan Untuk Peralatan sudah termasuk bahan bakar, bahan habis dipakai dan operator</v>
          </cell>
        </row>
        <row r="198">
          <cell r="A198">
            <v>4</v>
          </cell>
          <cell r="B198" t="str">
            <v>Biaya Satuan sudah termasuk pengeluaran untuk seluruh pajak yang berkaitan (tetapi tidak termasuk PPN</v>
          </cell>
        </row>
        <row r="199">
          <cell r="B199" t="str">
            <v>yang dibayar dari kontrak) dan biaya-biaya lainnya</v>
          </cell>
        </row>
        <row r="204">
          <cell r="E204" t="str">
            <v>Takengon, 16 Juli 2003</v>
          </cell>
        </row>
        <row r="205">
          <cell r="E205" t="str">
            <v>CV. TRIPA KARYA</v>
          </cell>
        </row>
        <row r="212">
          <cell r="E212" t="str">
            <v>NYAK MUDDIN PUTEH</v>
          </cell>
        </row>
        <row r="213">
          <cell r="E213" t="str">
            <v>Direktur</v>
          </cell>
        </row>
        <row r="215">
          <cell r="A215" t="str">
            <v>ANALISA HARGA SATUAN MATA PEMBAYARAN</v>
          </cell>
        </row>
        <row r="218">
          <cell r="A218" t="str">
            <v>Nama Penawar</v>
          </cell>
          <cell r="C218" t="str">
            <v>:</v>
          </cell>
          <cell r="D218" t="str">
            <v>CV. TAKABEYA PERKASA</v>
          </cell>
        </row>
        <row r="219">
          <cell r="A219" t="str">
            <v>Paket</v>
          </cell>
          <cell r="C219" t="str">
            <v>:</v>
          </cell>
          <cell r="D219" t="str">
            <v xml:space="preserve">Pemeliharaan Berkala Jalan Geudong - Makam Malikussaleh - Mancang </v>
          </cell>
        </row>
        <row r="220">
          <cell r="A220" t="str">
            <v>No. Paket</v>
          </cell>
          <cell r="C220" t="str">
            <v>:</v>
          </cell>
          <cell r="D220" t="str">
            <v>P.039</v>
          </cell>
        </row>
        <row r="221">
          <cell r="A221" t="str">
            <v>Provinsi</v>
          </cell>
          <cell r="C221" t="str">
            <v>:</v>
          </cell>
          <cell r="D221" t="str">
            <v>Nanggroe Aceh Darussalam</v>
          </cell>
        </row>
        <row r="222">
          <cell r="A222" t="str">
            <v>No. Item Pembayaran</v>
          </cell>
          <cell r="C222" t="str">
            <v>:</v>
          </cell>
          <cell r="D222" t="str">
            <v>3.1 ( 2 )</v>
          </cell>
        </row>
        <row r="223">
          <cell r="A223" t="str">
            <v>Jenis Pekerjaan</v>
          </cell>
          <cell r="C223" t="str">
            <v>:</v>
          </cell>
          <cell r="D223" t="str">
            <v>GALIAN BATUAN</v>
          </cell>
        </row>
        <row r="224">
          <cell r="A224" t="str">
            <v>Satuan Pembayaran</v>
          </cell>
          <cell r="C224" t="str">
            <v>:</v>
          </cell>
          <cell r="D224" t="str">
            <v>M3</v>
          </cell>
        </row>
        <row r="228">
          <cell r="A228" t="str">
            <v>NO.</v>
          </cell>
          <cell r="B228" t="str">
            <v>KOMPONEN</v>
          </cell>
          <cell r="D228" t="str">
            <v>SATUAN</v>
          </cell>
          <cell r="E228" t="str">
            <v>PERKIRAAN</v>
          </cell>
          <cell r="F228" t="str">
            <v>HARGA SATUAN</v>
          </cell>
          <cell r="G228" t="str">
            <v>JUMLAH HARGA</v>
          </cell>
        </row>
        <row r="229">
          <cell r="E229" t="str">
            <v>KUANTITAS</v>
          </cell>
          <cell r="F229" t="str">
            <v>(Rp)</v>
          </cell>
          <cell r="G229" t="str">
            <v>(Rp)</v>
          </cell>
        </row>
        <row r="230">
          <cell r="A230" t="str">
            <v>A</v>
          </cell>
          <cell r="B230" t="str">
            <v>TENAGA KERJA</v>
          </cell>
        </row>
        <row r="232">
          <cell r="A232" t="str">
            <v>1.</v>
          </cell>
          <cell r="B232" t="str">
            <v>Pekerja</v>
          </cell>
          <cell r="D232" t="str">
            <v>Jam</v>
          </cell>
          <cell r="E232">
            <v>1.1398999999999999</v>
          </cell>
          <cell r="F232">
            <v>2800</v>
          </cell>
          <cell r="G232">
            <v>3191.72</v>
          </cell>
        </row>
        <row r="233">
          <cell r="A233" t="str">
            <v>2.</v>
          </cell>
          <cell r="B233" t="str">
            <v>Mandor</v>
          </cell>
          <cell r="D233" t="str">
            <v>Jam</v>
          </cell>
          <cell r="E233">
            <v>0.27490000000000003</v>
          </cell>
          <cell r="F233">
            <v>3600</v>
          </cell>
          <cell r="G233">
            <v>989.6400000000001</v>
          </cell>
        </row>
        <row r="236">
          <cell r="A236" t="str">
            <v>Jumlah Harga Tenaga Kerja</v>
          </cell>
          <cell r="G236">
            <v>4181.3599999999997</v>
          </cell>
        </row>
        <row r="237">
          <cell r="A237" t="str">
            <v>B</v>
          </cell>
          <cell r="B237" t="str">
            <v xml:space="preserve">BAHAN </v>
          </cell>
        </row>
        <row r="242">
          <cell r="A242" t="str">
            <v>Jumlah Harga Bahan</v>
          </cell>
          <cell r="G242">
            <v>0</v>
          </cell>
        </row>
        <row r="243">
          <cell r="A243" t="str">
            <v>C</v>
          </cell>
          <cell r="B243" t="str">
            <v>PERALATAN</v>
          </cell>
        </row>
        <row r="245">
          <cell r="A245" t="str">
            <v>1.</v>
          </cell>
          <cell r="B245" t="str">
            <v>Compressor</v>
          </cell>
          <cell r="D245" t="str">
            <v>Jam</v>
          </cell>
          <cell r="E245">
            <v>0.27490000000000003</v>
          </cell>
          <cell r="F245">
            <v>43000</v>
          </cell>
          <cell r="G245">
            <v>11820.7</v>
          </cell>
        </row>
        <row r="246">
          <cell r="A246" t="str">
            <v>2.</v>
          </cell>
          <cell r="B246" t="str">
            <v>Jack Hammer</v>
          </cell>
          <cell r="D246" t="str">
            <v>Jam</v>
          </cell>
          <cell r="E246">
            <v>0.27490000000000003</v>
          </cell>
          <cell r="F246">
            <v>16000</v>
          </cell>
          <cell r="G246">
            <v>4398.4000000000005</v>
          </cell>
        </row>
        <row r="247">
          <cell r="A247" t="str">
            <v>3.</v>
          </cell>
          <cell r="B247" t="str">
            <v>Dump Truck</v>
          </cell>
          <cell r="D247" t="str">
            <v>Jam</v>
          </cell>
          <cell r="E247">
            <v>0.46090000000000003</v>
          </cell>
          <cell r="F247">
            <v>63000</v>
          </cell>
          <cell r="G247">
            <v>29036.7</v>
          </cell>
        </row>
        <row r="248">
          <cell r="A248" t="str">
            <v>4.</v>
          </cell>
          <cell r="B248" t="str">
            <v>Alat Bantu</v>
          </cell>
          <cell r="D248" t="str">
            <v>Ls</v>
          </cell>
          <cell r="E248">
            <v>1</v>
          </cell>
          <cell r="F248">
            <v>1200</v>
          </cell>
          <cell r="G248">
            <v>1200</v>
          </cell>
        </row>
        <row r="250">
          <cell r="A250" t="str">
            <v>Jumlah Harga Peralatan</v>
          </cell>
          <cell r="G250">
            <v>46455.8</v>
          </cell>
        </row>
        <row r="252">
          <cell r="A252" t="str">
            <v>D</v>
          </cell>
          <cell r="B252" t="str">
            <v>JUMLAH ( A + B + C )</v>
          </cell>
          <cell r="G252">
            <v>50637.16</v>
          </cell>
        </row>
        <row r="253">
          <cell r="A253" t="str">
            <v>E</v>
          </cell>
          <cell r="B253" t="str">
            <v>KEUNTUNGAN  10,0 % X D</v>
          </cell>
          <cell r="G253">
            <v>5063.7160000000003</v>
          </cell>
        </row>
        <row r="254">
          <cell r="A254" t="str">
            <v>F</v>
          </cell>
          <cell r="B254" t="str">
            <v>HARGA SATUAN PEKERJAAN  ( D + E )</v>
          </cell>
          <cell r="G254">
            <v>55700.876000000004</v>
          </cell>
        </row>
        <row r="255">
          <cell r="A255" t="str">
            <v>G</v>
          </cell>
          <cell r="B255" t="str">
            <v>DIBULATKAN</v>
          </cell>
          <cell r="G255">
            <v>55701</v>
          </cell>
        </row>
        <row r="257">
          <cell r="A257" t="str">
            <v>Note :       1</v>
          </cell>
          <cell r="B257" t="str">
            <v>Satuan dapat berdasarkan atas jam operasi untuk tenaga kerja dan peralatan, volume dan / atau ukuran</v>
          </cell>
        </row>
        <row r="258">
          <cell r="B258" t="str">
            <v xml:space="preserve"> berat untuk bahan-bahan</v>
          </cell>
        </row>
        <row r="259">
          <cell r="A259">
            <v>2</v>
          </cell>
          <cell r="B259" t="str">
            <v>Kuantitas Satuan adalah kuantitas setiap komponen untuk menyelesaikan satu satuan pekerjaan dari nomor</v>
          </cell>
        </row>
        <row r="260">
          <cell r="B260" t="str">
            <v>mata pembayaran</v>
          </cell>
        </row>
        <row r="261">
          <cell r="A261">
            <v>3</v>
          </cell>
          <cell r="B261" t="str">
            <v>Biaya Satuan Untuk Peralatan sudah termasuk bahan bakar, bahan habis dipakai dan operator</v>
          </cell>
        </row>
        <row r="262">
          <cell r="A262">
            <v>4</v>
          </cell>
          <cell r="B262" t="str">
            <v>Biaya Satuan sudah termasuk pengeluaran untuk seluruh pajak yang berkaitan (tetapi tidak termasuk PPN</v>
          </cell>
        </row>
        <row r="263">
          <cell r="B263" t="str">
            <v>yang dibayar dari kontrak) dan biaya-biaya lainnya</v>
          </cell>
        </row>
        <row r="267">
          <cell r="E267" t="str">
            <v>Takengon, 16 Juli 2003</v>
          </cell>
        </row>
        <row r="268">
          <cell r="E268" t="str">
            <v>CV. TRIPA KARYA</v>
          </cell>
        </row>
        <row r="274">
          <cell r="E274" t="str">
            <v>NYAK MUDDIN PUTEH</v>
          </cell>
        </row>
        <row r="275">
          <cell r="E275" t="str">
            <v>Direktur</v>
          </cell>
        </row>
        <row r="277">
          <cell r="A277" t="str">
            <v>ANALISA HARGA SATUAN MATA PEMBAYARAN</v>
          </cell>
        </row>
        <row r="280">
          <cell r="A280" t="str">
            <v>Nama Penawar</v>
          </cell>
          <cell r="C280" t="str">
            <v>:</v>
          </cell>
          <cell r="D280" t="str">
            <v>CV. TAKABEYA PERKASA</v>
          </cell>
        </row>
        <row r="281">
          <cell r="A281" t="str">
            <v>Paket</v>
          </cell>
          <cell r="C281" t="str">
            <v>:</v>
          </cell>
          <cell r="D281" t="str">
            <v xml:space="preserve">Pemeliharaan Berkala Jalan Geudong - Makam Malikussaleh - Mancang </v>
          </cell>
        </row>
        <row r="282">
          <cell r="A282" t="str">
            <v>No. Paket</v>
          </cell>
          <cell r="C282" t="str">
            <v>:</v>
          </cell>
          <cell r="D282" t="str">
            <v>P.039</v>
          </cell>
        </row>
        <row r="283">
          <cell r="A283" t="str">
            <v>Provinsi</v>
          </cell>
          <cell r="C283" t="str">
            <v>:</v>
          </cell>
          <cell r="D283" t="str">
            <v>Nanggroe Aceh Darussalam</v>
          </cell>
        </row>
        <row r="284">
          <cell r="A284" t="str">
            <v>No. Item Pembayaran</v>
          </cell>
          <cell r="C284" t="str">
            <v>:</v>
          </cell>
          <cell r="D284" t="str">
            <v>3.2 ( 1 )</v>
          </cell>
        </row>
        <row r="285">
          <cell r="A285" t="str">
            <v>Jenis Pekerjaan</v>
          </cell>
          <cell r="C285" t="str">
            <v>:</v>
          </cell>
          <cell r="D285" t="str">
            <v>Timbunan Biasa</v>
          </cell>
        </row>
        <row r="286">
          <cell r="A286" t="str">
            <v>Satuan Pembayaran</v>
          </cell>
          <cell r="C286" t="str">
            <v>:</v>
          </cell>
          <cell r="D286" t="str">
            <v>M3</v>
          </cell>
        </row>
        <row r="290">
          <cell r="A290" t="str">
            <v>NO.</v>
          </cell>
          <cell r="B290" t="str">
            <v>KOMPONEN</v>
          </cell>
          <cell r="D290" t="str">
            <v>SATUAN</v>
          </cell>
          <cell r="E290" t="str">
            <v>PERKIRAAN</v>
          </cell>
          <cell r="F290" t="str">
            <v>HARGA SATUAN</v>
          </cell>
          <cell r="G290" t="str">
            <v>JUMLAH HARGA</v>
          </cell>
        </row>
        <row r="291">
          <cell r="E291" t="str">
            <v>KUANTITAS</v>
          </cell>
          <cell r="F291" t="str">
            <v>(Rp)</v>
          </cell>
          <cell r="G291" t="str">
            <v>(Rp)</v>
          </cell>
        </row>
        <row r="292">
          <cell r="A292" t="str">
            <v>A</v>
          </cell>
          <cell r="B292" t="str">
            <v>TENAGA KERJA</v>
          </cell>
        </row>
        <row r="294">
          <cell r="A294" t="str">
            <v>1.</v>
          </cell>
          <cell r="B294" t="str">
            <v>Pekerja</v>
          </cell>
          <cell r="D294" t="str">
            <v>Jam</v>
          </cell>
          <cell r="E294">
            <v>0.15190000000000001</v>
          </cell>
          <cell r="F294">
            <v>2800</v>
          </cell>
          <cell r="G294">
            <v>425.32</v>
          </cell>
        </row>
        <row r="295">
          <cell r="A295" t="str">
            <v>2.</v>
          </cell>
          <cell r="B295" t="str">
            <v>Mandor</v>
          </cell>
          <cell r="D295" t="str">
            <v>Jam</v>
          </cell>
          <cell r="E295">
            <v>3.6399999999999995E-2</v>
          </cell>
          <cell r="F295">
            <v>3600</v>
          </cell>
          <cell r="G295">
            <v>131.04</v>
          </cell>
        </row>
        <row r="298">
          <cell r="A298" t="str">
            <v>Jumlah Harga Tenaga Kerja</v>
          </cell>
          <cell r="G298">
            <v>556.36</v>
          </cell>
        </row>
        <row r="299">
          <cell r="A299" t="str">
            <v>B</v>
          </cell>
          <cell r="B299" t="str">
            <v xml:space="preserve">BAHAN </v>
          </cell>
        </row>
        <row r="301">
          <cell r="A301">
            <v>1</v>
          </cell>
          <cell r="B301" t="str">
            <v>Material Timbunan</v>
          </cell>
          <cell r="D301" t="str">
            <v>M3</v>
          </cell>
          <cell r="E301">
            <v>1.2</v>
          </cell>
          <cell r="F301">
            <v>12500</v>
          </cell>
          <cell r="G301">
            <v>15000</v>
          </cell>
        </row>
        <row r="304">
          <cell r="A304" t="str">
            <v>Jumlah Harga Bahan</v>
          </cell>
          <cell r="G304">
            <v>15000</v>
          </cell>
        </row>
        <row r="305">
          <cell r="A305" t="str">
            <v>C</v>
          </cell>
          <cell r="B305" t="str">
            <v>PERALATAN</v>
          </cell>
        </row>
        <row r="307">
          <cell r="A307" t="str">
            <v>1.</v>
          </cell>
          <cell r="B307" t="str">
            <v>Whell Loader</v>
          </cell>
          <cell r="D307" t="str">
            <v>Jam</v>
          </cell>
          <cell r="E307">
            <v>3.6399999999999995E-2</v>
          </cell>
          <cell r="F307">
            <v>148000</v>
          </cell>
          <cell r="G307">
            <v>5387.1999999999989</v>
          </cell>
        </row>
        <row r="308">
          <cell r="A308" t="str">
            <v>2.</v>
          </cell>
          <cell r="B308" t="str">
            <v>Dump Truck</v>
          </cell>
          <cell r="D308" t="str">
            <v>Jam</v>
          </cell>
          <cell r="E308">
            <v>0.2409</v>
          </cell>
          <cell r="F308">
            <v>75000</v>
          </cell>
          <cell r="G308">
            <v>18067.5</v>
          </cell>
        </row>
        <row r="309">
          <cell r="A309" t="str">
            <v>3.</v>
          </cell>
          <cell r="B309" t="str">
            <v>Motor Greder</v>
          </cell>
          <cell r="D309" t="str">
            <v>Jam</v>
          </cell>
          <cell r="E309">
            <v>1.0200000000000001E-2</v>
          </cell>
          <cell r="F309">
            <v>165000</v>
          </cell>
          <cell r="G309">
            <v>1683.0000000000002</v>
          </cell>
        </row>
        <row r="310">
          <cell r="A310" t="str">
            <v>4.</v>
          </cell>
          <cell r="B310" t="str">
            <v>Vibrator Roller</v>
          </cell>
          <cell r="D310" t="str">
            <v>Jam</v>
          </cell>
          <cell r="E310">
            <v>1.54E-2</v>
          </cell>
          <cell r="F310">
            <v>155000</v>
          </cell>
          <cell r="G310">
            <v>2387</v>
          </cell>
        </row>
        <row r="311">
          <cell r="A311" t="str">
            <v>5.</v>
          </cell>
          <cell r="B311" t="str">
            <v>Water Tanker</v>
          </cell>
          <cell r="D311" t="str">
            <v>Jam</v>
          </cell>
          <cell r="E311">
            <v>7.0000000000000001E-3</v>
          </cell>
          <cell r="F311">
            <v>70000</v>
          </cell>
          <cell r="G311">
            <v>490</v>
          </cell>
        </row>
        <row r="312">
          <cell r="A312" t="str">
            <v>6.</v>
          </cell>
          <cell r="B312" t="str">
            <v>Alat Bantu</v>
          </cell>
          <cell r="D312" t="str">
            <v>Ls</v>
          </cell>
          <cell r="E312">
            <v>1</v>
          </cell>
          <cell r="F312">
            <v>200</v>
          </cell>
          <cell r="G312">
            <v>200</v>
          </cell>
        </row>
        <row r="314">
          <cell r="A314" t="str">
            <v>Jumlah Harga Peralatan</v>
          </cell>
          <cell r="G314">
            <v>28214.699999999997</v>
          </cell>
        </row>
        <row r="316">
          <cell r="A316" t="str">
            <v>D</v>
          </cell>
          <cell r="B316" t="str">
            <v>JUMLAH ( A + B + C )</v>
          </cell>
          <cell r="G316">
            <v>43771.06</v>
          </cell>
        </row>
        <row r="317">
          <cell r="A317" t="str">
            <v>E</v>
          </cell>
          <cell r="B317" t="str">
            <v>KEUNTUNGAN  10,0 % X D</v>
          </cell>
          <cell r="G317">
            <v>4377.1059999999998</v>
          </cell>
        </row>
        <row r="318">
          <cell r="A318" t="str">
            <v>F</v>
          </cell>
          <cell r="B318" t="str">
            <v>HARGA SATUAN PEKERJAAN  ( D + E )</v>
          </cell>
          <cell r="G318">
            <v>48148.165999999997</v>
          </cell>
        </row>
        <row r="319">
          <cell r="A319" t="str">
            <v>G</v>
          </cell>
          <cell r="B319" t="str">
            <v>DIBULATKAN</v>
          </cell>
          <cell r="G319">
            <v>48148</v>
          </cell>
        </row>
        <row r="321">
          <cell r="A321" t="str">
            <v>Note :       1</v>
          </cell>
          <cell r="B321" t="str">
            <v>Satuan dapat berdasarkan atas jam operasi untuk tenaga kerja dan peralatan, volume dan / atau ukuran</v>
          </cell>
        </row>
        <row r="322">
          <cell r="B322" t="str">
            <v xml:space="preserve"> berat untuk bahan-bahan</v>
          </cell>
        </row>
        <row r="323">
          <cell r="A323">
            <v>2</v>
          </cell>
          <cell r="B323" t="str">
            <v>Kuantitas Satuan adalah kuantitas setiap komponen untuk menyelesaikan satu satuan pekerjaan dari nomor</v>
          </cell>
        </row>
        <row r="324">
          <cell r="B324" t="str">
            <v>mata pembayaran</v>
          </cell>
        </row>
        <row r="325">
          <cell r="A325">
            <v>3</v>
          </cell>
          <cell r="B325" t="str">
            <v>Biaya Satuan Untuk Peralatan sudah termasuk bahan bakar, bahan habis dipakai dan operator</v>
          </cell>
        </row>
        <row r="326">
          <cell r="A326">
            <v>4</v>
          </cell>
          <cell r="B326" t="str">
            <v>Biaya Satuan sudah termasuk pengeluaran untuk seluruh pajak yang berkaitan (tetapi tidak termasuk PPN</v>
          </cell>
        </row>
        <row r="327">
          <cell r="B327" t="str">
            <v>yang dibayar dari kontrak) dan biaya-biaya lainnya</v>
          </cell>
        </row>
        <row r="331">
          <cell r="E331" t="str">
            <v>Takengon, 16 Juli 2003</v>
          </cell>
        </row>
        <row r="332">
          <cell r="E332" t="str">
            <v>CV. TRIPA KARYA</v>
          </cell>
        </row>
        <row r="338">
          <cell r="E338" t="str">
            <v>NYAK MUDDIN PUTEH</v>
          </cell>
        </row>
        <row r="339">
          <cell r="E339" t="str">
            <v>Direktur</v>
          </cell>
        </row>
        <row r="341">
          <cell r="A341" t="str">
            <v>ANALISA HARGA SATUAN MATA PEMBAYARAN</v>
          </cell>
        </row>
        <row r="344">
          <cell r="A344" t="str">
            <v>Nama Penawar</v>
          </cell>
          <cell r="C344" t="str">
            <v>:</v>
          </cell>
          <cell r="D344" t="str">
            <v>CV. TAKABEYA PERKASA</v>
          </cell>
        </row>
        <row r="345">
          <cell r="A345" t="str">
            <v>Paket</v>
          </cell>
          <cell r="C345" t="str">
            <v>:</v>
          </cell>
          <cell r="D345" t="str">
            <v xml:space="preserve">Pemeliharaan Berkala Jalan Geudong - Makam Malikussaleh - Mancang </v>
          </cell>
        </row>
        <row r="346">
          <cell r="A346" t="str">
            <v>No. Paket</v>
          </cell>
          <cell r="C346" t="str">
            <v>:</v>
          </cell>
          <cell r="D346" t="str">
            <v>P.039</v>
          </cell>
        </row>
        <row r="347">
          <cell r="A347" t="str">
            <v>Provinsi</v>
          </cell>
          <cell r="C347" t="str">
            <v>:</v>
          </cell>
          <cell r="D347" t="str">
            <v>Nanggroe Aceh Darussalam</v>
          </cell>
        </row>
        <row r="348">
          <cell r="A348" t="str">
            <v>No. Item Pembayaran</v>
          </cell>
          <cell r="C348" t="str">
            <v>:</v>
          </cell>
          <cell r="D348" t="str">
            <v>5.1 ( 1 )</v>
          </cell>
        </row>
        <row r="349">
          <cell r="A349" t="str">
            <v>Jenis Pekerjaan</v>
          </cell>
          <cell r="C349" t="str">
            <v>:</v>
          </cell>
          <cell r="D349" t="str">
            <v>Lapis Pondasi Agregat Klas A</v>
          </cell>
        </row>
        <row r="350">
          <cell r="A350" t="str">
            <v>Satuan Pembayaran</v>
          </cell>
          <cell r="C350" t="str">
            <v>:</v>
          </cell>
          <cell r="D350" t="str">
            <v>M3</v>
          </cell>
        </row>
        <row r="354">
          <cell r="A354" t="str">
            <v>NO.</v>
          </cell>
          <cell r="B354" t="str">
            <v>KOMPONEN</v>
          </cell>
          <cell r="D354" t="str">
            <v>SATUAN</v>
          </cell>
          <cell r="E354" t="str">
            <v>PERKIRAAN</v>
          </cell>
          <cell r="F354" t="str">
            <v>HARGA SATUAN</v>
          </cell>
          <cell r="G354" t="str">
            <v>JUMLAH HARGA</v>
          </cell>
        </row>
        <row r="355">
          <cell r="E355" t="str">
            <v>KUANTITAS</v>
          </cell>
          <cell r="F355" t="str">
            <v>(Rp)</v>
          </cell>
          <cell r="G355" t="str">
            <v>(Rp)</v>
          </cell>
        </row>
        <row r="356">
          <cell r="A356" t="str">
            <v>A</v>
          </cell>
          <cell r="B356" t="str">
            <v>TENAGA KERJA</v>
          </cell>
        </row>
        <row r="358">
          <cell r="A358" t="str">
            <v>1.</v>
          </cell>
          <cell r="B358" t="str">
            <v>Pekerja</v>
          </cell>
          <cell r="D358" t="str">
            <v>Jam</v>
          </cell>
          <cell r="E358">
            <v>0.56169999999999998</v>
          </cell>
          <cell r="F358">
            <v>2800</v>
          </cell>
          <cell r="G358">
            <v>1572.76</v>
          </cell>
        </row>
        <row r="359">
          <cell r="A359" t="str">
            <v>2.</v>
          </cell>
          <cell r="B359" t="str">
            <v>Mandor</v>
          </cell>
          <cell r="D359" t="str">
            <v>Jam</v>
          </cell>
          <cell r="E359">
            <v>8.0099999999999991E-2</v>
          </cell>
          <cell r="F359">
            <v>3600</v>
          </cell>
          <cell r="G359">
            <v>288.35999999999996</v>
          </cell>
        </row>
        <row r="362">
          <cell r="A362" t="str">
            <v>Jumlah Harga Tenaga Kerja</v>
          </cell>
          <cell r="G362">
            <v>1861.12</v>
          </cell>
        </row>
        <row r="363">
          <cell r="A363" t="str">
            <v>B</v>
          </cell>
          <cell r="B363" t="str">
            <v xml:space="preserve">BAHAN </v>
          </cell>
        </row>
        <row r="365">
          <cell r="A365" t="str">
            <v>1.</v>
          </cell>
          <cell r="B365" t="str">
            <v>Agregat Kasar</v>
          </cell>
          <cell r="D365" t="str">
            <v>M3</v>
          </cell>
          <cell r="E365">
            <v>0.76200000000000001</v>
          </cell>
          <cell r="F365">
            <v>49000</v>
          </cell>
          <cell r="G365">
            <v>37338</v>
          </cell>
        </row>
        <row r="366">
          <cell r="A366" t="str">
            <v>2.</v>
          </cell>
          <cell r="B366" t="str">
            <v>Agregat Halus</v>
          </cell>
          <cell r="D366" t="str">
            <v>M3</v>
          </cell>
          <cell r="E366">
            <v>0.438</v>
          </cell>
          <cell r="F366">
            <v>55000</v>
          </cell>
          <cell r="G366">
            <v>24090</v>
          </cell>
        </row>
        <row r="368">
          <cell r="A368" t="str">
            <v>Jumlah Harga Bahan</v>
          </cell>
          <cell r="G368">
            <v>61428</v>
          </cell>
        </row>
        <row r="369">
          <cell r="A369" t="str">
            <v>C</v>
          </cell>
          <cell r="B369" t="str">
            <v>PERALATAN</v>
          </cell>
        </row>
        <row r="371">
          <cell r="A371" t="str">
            <v>1.</v>
          </cell>
          <cell r="B371" t="str">
            <v>Whell Loader</v>
          </cell>
          <cell r="D371" t="str">
            <v>Jam</v>
          </cell>
          <cell r="E371">
            <v>7.9500000000000001E-2</v>
          </cell>
          <cell r="F371">
            <v>148000</v>
          </cell>
          <cell r="G371">
            <v>11766</v>
          </cell>
        </row>
        <row r="372">
          <cell r="A372" t="str">
            <v>2.</v>
          </cell>
          <cell r="B372" t="str">
            <v>Dump Truck</v>
          </cell>
          <cell r="D372" t="str">
            <v>Jam</v>
          </cell>
          <cell r="E372">
            <v>0.92500000000000004</v>
          </cell>
          <cell r="F372">
            <v>75000</v>
          </cell>
          <cell r="G372">
            <v>69375</v>
          </cell>
        </row>
        <row r="373">
          <cell r="A373" t="str">
            <v>3.</v>
          </cell>
          <cell r="B373" t="str">
            <v>Motor Greder</v>
          </cell>
          <cell r="D373" t="str">
            <v>Jam</v>
          </cell>
          <cell r="E373">
            <v>1.0200000000000001E-2</v>
          </cell>
          <cell r="F373">
            <v>165000</v>
          </cell>
          <cell r="G373">
            <v>1683.0000000000002</v>
          </cell>
        </row>
        <row r="374">
          <cell r="A374" t="str">
            <v>4.</v>
          </cell>
          <cell r="B374" t="str">
            <v>Vibrator Roller</v>
          </cell>
          <cell r="D374" t="str">
            <v>Jam</v>
          </cell>
          <cell r="E374">
            <v>1.5599999999999999E-2</v>
          </cell>
          <cell r="F374">
            <v>155000</v>
          </cell>
          <cell r="G374">
            <v>2418</v>
          </cell>
        </row>
        <row r="375">
          <cell r="A375" t="str">
            <v>5.</v>
          </cell>
          <cell r="B375" t="str">
            <v>P. Tyre Roller</v>
          </cell>
          <cell r="D375" t="str">
            <v>Jam</v>
          </cell>
          <cell r="E375">
            <v>5.4000000000000003E-3</v>
          </cell>
          <cell r="F375">
            <v>98000</v>
          </cell>
          <cell r="G375">
            <v>529.20000000000005</v>
          </cell>
        </row>
        <row r="376">
          <cell r="A376" t="str">
            <v>6.</v>
          </cell>
          <cell r="B376" t="str">
            <v>Water Tanker</v>
          </cell>
          <cell r="D376" t="str">
            <v>Jam</v>
          </cell>
          <cell r="E376">
            <v>1.84E-2</v>
          </cell>
          <cell r="F376">
            <v>70000</v>
          </cell>
          <cell r="G376">
            <v>1288</v>
          </cell>
        </row>
        <row r="377">
          <cell r="A377" t="str">
            <v>7.</v>
          </cell>
          <cell r="B377" t="str">
            <v>Alat Bantu</v>
          </cell>
          <cell r="D377" t="str">
            <v>Ls</v>
          </cell>
          <cell r="E377">
            <v>1</v>
          </cell>
          <cell r="F377">
            <v>1750</v>
          </cell>
          <cell r="G377">
            <v>1750</v>
          </cell>
        </row>
        <row r="379">
          <cell r="A379" t="str">
            <v>Jumlah Harga Peralatan</v>
          </cell>
          <cell r="G379">
            <v>88809.2</v>
          </cell>
        </row>
        <row r="381">
          <cell r="A381" t="str">
            <v>D</v>
          </cell>
          <cell r="B381" t="str">
            <v>JUMLAH ( A + B + C )</v>
          </cell>
          <cell r="G381">
            <v>152098.32</v>
          </cell>
        </row>
        <row r="382">
          <cell r="A382" t="str">
            <v>E</v>
          </cell>
          <cell r="B382" t="str">
            <v>KEUNTUNGAN  10,0 % X D</v>
          </cell>
          <cell r="G382">
            <v>15209.832000000002</v>
          </cell>
        </row>
        <row r="383">
          <cell r="A383" t="str">
            <v>F</v>
          </cell>
          <cell r="B383" t="str">
            <v>HARGA SATUAN PEKERJAAN  ( D + E )</v>
          </cell>
          <cell r="G383">
            <v>167308.152</v>
          </cell>
        </row>
        <row r="384">
          <cell r="A384" t="str">
            <v>G</v>
          </cell>
          <cell r="B384" t="str">
            <v>DIBULATKAN</v>
          </cell>
          <cell r="G384">
            <v>167308</v>
          </cell>
        </row>
        <row r="386">
          <cell r="A386" t="str">
            <v>Note :       1</v>
          </cell>
          <cell r="B386" t="str">
            <v>Satuan dapat berdasarkan atas jam operasi untuk tenaga kerja dan peralatan, volume dan / atau ukuran</v>
          </cell>
        </row>
        <row r="387">
          <cell r="B387" t="str">
            <v xml:space="preserve"> berat untuk bahan-bahan</v>
          </cell>
        </row>
        <row r="388">
          <cell r="A388">
            <v>2</v>
          </cell>
          <cell r="B388" t="str">
            <v>Kuantitas Satuan adalah kuantitas setiap komponen untuk menyelesaikan satu satuan pekerjaan dari nomor</v>
          </cell>
        </row>
        <row r="389">
          <cell r="B389" t="str">
            <v>mata pembayaran</v>
          </cell>
        </row>
        <row r="390">
          <cell r="A390">
            <v>3</v>
          </cell>
          <cell r="B390" t="str">
            <v>Biaya Satuan Untuk Peralatan sudah termasuk bahan bakar, bahan habis dipakai dan operator</v>
          </cell>
        </row>
        <row r="391">
          <cell r="A391">
            <v>4</v>
          </cell>
          <cell r="B391" t="str">
            <v>Biaya Satuan sudah termasuk pengeluaran untuk seluruh pajak yang berkaitan (tetapi tidak termasuk PPN</v>
          </cell>
        </row>
        <row r="392">
          <cell r="B392" t="str">
            <v>yang dibayar dari kontrak) dan biaya-biaya lainnya</v>
          </cell>
        </row>
        <row r="396">
          <cell r="E396" t="str">
            <v>Takengon, 16 Juli 2003</v>
          </cell>
        </row>
        <row r="397">
          <cell r="E397" t="str">
            <v>CV. TRIPA KARYA</v>
          </cell>
        </row>
        <row r="403">
          <cell r="E403" t="str">
            <v>NYAK MUDDIN PUTEH</v>
          </cell>
        </row>
        <row r="404">
          <cell r="E404" t="str">
            <v>Direktur</v>
          </cell>
        </row>
        <row r="406">
          <cell r="A406" t="str">
            <v>ANALISA HARGA SATUAN MATA PEMBAYARAN</v>
          </cell>
        </row>
        <row r="409">
          <cell r="A409" t="str">
            <v>Nama Penawar</v>
          </cell>
          <cell r="C409" t="str">
            <v>:</v>
          </cell>
          <cell r="D409" t="str">
            <v>CV. TAKABEYA PERKASA</v>
          </cell>
        </row>
        <row r="410">
          <cell r="A410" t="str">
            <v>Paket</v>
          </cell>
          <cell r="C410" t="str">
            <v>:</v>
          </cell>
          <cell r="D410" t="str">
            <v xml:space="preserve">Pemeliharaan Berkala Jalan Geudong - Makam Malikussaleh - Mancang </v>
          </cell>
        </row>
        <row r="411">
          <cell r="A411" t="str">
            <v>No. Paket</v>
          </cell>
          <cell r="C411" t="str">
            <v>:</v>
          </cell>
          <cell r="D411" t="str">
            <v>P.039</v>
          </cell>
        </row>
        <row r="412">
          <cell r="A412" t="str">
            <v>Provinsi</v>
          </cell>
          <cell r="C412" t="str">
            <v>:</v>
          </cell>
          <cell r="D412" t="str">
            <v>Nanggroe Aceh Darussalam</v>
          </cell>
        </row>
        <row r="413">
          <cell r="A413" t="str">
            <v>No. Item Pembayaran</v>
          </cell>
          <cell r="C413" t="str">
            <v>:</v>
          </cell>
          <cell r="D413" t="str">
            <v>5.1 ( 2 )</v>
          </cell>
        </row>
        <row r="414">
          <cell r="A414" t="str">
            <v>Jenis Pekerjaan</v>
          </cell>
          <cell r="C414" t="str">
            <v>:</v>
          </cell>
          <cell r="D414" t="str">
            <v>Lapisan Pondasi Agregat Klas B</v>
          </cell>
        </row>
        <row r="415">
          <cell r="A415" t="str">
            <v>Satuan Pembayaran</v>
          </cell>
          <cell r="C415" t="str">
            <v>:</v>
          </cell>
          <cell r="D415" t="str">
            <v>M3</v>
          </cell>
        </row>
        <row r="419">
          <cell r="A419" t="str">
            <v>NO.</v>
          </cell>
          <cell r="B419" t="str">
            <v>KOMPONEN</v>
          </cell>
          <cell r="D419" t="str">
            <v>SATUAN</v>
          </cell>
          <cell r="E419" t="str">
            <v>PERKIRAAN</v>
          </cell>
          <cell r="F419" t="str">
            <v>HARGA SATUAN</v>
          </cell>
          <cell r="G419" t="str">
            <v>JUMLAH HARGA</v>
          </cell>
        </row>
        <row r="420">
          <cell r="E420" t="str">
            <v>KUANTITAS</v>
          </cell>
          <cell r="F420" t="str">
            <v>(Rp)</v>
          </cell>
          <cell r="G420" t="str">
            <v>(Rp)</v>
          </cell>
        </row>
        <row r="421">
          <cell r="A421" t="str">
            <v>A</v>
          </cell>
          <cell r="B421" t="str">
            <v>TENAGA KERJA</v>
          </cell>
        </row>
        <row r="423">
          <cell r="A423" t="str">
            <v>1.</v>
          </cell>
          <cell r="B423" t="str">
            <v>Pekerja</v>
          </cell>
          <cell r="D423" t="str">
            <v>Jam</v>
          </cell>
          <cell r="E423">
            <v>0.5625</v>
          </cell>
          <cell r="F423">
            <v>2800</v>
          </cell>
          <cell r="G423">
            <v>1575</v>
          </cell>
        </row>
        <row r="424">
          <cell r="A424" t="str">
            <v>2.</v>
          </cell>
          <cell r="B424" t="str">
            <v>Mandor</v>
          </cell>
          <cell r="D424" t="str">
            <v>Jam</v>
          </cell>
          <cell r="E424">
            <v>8.0600000000000005E-2</v>
          </cell>
          <cell r="F424">
            <v>3600</v>
          </cell>
          <cell r="G424">
            <v>290.16000000000003</v>
          </cell>
        </row>
        <row r="427">
          <cell r="A427" t="str">
            <v>Jumlah Harga Tenaga Kerja</v>
          </cell>
          <cell r="G427">
            <v>1865.16</v>
          </cell>
        </row>
        <row r="428">
          <cell r="A428" t="str">
            <v>B</v>
          </cell>
          <cell r="B428" t="str">
            <v xml:space="preserve">BAHAN </v>
          </cell>
        </row>
        <row r="430">
          <cell r="A430" t="str">
            <v>1.</v>
          </cell>
          <cell r="B430" t="str">
            <v>Agregat Kasar</v>
          </cell>
          <cell r="D430" t="str">
            <v>M3</v>
          </cell>
          <cell r="E430">
            <v>0.72</v>
          </cell>
          <cell r="F430">
            <v>49000</v>
          </cell>
          <cell r="G430">
            <v>35280</v>
          </cell>
        </row>
        <row r="431">
          <cell r="A431" t="str">
            <v>2.</v>
          </cell>
          <cell r="B431" t="str">
            <v>Agregat Halus</v>
          </cell>
          <cell r="D431" t="str">
            <v>M3</v>
          </cell>
          <cell r="E431">
            <v>0.48</v>
          </cell>
          <cell r="F431">
            <v>55000</v>
          </cell>
          <cell r="G431">
            <v>26400</v>
          </cell>
        </row>
        <row r="433">
          <cell r="A433" t="str">
            <v>Jumlah Harga Bahan</v>
          </cell>
          <cell r="G433">
            <v>61680</v>
          </cell>
        </row>
        <row r="434">
          <cell r="A434" t="str">
            <v>C</v>
          </cell>
          <cell r="B434" t="str">
            <v>PERALATAN</v>
          </cell>
        </row>
        <row r="436">
          <cell r="A436" t="str">
            <v>1.</v>
          </cell>
          <cell r="B436" t="str">
            <v>Whell Loader</v>
          </cell>
          <cell r="D436" t="str">
            <v>Jam</v>
          </cell>
          <cell r="E436">
            <v>8.0299999999999996E-2</v>
          </cell>
          <cell r="F436">
            <v>148000</v>
          </cell>
          <cell r="G436">
            <v>11884.4</v>
          </cell>
        </row>
        <row r="437">
          <cell r="A437" t="str">
            <v>2.</v>
          </cell>
          <cell r="B437" t="str">
            <v>Dump Truck</v>
          </cell>
          <cell r="D437" t="str">
            <v>Jam</v>
          </cell>
          <cell r="E437">
            <v>0.92530000000000001</v>
          </cell>
          <cell r="F437">
            <v>75000</v>
          </cell>
          <cell r="G437">
            <v>69397.5</v>
          </cell>
        </row>
        <row r="438">
          <cell r="A438" t="str">
            <v>3.</v>
          </cell>
          <cell r="B438" t="str">
            <v>Motor Greder</v>
          </cell>
          <cell r="D438" t="str">
            <v>Jam</v>
          </cell>
          <cell r="E438">
            <v>8.8000000000000005E-3</v>
          </cell>
          <cell r="F438">
            <v>165000</v>
          </cell>
          <cell r="G438">
            <v>1452</v>
          </cell>
        </row>
        <row r="439">
          <cell r="A439" t="str">
            <v>4.</v>
          </cell>
          <cell r="B439" t="str">
            <v>Vibrator Roller</v>
          </cell>
          <cell r="D439" t="str">
            <v>Jam</v>
          </cell>
          <cell r="E439">
            <v>1.34E-2</v>
          </cell>
          <cell r="F439">
            <v>155000</v>
          </cell>
          <cell r="G439">
            <v>2077</v>
          </cell>
        </row>
        <row r="440">
          <cell r="A440" t="str">
            <v>5.</v>
          </cell>
          <cell r="B440" t="str">
            <v>P. Tyre Roller</v>
          </cell>
          <cell r="D440" t="str">
            <v>Jam</v>
          </cell>
          <cell r="E440">
            <v>4.0000000000000001E-3</v>
          </cell>
          <cell r="F440">
            <v>98000</v>
          </cell>
          <cell r="G440">
            <v>392</v>
          </cell>
        </row>
        <row r="441">
          <cell r="A441" t="str">
            <v>6.</v>
          </cell>
          <cell r="B441" t="str">
            <v>Water Tanker</v>
          </cell>
          <cell r="D441" t="str">
            <v>Jam</v>
          </cell>
          <cell r="E441">
            <v>1.84E-2</v>
          </cell>
          <cell r="F441">
            <v>70000</v>
          </cell>
          <cell r="G441">
            <v>1288</v>
          </cell>
        </row>
        <row r="442">
          <cell r="A442" t="str">
            <v>7.</v>
          </cell>
          <cell r="B442" t="str">
            <v>Alat Bantu</v>
          </cell>
          <cell r="D442" t="str">
            <v>Ls</v>
          </cell>
          <cell r="E442">
            <v>1</v>
          </cell>
          <cell r="F442">
            <v>1650</v>
          </cell>
          <cell r="G442">
            <v>1650</v>
          </cell>
        </row>
        <row r="444">
          <cell r="A444" t="str">
            <v>Jumlah Harga Peralatan</v>
          </cell>
          <cell r="G444">
            <v>88140.9</v>
          </cell>
        </row>
        <row r="446">
          <cell r="A446" t="str">
            <v>D</v>
          </cell>
          <cell r="B446" t="str">
            <v>JUMLAH ( A + B + C )</v>
          </cell>
          <cell r="G446">
            <v>151686.06</v>
          </cell>
        </row>
        <row r="447">
          <cell r="A447" t="str">
            <v>E</v>
          </cell>
          <cell r="B447" t="str">
            <v>KEUNTUNGAN  10,0 % X D</v>
          </cell>
          <cell r="G447">
            <v>15168.606</v>
          </cell>
        </row>
        <row r="448">
          <cell r="A448" t="str">
            <v>F</v>
          </cell>
          <cell r="B448" t="str">
            <v>HARGA SATUAN PEKERJAAN  ( D + E )</v>
          </cell>
          <cell r="G448">
            <v>166854.666</v>
          </cell>
        </row>
        <row r="449">
          <cell r="A449" t="str">
            <v>G</v>
          </cell>
          <cell r="B449" t="str">
            <v>DIBULATKAN</v>
          </cell>
          <cell r="G449">
            <v>166855</v>
          </cell>
        </row>
        <row r="451">
          <cell r="A451" t="str">
            <v>Note :       1</v>
          </cell>
          <cell r="B451" t="str">
            <v>Satuan dapat berdasarkan atas jam operasi untuk tenaga kerja dan peralatan, volume dan / atau ukuran</v>
          </cell>
        </row>
        <row r="452">
          <cell r="B452" t="str">
            <v xml:space="preserve"> berat untuk bahan-bahan</v>
          </cell>
        </row>
        <row r="453">
          <cell r="A453">
            <v>2</v>
          </cell>
          <cell r="B453" t="str">
            <v>Kuantitas Satuan adalah kuantitas setiap komponen untuk menyelesaikan satu satuan pekerjaan dari nomor</v>
          </cell>
        </row>
        <row r="454">
          <cell r="B454" t="str">
            <v>mata pembayaran</v>
          </cell>
        </row>
        <row r="455">
          <cell r="A455">
            <v>3</v>
          </cell>
          <cell r="B455" t="str">
            <v>Biaya Satuan Untuk Peralatan sudah termasuk bahan bakar, bahan habis dipakai dan operator</v>
          </cell>
        </row>
        <row r="456">
          <cell r="A456">
            <v>4</v>
          </cell>
          <cell r="B456" t="str">
            <v>Biaya Satuan sudah termasuk pengeluaran untuk seluruh pajak yang berkaitan (tetapi tidak termasuk PPN</v>
          </cell>
        </row>
        <row r="457">
          <cell r="B457" t="str">
            <v>yang dibayar dari kontrak) dan biaya-biaya lainnya</v>
          </cell>
        </row>
        <row r="461">
          <cell r="E461" t="str">
            <v>Takengon, 16 Juli 2003</v>
          </cell>
        </row>
        <row r="462">
          <cell r="E462" t="str">
            <v>CV. TRIPA KARYA</v>
          </cell>
        </row>
        <row r="468">
          <cell r="E468" t="str">
            <v>NYAK MUDDIN PUTEH</v>
          </cell>
        </row>
        <row r="469">
          <cell r="E469" t="str">
            <v>Direktur</v>
          </cell>
        </row>
        <row r="472">
          <cell r="A472" t="str">
            <v>ANALISA HARGA SATUAN MATA PEMBAYARAN</v>
          </cell>
        </row>
        <row r="475">
          <cell r="A475" t="str">
            <v>Nama Penawar</v>
          </cell>
          <cell r="C475" t="str">
            <v>:</v>
          </cell>
          <cell r="D475" t="str">
            <v>CV. TAKABEYA PERKASA</v>
          </cell>
        </row>
        <row r="476">
          <cell r="A476" t="str">
            <v>Paket</v>
          </cell>
          <cell r="C476" t="str">
            <v>:</v>
          </cell>
          <cell r="D476" t="str">
            <v xml:space="preserve">Pemeliharaan Berkala Jalan Geudong - Makam Malikussaleh - Mancang </v>
          </cell>
        </row>
        <row r="477">
          <cell r="A477" t="str">
            <v>No. Paket</v>
          </cell>
          <cell r="C477" t="str">
            <v>:</v>
          </cell>
          <cell r="D477" t="str">
            <v>P.039</v>
          </cell>
        </row>
        <row r="478">
          <cell r="A478" t="str">
            <v>Provinsi</v>
          </cell>
          <cell r="C478" t="str">
            <v>:</v>
          </cell>
          <cell r="D478" t="str">
            <v>Nanggroe Aceh Darussalam</v>
          </cell>
        </row>
        <row r="479">
          <cell r="A479" t="str">
            <v>No. Item Pembayaran</v>
          </cell>
          <cell r="C479" t="str">
            <v>:</v>
          </cell>
          <cell r="D479" t="str">
            <v>6.1 ( 1 )</v>
          </cell>
        </row>
        <row r="480">
          <cell r="A480" t="str">
            <v>Jenis Pekerjaan</v>
          </cell>
          <cell r="C480" t="str">
            <v>:</v>
          </cell>
          <cell r="D480" t="str">
            <v>Lapisan Resap Pengikat</v>
          </cell>
        </row>
        <row r="481">
          <cell r="A481" t="str">
            <v>Satuan Pembayaran</v>
          </cell>
          <cell r="C481" t="str">
            <v>:</v>
          </cell>
          <cell r="D481" t="str">
            <v>Liter</v>
          </cell>
        </row>
        <row r="485">
          <cell r="A485" t="str">
            <v>NO.</v>
          </cell>
          <cell r="B485" t="str">
            <v>KOMPONEN</v>
          </cell>
          <cell r="D485" t="str">
            <v>SATUAN</v>
          </cell>
          <cell r="E485" t="str">
            <v>PERKIRAAN</v>
          </cell>
          <cell r="F485" t="str">
            <v>HARGA SATUAN</v>
          </cell>
          <cell r="G485" t="str">
            <v>JUMLAH HARGA</v>
          </cell>
        </row>
        <row r="486">
          <cell r="E486" t="str">
            <v>KUANTITAS</v>
          </cell>
          <cell r="F486" t="str">
            <v>(Rp)</v>
          </cell>
          <cell r="G486" t="str">
            <v>(Rp)</v>
          </cell>
        </row>
        <row r="487">
          <cell r="A487" t="str">
            <v>A</v>
          </cell>
          <cell r="B487" t="str">
            <v>TENAGA KERJA</v>
          </cell>
        </row>
        <row r="489">
          <cell r="A489" t="str">
            <v>1.</v>
          </cell>
          <cell r="B489" t="str">
            <v>Pekerja</v>
          </cell>
          <cell r="D489" t="str">
            <v>Jam</v>
          </cell>
          <cell r="E489">
            <v>1.78E-2</v>
          </cell>
          <cell r="F489">
            <v>2800</v>
          </cell>
          <cell r="G489">
            <v>49.839999999999996</v>
          </cell>
        </row>
        <row r="490">
          <cell r="A490" t="str">
            <v>2.</v>
          </cell>
          <cell r="B490" t="str">
            <v>Mandor</v>
          </cell>
          <cell r="D490" t="str">
            <v>Jam</v>
          </cell>
          <cell r="E490">
            <v>1.5E-3</v>
          </cell>
          <cell r="F490">
            <v>3600</v>
          </cell>
          <cell r="G490">
            <v>5.4</v>
          </cell>
        </row>
        <row r="493">
          <cell r="A493" t="str">
            <v>Jumlah Harga Tenaga Kerja</v>
          </cell>
          <cell r="G493">
            <v>55.239999999999995</v>
          </cell>
        </row>
        <row r="494">
          <cell r="A494" t="str">
            <v>B</v>
          </cell>
          <cell r="B494" t="str">
            <v xml:space="preserve">BAHAN </v>
          </cell>
        </row>
        <row r="496">
          <cell r="A496" t="str">
            <v>1.</v>
          </cell>
          <cell r="B496" t="str">
            <v>Aspal</v>
          </cell>
          <cell r="D496" t="str">
            <v>Kg</v>
          </cell>
          <cell r="E496">
            <v>0.64170000000000005</v>
          </cell>
          <cell r="F496">
            <v>4000</v>
          </cell>
          <cell r="G496">
            <v>2566.8000000000002</v>
          </cell>
        </row>
        <row r="497">
          <cell r="A497" t="str">
            <v>2.</v>
          </cell>
          <cell r="B497" t="str">
            <v>Corosene</v>
          </cell>
          <cell r="D497" t="str">
            <v>Liter</v>
          </cell>
          <cell r="E497">
            <v>0.4899</v>
          </cell>
          <cell r="F497">
            <v>1350</v>
          </cell>
          <cell r="G497">
            <v>661.36500000000001</v>
          </cell>
        </row>
        <row r="499">
          <cell r="A499" t="str">
            <v>Jumlah Harga Bahan</v>
          </cell>
          <cell r="G499">
            <v>3228.165</v>
          </cell>
        </row>
        <row r="500">
          <cell r="A500" t="str">
            <v>C</v>
          </cell>
          <cell r="B500" t="str">
            <v>PERALATAN</v>
          </cell>
        </row>
        <row r="502">
          <cell r="A502" t="str">
            <v>1.</v>
          </cell>
          <cell r="B502" t="str">
            <v>Asphalt Sprayer</v>
          </cell>
          <cell r="D502" t="str">
            <v>Jam</v>
          </cell>
          <cell r="E502">
            <v>1.5E-3</v>
          </cell>
          <cell r="F502">
            <v>30000</v>
          </cell>
          <cell r="G502">
            <v>45</v>
          </cell>
        </row>
        <row r="503">
          <cell r="A503" t="str">
            <v>2.</v>
          </cell>
          <cell r="B503" t="str">
            <v>Compressor</v>
          </cell>
          <cell r="D503" t="str">
            <v>Jam</v>
          </cell>
          <cell r="E503">
            <v>2.8E-3</v>
          </cell>
          <cell r="F503">
            <v>43000</v>
          </cell>
          <cell r="G503">
            <v>120.4</v>
          </cell>
        </row>
        <row r="504">
          <cell r="A504" t="str">
            <v>3.</v>
          </cell>
          <cell r="B504" t="str">
            <v>Dump Truck</v>
          </cell>
          <cell r="D504" t="str">
            <v>Jam</v>
          </cell>
          <cell r="E504">
            <v>1.5E-3</v>
          </cell>
          <cell r="F504">
            <v>63000</v>
          </cell>
          <cell r="G504">
            <v>94.5</v>
          </cell>
        </row>
        <row r="506">
          <cell r="A506" t="str">
            <v>Jumlah Harga Peralatan</v>
          </cell>
          <cell r="G506">
            <v>259.89999999999998</v>
          </cell>
        </row>
        <row r="508">
          <cell r="A508" t="str">
            <v>D</v>
          </cell>
          <cell r="B508" t="str">
            <v>JUMLAH ( A + B + C )</v>
          </cell>
          <cell r="G508">
            <v>3543.3049999999998</v>
          </cell>
        </row>
        <row r="509">
          <cell r="A509" t="str">
            <v>E</v>
          </cell>
          <cell r="B509" t="str">
            <v>KEUNTUNGAN  10,0 % X D</v>
          </cell>
          <cell r="G509">
            <v>354.33050000000003</v>
          </cell>
        </row>
        <row r="510">
          <cell r="A510" t="str">
            <v>F</v>
          </cell>
          <cell r="B510" t="str">
            <v>HARGA SATUAN PEKERJAAN  ( D + E )</v>
          </cell>
          <cell r="G510">
            <v>3897.6354999999999</v>
          </cell>
        </row>
        <row r="511">
          <cell r="A511" t="str">
            <v>G</v>
          </cell>
          <cell r="B511" t="str">
            <v>DIBULATKAN</v>
          </cell>
          <cell r="G511">
            <v>3898</v>
          </cell>
        </row>
        <row r="513">
          <cell r="A513" t="str">
            <v>Note :       1</v>
          </cell>
          <cell r="B513" t="str">
            <v>Satuan dapat berdasarkan atas jam operasi untuk tenaga kerja dan peralatan, volume dan / atau ukuran</v>
          </cell>
        </row>
        <row r="514">
          <cell r="B514" t="str">
            <v xml:space="preserve"> berat untuk bahan-bahan</v>
          </cell>
        </row>
        <row r="515">
          <cell r="A515">
            <v>2</v>
          </cell>
          <cell r="B515" t="str">
            <v>Kuantitas Satuan adalah kuantitas setiap komponen untuk menyelesaikan satu satuan pekerjaan dari nomor</v>
          </cell>
        </row>
        <row r="516">
          <cell r="B516" t="str">
            <v>mata pembayaran</v>
          </cell>
        </row>
        <row r="517">
          <cell r="A517">
            <v>3</v>
          </cell>
          <cell r="B517" t="str">
            <v>Biaya Satuan Untuk Peralatan sudah termasuk bahan bakar, bahan habis dipakai dan operator</v>
          </cell>
        </row>
        <row r="518">
          <cell r="A518">
            <v>4</v>
          </cell>
          <cell r="B518" t="str">
            <v>Biaya Satuan sudah termasuk pengeluaran untuk seluruh pajak yang berkaitan (tetapi tidak termasuk PPN</v>
          </cell>
        </row>
        <row r="519">
          <cell r="B519" t="str">
            <v>yang dibayar dari kontrak) dan biaya-biaya lainnya</v>
          </cell>
        </row>
        <row r="523">
          <cell r="E523" t="str">
            <v>Takengon, 16 Juli 2003</v>
          </cell>
        </row>
        <row r="524">
          <cell r="E524" t="str">
            <v>CV. TRIPA KARYA</v>
          </cell>
        </row>
        <row r="530">
          <cell r="E530" t="str">
            <v>NYAK MUDDIN PUTEH</v>
          </cell>
        </row>
        <row r="531">
          <cell r="E531" t="str">
            <v>Direktur</v>
          </cell>
        </row>
        <row r="535">
          <cell r="A535" t="str">
            <v>ANALISA HARGA SATUAN MATA PEMBAYARAN</v>
          </cell>
        </row>
        <row r="537">
          <cell r="A537" t="str">
            <v>Nama Penawar</v>
          </cell>
          <cell r="C537" t="str">
            <v>:</v>
          </cell>
          <cell r="D537" t="str">
            <v>CV. TAKABEYA PERKASA</v>
          </cell>
        </row>
        <row r="538">
          <cell r="A538" t="str">
            <v>Paket</v>
          </cell>
          <cell r="C538" t="str">
            <v>:</v>
          </cell>
          <cell r="D538" t="str">
            <v xml:space="preserve">Pemeliharaan Berkala Jalan Geudong - Makam Malikussaleh - Mancang </v>
          </cell>
        </row>
        <row r="539">
          <cell r="A539" t="str">
            <v>No. Paket</v>
          </cell>
          <cell r="C539" t="str">
            <v>:</v>
          </cell>
          <cell r="D539" t="str">
            <v>P.039</v>
          </cell>
        </row>
        <row r="540">
          <cell r="A540" t="str">
            <v>Provinsi</v>
          </cell>
          <cell r="C540" t="str">
            <v>:</v>
          </cell>
          <cell r="D540" t="str">
            <v>Nanggroe Aceh Darussalam</v>
          </cell>
        </row>
        <row r="541">
          <cell r="A541" t="str">
            <v>No. Item Pembayaran</v>
          </cell>
          <cell r="C541" t="str">
            <v>:</v>
          </cell>
          <cell r="D541" t="str">
            <v>6.1 ( 2 )</v>
          </cell>
        </row>
        <row r="542">
          <cell r="A542" t="str">
            <v>Jenis Pekerjaan</v>
          </cell>
          <cell r="C542" t="str">
            <v>:</v>
          </cell>
          <cell r="D542" t="str">
            <v>LAPISAN PEREKAT</v>
          </cell>
        </row>
        <row r="543">
          <cell r="A543" t="str">
            <v>Satuan Pembayaran</v>
          </cell>
          <cell r="C543" t="str">
            <v>:</v>
          </cell>
          <cell r="D543" t="str">
            <v>LITER</v>
          </cell>
        </row>
        <row r="547">
          <cell r="A547" t="str">
            <v>NO.</v>
          </cell>
          <cell r="B547" t="str">
            <v>KOMPONEN</v>
          </cell>
          <cell r="D547" t="str">
            <v>SATUAN</v>
          </cell>
          <cell r="E547" t="str">
            <v>PERKIRAAN</v>
          </cell>
          <cell r="F547" t="str">
            <v>BIAYA SATUAN</v>
          </cell>
          <cell r="G547" t="str">
            <v>JUMLAH HARGA</v>
          </cell>
        </row>
        <row r="548">
          <cell r="E548" t="str">
            <v>KUANTITAS</v>
          </cell>
          <cell r="F548" t="str">
            <v>(Rp)</v>
          </cell>
          <cell r="G548" t="str">
            <v>(Rp)</v>
          </cell>
        </row>
        <row r="549">
          <cell r="A549" t="str">
            <v>A</v>
          </cell>
          <cell r="B549" t="str">
            <v>TENAGA KERJA</v>
          </cell>
        </row>
        <row r="551">
          <cell r="A551" t="str">
            <v>1.</v>
          </cell>
          <cell r="B551" t="str">
            <v>Pekerja</v>
          </cell>
          <cell r="D551" t="str">
            <v>Jam</v>
          </cell>
          <cell r="E551">
            <v>1.78E-2</v>
          </cell>
          <cell r="F551">
            <v>2800</v>
          </cell>
          <cell r="G551">
            <v>49.839999999999996</v>
          </cell>
        </row>
        <row r="552">
          <cell r="A552" t="str">
            <v>2.</v>
          </cell>
          <cell r="B552" t="str">
            <v>Mandor</v>
          </cell>
          <cell r="D552" t="str">
            <v>Jam</v>
          </cell>
          <cell r="E552">
            <v>1.5E-3</v>
          </cell>
          <cell r="F552">
            <v>3600</v>
          </cell>
          <cell r="G552">
            <v>5.4</v>
          </cell>
        </row>
        <row r="555">
          <cell r="A555" t="str">
            <v>Jumlah Harga Tenaga Kerja</v>
          </cell>
          <cell r="G555">
            <v>55.239999999999995</v>
          </cell>
        </row>
        <row r="556">
          <cell r="A556" t="str">
            <v>B</v>
          </cell>
          <cell r="B556" t="str">
            <v xml:space="preserve">BAHAN </v>
          </cell>
        </row>
        <row r="558">
          <cell r="A558" t="str">
            <v>1.</v>
          </cell>
          <cell r="B558" t="str">
            <v>Aspal</v>
          </cell>
          <cell r="D558" t="str">
            <v>Kg</v>
          </cell>
          <cell r="E558">
            <v>0.88800000000000001</v>
          </cell>
          <cell r="F558">
            <v>4000</v>
          </cell>
          <cell r="G558">
            <v>3552</v>
          </cell>
        </row>
        <row r="559">
          <cell r="A559" t="str">
            <v>2.</v>
          </cell>
          <cell r="B559" t="str">
            <v>Corosene</v>
          </cell>
          <cell r="D559" t="str">
            <v>Liter</v>
          </cell>
          <cell r="E559">
            <v>0.253</v>
          </cell>
          <cell r="F559">
            <v>1350</v>
          </cell>
          <cell r="G559">
            <v>341.55</v>
          </cell>
        </row>
        <row r="561">
          <cell r="A561" t="str">
            <v>Jumlah Harga Bahan</v>
          </cell>
          <cell r="G561">
            <v>3893.55</v>
          </cell>
        </row>
        <row r="562">
          <cell r="A562" t="str">
            <v>C</v>
          </cell>
          <cell r="B562" t="str">
            <v>PERALATAN</v>
          </cell>
        </row>
        <row r="564">
          <cell r="A564" t="str">
            <v>1.</v>
          </cell>
          <cell r="B564" t="str">
            <v>Asphalt Sprayer</v>
          </cell>
          <cell r="D564" t="str">
            <v>Jam</v>
          </cell>
          <cell r="E564">
            <v>2.8E-3</v>
          </cell>
          <cell r="F564">
            <v>30000</v>
          </cell>
          <cell r="G564">
            <v>84</v>
          </cell>
        </row>
        <row r="565">
          <cell r="A565" t="str">
            <v>2.</v>
          </cell>
          <cell r="B565" t="str">
            <v>Compressor</v>
          </cell>
          <cell r="D565" t="str">
            <v>Jam</v>
          </cell>
          <cell r="E565">
            <v>6.4000000000000003E-3</v>
          </cell>
          <cell r="F565">
            <v>43000</v>
          </cell>
          <cell r="G565">
            <v>275.2</v>
          </cell>
        </row>
        <row r="566">
          <cell r="A566" t="str">
            <v>3.</v>
          </cell>
          <cell r="B566" t="str">
            <v>Dump Truck</v>
          </cell>
          <cell r="D566" t="str">
            <v>Jam</v>
          </cell>
          <cell r="E566">
            <v>2.8E-3</v>
          </cell>
          <cell r="F566">
            <v>63000</v>
          </cell>
          <cell r="G566">
            <v>176.4</v>
          </cell>
        </row>
        <row r="568">
          <cell r="A568" t="str">
            <v>Jumlah Harga Peralatan</v>
          </cell>
          <cell r="G568">
            <v>535.6</v>
          </cell>
        </row>
        <row r="570">
          <cell r="A570" t="str">
            <v>D</v>
          </cell>
          <cell r="B570" t="str">
            <v>JUMLAH ( A + B + C )</v>
          </cell>
          <cell r="G570">
            <v>4484.3900000000003</v>
          </cell>
        </row>
        <row r="571">
          <cell r="A571" t="str">
            <v>E</v>
          </cell>
          <cell r="B571" t="str">
            <v>KEUNTUNGAN  10,0 % X D</v>
          </cell>
          <cell r="G571">
            <v>448.43900000000008</v>
          </cell>
        </row>
        <row r="572">
          <cell r="A572" t="str">
            <v>F</v>
          </cell>
          <cell r="B572" t="str">
            <v>HARGA SATUAN PEKERJAAN  ( D + E )</v>
          </cell>
          <cell r="G572">
            <v>4932.8290000000006</v>
          </cell>
        </row>
        <row r="573">
          <cell r="A573" t="str">
            <v>G</v>
          </cell>
          <cell r="B573" t="str">
            <v>DIBULATKAN</v>
          </cell>
          <cell r="G573">
            <v>4933</v>
          </cell>
        </row>
        <row r="575">
          <cell r="A575" t="str">
            <v>Note :</v>
          </cell>
          <cell r="B575" t="str">
            <v>1.  Satuan dapat berdasarkan atas jam operasi untuk tenaga kerja dan peralatan, volume dan / atau ukuran</v>
          </cell>
        </row>
        <row r="576">
          <cell r="B576" t="str">
            <v xml:space="preserve"> berat untuk bahan-bahan</v>
          </cell>
        </row>
        <row r="577">
          <cell r="B577" t="str">
            <v>2.  Kuantitas Satuan adalah kuantitas setiap komponen untuk menyelesaikan satu satuan pekerjaan dari nomor</v>
          </cell>
        </row>
        <row r="578">
          <cell r="B578" t="str">
            <v>mata pembayaran</v>
          </cell>
        </row>
        <row r="579">
          <cell r="B579" t="str">
            <v>3.  Biaya Satuan Untuk Peralatan sudah termasuk bahan bakar, bahan habis dipakai dan operator</v>
          </cell>
        </row>
        <row r="580">
          <cell r="B580" t="str">
            <v>4.  Biaya Satuan sudah termasuk pengeluaran untuk seluruh pajak yang berkaitan (tetapi tidak termasuk PPN</v>
          </cell>
        </row>
        <row r="581">
          <cell r="B581" t="str">
            <v>yang dibayar dari kontrak) dan biaya-biaya lainnya</v>
          </cell>
        </row>
        <row r="584">
          <cell r="E584" t="str">
            <v>Takengon, 16 Juli 2003</v>
          </cell>
        </row>
        <row r="585">
          <cell r="E585" t="str">
            <v>CV. TRIPA KARYA</v>
          </cell>
        </row>
        <row r="591">
          <cell r="E591" t="str">
            <v>NYAK MUDDIN PUTEH</v>
          </cell>
        </row>
        <row r="592">
          <cell r="E592" t="str">
            <v>Direktur</v>
          </cell>
        </row>
        <row r="594">
          <cell r="A594" t="str">
            <v>ANALISA HARGA SATUAN MATA PEMBAYARAN</v>
          </cell>
        </row>
        <row r="596">
          <cell r="A596" t="str">
            <v>Nama Penawar</v>
          </cell>
          <cell r="C596" t="str">
            <v>:</v>
          </cell>
          <cell r="D596" t="str">
            <v>CV. TAKABEYA PERKASA</v>
          </cell>
        </row>
        <row r="597">
          <cell r="A597" t="str">
            <v>Paket</v>
          </cell>
          <cell r="C597" t="str">
            <v>:</v>
          </cell>
          <cell r="D597" t="str">
            <v xml:space="preserve">Pemeliharaan Berkala Jalan Geudong - Makam Malikussaleh - Mancang </v>
          </cell>
        </row>
        <row r="598">
          <cell r="A598" t="str">
            <v>No. Paket</v>
          </cell>
          <cell r="C598" t="str">
            <v>:</v>
          </cell>
          <cell r="D598" t="str">
            <v>P.039</v>
          </cell>
        </row>
        <row r="599">
          <cell r="A599" t="str">
            <v>Provinsi</v>
          </cell>
          <cell r="C599" t="str">
            <v>:</v>
          </cell>
          <cell r="D599" t="str">
            <v>Nanggroe Aceh Darussalam</v>
          </cell>
        </row>
        <row r="600">
          <cell r="A600" t="str">
            <v>No. Item Pembayaran</v>
          </cell>
          <cell r="C600" t="str">
            <v>:</v>
          </cell>
          <cell r="D600" t="str">
            <v>6.3 ( 4 )</v>
          </cell>
        </row>
        <row r="601">
          <cell r="A601" t="str">
            <v>Jenis Pekerjaan</v>
          </cell>
          <cell r="C601" t="str">
            <v>:</v>
          </cell>
          <cell r="D601" t="str">
            <v>Laston   ( AC )</v>
          </cell>
        </row>
        <row r="602">
          <cell r="A602" t="str">
            <v>Satuan Pembayaran</v>
          </cell>
          <cell r="C602" t="str">
            <v>:</v>
          </cell>
          <cell r="D602" t="str">
            <v>M2</v>
          </cell>
        </row>
        <row r="605">
          <cell r="A605" t="str">
            <v>NO.</v>
          </cell>
          <cell r="B605" t="str">
            <v>KOMPONEN</v>
          </cell>
          <cell r="D605" t="str">
            <v>SATUAN</v>
          </cell>
          <cell r="E605" t="str">
            <v>PERKIRAAN</v>
          </cell>
          <cell r="F605" t="str">
            <v>BIAYA SATUAN</v>
          </cell>
          <cell r="G605" t="str">
            <v>JUMLAH HARGA</v>
          </cell>
        </row>
        <row r="606">
          <cell r="E606" t="str">
            <v>KUANTITAS</v>
          </cell>
          <cell r="F606" t="str">
            <v>(Rp)</v>
          </cell>
          <cell r="G606" t="str">
            <v>(Rp)</v>
          </cell>
        </row>
        <row r="607">
          <cell r="A607" t="str">
            <v>A</v>
          </cell>
          <cell r="B607" t="str">
            <v>TENAGA KERJA</v>
          </cell>
        </row>
        <row r="609">
          <cell r="A609" t="str">
            <v>1.</v>
          </cell>
          <cell r="B609" t="str">
            <v>Pekerja</v>
          </cell>
          <cell r="D609" t="str">
            <v>Jam</v>
          </cell>
          <cell r="E609">
            <v>1.5700000000000002E-2</v>
          </cell>
          <cell r="F609">
            <v>2800</v>
          </cell>
          <cell r="G609">
            <v>43.960000000000008</v>
          </cell>
        </row>
        <row r="610">
          <cell r="A610" t="str">
            <v>2.</v>
          </cell>
          <cell r="B610" t="str">
            <v>Mandor</v>
          </cell>
          <cell r="D610" t="str">
            <v>Jam</v>
          </cell>
          <cell r="E610">
            <v>2.6999999999999997E-3</v>
          </cell>
          <cell r="F610">
            <v>3600</v>
          </cell>
          <cell r="G610">
            <v>9.7199999999999989</v>
          </cell>
        </row>
        <row r="613">
          <cell r="A613" t="str">
            <v>Jumlah Harga Tenaga Kerja</v>
          </cell>
          <cell r="G613">
            <v>53.680000000000007</v>
          </cell>
        </row>
        <row r="614">
          <cell r="A614" t="str">
            <v>B</v>
          </cell>
          <cell r="B614" t="str">
            <v xml:space="preserve">BAHAN </v>
          </cell>
        </row>
        <row r="616">
          <cell r="A616" t="str">
            <v>1.</v>
          </cell>
          <cell r="B616" t="str">
            <v>Agregate Kasar</v>
          </cell>
          <cell r="D616" t="str">
            <v>M3</v>
          </cell>
          <cell r="E616">
            <v>2.4799999999999999E-2</v>
          </cell>
          <cell r="F616">
            <v>49000</v>
          </cell>
          <cell r="G616">
            <v>1215.2</v>
          </cell>
        </row>
        <row r="617">
          <cell r="A617" t="str">
            <v>2.</v>
          </cell>
          <cell r="B617" t="str">
            <v>Agregate Halus</v>
          </cell>
          <cell r="D617" t="str">
            <v>M3</v>
          </cell>
          <cell r="E617">
            <v>2.3099999999999999E-2</v>
          </cell>
          <cell r="F617">
            <v>55000</v>
          </cell>
          <cell r="G617">
            <v>1270.5</v>
          </cell>
        </row>
        <row r="618">
          <cell r="A618" t="str">
            <v>3.</v>
          </cell>
          <cell r="B618" t="str">
            <v>Filler</v>
          </cell>
          <cell r="D618" t="str">
            <v>Kg</v>
          </cell>
          <cell r="E618">
            <v>5.94</v>
          </cell>
          <cell r="F618">
            <v>400</v>
          </cell>
          <cell r="G618">
            <v>2376</v>
          </cell>
        </row>
        <row r="619">
          <cell r="A619" t="str">
            <v>4.</v>
          </cell>
          <cell r="B619" t="str">
            <v>Aspal</v>
          </cell>
          <cell r="D619" t="str">
            <v>Kg</v>
          </cell>
          <cell r="E619">
            <v>6.6150000000000002</v>
          </cell>
          <cell r="F619">
            <v>4000</v>
          </cell>
          <cell r="G619">
            <v>26460</v>
          </cell>
        </row>
        <row r="622">
          <cell r="A622" t="str">
            <v>Jumlah Harga Bahan</v>
          </cell>
          <cell r="G622">
            <v>31321.7</v>
          </cell>
        </row>
        <row r="623">
          <cell r="A623" t="str">
            <v>C</v>
          </cell>
          <cell r="B623" t="str">
            <v>PERALATAN</v>
          </cell>
        </row>
        <row r="625">
          <cell r="A625" t="str">
            <v>1.</v>
          </cell>
          <cell r="B625" t="str">
            <v>Whell Loader</v>
          </cell>
          <cell r="D625" t="str">
            <v>Jam</v>
          </cell>
          <cell r="E625">
            <v>2.0999999999999999E-3</v>
          </cell>
          <cell r="F625">
            <v>148000</v>
          </cell>
          <cell r="G625">
            <v>310.79999999999995</v>
          </cell>
        </row>
        <row r="626">
          <cell r="A626" t="str">
            <v>2.</v>
          </cell>
          <cell r="B626" t="str">
            <v>AMP</v>
          </cell>
          <cell r="D626" t="str">
            <v>Jam</v>
          </cell>
          <cell r="E626">
            <v>2.8E-3</v>
          </cell>
          <cell r="F626">
            <v>1295000</v>
          </cell>
          <cell r="G626">
            <v>3626</v>
          </cell>
        </row>
        <row r="627">
          <cell r="A627" t="str">
            <v>3.</v>
          </cell>
          <cell r="B627" t="str">
            <v>Generator Set</v>
          </cell>
          <cell r="D627" t="str">
            <v>Jam</v>
          </cell>
          <cell r="E627">
            <v>2.8E-3</v>
          </cell>
          <cell r="F627">
            <v>82000</v>
          </cell>
          <cell r="G627">
            <v>229.6</v>
          </cell>
        </row>
        <row r="628">
          <cell r="A628" t="str">
            <v>4.</v>
          </cell>
          <cell r="B628" t="str">
            <v>Damp Truck</v>
          </cell>
          <cell r="D628" t="str">
            <v>Jam</v>
          </cell>
          <cell r="E628">
            <v>5.0100000000000006E-2</v>
          </cell>
          <cell r="F628">
            <v>75000</v>
          </cell>
          <cell r="G628">
            <v>3757.5000000000005</v>
          </cell>
        </row>
        <row r="629">
          <cell r="A629" t="str">
            <v>5.</v>
          </cell>
          <cell r="B629" t="str">
            <v>Asphalt Finisher</v>
          </cell>
          <cell r="D629" t="str">
            <v>Jam</v>
          </cell>
          <cell r="E629">
            <v>3.3E-3</v>
          </cell>
          <cell r="F629">
            <v>75000</v>
          </cell>
          <cell r="G629">
            <v>247.5</v>
          </cell>
        </row>
        <row r="630">
          <cell r="A630" t="str">
            <v>6.</v>
          </cell>
          <cell r="B630" t="str">
            <v>Tandem Roller</v>
          </cell>
          <cell r="D630" t="str">
            <v>Jam</v>
          </cell>
          <cell r="E630">
            <v>1.8E-3</v>
          </cell>
          <cell r="F630">
            <v>76000</v>
          </cell>
          <cell r="G630">
            <v>136.79999999999998</v>
          </cell>
        </row>
        <row r="631">
          <cell r="A631" t="str">
            <v>7.</v>
          </cell>
          <cell r="B631" t="str">
            <v>Peunematic Tyre Roller</v>
          </cell>
          <cell r="D631" t="str">
            <v>Jam</v>
          </cell>
          <cell r="E631">
            <v>2.3999999999999998E-3</v>
          </cell>
          <cell r="F631">
            <v>98000</v>
          </cell>
          <cell r="G631">
            <v>235.2</v>
          </cell>
        </row>
        <row r="632">
          <cell r="A632" t="str">
            <v>8.</v>
          </cell>
          <cell r="B632" t="str">
            <v>Alat Bantu</v>
          </cell>
          <cell r="D632" t="str">
            <v>Ls</v>
          </cell>
          <cell r="E632">
            <v>1</v>
          </cell>
          <cell r="F632">
            <v>175</v>
          </cell>
          <cell r="G632">
            <v>175</v>
          </cell>
        </row>
        <row r="634">
          <cell r="A634" t="str">
            <v>Jumlah Harga Peralatan</v>
          </cell>
          <cell r="G634">
            <v>8718.4000000000015</v>
          </cell>
        </row>
        <row r="636">
          <cell r="A636" t="str">
            <v>D</v>
          </cell>
          <cell r="B636" t="str">
            <v>JUMLAH ( A + B + C )</v>
          </cell>
          <cell r="G636">
            <v>40093.78</v>
          </cell>
        </row>
        <row r="637">
          <cell r="A637" t="str">
            <v>E</v>
          </cell>
          <cell r="B637" t="str">
            <v>KEUNTUNGAN  10,0 % X D</v>
          </cell>
          <cell r="G637">
            <v>4009.3780000000002</v>
          </cell>
        </row>
        <row r="638">
          <cell r="A638" t="str">
            <v>F</v>
          </cell>
          <cell r="B638" t="str">
            <v>HARGA SATUAN PEKERJAAN  ( D + E )</v>
          </cell>
          <cell r="G638">
            <v>44103.157999999996</v>
          </cell>
        </row>
        <row r="639">
          <cell r="A639" t="str">
            <v>G</v>
          </cell>
          <cell r="B639" t="str">
            <v>DIBULATKAN</v>
          </cell>
          <cell r="G639">
            <v>44103</v>
          </cell>
        </row>
        <row r="641">
          <cell r="A641" t="str">
            <v>Note :     1</v>
          </cell>
          <cell r="B641" t="str">
            <v>Satuan dapat berdasarkan atas jam operasi untuk tenaga kerja dan peralatan, volume dan / atau ukuran berat untuk bahan-bahan</v>
          </cell>
        </row>
        <row r="643">
          <cell r="A643">
            <v>2</v>
          </cell>
          <cell r="B643" t="str">
            <v>Kuantitas Satuan adalah kuantitas setiap komponen untuk menyelesaikan satu satuan pekerjaan dari nomor mata pembayaran</v>
          </cell>
        </row>
        <row r="645">
          <cell r="A645">
            <v>3</v>
          </cell>
          <cell r="B645" t="str">
            <v>Biaya Satuan Untuk Peralatan sudah termasuk bahan bakar, bahan habis dipakai dan operator</v>
          </cell>
        </row>
        <row r="646">
          <cell r="A646">
            <v>4</v>
          </cell>
          <cell r="B646" t="str">
            <v>Biaya Satuan sudah termasuk pengeluaran untuk seluruh pajak yang berkaitan (tetapi tidak termasuk PPN yang dibayar dari kontrak) dan biaya-biaya lainnya</v>
          </cell>
        </row>
        <row r="648">
          <cell r="A648">
            <v>5</v>
          </cell>
          <cell r="B648" t="str">
            <v>Biaya satuan sudah termasuk biaya quality control</v>
          </cell>
        </row>
        <row r="653">
          <cell r="E653" t="str">
            <v>Takengon, 16 Juli 2003</v>
          </cell>
        </row>
        <row r="654">
          <cell r="E654" t="str">
            <v>CV. TRIPA KARYA</v>
          </cell>
        </row>
        <row r="660">
          <cell r="E660" t="str">
            <v>NYAK MUDDIN PUTEH</v>
          </cell>
        </row>
        <row r="661">
          <cell r="E661" t="str">
            <v>Direktur</v>
          </cell>
        </row>
        <row r="802">
          <cell r="A802" t="str">
            <v>ANALISA HARGA SATUAN MATA PEMBAYARAN</v>
          </cell>
        </row>
        <row r="805">
          <cell r="A805" t="str">
            <v>Nama Penawar</v>
          </cell>
          <cell r="C805" t="str">
            <v>:</v>
          </cell>
          <cell r="D805" t="str">
            <v>CV. TAKABEYA PERKASA</v>
          </cell>
        </row>
        <row r="806">
          <cell r="A806" t="str">
            <v>Paket</v>
          </cell>
          <cell r="C806" t="str">
            <v>:</v>
          </cell>
          <cell r="D806" t="str">
            <v xml:space="preserve">Pemeliharaan Berkala Jalan Geudong - Makam Malikussaleh - Mancang </v>
          </cell>
        </row>
        <row r="807">
          <cell r="A807" t="str">
            <v>No. Paket</v>
          </cell>
          <cell r="C807" t="str">
            <v>:</v>
          </cell>
          <cell r="D807" t="str">
            <v>P.039</v>
          </cell>
        </row>
        <row r="808">
          <cell r="A808" t="str">
            <v>Provinsi</v>
          </cell>
          <cell r="C808" t="str">
            <v>:</v>
          </cell>
          <cell r="D808" t="str">
            <v>Nanggroe Aceh Darussalam</v>
          </cell>
        </row>
        <row r="809">
          <cell r="A809" t="str">
            <v>No. Item Pembayaran</v>
          </cell>
          <cell r="C809" t="str">
            <v>:</v>
          </cell>
          <cell r="D809" t="str">
            <v>7.9</v>
          </cell>
        </row>
        <row r="810">
          <cell r="A810" t="str">
            <v>Jenis Pekerjaan</v>
          </cell>
          <cell r="C810" t="str">
            <v>:</v>
          </cell>
          <cell r="D810" t="str">
            <v>Pasangan Batu + Adukan (Mekanik)</v>
          </cell>
        </row>
        <row r="811">
          <cell r="A811" t="str">
            <v>Satuan Pembayaran</v>
          </cell>
          <cell r="C811" t="str">
            <v>:</v>
          </cell>
          <cell r="D811" t="str">
            <v>M3</v>
          </cell>
        </row>
        <row r="815">
          <cell r="A815" t="str">
            <v>NO.</v>
          </cell>
          <cell r="B815" t="str">
            <v>KOMPONEN</v>
          </cell>
          <cell r="D815" t="str">
            <v>SATUAN</v>
          </cell>
          <cell r="E815" t="str">
            <v>PERKIRAAN</v>
          </cell>
          <cell r="F815" t="str">
            <v>HARGA SATUAN</v>
          </cell>
          <cell r="G815" t="str">
            <v>JUMLAH HARGA</v>
          </cell>
        </row>
        <row r="816">
          <cell r="E816" t="str">
            <v>KUANTITAS</v>
          </cell>
          <cell r="F816" t="str">
            <v>(Rp)</v>
          </cell>
          <cell r="G816" t="str">
            <v>(Rp)</v>
          </cell>
        </row>
        <row r="817">
          <cell r="A817" t="str">
            <v>A</v>
          </cell>
          <cell r="B817" t="str">
            <v>TENAGA KERJA</v>
          </cell>
        </row>
        <row r="819">
          <cell r="A819" t="str">
            <v>1.</v>
          </cell>
          <cell r="B819" t="str">
            <v>Pekerja</v>
          </cell>
          <cell r="D819" t="str">
            <v>Jam</v>
          </cell>
          <cell r="E819">
            <v>2.4011</v>
          </cell>
          <cell r="F819">
            <v>2800</v>
          </cell>
          <cell r="G819">
            <v>6723.08</v>
          </cell>
        </row>
        <row r="820">
          <cell r="A820" t="str">
            <v>2.</v>
          </cell>
          <cell r="B820" t="str">
            <v>Mandor</v>
          </cell>
          <cell r="D820" t="str">
            <v>Jam</v>
          </cell>
          <cell r="E820">
            <v>0.48059999999999997</v>
          </cell>
          <cell r="F820">
            <v>3600</v>
          </cell>
          <cell r="G820">
            <v>1730.1599999999999</v>
          </cell>
        </row>
        <row r="821">
          <cell r="A821" t="str">
            <v>3.</v>
          </cell>
          <cell r="B821" t="str">
            <v>Tukang</v>
          </cell>
          <cell r="D821" t="str">
            <v>Jam</v>
          </cell>
          <cell r="E821">
            <v>0.48</v>
          </cell>
          <cell r="F821">
            <v>4400</v>
          </cell>
          <cell r="G821">
            <v>2112</v>
          </cell>
        </row>
        <row r="823">
          <cell r="A823" t="str">
            <v>Jumlah Harga Tenaga Kerja</v>
          </cell>
          <cell r="G823">
            <v>10565.24</v>
          </cell>
        </row>
        <row r="824">
          <cell r="A824" t="str">
            <v>B</v>
          </cell>
          <cell r="B824" t="str">
            <v xml:space="preserve">BAHAN </v>
          </cell>
        </row>
        <row r="826">
          <cell r="A826" t="str">
            <v>1.</v>
          </cell>
          <cell r="B826" t="str">
            <v>Batu kali</v>
          </cell>
          <cell r="D826" t="str">
            <v>m3</v>
          </cell>
          <cell r="E826">
            <v>1.17</v>
          </cell>
          <cell r="F826">
            <v>89000</v>
          </cell>
          <cell r="G826">
            <v>104130</v>
          </cell>
        </row>
        <row r="827">
          <cell r="A827" t="str">
            <v>2.</v>
          </cell>
          <cell r="B827" t="str">
            <v>Semen PC</v>
          </cell>
          <cell r="D827" t="str">
            <v>Kg</v>
          </cell>
          <cell r="E827">
            <v>176</v>
          </cell>
          <cell r="F827">
            <v>612.5</v>
          </cell>
          <cell r="G827">
            <v>107800</v>
          </cell>
        </row>
        <row r="828">
          <cell r="A828" t="str">
            <v>3.</v>
          </cell>
          <cell r="B828" t="str">
            <v>Pasir Pasang</v>
          </cell>
          <cell r="D828" t="str">
            <v>m3</v>
          </cell>
          <cell r="E828">
            <v>0.39610000000000001</v>
          </cell>
          <cell r="F828">
            <v>68000</v>
          </cell>
          <cell r="G828">
            <v>26934.799999999999</v>
          </cell>
        </row>
        <row r="830">
          <cell r="A830" t="str">
            <v>Jumlah Harga Bahan</v>
          </cell>
          <cell r="G830">
            <v>238864.8</v>
          </cell>
        </row>
        <row r="831">
          <cell r="A831" t="str">
            <v>C</v>
          </cell>
          <cell r="B831" t="str">
            <v>PERALATAN</v>
          </cell>
        </row>
        <row r="833">
          <cell r="A833" t="str">
            <v>1.</v>
          </cell>
          <cell r="B833" t="str">
            <v>Concrette Mixer</v>
          </cell>
          <cell r="D833" t="str">
            <v>Jam</v>
          </cell>
          <cell r="E833">
            <v>0.48199999999999998</v>
          </cell>
          <cell r="F833">
            <v>22000</v>
          </cell>
          <cell r="G833">
            <v>10604</v>
          </cell>
        </row>
        <row r="834">
          <cell r="A834" t="str">
            <v>2.</v>
          </cell>
          <cell r="B834" t="str">
            <v>Water Tanker</v>
          </cell>
          <cell r="D834" t="str">
            <v>Jam</v>
          </cell>
          <cell r="E834">
            <v>0.56559999999999999</v>
          </cell>
          <cell r="F834">
            <v>70000</v>
          </cell>
          <cell r="G834">
            <v>39592</v>
          </cell>
        </row>
        <row r="835">
          <cell r="A835" t="str">
            <v>3.</v>
          </cell>
          <cell r="B835" t="str">
            <v>Alat Bantu</v>
          </cell>
          <cell r="D835" t="str">
            <v>Ls</v>
          </cell>
          <cell r="E835">
            <v>1</v>
          </cell>
          <cell r="F835">
            <v>900</v>
          </cell>
          <cell r="G835">
            <v>900</v>
          </cell>
        </row>
        <row r="837">
          <cell r="A837" t="str">
            <v>Jumlah Harga Peralatan</v>
          </cell>
          <cell r="G837">
            <v>51096</v>
          </cell>
        </row>
        <row r="839">
          <cell r="A839" t="str">
            <v>D</v>
          </cell>
          <cell r="B839" t="str">
            <v>JUMLAH ( A + B + C )</v>
          </cell>
          <cell r="G839">
            <v>300526.03999999998</v>
          </cell>
        </row>
        <row r="840">
          <cell r="A840" t="str">
            <v>E</v>
          </cell>
          <cell r="B840" t="str">
            <v>KEUNTUNGAN  10,0 % X D</v>
          </cell>
          <cell r="G840">
            <v>30052.603999999999</v>
          </cell>
        </row>
        <row r="841">
          <cell r="A841" t="str">
            <v>F</v>
          </cell>
          <cell r="B841" t="str">
            <v>HARGA SATUAN PEKERJAAN  ( D + E )</v>
          </cell>
          <cell r="G841">
            <v>330578.64399999997</v>
          </cell>
        </row>
        <row r="842">
          <cell r="A842" t="str">
            <v>G</v>
          </cell>
          <cell r="B842" t="str">
            <v>DIBULATKAN</v>
          </cell>
          <cell r="G842">
            <v>330579</v>
          </cell>
        </row>
        <row r="844">
          <cell r="A844" t="str">
            <v>Note :       1</v>
          </cell>
          <cell r="B844" t="str">
            <v>Satuan dapat berdasarkan atas jam operasi untuk tenaga kerja dan peralatan, volume dan / atau ukuran</v>
          </cell>
        </row>
        <row r="845">
          <cell r="B845" t="str">
            <v xml:space="preserve"> berat untuk bahan-bahan</v>
          </cell>
        </row>
        <row r="846">
          <cell r="A846">
            <v>2</v>
          </cell>
          <cell r="B846" t="str">
            <v>Kuantitas Satuan adalah kuantitas setiap komponen untuk menyelesaikan satu satuan pekerjaan dari nomor</v>
          </cell>
        </row>
        <row r="847">
          <cell r="B847" t="str">
            <v>mata pembayaran</v>
          </cell>
        </row>
        <row r="848">
          <cell r="A848">
            <v>3</v>
          </cell>
          <cell r="B848" t="str">
            <v>Biaya Satuan Untuk Peralatan sudah termasuk bahan bakar, bahan habis dipakai dan operator</v>
          </cell>
        </row>
        <row r="849">
          <cell r="A849">
            <v>4</v>
          </cell>
          <cell r="B849" t="str">
            <v>Biaya Satuan sudah termasuk pengeluaran untuk seluruh pajak yang berkaitan (tetapi tidak termasuk PPN</v>
          </cell>
        </row>
        <row r="850">
          <cell r="B850" t="str">
            <v>yang dibayar dari kontrak) dan biaya-biaya lainnya</v>
          </cell>
        </row>
        <row r="851">
          <cell r="A851">
            <v>5</v>
          </cell>
          <cell r="B851" t="str">
            <v>Biaya Satuan Sudah Termasuk Biaya Quality Control</v>
          </cell>
        </row>
        <row r="856">
          <cell r="E856" t="str">
            <v>Takengon, 16 Juli 2003</v>
          </cell>
        </row>
        <row r="857">
          <cell r="E857" t="str">
            <v>CV. TRIPA KARYA</v>
          </cell>
        </row>
        <row r="863">
          <cell r="E863" t="str">
            <v>NYAK MUDDIN PUTEH</v>
          </cell>
        </row>
        <row r="864">
          <cell r="E864" t="str">
            <v>Direktur</v>
          </cell>
        </row>
        <row r="866">
          <cell r="A866" t="str">
            <v>ANALISA HARGA SATUAN MATA PEMBAYARAN</v>
          </cell>
        </row>
        <row r="869">
          <cell r="A869" t="str">
            <v>Nama Penawar</v>
          </cell>
          <cell r="C869" t="str">
            <v>:</v>
          </cell>
          <cell r="D869" t="str">
            <v>CV. TAKABEYA PERKASA</v>
          </cell>
        </row>
        <row r="870">
          <cell r="A870" t="str">
            <v>Paket</v>
          </cell>
          <cell r="C870" t="str">
            <v>:</v>
          </cell>
          <cell r="D870" t="str">
            <v xml:space="preserve">Pemeliharaan Berkala Jalan Geudong - Makam Malikussaleh - Mancang </v>
          </cell>
        </row>
        <row r="871">
          <cell r="A871" t="str">
            <v>No. Paket</v>
          </cell>
          <cell r="C871" t="str">
            <v>:</v>
          </cell>
          <cell r="D871" t="str">
            <v>P.039</v>
          </cell>
        </row>
        <row r="872">
          <cell r="A872" t="str">
            <v>Provinsi</v>
          </cell>
          <cell r="C872" t="str">
            <v>:</v>
          </cell>
          <cell r="D872" t="str">
            <v>Nanggroe Aceh Darussalam</v>
          </cell>
        </row>
        <row r="873">
          <cell r="A873" t="str">
            <v>No. Item Pembayaran</v>
          </cell>
          <cell r="C873" t="str">
            <v>:</v>
          </cell>
          <cell r="D873" t="str">
            <v>8.1 ( 5 )</v>
          </cell>
        </row>
        <row r="874">
          <cell r="A874" t="str">
            <v>Jenis Pekerjaan</v>
          </cell>
          <cell r="C874" t="str">
            <v>:</v>
          </cell>
          <cell r="D874" t="str">
            <v>Campuran Aspal Panas Untuk Pekerjaan Minor</v>
          </cell>
        </row>
        <row r="875">
          <cell r="A875" t="str">
            <v>Satuan Pembayaran</v>
          </cell>
          <cell r="C875" t="str">
            <v>:</v>
          </cell>
          <cell r="D875" t="str">
            <v>M3</v>
          </cell>
        </row>
        <row r="878">
          <cell r="A878" t="str">
            <v>NO.</v>
          </cell>
          <cell r="B878" t="str">
            <v>KOMPONEN</v>
          </cell>
          <cell r="D878" t="str">
            <v>SATUAN</v>
          </cell>
          <cell r="E878" t="str">
            <v>PERKIRAAN</v>
          </cell>
          <cell r="F878" t="str">
            <v>BIAYA SATUAN</v>
          </cell>
          <cell r="G878" t="str">
            <v>JUMLAH HARGA</v>
          </cell>
        </row>
        <row r="879">
          <cell r="E879" t="str">
            <v>KUANTITAS</v>
          </cell>
          <cell r="F879" t="str">
            <v>(Rp)</v>
          </cell>
          <cell r="G879" t="str">
            <v>(Rp)</v>
          </cell>
        </row>
        <row r="880">
          <cell r="A880" t="str">
            <v>A</v>
          </cell>
          <cell r="B880" t="str">
            <v>TENAGA KERJA</v>
          </cell>
        </row>
        <row r="882">
          <cell r="A882" t="str">
            <v>1.</v>
          </cell>
          <cell r="B882" t="str">
            <v>Pekerja</v>
          </cell>
          <cell r="D882" t="str">
            <v>Jam</v>
          </cell>
          <cell r="E882">
            <v>0.38869999999999999</v>
          </cell>
          <cell r="F882">
            <v>2800</v>
          </cell>
          <cell r="G882">
            <v>1088.3599999999999</v>
          </cell>
        </row>
        <row r="883">
          <cell r="A883" t="str">
            <v>2.</v>
          </cell>
          <cell r="B883" t="str">
            <v>Mandor</v>
          </cell>
          <cell r="D883" t="str">
            <v>Jam</v>
          </cell>
          <cell r="E883">
            <v>5.6000000000000001E-2</v>
          </cell>
          <cell r="F883">
            <v>3600</v>
          </cell>
          <cell r="G883">
            <v>201.6</v>
          </cell>
        </row>
        <row r="886">
          <cell r="A886" t="str">
            <v>Jumlah Harga Tenaga Kerja</v>
          </cell>
          <cell r="G886">
            <v>1289.9599999999998</v>
          </cell>
        </row>
        <row r="887">
          <cell r="A887" t="str">
            <v>B</v>
          </cell>
          <cell r="B887" t="str">
            <v xml:space="preserve">BAHAN </v>
          </cell>
        </row>
        <row r="889">
          <cell r="A889" t="str">
            <v>1.</v>
          </cell>
          <cell r="B889" t="str">
            <v>Agregate Kasar</v>
          </cell>
          <cell r="D889" t="str">
            <v>M3</v>
          </cell>
          <cell r="E889">
            <v>0.61880000000000002</v>
          </cell>
          <cell r="F889">
            <v>49000</v>
          </cell>
          <cell r="G889">
            <v>30321.200000000001</v>
          </cell>
        </row>
        <row r="890">
          <cell r="A890" t="str">
            <v>2.</v>
          </cell>
          <cell r="B890" t="str">
            <v>Agregate Halus</v>
          </cell>
          <cell r="D890" t="str">
            <v>M3</v>
          </cell>
          <cell r="E890">
            <v>0.57750000000000001</v>
          </cell>
          <cell r="F890">
            <v>55000</v>
          </cell>
          <cell r="G890">
            <v>31762.5</v>
          </cell>
        </row>
        <row r="891">
          <cell r="A891" t="str">
            <v>3.</v>
          </cell>
          <cell r="B891" t="str">
            <v>Filler</v>
          </cell>
          <cell r="D891" t="str">
            <v>Kg</v>
          </cell>
          <cell r="E891">
            <v>148.5</v>
          </cell>
          <cell r="F891">
            <v>400</v>
          </cell>
          <cell r="G891">
            <v>59400</v>
          </cell>
        </row>
        <row r="892">
          <cell r="A892" t="str">
            <v>4.</v>
          </cell>
          <cell r="B892" t="str">
            <v>Aspal</v>
          </cell>
          <cell r="D892" t="str">
            <v>Kg</v>
          </cell>
          <cell r="E892">
            <v>165.375</v>
          </cell>
          <cell r="F892">
            <v>4000</v>
          </cell>
          <cell r="G892">
            <v>661500</v>
          </cell>
        </row>
        <row r="895">
          <cell r="A895" t="str">
            <v>Jumlah Harga Bahan</v>
          </cell>
          <cell r="G895">
            <v>782983.7</v>
          </cell>
        </row>
        <row r="896">
          <cell r="A896" t="str">
            <v>C</v>
          </cell>
          <cell r="B896" t="str">
            <v>PERALATAN</v>
          </cell>
        </row>
        <row r="898">
          <cell r="A898" t="str">
            <v>1.</v>
          </cell>
          <cell r="B898" t="str">
            <v>Whell Loader</v>
          </cell>
          <cell r="D898" t="str">
            <v>Jam</v>
          </cell>
          <cell r="E898">
            <v>3.5699999999999996E-2</v>
          </cell>
          <cell r="F898">
            <v>148000</v>
          </cell>
          <cell r="G898">
            <v>5283.5999999999995</v>
          </cell>
        </row>
        <row r="899">
          <cell r="A899" t="str">
            <v>2.</v>
          </cell>
          <cell r="B899" t="str">
            <v>AMP</v>
          </cell>
          <cell r="D899" t="str">
            <v>Jam</v>
          </cell>
          <cell r="E899">
            <v>5.3099999999999994E-2</v>
          </cell>
          <cell r="F899">
            <v>1295000</v>
          </cell>
          <cell r="G899">
            <v>68764.5</v>
          </cell>
        </row>
        <row r="900">
          <cell r="A900" t="str">
            <v>3.</v>
          </cell>
          <cell r="B900" t="str">
            <v>Generator Set</v>
          </cell>
          <cell r="D900" t="str">
            <v>Jam</v>
          </cell>
          <cell r="E900">
            <v>5.3099999999999994E-2</v>
          </cell>
          <cell r="F900">
            <v>82000</v>
          </cell>
          <cell r="G900">
            <v>4354.2</v>
          </cell>
        </row>
        <row r="901">
          <cell r="A901" t="str">
            <v>4.</v>
          </cell>
          <cell r="B901" t="str">
            <v>Damp Truck</v>
          </cell>
          <cell r="D901" t="str">
            <v>Jam</v>
          </cell>
          <cell r="E901">
            <v>1.2622</v>
          </cell>
          <cell r="F901">
            <v>75000</v>
          </cell>
          <cell r="G901">
            <v>94665</v>
          </cell>
        </row>
        <row r="902">
          <cell r="A902" t="str">
            <v>5.</v>
          </cell>
          <cell r="B902" t="str">
            <v>Asphalt Finisher</v>
          </cell>
          <cell r="D902" t="str">
            <v>Jam</v>
          </cell>
          <cell r="E902">
            <v>7.1199999999999999E-2</v>
          </cell>
          <cell r="F902">
            <v>75000</v>
          </cell>
          <cell r="G902">
            <v>5340</v>
          </cell>
        </row>
        <row r="903">
          <cell r="A903" t="str">
            <v>6.</v>
          </cell>
          <cell r="B903" t="str">
            <v>Tandem Roller</v>
          </cell>
          <cell r="D903" t="str">
            <v>Jam</v>
          </cell>
          <cell r="E903">
            <v>5.5099999999999996E-2</v>
          </cell>
          <cell r="F903">
            <v>76000</v>
          </cell>
          <cell r="G903">
            <v>4187.5999999999995</v>
          </cell>
        </row>
        <row r="904">
          <cell r="A904" t="str">
            <v>7.</v>
          </cell>
          <cell r="B904" t="str">
            <v>Peunematic Tyre Roller</v>
          </cell>
          <cell r="D904" t="str">
            <v>Jam</v>
          </cell>
          <cell r="E904">
            <v>2.9799999999999997E-2</v>
          </cell>
          <cell r="F904">
            <v>98000</v>
          </cell>
          <cell r="G904">
            <v>2920.3999999999996</v>
          </cell>
        </row>
        <row r="905">
          <cell r="A905" t="str">
            <v>8.</v>
          </cell>
          <cell r="B905" t="str">
            <v>Alat Bantu</v>
          </cell>
          <cell r="D905" t="str">
            <v>Ls</v>
          </cell>
          <cell r="E905">
            <v>1</v>
          </cell>
          <cell r="F905">
            <v>450</v>
          </cell>
          <cell r="G905">
            <v>450</v>
          </cell>
        </row>
        <row r="907">
          <cell r="A907" t="str">
            <v>Jumlah Harga Peralatan</v>
          </cell>
          <cell r="G907">
            <v>185965.3</v>
          </cell>
        </row>
        <row r="909">
          <cell r="A909" t="str">
            <v>D</v>
          </cell>
          <cell r="B909" t="str">
            <v>JUMLAH ( A + B + C )</v>
          </cell>
          <cell r="G909">
            <v>970238.96</v>
          </cell>
        </row>
        <row r="910">
          <cell r="A910" t="str">
            <v>E</v>
          </cell>
          <cell r="B910" t="str">
            <v>KEUNTUNGAN  10,0 % X D</v>
          </cell>
          <cell r="G910">
            <v>97023.896000000008</v>
          </cell>
        </row>
        <row r="911">
          <cell r="A911" t="str">
            <v>F</v>
          </cell>
          <cell r="B911" t="str">
            <v>HARGA SATUAN PEKERJAAN  ( D + E )</v>
          </cell>
          <cell r="G911">
            <v>1067262.8559999999</v>
          </cell>
        </row>
        <row r="912">
          <cell r="A912" t="str">
            <v>G</v>
          </cell>
          <cell r="B912" t="str">
            <v>DIBULATKAN</v>
          </cell>
          <cell r="G912">
            <v>1067263</v>
          </cell>
        </row>
        <row r="914">
          <cell r="A914" t="str">
            <v>Note :       1</v>
          </cell>
          <cell r="B914" t="str">
            <v>Satuan dapat berdasarkan atas jam operasi untuk tenaga kerja dan peralatan, volume dan / atau ukuran</v>
          </cell>
        </row>
        <row r="915">
          <cell r="B915" t="str">
            <v xml:space="preserve"> berat untuk bahan-bahan</v>
          </cell>
        </row>
        <row r="916">
          <cell r="A916">
            <v>2</v>
          </cell>
          <cell r="B916" t="str">
            <v>Kuantitas Satuan adalah kuantitas setiap komponen untuk menyelesaikan satu satuan pekerjaan dari nomor</v>
          </cell>
        </row>
        <row r="917">
          <cell r="B917" t="str">
            <v>mata pembayaran</v>
          </cell>
        </row>
        <row r="918">
          <cell r="A918">
            <v>3</v>
          </cell>
          <cell r="B918" t="str">
            <v>Biaya Satuan Untuk Peralatan sudah termasuk bahan bakar, bahan habis dipakai dan operator</v>
          </cell>
        </row>
        <row r="919">
          <cell r="A919">
            <v>4</v>
          </cell>
          <cell r="B919" t="str">
            <v>Biaya Satuan sudah termasuk pengeluaran untuk seluruh pajak yang berkaitan (tetapi tidak termasuk PPN</v>
          </cell>
        </row>
        <row r="920">
          <cell r="B920" t="str">
            <v>yang dibayar dari kontrak) dan biaya-biaya lainnya</v>
          </cell>
        </row>
        <row r="925">
          <cell r="E925" t="str">
            <v>Takengon, 16 Juli 2003</v>
          </cell>
        </row>
        <row r="926">
          <cell r="E926" t="str">
            <v>CV. TRIPA KARYA</v>
          </cell>
        </row>
        <row r="932">
          <cell r="E932" t="str">
            <v>NYAK MUDDIN PUTEH</v>
          </cell>
        </row>
        <row r="933">
          <cell r="E933" t="str">
            <v>Direktur</v>
          </cell>
        </row>
        <row r="936">
          <cell r="A936" t="str">
            <v>ANALISA HARGA SATUAN MATA PEMBAYARAN</v>
          </cell>
        </row>
        <row r="939">
          <cell r="A939" t="str">
            <v>Nama Penawar</v>
          </cell>
          <cell r="C939" t="str">
            <v>:</v>
          </cell>
          <cell r="D939" t="str">
            <v>CV. TAKABEYA PERKASA</v>
          </cell>
        </row>
        <row r="940">
          <cell r="A940" t="str">
            <v>Paket</v>
          </cell>
          <cell r="C940" t="str">
            <v>:</v>
          </cell>
          <cell r="D940" t="str">
            <v xml:space="preserve">Pemeliharaan Berkala Jalan Geudong - Makam Malikussaleh - Mancang </v>
          </cell>
        </row>
        <row r="941">
          <cell r="A941" t="str">
            <v>No. Paket</v>
          </cell>
          <cell r="C941" t="str">
            <v>:</v>
          </cell>
          <cell r="D941" t="str">
            <v>P.039</v>
          </cell>
        </row>
        <row r="942">
          <cell r="A942" t="str">
            <v>Provinsi</v>
          </cell>
          <cell r="C942" t="str">
            <v>:</v>
          </cell>
          <cell r="D942" t="str">
            <v>Nanggroe Aceh Darussalam</v>
          </cell>
        </row>
        <row r="943">
          <cell r="A943" t="str">
            <v>No. Item Pembayaran</v>
          </cell>
          <cell r="C943" t="str">
            <v>:</v>
          </cell>
          <cell r="D943" t="str">
            <v>8.1 ( 9 )</v>
          </cell>
        </row>
        <row r="944">
          <cell r="A944" t="str">
            <v>Jenis Pekerjaan</v>
          </cell>
          <cell r="C944" t="str">
            <v>:</v>
          </cell>
          <cell r="D944" t="str">
            <v>Bitumen Residual Untuk Pekerjaan Minor</v>
          </cell>
        </row>
        <row r="945">
          <cell r="A945" t="str">
            <v>Satuan Pembayaran</v>
          </cell>
          <cell r="C945" t="str">
            <v>:</v>
          </cell>
          <cell r="D945" t="str">
            <v>Liter</v>
          </cell>
        </row>
        <row r="948">
          <cell r="A948" t="str">
            <v>NO.</v>
          </cell>
          <cell r="B948" t="str">
            <v>KOMPONEN</v>
          </cell>
          <cell r="D948" t="str">
            <v>SATUAN</v>
          </cell>
          <cell r="E948" t="str">
            <v>PERKIRAAN</v>
          </cell>
          <cell r="F948" t="str">
            <v>BIAYA SATUAN</v>
          </cell>
          <cell r="G948" t="str">
            <v>JUMLAH HARGA</v>
          </cell>
        </row>
        <row r="949">
          <cell r="E949" t="str">
            <v>KUANTITAS</v>
          </cell>
          <cell r="F949" t="str">
            <v>(Rp)</v>
          </cell>
          <cell r="G949" t="str">
            <v>(Rp)</v>
          </cell>
        </row>
        <row r="950">
          <cell r="A950" t="str">
            <v>A</v>
          </cell>
          <cell r="B950" t="str">
            <v>TENAGA KERJA</v>
          </cell>
        </row>
        <row r="952">
          <cell r="A952" t="str">
            <v>1.</v>
          </cell>
          <cell r="B952" t="str">
            <v>Pekerja</v>
          </cell>
          <cell r="D952" t="str">
            <v>Jam</v>
          </cell>
          <cell r="E952">
            <v>1.78E-2</v>
          </cell>
          <cell r="F952">
            <v>2800</v>
          </cell>
          <cell r="G952">
            <v>49.839999999999996</v>
          </cell>
        </row>
        <row r="953">
          <cell r="A953" t="str">
            <v>2.</v>
          </cell>
          <cell r="B953" t="str">
            <v>Mandor</v>
          </cell>
          <cell r="D953" t="str">
            <v>Jam</v>
          </cell>
          <cell r="E953">
            <v>1.4E-3</v>
          </cell>
          <cell r="F953">
            <v>3600</v>
          </cell>
          <cell r="G953">
            <v>5.04</v>
          </cell>
        </row>
        <row r="956">
          <cell r="A956" t="str">
            <v>Jumlah Harga Tenaga Kerja</v>
          </cell>
          <cell r="G956">
            <v>54.879999999999995</v>
          </cell>
        </row>
        <row r="957">
          <cell r="A957" t="str">
            <v>B</v>
          </cell>
          <cell r="B957" t="str">
            <v xml:space="preserve">BAHAN </v>
          </cell>
        </row>
        <row r="959">
          <cell r="A959" t="str">
            <v>1.</v>
          </cell>
          <cell r="B959" t="str">
            <v>Aspal</v>
          </cell>
          <cell r="D959" t="str">
            <v>Kg</v>
          </cell>
          <cell r="E959">
            <v>0.64170000000000005</v>
          </cell>
          <cell r="F959">
            <v>4000</v>
          </cell>
          <cell r="G959">
            <v>2566.8000000000002</v>
          </cell>
        </row>
        <row r="960">
          <cell r="A960" t="str">
            <v>2.</v>
          </cell>
          <cell r="B960" t="str">
            <v>Korosene</v>
          </cell>
          <cell r="D960" t="str">
            <v>Liter</v>
          </cell>
          <cell r="E960">
            <v>0.4889</v>
          </cell>
          <cell r="F960">
            <v>1350</v>
          </cell>
          <cell r="G960">
            <v>660.01499999999999</v>
          </cell>
        </row>
        <row r="963">
          <cell r="A963" t="str">
            <v>Jumlah Harga Bahan</v>
          </cell>
          <cell r="G963">
            <v>3226.8150000000001</v>
          </cell>
        </row>
        <row r="964">
          <cell r="A964" t="str">
            <v>C</v>
          </cell>
          <cell r="B964" t="str">
            <v>PERALATAN</v>
          </cell>
        </row>
        <row r="966">
          <cell r="A966">
            <v>1</v>
          </cell>
          <cell r="B966" t="str">
            <v>Asphalt Sprayer</v>
          </cell>
          <cell r="D966" t="str">
            <v>Jam</v>
          </cell>
          <cell r="E966">
            <v>1.4E-3</v>
          </cell>
          <cell r="F966">
            <v>30000</v>
          </cell>
          <cell r="G966">
            <v>42</v>
          </cell>
        </row>
        <row r="967">
          <cell r="A967">
            <v>2</v>
          </cell>
          <cell r="B967" t="str">
            <v>Compressor</v>
          </cell>
          <cell r="D967" t="str">
            <v>Jam</v>
          </cell>
          <cell r="E967">
            <v>2.5999999999999999E-3</v>
          </cell>
          <cell r="F967">
            <v>43000</v>
          </cell>
          <cell r="G967">
            <v>111.8</v>
          </cell>
        </row>
        <row r="968">
          <cell r="A968">
            <v>3</v>
          </cell>
          <cell r="B968" t="str">
            <v>Damp Truck</v>
          </cell>
          <cell r="D968" t="str">
            <v>Jam</v>
          </cell>
          <cell r="E968">
            <v>1.4E-3</v>
          </cell>
          <cell r="F968">
            <v>75000</v>
          </cell>
          <cell r="G968">
            <v>105</v>
          </cell>
        </row>
        <row r="970">
          <cell r="A970" t="str">
            <v>Jumlah Harga Peralatan</v>
          </cell>
          <cell r="G970">
            <v>258.8</v>
          </cell>
        </row>
        <row r="972">
          <cell r="A972" t="str">
            <v>D</v>
          </cell>
          <cell r="B972" t="str">
            <v>JUMLAH ( A + B + C )</v>
          </cell>
          <cell r="G972">
            <v>3540.4950000000003</v>
          </cell>
        </row>
        <row r="973">
          <cell r="A973" t="str">
            <v>E</v>
          </cell>
          <cell r="B973" t="str">
            <v>KEUNTUNGAN  10,0 % X D</v>
          </cell>
          <cell r="G973">
            <v>354.04950000000008</v>
          </cell>
        </row>
        <row r="974">
          <cell r="A974" t="str">
            <v>F</v>
          </cell>
          <cell r="B974" t="str">
            <v>HARGA SATUAN PEKERJAAN  ( D + E )</v>
          </cell>
          <cell r="G974">
            <v>3894.5445000000004</v>
          </cell>
        </row>
        <row r="975">
          <cell r="A975" t="str">
            <v>G</v>
          </cell>
          <cell r="B975" t="str">
            <v>DIBULATKAN</v>
          </cell>
          <cell r="G975">
            <v>3895</v>
          </cell>
        </row>
        <row r="977">
          <cell r="A977" t="str">
            <v>Note :       1</v>
          </cell>
          <cell r="B977" t="str">
            <v>Satuan dapat berdasarkan atas jam operasi untuk tenaga kerja dan peralatan, volume dan / atau ukuran</v>
          </cell>
        </row>
        <row r="978">
          <cell r="B978" t="str">
            <v xml:space="preserve"> berat untuk bahan-bahan</v>
          </cell>
        </row>
        <row r="979">
          <cell r="A979">
            <v>2</v>
          </cell>
          <cell r="B979" t="str">
            <v>Kuantitas Satuan adalah kuantitas setiap komponen untuk menyelesaikan satu satuan pekerjaan dari nomor</v>
          </cell>
        </row>
        <row r="980">
          <cell r="B980" t="str">
            <v>mata pembayaran</v>
          </cell>
        </row>
        <row r="981">
          <cell r="A981">
            <v>3</v>
          </cell>
          <cell r="B981" t="str">
            <v>Biaya Satuan Untuk Peralatan sudah termasuk bahan bakar, bahan habis dipakai dan operator</v>
          </cell>
        </row>
        <row r="982">
          <cell r="A982">
            <v>4</v>
          </cell>
          <cell r="B982" t="str">
            <v>Biaya Satuan sudah termasuk pengeluaran untuk seluruh pajak yang berkaitan (tetapi tidak termasuk PPN</v>
          </cell>
        </row>
        <row r="983">
          <cell r="B983" t="str">
            <v>yang dibayar dari kontrak) dan biaya-biaya lainnya</v>
          </cell>
        </row>
        <row r="986">
          <cell r="E986" t="str">
            <v>Takengon, 16 Juli 2003</v>
          </cell>
        </row>
        <row r="987">
          <cell r="E987" t="str">
            <v>CV. TRIPA KARYA</v>
          </cell>
        </row>
        <row r="993">
          <cell r="E993" t="str">
            <v>NYAK MUDDIN PUTEH</v>
          </cell>
        </row>
        <row r="994">
          <cell r="E994" t="str">
            <v>Direktur</v>
          </cell>
        </row>
      </sheetData>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08.xml><?xml version="1.0" encoding="utf-8"?>
<externalLink xmlns="http://schemas.openxmlformats.org/spreadsheetml/2006/main">
  <externalBook xmlns:r="http://schemas.openxmlformats.org/officeDocument/2006/relationships" r:id="rId1">
    <sheetNames>
      <sheetName val="jo"/>
      <sheetName val="PENG"/>
      <sheetName val="MODAL"/>
      <sheetName val="CH"/>
      <sheetName val="SRT"/>
      <sheetName val="Lamp"/>
      <sheetName val="lamp.6"/>
      <sheetName val="lamp.7"/>
      <sheetName val="Lamp.8"/>
      <sheetName val="lamp.9"/>
      <sheetName val="Alat"/>
      <sheetName val="lamp.10"/>
      <sheetName val="cv"/>
      <sheetName val="subkon"/>
      <sheetName val="nonABRI"/>
      <sheetName val="REK"/>
      <sheetName val="BOQ"/>
      <sheetName val="%"/>
      <sheetName val="ANA(2a)"/>
      <sheetName val="METODA"/>
      <sheetName val="MET-BAB-02"/>
      <sheetName val="MET-BAB-03"/>
      <sheetName val="MET-BAB-04"/>
      <sheetName val="MET-BAB-06"/>
      <sheetName val="MET-BAB-07"/>
      <sheetName val="MET-BAB-08"/>
      <sheetName val="MOB"/>
      <sheetName val="RTN"/>
      <sheetName val="MOS"/>
      <sheetName val="HSD"/>
      <sheetName val="BALT"/>
      <sheetName val="SCH-anak"/>
      <sheetName val="SCH -INDUK"/>
      <sheetName val="SCH (alat)"/>
      <sheetName val="SCH (orang)"/>
      <sheetName val="SCH (2)"/>
      <sheetName val="SCH (3)"/>
      <sheetName val="ANA (2b) (bak)"/>
      <sheetName val="ANA (BAK)"/>
      <sheetName val="MET"/>
      <sheetName val="MET (BAK)"/>
      <sheetName val="DLM"/>
      <sheetName val="LMP.1"/>
      <sheetName val="IND"/>
      <sheetName val="CMK"/>
      <sheetName val="TM"/>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refreshError="1">
        <row r="17">
          <cell r="C17" t="str">
            <v>DIVISI 1 - UMUM</v>
          </cell>
          <cell r="E17">
            <v>0</v>
          </cell>
        </row>
        <row r="18">
          <cell r="A18" t="str">
            <v>1.2</v>
          </cell>
          <cell r="C18" t="str">
            <v>Mobilisasi</v>
          </cell>
          <cell r="D18" t="str">
            <v>LS</v>
          </cell>
          <cell r="E18">
            <v>1</v>
          </cell>
          <cell r="F18">
            <v>726400000</v>
          </cell>
          <cell r="G18">
            <v>726400000</v>
          </cell>
        </row>
        <row r="19">
          <cell r="E19">
            <v>0</v>
          </cell>
        </row>
        <row r="20">
          <cell r="A20" t="str">
            <v>1.8 (1)</v>
          </cell>
          <cell r="C20" t="str">
            <v>Relokasi Utilitas dan Pelayanan Telkom yang ada</v>
          </cell>
          <cell r="D20" t="str">
            <v>LS</v>
          </cell>
          <cell r="E20">
            <v>1</v>
          </cell>
          <cell r="F20">
            <v>250000000</v>
          </cell>
          <cell r="G20">
            <v>250000000</v>
          </cell>
        </row>
        <row r="21">
          <cell r="E21">
            <v>0</v>
          </cell>
        </row>
        <row r="22">
          <cell r="A22" t="str">
            <v>1.8 (2)</v>
          </cell>
          <cell r="C22" t="str">
            <v>Relokasi Utilitas dan Pelayanan PDAM yang ada</v>
          </cell>
          <cell r="D22" t="str">
            <v>LS</v>
          </cell>
          <cell r="E22">
            <v>0</v>
          </cell>
        </row>
        <row r="23">
          <cell r="E23">
            <v>0</v>
          </cell>
        </row>
        <row r="24">
          <cell r="A24" t="str">
            <v>1.8 (3)</v>
          </cell>
          <cell r="C24" t="str">
            <v>Relokasi Utilitas dan Pelayanan PLN yang ada</v>
          </cell>
          <cell r="D24" t="str">
            <v>LS</v>
          </cell>
          <cell r="E24">
            <v>1</v>
          </cell>
          <cell r="F24">
            <v>150000000</v>
          </cell>
          <cell r="G24">
            <v>150000000</v>
          </cell>
        </row>
        <row r="25">
          <cell r="E25">
            <v>0</v>
          </cell>
        </row>
        <row r="26">
          <cell r="A26" t="str">
            <v>1.8 (4)</v>
          </cell>
          <cell r="C26" t="str">
            <v>Relokasi Utilitas dan Pelayanan Gas yang ada</v>
          </cell>
          <cell r="D26" t="str">
            <v>LS</v>
          </cell>
          <cell r="E26">
            <v>0</v>
          </cell>
        </row>
        <row r="27">
          <cell r="E27">
            <v>0</v>
          </cell>
        </row>
        <row r="28">
          <cell r="A28" t="str">
            <v>1.8 (5)</v>
          </cell>
          <cell r="C28" t="str">
            <v>Relokasi Utilitas dan Pelayanan Lainnya yang ada</v>
          </cell>
          <cell r="D28" t="str">
            <v>LS</v>
          </cell>
          <cell r="E28">
            <v>0</v>
          </cell>
        </row>
        <row r="30">
          <cell r="C30" t="str">
            <v xml:space="preserve"> JUMLAH HARGA PEKERJAAN DIVISI 1 (masuk dalam Rekapitulasi Perkiraan Harga Pekerjaan)</v>
          </cell>
          <cell r="G30">
            <v>1126400000</v>
          </cell>
        </row>
        <row r="32">
          <cell r="C32" t="str">
            <v>DIVISI 2 - DRAINASE</v>
          </cell>
        </row>
        <row r="33">
          <cell r="A33" t="str">
            <v>2.1</v>
          </cell>
          <cell r="C33" t="str">
            <v>Galian untuk Selokan, Drainase dan Saluran Air</v>
          </cell>
          <cell r="D33" t="str">
            <v>M³</v>
          </cell>
          <cell r="E33">
            <v>5225</v>
          </cell>
          <cell r="F33">
            <v>22500</v>
          </cell>
          <cell r="G33">
            <v>117562500</v>
          </cell>
        </row>
        <row r="35">
          <cell r="A35" t="str">
            <v>2.2</v>
          </cell>
          <cell r="C35" t="str">
            <v xml:space="preserve">Pasangan Batu dengan Mortar  (Dengan Alat)                    </v>
          </cell>
          <cell r="D35" t="str">
            <v>M³</v>
          </cell>
          <cell r="E35">
            <v>718</v>
          </cell>
          <cell r="F35">
            <v>285000</v>
          </cell>
          <cell r="G35">
            <v>204630000</v>
          </cell>
        </row>
        <row r="37">
          <cell r="A37" t="str">
            <v>2.3 (1)</v>
          </cell>
          <cell r="C37" t="str">
            <v>Gorong-gorong Pipa Beton Bertulang diameter dalam 40 cm</v>
          </cell>
          <cell r="D37" t="str">
            <v>M¹</v>
          </cell>
          <cell r="E37">
            <v>500</v>
          </cell>
          <cell r="G37">
            <v>0</v>
          </cell>
        </row>
        <row r="38">
          <cell r="A38" t="str">
            <v>2.3 (2)</v>
          </cell>
          <cell r="C38" t="str">
            <v>Gorong-gorong Pipa Beton Bertulang diameter dalam  50 - 70 cm</v>
          </cell>
          <cell r="D38" t="str">
            <v>M¹</v>
          </cell>
          <cell r="E38">
            <v>0</v>
          </cell>
          <cell r="G38">
            <v>0</v>
          </cell>
        </row>
        <row r="39">
          <cell r="A39" t="str">
            <v>2.3 (3)</v>
          </cell>
          <cell r="C39" t="str">
            <v>Gorong-gorong Pipa Beton Bertulang diameter dalam  80 - 100 cm</v>
          </cell>
          <cell r="D39" t="str">
            <v>M¹</v>
          </cell>
          <cell r="E39">
            <v>0</v>
          </cell>
          <cell r="G39">
            <v>0</v>
          </cell>
        </row>
        <row r="40">
          <cell r="A40" t="str">
            <v>2.3 (4)</v>
          </cell>
          <cell r="C40" t="str">
            <v>Gorong-gorong Pipa Beton Bertulang diameter dalam  110 - 130 cm</v>
          </cell>
          <cell r="D40" t="str">
            <v>M¹</v>
          </cell>
        </row>
        <row r="41">
          <cell r="A41" t="str">
            <v>2.3 (5)</v>
          </cell>
          <cell r="C41" t="str">
            <v>Gorong-gorong Pipa Beton Bertulang diameter dalam  110 - 130 cm</v>
          </cell>
          <cell r="D41" t="str">
            <v>M¹</v>
          </cell>
        </row>
        <row r="42">
          <cell r="A42" t="str">
            <v>2.3 (6)</v>
          </cell>
          <cell r="C42" t="str">
            <v>Gorong-gorong pipa baja bergelombang</v>
          </cell>
          <cell r="D42" t="str">
            <v>Ton</v>
          </cell>
          <cell r="E42">
            <v>0</v>
          </cell>
          <cell r="G42">
            <v>0</v>
          </cell>
        </row>
        <row r="43">
          <cell r="A43" t="str">
            <v>2.3 (7)</v>
          </cell>
          <cell r="C43" t="str">
            <v>Gorong-gorong Pipa Beton  tanpa Tulang diameter dalam 20 - 30  cm</v>
          </cell>
          <cell r="D43" t="str">
            <v>M¹</v>
          </cell>
          <cell r="E43">
            <v>0</v>
          </cell>
          <cell r="G43">
            <v>0</v>
          </cell>
        </row>
        <row r="45">
          <cell r="A45" t="str">
            <v>2.4 (1)</v>
          </cell>
          <cell r="C45" t="str">
            <v xml:space="preserve">Timbunan Porous  atau Bahan Penyaring </v>
          </cell>
          <cell r="D45" t="str">
            <v>M³</v>
          </cell>
          <cell r="E45">
            <v>0</v>
          </cell>
          <cell r="G45">
            <v>0</v>
          </cell>
        </row>
        <row r="46">
          <cell r="A46" t="str">
            <v>2.4 (2)</v>
          </cell>
          <cell r="C46" t="str">
            <v>Anyaman Filter Plastik</v>
          </cell>
          <cell r="D46" t="str">
            <v>M²</v>
          </cell>
          <cell r="E46">
            <v>0</v>
          </cell>
          <cell r="G46">
            <v>0</v>
          </cell>
        </row>
        <row r="47">
          <cell r="A47" t="str">
            <v>2.4 (3)</v>
          </cell>
          <cell r="C47" t="str">
            <v>Pipa berlubang banyak untuk pekerjaan drainase bawah permukaan.</v>
          </cell>
          <cell r="D47" t="str">
            <v>M¹</v>
          </cell>
          <cell r="E47">
            <v>0</v>
          </cell>
          <cell r="G47">
            <v>0</v>
          </cell>
        </row>
        <row r="49">
          <cell r="C49" t="str">
            <v xml:space="preserve"> JUMLAH HARGA PEKERJAAN DIVISI 2 (masuk dalam Rekapitulasi Perkiraan Harga Pekerjaan)</v>
          </cell>
          <cell r="G49">
            <v>322192500</v>
          </cell>
        </row>
        <row r="51">
          <cell r="C51" t="str">
            <v>DIVISI 3 - PEKERJAAN TANAH</v>
          </cell>
        </row>
        <row r="52">
          <cell r="A52" t="str">
            <v>3.1 (1)</v>
          </cell>
          <cell r="C52" t="str">
            <v>Galian Biasa</v>
          </cell>
          <cell r="D52" t="str">
            <v>M³</v>
          </cell>
          <cell r="E52">
            <v>58000</v>
          </cell>
          <cell r="F52">
            <v>20350</v>
          </cell>
          <cell r="G52">
            <v>1180300000</v>
          </cell>
        </row>
        <row r="53">
          <cell r="A53" t="str">
            <v>3.1 (2)</v>
          </cell>
          <cell r="C53" t="str">
            <v>Galian Batu</v>
          </cell>
          <cell r="D53" t="str">
            <v>M³</v>
          </cell>
          <cell r="E53">
            <v>36639</v>
          </cell>
          <cell r="F53">
            <v>32100</v>
          </cell>
          <cell r="G53">
            <v>1176111900</v>
          </cell>
        </row>
        <row r="54">
          <cell r="A54" t="str">
            <v>3.1 (3)</v>
          </cell>
          <cell r="C54" t="str">
            <v>Galian Struktur dengan Kedalaman 0-2 meter</v>
          </cell>
          <cell r="D54" t="str">
            <v>M³</v>
          </cell>
          <cell r="E54">
            <v>0</v>
          </cell>
          <cell r="G54">
            <v>0</v>
          </cell>
        </row>
        <row r="55">
          <cell r="A55" t="str">
            <v>3.1 (4)</v>
          </cell>
          <cell r="C55" t="str">
            <v>Galian Struktur dengan Kedalaman 2-4 meter</v>
          </cell>
          <cell r="D55" t="str">
            <v>M³</v>
          </cell>
          <cell r="E55">
            <v>0</v>
          </cell>
          <cell r="G55">
            <v>0</v>
          </cell>
        </row>
        <row r="56">
          <cell r="A56" t="str">
            <v>3.1 (5)</v>
          </cell>
          <cell r="C56" t="str">
            <v>Galian Struktur dengan Kedalaman 4-6 meter</v>
          </cell>
          <cell r="D56" t="str">
            <v>M³</v>
          </cell>
          <cell r="E56">
            <v>0</v>
          </cell>
          <cell r="G56">
            <v>0</v>
          </cell>
        </row>
        <row r="57">
          <cell r="A57" t="str">
            <v>3.1 (6)</v>
          </cell>
          <cell r="C57" t="str">
            <v>Cofferdam, Penyokong, Pengaku dan Pekerjaan yang berkaitan</v>
          </cell>
          <cell r="D57" t="str">
            <v>Ls</v>
          </cell>
          <cell r="E57">
            <v>0</v>
          </cell>
          <cell r="G57">
            <v>0</v>
          </cell>
        </row>
        <row r="58">
          <cell r="A58" t="str">
            <v>3.1 (7)</v>
          </cell>
          <cell r="C58" t="str">
            <v>Galian Perkerasan Beraspal dengan Cold Milling Machine</v>
          </cell>
          <cell r="D58" t="str">
            <v>M³</v>
          </cell>
          <cell r="E58">
            <v>0</v>
          </cell>
          <cell r="G58">
            <v>0</v>
          </cell>
        </row>
        <row r="59">
          <cell r="A59" t="str">
            <v>3.1 (8)</v>
          </cell>
          <cell r="C59" t="str">
            <v>Galian perkerasan beraspal tanpa Cold Milling Machine</v>
          </cell>
          <cell r="D59" t="str">
            <v>M³</v>
          </cell>
          <cell r="E59">
            <v>0</v>
          </cell>
          <cell r="G59">
            <v>0</v>
          </cell>
        </row>
        <row r="60">
          <cell r="A60" t="str">
            <v>3.1 (9)</v>
          </cell>
          <cell r="C60" t="str">
            <v>Biaya tambahan untuk pengangkutan bahan galian yang melebihi jarak 5 km</v>
          </cell>
          <cell r="D60" t="str">
            <v>M³/Km</v>
          </cell>
          <cell r="E60">
            <v>0</v>
          </cell>
          <cell r="G60">
            <v>0</v>
          </cell>
        </row>
        <row r="61">
          <cell r="A61" t="str">
            <v>3.2(1)</v>
          </cell>
          <cell r="C61" t="str">
            <v>Timbunan Biasa dari Selain Galian Sumber Bahan</v>
          </cell>
          <cell r="D61" t="str">
            <v>M³</v>
          </cell>
          <cell r="E61">
            <v>518</v>
          </cell>
          <cell r="F61">
            <v>35500</v>
          </cell>
          <cell r="G61">
            <v>18389000</v>
          </cell>
        </row>
        <row r="62">
          <cell r="A62" t="str">
            <v>3.2(2)</v>
          </cell>
          <cell r="C62" t="str">
            <v>Timbunan Pilihan</v>
          </cell>
          <cell r="D62" t="str">
            <v>M³</v>
          </cell>
          <cell r="E62">
            <v>34465</v>
          </cell>
          <cell r="F62">
            <v>88820</v>
          </cell>
          <cell r="G62">
            <v>3061181300</v>
          </cell>
        </row>
        <row r="63">
          <cell r="A63" t="str">
            <v>3.2(3)</v>
          </cell>
          <cell r="C63" t="str">
            <v>Timbunan Pilihan di Atas Tanah Rawa (diukur diatas bak truk)</v>
          </cell>
          <cell r="D63" t="str">
            <v>M³</v>
          </cell>
          <cell r="E63">
            <v>0</v>
          </cell>
          <cell r="G63">
            <v>0</v>
          </cell>
        </row>
        <row r="64">
          <cell r="A64" t="str">
            <v>3.2(4)</v>
          </cell>
          <cell r="C64" t="str">
            <v>Timbunan Batu dengan Manual</v>
          </cell>
          <cell r="D64" t="str">
            <v>M³</v>
          </cell>
        </row>
        <row r="65">
          <cell r="A65" t="str">
            <v>3.2(5)</v>
          </cell>
          <cell r="C65" t="str">
            <v>Timbunan Batu dengan Derek</v>
          </cell>
          <cell r="D65" t="str">
            <v>M³</v>
          </cell>
        </row>
        <row r="66">
          <cell r="A66" t="str">
            <v>3.2(6)</v>
          </cell>
          <cell r="C66" t="str">
            <v>Timbunan Batu dengan Derek</v>
          </cell>
          <cell r="D66" t="str">
            <v>Ton</v>
          </cell>
        </row>
        <row r="68">
          <cell r="A68">
            <v>3.3</v>
          </cell>
          <cell r="C68" t="str">
            <v>Penyiapan Badan Jalan</v>
          </cell>
          <cell r="D68" t="str">
            <v>M²</v>
          </cell>
          <cell r="E68">
            <v>176732</v>
          </cell>
          <cell r="F68">
            <v>2000</v>
          </cell>
          <cell r="G68">
            <v>353464000</v>
          </cell>
        </row>
        <row r="69">
          <cell r="A69">
            <v>3.4</v>
          </cell>
          <cell r="C69" t="str">
            <v>Pengupasan Permukaan Aspal Lama dan Dicampur Kembali (tebal 15 cm)</v>
          </cell>
          <cell r="D69" t="str">
            <v>M²</v>
          </cell>
        </row>
        <row r="71">
          <cell r="C71" t="str">
            <v xml:space="preserve"> JUMLAH HARGA PEKERJAAN DIVISI 3 (masuk dalam Rekapitulasi Perkiraan Harga Pekerjaan)</v>
          </cell>
          <cell r="G71">
            <v>5789446200</v>
          </cell>
        </row>
        <row r="73">
          <cell r="C73" t="str">
            <v xml:space="preserve">DIVISI 4 - PELEBARAN PERKERASAN DAN </v>
          </cell>
        </row>
        <row r="74">
          <cell r="C74" t="str">
            <v xml:space="preserve">                 BAHU JALAN</v>
          </cell>
        </row>
        <row r="75">
          <cell r="A75" t="str">
            <v>4.2 (1)</v>
          </cell>
          <cell r="C75" t="str">
            <v>Lapis Pondasi Agregat Kelas A</v>
          </cell>
          <cell r="D75" t="str">
            <v>M³</v>
          </cell>
          <cell r="E75">
            <v>11658</v>
          </cell>
          <cell r="F75">
            <v>141300</v>
          </cell>
          <cell r="G75">
            <v>1647275400</v>
          </cell>
        </row>
        <row r="76">
          <cell r="A76" t="str">
            <v>4.2 (2)</v>
          </cell>
          <cell r="C76" t="str">
            <v xml:space="preserve">Lapis Pondasi Agregat Kelas B </v>
          </cell>
          <cell r="D76" t="str">
            <v>M³</v>
          </cell>
          <cell r="E76">
            <v>17487</v>
          </cell>
          <cell r="F76">
            <v>140970</v>
          </cell>
          <cell r="G76">
            <v>2465142390</v>
          </cell>
        </row>
        <row r="77">
          <cell r="A77" t="str">
            <v>4.2 (3)</v>
          </cell>
          <cell r="C77" t="str">
            <v>Semen untuk Lapis Pondasi Semen Tanah</v>
          </cell>
          <cell r="D77" t="str">
            <v>Ton</v>
          </cell>
          <cell r="E77">
            <v>0</v>
          </cell>
          <cell r="G77">
            <v>0</v>
          </cell>
        </row>
        <row r="78">
          <cell r="A78" t="str">
            <v>4.2 (4)</v>
          </cell>
          <cell r="C78" t="str">
            <v>Lapis Pondasi Semen Tanah</v>
          </cell>
          <cell r="D78" t="str">
            <v>M³</v>
          </cell>
          <cell r="E78">
            <v>0</v>
          </cell>
          <cell r="G78">
            <v>0</v>
          </cell>
        </row>
        <row r="79">
          <cell r="A79" t="str">
            <v>4.2 (5)</v>
          </cell>
          <cell r="C79" t="str">
            <v>Agregat Penutup BURTU</v>
          </cell>
          <cell r="D79" t="str">
            <v>M²</v>
          </cell>
          <cell r="E79">
            <v>0</v>
          </cell>
          <cell r="G79">
            <v>0</v>
          </cell>
        </row>
        <row r="80">
          <cell r="A80" t="str">
            <v>4.2 (6)</v>
          </cell>
          <cell r="C80" t="str">
            <v>Bahan Aspal untuk Pekerjaan Pelaburan</v>
          </cell>
          <cell r="D80" t="str">
            <v>Liter</v>
          </cell>
          <cell r="E80">
            <v>0</v>
          </cell>
          <cell r="G80">
            <v>0</v>
          </cell>
        </row>
        <row r="81">
          <cell r="A81" t="str">
            <v>4.2 (7)</v>
          </cell>
          <cell r="C81" t="str">
            <v>Lapis Resap Pengikat</v>
          </cell>
          <cell r="D81" t="str">
            <v>Liter</v>
          </cell>
          <cell r="E81">
            <v>64119</v>
          </cell>
          <cell r="F81">
            <v>4400</v>
          </cell>
          <cell r="G81">
            <v>282123600</v>
          </cell>
        </row>
        <row r="83">
          <cell r="C83" t="str">
            <v xml:space="preserve"> JUMLAH HARGA PEKERJAAN DIVISI 4 (masuk dalam Rekapitulasi Perkiraan Harga Pekerjaan)</v>
          </cell>
          <cell r="G83">
            <v>4394541390</v>
          </cell>
        </row>
        <row r="85">
          <cell r="C85" t="str">
            <v>DIVISI 5 - PERKERASAN BERBUTIR</v>
          </cell>
        </row>
        <row r="86">
          <cell r="A86" t="str">
            <v>5.1 (1)</v>
          </cell>
          <cell r="C86" t="str">
            <v>Lapis Pondasi Agregat Kelas A</v>
          </cell>
          <cell r="D86" t="str">
            <v>M³</v>
          </cell>
          <cell r="E86">
            <v>0</v>
          </cell>
          <cell r="G86">
            <v>0</v>
          </cell>
        </row>
        <row r="87">
          <cell r="A87" t="str">
            <v>5.1 (2)</v>
          </cell>
          <cell r="C87" t="str">
            <v>Lapis Pondasi Agregat Kelas B</v>
          </cell>
          <cell r="D87" t="str">
            <v>M³</v>
          </cell>
          <cell r="E87">
            <v>0</v>
          </cell>
          <cell r="G87">
            <v>0</v>
          </cell>
        </row>
        <row r="89">
          <cell r="A89" t="str">
            <v>5.2 (1)</v>
          </cell>
          <cell r="C89" t="str">
            <v>Lapis Pondasi Agregat Kelas C</v>
          </cell>
          <cell r="D89" t="str">
            <v>M³</v>
          </cell>
          <cell r="E89">
            <v>0</v>
          </cell>
          <cell r="G89">
            <v>0</v>
          </cell>
        </row>
        <row r="91">
          <cell r="A91" t="str">
            <v>5.4 (1)</v>
          </cell>
          <cell r="C91" t="str">
            <v>Semen untuk Lapis Pondasi Semen Tanah</v>
          </cell>
          <cell r="D91" t="str">
            <v>Ton</v>
          </cell>
          <cell r="E91">
            <v>0</v>
          </cell>
          <cell r="G91">
            <v>0</v>
          </cell>
        </row>
        <row r="92">
          <cell r="A92" t="str">
            <v>5.4 (2)</v>
          </cell>
          <cell r="C92" t="str">
            <v>Lapis Pondasi Semen Tanah</v>
          </cell>
          <cell r="D92" t="str">
            <v>M³</v>
          </cell>
          <cell r="E92">
            <v>0</v>
          </cell>
          <cell r="G92">
            <v>0</v>
          </cell>
        </row>
        <row r="94">
          <cell r="A94" t="str">
            <v>5.5 (1)</v>
          </cell>
          <cell r="C94" t="str">
            <v>Lapis Beton Semen Pondasi Bawah (CTSB)</v>
          </cell>
          <cell r="D94" t="str">
            <v>M³</v>
          </cell>
          <cell r="E94">
            <v>0</v>
          </cell>
          <cell r="G94">
            <v>0</v>
          </cell>
        </row>
        <row r="95">
          <cell r="A95" t="str">
            <v>5.6 (1)</v>
          </cell>
          <cell r="C95" t="str">
            <v>Lapis Pondasi Aggregat Dengan Cement Treated Base (CTB)</v>
          </cell>
          <cell r="D95" t="str">
            <v>M³</v>
          </cell>
        </row>
        <row r="97">
          <cell r="C97" t="str">
            <v xml:space="preserve"> JUMLAH HARGA PEKERJAAN DIVISI 5 (masuk dalam Rekapitulasi Perkiraan Harga Pekerjaan)</v>
          </cell>
          <cell r="G97">
            <v>0</v>
          </cell>
        </row>
        <row r="99">
          <cell r="C99" t="str">
            <v>DIVISI 6 - PERKERASAN ASPAL</v>
          </cell>
        </row>
        <row r="100">
          <cell r="A100" t="str">
            <v>6.1 (1)</v>
          </cell>
          <cell r="C100" t="str">
            <v>Lapis Resap Pengikat</v>
          </cell>
          <cell r="D100" t="str">
            <v>Liter</v>
          </cell>
          <cell r="E100">
            <v>0</v>
          </cell>
          <cell r="G100">
            <v>0</v>
          </cell>
        </row>
        <row r="101">
          <cell r="A101" t="str">
            <v>6.1 (2)</v>
          </cell>
          <cell r="C101" t="str">
            <v>Lapis Perekat</v>
          </cell>
          <cell r="D101" t="str">
            <v>Liter</v>
          </cell>
          <cell r="E101">
            <v>82455</v>
          </cell>
          <cell r="F101">
            <v>4530</v>
          </cell>
          <cell r="G101">
            <v>373521150</v>
          </cell>
        </row>
        <row r="103">
          <cell r="A103" t="str">
            <v>6.2 (1)</v>
          </cell>
          <cell r="C103" t="str">
            <v>Agregat penutup BURTU</v>
          </cell>
          <cell r="D103" t="str">
            <v>M²</v>
          </cell>
          <cell r="E103">
            <v>0</v>
          </cell>
          <cell r="G103">
            <v>0</v>
          </cell>
        </row>
        <row r="104">
          <cell r="A104" t="str">
            <v>6.2 (2)</v>
          </cell>
          <cell r="C104" t="str">
            <v>Agregat penutup BURDA</v>
          </cell>
          <cell r="D104" t="str">
            <v>M²</v>
          </cell>
          <cell r="E104">
            <v>0</v>
          </cell>
          <cell r="G104">
            <v>0</v>
          </cell>
        </row>
        <row r="105">
          <cell r="A105" t="str">
            <v>6.2 (3)</v>
          </cell>
          <cell r="C105" t="str">
            <v>Bahan Aspal untuk Pekerjaan Laburan</v>
          </cell>
          <cell r="D105" t="str">
            <v>Liter</v>
          </cell>
          <cell r="E105">
            <v>0</v>
          </cell>
          <cell r="G105">
            <v>0</v>
          </cell>
        </row>
        <row r="107">
          <cell r="A107" t="str">
            <v>6.3 (1)</v>
          </cell>
          <cell r="C107" t="str">
            <v>Latasir  (SS-A)  Kelas A</v>
          </cell>
          <cell r="D107" t="str">
            <v>M²</v>
          </cell>
          <cell r="E107">
            <v>0</v>
          </cell>
          <cell r="G107">
            <v>0</v>
          </cell>
        </row>
        <row r="108">
          <cell r="A108" t="str">
            <v>6.3 (2)</v>
          </cell>
          <cell r="C108" t="str">
            <v>Latasir  (SS-A)  Kelas B</v>
          </cell>
          <cell r="D108" t="str">
            <v>M²</v>
          </cell>
          <cell r="E108">
            <v>0</v>
          </cell>
          <cell r="G108">
            <v>0</v>
          </cell>
        </row>
        <row r="109">
          <cell r="A109" t="str">
            <v>6.3 (3)</v>
          </cell>
          <cell r="C109" t="str">
            <v>Lataston - Lapis Aus (HRS - WC)</v>
          </cell>
          <cell r="D109" t="str">
            <v>M²</v>
          </cell>
          <cell r="E109">
            <v>0</v>
          </cell>
          <cell r="G109">
            <v>0</v>
          </cell>
        </row>
        <row r="110">
          <cell r="A110" t="str">
            <v>6.3 (4)</v>
          </cell>
          <cell r="C110" t="str">
            <v>Lataston - Lapis Pondasi (HRS - Base)</v>
          </cell>
          <cell r="D110" t="str">
            <v>M³</v>
          </cell>
          <cell r="E110">
            <v>0</v>
          </cell>
          <cell r="G110">
            <v>0</v>
          </cell>
        </row>
        <row r="111">
          <cell r="A111" t="str">
            <v>6.3 (5)</v>
          </cell>
          <cell r="C111" t="str">
            <v>Laston - Lapis Aus Aspal Beton (AC - WC)</v>
          </cell>
          <cell r="D111" t="str">
            <v>M²</v>
          </cell>
          <cell r="E111">
            <v>221794</v>
          </cell>
          <cell r="F111">
            <v>37920</v>
          </cell>
          <cell r="G111">
            <v>8410428480</v>
          </cell>
        </row>
        <row r="112">
          <cell r="A112" t="str">
            <v>6.3 (6)</v>
          </cell>
          <cell r="C112" t="str">
            <v>Laston - Lapis Pengikat Aspal Beton (AC - Binder Course)</v>
          </cell>
          <cell r="D112" t="str">
            <v>M³</v>
          </cell>
          <cell r="E112">
            <v>16060</v>
          </cell>
          <cell r="F112">
            <v>928320</v>
          </cell>
          <cell r="G112">
            <v>14908819200</v>
          </cell>
        </row>
        <row r="113">
          <cell r="A113" t="str">
            <v>6.3 (7)</v>
          </cell>
          <cell r="C113" t="str">
            <v>Laston - Lapis Pondasi Aspal Beton (AC - Base Course)</v>
          </cell>
          <cell r="D113" t="str">
            <v>M³</v>
          </cell>
          <cell r="E113">
            <v>0</v>
          </cell>
          <cell r="G113">
            <v>0</v>
          </cell>
        </row>
        <row r="114">
          <cell r="A114" t="str">
            <v>6.4 (1)</v>
          </cell>
          <cell r="C114" t="str">
            <v>Lasbutag</v>
          </cell>
          <cell r="D114" t="str">
            <v>M²</v>
          </cell>
          <cell r="E114">
            <v>0</v>
          </cell>
        </row>
        <row r="115">
          <cell r="A115" t="str">
            <v>6.4 (2)</v>
          </cell>
          <cell r="C115" t="str">
            <v>Latasbusir Kelas A</v>
          </cell>
          <cell r="D115" t="str">
            <v>M²</v>
          </cell>
          <cell r="E115">
            <v>0</v>
          </cell>
        </row>
        <row r="116">
          <cell r="A116" t="str">
            <v>6.4 (3)</v>
          </cell>
          <cell r="C116" t="str">
            <v>Latasbusir Kelas B</v>
          </cell>
          <cell r="D116" t="str">
            <v>M²</v>
          </cell>
        </row>
        <row r="117">
          <cell r="A117" t="str">
            <v>6.4 (4)</v>
          </cell>
          <cell r="C117" t="str">
            <v>Bitumen Asbuton</v>
          </cell>
          <cell r="D117" t="str">
            <v>Ton</v>
          </cell>
        </row>
        <row r="118">
          <cell r="A118" t="str">
            <v>6.4 (5)</v>
          </cell>
          <cell r="C118" t="str">
            <v>Bitumen Bahan Peremaja</v>
          </cell>
          <cell r="D118" t="str">
            <v>Ton</v>
          </cell>
        </row>
        <row r="119">
          <cell r="A119" t="str">
            <v>6.4 (6)</v>
          </cell>
          <cell r="C119" t="str">
            <v>Bahan Anti Stripping</v>
          </cell>
          <cell r="D119" t="str">
            <v>Liter</v>
          </cell>
        </row>
        <row r="120">
          <cell r="E120">
            <v>0</v>
          </cell>
        </row>
        <row r="121">
          <cell r="A121" t="str">
            <v>6.5(1)</v>
          </cell>
          <cell r="C121" t="str">
            <v>Campuran Aspal Dingin untuk Pelapisan Kembali</v>
          </cell>
          <cell r="D121" t="str">
            <v>M³</v>
          </cell>
          <cell r="E121">
            <v>0</v>
          </cell>
          <cell r="G121">
            <v>0</v>
          </cell>
        </row>
        <row r="123">
          <cell r="A123">
            <v>6.6</v>
          </cell>
          <cell r="C123" t="str">
            <v>Lapis Penetrasi Macadam (Permukaan)</v>
          </cell>
          <cell r="D123" t="str">
            <v>M²</v>
          </cell>
          <cell r="E123">
            <v>0</v>
          </cell>
          <cell r="G123">
            <v>0</v>
          </cell>
        </row>
        <row r="125">
          <cell r="C125" t="str">
            <v xml:space="preserve"> JUMLAH HARGA PEKERJAAN DIVISI 6 (masuk dalam Rekapitulasi Perkiraan Harga Pekerjaan)</v>
          </cell>
          <cell r="G125">
            <v>23692768830</v>
          </cell>
        </row>
        <row r="127">
          <cell r="C127" t="str">
            <v>DIVISI 7 - STRUKTUR</v>
          </cell>
        </row>
        <row r="128">
          <cell r="A128" t="str">
            <v>7.1 (1)</v>
          </cell>
          <cell r="C128" t="str">
            <v>Beton K500</v>
          </cell>
          <cell r="D128" t="str">
            <v>M³</v>
          </cell>
          <cell r="E128">
            <v>0</v>
          </cell>
          <cell r="G128">
            <v>0</v>
          </cell>
        </row>
        <row r="129">
          <cell r="A129" t="str">
            <v>7.1 (2)</v>
          </cell>
          <cell r="C129" t="str">
            <v>Beton K400</v>
          </cell>
          <cell r="D129" t="str">
            <v>M³</v>
          </cell>
          <cell r="E129">
            <v>0</v>
          </cell>
          <cell r="G129">
            <v>0</v>
          </cell>
        </row>
        <row r="130">
          <cell r="A130" t="str">
            <v>7.1 (3)</v>
          </cell>
          <cell r="C130" t="str">
            <v>Beton K350</v>
          </cell>
          <cell r="D130" t="str">
            <v>M³</v>
          </cell>
          <cell r="E130">
            <v>0</v>
          </cell>
          <cell r="G130">
            <v>0</v>
          </cell>
        </row>
        <row r="131">
          <cell r="A131" t="str">
            <v>7.1 (4)</v>
          </cell>
          <cell r="C131" t="str">
            <v>Beton K300</v>
          </cell>
          <cell r="D131" t="str">
            <v>M³</v>
          </cell>
          <cell r="E131">
            <v>132</v>
          </cell>
          <cell r="F131">
            <v>690000</v>
          </cell>
          <cell r="G131">
            <v>91080000</v>
          </cell>
        </row>
        <row r="132">
          <cell r="A132" t="str">
            <v>7.1 (5)</v>
          </cell>
          <cell r="C132" t="str">
            <v>Beton K250</v>
          </cell>
          <cell r="D132" t="str">
            <v>M³</v>
          </cell>
          <cell r="E132">
            <v>2191</v>
          </cell>
          <cell r="F132">
            <v>581790</v>
          </cell>
          <cell r="G132">
            <v>1274701890</v>
          </cell>
        </row>
        <row r="133">
          <cell r="A133" t="str">
            <v>7.1 (6)</v>
          </cell>
          <cell r="C133" t="str">
            <v>Beton K175</v>
          </cell>
          <cell r="D133" t="str">
            <v>M³</v>
          </cell>
          <cell r="E133">
            <v>0</v>
          </cell>
          <cell r="G133">
            <v>0</v>
          </cell>
        </row>
        <row r="134">
          <cell r="A134" t="str">
            <v>7.1 (7)</v>
          </cell>
          <cell r="C134" t="str">
            <v>Beton Siklop K175</v>
          </cell>
          <cell r="D134" t="str">
            <v>M³</v>
          </cell>
          <cell r="E134">
            <v>0</v>
          </cell>
          <cell r="G134">
            <v>0</v>
          </cell>
        </row>
        <row r="135">
          <cell r="A135" t="str">
            <v>7.1 (8)</v>
          </cell>
          <cell r="C135" t="str">
            <v>Beton K125</v>
          </cell>
          <cell r="D135" t="str">
            <v>M³</v>
          </cell>
          <cell r="E135">
            <v>2013</v>
          </cell>
          <cell r="F135">
            <v>383240</v>
          </cell>
          <cell r="G135">
            <v>771462120</v>
          </cell>
        </row>
        <row r="137">
          <cell r="A137" t="str">
            <v>7.2 (1)</v>
          </cell>
          <cell r="C137" t="str">
            <v>Unit Pracetak Gelagar Tipe I Bentang 16 meter</v>
          </cell>
          <cell r="D137" t="str">
            <v>Buah</v>
          </cell>
          <cell r="E137">
            <v>0</v>
          </cell>
        </row>
        <row r="138">
          <cell r="A138" t="str">
            <v>7.2 (2)</v>
          </cell>
          <cell r="C138" t="str">
            <v>Unit Pracetak Gelagar Tipe I Bentang 21 meter</v>
          </cell>
          <cell r="D138" t="str">
            <v>Buah</v>
          </cell>
          <cell r="E138">
            <v>0</v>
          </cell>
        </row>
        <row r="139">
          <cell r="A139" t="str">
            <v>7.2 (3)</v>
          </cell>
          <cell r="C139" t="str">
            <v>Unit Pracetak Gelagar Tipe I Bentang 22 meter</v>
          </cell>
          <cell r="D139" t="str">
            <v>Buah</v>
          </cell>
          <cell r="E139">
            <v>0</v>
          </cell>
        </row>
        <row r="140">
          <cell r="A140" t="str">
            <v>7.2 (4)</v>
          </cell>
          <cell r="C140" t="str">
            <v>Unit Pracetak Gelagar Tipe I Bentang 25 meter</v>
          </cell>
          <cell r="D140" t="str">
            <v>Buah</v>
          </cell>
          <cell r="E140">
            <v>0</v>
          </cell>
        </row>
        <row r="141">
          <cell r="A141" t="str">
            <v>7.2 (5)</v>
          </cell>
          <cell r="C141" t="str">
            <v>Unit Pracetak Gelagar Tipe I Bentang 28 meter</v>
          </cell>
          <cell r="D141" t="str">
            <v>Buah</v>
          </cell>
          <cell r="E141">
            <v>0</v>
          </cell>
        </row>
        <row r="142">
          <cell r="A142" t="str">
            <v>7.2 (6)</v>
          </cell>
          <cell r="C142" t="str">
            <v>Unit Pracetak Gelagar Tipe I Bentang 30 meter</v>
          </cell>
          <cell r="D142" t="str">
            <v>Buah</v>
          </cell>
          <cell r="E142">
            <v>0</v>
          </cell>
        </row>
        <row r="143">
          <cell r="A143" t="str">
            <v>7.2 (7)</v>
          </cell>
          <cell r="C143" t="str">
            <v>Unit Pracetak Gelagar Tipe I Bentang 31 meter</v>
          </cell>
          <cell r="D143" t="str">
            <v>Buah</v>
          </cell>
          <cell r="E143">
            <v>0</v>
          </cell>
        </row>
        <row r="144">
          <cell r="A144" t="str">
            <v>7.2 (8)</v>
          </cell>
          <cell r="C144" t="str">
            <v>Unit Pracetak Gelagar Tipe I Bentang 35 meter</v>
          </cell>
          <cell r="D144" t="str">
            <v>Buah</v>
          </cell>
          <cell r="E144">
            <v>0</v>
          </cell>
        </row>
        <row r="145">
          <cell r="A145" t="str">
            <v>7.2 (9)</v>
          </cell>
          <cell r="C145" t="str">
            <v xml:space="preserve">Baja Pra Tegang, Pengadaan dan Penarikan </v>
          </cell>
          <cell r="D145" t="str">
            <v>Kg</v>
          </cell>
          <cell r="E145">
            <v>0</v>
          </cell>
        </row>
        <row r="146">
          <cell r="A146" t="str">
            <v>7.2 (10)</v>
          </cell>
          <cell r="C146" t="str">
            <v>Plat Berongga (hallow slab) Pracetak Bentang 21 meter</v>
          </cell>
          <cell r="D146" t="str">
            <v>Buah</v>
          </cell>
          <cell r="E146">
            <v>0</v>
          </cell>
        </row>
        <row r="147">
          <cell r="A147" t="str">
            <v>7.2 (11)</v>
          </cell>
          <cell r="C147" t="str">
            <v>Beton Diafragma K350 Termasuk Pekerjaan Pra Penegangan</v>
          </cell>
          <cell r="D147" t="str">
            <v>M³</v>
          </cell>
          <cell r="E147">
            <v>0</v>
          </cell>
        </row>
        <row r="149">
          <cell r="A149" t="str">
            <v>7.3(1)</v>
          </cell>
          <cell r="C149" t="str">
            <v>Baja Tulangan U24 Polos</v>
          </cell>
          <cell r="D149" t="str">
            <v>Kg</v>
          </cell>
          <cell r="E149">
            <v>0</v>
          </cell>
          <cell r="G149">
            <v>0</v>
          </cell>
        </row>
        <row r="150">
          <cell r="A150" t="str">
            <v>7.3(2)</v>
          </cell>
          <cell r="C150" t="str">
            <v>Baja Tulangan U32 Polos</v>
          </cell>
          <cell r="D150" t="str">
            <v>Kg</v>
          </cell>
          <cell r="E150">
            <v>451180</v>
          </cell>
          <cell r="F150">
            <v>4170</v>
          </cell>
          <cell r="G150">
            <v>1881420600</v>
          </cell>
        </row>
        <row r="151">
          <cell r="A151" t="str">
            <v>7.3(3)</v>
          </cell>
          <cell r="C151" t="str">
            <v>Baja Tulangan U32 Ulir</v>
          </cell>
          <cell r="D151" t="str">
            <v>Kg</v>
          </cell>
          <cell r="E151">
            <v>0</v>
          </cell>
          <cell r="G151">
            <v>0</v>
          </cell>
        </row>
        <row r="152">
          <cell r="A152" t="str">
            <v>7.3(4)</v>
          </cell>
          <cell r="C152" t="str">
            <v>Baja Tulangan U39 Ulir</v>
          </cell>
          <cell r="D152" t="str">
            <v>Kg</v>
          </cell>
          <cell r="E152">
            <v>0</v>
          </cell>
          <cell r="G152">
            <v>0</v>
          </cell>
        </row>
        <row r="153">
          <cell r="A153" t="str">
            <v>7.3(4)a</v>
          </cell>
          <cell r="C153" t="str">
            <v>Baja Tulangan U42 Ulir</v>
          </cell>
          <cell r="D153" t="str">
            <v>Kg</v>
          </cell>
          <cell r="E153">
            <v>0</v>
          </cell>
          <cell r="G153">
            <v>0</v>
          </cell>
        </row>
        <row r="154">
          <cell r="A154" t="str">
            <v>7.3(5)</v>
          </cell>
          <cell r="C154" t="str">
            <v>Baja Tulangan U48 Ulir</v>
          </cell>
          <cell r="D154" t="str">
            <v>Kg</v>
          </cell>
          <cell r="E154">
            <v>0</v>
          </cell>
          <cell r="G154">
            <v>0</v>
          </cell>
        </row>
        <row r="155">
          <cell r="A155" t="str">
            <v>7.3(6)</v>
          </cell>
          <cell r="C155" t="str">
            <v>Anyaman Kawat yang Dilas (Welded Wire Mesh)</v>
          </cell>
          <cell r="D155" t="str">
            <v>Kg</v>
          </cell>
          <cell r="E155">
            <v>0</v>
          </cell>
          <cell r="G155">
            <v>0</v>
          </cell>
        </row>
        <row r="156">
          <cell r="A156" t="str">
            <v>7.4(1)</v>
          </cell>
          <cell r="C156" t="str">
            <v>Baja Struktur Ttk Leleh 2500 kg/cm2, penyediaan dan pemasangan</v>
          </cell>
          <cell r="D156" t="str">
            <v>kg</v>
          </cell>
          <cell r="E156">
            <v>0</v>
          </cell>
          <cell r="G156">
            <v>0</v>
          </cell>
        </row>
        <row r="157">
          <cell r="E157">
            <v>0</v>
          </cell>
        </row>
        <row r="158">
          <cell r="A158" t="str">
            <v>7.4 (1)</v>
          </cell>
          <cell r="C158" t="str">
            <v>Baja Struktur Ttk.Leleh 2500 kg/cm2, pengadaan &amp; pemasangan</v>
          </cell>
          <cell r="D158" t="str">
            <v>Kg</v>
          </cell>
          <cell r="E158">
            <v>0</v>
          </cell>
        </row>
        <row r="159">
          <cell r="A159" t="str">
            <v>7.4 (2)</v>
          </cell>
          <cell r="C159" t="str">
            <v>Baja Struktur Ttk.Leleh 2800 kg/cm2, pengadaan &amp; pemasangan</v>
          </cell>
          <cell r="D159" t="str">
            <v>Kg</v>
          </cell>
          <cell r="E159">
            <v>0</v>
          </cell>
        </row>
        <row r="160">
          <cell r="A160" t="str">
            <v>7.4 (3)</v>
          </cell>
          <cell r="C160" t="str">
            <v>Baja Struktur Ttk.Leleh 3500 kg/cm2, pengadaan &amp; pemasangan</v>
          </cell>
          <cell r="D160" t="str">
            <v>Kg</v>
          </cell>
          <cell r="E160">
            <v>0</v>
          </cell>
        </row>
        <row r="161">
          <cell r="E161">
            <v>0</v>
          </cell>
        </row>
        <row r="162">
          <cell r="A162" t="str">
            <v>7.5 (1)</v>
          </cell>
          <cell r="C162" t="str">
            <v>Pemasangan Jembatan Baja</v>
          </cell>
          <cell r="D162" t="str">
            <v>Kg</v>
          </cell>
          <cell r="E162">
            <v>0</v>
          </cell>
        </row>
        <row r="163">
          <cell r="A163" t="str">
            <v>7.5 (2)</v>
          </cell>
          <cell r="C163" t="str">
            <v xml:space="preserve">Pengangkutan Bahan  Jembatan </v>
          </cell>
          <cell r="D163" t="str">
            <v>Kg</v>
          </cell>
          <cell r="E163">
            <v>0</v>
          </cell>
        </row>
        <row r="164">
          <cell r="E164">
            <v>0</v>
          </cell>
        </row>
        <row r="165">
          <cell r="A165" t="str">
            <v>7.6 (1)</v>
          </cell>
          <cell r="C165" t="str">
            <v>Pondasi Cerucuk, Pengadaan dan Pemancangan</v>
          </cell>
          <cell r="D165" t="str">
            <v>M¹</v>
          </cell>
          <cell r="E165">
            <v>0</v>
          </cell>
        </row>
        <row r="166">
          <cell r="A166" t="str">
            <v>7.6 (2)</v>
          </cell>
          <cell r="C166" t="str">
            <v>Dinding Turap Kayu Tanpa Pengawetan</v>
          </cell>
          <cell r="D166" t="str">
            <v>M²</v>
          </cell>
          <cell r="E166">
            <v>0</v>
          </cell>
        </row>
        <row r="167">
          <cell r="A167" t="str">
            <v>7.6 (3)</v>
          </cell>
          <cell r="C167" t="str">
            <v>Dinding Turap Kayu Dengan Pengawetan</v>
          </cell>
          <cell r="D167" t="str">
            <v>M²</v>
          </cell>
          <cell r="E167">
            <v>0</v>
          </cell>
        </row>
        <row r="168">
          <cell r="A168" t="str">
            <v>7.6 (4)</v>
          </cell>
          <cell r="C168" t="str">
            <v>Dinding Turap Baja</v>
          </cell>
          <cell r="D168" t="str">
            <v>M²</v>
          </cell>
          <cell r="E168">
            <v>0</v>
          </cell>
        </row>
        <row r="169">
          <cell r="A169" t="str">
            <v>7.6 (5)</v>
          </cell>
          <cell r="C169" t="str">
            <v>Dinding Turap Beton</v>
          </cell>
          <cell r="D169" t="str">
            <v>M²</v>
          </cell>
          <cell r="E169">
            <v>0</v>
          </cell>
        </row>
        <row r="170">
          <cell r="E170">
            <v>0</v>
          </cell>
        </row>
        <row r="171">
          <cell r="A171" t="str">
            <v>7.6 (6)</v>
          </cell>
          <cell r="C171" t="str">
            <v>Penyediaan Tiang Pancang Kayu Tanpa Pengawetan</v>
          </cell>
          <cell r="D171" t="str">
            <v>M³</v>
          </cell>
          <cell r="E171">
            <v>0</v>
          </cell>
        </row>
        <row r="172">
          <cell r="A172" t="str">
            <v>7.6 (7)</v>
          </cell>
          <cell r="C172" t="str">
            <v>Penyediaan Tiang Pancang Kayu Dengan Pengawetan</v>
          </cell>
          <cell r="D172" t="str">
            <v>M³</v>
          </cell>
          <cell r="E172">
            <v>0</v>
          </cell>
        </row>
        <row r="173">
          <cell r="A173" t="str">
            <v>7.6 (8)</v>
          </cell>
          <cell r="C173" t="str">
            <v>Penyediaan Tiang Pancang Baja</v>
          </cell>
          <cell r="D173" t="str">
            <v>Kg</v>
          </cell>
          <cell r="E173">
            <v>0</v>
          </cell>
        </row>
        <row r="174">
          <cell r="A174" t="str">
            <v>7.6 (9)</v>
          </cell>
          <cell r="C174" t="str">
            <v>Penyediaan Tiang Pnc. Beton Betulang Ukuran 40x40 cm</v>
          </cell>
          <cell r="D174" t="str">
            <v>M¹</v>
          </cell>
          <cell r="E174">
            <v>0</v>
          </cell>
          <cell r="G174">
            <v>0</v>
          </cell>
        </row>
        <row r="175">
          <cell r="A175" t="str">
            <v>7.6 (10)</v>
          </cell>
          <cell r="C175" t="str">
            <v>Penyediaan Tiang Pnc. Beton Pratekan Pracetak Ukuran Dia.40 cm</v>
          </cell>
          <cell r="D175" t="str">
            <v>M³</v>
          </cell>
          <cell r="E175">
            <v>0</v>
          </cell>
        </row>
        <row r="176">
          <cell r="E176">
            <v>0</v>
          </cell>
        </row>
        <row r="177">
          <cell r="A177" t="str">
            <v>7.6 (11)</v>
          </cell>
          <cell r="C177" t="str">
            <v xml:space="preserve">Pemancangan Tiang Pancang Kayu </v>
          </cell>
          <cell r="D177" t="str">
            <v>M¹</v>
          </cell>
          <cell r="E177">
            <v>0</v>
          </cell>
        </row>
        <row r="178">
          <cell r="A178" t="str">
            <v>7.6 (12)</v>
          </cell>
          <cell r="C178" t="str">
            <v>Pemancangan Tiang Pancang Pipa Baja : Dia 400 mm</v>
          </cell>
          <cell r="D178" t="str">
            <v>M¹</v>
          </cell>
          <cell r="E178">
            <v>0</v>
          </cell>
        </row>
        <row r="179">
          <cell r="A179" t="str">
            <v>7.6 (13)</v>
          </cell>
          <cell r="C179" t="str">
            <v>Pemancangan Tiang Pancang Pipa Baja : Dia 500 mm</v>
          </cell>
          <cell r="D179" t="str">
            <v>M¹</v>
          </cell>
          <cell r="E179">
            <v>0</v>
          </cell>
        </row>
        <row r="180">
          <cell r="A180" t="str">
            <v>7.6 (14)</v>
          </cell>
          <cell r="C180" t="str">
            <v>Pemancangan Tiang Pancang Pipa Baja : Dia 600 mm</v>
          </cell>
          <cell r="D180" t="str">
            <v>M¹</v>
          </cell>
          <cell r="E180">
            <v>0</v>
          </cell>
        </row>
        <row r="181">
          <cell r="A181" t="str">
            <v>7.6 (15)</v>
          </cell>
          <cell r="C181" t="str">
            <v>Pemancangan Tiang Pancang Beton Beton Pracetak : Ukuran 30x30 cm atau Diameter 300 mm</v>
          </cell>
          <cell r="D181" t="str">
            <v>M¹</v>
          </cell>
          <cell r="E181">
            <v>0</v>
          </cell>
        </row>
        <row r="182">
          <cell r="A182" t="str">
            <v>7.6 (16)</v>
          </cell>
          <cell r="C182" t="str">
            <v>Pemancangan Tiang Pancang Beton Beton Pracetak : Ukuran 40x40 cm atau Diameter 400 mm</v>
          </cell>
          <cell r="D182" t="str">
            <v>M¹</v>
          </cell>
          <cell r="E182">
            <v>0</v>
          </cell>
          <cell r="G182">
            <v>0</v>
          </cell>
        </row>
        <row r="183">
          <cell r="A183" t="str">
            <v>7.6 (17)</v>
          </cell>
          <cell r="C183" t="str">
            <v>Pemancangan Tiang Pancang Beton Beton Pracetak : Ukuran 50x50 cm atau Diameter 500 mm</v>
          </cell>
          <cell r="D183" t="str">
            <v>M¹</v>
          </cell>
          <cell r="E183">
            <v>0</v>
          </cell>
        </row>
        <row r="184">
          <cell r="E184">
            <v>0</v>
          </cell>
        </row>
        <row r="185">
          <cell r="A185" t="str">
            <v>7.6 (18)</v>
          </cell>
          <cell r="C185" t="str">
            <v>Tiang Bor Beton, Diameter 600 mm</v>
          </cell>
          <cell r="D185" t="str">
            <v>M¹</v>
          </cell>
          <cell r="E185">
            <v>0</v>
          </cell>
        </row>
        <row r="186">
          <cell r="A186" t="str">
            <v>7.6 (19)</v>
          </cell>
          <cell r="C186" t="str">
            <v>Tiang Bor Beton, Diameter 800 mm</v>
          </cell>
          <cell r="D186" t="str">
            <v>M¹</v>
          </cell>
          <cell r="E186">
            <v>0</v>
          </cell>
        </row>
        <row r="187">
          <cell r="A187" t="str">
            <v>7.6 (20)</v>
          </cell>
          <cell r="C187" t="str">
            <v>Tiang Bor Beton, Diameter 1000 mm</v>
          </cell>
          <cell r="D187" t="str">
            <v>M¹</v>
          </cell>
          <cell r="E187">
            <v>0</v>
          </cell>
        </row>
        <row r="188">
          <cell r="A188" t="str">
            <v>7.6 (21)</v>
          </cell>
          <cell r="C188" t="str">
            <v>Tiang Bor Beton, Diameter 1200 mm</v>
          </cell>
          <cell r="D188" t="str">
            <v>M¹</v>
          </cell>
          <cell r="E188">
            <v>0</v>
          </cell>
        </row>
        <row r="189">
          <cell r="A189" t="str">
            <v>7.6 (22)</v>
          </cell>
          <cell r="C189" t="str">
            <v>Tiang Bor Beton, Diameter 1500 mm</v>
          </cell>
          <cell r="D189" t="str">
            <v>M¹</v>
          </cell>
          <cell r="E189">
            <v>0</v>
          </cell>
        </row>
        <row r="190">
          <cell r="E190">
            <v>0</v>
          </cell>
        </row>
        <row r="191">
          <cell r="A191" t="str">
            <v>7.6 (23)</v>
          </cell>
          <cell r="C191" t="str">
            <v>Tambahan Biaya untuk Nomor Mata Pembayaran 7.6 (11) s/d 7.6 (17) bila Tiang Pancang Dikerjakan ditempat Berair</v>
          </cell>
          <cell r="D191" t="str">
            <v>M¹</v>
          </cell>
          <cell r="E191">
            <v>0</v>
          </cell>
        </row>
        <row r="192">
          <cell r="A192" t="str">
            <v>7.6 (24)</v>
          </cell>
          <cell r="C192" t="str">
            <v>Tambahan Biaya untuk Nomor Mata Pembayaran 7.6 (18) s/d 7.6 (22) bila Tiang Pancang Dikerjakan ditempat Berair</v>
          </cell>
          <cell r="D192" t="str">
            <v>M¹</v>
          </cell>
          <cell r="E192">
            <v>0</v>
          </cell>
        </row>
        <row r="193">
          <cell r="E193">
            <v>0</v>
          </cell>
        </row>
        <row r="194">
          <cell r="A194" t="str">
            <v>7.6 (25)</v>
          </cell>
          <cell r="C194" t="str">
            <v>Pengujian Pembebanan Statis Pada Tiang dgn.Dia s/d 600 mm</v>
          </cell>
          <cell r="D194" t="str">
            <v>Buah</v>
          </cell>
          <cell r="E194">
            <v>0</v>
          </cell>
        </row>
        <row r="195">
          <cell r="A195" t="str">
            <v>7.6 (26)</v>
          </cell>
          <cell r="C195" t="str">
            <v>Pengujian Pembebanan Statis Pada Tiang dgn.Dia &gt;  600 mm</v>
          </cell>
          <cell r="D195" t="str">
            <v>Buah</v>
          </cell>
          <cell r="E195">
            <v>0</v>
          </cell>
        </row>
        <row r="196">
          <cell r="E196">
            <v>0</v>
          </cell>
        </row>
        <row r="197">
          <cell r="A197" t="str">
            <v>7.7 (1)</v>
          </cell>
          <cell r="C197" t="str">
            <v>Penyediaan Dinding Sumuran Silinder, Diameter 250 cm</v>
          </cell>
          <cell r="D197" t="str">
            <v>M¹</v>
          </cell>
          <cell r="E197">
            <v>0</v>
          </cell>
        </row>
        <row r="198">
          <cell r="A198" t="str">
            <v>7.7 (2)</v>
          </cell>
          <cell r="C198" t="str">
            <v>Penyediaan Dinding Sumuran Silinder, Diameter 300 cm</v>
          </cell>
          <cell r="D198" t="str">
            <v>M¹</v>
          </cell>
          <cell r="E198">
            <v>0</v>
          </cell>
        </row>
        <row r="199">
          <cell r="A199" t="str">
            <v>7.7 (5)</v>
          </cell>
          <cell r="C199" t="str">
            <v>Penurunan Dinding Sumuran Silinder, Diameter 250 cm</v>
          </cell>
          <cell r="D199" t="str">
            <v>M¹</v>
          </cell>
          <cell r="E199">
            <v>0</v>
          </cell>
        </row>
        <row r="200">
          <cell r="A200" t="str">
            <v>7.7 (6)</v>
          </cell>
          <cell r="C200" t="str">
            <v>Penurunan Dinding Sumuran Silinder, Diameter 300 cm</v>
          </cell>
          <cell r="D200" t="str">
            <v>M¹</v>
          </cell>
          <cell r="E200">
            <v>0</v>
          </cell>
        </row>
        <row r="201">
          <cell r="A201" t="str">
            <v>7.7 (7)</v>
          </cell>
          <cell r="C201" t="str">
            <v>Penurunan Dinding Sumuran Silinder, Diameter 350 cm</v>
          </cell>
          <cell r="D201" t="str">
            <v>M¹</v>
          </cell>
          <cell r="E201">
            <v>0</v>
          </cell>
        </row>
        <row r="202">
          <cell r="A202" t="str">
            <v>7.7 (8)</v>
          </cell>
          <cell r="C202" t="str">
            <v>Penurunan Dinding Sumuran Silinder, Diameter 400 cm</v>
          </cell>
          <cell r="D202" t="str">
            <v>M¹</v>
          </cell>
          <cell r="E202">
            <v>0</v>
          </cell>
        </row>
        <row r="204">
          <cell r="A204">
            <v>7.9</v>
          </cell>
          <cell r="C204" t="str">
            <v>Pasangan Batu  (dengan alat)</v>
          </cell>
          <cell r="D204" t="str">
            <v>M³</v>
          </cell>
          <cell r="E204">
            <v>6969</v>
          </cell>
          <cell r="F204">
            <v>273800</v>
          </cell>
          <cell r="G204">
            <v>1908112200</v>
          </cell>
        </row>
        <row r="206">
          <cell r="A206" t="str">
            <v>7.10(1)</v>
          </cell>
          <cell r="C206" t="str">
            <v>Pasangan Batu Kosong yang Diisi Adukan</v>
          </cell>
          <cell r="D206" t="str">
            <v>M³</v>
          </cell>
          <cell r="E206">
            <v>0</v>
          </cell>
          <cell r="G206">
            <v>0</v>
          </cell>
        </row>
        <row r="207">
          <cell r="A207" t="str">
            <v>7.10(2)</v>
          </cell>
          <cell r="C207" t="str">
            <v>Paangan Batu Kosong</v>
          </cell>
          <cell r="D207" t="str">
            <v>M³</v>
          </cell>
          <cell r="E207">
            <v>0</v>
          </cell>
          <cell r="G207">
            <v>0</v>
          </cell>
        </row>
        <row r="208">
          <cell r="A208" t="str">
            <v>7.10(3)</v>
          </cell>
          <cell r="C208" t="str">
            <v xml:space="preserve">Bronjong </v>
          </cell>
          <cell r="D208" t="str">
            <v>M³</v>
          </cell>
          <cell r="E208">
            <v>0</v>
          </cell>
          <cell r="G208">
            <v>0</v>
          </cell>
        </row>
        <row r="209">
          <cell r="E209">
            <v>0</v>
          </cell>
        </row>
        <row r="210">
          <cell r="A210" t="str">
            <v>7.11 (1)</v>
          </cell>
          <cell r="C210" t="str">
            <v>Expansion Joint Tipe Tertutup, Tipe Asphaltic Plug</v>
          </cell>
          <cell r="D210" t="str">
            <v>M¹</v>
          </cell>
          <cell r="E210">
            <v>0</v>
          </cell>
          <cell r="G210">
            <v>0</v>
          </cell>
        </row>
        <row r="211">
          <cell r="A211" t="str">
            <v>7.11 (2)</v>
          </cell>
          <cell r="C211" t="str">
            <v xml:space="preserve">Expansion Joint Tipe Tertutup, Tipe Rubber 1 (Celah 21 - 41 mm) </v>
          </cell>
          <cell r="D211" t="str">
            <v>M¹</v>
          </cell>
          <cell r="E211">
            <v>0</v>
          </cell>
        </row>
        <row r="212">
          <cell r="A212" t="str">
            <v>7.11 (3)</v>
          </cell>
          <cell r="C212" t="str">
            <v xml:space="preserve">Expansion Joint Tipe Tertutup, Tipe Rubber 1 (Celah 32 - 62 mm) </v>
          </cell>
          <cell r="D212" t="str">
            <v>M¹</v>
          </cell>
          <cell r="E212">
            <v>0</v>
          </cell>
        </row>
        <row r="213">
          <cell r="A213" t="str">
            <v>7.11 (4)</v>
          </cell>
          <cell r="C213" t="str">
            <v xml:space="preserve">Expansion Joint Tipe Tertutup, Tipe Rubber 1 (Celah 42 - 82 mm) </v>
          </cell>
          <cell r="D213" t="str">
            <v>M¹</v>
          </cell>
          <cell r="E213">
            <v>0</v>
          </cell>
        </row>
        <row r="214">
          <cell r="A214" t="str">
            <v>7.11 (5)</v>
          </cell>
          <cell r="C214" t="str">
            <v>Joint Filler untuk Sambungan Konstruksi (Expansion Joint)</v>
          </cell>
          <cell r="D214" t="str">
            <v>M¹</v>
          </cell>
          <cell r="E214">
            <v>0</v>
          </cell>
          <cell r="G214">
            <v>0</v>
          </cell>
        </row>
        <row r="215">
          <cell r="A215" t="str">
            <v>7.11 (6)</v>
          </cell>
          <cell r="C215" t="str">
            <v>Expansion Joint Tipe Baja Bersudut</v>
          </cell>
          <cell r="D215" t="str">
            <v>M¹</v>
          </cell>
          <cell r="E215">
            <v>0</v>
          </cell>
        </row>
        <row r="216">
          <cell r="E216">
            <v>0</v>
          </cell>
        </row>
        <row r="217">
          <cell r="A217" t="str">
            <v>7.12 (1)</v>
          </cell>
          <cell r="C217" t="str">
            <v>Perletakan Logam</v>
          </cell>
          <cell r="D217" t="str">
            <v>Buah</v>
          </cell>
          <cell r="E217">
            <v>0</v>
          </cell>
        </row>
        <row r="218">
          <cell r="A218" t="str">
            <v>7.12 (2)</v>
          </cell>
          <cell r="C218" t="str">
            <v>Perletakan Elastomerik Jenis 1 (300x350x36)</v>
          </cell>
          <cell r="D218" t="str">
            <v>Buah</v>
          </cell>
          <cell r="E218">
            <v>0</v>
          </cell>
          <cell r="G218">
            <v>0</v>
          </cell>
        </row>
        <row r="219">
          <cell r="A219" t="str">
            <v>7.12 (3)</v>
          </cell>
          <cell r="C219" t="str">
            <v>Perletakan Elastomerik Jenis 2 (350x400x39)</v>
          </cell>
          <cell r="D219" t="str">
            <v>Buah</v>
          </cell>
          <cell r="E219">
            <v>0</v>
          </cell>
        </row>
        <row r="220">
          <cell r="A220" t="str">
            <v>7.12 (4)</v>
          </cell>
          <cell r="C220" t="str">
            <v>Perletakan Elastomerik Jenis 3 (400x450x45)</v>
          </cell>
          <cell r="D220" t="str">
            <v>Buah</v>
          </cell>
          <cell r="E220">
            <v>0</v>
          </cell>
        </row>
        <row r="221">
          <cell r="A221" t="str">
            <v>7.12 (5)</v>
          </cell>
          <cell r="C221" t="str">
            <v>Perletakan Strip</v>
          </cell>
          <cell r="D221" t="str">
            <v>M¹</v>
          </cell>
          <cell r="E221">
            <v>0</v>
          </cell>
        </row>
        <row r="223">
          <cell r="A223">
            <v>7.13</v>
          </cell>
          <cell r="C223" t="str">
            <v>Sandaran Jembatan  Baja (Railling)</v>
          </cell>
          <cell r="D223" t="str">
            <v>M¹</v>
          </cell>
          <cell r="E223">
            <v>0</v>
          </cell>
          <cell r="G223">
            <v>0</v>
          </cell>
        </row>
        <row r="225">
          <cell r="A225">
            <v>7.14</v>
          </cell>
          <cell r="C225" t="str">
            <v>Papan Nama Jembatan</v>
          </cell>
          <cell r="D225" t="str">
            <v>Buah</v>
          </cell>
          <cell r="E225">
            <v>0</v>
          </cell>
          <cell r="G225">
            <v>0</v>
          </cell>
        </row>
        <row r="226">
          <cell r="E226">
            <v>0</v>
          </cell>
        </row>
        <row r="227">
          <cell r="A227" t="str">
            <v>7.15 (1)</v>
          </cell>
          <cell r="C227" t="str">
            <v>Pembongkaran Pasangan Batu</v>
          </cell>
          <cell r="D227" t="str">
            <v>M²</v>
          </cell>
          <cell r="E227">
            <v>0</v>
          </cell>
        </row>
        <row r="228">
          <cell r="A228" t="str">
            <v>7.15 (2)</v>
          </cell>
          <cell r="C228" t="str">
            <v>Pembongkaran Beton</v>
          </cell>
          <cell r="D228" t="str">
            <v>M³</v>
          </cell>
          <cell r="E228">
            <v>0</v>
          </cell>
          <cell r="G228">
            <v>0</v>
          </cell>
        </row>
        <row r="229">
          <cell r="A229" t="str">
            <v>7.15 (3)</v>
          </cell>
          <cell r="C229" t="str">
            <v>Pembongkaran Beton Pratekan</v>
          </cell>
          <cell r="D229" t="str">
            <v>M³</v>
          </cell>
          <cell r="E229">
            <v>0</v>
          </cell>
        </row>
        <row r="230">
          <cell r="A230" t="str">
            <v>7.15 (4)</v>
          </cell>
          <cell r="C230" t="str">
            <v>Pembongkaran Bangunan Gedung</v>
          </cell>
          <cell r="D230" t="str">
            <v>M²</v>
          </cell>
          <cell r="E230">
            <v>0</v>
          </cell>
        </row>
        <row r="231">
          <cell r="A231" t="str">
            <v>7.15 (5)</v>
          </cell>
          <cell r="C231" t="str">
            <v>Pembongkaran Rangka Baja</v>
          </cell>
          <cell r="D231" t="str">
            <v>M²</v>
          </cell>
          <cell r="E231">
            <v>0</v>
          </cell>
        </row>
        <row r="232">
          <cell r="A232" t="str">
            <v>7.15 (6)</v>
          </cell>
          <cell r="C232" t="str">
            <v>Pembongkaran Balok Baja (Steel Stringer)</v>
          </cell>
          <cell r="D232" t="str">
            <v>M¹</v>
          </cell>
          <cell r="E232">
            <v>0</v>
          </cell>
          <cell r="G232">
            <v>0</v>
          </cell>
        </row>
        <row r="233">
          <cell r="A233" t="str">
            <v>7.15 (7)</v>
          </cell>
          <cell r="C233" t="str">
            <v>Pembongkaran Lantai Jembatan Kayu</v>
          </cell>
          <cell r="D233" t="str">
            <v>M²</v>
          </cell>
          <cell r="E233">
            <v>0</v>
          </cell>
        </row>
        <row r="234">
          <cell r="A234" t="str">
            <v>7.15 (8)</v>
          </cell>
          <cell r="C234" t="str">
            <v>Pembongkaran Jembatan Kayu</v>
          </cell>
          <cell r="D234" t="str">
            <v>M²</v>
          </cell>
          <cell r="E234">
            <v>0</v>
          </cell>
        </row>
        <row r="235">
          <cell r="A235" t="str">
            <v>7.15 (9)</v>
          </cell>
          <cell r="C235" t="str">
            <v>Pengangkutan Hasil Bongkaran yang Melebihi Jarak 5 Km</v>
          </cell>
          <cell r="D235" t="str">
            <v>M³/Km</v>
          </cell>
          <cell r="E235">
            <v>0</v>
          </cell>
        </row>
        <row r="236">
          <cell r="E236">
            <v>0</v>
          </cell>
        </row>
        <row r="237">
          <cell r="A237" t="str">
            <v>7.16 (1)</v>
          </cell>
          <cell r="C237" t="str">
            <v>Perkerasan Jalan Beton</v>
          </cell>
          <cell r="D237" t="str">
            <v>M³</v>
          </cell>
          <cell r="E237">
            <v>41304</v>
          </cell>
          <cell r="F237">
            <v>634910</v>
          </cell>
          <cell r="G237">
            <v>26224322640</v>
          </cell>
        </row>
        <row r="238">
          <cell r="E238">
            <v>0</v>
          </cell>
        </row>
        <row r="239">
          <cell r="A239" t="str">
            <v>7.17 (1)</v>
          </cell>
          <cell r="C239" t="str">
            <v xml:space="preserve">Lapis Dasar Beton Wet Lean Concrete </v>
          </cell>
          <cell r="D239" t="str">
            <v>M²</v>
          </cell>
          <cell r="E239">
            <v>139162</v>
          </cell>
          <cell r="F239">
            <v>38050</v>
          </cell>
          <cell r="G239">
            <v>5295114100</v>
          </cell>
        </row>
        <row r="240">
          <cell r="A240" t="str">
            <v>7.17 (2)</v>
          </cell>
          <cell r="C240" t="str">
            <v>Lapis Dasar Pasir Sand Bedding ( t = 4 cm )</v>
          </cell>
          <cell r="D240" t="str">
            <v>M²</v>
          </cell>
          <cell r="E240">
            <v>139162</v>
          </cell>
          <cell r="F240">
            <v>5440</v>
          </cell>
          <cell r="G240">
            <v>757041280</v>
          </cell>
        </row>
        <row r="242">
          <cell r="C242" t="str">
            <v xml:space="preserve"> JUMLAH HARGA PEKERJAAN DIVISI 7 (masuk dalam Rekapitulasi Perkiraan Harga Pekerjaan)</v>
          </cell>
          <cell r="G242">
            <v>38203254830</v>
          </cell>
        </row>
        <row r="244">
          <cell r="C244" t="str">
            <v>DIVISI 8 - PENGEMBALIAN KONDISI DAN PEKERJAAN MINOR</v>
          </cell>
        </row>
        <row r="245">
          <cell r="A245" t="str">
            <v>8.1 (1)</v>
          </cell>
          <cell r="C245" t="str">
            <v>Lapis Pondasi Agregat Kelas A Untuk Pekerjaan Minor</v>
          </cell>
          <cell r="D245" t="str">
            <v>M³</v>
          </cell>
          <cell r="E245">
            <v>162</v>
          </cell>
          <cell r="F245">
            <v>141300</v>
          </cell>
          <cell r="G245">
            <v>22890600</v>
          </cell>
        </row>
        <row r="246">
          <cell r="A246" t="str">
            <v>8.1 (2)</v>
          </cell>
          <cell r="C246" t="str">
            <v>Lapis Pondasi Agregat Kelas B Untuk Pekerjaan Minor</v>
          </cell>
          <cell r="D246" t="str">
            <v>M³</v>
          </cell>
          <cell r="E246">
            <v>2002</v>
          </cell>
          <cell r="F246">
            <v>140970</v>
          </cell>
          <cell r="G246">
            <v>282221940</v>
          </cell>
        </row>
        <row r="247">
          <cell r="A247" t="str">
            <v>8.1 (3)</v>
          </cell>
          <cell r="C247" t="str">
            <v>Agregat untuk Perkerasan Tanpa Penutup Aspal untuk Pekerjaan Minor</v>
          </cell>
          <cell r="D247" t="str">
            <v>M³</v>
          </cell>
          <cell r="E247">
            <v>0</v>
          </cell>
          <cell r="G247">
            <v>0</v>
          </cell>
        </row>
        <row r="248">
          <cell r="A248" t="str">
            <v>8.1 (4)</v>
          </cell>
          <cell r="C248" t="str">
            <v>Waterbound Macadam untuk Pekerjaan Minor</v>
          </cell>
          <cell r="D248" t="str">
            <v>M³</v>
          </cell>
          <cell r="E248">
            <v>0</v>
          </cell>
          <cell r="G248">
            <v>0</v>
          </cell>
        </row>
        <row r="249">
          <cell r="A249" t="str">
            <v>8.1 (5)</v>
          </cell>
          <cell r="C249" t="str">
            <v xml:space="preserve">Campuran Aspal Panas untuk Pekerjaan Minor              </v>
          </cell>
          <cell r="D249" t="str">
            <v>M³</v>
          </cell>
          <cell r="E249">
            <v>4194</v>
          </cell>
          <cell r="F249">
            <v>1004750</v>
          </cell>
          <cell r="G249">
            <v>4213921500</v>
          </cell>
        </row>
        <row r="250">
          <cell r="A250" t="str">
            <v>8.1 (6)</v>
          </cell>
          <cell r="C250" t="str">
            <v>Lasbutag atau latasbusir untuk pekerjaan minor</v>
          </cell>
          <cell r="D250" t="str">
            <v>M³</v>
          </cell>
          <cell r="E250">
            <v>0</v>
          </cell>
          <cell r="G250">
            <v>0</v>
          </cell>
        </row>
        <row r="251">
          <cell r="A251" t="str">
            <v>8.1 (7)</v>
          </cell>
          <cell r="C251" t="str">
            <v>Penetrasi Macadam Untuk Pekerjaan Minor</v>
          </cell>
          <cell r="D251" t="str">
            <v>M³</v>
          </cell>
          <cell r="E251">
            <v>0</v>
          </cell>
          <cell r="F251">
            <v>0</v>
          </cell>
          <cell r="G251">
            <v>0</v>
          </cell>
        </row>
        <row r="252">
          <cell r="A252" t="str">
            <v>8.1 (8)</v>
          </cell>
          <cell r="C252" t="str">
            <v>Campuran Aspal Dingin untuk Pekerjaan Minor</v>
          </cell>
          <cell r="D252" t="str">
            <v>M³</v>
          </cell>
          <cell r="G252">
            <v>0</v>
          </cell>
        </row>
        <row r="253">
          <cell r="A253" t="str">
            <v>8.1 (9)</v>
          </cell>
          <cell r="C253" t="str">
            <v>Bitumen Residual untuk Pekerjaan Minor</v>
          </cell>
          <cell r="D253" t="str">
            <v>Liter</v>
          </cell>
          <cell r="E253">
            <v>0</v>
          </cell>
          <cell r="G253">
            <v>0</v>
          </cell>
        </row>
        <row r="255">
          <cell r="A255" t="str">
            <v>8.2(1)</v>
          </cell>
          <cell r="C255" t="str">
            <v xml:space="preserve">Galian untuk Bahu Jalan dan Pekerjaan Minor Lainnya </v>
          </cell>
          <cell r="D255" t="str">
            <v>M³</v>
          </cell>
          <cell r="E255">
            <v>1401.4</v>
          </cell>
          <cell r="F255">
            <v>35000</v>
          </cell>
          <cell r="G255">
            <v>49049000</v>
          </cell>
        </row>
        <row r="256">
          <cell r="A256" t="str">
            <v>8.2(2)</v>
          </cell>
          <cell r="C256" t="str">
            <v>Pembersihan dan Bongkaran Tanaman (Diameter &lt; 30 cm)</v>
          </cell>
          <cell r="D256" t="str">
            <v>Buah</v>
          </cell>
          <cell r="E256">
            <v>0</v>
          </cell>
          <cell r="G256">
            <v>0</v>
          </cell>
        </row>
        <row r="257">
          <cell r="A257" t="str">
            <v>8.2(3)</v>
          </cell>
          <cell r="C257" t="str">
            <v>Pembersihan dan Bongkaran Tanaman (Diameter 50 - 70 cm)</v>
          </cell>
          <cell r="D257" t="str">
            <v>Buah</v>
          </cell>
        </row>
        <row r="259">
          <cell r="A259" t="str">
            <v>8.3(1)</v>
          </cell>
          <cell r="C259" t="str">
            <v>Stabilisasi dengan Tanaman</v>
          </cell>
          <cell r="D259" t="str">
            <v>M²</v>
          </cell>
          <cell r="E259">
            <v>1627</v>
          </cell>
          <cell r="F259">
            <v>10000</v>
          </cell>
          <cell r="G259">
            <v>16270000</v>
          </cell>
        </row>
        <row r="260">
          <cell r="A260" t="str">
            <v>8.3(2)</v>
          </cell>
          <cell r="C260" t="str">
            <v>Semak/Perdu</v>
          </cell>
          <cell r="D260" t="str">
            <v>M²</v>
          </cell>
          <cell r="E260">
            <v>0</v>
          </cell>
          <cell r="G260">
            <v>0</v>
          </cell>
        </row>
        <row r="261">
          <cell r="A261" t="str">
            <v>8.3(3)</v>
          </cell>
          <cell r="C261" t="str">
            <v>Pohon</v>
          </cell>
          <cell r="D261" t="str">
            <v>Buah</v>
          </cell>
          <cell r="E261">
            <v>0</v>
          </cell>
          <cell r="G261">
            <v>0</v>
          </cell>
        </row>
        <row r="263">
          <cell r="A263" t="str">
            <v>8.4. (1)</v>
          </cell>
          <cell r="C263" t="str">
            <v>Marka Jalan Thermoplastic</v>
          </cell>
          <cell r="D263" t="str">
            <v>M²</v>
          </cell>
          <cell r="E263">
            <v>5192</v>
          </cell>
          <cell r="F263">
            <v>65000</v>
          </cell>
          <cell r="G263">
            <v>337480000</v>
          </cell>
        </row>
        <row r="264">
          <cell r="A264" t="str">
            <v>8.4. (2)</v>
          </cell>
          <cell r="C264" t="str">
            <v>Marka Jalan Bukan Thermoplastic</v>
          </cell>
          <cell r="D264" t="str">
            <v>M²</v>
          </cell>
          <cell r="E264">
            <v>0</v>
          </cell>
        </row>
        <row r="265">
          <cell r="A265" t="str">
            <v>8.4. (3)a</v>
          </cell>
          <cell r="C265" t="str">
            <v>Rambu Jalan Tunggal dgn.Permukaan Pantul Engineering Grade</v>
          </cell>
          <cell r="D265" t="str">
            <v>Buah</v>
          </cell>
          <cell r="E265">
            <v>43</v>
          </cell>
          <cell r="F265">
            <v>300000</v>
          </cell>
          <cell r="G265">
            <v>12900000</v>
          </cell>
        </row>
        <row r="266">
          <cell r="A266" t="str">
            <v>8.4. (3)b</v>
          </cell>
          <cell r="C266" t="str">
            <v>Rambu Jalan Ganda dgn.Permukaan Pantul Engineering Grade</v>
          </cell>
          <cell r="D266" t="str">
            <v>Buah</v>
          </cell>
          <cell r="E266">
            <v>0</v>
          </cell>
        </row>
        <row r="267">
          <cell r="A267" t="str">
            <v>8.4. (4)a</v>
          </cell>
          <cell r="C267" t="str">
            <v>Rambu Jalan dgn.Permukaan Pantul High Intensity Grade</v>
          </cell>
          <cell r="D267" t="str">
            <v>Buah</v>
          </cell>
          <cell r="E267">
            <v>0</v>
          </cell>
        </row>
        <row r="268">
          <cell r="A268" t="str">
            <v>8.4. (4)b</v>
          </cell>
          <cell r="C268" t="str">
            <v xml:space="preserve">Rambu Jalan dgn.Permukaan Pantul High Intensity Grade </v>
          </cell>
          <cell r="D268" t="str">
            <v>Buah</v>
          </cell>
          <cell r="E268">
            <v>0</v>
          </cell>
        </row>
        <row r="269">
          <cell r="E269">
            <v>0</v>
          </cell>
        </row>
        <row r="270">
          <cell r="A270" t="str">
            <v>8.4 (5)</v>
          </cell>
          <cell r="C270" t="str">
            <v>Patok Pengarah</v>
          </cell>
          <cell r="D270" t="str">
            <v>Buah</v>
          </cell>
          <cell r="E270">
            <v>18</v>
          </cell>
          <cell r="F270">
            <v>185000</v>
          </cell>
          <cell r="G270">
            <v>3330000</v>
          </cell>
        </row>
        <row r="271">
          <cell r="A271" t="str">
            <v>8.4 (6)a</v>
          </cell>
          <cell r="C271" t="str">
            <v>Patok Kilometer</v>
          </cell>
          <cell r="D271" t="str">
            <v>Buah</v>
          </cell>
          <cell r="E271">
            <v>14</v>
          </cell>
          <cell r="F271">
            <v>550000</v>
          </cell>
          <cell r="G271">
            <v>7700000</v>
          </cell>
        </row>
        <row r="272">
          <cell r="A272" t="str">
            <v>8.4 (6)b</v>
          </cell>
          <cell r="C272" t="str">
            <v>Patok Hektometer</v>
          </cell>
          <cell r="D272" t="str">
            <v>Buah</v>
          </cell>
          <cell r="E272">
            <v>123</v>
          </cell>
          <cell r="F272">
            <v>190000</v>
          </cell>
          <cell r="G272">
            <v>23370000</v>
          </cell>
        </row>
        <row r="273">
          <cell r="A273" t="str">
            <v>8.4 (7)</v>
          </cell>
          <cell r="C273" t="str">
            <v>Rel Pengaman</v>
          </cell>
          <cell r="D273" t="str">
            <v>M¹</v>
          </cell>
          <cell r="E273">
            <v>50</v>
          </cell>
          <cell r="F273">
            <v>400000</v>
          </cell>
          <cell r="G273">
            <v>20000000</v>
          </cell>
        </row>
        <row r="274">
          <cell r="E274">
            <v>0</v>
          </cell>
        </row>
        <row r="275">
          <cell r="A275" t="str">
            <v>8.4 (8)</v>
          </cell>
          <cell r="C275" t="str">
            <v>Paku Jalan  (Road Stud)</v>
          </cell>
          <cell r="D275" t="str">
            <v>Buah</v>
          </cell>
          <cell r="E275">
            <v>0</v>
          </cell>
        </row>
        <row r="276">
          <cell r="A276" t="str">
            <v>8.4 (9)</v>
          </cell>
          <cell r="C276" t="str">
            <v>Mata kucing (Cat Eye)</v>
          </cell>
          <cell r="D276" t="str">
            <v>Buah</v>
          </cell>
          <cell r="E276">
            <v>0</v>
          </cell>
        </row>
        <row r="277">
          <cell r="A277" t="str">
            <v>8.4 (10)</v>
          </cell>
          <cell r="C277" t="str">
            <v>Kerb Pracetak</v>
          </cell>
          <cell r="D277" t="str">
            <v>M¹</v>
          </cell>
          <cell r="E277">
            <v>27073</v>
          </cell>
          <cell r="F277">
            <v>45550</v>
          </cell>
          <cell r="G277">
            <v>1233175150</v>
          </cell>
        </row>
        <row r="278">
          <cell r="A278" t="str">
            <v>8.4 (11)</v>
          </cell>
          <cell r="C278" t="str">
            <v>Kerb Pracetak Yang digunakan kembali</v>
          </cell>
          <cell r="D278" t="str">
            <v>M¹</v>
          </cell>
          <cell r="E278">
            <v>0</v>
          </cell>
        </row>
        <row r="279">
          <cell r="A279" t="str">
            <v>8.4 (12)</v>
          </cell>
          <cell r="C279" t="str">
            <v>Perkerasan Blok Beton pada trotoar dan Median</v>
          </cell>
          <cell r="D279" t="str">
            <v>M²</v>
          </cell>
          <cell r="E279">
            <v>0</v>
          </cell>
        </row>
        <row r="280">
          <cell r="A280" t="str">
            <v>8.4 (13)</v>
          </cell>
          <cell r="C280" t="str">
            <v>Pipa untuk pembuangan air Dari Jembatan</v>
          </cell>
          <cell r="D280" t="str">
            <v>M¹</v>
          </cell>
          <cell r="E280">
            <v>0</v>
          </cell>
          <cell r="G280">
            <v>0</v>
          </cell>
        </row>
        <row r="281">
          <cell r="E281">
            <v>0</v>
          </cell>
        </row>
        <row r="282">
          <cell r="A282" t="str">
            <v>8.5(1)</v>
          </cell>
          <cell r="C282" t="str">
            <v>Pengembalian Kondisi Lantai Jembatan Beton</v>
          </cell>
          <cell r="D282" t="str">
            <v>M²</v>
          </cell>
          <cell r="E282">
            <v>0</v>
          </cell>
          <cell r="G282">
            <v>0</v>
          </cell>
        </row>
        <row r="283">
          <cell r="A283" t="str">
            <v>8.5(2)</v>
          </cell>
          <cell r="C283" t="str">
            <v>Pengembalian Kondisi Lantai Jembatan Kayu</v>
          </cell>
          <cell r="D283" t="str">
            <v>M²</v>
          </cell>
          <cell r="E283">
            <v>0</v>
          </cell>
          <cell r="G283">
            <v>0</v>
          </cell>
        </row>
        <row r="284">
          <cell r="A284" t="str">
            <v>8.5(3)</v>
          </cell>
          <cell r="C284" t="str">
            <v>Pengembalian Kondisi Pelapisan Permukaan Baja Struktur Galvanis</v>
          </cell>
          <cell r="D284" t="str">
            <v>M²</v>
          </cell>
          <cell r="E284">
            <v>0</v>
          </cell>
          <cell r="G284">
            <v>0</v>
          </cell>
        </row>
        <row r="285">
          <cell r="A285" t="str">
            <v>8.5(3)a</v>
          </cell>
          <cell r="C285" t="str">
            <v>Pengembalian Kondisi Pelapisan Permukaan Baja Struktur Non Galvanis</v>
          </cell>
          <cell r="D285" t="str">
            <v>M²</v>
          </cell>
          <cell r="E285">
            <v>0</v>
          </cell>
        </row>
        <row r="286">
          <cell r="E286">
            <v>0</v>
          </cell>
        </row>
        <row r="287">
          <cell r="A287" t="str">
            <v>8.6 (1)</v>
          </cell>
          <cell r="C287" t="str">
            <v>Kerb Pracetak Pemisah Jalan</v>
          </cell>
          <cell r="D287" t="str">
            <v>M¹</v>
          </cell>
          <cell r="E287">
            <v>802</v>
          </cell>
          <cell r="F287">
            <v>180000</v>
          </cell>
          <cell r="G287">
            <v>144360000</v>
          </cell>
        </row>
        <row r="288">
          <cell r="E288">
            <v>0</v>
          </cell>
        </row>
        <row r="289">
          <cell r="A289" t="str">
            <v>8.7 (1)</v>
          </cell>
          <cell r="C289" t="str">
            <v>Unit Lampu Penerangan Jalan Lengan Tunggal, Tipe Sodium 250 Watt</v>
          </cell>
          <cell r="D289" t="str">
            <v>Buah</v>
          </cell>
          <cell r="E289">
            <v>0</v>
          </cell>
        </row>
        <row r="290">
          <cell r="A290" t="str">
            <v>8.7 (2)</v>
          </cell>
          <cell r="C290" t="str">
            <v>Unit Lampu Penerangan Jalan Lengan Gandal, Tipe Sodium 250 Watt</v>
          </cell>
          <cell r="D290" t="str">
            <v>Buah</v>
          </cell>
          <cell r="E290">
            <v>0</v>
          </cell>
        </row>
        <row r="291">
          <cell r="A291" t="str">
            <v>8.7 (3)</v>
          </cell>
          <cell r="C291" t="str">
            <v>Unit Lampu Penerangan Jalan Lengan Tunggal, Tipe Merkuri 250 Watt</v>
          </cell>
          <cell r="D291" t="str">
            <v>Buah</v>
          </cell>
          <cell r="E291">
            <v>0</v>
          </cell>
        </row>
        <row r="292">
          <cell r="A292" t="str">
            <v>8.7 (4)</v>
          </cell>
          <cell r="C292" t="str">
            <v>Unit Lampu Penerangan Jalan Lengan Ganda, Tipe Merkuri 250 Watt</v>
          </cell>
          <cell r="D292" t="str">
            <v>Buah</v>
          </cell>
          <cell r="E292">
            <v>0</v>
          </cell>
        </row>
        <row r="293">
          <cell r="A293" t="str">
            <v>8.7 (5)</v>
          </cell>
          <cell r="C293" t="str">
            <v>Unit Lampu Penerangan Jalan Lengan Tunggal, Tipe Merkuri 400 Watt</v>
          </cell>
          <cell r="D293" t="str">
            <v>Buah</v>
          </cell>
          <cell r="E293">
            <v>0</v>
          </cell>
        </row>
        <row r="294">
          <cell r="A294" t="str">
            <v>8.7 (6)</v>
          </cell>
          <cell r="C294" t="str">
            <v>Unit Lampu Penerangan Jalan Lengan Ganda, Tipe Merkuri 400 Watt</v>
          </cell>
          <cell r="D294" t="str">
            <v>Buah</v>
          </cell>
          <cell r="E294">
            <v>0</v>
          </cell>
        </row>
        <row r="295">
          <cell r="E295">
            <v>0</v>
          </cell>
        </row>
        <row r="296">
          <cell r="A296" t="str">
            <v>8.8 (1)</v>
          </cell>
          <cell r="C296" t="str">
            <v>Pagar Pemisah Pedestrian Carbon Steel</v>
          </cell>
          <cell r="D296" t="str">
            <v>M¹</v>
          </cell>
          <cell r="E296">
            <v>0</v>
          </cell>
        </row>
        <row r="297">
          <cell r="A297" t="str">
            <v>8.8 (2)</v>
          </cell>
          <cell r="C297" t="str">
            <v>Pagar Pemisah Pedestrian Galvanis</v>
          </cell>
          <cell r="D297" t="str">
            <v>M¹</v>
          </cell>
          <cell r="E297">
            <v>500</v>
          </cell>
          <cell r="F297">
            <v>375000</v>
          </cell>
          <cell r="G297">
            <v>187500000</v>
          </cell>
        </row>
        <row r="298">
          <cell r="E298">
            <v>0</v>
          </cell>
        </row>
        <row r="299">
          <cell r="C299" t="str">
            <v xml:space="preserve"> JUMLAH HARGA PEKERJAAN DIVISI 8 (masuk dalam Rekapitulasi Perkiraan Harga Pekerjaan)</v>
          </cell>
          <cell r="E299">
            <v>0</v>
          </cell>
          <cell r="G299">
            <v>6554168190</v>
          </cell>
        </row>
        <row r="300">
          <cell r="E300">
            <v>0</v>
          </cell>
        </row>
        <row r="301">
          <cell r="C301" t="str">
            <v>DIVISI 9 - PEKERJAAN HARIAN</v>
          </cell>
          <cell r="E301">
            <v>0</v>
          </cell>
        </row>
        <row r="302">
          <cell r="A302" t="str">
            <v>9.1(1)</v>
          </cell>
          <cell r="C302" t="str">
            <v>Mandor</v>
          </cell>
          <cell r="D302" t="str">
            <v>Jam</v>
          </cell>
          <cell r="E302">
            <v>115.5</v>
          </cell>
          <cell r="F302">
            <v>5500</v>
          </cell>
          <cell r="G302">
            <v>635250</v>
          </cell>
        </row>
        <row r="303">
          <cell r="A303" t="str">
            <v>9.1(2)</v>
          </cell>
          <cell r="C303" t="str">
            <v>Pekerja Biasa</v>
          </cell>
          <cell r="D303" t="str">
            <v>Jam</v>
          </cell>
          <cell r="E303">
            <v>3465</v>
          </cell>
          <cell r="F303">
            <v>3500</v>
          </cell>
          <cell r="G303">
            <v>12127500</v>
          </cell>
        </row>
        <row r="304">
          <cell r="A304" t="str">
            <v>9.1(3)</v>
          </cell>
          <cell r="C304" t="str">
            <v>Tukang Kayu, Tukang Batu dsb</v>
          </cell>
          <cell r="D304" t="str">
            <v>Jam</v>
          </cell>
          <cell r="E304">
            <v>231</v>
          </cell>
          <cell r="F304">
            <v>4500</v>
          </cell>
          <cell r="G304">
            <v>1039500</v>
          </cell>
        </row>
        <row r="305">
          <cell r="A305" t="str">
            <v>9.1(4)</v>
          </cell>
          <cell r="C305" t="str">
            <v>Dump Truck 3 - 4 M³</v>
          </cell>
          <cell r="D305" t="str">
            <v>Jam</v>
          </cell>
          <cell r="E305">
            <v>346.5</v>
          </cell>
          <cell r="F305">
            <v>75700</v>
          </cell>
          <cell r="G305">
            <v>26230050</v>
          </cell>
        </row>
        <row r="306">
          <cell r="A306" t="str">
            <v>9.1(5)</v>
          </cell>
          <cell r="C306" t="str">
            <v>Truk dengan Bak Terbuka Datar 3 - 4 M³</v>
          </cell>
          <cell r="D306" t="str">
            <v>Jam</v>
          </cell>
          <cell r="E306">
            <v>115.5</v>
          </cell>
          <cell r="F306">
            <v>60500</v>
          </cell>
          <cell r="G306">
            <v>6987750</v>
          </cell>
        </row>
        <row r="307">
          <cell r="A307" t="str">
            <v>9.1(6)</v>
          </cell>
          <cell r="C307" t="str">
            <v>Truk Tangki  3000-4500 liter</v>
          </cell>
          <cell r="D307" t="str">
            <v>Jam</v>
          </cell>
          <cell r="E307">
            <v>57.8</v>
          </cell>
          <cell r="F307">
            <v>71400</v>
          </cell>
          <cell r="G307">
            <v>4126920</v>
          </cell>
        </row>
        <row r="308">
          <cell r="A308" t="str">
            <v>9.1(7)</v>
          </cell>
          <cell r="C308" t="str">
            <v>Bulldozer 100 - 150 HP</v>
          </cell>
          <cell r="D308" t="str">
            <v>Jam</v>
          </cell>
          <cell r="E308">
            <v>14</v>
          </cell>
          <cell r="F308">
            <v>124300</v>
          </cell>
          <cell r="G308">
            <v>1740200</v>
          </cell>
        </row>
        <row r="309">
          <cell r="A309" t="str">
            <v>9.1(8)</v>
          </cell>
          <cell r="C309" t="str">
            <v>Motor Grader min 100 HP</v>
          </cell>
          <cell r="D309" t="str">
            <v>Jam</v>
          </cell>
          <cell r="E309">
            <v>14</v>
          </cell>
          <cell r="F309">
            <v>124300</v>
          </cell>
          <cell r="G309">
            <v>1740200</v>
          </cell>
        </row>
        <row r="310">
          <cell r="A310" t="str">
            <v>9.1(9)</v>
          </cell>
          <cell r="C310" t="str">
            <v>Loader Roda Karet 1.0 - 1.6 M³</v>
          </cell>
          <cell r="D310" t="str">
            <v>Jam</v>
          </cell>
          <cell r="E310">
            <v>115.5</v>
          </cell>
          <cell r="F310">
            <v>124300</v>
          </cell>
          <cell r="G310">
            <v>14356650</v>
          </cell>
        </row>
        <row r="311">
          <cell r="A311" t="str">
            <v>9.(10)</v>
          </cell>
          <cell r="C311" t="str">
            <v>Loader Roda Berantai 75-100 HP</v>
          </cell>
          <cell r="D311" t="str">
            <v>Jam</v>
          </cell>
          <cell r="E311">
            <v>57.8</v>
          </cell>
          <cell r="F311">
            <v>124300</v>
          </cell>
          <cell r="G311">
            <v>7184540</v>
          </cell>
        </row>
        <row r="312">
          <cell r="A312" t="str">
            <v>9.(11)</v>
          </cell>
          <cell r="C312" t="str">
            <v>Alat Penggali (Excavator) 80-140 HP</v>
          </cell>
          <cell r="D312" t="str">
            <v>Jam</v>
          </cell>
          <cell r="E312">
            <v>115.5</v>
          </cell>
          <cell r="F312">
            <v>122400</v>
          </cell>
          <cell r="G312">
            <v>14137200</v>
          </cell>
        </row>
        <row r="313">
          <cell r="A313" t="str">
            <v>9.(12)</v>
          </cell>
          <cell r="C313" t="str">
            <v>Crane 10-15 Ton</v>
          </cell>
          <cell r="D313" t="str">
            <v>Jam</v>
          </cell>
          <cell r="E313">
            <v>29</v>
          </cell>
          <cell r="F313">
            <v>150000</v>
          </cell>
          <cell r="G313">
            <v>4350000</v>
          </cell>
        </row>
        <row r="314">
          <cell r="A314" t="str">
            <v>9.(13)</v>
          </cell>
          <cell r="C314" t="str">
            <v>Mesin Gilas Roda Besi 6 - 9 ton</v>
          </cell>
          <cell r="D314" t="str">
            <v>Jam</v>
          </cell>
          <cell r="E314">
            <v>577.5</v>
          </cell>
          <cell r="F314">
            <v>91300</v>
          </cell>
          <cell r="G314">
            <v>52725750</v>
          </cell>
        </row>
        <row r="315">
          <cell r="A315" t="str">
            <v>9.(14)</v>
          </cell>
          <cell r="C315" t="str">
            <v>Mesin Gilas Bervibrasi 5 - 8 ton</v>
          </cell>
          <cell r="D315" t="str">
            <v>Jam</v>
          </cell>
          <cell r="E315">
            <v>231</v>
          </cell>
          <cell r="F315">
            <v>95400</v>
          </cell>
          <cell r="G315">
            <v>22037400</v>
          </cell>
        </row>
        <row r="316">
          <cell r="A316" t="str">
            <v>9.(15)</v>
          </cell>
          <cell r="C316" t="str">
            <v>Pemadat dengan Bervibrasi 1.5 - 3.0 HP</v>
          </cell>
          <cell r="D316" t="str">
            <v>Jam</v>
          </cell>
          <cell r="E316">
            <v>139</v>
          </cell>
          <cell r="F316">
            <v>55300</v>
          </cell>
          <cell r="G316">
            <v>7686700</v>
          </cell>
        </row>
        <row r="317">
          <cell r="A317" t="str">
            <v>9.(16)</v>
          </cell>
          <cell r="C317" t="str">
            <v>Mesin Gilas Roda Karet 8 -10 Ton</v>
          </cell>
          <cell r="D317" t="str">
            <v>Jam</v>
          </cell>
          <cell r="E317">
            <v>577.5</v>
          </cell>
          <cell r="F317">
            <v>95100</v>
          </cell>
          <cell r="G317">
            <v>54920250</v>
          </cell>
        </row>
        <row r="318">
          <cell r="A318" t="str">
            <v>9.(17)</v>
          </cell>
          <cell r="C318" t="str">
            <v>Kompresor 4000-6500 Ltr/mnt</v>
          </cell>
          <cell r="D318" t="str">
            <v>Jam</v>
          </cell>
          <cell r="E318">
            <v>14</v>
          </cell>
          <cell r="F318">
            <v>58400</v>
          </cell>
          <cell r="G318">
            <v>817600</v>
          </cell>
        </row>
        <row r="319">
          <cell r="A319" t="str">
            <v>9.(18)</v>
          </cell>
          <cell r="C319" t="str">
            <v>Beton  Molen  0.3-0.6 m3</v>
          </cell>
          <cell r="D319" t="str">
            <v>Jam</v>
          </cell>
          <cell r="E319">
            <v>40</v>
          </cell>
          <cell r="F319">
            <v>11500</v>
          </cell>
          <cell r="G319">
            <v>460000</v>
          </cell>
        </row>
        <row r="320">
          <cell r="A320" t="str">
            <v>9.(19)</v>
          </cell>
          <cell r="C320" t="str">
            <v>Pompa Air 70-100 MM</v>
          </cell>
          <cell r="D320" t="str">
            <v>Jam</v>
          </cell>
          <cell r="E320">
            <v>231</v>
          </cell>
          <cell r="F320">
            <v>15000</v>
          </cell>
          <cell r="G320">
            <v>3465000</v>
          </cell>
        </row>
        <row r="321">
          <cell r="A321" t="str">
            <v>9.20</v>
          </cell>
          <cell r="C321" t="str">
            <v>Jack Hammer</v>
          </cell>
          <cell r="D321" t="str">
            <v>Jam</v>
          </cell>
          <cell r="E321">
            <v>115.5</v>
          </cell>
          <cell r="F321">
            <v>75000</v>
          </cell>
          <cell r="G321">
            <v>8662500</v>
          </cell>
        </row>
        <row r="323">
          <cell r="C323" t="str">
            <v xml:space="preserve"> JUMLAH HARGA PEKERJAAN DIVISI 9 (masuk dalam Rekapitulasi Perkiraan Harga Pekerjaan)</v>
          </cell>
          <cell r="G323">
            <v>245430960</v>
          </cell>
        </row>
        <row r="325">
          <cell r="C325" t="str">
            <v>DIVISI 10 - PEKERJAAN PEMELIHARAAN RUTIN</v>
          </cell>
        </row>
        <row r="326">
          <cell r="A326" t="str">
            <v>10.1(1)</v>
          </cell>
          <cell r="C326" t="str">
            <v>Pemeliharaan Rutin Perkerasan</v>
          </cell>
          <cell r="D326" t="str">
            <v>Ls</v>
          </cell>
          <cell r="E326">
            <v>1</v>
          </cell>
          <cell r="F326">
            <v>509801000</v>
          </cell>
          <cell r="G326">
            <v>509801000</v>
          </cell>
        </row>
        <row r="327">
          <cell r="A327" t="str">
            <v>10.1(2)</v>
          </cell>
          <cell r="C327" t="str">
            <v>Pemeliharaan Rutin Bahu jalan</v>
          </cell>
          <cell r="D327" t="str">
            <v>Ls</v>
          </cell>
          <cell r="E327">
            <v>1</v>
          </cell>
          <cell r="F327">
            <v>143932800</v>
          </cell>
          <cell r="G327">
            <v>143932800</v>
          </cell>
        </row>
        <row r="328">
          <cell r="A328" t="str">
            <v>10.1(3)</v>
          </cell>
          <cell r="C328" t="str">
            <v>Pemeliharaan Rutin Selokan, Saluran Air, Galian dan Timbunan</v>
          </cell>
          <cell r="D328" t="str">
            <v>Ls</v>
          </cell>
          <cell r="E328">
            <v>1</v>
          </cell>
          <cell r="F328">
            <v>58300000</v>
          </cell>
          <cell r="G328">
            <v>58300000</v>
          </cell>
        </row>
        <row r="329">
          <cell r="A329" t="str">
            <v>10.1(4)</v>
          </cell>
          <cell r="C329" t="str">
            <v>Pemeliharaan Rutin Perlengkapan Jalan</v>
          </cell>
          <cell r="D329" t="str">
            <v>Ls</v>
          </cell>
          <cell r="E329">
            <v>1</v>
          </cell>
          <cell r="F329">
            <v>55572000</v>
          </cell>
          <cell r="G329">
            <v>55572000</v>
          </cell>
        </row>
        <row r="330">
          <cell r="A330" t="str">
            <v>10.1(5)</v>
          </cell>
          <cell r="C330" t="str">
            <v>Pemeliharaan Rutin Jembatan</v>
          </cell>
          <cell r="D330" t="str">
            <v>Ls</v>
          </cell>
          <cell r="E330">
            <v>1</v>
          </cell>
          <cell r="F330">
            <v>35486000</v>
          </cell>
          <cell r="G330">
            <v>35486000</v>
          </cell>
        </row>
        <row r="332">
          <cell r="C332" t="str">
            <v xml:space="preserve"> JUMLAH HARGA PEKERJAAN DIVISI 10 (masuk dalam Rekapitulasi Perkiraan Harga Pekerjaan)</v>
          </cell>
          <cell r="G332">
            <v>803091800</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209.xml><?xml version="1.0" encoding="utf-8"?>
<externalLink xmlns="http://schemas.openxmlformats.org/spreadsheetml/2006/main">
  <externalBook xmlns:r="http://schemas.openxmlformats.org/officeDocument/2006/relationships" r:id="rId1">
    <sheetNames>
      <sheetName val="P. Tdr"/>
      <sheetName val="An-B.Perkasa-Rev"/>
      <sheetName val="MAP"/>
      <sheetName val="61004"/>
      <sheetName val="61005"/>
      <sheetName val="61006"/>
      <sheetName val="61007"/>
      <sheetName val="61008"/>
      <sheetName val="Rekap "/>
      <sheetName val="Bill FO"/>
      <sheetName val="Sub"/>
      <sheetName val="An-Ut"/>
      <sheetName val="Mob."/>
      <sheetName val="An-Real"/>
      <sheetName val="BOQ"/>
      <sheetName val="ATK 1-6"/>
      <sheetName val="ATK 7-12"/>
      <sheetName val="Volume"/>
      <sheetName val="H-Dasar"/>
      <sheetName val="U,Bhn,Alt"/>
      <sheetName val="MPU"/>
      <sheetName val="KAP.ALAT "/>
      <sheetName val="An-Rutin"/>
      <sheetName val="on site"/>
      <sheetName val="C.Dam"/>
      <sheetName val="Agregat Halus &amp; Kasar"/>
      <sheetName val="Analisa Quarry"/>
      <sheetName val="Sheet1"/>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ow r="206">
          <cell r="F206">
            <v>401786</v>
          </cell>
        </row>
        <row r="209">
          <cell r="F209">
            <v>192724</v>
          </cell>
        </row>
        <row r="220">
          <cell r="F220">
            <v>27288</v>
          </cell>
        </row>
        <row r="229">
          <cell r="F229">
            <v>263661</v>
          </cell>
        </row>
        <row r="231">
          <cell r="F231">
            <v>281474</v>
          </cell>
        </row>
        <row r="232">
          <cell r="F232">
            <v>482724</v>
          </cell>
        </row>
        <row r="234">
          <cell r="F234">
            <v>476786</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10.xml><?xml version="1.0" encoding="utf-8"?>
<externalLink xmlns="http://schemas.openxmlformats.org/spreadsheetml/2006/main">
  <externalBook xmlns:r="http://schemas.openxmlformats.org/officeDocument/2006/relationships" r:id="rId1">
    <sheetNames>
      <sheetName val="REKAP"/>
      <sheetName val="RAB"/>
      <sheetName val="BAHAN 1"/>
      <sheetName val="upah"/>
      <sheetName val="REKAPITULASI ANL"/>
      <sheetName val="Anl. HSP"/>
      <sheetName val="HSP Alat"/>
      <sheetName val="Jadual"/>
      <sheetName val="Sub Kontrak"/>
      <sheetName val="Metode"/>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Set>
  </externalBook>
</externalLink>
</file>

<file path=xl/externalLinks/externalLink211.xml><?xml version="1.0" encoding="utf-8"?>
<externalLink xmlns="http://schemas.openxmlformats.org/spreadsheetml/2006/main">
  <externalBook xmlns:r="http://schemas.openxmlformats.org/officeDocument/2006/relationships" r:id="rId1">
    <sheetNames>
      <sheetName val="ch"/>
      <sheetName val="surat"/>
      <sheetName val="rekap"/>
      <sheetName val="BOQ"/>
      <sheetName val="BOQ (2)"/>
      <sheetName val="harsat"/>
      <sheetName val="jadwal"/>
      <sheetName val="MOBIL"/>
      <sheetName val="MOBIL (2)"/>
      <sheetName val="ANALISA"/>
      <sheetName val="MOS"/>
      <sheetName val="utama"/>
      <sheetName val="ipl"/>
      <sheetName val="alat"/>
      <sheetName val="STF"/>
      <sheetName val="SUB"/>
      <sheetName val="metod"/>
      <sheetName val="LAMP10"/>
      <sheetName val="dukungan"/>
      <sheetName val="PEGAWAI"/>
      <sheetName val="jadwal alt"/>
      <sheetName val="jadwal BHN"/>
      <sheetName val="KONF"/>
      <sheetName val="BALT"/>
      <sheetName val="IND (2)"/>
      <sheetName val="ANA(2a)"/>
    </sheetNames>
    <sheetDataSet>
      <sheetData sheetId="0" refreshError="1">
        <row r="15">
          <cell r="E15">
            <v>47.8</v>
          </cell>
        </row>
      </sheetData>
      <sheetData sheetId="1" refreshError="1"/>
      <sheetData sheetId="2" refreshError="1"/>
      <sheetData sheetId="3" refreshError="1"/>
      <sheetData sheetId="4" refreshError="1"/>
      <sheetData sheetId="5" refreshError="1">
        <row r="13">
          <cell r="C13" t="str">
            <v>Mandor</v>
          </cell>
          <cell r="E13" t="str">
            <v>Jam</v>
          </cell>
          <cell r="F13">
            <v>5500</v>
          </cell>
        </row>
        <row r="14">
          <cell r="C14" t="str">
            <v>Pekerja Terlatih</v>
          </cell>
          <cell r="E14" t="str">
            <v>Jam</v>
          </cell>
          <cell r="F14">
            <v>5000</v>
          </cell>
        </row>
        <row r="15">
          <cell r="C15" t="str">
            <v>Pekerja Biasa</v>
          </cell>
          <cell r="E15" t="str">
            <v>Jam</v>
          </cell>
          <cell r="F15">
            <v>4000</v>
          </cell>
        </row>
        <row r="16">
          <cell r="C16" t="str">
            <v>Operator</v>
          </cell>
          <cell r="E16" t="str">
            <v>Jam</v>
          </cell>
          <cell r="F16">
            <v>5000</v>
          </cell>
        </row>
        <row r="17">
          <cell r="C17" t="str">
            <v>BAHAN</v>
          </cell>
        </row>
        <row r="18">
          <cell r="C18" t="str">
            <v>Aspal</v>
          </cell>
          <cell r="E18" t="str">
            <v>kg</v>
          </cell>
          <cell r="F18">
            <v>2300</v>
          </cell>
        </row>
        <row r="19">
          <cell r="C19" t="str">
            <v>Semen Portland</v>
          </cell>
          <cell r="E19" t="str">
            <v>kg</v>
          </cell>
          <cell r="F19">
            <v>600</v>
          </cell>
        </row>
        <row r="20">
          <cell r="C20" t="str">
            <v>Laston Lapis Aus</v>
          </cell>
          <cell r="E20" t="str">
            <v>Ton</v>
          </cell>
          <cell r="F20">
            <v>368500</v>
          </cell>
        </row>
        <row r="21">
          <cell r="C21" t="str">
            <v>Laston Lapis Pengikat</v>
          </cell>
          <cell r="E21" t="str">
            <v>Ton</v>
          </cell>
          <cell r="F21">
            <v>363000</v>
          </cell>
        </row>
        <row r="22">
          <cell r="C22" t="str">
            <v>Hotmix ATBL</v>
          </cell>
          <cell r="E22" t="str">
            <v>Ton</v>
          </cell>
          <cell r="F22">
            <v>358000</v>
          </cell>
        </row>
        <row r="23">
          <cell r="C23" t="str">
            <v>Agregat Kasar utk.Agregat Base</v>
          </cell>
          <cell r="E23" t="str">
            <v>m³</v>
          </cell>
          <cell r="F23">
            <v>50000</v>
          </cell>
        </row>
        <row r="24">
          <cell r="C24" t="str">
            <v>Agregat Halus utk.Agregat Base</v>
          </cell>
          <cell r="E24" t="str">
            <v>m³</v>
          </cell>
          <cell r="F24">
            <v>51000</v>
          </cell>
        </row>
        <row r="25">
          <cell r="C25" t="str">
            <v>Agregat Kasar utk Hotmix</v>
          </cell>
          <cell r="E25" t="str">
            <v>m³</v>
          </cell>
          <cell r="F25">
            <v>77000</v>
          </cell>
        </row>
        <row r="26">
          <cell r="C26" t="str">
            <v>Agergat Halus utk Hotmix</v>
          </cell>
          <cell r="E26" t="str">
            <v>m³</v>
          </cell>
          <cell r="F26">
            <v>78000</v>
          </cell>
        </row>
        <row r="27">
          <cell r="C27" t="str">
            <v>Material Bahu jalan/Lapis Pondasi Kelas B</v>
          </cell>
          <cell r="E27" t="str">
            <v>m3</v>
          </cell>
          <cell r="F27">
            <v>70900</v>
          </cell>
        </row>
        <row r="28">
          <cell r="C28" t="str">
            <v>Baja Tulangan</v>
          </cell>
          <cell r="E28" t="str">
            <v>kg</v>
          </cell>
          <cell r="F28">
            <v>5300</v>
          </cell>
        </row>
        <row r="29">
          <cell r="C29" t="str">
            <v>Kawat Beton</v>
          </cell>
          <cell r="E29" t="str">
            <v>kg</v>
          </cell>
          <cell r="F29">
            <v>6000</v>
          </cell>
        </row>
        <row r="30">
          <cell r="C30" t="str">
            <v>Joint Sealent</v>
          </cell>
          <cell r="E30" t="str">
            <v>kg</v>
          </cell>
          <cell r="F30">
            <v>45000</v>
          </cell>
        </row>
        <row r="31">
          <cell r="C31" t="str">
            <v>Steel Formwork</v>
          </cell>
          <cell r="E31" t="str">
            <v>ls</v>
          </cell>
          <cell r="F31">
            <v>6000</v>
          </cell>
        </row>
        <row r="32">
          <cell r="C32" t="str">
            <v>Cat Anti Karat</v>
          </cell>
          <cell r="E32" t="str">
            <v>kg</v>
          </cell>
          <cell r="F32">
            <v>20000</v>
          </cell>
        </row>
        <row r="33">
          <cell r="C33" t="str">
            <v>Expansion cap</v>
          </cell>
          <cell r="E33" t="str">
            <v>m²</v>
          </cell>
          <cell r="F33">
            <v>1500</v>
          </cell>
        </row>
        <row r="34">
          <cell r="C34" t="str">
            <v>Polyethene 125 mikron</v>
          </cell>
          <cell r="E34" t="str">
            <v>kg</v>
          </cell>
          <cell r="F34">
            <v>12000</v>
          </cell>
        </row>
        <row r="35">
          <cell r="C35" t="str">
            <v>Curring Compound</v>
          </cell>
          <cell r="E35" t="str">
            <v>ltr</v>
          </cell>
          <cell r="F35">
            <v>8000</v>
          </cell>
        </row>
        <row r="36">
          <cell r="C36" t="str">
            <v>Multipleks 12 mm</v>
          </cell>
          <cell r="E36" t="str">
            <v>lbr</v>
          </cell>
          <cell r="F36">
            <v>100000</v>
          </cell>
        </row>
        <row r="37">
          <cell r="C37" t="str">
            <v>Pasir Pasang</v>
          </cell>
          <cell r="E37" t="str">
            <v>m³</v>
          </cell>
          <cell r="F37">
            <v>75000</v>
          </cell>
        </row>
        <row r="38">
          <cell r="C38" t="str">
            <v>Aspal Emulsi</v>
          </cell>
          <cell r="E38" t="str">
            <v>ltr</v>
          </cell>
          <cell r="F38">
            <v>3500</v>
          </cell>
        </row>
        <row r="39">
          <cell r="C39" t="str">
            <v>Batu Kali</v>
          </cell>
          <cell r="E39" t="str">
            <v>m³</v>
          </cell>
          <cell r="F39">
            <v>70000</v>
          </cell>
        </row>
        <row r="40">
          <cell r="C40" t="str">
            <v>Batu Pecah</v>
          </cell>
          <cell r="E40" t="str">
            <v>m³</v>
          </cell>
          <cell r="F40">
            <v>77000</v>
          </cell>
        </row>
        <row r="41">
          <cell r="C41" t="str">
            <v>Bahan Pengisi</v>
          </cell>
          <cell r="E41" t="str">
            <v>kg</v>
          </cell>
          <cell r="F41">
            <v>600</v>
          </cell>
        </row>
        <row r="42">
          <cell r="C42" t="str">
            <v>Pasir Beton</v>
          </cell>
          <cell r="E42" t="str">
            <v>m³</v>
          </cell>
          <cell r="F42">
            <v>95000</v>
          </cell>
        </row>
        <row r="43">
          <cell r="C43" t="str">
            <v>Paku</v>
          </cell>
          <cell r="E43" t="str">
            <v>kg</v>
          </cell>
          <cell r="F43">
            <v>7000</v>
          </cell>
        </row>
        <row r="44">
          <cell r="C44" t="str">
            <v>Kayu Acuan</v>
          </cell>
          <cell r="E44" t="str">
            <v>m3</v>
          </cell>
          <cell r="F44">
            <v>900000</v>
          </cell>
        </row>
        <row r="45">
          <cell r="C45" t="str">
            <v>Multipleks 18 mm</v>
          </cell>
          <cell r="E45" t="str">
            <v>lbr</v>
          </cell>
          <cell r="F45">
            <v>120000</v>
          </cell>
        </row>
        <row r="46">
          <cell r="C46" t="str">
            <v>Kerosen</v>
          </cell>
          <cell r="E46" t="str">
            <v>ltr</v>
          </cell>
          <cell r="F46">
            <v>2000</v>
          </cell>
        </row>
        <row r="47">
          <cell r="C47" t="str">
            <v>Beton Ready Mix K-350</v>
          </cell>
          <cell r="E47" t="str">
            <v>m3</v>
          </cell>
          <cell r="F47">
            <v>348000</v>
          </cell>
        </row>
        <row r="48">
          <cell r="C48" t="str">
            <v>Beton Ready Mix K-300</v>
          </cell>
          <cell r="E48" t="str">
            <v>m3</v>
          </cell>
          <cell r="F48">
            <v>330000</v>
          </cell>
        </row>
        <row r="49">
          <cell r="C49" t="str">
            <v>Beton Ready Mix K-225</v>
          </cell>
          <cell r="E49" t="str">
            <v>m3</v>
          </cell>
          <cell r="F49">
            <v>305000</v>
          </cell>
        </row>
        <row r="50">
          <cell r="C50" t="str">
            <v>Beton Ready Mix K-175</v>
          </cell>
          <cell r="E50" t="str">
            <v>m3</v>
          </cell>
          <cell r="F50">
            <v>295000</v>
          </cell>
        </row>
        <row r="51">
          <cell r="C51" t="str">
            <v>Beton Ready Mix K-125</v>
          </cell>
          <cell r="E51" t="str">
            <v>m3</v>
          </cell>
          <cell r="F51">
            <v>275000</v>
          </cell>
        </row>
        <row r="52">
          <cell r="C52" t="str">
            <v>Material Timbunan</v>
          </cell>
          <cell r="E52" t="str">
            <v>m3</v>
          </cell>
          <cell r="F52">
            <v>10000</v>
          </cell>
        </row>
        <row r="53">
          <cell r="C53" t="str">
            <v>ALAT</v>
          </cell>
        </row>
        <row r="54">
          <cell r="C54" t="str">
            <v>Asphalt Mixing Plant</v>
          </cell>
          <cell r="E54" t="str">
            <v>Jam</v>
          </cell>
          <cell r="F54">
            <v>1469000</v>
          </cell>
        </row>
        <row r="55">
          <cell r="C55" t="str">
            <v>Batching Plant</v>
          </cell>
          <cell r="E55" t="str">
            <v>Jam</v>
          </cell>
          <cell r="F55">
            <v>1500000</v>
          </cell>
        </row>
        <row r="56">
          <cell r="C56" t="str">
            <v>Wheel Loader</v>
          </cell>
          <cell r="E56" t="str">
            <v>Jam</v>
          </cell>
          <cell r="F56">
            <v>84000</v>
          </cell>
        </row>
        <row r="57">
          <cell r="C57" t="str">
            <v>Bulldozer</v>
          </cell>
          <cell r="E57" t="str">
            <v>Jam</v>
          </cell>
          <cell r="F57">
            <v>110000</v>
          </cell>
        </row>
        <row r="58">
          <cell r="C58" t="str">
            <v>Excavator</v>
          </cell>
          <cell r="E58" t="str">
            <v>Jam</v>
          </cell>
          <cell r="F58">
            <v>105000</v>
          </cell>
        </row>
        <row r="59">
          <cell r="C59" t="str">
            <v>Motor Grader</v>
          </cell>
          <cell r="E59" t="str">
            <v>Jam</v>
          </cell>
          <cell r="F59">
            <v>105000</v>
          </cell>
        </row>
        <row r="60">
          <cell r="C60" t="str">
            <v>Air Compressor</v>
          </cell>
          <cell r="E60" t="str">
            <v>Jam</v>
          </cell>
          <cell r="F60">
            <v>55000</v>
          </cell>
        </row>
        <row r="61">
          <cell r="C61" t="str">
            <v>Asphalt Finisher</v>
          </cell>
          <cell r="E61" t="str">
            <v>Jam</v>
          </cell>
          <cell r="F61">
            <v>83000</v>
          </cell>
        </row>
        <row r="62">
          <cell r="C62" t="str">
            <v>Three Wheel Roller</v>
          </cell>
          <cell r="E62" t="str">
            <v>Jam</v>
          </cell>
          <cell r="F62">
            <v>55000</v>
          </cell>
        </row>
        <row r="63">
          <cell r="C63" t="str">
            <v>Tandem Roller</v>
          </cell>
          <cell r="E63" t="str">
            <v>Jam</v>
          </cell>
          <cell r="F63">
            <v>87500</v>
          </cell>
        </row>
        <row r="64">
          <cell r="C64" t="str">
            <v>Pneumatic Tired Roller</v>
          </cell>
          <cell r="E64" t="str">
            <v>Jam</v>
          </cell>
          <cell r="F64">
            <v>92500</v>
          </cell>
        </row>
        <row r="65">
          <cell r="C65" t="str">
            <v>Vibro Roller</v>
          </cell>
          <cell r="E65" t="str">
            <v>Jam</v>
          </cell>
          <cell r="F65">
            <v>87500</v>
          </cell>
        </row>
        <row r="66">
          <cell r="C66" t="str">
            <v>Asphalt Sprayer</v>
          </cell>
          <cell r="E66" t="str">
            <v>Jam</v>
          </cell>
          <cell r="F66">
            <v>32000</v>
          </cell>
        </row>
        <row r="67">
          <cell r="C67" t="str">
            <v>Dump Truck 3 - 4 M3</v>
          </cell>
          <cell r="E67" t="str">
            <v>Jam</v>
          </cell>
          <cell r="F67">
            <v>65000</v>
          </cell>
        </row>
        <row r="68">
          <cell r="C68" t="str">
            <v>Dump Truck 24 Ton</v>
          </cell>
          <cell r="E68" t="str">
            <v>Jam</v>
          </cell>
          <cell r="F68">
            <v>95000</v>
          </cell>
        </row>
        <row r="69">
          <cell r="C69" t="str">
            <v>Dump Truck  14 Ton</v>
          </cell>
          <cell r="E69" t="str">
            <v>Jam</v>
          </cell>
          <cell r="F69">
            <v>75000</v>
          </cell>
        </row>
        <row r="70">
          <cell r="C70" t="str">
            <v>Dump Truck 8 ton</v>
          </cell>
          <cell r="E70" t="str">
            <v>Jam</v>
          </cell>
          <cell r="F70">
            <v>48000</v>
          </cell>
        </row>
        <row r="71">
          <cell r="C71" t="str">
            <v>Flat Bed Truck</v>
          </cell>
          <cell r="E71" t="str">
            <v>Jam</v>
          </cell>
          <cell r="F71">
            <v>45000</v>
          </cell>
        </row>
        <row r="72">
          <cell r="C72" t="str">
            <v>Water Tanker</v>
          </cell>
          <cell r="E72" t="str">
            <v>Jam</v>
          </cell>
          <cell r="F72">
            <v>48000</v>
          </cell>
        </row>
        <row r="73">
          <cell r="C73" t="str">
            <v>Concrete Mixer</v>
          </cell>
          <cell r="E73" t="str">
            <v>Jam</v>
          </cell>
          <cell r="F73">
            <v>15000</v>
          </cell>
        </row>
        <row r="74">
          <cell r="C74" t="str">
            <v>Concrete Vibrator</v>
          </cell>
          <cell r="E74" t="str">
            <v>Jam</v>
          </cell>
          <cell r="F74">
            <v>14000</v>
          </cell>
        </row>
        <row r="75">
          <cell r="C75" t="str">
            <v>Concrete Cutter</v>
          </cell>
          <cell r="E75" t="str">
            <v>Jam</v>
          </cell>
          <cell r="F75">
            <v>15000</v>
          </cell>
        </row>
        <row r="76">
          <cell r="C76" t="str">
            <v>Stamper</v>
          </cell>
          <cell r="E76" t="str">
            <v>Jam</v>
          </cell>
          <cell r="F76">
            <v>16000</v>
          </cell>
        </row>
        <row r="77">
          <cell r="C77" t="str">
            <v>Truck Mixer</v>
          </cell>
          <cell r="E77" t="str">
            <v>Jam</v>
          </cell>
          <cell r="F77">
            <v>95000</v>
          </cell>
        </row>
        <row r="78">
          <cell r="C78" t="str">
            <v>Truk Bak Datar 3-4 M³</v>
          </cell>
          <cell r="E78" t="str">
            <v>Jam</v>
          </cell>
          <cell r="F78">
            <v>45000</v>
          </cell>
        </row>
        <row r="79">
          <cell r="C79" t="str">
            <v>Mesin Marka</v>
          </cell>
          <cell r="E79" t="str">
            <v>Jam</v>
          </cell>
          <cell r="F79">
            <v>25000</v>
          </cell>
        </row>
        <row r="80">
          <cell r="C80" t="str">
            <v>Bar Cutting Machine</v>
          </cell>
          <cell r="E80" t="str">
            <v>Jam</v>
          </cell>
          <cell r="F80">
            <v>15000</v>
          </cell>
        </row>
        <row r="81">
          <cell r="C81" t="str">
            <v>Bar Bending Machine</v>
          </cell>
          <cell r="E81" t="str">
            <v>Jam</v>
          </cell>
          <cell r="F81">
            <v>15000</v>
          </cell>
        </row>
        <row r="82">
          <cell r="C82" t="str">
            <v>Concrete Paver</v>
          </cell>
          <cell r="E82" t="str">
            <v>Jam</v>
          </cell>
          <cell r="F82">
            <v>270000</v>
          </cell>
        </row>
        <row r="83">
          <cell r="C83" t="str">
            <v>Genset</v>
          </cell>
          <cell r="E83" t="str">
            <v>Jam</v>
          </cell>
          <cell r="F83">
            <v>25000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12.xml><?xml version="1.0" encoding="utf-8"?>
<externalLink xmlns="http://schemas.openxmlformats.org/spreadsheetml/2006/main">
  <externalBook xmlns:r="http://schemas.openxmlformats.org/officeDocument/2006/relationships" r:id="rId1">
    <sheetNames>
      <sheetName val="Summary"/>
      <sheetName val="Bill of Quantities"/>
      <sheetName val="Mobilization"/>
      <sheetName val="Appendix 4"/>
      <sheetName val="Unit Price Analysis"/>
      <sheetName val="Basic Price I"/>
      <sheetName val="Material Analysis I"/>
      <sheetName val="Supporting Analysis"/>
      <sheetName val="Basic Price II"/>
      <sheetName val="Material Analysis II"/>
      <sheetName val="Cost of Mat on site"/>
      <sheetName val="G"/>
      <sheetName val="H"/>
      <sheetName val="Schedule"/>
      <sheetName val="Method"/>
      <sheetName val="Ow &amp; Op"/>
      <sheetName val="Jumlah Alat"/>
      <sheetName val="Estimate of Foreign"/>
      <sheetName val="Breakdown Foreign"/>
      <sheetName val="Price adjusment"/>
      <sheetName val="APP"/>
    </sheetNames>
    <sheetDataSet>
      <sheetData sheetId="0"/>
      <sheetData sheetId="1">
        <row r="4">
          <cell r="C4" t="str">
            <v>BILL OF QUANTITIES</v>
          </cell>
        </row>
        <row r="6">
          <cell r="C6" t="str">
            <v>Package No        :</v>
          </cell>
          <cell r="E6" t="str">
            <v/>
          </cell>
        </row>
        <row r="7">
          <cell r="C7" t="str">
            <v>Package Name  :</v>
          </cell>
          <cell r="E7" t="str">
            <v xml:space="preserve"> LINGKAR UTARA SURAKARTA</v>
          </cell>
        </row>
        <row r="8">
          <cell r="C8" t="str">
            <v>Province                :</v>
          </cell>
          <cell r="E8" t="str">
            <v xml:space="preserve"> CENTRAL JAVA</v>
          </cell>
        </row>
        <row r="9">
          <cell r="C9" t="str">
            <v>Contractor             :</v>
          </cell>
          <cell r="E9" t="str">
            <v xml:space="preserve"> Persero PT. WASKITA KARYA</v>
          </cell>
          <cell r="I9" t="str">
            <v>Page 1 of 8</v>
          </cell>
        </row>
        <row r="12">
          <cell r="C12" t="str">
            <v>Pay</v>
          </cell>
          <cell r="D12" t="str">
            <v>Description</v>
          </cell>
          <cell r="F12" t="str">
            <v>Unit</v>
          </cell>
          <cell r="G12" t="str">
            <v>Estimated</v>
          </cell>
          <cell r="H12" t="str">
            <v>Unit Price</v>
          </cell>
          <cell r="I12" t="str">
            <v>Total Bid Price</v>
          </cell>
        </row>
        <row r="13">
          <cell r="C13" t="str">
            <v>Item</v>
          </cell>
          <cell r="G13" t="str">
            <v>Quantitiy</v>
          </cell>
          <cell r="H13" t="str">
            <v>(Rupiah)</v>
          </cell>
          <cell r="I13" t="str">
            <v>(Rupiah)</v>
          </cell>
        </row>
        <row r="14">
          <cell r="C14" t="str">
            <v>a</v>
          </cell>
          <cell r="D14" t="str">
            <v>b</v>
          </cell>
          <cell r="F14" t="str">
            <v>c</v>
          </cell>
          <cell r="G14" t="str">
            <v>d</v>
          </cell>
          <cell r="H14" t="str">
            <v>e</v>
          </cell>
          <cell r="I14" t="str">
            <v>f = (d x e)</v>
          </cell>
        </row>
        <row r="16">
          <cell r="D16" t="str">
            <v xml:space="preserve"> Div. 1 - GENERAL</v>
          </cell>
        </row>
        <row r="18">
          <cell r="C18" t="str">
            <v>1.2</v>
          </cell>
          <cell r="D18" t="str">
            <v xml:space="preserve"> Mobilization included :</v>
          </cell>
          <cell r="F18" t="str">
            <v>lump sum</v>
          </cell>
          <cell r="G18">
            <v>1</v>
          </cell>
          <cell r="H18">
            <v>279990000</v>
          </cell>
          <cell r="I18">
            <v>279990000</v>
          </cell>
        </row>
        <row r="19">
          <cell r="D19" t="str">
            <v xml:space="preserve"> - Demobilization</v>
          </cell>
        </row>
        <row r="20">
          <cell r="D20" t="str">
            <v xml:space="preserve"> - Site Clean up</v>
          </cell>
        </row>
        <row r="21">
          <cell r="D21" t="str">
            <v xml:space="preserve"> - Laboratory</v>
          </cell>
        </row>
        <row r="22">
          <cell r="D22" t="str">
            <v xml:space="preserve"> - Offices</v>
          </cell>
        </row>
        <row r="23">
          <cell r="D23" t="str">
            <v xml:space="preserve"> - As built drawing and other components not directly</v>
          </cell>
        </row>
        <row r="24">
          <cell r="D24" t="str">
            <v xml:space="preserve">   relased to the physical works</v>
          </cell>
        </row>
        <row r="25">
          <cell r="C25" t="str">
            <v>1.8</v>
          </cell>
          <cell r="D25" t="str">
            <v xml:space="preserve"> Maintenance of Traffic</v>
          </cell>
          <cell r="F25" t="str">
            <v>lump sum</v>
          </cell>
          <cell r="G25">
            <v>1</v>
          </cell>
          <cell r="H25">
            <v>44404000</v>
          </cell>
          <cell r="I25">
            <v>44404000</v>
          </cell>
        </row>
        <row r="27">
          <cell r="D27" t="str">
            <v xml:space="preserve"> Total Bid Price for Division 1 (Carry to Summary of Bill of Quantities)</v>
          </cell>
          <cell r="I27">
            <v>324394000</v>
          </cell>
        </row>
        <row r="29">
          <cell r="D29" t="str">
            <v xml:space="preserve"> DIV. 2 -  DRAINAGE</v>
          </cell>
        </row>
        <row r="31">
          <cell r="C31" t="str">
            <v>2.1</v>
          </cell>
          <cell r="D31" t="str">
            <v xml:space="preserve"> Excavation for Drainage Ditches and Waterways</v>
          </cell>
          <cell r="F31" t="str">
            <v>cu.m</v>
          </cell>
          <cell r="G31">
            <v>4446.75</v>
          </cell>
          <cell r="H31">
            <v>3792.58</v>
          </cell>
          <cell r="I31">
            <v>16864655.120000001</v>
          </cell>
        </row>
        <row r="33">
          <cell r="C33" t="str">
            <v>2.2</v>
          </cell>
          <cell r="D33" t="str">
            <v xml:space="preserve"> Mortared Stonework</v>
          </cell>
          <cell r="F33" t="str">
            <v>cu.m</v>
          </cell>
          <cell r="G33">
            <v>900.9</v>
          </cell>
          <cell r="H33">
            <v>75967.5</v>
          </cell>
          <cell r="I33">
            <v>68439120.75</v>
          </cell>
        </row>
        <row r="35">
          <cell r="C35" t="str">
            <v>2.3(1)</v>
          </cell>
          <cell r="D35" t="str">
            <v xml:space="preserve"> RC Pipe Culvert ID &lt; 45 cm</v>
          </cell>
          <cell r="F35" t="str">
            <v>lin.m</v>
          </cell>
        </row>
        <row r="37">
          <cell r="C37" t="str">
            <v>2.3(2)</v>
          </cell>
          <cell r="D37" t="str">
            <v xml:space="preserve"> RC Pipe Culvert ID 45 - 75 cm</v>
          </cell>
          <cell r="F37" t="str">
            <v>lin.m</v>
          </cell>
          <cell r="G37">
            <v>68</v>
          </cell>
          <cell r="H37">
            <v>161612.62</v>
          </cell>
          <cell r="I37">
            <v>10989658.16</v>
          </cell>
        </row>
        <row r="39">
          <cell r="C39" t="str">
            <v>2.3(3)</v>
          </cell>
          <cell r="D39" t="str">
            <v xml:space="preserve"> RC Pipe Culvert ID 75 - 120 cm</v>
          </cell>
          <cell r="F39" t="str">
            <v>lin.m</v>
          </cell>
          <cell r="G39">
            <v>93</v>
          </cell>
          <cell r="H39">
            <v>268957.02</v>
          </cell>
          <cell r="I39">
            <v>25013002.859999999</v>
          </cell>
        </row>
        <row r="41">
          <cell r="C41" t="str">
            <v>2.3(4)</v>
          </cell>
          <cell r="D41" t="str">
            <v xml:space="preserve"> Corrugated Steel Culvert</v>
          </cell>
          <cell r="F41" t="str">
            <v>tonne</v>
          </cell>
        </row>
        <row r="43">
          <cell r="C43" t="str">
            <v>2.4(1)</v>
          </cell>
          <cell r="D43" t="str">
            <v xml:space="preserve"> Porous Backfill or Filter Material</v>
          </cell>
          <cell r="F43" t="str">
            <v>cu.m</v>
          </cell>
          <cell r="G43">
            <v>331.76</v>
          </cell>
          <cell r="H43">
            <v>35276.409999999996</v>
          </cell>
          <cell r="I43">
            <v>11703301.779999999</v>
          </cell>
        </row>
        <row r="45">
          <cell r="C45" t="str">
            <v>2.4(2)</v>
          </cell>
          <cell r="D45" t="str">
            <v xml:space="preserve"> Plastic Filter Fabric</v>
          </cell>
          <cell r="F45" t="str">
            <v>sq.m</v>
          </cell>
        </row>
        <row r="47">
          <cell r="C47" t="str">
            <v>2.4(3)</v>
          </cell>
          <cell r="D47" t="str">
            <v xml:space="preserve"> Pipe for Subsurface Drainage Works Pipe</v>
          </cell>
          <cell r="F47" t="str">
            <v>lin.m</v>
          </cell>
        </row>
        <row r="49">
          <cell r="D49" t="str">
            <v xml:space="preserve"> Total Bid Price for Division 2 (Carry to Summary of Bill of Quantities)</v>
          </cell>
          <cell r="I49">
            <v>133009738.67</v>
          </cell>
        </row>
        <row r="53">
          <cell r="C53" t="str">
            <v>BILL OF QUANTITIES</v>
          </cell>
        </row>
        <row r="55">
          <cell r="C55" t="str">
            <v>Package No        :</v>
          </cell>
          <cell r="E55" t="str">
            <v/>
          </cell>
        </row>
        <row r="56">
          <cell r="C56" t="str">
            <v>Package Name  :</v>
          </cell>
          <cell r="E56" t="str">
            <v xml:space="preserve"> LINGKAR UTARA SURAKARTA</v>
          </cell>
        </row>
        <row r="57">
          <cell r="C57" t="str">
            <v>Province                :</v>
          </cell>
          <cell r="E57" t="str">
            <v xml:space="preserve"> CENTRAL JAVA</v>
          </cell>
        </row>
        <row r="58">
          <cell r="C58" t="str">
            <v>Contractor             :</v>
          </cell>
          <cell r="E58" t="str">
            <v xml:space="preserve"> Persero PT. WASKITA KARYA</v>
          </cell>
          <cell r="I58" t="str">
            <v>Page 2 of 8</v>
          </cell>
        </row>
        <row r="61">
          <cell r="C61" t="str">
            <v>Pay</v>
          </cell>
          <cell r="D61" t="str">
            <v>Description</v>
          </cell>
          <cell r="F61" t="str">
            <v>Unit</v>
          </cell>
          <cell r="G61" t="str">
            <v>Estimated</v>
          </cell>
          <cell r="H61" t="str">
            <v>Unit Price</v>
          </cell>
          <cell r="I61" t="str">
            <v>Total Bid Price</v>
          </cell>
        </row>
        <row r="62">
          <cell r="C62" t="str">
            <v>Item</v>
          </cell>
          <cell r="G62" t="str">
            <v>Quantitiy</v>
          </cell>
          <cell r="H62" t="str">
            <v>(Rupiah)</v>
          </cell>
          <cell r="I62" t="str">
            <v>(Rupiah)</v>
          </cell>
        </row>
        <row r="63">
          <cell r="C63" t="str">
            <v>a</v>
          </cell>
          <cell r="D63" t="str">
            <v>b</v>
          </cell>
          <cell r="F63" t="str">
            <v>c</v>
          </cell>
          <cell r="G63" t="str">
            <v>d</v>
          </cell>
          <cell r="H63" t="str">
            <v>e</v>
          </cell>
          <cell r="I63" t="str">
            <v>f = (d x e)</v>
          </cell>
        </row>
        <row r="65">
          <cell r="D65" t="str">
            <v xml:space="preserve"> DIV. 3 - EARTH WORKS</v>
          </cell>
        </row>
        <row r="67">
          <cell r="C67" t="str">
            <v>3.1(1)</v>
          </cell>
          <cell r="D67" t="str">
            <v xml:space="preserve"> Common Excavation</v>
          </cell>
          <cell r="F67" t="str">
            <v>cu.m</v>
          </cell>
          <cell r="G67">
            <v>218980.4</v>
          </cell>
          <cell r="H67">
            <v>4835.4799999999996</v>
          </cell>
          <cell r="I67">
            <v>1058875344.59</v>
          </cell>
        </row>
        <row r="69">
          <cell r="C69" t="str">
            <v>3.1(2)</v>
          </cell>
          <cell r="D69" t="str">
            <v xml:space="preserve"> Rock Excavation</v>
          </cell>
          <cell r="F69" t="str">
            <v>cu.m</v>
          </cell>
          <cell r="G69">
            <v>137</v>
          </cell>
          <cell r="H69">
            <v>49178.13</v>
          </cell>
          <cell r="I69">
            <v>6737403.8099999996</v>
          </cell>
        </row>
        <row r="71">
          <cell r="C71" t="str">
            <v>3.2(1)</v>
          </cell>
          <cell r="D71" t="str">
            <v xml:space="preserve"> Common Embankment</v>
          </cell>
          <cell r="F71" t="str">
            <v>cu.m</v>
          </cell>
          <cell r="G71">
            <v>120650</v>
          </cell>
          <cell r="H71">
            <v>1889.02</v>
          </cell>
          <cell r="I71">
            <v>227910263</v>
          </cell>
        </row>
        <row r="73">
          <cell r="C73" t="str">
            <v>3.2(2)</v>
          </cell>
          <cell r="D73" t="str">
            <v xml:space="preserve"> Selected Embankment</v>
          </cell>
          <cell r="F73" t="str">
            <v>cu.m</v>
          </cell>
          <cell r="G73">
            <v>2200</v>
          </cell>
          <cell r="H73">
            <v>8236.23</v>
          </cell>
          <cell r="I73">
            <v>18119706</v>
          </cell>
        </row>
        <row r="75">
          <cell r="C75" t="str">
            <v>3.3</v>
          </cell>
          <cell r="D75" t="str">
            <v xml:space="preserve"> Grade Preparation</v>
          </cell>
          <cell r="F75" t="str">
            <v>sq.m</v>
          </cell>
          <cell r="G75">
            <v>49118.8</v>
          </cell>
          <cell r="H75">
            <v>414.01</v>
          </cell>
          <cell r="I75">
            <v>20335674.390000001</v>
          </cell>
        </row>
        <row r="77">
          <cell r="D77" t="str">
            <v xml:space="preserve"> Total Bid Price for Division 3 (Carry to Summary of Bill of Quantities)</v>
          </cell>
          <cell r="I77">
            <v>1331978391.7900002</v>
          </cell>
        </row>
        <row r="79">
          <cell r="D79" t="str">
            <v xml:space="preserve"> DIV. 4 - SHOULDER</v>
          </cell>
        </row>
        <row r="81">
          <cell r="C81" t="str">
            <v>4.1(1)</v>
          </cell>
          <cell r="D81" t="str">
            <v xml:space="preserve"> Aggregate Base Class A</v>
          </cell>
          <cell r="F81" t="str">
            <v>cu.m</v>
          </cell>
        </row>
        <row r="83">
          <cell r="C83" t="str">
            <v>4.1(2)</v>
          </cell>
          <cell r="D83" t="str">
            <v xml:space="preserve"> Aggregate Base Class B</v>
          </cell>
          <cell r="F83" t="str">
            <v>cu.m</v>
          </cell>
        </row>
        <row r="85">
          <cell r="C85" t="str">
            <v>4.2(1)</v>
          </cell>
          <cell r="D85" t="str">
            <v xml:space="preserve"> Soil Cement Base</v>
          </cell>
          <cell r="F85" t="str">
            <v>cu.m</v>
          </cell>
        </row>
        <row r="87">
          <cell r="C87" t="str">
            <v>4.2(2)</v>
          </cell>
          <cell r="D87" t="str">
            <v xml:space="preserve"> Cement for Soil Cement Base</v>
          </cell>
          <cell r="F87" t="str">
            <v>tonne</v>
          </cell>
        </row>
        <row r="89">
          <cell r="C89" t="str">
            <v>4.3(1)</v>
          </cell>
          <cell r="D89" t="str">
            <v xml:space="preserve"> Single Bituminous Surface Treatment</v>
          </cell>
          <cell r="F89" t="str">
            <v>sq.m</v>
          </cell>
        </row>
        <row r="91">
          <cell r="C91" t="str">
            <v>4.3(2)</v>
          </cell>
          <cell r="D91" t="str">
            <v xml:space="preserve"> Bituminous Material for Surface Treatment</v>
          </cell>
          <cell r="F91" t="str">
            <v>litre</v>
          </cell>
        </row>
        <row r="93">
          <cell r="C93" t="str">
            <v>4.3(3)</v>
          </cell>
          <cell r="D93" t="str">
            <v xml:space="preserve"> Prime Coat</v>
          </cell>
          <cell r="F93" t="str">
            <v>litre</v>
          </cell>
        </row>
        <row r="95">
          <cell r="D95" t="str">
            <v xml:space="preserve"> Total Bid Price for Division 4 (Carry to Summary of Bill of Quantities)</v>
          </cell>
          <cell r="I95">
            <v>0</v>
          </cell>
        </row>
        <row r="99">
          <cell r="C99" t="str">
            <v>BILL OF QUANTITIES</v>
          </cell>
        </row>
        <row r="101">
          <cell r="C101" t="str">
            <v>Package No        :</v>
          </cell>
          <cell r="E101" t="str">
            <v/>
          </cell>
        </row>
        <row r="102">
          <cell r="C102" t="str">
            <v>Package Name  :</v>
          </cell>
          <cell r="E102" t="str">
            <v xml:space="preserve"> LINGKAR UTARA SURAKARTA</v>
          </cell>
        </row>
        <row r="103">
          <cell r="C103" t="str">
            <v>Province                :</v>
          </cell>
          <cell r="E103" t="str">
            <v xml:space="preserve"> CENTRAL JAVA</v>
          </cell>
        </row>
        <row r="104">
          <cell r="C104" t="str">
            <v>Contractor             :</v>
          </cell>
          <cell r="E104" t="str">
            <v xml:space="preserve"> Persero PT. WASKITA KARYA</v>
          </cell>
          <cell r="I104" t="str">
            <v>Page 3 of 8</v>
          </cell>
        </row>
        <row r="107">
          <cell r="C107" t="str">
            <v>Pay</v>
          </cell>
          <cell r="D107" t="str">
            <v>Description</v>
          </cell>
          <cell r="F107" t="str">
            <v>Unit</v>
          </cell>
          <cell r="G107" t="str">
            <v>Estimated</v>
          </cell>
          <cell r="H107" t="str">
            <v>Unit Price</v>
          </cell>
          <cell r="I107" t="str">
            <v>Total Bid Price</v>
          </cell>
        </row>
        <row r="108">
          <cell r="C108" t="str">
            <v>Item</v>
          </cell>
          <cell r="G108" t="str">
            <v>Quantitiy</v>
          </cell>
          <cell r="H108" t="str">
            <v>(Rupiah)</v>
          </cell>
          <cell r="I108" t="str">
            <v>(Rupiah)</v>
          </cell>
        </row>
        <row r="109">
          <cell r="C109" t="str">
            <v>a</v>
          </cell>
          <cell r="D109" t="str">
            <v>b</v>
          </cell>
          <cell r="F109" t="str">
            <v>c</v>
          </cell>
          <cell r="G109" t="str">
            <v>d</v>
          </cell>
          <cell r="H109" t="str">
            <v>e</v>
          </cell>
          <cell r="I109" t="str">
            <v>f = (d x e)</v>
          </cell>
        </row>
        <row r="111">
          <cell r="D111" t="str">
            <v xml:space="preserve"> DIV. 5 - GRANULAR PAVEMENTS</v>
          </cell>
        </row>
        <row r="113">
          <cell r="C113" t="str">
            <v>5.1(1)</v>
          </cell>
          <cell r="D113" t="str">
            <v xml:space="preserve"> Aggregate Base Class A</v>
          </cell>
          <cell r="F113" t="str">
            <v>cu.m</v>
          </cell>
          <cell r="G113">
            <v>13130.37</v>
          </cell>
          <cell r="H113">
            <v>29697.19</v>
          </cell>
          <cell r="I113">
            <v>389935092.66000003</v>
          </cell>
        </row>
        <row r="114">
          <cell r="C114" t="str">
            <v>5.1(2)</v>
          </cell>
          <cell r="D114" t="str">
            <v xml:space="preserve"> Aggregate Base Class B</v>
          </cell>
          <cell r="F114" t="str">
            <v>cu.m</v>
          </cell>
          <cell r="G114">
            <v>23203.759999999998</v>
          </cell>
          <cell r="H114">
            <v>27363.319999999996</v>
          </cell>
          <cell r="I114">
            <v>634931910.08000004</v>
          </cell>
        </row>
        <row r="115">
          <cell r="C115" t="str">
            <v>5.2(1)</v>
          </cell>
          <cell r="D115" t="str">
            <v xml:space="preserve"> Unsealed Road Base Class C</v>
          </cell>
          <cell r="F115" t="str">
            <v>cu.m</v>
          </cell>
        </row>
        <row r="116">
          <cell r="C116" t="str">
            <v>5.4(1)</v>
          </cell>
          <cell r="D116" t="str">
            <v xml:space="preserve"> Soil Cement Base</v>
          </cell>
          <cell r="F116" t="str">
            <v>cu.m</v>
          </cell>
        </row>
        <row r="117">
          <cell r="C117" t="str">
            <v>5.4(2)</v>
          </cell>
          <cell r="D117" t="str">
            <v xml:space="preserve"> Cement for Soil Cement Base</v>
          </cell>
          <cell r="F117" t="str">
            <v>tonne</v>
          </cell>
        </row>
        <row r="119">
          <cell r="D119" t="str">
            <v xml:space="preserve"> Total Bid Price for Division 5 (Carry to Summary of Bill of Quantities)</v>
          </cell>
          <cell r="I119">
            <v>1024867002.74</v>
          </cell>
        </row>
        <row r="121">
          <cell r="D121" t="str">
            <v xml:space="preserve"> DIV. 6 - ASPHALT PAVEMENTS</v>
          </cell>
        </row>
        <row r="123">
          <cell r="C123" t="str">
            <v>6.1(1)</v>
          </cell>
          <cell r="D123" t="str">
            <v xml:space="preserve"> Prime coat</v>
          </cell>
          <cell r="F123" t="str">
            <v>litre</v>
          </cell>
          <cell r="G123">
            <v>48139.57</v>
          </cell>
          <cell r="H123">
            <v>1060.6400000000001</v>
          </cell>
          <cell r="I123">
            <v>51058753.520000003</v>
          </cell>
        </row>
        <row r="124">
          <cell r="C124" t="str">
            <v>6.1(2)</v>
          </cell>
          <cell r="D124" t="str">
            <v xml:space="preserve"> Tack coat</v>
          </cell>
          <cell r="F124" t="str">
            <v>litre</v>
          </cell>
          <cell r="G124">
            <v>23827.02</v>
          </cell>
          <cell r="H124">
            <v>1026.21</v>
          </cell>
          <cell r="I124">
            <v>24451526.190000001</v>
          </cell>
        </row>
        <row r="125">
          <cell r="C125" t="str">
            <v>6.2(1)</v>
          </cell>
          <cell r="D125" t="str">
            <v xml:space="preserve"> Single Bituminous Surface Treatment</v>
          </cell>
          <cell r="F125" t="str">
            <v>sq.m</v>
          </cell>
        </row>
        <row r="126">
          <cell r="C126" t="str">
            <v>6.2(2)</v>
          </cell>
          <cell r="D126" t="str">
            <v xml:space="preserve"> Double Bituminous Surface Treatment</v>
          </cell>
          <cell r="F126" t="str">
            <v>sq.m</v>
          </cell>
        </row>
        <row r="127">
          <cell r="C127" t="str">
            <v>6.2(3)</v>
          </cell>
          <cell r="D127" t="str">
            <v xml:space="preserve"> Bituminous Material for Surface Treatment</v>
          </cell>
          <cell r="F127" t="str">
            <v>litre</v>
          </cell>
        </row>
        <row r="128">
          <cell r="C128" t="str">
            <v>6.3(1)</v>
          </cell>
          <cell r="D128" t="str">
            <v xml:space="preserve"> Hot Rolled Sand Sheet Class A</v>
          </cell>
          <cell r="F128" t="str">
            <v>sq.m</v>
          </cell>
        </row>
        <row r="129">
          <cell r="C129" t="str">
            <v>6.3(2)</v>
          </cell>
          <cell r="D129" t="str">
            <v xml:space="preserve"> Hot Rolled Sand Sheet Class B</v>
          </cell>
          <cell r="F129" t="str">
            <v>sq.m</v>
          </cell>
        </row>
        <row r="130">
          <cell r="C130" t="str">
            <v>6.3(3)</v>
          </cell>
          <cell r="D130" t="str">
            <v xml:space="preserve"> Hot Rolled Sheet</v>
          </cell>
          <cell r="F130" t="str">
            <v>sq.m</v>
          </cell>
        </row>
        <row r="131">
          <cell r="C131" t="str">
            <v>6.3(4)</v>
          </cell>
          <cell r="D131" t="str">
            <v xml:space="preserve"> Asphaltic Concrete ( 4 cm )</v>
          </cell>
          <cell r="F131" t="str">
            <v>sq.m</v>
          </cell>
          <cell r="G131">
            <v>49477.75</v>
          </cell>
          <cell r="H131">
            <v>7630.6200000000008</v>
          </cell>
          <cell r="I131">
            <v>377545908.70999998</v>
          </cell>
        </row>
        <row r="132">
          <cell r="C132" t="str">
            <v>6.3(5)</v>
          </cell>
          <cell r="D132" t="str">
            <v xml:space="preserve"> Asphaltic Treated Base</v>
          </cell>
          <cell r="F132" t="str">
            <v>cu.m</v>
          </cell>
          <cell r="G132">
            <v>3963.33</v>
          </cell>
          <cell r="H132">
            <v>191468</v>
          </cell>
          <cell r="I132">
            <v>758850868.44000006</v>
          </cell>
        </row>
        <row r="133">
          <cell r="C133" t="str">
            <v>6.4(1)</v>
          </cell>
          <cell r="D133" t="str">
            <v xml:space="preserve"> Lasbutag</v>
          </cell>
          <cell r="F133" t="str">
            <v>sq.m</v>
          </cell>
        </row>
        <row r="134">
          <cell r="C134" t="str">
            <v>6.4(2)</v>
          </cell>
          <cell r="D134" t="str">
            <v xml:space="preserve"> Latasbusir Class A</v>
          </cell>
          <cell r="F134" t="str">
            <v>sq.m</v>
          </cell>
        </row>
        <row r="135">
          <cell r="C135" t="str">
            <v>6.4(3)</v>
          </cell>
          <cell r="D135" t="str">
            <v xml:space="preserve"> Latasbusir Class B</v>
          </cell>
          <cell r="F135" t="str">
            <v>sq.m</v>
          </cell>
        </row>
        <row r="136">
          <cell r="C136" t="str">
            <v>6.4(4)</v>
          </cell>
          <cell r="D136" t="str">
            <v xml:space="preserve"> Asbuton Bitumen</v>
          </cell>
          <cell r="F136" t="str">
            <v>tonne</v>
          </cell>
        </row>
        <row r="137">
          <cell r="C137" t="str">
            <v>6.4(5)</v>
          </cell>
          <cell r="D137" t="str">
            <v xml:space="preserve"> Modifier Bitumen</v>
          </cell>
          <cell r="F137" t="str">
            <v>tonne</v>
          </cell>
        </row>
        <row r="138">
          <cell r="C138" t="str">
            <v>6.4(5)</v>
          </cell>
          <cell r="D138" t="str">
            <v xml:space="preserve"> Antistripping Additive</v>
          </cell>
          <cell r="F138" t="str">
            <v>litre</v>
          </cell>
        </row>
        <row r="139">
          <cell r="C139" t="str">
            <v>6.5</v>
          </cell>
          <cell r="D139" t="str">
            <v xml:space="preserve"> Cold Mix Asphalt for Resurfacing</v>
          </cell>
          <cell r="F139" t="str">
            <v>cu.m</v>
          </cell>
        </row>
        <row r="140">
          <cell r="C140" t="str">
            <v>6.6</v>
          </cell>
          <cell r="D140" t="str">
            <v xml:space="preserve"> Penetration Macadam Levelling</v>
          </cell>
          <cell r="F140" t="str">
            <v>cu.m</v>
          </cell>
        </row>
        <row r="142">
          <cell r="D142" t="str">
            <v xml:space="preserve"> Total Bid Price for Division 6 (Carry to Summary of Bill of Quantities)</v>
          </cell>
          <cell r="I142">
            <v>1211907056.8600001</v>
          </cell>
        </row>
        <row r="146">
          <cell r="C146" t="str">
            <v>BILL OF QUANTITIES</v>
          </cell>
        </row>
        <row r="148">
          <cell r="C148" t="str">
            <v>Package No        :</v>
          </cell>
          <cell r="E148" t="str">
            <v/>
          </cell>
        </row>
        <row r="149">
          <cell r="C149" t="str">
            <v>Package Name  :</v>
          </cell>
          <cell r="E149" t="str">
            <v xml:space="preserve"> LINGKAR UTARA SURAKARTA</v>
          </cell>
        </row>
        <row r="150">
          <cell r="C150" t="str">
            <v>Province                :</v>
          </cell>
          <cell r="E150" t="str">
            <v xml:space="preserve"> CENTRAL JAVA</v>
          </cell>
        </row>
        <row r="151">
          <cell r="C151" t="str">
            <v>Contractor             :</v>
          </cell>
          <cell r="E151" t="str">
            <v xml:space="preserve"> Persero PT. WASKITA KARYA</v>
          </cell>
          <cell r="I151" t="str">
            <v>Page 4 of 8</v>
          </cell>
        </row>
        <row r="154">
          <cell r="C154" t="str">
            <v>Pay</v>
          </cell>
          <cell r="D154" t="str">
            <v>Description</v>
          </cell>
          <cell r="F154" t="str">
            <v>Unit</v>
          </cell>
          <cell r="G154" t="str">
            <v>Estimated</v>
          </cell>
          <cell r="H154" t="str">
            <v>Unit Price</v>
          </cell>
          <cell r="I154" t="str">
            <v>Total Bid Price</v>
          </cell>
        </row>
        <row r="155">
          <cell r="C155" t="str">
            <v>Item</v>
          </cell>
          <cell r="G155" t="str">
            <v>Quantitiy</v>
          </cell>
          <cell r="H155" t="str">
            <v>(Rupiah)</v>
          </cell>
          <cell r="I155" t="str">
            <v>(Rupiah)</v>
          </cell>
        </row>
        <row r="156">
          <cell r="C156" t="str">
            <v>a</v>
          </cell>
          <cell r="D156" t="str">
            <v>b</v>
          </cell>
          <cell r="F156" t="str">
            <v>c</v>
          </cell>
          <cell r="G156" t="str">
            <v>d</v>
          </cell>
          <cell r="H156" t="str">
            <v>e</v>
          </cell>
          <cell r="I156" t="str">
            <v>f = (d x e)</v>
          </cell>
        </row>
        <row r="158">
          <cell r="D158" t="str">
            <v xml:space="preserve"> DIV. 7 - STRUCTURES</v>
          </cell>
        </row>
        <row r="160">
          <cell r="C160" t="str">
            <v>7.1(4)</v>
          </cell>
          <cell r="D160" t="str">
            <v xml:space="preserve"> Structural Concrete Class III/K300 ( including</v>
          </cell>
          <cell r="F160" t="str">
            <v>cu.m</v>
          </cell>
          <cell r="G160">
            <v>5422</v>
          </cell>
          <cell r="H160">
            <v>345689.56</v>
          </cell>
          <cell r="I160">
            <v>1874328794.3199999</v>
          </cell>
        </row>
        <row r="161">
          <cell r="D161" t="str">
            <v xml:space="preserve"> Schafolding &amp; Form Work )</v>
          </cell>
        </row>
        <row r="162">
          <cell r="D162" t="str">
            <v xml:space="preserve"> - Slab</v>
          </cell>
        </row>
        <row r="163">
          <cell r="D163" t="str">
            <v xml:space="preserve"> - Diafragma</v>
          </cell>
        </row>
        <row r="164">
          <cell r="D164" t="str">
            <v xml:space="preserve"> - Flower Box</v>
          </cell>
        </row>
        <row r="165">
          <cell r="D165" t="str">
            <v xml:space="preserve"> - Pier</v>
          </cell>
        </row>
        <row r="166">
          <cell r="D166" t="str">
            <v xml:space="preserve"> - Concrete Frame</v>
          </cell>
        </row>
        <row r="167">
          <cell r="C167" t="str">
            <v>7.1(5)</v>
          </cell>
          <cell r="D167" t="str">
            <v xml:space="preserve"> Structural Concrete Class III/K275</v>
          </cell>
          <cell r="F167" t="str">
            <v>cu.m</v>
          </cell>
          <cell r="G167">
            <v>991.35</v>
          </cell>
          <cell r="H167">
            <v>292129.17</v>
          </cell>
          <cell r="I167">
            <v>289602252.68000001</v>
          </cell>
        </row>
        <row r="168">
          <cell r="D168" t="str">
            <v xml:space="preserve"> - Box Culvert</v>
          </cell>
        </row>
        <row r="169">
          <cell r="C169" t="str">
            <v>7.1(6)</v>
          </cell>
          <cell r="D169" t="str">
            <v xml:space="preserve"> Structural Concrete Class II/K225</v>
          </cell>
          <cell r="F169" t="str">
            <v>cu.m</v>
          </cell>
          <cell r="G169">
            <v>357</v>
          </cell>
          <cell r="H169">
            <v>241590.44</v>
          </cell>
          <cell r="I169">
            <v>86247787.079999998</v>
          </cell>
        </row>
        <row r="170">
          <cell r="D170" t="str">
            <v xml:space="preserve"> - Ground Anchored Block</v>
          </cell>
        </row>
        <row r="171">
          <cell r="C171" t="str">
            <v>7.1(8)</v>
          </cell>
          <cell r="D171" t="str">
            <v xml:space="preserve"> Unreinforced Concrete ( class B0 )</v>
          </cell>
          <cell r="F171" t="str">
            <v>cu.m</v>
          </cell>
          <cell r="G171">
            <v>32</v>
          </cell>
          <cell r="H171">
            <v>101366.84000000001</v>
          </cell>
          <cell r="I171">
            <v>3243738.88</v>
          </cell>
        </row>
        <row r="173">
          <cell r="C173" t="str">
            <v>7.2</v>
          </cell>
          <cell r="D173" t="str">
            <v xml:space="preserve"> Reinforcing Steel ( Grade BJTD 40 )</v>
          </cell>
          <cell r="F173" t="str">
            <v>kilogram</v>
          </cell>
          <cell r="G173">
            <v>801475.27</v>
          </cell>
          <cell r="H173">
            <v>1172.6300000000001</v>
          </cell>
          <cell r="I173">
            <v>939833945.86000001</v>
          </cell>
        </row>
        <row r="175">
          <cell r="C175" t="str">
            <v>7.4</v>
          </cell>
          <cell r="D175" t="str">
            <v xml:space="preserve"> Stone Masonry</v>
          </cell>
          <cell r="F175" t="str">
            <v>cu.m</v>
          </cell>
          <cell r="G175">
            <v>1917.64</v>
          </cell>
          <cell r="H175">
            <v>68240</v>
          </cell>
          <cell r="I175">
            <v>130859753.59999999</v>
          </cell>
        </row>
        <row r="177">
          <cell r="C177" t="str">
            <v>7.5(1)</v>
          </cell>
          <cell r="D177" t="str">
            <v xml:space="preserve"> Grouted Rip Rap</v>
          </cell>
          <cell r="F177" t="str">
            <v>cu.m</v>
          </cell>
        </row>
        <row r="179">
          <cell r="C179" t="str">
            <v>7.5(2)</v>
          </cell>
          <cell r="D179" t="str">
            <v xml:space="preserve"> Non-grouted Rip Rap</v>
          </cell>
          <cell r="F179" t="str">
            <v>cu.m</v>
          </cell>
        </row>
        <row r="181">
          <cell r="C181" t="str">
            <v>7.5(3)</v>
          </cell>
          <cell r="D181" t="str">
            <v xml:space="preserve"> Gabions</v>
          </cell>
          <cell r="F181" t="str">
            <v>cu.m</v>
          </cell>
        </row>
        <row r="183">
          <cell r="C183" t="str">
            <v>7.5(4)</v>
          </cell>
          <cell r="D183" t="str">
            <v xml:space="preserve"> Geotextile for Earth Reinforcement</v>
          </cell>
          <cell r="F183" t="str">
            <v>sq.m</v>
          </cell>
        </row>
        <row r="185">
          <cell r="C185" t="str">
            <v>7.6</v>
          </cell>
          <cell r="D185" t="str">
            <v xml:space="preserve"> Demolition of Masonry</v>
          </cell>
          <cell r="F185" t="str">
            <v>cu.m</v>
          </cell>
          <cell r="G185">
            <v>3000</v>
          </cell>
          <cell r="H185">
            <v>8780.59</v>
          </cell>
          <cell r="I185">
            <v>26341770</v>
          </cell>
        </row>
        <row r="187">
          <cell r="C187" t="str">
            <v>7.7(1)</v>
          </cell>
          <cell r="D187" t="str">
            <v xml:space="preserve"> Erection of Semi-Permanent Bridge Structures</v>
          </cell>
          <cell r="F187" t="str">
            <v>kilogram</v>
          </cell>
        </row>
        <row r="189">
          <cell r="C189" t="str">
            <v>7.7(2)</v>
          </cell>
          <cell r="D189" t="str">
            <v xml:space="preserve"> Transportation of Bridge Materials</v>
          </cell>
          <cell r="F189" t="str">
            <v>lump sum</v>
          </cell>
        </row>
        <row r="191">
          <cell r="C191" t="str">
            <v>SS7.8(1)a</v>
          </cell>
          <cell r="D191" t="str">
            <v xml:space="preserve"> Precast Unit Type I Girder Span 35.6m (K-500)</v>
          </cell>
          <cell r="F191" t="str">
            <v>each</v>
          </cell>
          <cell r="G191">
            <v>21</v>
          </cell>
          <cell r="H191">
            <v>33309161.27</v>
          </cell>
          <cell r="I191">
            <v>699492386.66999996</v>
          </cell>
        </row>
        <row r="193">
          <cell r="C193" t="str">
            <v>SS7.8(2)</v>
          </cell>
          <cell r="D193" t="str">
            <v xml:space="preserve"> Strand For Cast in situ Post-tensioned</v>
          </cell>
          <cell r="F193" t="str">
            <v>tonne</v>
          </cell>
        </row>
        <row r="194">
          <cell r="D194" t="str">
            <v xml:space="preserve"> Concrete Work</v>
          </cell>
        </row>
        <row r="195">
          <cell r="C195" t="str">
            <v>SS7.8(3)</v>
          </cell>
          <cell r="D195" t="str">
            <v xml:space="preserve"> High-tensile Strength Alloy Bar For</v>
          </cell>
          <cell r="F195" t="str">
            <v>tonne</v>
          </cell>
        </row>
        <row r="196">
          <cell r="D196" t="str">
            <v xml:space="preserve"> Cast in situ, Post-tensioned Concrete work</v>
          </cell>
        </row>
        <row r="197">
          <cell r="C197" t="str">
            <v>SS7.8(4)</v>
          </cell>
          <cell r="D197" t="str">
            <v xml:space="preserve"> Ground Anchord ( complete )</v>
          </cell>
          <cell r="F197" t="str">
            <v>each</v>
          </cell>
          <cell r="G197">
            <v>48</v>
          </cell>
          <cell r="H197">
            <v>25000000</v>
          </cell>
          <cell r="I197">
            <v>1200000000</v>
          </cell>
        </row>
        <row r="199">
          <cell r="C199" t="str">
            <v>SS7.9</v>
          </cell>
          <cell r="D199" t="str">
            <v xml:space="preserve"> Structural Steel (including Fabrication,</v>
          </cell>
          <cell r="F199" t="str">
            <v>kilogram</v>
          </cell>
          <cell r="G199">
            <v>573329</v>
          </cell>
          <cell r="H199">
            <v>2913.42</v>
          </cell>
          <cell r="I199">
            <v>1670348175.1800001</v>
          </cell>
        </row>
        <row r="200">
          <cell r="D200" t="str">
            <v xml:space="preserve"> Transportation &amp; Erection )</v>
          </cell>
        </row>
        <row r="201">
          <cell r="C201" t="str">
            <v>SS7.9(1)</v>
          </cell>
          <cell r="D201" t="str">
            <v xml:space="preserve"> Hanger (stressbar+cover+coupler+accesories)</v>
          </cell>
          <cell r="F201" t="str">
            <v>kilogram</v>
          </cell>
          <cell r="G201">
            <v>5719</v>
          </cell>
          <cell r="H201">
            <v>27877.3</v>
          </cell>
          <cell r="I201">
            <v>159430278.69999999</v>
          </cell>
        </row>
        <row r="203">
          <cell r="C203" t="str">
            <v>SS7.9(4)</v>
          </cell>
          <cell r="D203" t="str">
            <v xml:space="preserve"> Coating Paint</v>
          </cell>
          <cell r="F203" t="str">
            <v>sq.m</v>
          </cell>
          <cell r="G203">
            <v>2750</v>
          </cell>
          <cell r="H203">
            <v>9557.5</v>
          </cell>
          <cell r="I203">
            <v>26283125</v>
          </cell>
        </row>
        <row r="205">
          <cell r="C205" t="str">
            <v>SS7.9(5)</v>
          </cell>
          <cell r="D205" t="str">
            <v xml:space="preserve"> Expanded Polystyrene Filler</v>
          </cell>
          <cell r="F205" t="str">
            <v>sq.m</v>
          </cell>
          <cell r="G205">
            <v>13.7</v>
          </cell>
          <cell r="H205">
            <v>250000</v>
          </cell>
          <cell r="I205">
            <v>3425000</v>
          </cell>
        </row>
        <row r="210">
          <cell r="C210" t="str">
            <v>BILL OF QUANTITIES</v>
          </cell>
        </row>
        <row r="212">
          <cell r="C212" t="str">
            <v>Package No        :</v>
          </cell>
          <cell r="E212" t="str">
            <v/>
          </cell>
        </row>
        <row r="213">
          <cell r="C213" t="str">
            <v>Package Name  :</v>
          </cell>
          <cell r="E213" t="str">
            <v xml:space="preserve"> LINGKAR UTARA SURAKARTA</v>
          </cell>
        </row>
        <row r="214">
          <cell r="C214" t="str">
            <v>Province                :</v>
          </cell>
          <cell r="E214" t="str">
            <v xml:space="preserve"> CENTRAL JAVA</v>
          </cell>
        </row>
        <row r="215">
          <cell r="C215" t="str">
            <v>Contractor             :</v>
          </cell>
          <cell r="E215" t="str">
            <v xml:space="preserve"> Persero PT. WASKITA KARYA</v>
          </cell>
          <cell r="I215" t="str">
            <v>Page 5 of 8</v>
          </cell>
        </row>
        <row r="218">
          <cell r="C218" t="str">
            <v>Pay</v>
          </cell>
          <cell r="D218" t="str">
            <v>Description</v>
          </cell>
          <cell r="F218" t="str">
            <v>Unit</v>
          </cell>
          <cell r="G218" t="str">
            <v>Estimated</v>
          </cell>
          <cell r="H218" t="str">
            <v>Unit Price</v>
          </cell>
          <cell r="I218" t="str">
            <v>Total Bid Price</v>
          </cell>
        </row>
        <row r="219">
          <cell r="C219" t="str">
            <v>Item</v>
          </cell>
          <cell r="G219" t="str">
            <v>Quantitiy</v>
          </cell>
          <cell r="H219" t="str">
            <v>(Rupiah)</v>
          </cell>
          <cell r="I219" t="str">
            <v>(Rupiah)</v>
          </cell>
        </row>
        <row r="220">
          <cell r="C220" t="str">
            <v>a</v>
          </cell>
          <cell r="D220" t="str">
            <v>b</v>
          </cell>
          <cell r="F220" t="str">
            <v>c</v>
          </cell>
          <cell r="G220" t="str">
            <v>d</v>
          </cell>
          <cell r="H220" t="str">
            <v>e</v>
          </cell>
          <cell r="I220" t="str">
            <v>f = (d x e)</v>
          </cell>
        </row>
        <row r="222">
          <cell r="C222" t="str">
            <v>SS7.10(1)</v>
          </cell>
          <cell r="D222" t="str">
            <v xml:space="preserve"> Steel Bridge Railing ( for Box Culvert )</v>
          </cell>
          <cell r="F222" t="str">
            <v>lin.m</v>
          </cell>
          <cell r="G222">
            <v>144</v>
          </cell>
          <cell r="H222">
            <v>222730</v>
          </cell>
          <cell r="I222">
            <v>32073120</v>
          </cell>
        </row>
        <row r="224">
          <cell r="C224" t="str">
            <v>SS7.10(2)a</v>
          </cell>
          <cell r="D224" t="str">
            <v xml:space="preserve"> Cast Iron Railing</v>
          </cell>
          <cell r="F224" t="str">
            <v>kilogram</v>
          </cell>
          <cell r="G224">
            <v>2450</v>
          </cell>
          <cell r="H224">
            <v>3000</v>
          </cell>
          <cell r="I224">
            <v>7350000</v>
          </cell>
        </row>
        <row r="226">
          <cell r="C226" t="str">
            <v>SS7.10(2)b</v>
          </cell>
          <cell r="D226" t="str">
            <v xml:space="preserve"> Precast Railing</v>
          </cell>
          <cell r="F226" t="str">
            <v>cu.m</v>
          </cell>
          <cell r="G226">
            <v>445</v>
          </cell>
          <cell r="H226">
            <v>250000</v>
          </cell>
          <cell r="I226">
            <v>111250000</v>
          </cell>
        </row>
        <row r="228">
          <cell r="C228" t="str">
            <v>SS7.11</v>
          </cell>
          <cell r="D228" t="str">
            <v xml:space="preserve"> Expansion Joint Structure Type I</v>
          </cell>
          <cell r="F228" t="str">
            <v>lin.m</v>
          </cell>
          <cell r="G228">
            <v>95.9</v>
          </cell>
          <cell r="H228">
            <v>537730</v>
          </cell>
          <cell r="I228">
            <v>51568307</v>
          </cell>
        </row>
        <row r="230">
          <cell r="C230" t="str">
            <v>SS7.12(1)</v>
          </cell>
          <cell r="D230" t="str">
            <v xml:space="preserve"> Matal Bearing Type I</v>
          </cell>
          <cell r="F230" t="str">
            <v>each</v>
          </cell>
        </row>
        <row r="232">
          <cell r="C232" t="str">
            <v>SS7.12(2)</v>
          </cell>
          <cell r="D232" t="str">
            <v xml:space="preserve"> Elastomeric Bearing Type I</v>
          </cell>
        </row>
        <row r="233">
          <cell r="D233" t="str">
            <v xml:space="preserve"> a. Bearing Pad Type A (400 x 500 x 60)</v>
          </cell>
          <cell r="F233" t="str">
            <v>each</v>
          </cell>
          <cell r="G233">
            <v>42</v>
          </cell>
          <cell r="H233">
            <v>1500000</v>
          </cell>
          <cell r="I233">
            <v>63000000</v>
          </cell>
        </row>
        <row r="234">
          <cell r="D234" t="str">
            <v xml:space="preserve"> b. Bearing Pad Type A (350 x 250 x 52)</v>
          </cell>
          <cell r="F234" t="str">
            <v>each</v>
          </cell>
          <cell r="G234">
            <v>8</v>
          </cell>
          <cell r="H234">
            <v>1750000</v>
          </cell>
          <cell r="I234">
            <v>14000000</v>
          </cell>
        </row>
        <row r="235">
          <cell r="C235" t="str">
            <v>SS7.12(3)</v>
          </cell>
          <cell r="D235" t="str">
            <v xml:space="preserve"> Strip Bearing Type I</v>
          </cell>
          <cell r="F235" t="str">
            <v>lin.m</v>
          </cell>
        </row>
        <row r="237">
          <cell r="C237" t="str">
            <v>SS7.13(1)</v>
          </cell>
          <cell r="D237" t="str">
            <v xml:space="preserve"> Furnish and Driven Sheet Piles</v>
          </cell>
          <cell r="F237" t="str">
            <v>sq.m</v>
          </cell>
        </row>
        <row r="239">
          <cell r="C239" t="str">
            <v>SS7.13(2)</v>
          </cell>
          <cell r="D239" t="str">
            <v xml:space="preserve"> Furnish Driven Piles</v>
          </cell>
        </row>
        <row r="240">
          <cell r="D240" t="str">
            <v xml:space="preserve"> a. PC ø 450</v>
          </cell>
          <cell r="F240" t="str">
            <v>lin.m</v>
          </cell>
        </row>
        <row r="241">
          <cell r="D241" t="str">
            <v xml:space="preserve"> b. PC ø 600</v>
          </cell>
          <cell r="F241" t="str">
            <v>lin.m</v>
          </cell>
        </row>
        <row r="242">
          <cell r="C242" t="str">
            <v>SS7.13(3)</v>
          </cell>
          <cell r="D242" t="str">
            <v xml:space="preserve"> Drive Driven Piles</v>
          </cell>
        </row>
        <row r="243">
          <cell r="D243" t="str">
            <v xml:space="preserve"> a. PC ø 450</v>
          </cell>
          <cell r="F243" t="str">
            <v>lin.m</v>
          </cell>
        </row>
        <row r="244">
          <cell r="D244" t="str">
            <v xml:space="preserve"> b. PC ø 600</v>
          </cell>
          <cell r="F244" t="str">
            <v>lin.m</v>
          </cell>
        </row>
        <row r="245">
          <cell r="C245" t="str">
            <v>SS7.13(3)a</v>
          </cell>
          <cell r="D245" t="str">
            <v xml:space="preserve"> Cutting of Drive Piles</v>
          </cell>
          <cell r="F245" t="str">
            <v>each</v>
          </cell>
        </row>
        <row r="247">
          <cell r="C247" t="str">
            <v>SS7.13(3)b</v>
          </cell>
          <cell r="D247" t="str">
            <v xml:space="preserve"> Splice Driven Piles</v>
          </cell>
          <cell r="F247" t="str">
            <v>each</v>
          </cell>
        </row>
        <row r="249">
          <cell r="C249" t="str">
            <v>SS7.13(3)c</v>
          </cell>
          <cell r="D249" t="str">
            <v xml:space="preserve"> Pile Shous</v>
          </cell>
          <cell r="F249" t="str">
            <v>each</v>
          </cell>
        </row>
        <row r="251">
          <cell r="C251" t="str">
            <v>SS7.13(4)</v>
          </cell>
          <cell r="D251" t="str">
            <v xml:space="preserve"> Cast-in-Place Concrete Piles</v>
          </cell>
          <cell r="F251" t="str">
            <v>lin.m</v>
          </cell>
        </row>
        <row r="253">
          <cell r="C253" t="str">
            <v>SS7.13(5)</v>
          </cell>
          <cell r="D253" t="str">
            <v xml:space="preserve"> Bored Cast in Place Concrete Place</v>
          </cell>
          <cell r="F253" t="str">
            <v>lin.m</v>
          </cell>
        </row>
        <row r="255">
          <cell r="C255" t="str">
            <v>SS7.13(6)</v>
          </cell>
          <cell r="D255" t="str">
            <v xml:space="preserve"> Extra over items 7.11(4) for working in water</v>
          </cell>
          <cell r="F255" t="str">
            <v>lin.m</v>
          </cell>
        </row>
        <row r="257">
          <cell r="C257" t="str">
            <v>SS7.13(7)</v>
          </cell>
          <cell r="D257" t="str">
            <v xml:space="preserve"> Extra over items 7.11(5) for working in water</v>
          </cell>
          <cell r="F257" t="str">
            <v>lin.m</v>
          </cell>
        </row>
        <row r="259">
          <cell r="C259" t="str">
            <v>SS7.13(8)</v>
          </cell>
          <cell r="D259" t="str">
            <v xml:space="preserve"> Carry out Pile Test</v>
          </cell>
          <cell r="F259" t="str">
            <v>each</v>
          </cell>
          <cell r="G259">
            <v>2</v>
          </cell>
          <cell r="H259">
            <v>30000000</v>
          </cell>
          <cell r="I259">
            <v>60000000</v>
          </cell>
        </row>
        <row r="261">
          <cell r="C261" t="str">
            <v>SS7.13(9)</v>
          </cell>
          <cell r="D261" t="str">
            <v xml:space="preserve"> Bore Pile Dia 800</v>
          </cell>
          <cell r="F261" t="str">
            <v>lin.m</v>
          </cell>
          <cell r="G261">
            <v>1168</v>
          </cell>
          <cell r="H261">
            <v>455176.79000000004</v>
          </cell>
          <cell r="I261">
            <v>531646490.72000003</v>
          </cell>
        </row>
        <row r="262">
          <cell r="D262" t="str">
            <v xml:space="preserve"> - Concrete K-225</v>
          </cell>
        </row>
        <row r="263">
          <cell r="D263" t="str">
            <v xml:space="preserve"> - Steel Reinforcement BJTD-40</v>
          </cell>
        </row>
        <row r="264">
          <cell r="C264" t="str">
            <v>SS7.13(9)</v>
          </cell>
          <cell r="D264" t="str">
            <v xml:space="preserve"> Test Drilling ( rock )</v>
          </cell>
          <cell r="F264" t="str">
            <v>lin.m</v>
          </cell>
        </row>
        <row r="266">
          <cell r="D266" t="str">
            <v xml:space="preserve"> Total Bid Price for Division 7 (Carry to Summary of Bill of Quantities)</v>
          </cell>
          <cell r="I266">
            <v>7980324925.6900005</v>
          </cell>
        </row>
        <row r="270">
          <cell r="C270" t="str">
            <v>BILL OF QUANTITIES</v>
          </cell>
        </row>
        <row r="272">
          <cell r="C272" t="str">
            <v>Package No        :</v>
          </cell>
          <cell r="E272" t="str">
            <v/>
          </cell>
        </row>
        <row r="273">
          <cell r="C273" t="str">
            <v>Package Name  :</v>
          </cell>
          <cell r="E273" t="str">
            <v xml:space="preserve"> LINGKAR UTARA SURAKARTA</v>
          </cell>
        </row>
        <row r="274">
          <cell r="C274" t="str">
            <v>Province                :</v>
          </cell>
          <cell r="E274" t="str">
            <v xml:space="preserve"> CENTRAL JAVA</v>
          </cell>
        </row>
        <row r="275">
          <cell r="C275" t="str">
            <v>Contractor             :</v>
          </cell>
          <cell r="E275" t="str">
            <v xml:space="preserve"> Persero PT. WASKITA KARYA</v>
          </cell>
          <cell r="I275" t="str">
            <v>Page 6 of 8</v>
          </cell>
        </row>
        <row r="278">
          <cell r="C278" t="str">
            <v>Pay</v>
          </cell>
          <cell r="D278" t="str">
            <v>Description</v>
          </cell>
          <cell r="F278" t="str">
            <v>Unit</v>
          </cell>
          <cell r="G278" t="str">
            <v>Estimated</v>
          </cell>
          <cell r="H278" t="str">
            <v>Unit Price</v>
          </cell>
          <cell r="I278" t="str">
            <v>Total Bid Price</v>
          </cell>
        </row>
        <row r="279">
          <cell r="C279" t="str">
            <v>Item</v>
          </cell>
          <cell r="G279" t="str">
            <v>Quantitiy</v>
          </cell>
          <cell r="H279" t="str">
            <v>(Rupiah)</v>
          </cell>
          <cell r="I279" t="str">
            <v>(Rupiah)</v>
          </cell>
        </row>
        <row r="280">
          <cell r="C280" t="str">
            <v>a</v>
          </cell>
          <cell r="D280" t="str">
            <v>b</v>
          </cell>
          <cell r="F280" t="str">
            <v>c</v>
          </cell>
          <cell r="G280" t="str">
            <v>d</v>
          </cell>
          <cell r="H280" t="str">
            <v>e</v>
          </cell>
          <cell r="I280" t="str">
            <v>f = (d x e)</v>
          </cell>
        </row>
        <row r="282">
          <cell r="D282" t="str">
            <v xml:space="preserve"> DIV. 8 - REINSTATEMENT AND MINOR WORKS</v>
          </cell>
        </row>
        <row r="284">
          <cell r="C284" t="str">
            <v>8.1(1)</v>
          </cell>
          <cell r="D284" t="str">
            <v xml:space="preserve"> Aggregate Base Class A for Minor Works</v>
          </cell>
          <cell r="F284" t="str">
            <v>cu.m</v>
          </cell>
        </row>
        <row r="286">
          <cell r="C286" t="str">
            <v>8.1(2)</v>
          </cell>
          <cell r="D286" t="str">
            <v xml:space="preserve"> Aggregate Base Class B for Minor Works</v>
          </cell>
          <cell r="F286" t="str">
            <v>cu.m</v>
          </cell>
        </row>
        <row r="288">
          <cell r="C288" t="str">
            <v>8.1(3)</v>
          </cell>
          <cell r="D288" t="str">
            <v xml:space="preserve"> Aggregate for Minor Works for Unsealed Roads</v>
          </cell>
          <cell r="F288" t="str">
            <v>cu.m</v>
          </cell>
        </row>
        <row r="290">
          <cell r="C290" t="str">
            <v>8.1(4)</v>
          </cell>
          <cell r="D290" t="str">
            <v xml:space="preserve"> Waterbound Macadam for Minor Works</v>
          </cell>
          <cell r="F290" t="str">
            <v>cu.m</v>
          </cell>
        </row>
        <row r="292">
          <cell r="C292" t="str">
            <v>8.1(5)</v>
          </cell>
          <cell r="D292" t="str">
            <v xml:space="preserve"> Hot Asphaltic Mixture for Minor Works</v>
          </cell>
          <cell r="F292" t="str">
            <v>cu.m</v>
          </cell>
        </row>
        <row r="294">
          <cell r="C294" t="str">
            <v>8.1(6)</v>
          </cell>
          <cell r="D294" t="str">
            <v xml:space="preserve"> Lasbutag or Latasbusir for Minor Works</v>
          </cell>
          <cell r="F294" t="str">
            <v>cu.m</v>
          </cell>
        </row>
        <row r="296">
          <cell r="C296" t="str">
            <v>8.1(7)</v>
          </cell>
          <cell r="D296" t="str">
            <v xml:space="preserve"> Penetration Macadam for Minor Works</v>
          </cell>
          <cell r="F296" t="str">
            <v>cu.m</v>
          </cell>
        </row>
        <row r="298">
          <cell r="C298" t="str">
            <v>8.1(8)</v>
          </cell>
          <cell r="D298" t="str">
            <v xml:space="preserve"> Cold Asphaltic Mixture for Minor Works</v>
          </cell>
          <cell r="F298" t="str">
            <v>cu.m</v>
          </cell>
        </row>
        <row r="300">
          <cell r="C300" t="str">
            <v>8.1(9)</v>
          </cell>
          <cell r="D300" t="str">
            <v xml:space="preserve"> Bitumen for Crack Sealing</v>
          </cell>
          <cell r="F300" t="str">
            <v>litre</v>
          </cell>
        </row>
        <row r="302">
          <cell r="C302" t="str">
            <v>8.2</v>
          </cell>
          <cell r="D302" t="str">
            <v xml:space="preserve"> Excavation for Shoulders and other Minor Works</v>
          </cell>
          <cell r="F302" t="str">
            <v>cu.m</v>
          </cell>
        </row>
        <row r="304">
          <cell r="C304" t="str">
            <v>8.3</v>
          </cell>
          <cell r="D304" t="str">
            <v xml:space="preserve"> Stabilization by Vegetation</v>
          </cell>
          <cell r="F304" t="str">
            <v>sq.m</v>
          </cell>
        </row>
        <row r="306">
          <cell r="C306" t="str">
            <v>8.4(1)</v>
          </cell>
          <cell r="D306" t="str">
            <v xml:space="preserve"> Pavement Markings</v>
          </cell>
          <cell r="F306" t="str">
            <v>sq.m</v>
          </cell>
          <cell r="G306">
            <v>2189</v>
          </cell>
          <cell r="H306">
            <v>11591.25</v>
          </cell>
          <cell r="I306">
            <v>25373246.25</v>
          </cell>
        </row>
        <row r="308">
          <cell r="C308" t="str">
            <v>8.4(2)a</v>
          </cell>
          <cell r="D308" t="str">
            <v xml:space="preserve"> Road Signs (warning and prohibition signs &amp;</v>
          </cell>
          <cell r="F308" t="str">
            <v>each</v>
          </cell>
          <cell r="G308">
            <v>61</v>
          </cell>
          <cell r="H308">
            <v>187730</v>
          </cell>
          <cell r="I308">
            <v>11451530</v>
          </cell>
        </row>
        <row r="309">
          <cell r="D309" t="str">
            <v xml:space="preserve"> guide signs )</v>
          </cell>
        </row>
        <row r="310">
          <cell r="C310" t="str">
            <v>8.4(3)</v>
          </cell>
          <cell r="D310" t="str">
            <v xml:space="preserve"> Guide Posts</v>
          </cell>
          <cell r="F310" t="str">
            <v>each</v>
          </cell>
          <cell r="G310">
            <v>500</v>
          </cell>
          <cell r="H310">
            <v>35357.759999999995</v>
          </cell>
          <cell r="I310">
            <v>17678880</v>
          </cell>
        </row>
        <row r="312">
          <cell r="C312" t="str">
            <v>8.4(4)</v>
          </cell>
          <cell r="D312" t="str">
            <v xml:space="preserve"> Kilometre Posts</v>
          </cell>
          <cell r="F312" t="str">
            <v>each</v>
          </cell>
          <cell r="G312">
            <v>5</v>
          </cell>
          <cell r="H312">
            <v>68385.5</v>
          </cell>
          <cell r="I312">
            <v>341927.5</v>
          </cell>
        </row>
        <row r="314">
          <cell r="C314" t="str">
            <v>8.4(5)</v>
          </cell>
          <cell r="D314" t="str">
            <v xml:space="preserve"> Guard Rail</v>
          </cell>
          <cell r="F314" t="str">
            <v>lin.m</v>
          </cell>
          <cell r="G314">
            <v>200</v>
          </cell>
          <cell r="H314">
            <v>186771.25</v>
          </cell>
          <cell r="I314">
            <v>37354250</v>
          </cell>
        </row>
        <row r="316">
          <cell r="C316" t="str">
            <v>8.5(1)</v>
          </cell>
          <cell r="D316" t="str">
            <v xml:space="preserve"> Reinstatement of Concrete Bridge Decks</v>
          </cell>
          <cell r="F316" t="str">
            <v>sq.m</v>
          </cell>
        </row>
        <row r="318">
          <cell r="C318" t="str">
            <v>8.5(2)</v>
          </cell>
          <cell r="D318" t="str">
            <v xml:space="preserve"> Reinstatement of Timber Bridge Decks</v>
          </cell>
          <cell r="F318" t="str">
            <v>sq.m</v>
          </cell>
        </row>
        <row r="323">
          <cell r="C323" t="str">
            <v>BILL OF QUANTITIES</v>
          </cell>
        </row>
        <row r="325">
          <cell r="C325" t="str">
            <v>Package No        :</v>
          </cell>
          <cell r="E325" t="str">
            <v/>
          </cell>
        </row>
        <row r="326">
          <cell r="C326" t="str">
            <v>Package Name  :</v>
          </cell>
          <cell r="E326" t="str">
            <v xml:space="preserve"> LINGKAR UTARA SURAKARTA</v>
          </cell>
        </row>
        <row r="327">
          <cell r="C327" t="str">
            <v>Province                :</v>
          </cell>
          <cell r="E327" t="str">
            <v xml:space="preserve"> CENTRAL JAVA</v>
          </cell>
        </row>
        <row r="328">
          <cell r="C328" t="str">
            <v>Contractor             :</v>
          </cell>
          <cell r="E328" t="str">
            <v xml:space="preserve"> Persero PT. WASKITA KARYA</v>
          </cell>
          <cell r="I328" t="str">
            <v>Page 7 of 8</v>
          </cell>
        </row>
        <row r="331">
          <cell r="C331" t="str">
            <v>Pay</v>
          </cell>
          <cell r="D331" t="str">
            <v>Description</v>
          </cell>
          <cell r="F331" t="str">
            <v>Unit</v>
          </cell>
          <cell r="G331" t="str">
            <v>Estimated</v>
          </cell>
          <cell r="H331" t="str">
            <v>Unit Price</v>
          </cell>
          <cell r="I331" t="str">
            <v>Total Bid Price</v>
          </cell>
        </row>
        <row r="332">
          <cell r="C332" t="str">
            <v>Item</v>
          </cell>
          <cell r="G332" t="str">
            <v>Quantitiy</v>
          </cell>
          <cell r="H332" t="str">
            <v>(Rupiah)</v>
          </cell>
          <cell r="I332" t="str">
            <v>(Rupiah)</v>
          </cell>
        </row>
        <row r="333">
          <cell r="C333" t="str">
            <v>a</v>
          </cell>
          <cell r="D333" t="str">
            <v>b</v>
          </cell>
          <cell r="F333" t="str">
            <v>c</v>
          </cell>
          <cell r="G333" t="str">
            <v>d</v>
          </cell>
          <cell r="H333" t="str">
            <v>e</v>
          </cell>
          <cell r="I333" t="str">
            <v>f = (d x e)</v>
          </cell>
        </row>
        <row r="335">
          <cell r="C335" t="str">
            <v>SS8.6(1)a</v>
          </cell>
          <cell r="D335" t="str">
            <v xml:space="preserve"> Pre cast Portland Cement Concrete Curb,</v>
          </cell>
          <cell r="F335" t="str">
            <v>lin.m</v>
          </cell>
          <cell r="G335">
            <v>1920</v>
          </cell>
          <cell r="H335">
            <v>17216.530000000002</v>
          </cell>
          <cell r="I335">
            <v>33055737.600000001</v>
          </cell>
        </row>
        <row r="336">
          <cell r="D336" t="str">
            <v xml:space="preserve"> Bariers, Curb and Delineation Strip (K-350)</v>
          </cell>
        </row>
        <row r="337">
          <cell r="C337" t="str">
            <v>SS8.6(1)b</v>
          </cell>
          <cell r="D337" t="str">
            <v xml:space="preserve"> Pre cast Portland Cement Concrete Curb,</v>
          </cell>
          <cell r="F337" t="str">
            <v>lin.m</v>
          </cell>
        </row>
        <row r="338">
          <cell r="D338" t="str">
            <v xml:space="preserve"> Bariers, Curb and Delineation Strip</v>
          </cell>
        </row>
        <row r="339">
          <cell r="C339" t="str">
            <v>SS8.6(1)c</v>
          </cell>
          <cell r="D339" t="str">
            <v xml:space="preserve"> Pre cast Portland Cement Concrete Curb,</v>
          </cell>
          <cell r="F339" t="str">
            <v>lin.m</v>
          </cell>
        </row>
        <row r="340">
          <cell r="D340" t="str">
            <v xml:space="preserve"> Bariers, Curb and Delineation Strip</v>
          </cell>
        </row>
        <row r="341">
          <cell r="C341" t="str">
            <v>SS8.6(1)d</v>
          </cell>
          <cell r="D341" t="str">
            <v xml:space="preserve"> Pre cast Portland Cement Concrete Curb,</v>
          </cell>
          <cell r="F341" t="str">
            <v>lin.m</v>
          </cell>
        </row>
        <row r="342">
          <cell r="D342" t="str">
            <v xml:space="preserve"> Bariers, Curb and Delineation Strip</v>
          </cell>
        </row>
        <row r="343">
          <cell r="C343" t="str">
            <v>SS8.6(2)</v>
          </cell>
          <cell r="D343" t="str">
            <v xml:space="preserve"> Curved Pre cast Portland Cement Concrete</v>
          </cell>
          <cell r="F343" t="str">
            <v>lin.m</v>
          </cell>
        </row>
        <row r="344">
          <cell r="D344" t="str">
            <v xml:space="preserve"> Curb, Barrier curb and Delineation Strip</v>
          </cell>
        </row>
        <row r="345">
          <cell r="C345" t="str">
            <v>SS8.6(3)</v>
          </cell>
          <cell r="D345" t="str">
            <v xml:space="preserve"> Re used existing Pre cast Portland Cement</v>
          </cell>
          <cell r="F345" t="str">
            <v>lin.m</v>
          </cell>
        </row>
        <row r="346">
          <cell r="D346" t="str">
            <v xml:space="preserve"> Concrete Curb, Barriers curb and Delineation Strip</v>
          </cell>
        </row>
        <row r="347">
          <cell r="C347" t="str">
            <v>SS8.7(1)</v>
          </cell>
          <cell r="D347" t="str">
            <v xml:space="preserve"> Tile Paving to Sidewalks and Medians for Bridge</v>
          </cell>
          <cell r="F347" t="str">
            <v>sq.m</v>
          </cell>
          <cell r="G347">
            <v>780</v>
          </cell>
          <cell r="H347">
            <v>20127.36</v>
          </cell>
          <cell r="I347">
            <v>15699340.800000001</v>
          </cell>
        </row>
        <row r="348">
          <cell r="D348" t="str">
            <v xml:space="preserve"> ( ceramic )</v>
          </cell>
        </row>
        <row r="349">
          <cell r="C349" t="str">
            <v>SS8.7(2)</v>
          </cell>
          <cell r="D349" t="str">
            <v xml:space="preserve"> Block Paving to Sidewalks and Medians for Road</v>
          </cell>
          <cell r="F349" t="str">
            <v>sq.m</v>
          </cell>
          <cell r="G349">
            <v>2000</v>
          </cell>
          <cell r="H349">
            <v>17140.740000000002</v>
          </cell>
          <cell r="I349">
            <v>34281480</v>
          </cell>
        </row>
        <row r="351">
          <cell r="C351" t="str">
            <v>SS8.8(1)</v>
          </cell>
          <cell r="D351" t="str">
            <v xml:space="preserve"> Road Lighting ( included installation )</v>
          </cell>
          <cell r="F351" t="str">
            <v>each</v>
          </cell>
          <cell r="G351">
            <v>36</v>
          </cell>
          <cell r="H351">
            <v>1500000</v>
          </cell>
          <cell r="I351">
            <v>54000000</v>
          </cell>
        </row>
        <row r="353">
          <cell r="C353" t="str">
            <v>SS8.8(2)</v>
          </cell>
          <cell r="D353" t="str">
            <v xml:space="preserve"> Road Lighting Double Arm</v>
          </cell>
          <cell r="F353" t="str">
            <v>each</v>
          </cell>
        </row>
        <row r="355">
          <cell r="C355" t="str">
            <v>SS8.8(3)</v>
          </cell>
          <cell r="D355" t="str">
            <v xml:space="preserve"> Traffic Signal System (at location to be spesified</v>
          </cell>
          <cell r="F355" t="str">
            <v>lump sum</v>
          </cell>
          <cell r="G355">
            <v>2</v>
          </cell>
          <cell r="H355">
            <v>40000000</v>
          </cell>
          <cell r="I355">
            <v>80000000</v>
          </cell>
        </row>
        <row r="356">
          <cell r="D356" t="str">
            <v xml:space="preserve"> in the Bid Schedule)</v>
          </cell>
        </row>
        <row r="357">
          <cell r="C357" t="str">
            <v>SS8.8(4)</v>
          </cell>
          <cell r="D357" t="str">
            <v xml:space="preserve"> Removal of Road Lighting Road</v>
          </cell>
          <cell r="F357" t="str">
            <v>each</v>
          </cell>
        </row>
        <row r="359">
          <cell r="C359" t="str">
            <v>SS8.8(5)</v>
          </cell>
          <cell r="D359" t="str">
            <v xml:space="preserve"> Reinstallation of Road Lighting</v>
          </cell>
          <cell r="F359" t="str">
            <v>each</v>
          </cell>
        </row>
        <row r="361">
          <cell r="C361" t="str">
            <v>SS8.8(6)</v>
          </cell>
          <cell r="D361" t="str">
            <v xml:space="preserve"> Removal of Traffic Signal</v>
          </cell>
          <cell r="F361" t="str">
            <v>each</v>
          </cell>
        </row>
        <row r="363">
          <cell r="C363" t="str">
            <v>SS8.8(7)</v>
          </cell>
          <cell r="D363" t="str">
            <v xml:space="preserve"> Reinstallation of Traffic Signal</v>
          </cell>
          <cell r="F363" t="str">
            <v>each</v>
          </cell>
        </row>
        <row r="365">
          <cell r="C365" t="str">
            <v>SS8.9</v>
          </cell>
          <cell r="D365" t="str">
            <v xml:space="preserve"> Relocation of existing Utilities and Services</v>
          </cell>
          <cell r="F365" t="str">
            <v>lump sum</v>
          </cell>
        </row>
        <row r="367">
          <cell r="C367" t="str">
            <v>SS8.11(1)</v>
          </cell>
          <cell r="D367" t="str">
            <v xml:space="preserve"> Planting of Trees</v>
          </cell>
          <cell r="F367" t="str">
            <v>each</v>
          </cell>
          <cell r="G367">
            <v>300</v>
          </cell>
          <cell r="H367">
            <v>250000</v>
          </cell>
          <cell r="I367">
            <v>75000000</v>
          </cell>
        </row>
        <row r="369">
          <cell r="C369" t="str">
            <v>SS8.11(2)</v>
          </cell>
          <cell r="D369" t="str">
            <v xml:space="preserve"> Planting of Shrubs</v>
          </cell>
          <cell r="F369" t="str">
            <v>each</v>
          </cell>
          <cell r="G369">
            <v>2500</v>
          </cell>
          <cell r="H369">
            <v>100000</v>
          </cell>
          <cell r="I369">
            <v>250000000</v>
          </cell>
        </row>
        <row r="371">
          <cell r="C371" t="str">
            <v>SS8.11(3)</v>
          </cell>
          <cell r="D371" t="str">
            <v xml:space="preserve"> Stabilization by Vegetation ( sodding )</v>
          </cell>
          <cell r="F371" t="str">
            <v>sq.m</v>
          </cell>
          <cell r="G371">
            <v>6000</v>
          </cell>
          <cell r="H371">
            <v>1000</v>
          </cell>
          <cell r="I371">
            <v>6000000</v>
          </cell>
        </row>
        <row r="373">
          <cell r="C373" t="str">
            <v>SS8.12(1)</v>
          </cell>
          <cell r="D373" t="str">
            <v xml:space="preserve"> PVC Utility Conduit Dia = 100</v>
          </cell>
          <cell r="F373" t="str">
            <v>lin.m</v>
          </cell>
          <cell r="G373">
            <v>560</v>
          </cell>
          <cell r="H373">
            <v>50000</v>
          </cell>
          <cell r="I373">
            <v>28000000</v>
          </cell>
        </row>
        <row r="375">
          <cell r="C375" t="str">
            <v>SS8.12(2)</v>
          </cell>
          <cell r="D375" t="str">
            <v xml:space="preserve"> PVC Utility Conduit across structures</v>
          </cell>
          <cell r="F375" t="str">
            <v>lin.m</v>
          </cell>
        </row>
        <row r="377">
          <cell r="C377" t="str">
            <v>SS8.12(3)</v>
          </cell>
          <cell r="D377" t="str">
            <v xml:space="preserve"> Mild Steel Manhole Cover &amp; Frame</v>
          </cell>
          <cell r="F377" t="str">
            <v>each</v>
          </cell>
          <cell r="G377">
            <v>86</v>
          </cell>
          <cell r="H377">
            <v>250000</v>
          </cell>
          <cell r="I377">
            <v>21500000</v>
          </cell>
        </row>
        <row r="379">
          <cell r="C379" t="str">
            <v>SS8.12(4)</v>
          </cell>
          <cell r="D379" t="str">
            <v xml:space="preserve"> Drain pipe D 200 with fitting and support</v>
          </cell>
          <cell r="F379" t="str">
            <v>lin.m</v>
          </cell>
        </row>
        <row r="381">
          <cell r="C381" t="str">
            <v>SS8.12(5)</v>
          </cell>
          <cell r="D381" t="str">
            <v xml:space="preserve"> Drain pipe D 150 with fitting and support</v>
          </cell>
          <cell r="F381" t="str">
            <v>lin.m</v>
          </cell>
        </row>
        <row r="383">
          <cell r="C383" t="str">
            <v>SS8.12(6)</v>
          </cell>
          <cell r="D383" t="str">
            <v xml:space="preserve"> Deck Drain with Accesory</v>
          </cell>
          <cell r="F383" t="str">
            <v>each</v>
          </cell>
        </row>
        <row r="385">
          <cell r="D385" t="str">
            <v xml:space="preserve"> Total Bid Price for Division 8 (Carry to Summary of Bill of Quantities)</v>
          </cell>
          <cell r="I385">
            <v>689736392.14999998</v>
          </cell>
        </row>
        <row r="389">
          <cell r="C389" t="str">
            <v>BILL OF QUANTITIES</v>
          </cell>
        </row>
        <row r="391">
          <cell r="C391" t="str">
            <v>Package No        :</v>
          </cell>
          <cell r="E391" t="str">
            <v/>
          </cell>
        </row>
        <row r="392">
          <cell r="C392" t="str">
            <v>Package Name  :</v>
          </cell>
          <cell r="E392" t="str">
            <v xml:space="preserve"> LINGKAR UTARA SURAKARTA</v>
          </cell>
        </row>
        <row r="393">
          <cell r="C393" t="str">
            <v>Province                :</v>
          </cell>
          <cell r="E393" t="str">
            <v xml:space="preserve"> CENTRAL JAVA</v>
          </cell>
        </row>
        <row r="394">
          <cell r="C394" t="str">
            <v>Contractor             :</v>
          </cell>
          <cell r="E394" t="str">
            <v xml:space="preserve"> Persero PT. WASKITA KARYA</v>
          </cell>
          <cell r="I394" t="str">
            <v>Page 8 of 8</v>
          </cell>
        </row>
        <row r="397">
          <cell r="C397" t="str">
            <v>Pay</v>
          </cell>
          <cell r="D397" t="str">
            <v>Description</v>
          </cell>
          <cell r="F397" t="str">
            <v>Unit</v>
          </cell>
          <cell r="G397" t="str">
            <v>Estimated</v>
          </cell>
          <cell r="H397" t="str">
            <v>Unit Price</v>
          </cell>
          <cell r="I397" t="str">
            <v>Total Bid Price</v>
          </cell>
        </row>
        <row r="398">
          <cell r="C398" t="str">
            <v>Item</v>
          </cell>
          <cell r="G398" t="str">
            <v>Quantitiy</v>
          </cell>
          <cell r="H398" t="str">
            <v>(Rupiah)</v>
          </cell>
          <cell r="I398" t="str">
            <v>(Rupiah)</v>
          </cell>
        </row>
        <row r="399">
          <cell r="C399" t="str">
            <v>a</v>
          </cell>
          <cell r="D399" t="str">
            <v>b</v>
          </cell>
          <cell r="F399" t="str">
            <v>c</v>
          </cell>
          <cell r="G399" t="str">
            <v>d</v>
          </cell>
          <cell r="H399" t="str">
            <v>e</v>
          </cell>
          <cell r="I399" t="str">
            <v>f = (d x e)</v>
          </cell>
        </row>
        <row r="401">
          <cell r="D401" t="str">
            <v xml:space="preserve"> DIV. 9 - DAYWORK</v>
          </cell>
        </row>
        <row r="403">
          <cell r="C403" t="str">
            <v>9.1</v>
          </cell>
          <cell r="D403" t="str">
            <v xml:space="preserve"> Foreman</v>
          </cell>
          <cell r="F403" t="str">
            <v>hour</v>
          </cell>
          <cell r="G403">
            <v>200</v>
          </cell>
          <cell r="H403">
            <v>1070</v>
          </cell>
          <cell r="I403">
            <v>214000</v>
          </cell>
        </row>
        <row r="405">
          <cell r="C405" t="str">
            <v>9.2</v>
          </cell>
          <cell r="D405" t="str">
            <v xml:space="preserve"> General Labourer</v>
          </cell>
          <cell r="F405" t="str">
            <v>hour</v>
          </cell>
          <cell r="G405">
            <v>100</v>
          </cell>
          <cell r="H405">
            <v>710</v>
          </cell>
          <cell r="I405">
            <v>71000</v>
          </cell>
        </row>
        <row r="407">
          <cell r="C407" t="str">
            <v>9.3</v>
          </cell>
          <cell r="D407" t="str">
            <v xml:space="preserve"> Carpenter, Mason, etc.</v>
          </cell>
          <cell r="F407" t="str">
            <v>hour</v>
          </cell>
          <cell r="G407">
            <v>70</v>
          </cell>
          <cell r="H407">
            <v>1140</v>
          </cell>
          <cell r="I407">
            <v>79800</v>
          </cell>
        </row>
        <row r="409">
          <cell r="C409" t="str">
            <v>9.4</v>
          </cell>
          <cell r="D409" t="str">
            <v xml:space="preserve"> Dump Truck 3 - 4 m3</v>
          </cell>
          <cell r="F409" t="str">
            <v>hour</v>
          </cell>
          <cell r="G409">
            <v>125</v>
          </cell>
          <cell r="H409">
            <v>28650.35</v>
          </cell>
          <cell r="I409">
            <v>3581293.75</v>
          </cell>
        </row>
        <row r="411">
          <cell r="C411" t="str">
            <v>9.5</v>
          </cell>
          <cell r="D411" t="str">
            <v xml:space="preserve"> Flat Bed Truck 3 - 4 t</v>
          </cell>
          <cell r="F411" t="str">
            <v>hour</v>
          </cell>
          <cell r="G411">
            <v>50</v>
          </cell>
          <cell r="I411">
            <v>0</v>
          </cell>
        </row>
        <row r="413">
          <cell r="C413" t="str">
            <v>9.6</v>
          </cell>
          <cell r="D413" t="str">
            <v xml:space="preserve"> Water Tanker 3000 - 4500 l</v>
          </cell>
          <cell r="F413" t="str">
            <v>hour</v>
          </cell>
          <cell r="G413">
            <v>10</v>
          </cell>
          <cell r="H413">
            <v>28616</v>
          </cell>
          <cell r="I413">
            <v>286160</v>
          </cell>
        </row>
        <row r="415">
          <cell r="C415" t="str">
            <v>9.7</v>
          </cell>
          <cell r="D415" t="str">
            <v xml:space="preserve"> Buldozer 100 - 150 hp</v>
          </cell>
          <cell r="F415" t="str">
            <v>hour</v>
          </cell>
          <cell r="G415">
            <v>75</v>
          </cell>
          <cell r="H415">
            <v>67031</v>
          </cell>
          <cell r="I415">
            <v>5027325</v>
          </cell>
        </row>
        <row r="417">
          <cell r="C417" t="str">
            <v>9.8</v>
          </cell>
          <cell r="D417" t="str">
            <v xml:space="preserve"> Motor Grader min 100 hp</v>
          </cell>
          <cell r="F417" t="str">
            <v>hour</v>
          </cell>
          <cell r="G417">
            <v>75</v>
          </cell>
          <cell r="H417">
            <v>70326.13</v>
          </cell>
          <cell r="I417">
            <v>5274459.75</v>
          </cell>
        </row>
        <row r="419">
          <cell r="C419" t="str">
            <v>9.9</v>
          </cell>
          <cell r="D419" t="str">
            <v xml:space="preserve"> Wheel Loader 1.0 - 1.6 m3</v>
          </cell>
          <cell r="F419" t="str">
            <v>hour</v>
          </cell>
          <cell r="G419">
            <v>80</v>
          </cell>
          <cell r="H419">
            <v>69004.2</v>
          </cell>
          <cell r="I419">
            <v>5520336</v>
          </cell>
        </row>
        <row r="421">
          <cell r="C421" t="str">
            <v>9.10</v>
          </cell>
          <cell r="D421" t="str">
            <v xml:space="preserve"> Track Loader 75 - 100 hp</v>
          </cell>
          <cell r="F421" t="str">
            <v>hour</v>
          </cell>
          <cell r="G421">
            <v>60</v>
          </cell>
          <cell r="I421">
            <v>0</v>
          </cell>
        </row>
        <row r="423">
          <cell r="C423" t="str">
            <v>9.11</v>
          </cell>
          <cell r="D423" t="str">
            <v xml:space="preserve"> Excavator 80 - 140 hp</v>
          </cell>
          <cell r="F423" t="str">
            <v>hour</v>
          </cell>
          <cell r="G423">
            <v>70</v>
          </cell>
          <cell r="H423">
            <v>55333.1</v>
          </cell>
          <cell r="I423">
            <v>3873317</v>
          </cell>
        </row>
        <row r="425">
          <cell r="C425" t="str">
            <v>9.12</v>
          </cell>
          <cell r="D425" t="str">
            <v xml:space="preserve"> Crane &gt; 50 t</v>
          </cell>
          <cell r="F425" t="str">
            <v>hour</v>
          </cell>
          <cell r="G425">
            <v>70</v>
          </cell>
          <cell r="I425">
            <v>0</v>
          </cell>
        </row>
        <row r="427">
          <cell r="C427" t="str">
            <v>9.13</v>
          </cell>
          <cell r="D427" t="str">
            <v xml:space="preserve"> Steel Wheel Roller 6 - 9 t</v>
          </cell>
          <cell r="F427" t="str">
            <v>hour</v>
          </cell>
          <cell r="G427">
            <v>72</v>
          </cell>
          <cell r="H427">
            <v>60403.3</v>
          </cell>
          <cell r="I427">
            <v>4349037.5999999996</v>
          </cell>
        </row>
        <row r="429">
          <cell r="C429" t="str">
            <v>9.14</v>
          </cell>
          <cell r="D429" t="str">
            <v xml:space="preserve"> Vibrattory Roller 5 - 8 t</v>
          </cell>
          <cell r="F429" t="str">
            <v>hour</v>
          </cell>
          <cell r="G429">
            <v>78</v>
          </cell>
          <cell r="H429">
            <v>45410.28</v>
          </cell>
          <cell r="I429">
            <v>3542001.84</v>
          </cell>
        </row>
        <row r="431">
          <cell r="C431" t="str">
            <v>9.15</v>
          </cell>
          <cell r="D431" t="str">
            <v xml:space="preserve"> Vibratory Compactor 1.5 - 3.0 hp</v>
          </cell>
          <cell r="F431" t="str">
            <v>hour</v>
          </cell>
          <cell r="G431">
            <v>85</v>
          </cell>
          <cell r="I431">
            <v>0</v>
          </cell>
        </row>
        <row r="433">
          <cell r="C433" t="str">
            <v>9.16</v>
          </cell>
          <cell r="D433" t="str">
            <v xml:space="preserve"> Tyred Roller 8 - 10 t</v>
          </cell>
          <cell r="F433" t="str">
            <v>hour</v>
          </cell>
          <cell r="G433">
            <v>85</v>
          </cell>
          <cell r="H433">
            <v>50407.95</v>
          </cell>
          <cell r="I433">
            <v>4284675.75</v>
          </cell>
        </row>
        <row r="435">
          <cell r="C435" t="str">
            <v>9.17</v>
          </cell>
          <cell r="D435" t="str">
            <v xml:space="preserve"> Compressor 4000 - 6500 l/m</v>
          </cell>
          <cell r="F435" t="str">
            <v>hour</v>
          </cell>
          <cell r="G435">
            <v>75</v>
          </cell>
          <cell r="H435">
            <v>26930.5</v>
          </cell>
          <cell r="I435">
            <v>2019787.5</v>
          </cell>
        </row>
        <row r="437">
          <cell r="C437" t="str">
            <v>9.18</v>
          </cell>
          <cell r="D437" t="str">
            <v xml:space="preserve"> Concrete Mixer 0.3 - 0.6 m3</v>
          </cell>
          <cell r="F437" t="str">
            <v>hour</v>
          </cell>
          <cell r="G437">
            <v>75</v>
          </cell>
          <cell r="H437">
            <v>3384.1</v>
          </cell>
          <cell r="I437">
            <v>253807.5</v>
          </cell>
        </row>
        <row r="439">
          <cell r="C439" t="str">
            <v>9.19</v>
          </cell>
          <cell r="D439" t="str">
            <v xml:space="preserve"> Water pump 70 - 100 m</v>
          </cell>
          <cell r="F439" t="str">
            <v>hour</v>
          </cell>
          <cell r="G439">
            <v>25</v>
          </cell>
          <cell r="I439">
            <v>0</v>
          </cell>
        </row>
        <row r="441">
          <cell r="C441" t="str">
            <v>9.20</v>
          </cell>
          <cell r="D441" t="str">
            <v xml:space="preserve"> Material for Dayworks</v>
          </cell>
          <cell r="F441" t="str">
            <v>Ls</v>
          </cell>
          <cell r="G441">
            <v>1</v>
          </cell>
          <cell r="I441">
            <v>0</v>
          </cell>
        </row>
        <row r="443">
          <cell r="D443" t="str">
            <v xml:space="preserve"> Total Bid Price for Division 9 (Carry to Summary of Bill of Quantities)</v>
          </cell>
          <cell r="I443">
            <v>38377001.689999998</v>
          </cell>
        </row>
        <row r="445">
          <cell r="D445" t="str">
            <v xml:space="preserve"> DIV. 10 - ROUTINE MAINTENANCE WORKS</v>
          </cell>
        </row>
        <row r="447">
          <cell r="C447" t="str">
            <v>10.1(1)</v>
          </cell>
          <cell r="D447" t="str">
            <v xml:space="preserve"> Routine Maintenance of Pavement</v>
          </cell>
          <cell r="F447" t="str">
            <v>lump sum</v>
          </cell>
          <cell r="G447">
            <v>1</v>
          </cell>
          <cell r="H447">
            <v>12818171.300000001</v>
          </cell>
          <cell r="I447">
            <v>12818171.300000001</v>
          </cell>
        </row>
        <row r="449">
          <cell r="C449" t="str">
            <v>10.1(2)</v>
          </cell>
          <cell r="D449" t="str">
            <v xml:space="preserve"> Routine Maintenance of Shoulder</v>
          </cell>
          <cell r="F449" t="str">
            <v>lump sum</v>
          </cell>
          <cell r="G449">
            <v>1</v>
          </cell>
          <cell r="H449">
            <v>21539838.700000003</v>
          </cell>
          <cell r="I449">
            <v>21539838.699999999</v>
          </cell>
        </row>
        <row r="451">
          <cell r="C451" t="str">
            <v>10.1(3)</v>
          </cell>
          <cell r="D451" t="str">
            <v xml:space="preserve"> Routine Maintenance of Ditches, Drains, Cutting</v>
          </cell>
          <cell r="F451" t="str">
            <v>lump sum</v>
          </cell>
          <cell r="G451">
            <v>1</v>
          </cell>
          <cell r="H451">
            <v>8251753.5999999996</v>
          </cell>
          <cell r="I451">
            <v>8251753.5999999996</v>
          </cell>
        </row>
        <row r="452">
          <cell r="D452" t="str">
            <v>&amp; Embankment</v>
          </cell>
        </row>
        <row r="453">
          <cell r="C453" t="str">
            <v>10.1(4)</v>
          </cell>
          <cell r="D453" t="str">
            <v xml:space="preserve"> Routine Maintenance of Road Furniture</v>
          </cell>
          <cell r="F453" t="str">
            <v>lump sum</v>
          </cell>
          <cell r="G453">
            <v>1</v>
          </cell>
          <cell r="H453">
            <v>2221870</v>
          </cell>
          <cell r="I453">
            <v>2221870</v>
          </cell>
        </row>
        <row r="455">
          <cell r="C455" t="str">
            <v>10.1(5)</v>
          </cell>
          <cell r="D455" t="str">
            <v xml:space="preserve"> Routine Maintenance of Bridge</v>
          </cell>
          <cell r="F455" t="str">
            <v>lump sum</v>
          </cell>
          <cell r="G455">
            <v>1</v>
          </cell>
          <cell r="H455">
            <v>6656705</v>
          </cell>
          <cell r="I455">
            <v>6656705</v>
          </cell>
        </row>
        <row r="457">
          <cell r="D457" t="str">
            <v xml:space="preserve"> Total Bid Price for Division 10 (Carry to Summary of Bill of Quantities)</v>
          </cell>
          <cell r="I457">
            <v>51488338.600000001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13.xml><?xml version="1.0" encoding="utf-8"?>
<externalLink xmlns="http://schemas.openxmlformats.org/spreadsheetml/2006/main">
  <externalBook xmlns:r="http://schemas.openxmlformats.org/officeDocument/2006/relationships" r:id="rId1">
    <sheetNames>
      <sheetName val="HARGA DASAR"/>
      <sheetName val="BAHAN"/>
      <sheetName val="UPAH"/>
      <sheetName val="sewa"/>
      <sheetName val="Peralatan"/>
      <sheetName val="9"/>
      <sheetName val="8"/>
      <sheetName val="7"/>
      <sheetName val="6"/>
      <sheetName val="5"/>
      <sheetName val="4"/>
      <sheetName val="3"/>
      <sheetName val="2"/>
      <sheetName val="Sheet2"/>
      <sheetName val="DIV-4"/>
      <sheetName val="DIV-8"/>
      <sheetName val="DIV-3"/>
      <sheetName val="DIV-5"/>
      <sheetName val="DIV-9"/>
      <sheetName val="DIV-7"/>
      <sheetName val="DIV-6"/>
      <sheetName val="DIV-2"/>
      <sheetName val="NP (2)"/>
      <sheetName val="Rekap Biaya"/>
      <sheetName val="Kuantitas &amp; Harga"/>
      <sheetName val="%"/>
      <sheetName val="Ranking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14.xml><?xml version="1.0" encoding="utf-8"?>
<externalLink xmlns="http://schemas.openxmlformats.org/spreadsheetml/2006/main">
  <externalBook xmlns:r="http://schemas.openxmlformats.org/officeDocument/2006/relationships" r:id="rId1">
    <sheetNames>
      <sheetName val="CashFlow"/>
      <sheetName val="Alat"/>
      <sheetName val="PP"/>
      <sheetName val="BAU"/>
      <sheetName val="Rupa2"/>
      <sheetName val="Bank"/>
      <sheetName val="Sheet3"/>
      <sheetName val="volgab"/>
      <sheetName val="DashBoard"/>
      <sheetName val="RekapTotalHub"/>
      <sheetName val="RekapitulasiHub"/>
      <sheetName val="RABHub"/>
      <sheetName val="UnitRate"/>
      <sheetName val="PriceList"/>
      <sheetName val="banding"/>
      <sheetName val="beton"/>
      <sheetName val="Summary"/>
      <sheetName val="DashBoard (2)"/>
      <sheetName val="RABWaskita"/>
      <sheetName val="HarSat"/>
      <sheetName val="AnaBetMortar"/>
      <sheetName val="SchedulePayment"/>
      <sheetName val="BOQKonsultan"/>
    </sheetNames>
    <sheetDataSet>
      <sheetData sheetId="0" refreshError="1">
        <row r="61">
          <cell r="S61">
            <v>0.18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194">
          <cell r="J194">
            <v>0.6</v>
          </cell>
        </row>
      </sheetData>
      <sheetData sheetId="20" refreshError="1"/>
      <sheetData sheetId="21" refreshError="1"/>
      <sheetData sheetId="22" refreshError="1"/>
    </sheetDataSet>
  </externalBook>
</externalLink>
</file>

<file path=xl/externalLinks/externalLink215.xml><?xml version="1.0" encoding="utf-8"?>
<externalLink xmlns="http://schemas.openxmlformats.org/spreadsheetml/2006/main">
  <externalBook xmlns:r="http://schemas.openxmlformats.org/officeDocument/2006/relationships" r:id="rId1">
    <sheetNames>
      <sheetName val="HARGA DASAR"/>
      <sheetName val="BAHAN"/>
      <sheetName val="UPAH"/>
      <sheetName val="sewa"/>
      <sheetName val="Peralatan"/>
      <sheetName val="9"/>
      <sheetName val="8"/>
      <sheetName val="7"/>
      <sheetName val="6"/>
      <sheetName val="5"/>
      <sheetName val="4"/>
      <sheetName val="3"/>
      <sheetName val="2"/>
      <sheetName val="Sheet2"/>
    </sheetNames>
    <sheetDataSet>
      <sheetData sheetId="0" refreshError="1"/>
      <sheetData sheetId="1">
        <row r="9">
          <cell r="G9">
            <v>145900</v>
          </cell>
        </row>
        <row r="10">
          <cell r="G10">
            <v>177300</v>
          </cell>
        </row>
      </sheetData>
      <sheetData sheetId="2" refreshError="1"/>
      <sheetData sheetId="3" refreshError="1"/>
      <sheetData sheetId="4" refreshError="1"/>
      <sheetData sheetId="5" refreshError="1"/>
      <sheetData sheetId="6" refreshError="1"/>
      <sheetData sheetId="7"/>
      <sheetData sheetId="8" refreshError="1"/>
      <sheetData sheetId="9"/>
      <sheetData sheetId="10" refreshError="1"/>
      <sheetData sheetId="11"/>
      <sheetData sheetId="12" refreshError="1"/>
      <sheetData sheetId="13" refreshError="1"/>
    </sheetDataSet>
  </externalBook>
</externalLink>
</file>

<file path=xl/externalLinks/externalLink216.xml><?xml version="1.0" encoding="utf-8"?>
<externalLink xmlns="http://schemas.openxmlformats.org/spreadsheetml/2006/main">
  <externalBook xmlns:r="http://schemas.openxmlformats.org/officeDocument/2006/relationships" r:id="rId1">
    <sheetNames>
      <sheetName val="infor"/>
      <sheetName val="% $ P-UTAMA"/>
      <sheetName val="REKAP"/>
      <sheetName val="KWANTITAS"/>
      <sheetName val="AGGR"/>
      <sheetName val="QUARI"/>
      <sheetName val="BASIC"/>
      <sheetName val="ALAT"/>
      <sheetName val="1"/>
      <sheetName val="2"/>
      <sheetName val="3"/>
      <sheetName val="4"/>
      <sheetName val="5"/>
      <sheetName val="6"/>
      <sheetName val="7"/>
      <sheetName val="8"/>
      <sheetName val="9"/>
      <sheetName val="10"/>
      <sheetName val="ON SITE"/>
      <sheetName val="ASPAL"/>
      <sheetName val="DAFTAR UPA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720">
          <cell r="U720" t="str">
            <v xml:space="preserve">Analisa EI-232 </v>
          </cell>
        </row>
        <row r="722">
          <cell r="L722" t="str">
            <v xml:space="preserve">ANALISA HARGA SATUAN </v>
          </cell>
        </row>
        <row r="725">
          <cell r="L725" t="str">
            <v xml:space="preserve">  Nama Penawar</v>
          </cell>
          <cell r="P725" t="str">
            <v>CV. MITA RIZEKI</v>
          </cell>
        </row>
        <row r="726">
          <cell r="L726" t="str">
            <v xml:space="preserve">  Nama Proyek </v>
          </cell>
          <cell r="P726" t="str">
            <v xml:space="preserve">Bagian Proyek Pembangunan Jalan Lipat Kajang - Batas Sumut </v>
          </cell>
        </row>
        <row r="727">
          <cell r="L727" t="str">
            <v xml:space="preserve">  Nama paket</v>
          </cell>
          <cell r="P727" t="str">
            <v xml:space="preserve">Pembangunan Jalan Lipat Kajang - Lea Paris - Bts. Sumut </v>
          </cell>
        </row>
        <row r="728">
          <cell r="L728" t="str">
            <v xml:space="preserve">  No. Paket Kontrak</v>
          </cell>
          <cell r="P728" t="str">
            <v>BANG - 07 A</v>
          </cell>
        </row>
        <row r="729">
          <cell r="L729" t="str">
            <v xml:space="preserve">  Provinsi</v>
          </cell>
          <cell r="P729" t="str">
            <v>Nanggroe Aceh Darussalam</v>
          </cell>
        </row>
        <row r="730">
          <cell r="P730" t="str">
            <v>:</v>
          </cell>
        </row>
        <row r="731">
          <cell r="L731" t="str">
            <v>ITEM PEMBAYARAN NO.</v>
          </cell>
          <cell r="P731" t="str">
            <v>:  2.3 (2)</v>
          </cell>
        </row>
        <row r="732">
          <cell r="L732" t="str">
            <v>JENIS PEKERJAAN</v>
          </cell>
          <cell r="P732" t="str">
            <v>:  Gorong2 Pipa Beton Bertulang,</v>
          </cell>
        </row>
        <row r="733">
          <cell r="L733" t="str">
            <v>SATUAN PEMBAYARAN</v>
          </cell>
          <cell r="P733" t="str">
            <v>:  M1</v>
          </cell>
          <cell r="R733" t="str">
            <v>Ø 45 - &lt;75cm</v>
          </cell>
        </row>
        <row r="736">
          <cell r="R736" t="str">
            <v>PERKIRAAN</v>
          </cell>
          <cell r="S736" t="str">
            <v>HARGA</v>
          </cell>
          <cell r="T736" t="str">
            <v>JUMLAH</v>
          </cell>
        </row>
        <row r="737">
          <cell r="L737" t="str">
            <v>NO.</v>
          </cell>
          <cell r="N737" t="str">
            <v>KOMPONEN</v>
          </cell>
          <cell r="Q737" t="str">
            <v>SATUAN</v>
          </cell>
          <cell r="R737" t="str">
            <v>KUANTITAS</v>
          </cell>
          <cell r="S737" t="str">
            <v>SATUAN</v>
          </cell>
          <cell r="T737" t="str">
            <v>HARGA</v>
          </cell>
        </row>
        <row r="738">
          <cell r="S738" t="str">
            <v>(Rp.)</v>
          </cell>
          <cell r="T738" t="str">
            <v>(Rp.)</v>
          </cell>
        </row>
        <row r="741">
          <cell r="L741" t="str">
            <v>A.</v>
          </cell>
          <cell r="N741" t="str">
            <v>TENAGA</v>
          </cell>
        </row>
        <row r="743">
          <cell r="L743" t="str">
            <v>1.</v>
          </cell>
          <cell r="N743" t="str">
            <v>Pekerja</v>
          </cell>
          <cell r="P743" t="str">
            <v>(L01)</v>
          </cell>
          <cell r="Q743" t="str">
            <v>jam</v>
          </cell>
          <cell r="R743">
            <v>4.9000000000000004</v>
          </cell>
          <cell r="S743">
            <v>2970.2857142857142</v>
          </cell>
          <cell r="V743">
            <v>14554.400000000001</v>
          </cell>
        </row>
        <row r="744">
          <cell r="L744" t="str">
            <v>2.</v>
          </cell>
          <cell r="N744" t="str">
            <v>Tukang</v>
          </cell>
          <cell r="P744" t="str">
            <v>(L02)</v>
          </cell>
          <cell r="Q744" t="str">
            <v>jam</v>
          </cell>
          <cell r="R744">
            <v>1.4</v>
          </cell>
          <cell r="S744">
            <v>3147.8571428571427</v>
          </cell>
          <cell r="V744">
            <v>4406.9999999999991</v>
          </cell>
        </row>
        <row r="745">
          <cell r="L745" t="str">
            <v>3.</v>
          </cell>
          <cell r="N745" t="str">
            <v>Mandor</v>
          </cell>
          <cell r="P745" t="str">
            <v>(L03)</v>
          </cell>
          <cell r="Q745" t="str">
            <v>jam</v>
          </cell>
          <cell r="R745">
            <v>0.7</v>
          </cell>
          <cell r="S745">
            <v>3632.1428571428573</v>
          </cell>
          <cell r="V745">
            <v>2542.5</v>
          </cell>
        </row>
        <row r="747">
          <cell r="R747" t="str">
            <v xml:space="preserve">JUMLAH HARGA TENAGA   </v>
          </cell>
          <cell r="V747">
            <v>21503.9</v>
          </cell>
        </row>
        <row r="749">
          <cell r="L749" t="str">
            <v>B.</v>
          </cell>
          <cell r="N749" t="str">
            <v>BAHAN</v>
          </cell>
        </row>
        <row r="751">
          <cell r="L751" t="str">
            <v>1.</v>
          </cell>
          <cell r="N751" t="str">
            <v>Beton K-300</v>
          </cell>
          <cell r="P751" t="str">
            <v>(EI-714)</v>
          </cell>
          <cell r="Q751" t="str">
            <v>M3</v>
          </cell>
          <cell r="R751">
            <v>0.13579534245141872</v>
          </cell>
          <cell r="S751">
            <v>605873</v>
          </cell>
          <cell r="V751">
            <v>82274.731517068416</v>
          </cell>
        </row>
        <row r="752">
          <cell r="L752" t="str">
            <v>2.</v>
          </cell>
          <cell r="N752" t="str">
            <v>Baja Tulangan</v>
          </cell>
          <cell r="P752" t="str">
            <v>(M39)</v>
          </cell>
          <cell r="Q752" t="str">
            <v>Kg</v>
          </cell>
          <cell r="R752">
            <v>14.937487669656059</v>
          </cell>
          <cell r="S752">
            <v>8000</v>
          </cell>
          <cell r="V752">
            <v>5800</v>
          </cell>
        </row>
        <row r="753">
          <cell r="L753" t="str">
            <v>3.</v>
          </cell>
          <cell r="N753" t="str">
            <v>Urugan Porus</v>
          </cell>
          <cell r="P753" t="str">
            <v>(EI-241)</v>
          </cell>
          <cell r="Q753" t="str">
            <v>M3</v>
          </cell>
          <cell r="R753">
            <v>0.13965000000000002</v>
          </cell>
          <cell r="S753">
            <v>94791.182676543947</v>
          </cell>
          <cell r="V753">
            <v>13237.588660779364</v>
          </cell>
        </row>
        <row r="754">
          <cell r="L754" t="str">
            <v>4.</v>
          </cell>
          <cell r="N754" t="str">
            <v>Mat. Pilihan</v>
          </cell>
          <cell r="P754" t="str">
            <v>(M09)</v>
          </cell>
          <cell r="Q754" t="str">
            <v>M3</v>
          </cell>
          <cell r="R754">
            <v>0.99875250000000027</v>
          </cell>
          <cell r="S754">
            <v>0</v>
          </cell>
          <cell r="V754">
            <v>0</v>
          </cell>
        </row>
        <row r="757">
          <cell r="R757" t="str">
            <v xml:space="preserve">JUMLAH HARGA BAHAN   </v>
          </cell>
          <cell r="V757">
            <v>101312.32017784778</v>
          </cell>
        </row>
        <row r="759">
          <cell r="L759" t="str">
            <v>C.</v>
          </cell>
          <cell r="N759" t="str">
            <v>PERALATAN</v>
          </cell>
        </row>
        <row r="761">
          <cell r="L761" t="str">
            <v>1.</v>
          </cell>
          <cell r="N761" t="str">
            <v>Tamper</v>
          </cell>
          <cell r="P761" t="str">
            <v>(E25)</v>
          </cell>
          <cell r="Q761" t="str">
            <v>Jam</v>
          </cell>
          <cell r="R761">
            <v>0.30082906626506029</v>
          </cell>
          <cell r="S761">
            <v>12661.558707685757</v>
          </cell>
          <cell r="V761">
            <v>3808.9648834933496</v>
          </cell>
        </row>
        <row r="762">
          <cell r="L762" t="str">
            <v>2.</v>
          </cell>
          <cell r="N762" t="str">
            <v>Dump Truck</v>
          </cell>
          <cell r="P762" t="str">
            <v>(E08)</v>
          </cell>
          <cell r="Q762" t="str">
            <v>Jam</v>
          </cell>
          <cell r="R762">
            <v>0.16566265060240967</v>
          </cell>
          <cell r="S762">
            <v>97004.323762938846</v>
          </cell>
          <cell r="V762">
            <v>16069.993394462765</v>
          </cell>
        </row>
        <row r="763">
          <cell r="L763" t="str">
            <v>3.</v>
          </cell>
          <cell r="N763" t="str">
            <v>Alat  Bantu</v>
          </cell>
          <cell r="Q763" t="str">
            <v>Ls</v>
          </cell>
          <cell r="R763">
            <v>1</v>
          </cell>
          <cell r="S763">
            <v>900</v>
          </cell>
          <cell r="V763">
            <v>900</v>
          </cell>
        </row>
        <row r="769">
          <cell r="R769" t="str">
            <v xml:space="preserve">JUMLAH HARGA PERALATAN   </v>
          </cell>
          <cell r="V769">
            <v>20778.958277956113</v>
          </cell>
        </row>
        <row r="771">
          <cell r="L771" t="str">
            <v>D.</v>
          </cell>
          <cell r="N771" t="str">
            <v>JUMLAH HARGA TENAGA, BAHAN DAN PERALATAN  ( A + B + C )</v>
          </cell>
          <cell r="V771">
            <v>143595.17845580389</v>
          </cell>
        </row>
        <row r="772">
          <cell r="L772" t="str">
            <v>E.</v>
          </cell>
          <cell r="N772" t="str">
            <v>OVERHEAD &amp; PROFIT</v>
          </cell>
          <cell r="Q772">
            <v>10</v>
          </cell>
          <cell r="R772" t="str">
            <v>%  x  D</v>
          </cell>
          <cell r="V772">
            <v>14359.517845580391</v>
          </cell>
        </row>
        <row r="773">
          <cell r="L773" t="str">
            <v>F.</v>
          </cell>
          <cell r="N773" t="str">
            <v>HARGA SATUAN PEKERJAAN  ( D + E )</v>
          </cell>
          <cell r="V773">
            <v>157954.69630138428</v>
          </cell>
        </row>
        <row r="774">
          <cell r="L774" t="str">
            <v>G</v>
          </cell>
          <cell r="N774" t="str">
            <v>DIBULATKAN</v>
          </cell>
          <cell r="V774">
            <v>157954</v>
          </cell>
        </row>
        <row r="775">
          <cell r="L775" t="str">
            <v>Note: 1</v>
          </cell>
          <cell r="N775" t="str">
            <v>SATUAN dapat berdasarkan atas jam operasi untuk Tenaga Kerja dan Peralatan, volume dan/atau ukuran</v>
          </cell>
        </row>
        <row r="776">
          <cell r="N776" t="str">
            <v>berat untuk bahan-bahan.</v>
          </cell>
        </row>
        <row r="777">
          <cell r="L777">
            <v>2</v>
          </cell>
          <cell r="N777" t="str">
            <v>Kuantitas satuan adalah kuantitas setiap komponen untuk menyelesaikan satu satuan pekerjaan dari nomor</v>
          </cell>
        </row>
        <row r="778">
          <cell r="N778" t="str">
            <v>mata pembayaran.</v>
          </cell>
        </row>
        <row r="779">
          <cell r="L779">
            <v>3</v>
          </cell>
          <cell r="N779" t="str">
            <v>Biaya satuan untuk peralatan sudah termasuk bahan bakar, bahan habis dipakai dan operator.</v>
          </cell>
        </row>
        <row r="780">
          <cell r="L780">
            <v>4</v>
          </cell>
          <cell r="N780" t="str">
            <v>Biaya satuan sudah termasuk pengeluaran untuk seluruh pajak yang berkaitan (tetapi tidak termasuk PPN</v>
          </cell>
        </row>
        <row r="781">
          <cell r="N781" t="str">
            <v>yang dibayar dari kontrak) dan biaya-biaya lainnya.</v>
          </cell>
        </row>
        <row r="1508">
          <cell r="A1508" t="str">
            <v>ITEM PEMBAYARAN NO.</v>
          </cell>
          <cell r="D1508" t="str">
            <v>:  2.4 (3)</v>
          </cell>
          <cell r="J1508" t="str">
            <v xml:space="preserve">Analisa LI-243 </v>
          </cell>
        </row>
        <row r="1509">
          <cell r="A1509" t="str">
            <v>JENIS PEKERJAAN</v>
          </cell>
          <cell r="D1509" t="str">
            <v>:  Pipa Berlubang Banyak</v>
          </cell>
        </row>
        <row r="1510">
          <cell r="A1510" t="str">
            <v>SATUAN PEMBAYARAN</v>
          </cell>
          <cell r="D1510" t="str">
            <v>:  M'</v>
          </cell>
          <cell r="J1510" t="str">
            <v xml:space="preserve">         URAIAN ANALISA HARGA SATUAN</v>
          </cell>
        </row>
        <row r="1513">
          <cell r="A1513" t="str">
            <v>No.</v>
          </cell>
          <cell r="C1513" t="str">
            <v>U R A I A N</v>
          </cell>
          <cell r="G1513" t="str">
            <v>KODE</v>
          </cell>
          <cell r="H1513" t="str">
            <v>KOEF.</v>
          </cell>
          <cell r="I1513" t="str">
            <v>SATUAN</v>
          </cell>
          <cell r="J1513" t="str">
            <v>KETERANGAN</v>
          </cell>
        </row>
        <row r="1516">
          <cell r="A1516" t="str">
            <v>I.</v>
          </cell>
          <cell r="C1516" t="str">
            <v>ASUMSI</v>
          </cell>
        </row>
        <row r="1517">
          <cell r="A1517">
            <v>1</v>
          </cell>
          <cell r="C1517" t="str">
            <v>Pekerjaan dilakukan secara manual</v>
          </cell>
        </row>
        <row r="1518">
          <cell r="A1518">
            <v>2</v>
          </cell>
          <cell r="C1518" t="str">
            <v>Lokasi pekerjaan : sepanjang jalan</v>
          </cell>
        </row>
        <row r="1519">
          <cell r="A1519">
            <v>3</v>
          </cell>
          <cell r="C1519" t="str">
            <v>Kondisi Jalan   :  sedang / baik</v>
          </cell>
        </row>
        <row r="1520">
          <cell r="A1520">
            <v>4</v>
          </cell>
          <cell r="C1520" t="str">
            <v>Jam kerja efektif per-hari</v>
          </cell>
          <cell r="G1520" t="str">
            <v>Tk</v>
          </cell>
          <cell r="H1520">
            <v>7</v>
          </cell>
          <cell r="I1520" t="str">
            <v>Jam</v>
          </cell>
        </row>
        <row r="1521">
          <cell r="A1521">
            <v>5</v>
          </cell>
          <cell r="C1521" t="str">
            <v>Diameter dalam pipa</v>
          </cell>
          <cell r="G1521" t="str">
            <v>d</v>
          </cell>
          <cell r="H1521">
            <v>0.1</v>
          </cell>
          <cell r="I1521" t="str">
            <v>M</v>
          </cell>
        </row>
        <row r="1522">
          <cell r="A1522">
            <v>6</v>
          </cell>
          <cell r="C1522" t="str">
            <v>Material penyaring terdiri dari material porus</v>
          </cell>
        </row>
        <row r="1523">
          <cell r="A1523">
            <v>7</v>
          </cell>
          <cell r="C1523" t="str">
            <v>Penyangga sambungan pipa dengan mortar</v>
          </cell>
        </row>
        <row r="1524">
          <cell r="A1524" t="str">
            <v>II.</v>
          </cell>
          <cell r="C1524" t="str">
            <v>URUTAN KERJA</v>
          </cell>
        </row>
        <row r="1525">
          <cell r="A1525">
            <v>1</v>
          </cell>
          <cell r="C1525" t="str">
            <v>Semua material diterima di lokasi pekerjaan</v>
          </cell>
        </row>
        <row r="1526">
          <cell r="A1526">
            <v>2</v>
          </cell>
          <cell r="C1526" t="str">
            <v>Pekerjaan dilakukan secara manual dengan</v>
          </cell>
        </row>
        <row r="1527">
          <cell r="C1527" t="str">
            <v>menggunakan alat bantu kecil</v>
          </cell>
        </row>
        <row r="1528">
          <cell r="A1528">
            <v>3</v>
          </cell>
          <cell r="C1528" t="str">
            <v>Pekerjaan galian dibayar tersendiri.</v>
          </cell>
        </row>
        <row r="1529">
          <cell r="A1529" t="str">
            <v>III.</v>
          </cell>
          <cell r="C1529" t="str">
            <v>PEMAKAIAN BAHAN, ALAT DAN TENAGA</v>
          </cell>
        </row>
        <row r="1530">
          <cell r="A1530" t="str">
            <v xml:space="preserve">   1.</v>
          </cell>
          <cell r="C1530" t="str">
            <v>BAHAN</v>
          </cell>
        </row>
        <row r="1531">
          <cell r="C1531" t="str">
            <v>Diperlukan material :</v>
          </cell>
        </row>
        <row r="1532">
          <cell r="C1532" t="str">
            <v>- Pipa Porous</v>
          </cell>
          <cell r="G1532" t="str">
            <v>(M25)</v>
          </cell>
          <cell r="H1532">
            <v>1.05</v>
          </cell>
          <cell r="I1532" t="str">
            <v>M'</v>
          </cell>
        </row>
        <row r="1533">
          <cell r="C1533" t="str">
            <v>- Mortar (penyangga sambungan pipa) = 2 x (0.05x0.05x0.05)</v>
          </cell>
          <cell r="G1533" t="str">
            <v>Mr</v>
          </cell>
          <cell r="H1533">
            <v>2.5000000000000006E-4</v>
          </cell>
          <cell r="I1533" t="str">
            <v>M3</v>
          </cell>
        </row>
        <row r="1534">
          <cell r="C1534" t="str">
            <v>- Semen</v>
          </cell>
          <cell r="D1534" t="str">
            <v>= 20% x Mr x Bj Mortar 1.8 T/m3</v>
          </cell>
          <cell r="G1534" t="str">
            <v>(M12)</v>
          </cell>
          <cell r="H1534">
            <v>9.0000000000000038E-2</v>
          </cell>
          <cell r="I1534" t="str">
            <v>Kg</v>
          </cell>
        </row>
        <row r="1535">
          <cell r="C1535" t="str">
            <v>- Pasir</v>
          </cell>
          <cell r="D1535" t="str">
            <v>= 80% x Mr</v>
          </cell>
          <cell r="G1535" t="str">
            <v>(M01)</v>
          </cell>
          <cell r="H1535">
            <v>2.0000000000000006E-4</v>
          </cell>
          <cell r="I1535" t="str">
            <v>M3</v>
          </cell>
        </row>
        <row r="1536">
          <cell r="C1536" t="str">
            <v>- Filter stripe dan lain2 (pada sambungan)</v>
          </cell>
          <cell r="G1536" t="str">
            <v>-</v>
          </cell>
          <cell r="H1536" t="str">
            <v>-</v>
          </cell>
          <cell r="I1536" t="str">
            <v>Ls</v>
          </cell>
        </row>
        <row r="1537">
          <cell r="A1537" t="str">
            <v xml:space="preserve">   2.</v>
          </cell>
          <cell r="C1537" t="str">
            <v>ALAT</v>
          </cell>
        </row>
        <row r="1538">
          <cell r="A1538" t="str">
            <v>2.b.</v>
          </cell>
          <cell r="C1538" t="str">
            <v>ALAT  BANTU</v>
          </cell>
          <cell r="J1538" t="str">
            <v>Lump Sump</v>
          </cell>
        </row>
        <row r="1539">
          <cell r="C1539" t="str">
            <v>Diperlukan alat-alat bantu kecil</v>
          </cell>
        </row>
        <row r="1540">
          <cell r="C1540" t="str">
            <v>- Sekop  =   2   buah</v>
          </cell>
        </row>
        <row r="1541">
          <cell r="C1541" t="str">
            <v>- Pacul   =   2   buah</v>
          </cell>
        </row>
        <row r="1542">
          <cell r="C1542" t="str">
            <v>- Alat-alat kecil lain</v>
          </cell>
        </row>
        <row r="1543">
          <cell r="A1543" t="str">
            <v xml:space="preserve">   3.</v>
          </cell>
          <cell r="C1543" t="str">
            <v>TENAGA</v>
          </cell>
        </row>
        <row r="1544">
          <cell r="C1544" t="str">
            <v>Produksi yang dapat diselesaikan / hari</v>
          </cell>
          <cell r="G1544" t="str">
            <v>Qt</v>
          </cell>
          <cell r="H1544">
            <v>12</v>
          </cell>
          <cell r="I1544" t="str">
            <v>M'</v>
          </cell>
        </row>
        <row r="1545">
          <cell r="C1545" t="str">
            <v>Kebutuhan tenaga :</v>
          </cell>
        </row>
        <row r="1546">
          <cell r="D1546" t="str">
            <v>- Pekerja</v>
          </cell>
          <cell r="G1546" t="str">
            <v>P</v>
          </cell>
          <cell r="H1546">
            <v>2</v>
          </cell>
          <cell r="I1546" t="str">
            <v>orang</v>
          </cell>
        </row>
        <row r="1547">
          <cell r="D1547" t="str">
            <v>- Tukang</v>
          </cell>
          <cell r="G1547" t="str">
            <v>T</v>
          </cell>
          <cell r="H1547">
            <v>1</v>
          </cell>
          <cell r="I1547" t="str">
            <v>orang</v>
          </cell>
        </row>
        <row r="1548">
          <cell r="D1548" t="str">
            <v>- Mandor</v>
          </cell>
          <cell r="G1548" t="str">
            <v>M</v>
          </cell>
          <cell r="H1548">
            <v>1</v>
          </cell>
          <cell r="I1548" t="str">
            <v>orang</v>
          </cell>
        </row>
        <row r="1549">
          <cell r="C1549" t="str">
            <v>Koefisien tenaga / M1   :</v>
          </cell>
        </row>
        <row r="1550">
          <cell r="D1550" t="str">
            <v>- Pekerja</v>
          </cell>
          <cell r="E1550" t="str">
            <v>= (Tk x P) : Qt</v>
          </cell>
          <cell r="G1550" t="str">
            <v>(L01)</v>
          </cell>
          <cell r="H1550">
            <v>1.1666666666666667</v>
          </cell>
          <cell r="I1550" t="str">
            <v>Jam</v>
          </cell>
        </row>
        <row r="1551">
          <cell r="D1551" t="str">
            <v>- Tukang</v>
          </cell>
          <cell r="E1551" t="str">
            <v>= (Tk x T) : Qt</v>
          </cell>
          <cell r="G1551" t="str">
            <v>(L02)</v>
          </cell>
          <cell r="H1551">
            <v>0.58333333333333337</v>
          </cell>
          <cell r="I1551" t="str">
            <v>Jam</v>
          </cell>
        </row>
        <row r="1552">
          <cell r="D1552" t="str">
            <v>- Mandor</v>
          </cell>
          <cell r="E1552" t="str">
            <v>= (Tk x M) : Qt</v>
          </cell>
          <cell r="G1552" t="str">
            <v>(L03)</v>
          </cell>
          <cell r="H1552">
            <v>0.58333333333333337</v>
          </cell>
          <cell r="I1552" t="str">
            <v>Jam</v>
          </cell>
        </row>
        <row r="1554">
          <cell r="A1554" t="str">
            <v>4.</v>
          </cell>
          <cell r="C1554" t="str">
            <v>HARGA DASAR SATUAN UPAH, BAHAN DAN ALAT</v>
          </cell>
        </row>
        <row r="1555">
          <cell r="C1555" t="str">
            <v>Lihat lampiran.</v>
          </cell>
        </row>
        <row r="1556">
          <cell r="A1556" t="str">
            <v>5.</v>
          </cell>
          <cell r="C1556" t="str">
            <v>ANALISA HARGA SATUAN PEKERJAAN</v>
          </cell>
        </row>
        <row r="1557">
          <cell r="C1557" t="str">
            <v>Lihat perhitungan dalam FORMULIR STANDAR UNTUK</v>
          </cell>
        </row>
        <row r="1558">
          <cell r="C1558" t="str">
            <v>PEREKEMAN ANALISA MASING-MASING HARGA</v>
          </cell>
        </row>
        <row r="1559">
          <cell r="C1559" t="str">
            <v>SATUAN.</v>
          </cell>
        </row>
        <row r="1560">
          <cell r="C1560" t="str">
            <v>Didapat Harga Satuan Pekerjaan :</v>
          </cell>
        </row>
        <row r="1563">
          <cell r="C1563" t="str">
            <v xml:space="preserve">Rp.  </v>
          </cell>
          <cell r="D1563">
            <v>8833</v>
          </cell>
          <cell r="E1563" t="str">
            <v xml:space="preserve"> / M'</v>
          </cell>
        </row>
        <row r="1565">
          <cell r="A1565" t="str">
            <v>6.</v>
          </cell>
          <cell r="C1565" t="str">
            <v>WAKTU PELAKSANAAN YANG DIPERLUKAN</v>
          </cell>
        </row>
        <row r="1566">
          <cell r="C1566" t="str">
            <v>Masa Pelaksanaan :</v>
          </cell>
          <cell r="D1566" t="str">
            <v>. . . . . . . . . . . .</v>
          </cell>
          <cell r="E1566" t="str">
            <v>bulan</v>
          </cell>
        </row>
        <row r="1567">
          <cell r="A1567" t="str">
            <v>7.</v>
          </cell>
          <cell r="C1567" t="str">
            <v>VOLUME PEKERJAAN YANG DIPERLUKAN</v>
          </cell>
        </row>
        <row r="1568">
          <cell r="C1568" t="str">
            <v>Volume pekerjaan  :</v>
          </cell>
          <cell r="D1568">
            <v>0</v>
          </cell>
          <cell r="E1568" t="str">
            <v>M'</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17.xml><?xml version="1.0" encoding="utf-8"?>
<externalLink xmlns="http://schemas.openxmlformats.org/spreadsheetml/2006/main">
  <externalBook xmlns:r="http://schemas.openxmlformats.org/officeDocument/2006/relationships" r:id="rId1">
    <sheetNames>
      <sheetName val="R"/>
      <sheetName val="Ans"/>
      <sheetName val="Kua"/>
      <sheetName val="DH"/>
      <sheetName val="SCH"/>
      <sheetName val="AT"/>
      <sheetName val="PM"/>
      <sheetName val="TAB"/>
      <sheetName val="Sub"/>
      <sheetName val="Koreksi"/>
      <sheetName val="Met"/>
      <sheetName val="Insert Data"/>
      <sheetName val="PQ"/>
    </sheetNames>
    <sheetDataSet>
      <sheetData sheetId="0" refreshError="1"/>
      <sheetData sheetId="1" refreshError="1"/>
      <sheetData sheetId="2" refreshError="1"/>
      <sheetData sheetId="3" refreshError="1">
        <row r="12">
          <cell r="G12">
            <v>10625</v>
          </cell>
        </row>
        <row r="13">
          <cell r="G13">
            <v>11875</v>
          </cell>
        </row>
      </sheetData>
      <sheetData sheetId="4" refreshError="1"/>
      <sheetData sheetId="5" refreshError="1"/>
      <sheetData sheetId="6" refreshError="1"/>
      <sheetData sheetId="7" refreshError="1">
        <row r="11">
          <cell r="I11">
            <v>0.13</v>
          </cell>
          <cell r="K11">
            <v>0.26</v>
          </cell>
        </row>
        <row r="23">
          <cell r="F23">
            <v>15</v>
          </cell>
          <cell r="K23">
            <v>3</v>
          </cell>
        </row>
        <row r="27">
          <cell r="I27">
            <v>0.08</v>
          </cell>
          <cell r="K27">
            <v>0.16</v>
          </cell>
        </row>
        <row r="32">
          <cell r="I32">
            <v>0.26</v>
          </cell>
        </row>
        <row r="39">
          <cell r="F39">
            <v>2.2000000000000002</v>
          </cell>
          <cell r="I39">
            <v>0.22</v>
          </cell>
          <cell r="K39">
            <v>0.44</v>
          </cell>
        </row>
        <row r="43">
          <cell r="F43">
            <v>6.2</v>
          </cell>
          <cell r="K43">
            <v>1.24</v>
          </cell>
        </row>
        <row r="47">
          <cell r="F47">
            <v>4.2</v>
          </cell>
          <cell r="K47">
            <v>0.84</v>
          </cell>
        </row>
        <row r="51">
          <cell r="I51">
            <v>0.22</v>
          </cell>
        </row>
        <row r="55">
          <cell r="I55">
            <v>0.22</v>
          </cell>
          <cell r="K55">
            <v>0.44</v>
          </cell>
        </row>
        <row r="59">
          <cell r="I59">
            <v>0.22</v>
          </cell>
          <cell r="K59">
            <v>0.44</v>
          </cell>
        </row>
        <row r="63">
          <cell r="F63">
            <v>2.2000000000000002</v>
          </cell>
          <cell r="I63">
            <v>0.22</v>
          </cell>
        </row>
        <row r="67">
          <cell r="I67">
            <v>0.12</v>
          </cell>
          <cell r="K67">
            <v>0.24</v>
          </cell>
        </row>
        <row r="71">
          <cell r="F71">
            <v>1.1100000000000001</v>
          </cell>
          <cell r="K71">
            <v>0.222</v>
          </cell>
        </row>
        <row r="74">
          <cell r="F74">
            <v>1.2</v>
          </cell>
          <cell r="I74">
            <v>0.12</v>
          </cell>
          <cell r="K74">
            <v>0.24</v>
          </cell>
        </row>
      </sheetData>
      <sheetData sheetId="8" refreshError="1"/>
      <sheetData sheetId="9" refreshError="1"/>
      <sheetData sheetId="10" refreshError="1"/>
      <sheetData sheetId="11" refreshError="1"/>
      <sheetData sheetId="12" refreshError="1"/>
    </sheetDataSet>
  </externalBook>
</externalLink>
</file>

<file path=xl/externalLinks/externalLink218.xml><?xml version="1.0" encoding="utf-8"?>
<externalLink xmlns="http://schemas.openxmlformats.org/spreadsheetml/2006/main">
  <externalBook xmlns:r="http://schemas.openxmlformats.org/officeDocument/2006/relationships" r:id="rId1">
    <sheetNames>
      <sheetName val="DB"/>
      <sheetName val="RKPANAL"/>
      <sheetName val="Material&amp;Alat"/>
      <sheetName val="BID"/>
      <sheetName val="RKP-BOQ"/>
      <sheetName val="BOQ"/>
      <sheetName val="ANAL-1"/>
      <sheetName val="Prod Alat"/>
      <sheetName val="ANAL-2"/>
      <sheetName val="MOS"/>
      <sheetName val="PLANT"/>
      <sheetName val="DAKON"/>
      <sheetName val="MPU"/>
      <sheetName val="SUBKON"/>
      <sheetName val="ROUTINE"/>
      <sheetName val="TEST"/>
      <sheetName val="SCHEDULE"/>
      <sheetName val="Alat Lab"/>
      <sheetName val="bt quarry"/>
      <sheetName val="harga bt pecah"/>
      <sheetName val="Alat"/>
      <sheetName val="P-P"/>
      <sheetName val="BAU"/>
      <sheetName val="Rupa2"/>
      <sheetName val="Bank"/>
      <sheetName val="teknis"/>
      <sheetName val="Tes-Lab"/>
      <sheetName val="LAMP"/>
      <sheetName val="APP-12a"/>
      <sheetName val="APP-12b"/>
      <sheetName val="APP-12c"/>
    </sheetNames>
    <sheetDataSet>
      <sheetData sheetId="0"/>
      <sheetData sheetId="1"/>
      <sheetData sheetId="2" refreshError="1">
        <row r="34">
          <cell r="I34">
            <v>110000</v>
          </cell>
        </row>
        <row r="69">
          <cell r="I69">
            <v>94160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219.xml><?xml version="1.0" encoding="utf-8"?>
<externalLink xmlns="http://schemas.openxmlformats.org/spreadsheetml/2006/main">
  <externalBook xmlns:r="http://schemas.openxmlformats.org/officeDocument/2006/relationships" r:id="rId1">
    <sheetNames>
      <sheetName val="WF "/>
      <sheetName val="Table Profil"/>
      <sheetName val="Castella "/>
      <sheetName val="Cutting List"/>
    </sheetNames>
    <sheetDataSet>
      <sheetData sheetId="0"/>
      <sheetData sheetId="1"/>
      <sheetData sheetId="2"/>
      <sheetData sheetId="3"/>
    </sheetDataSet>
  </externalBook>
</externalLink>
</file>

<file path=xl/externalLinks/externalLink220.xml><?xml version="1.0" encoding="utf-8"?>
<externalLink xmlns="http://schemas.openxmlformats.org/spreadsheetml/2006/main">
  <externalBook xmlns:r="http://schemas.openxmlformats.org/officeDocument/2006/relationships" r:id="rId1">
    <sheetNames>
      <sheetName val="Anal5 (2)"/>
      <sheetName val="Kuasa5"/>
      <sheetName val="Data5"/>
      <sheetName val="Srt Twr5"/>
      <sheetName val="Sub5"/>
      <sheetName val="REK RAB5"/>
      <sheetName val="Anl Hrg5"/>
      <sheetName val="Up Bhn5"/>
      <sheetName val="H Alat5"/>
      <sheetName val="Anal5"/>
      <sheetName val="Sewa5"/>
      <sheetName val="Met5"/>
      <sheetName val="SCD5"/>
      <sheetName val="Anl Sikl E5"/>
      <sheetName val="Alat"/>
      <sheetName val="Smpl Dlm5"/>
      <sheetName val="Smpl Lr5"/>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21.xml><?xml version="1.0" encoding="utf-8"?>
<externalLink xmlns="http://schemas.openxmlformats.org/spreadsheetml/2006/main">
  <externalBook xmlns:r="http://schemas.openxmlformats.org/officeDocument/2006/relationships" r:id="rId1">
    <sheetNames>
      <sheetName val="Upah Modifikasi"/>
      <sheetName val="Upah"/>
      <sheetName val="Anl.Alat"/>
      <sheetName val="Analisa"/>
      <sheetName val="SHEDUL"/>
      <sheetName val="D.Alat"/>
      <sheetName val="Kuantitas"/>
      <sheetName val="KSO"/>
      <sheetName val="Personil"/>
      <sheetName val="Anl.Teknik"/>
      <sheetName val="Rekap"/>
    </sheetNames>
    <sheetDataSet>
      <sheetData sheetId="0">
        <row r="14">
          <cell r="E14">
            <v>40000</v>
          </cell>
        </row>
        <row r="15">
          <cell r="E15">
            <v>45000</v>
          </cell>
        </row>
        <row r="16">
          <cell r="E16">
            <v>40000</v>
          </cell>
        </row>
        <row r="22">
          <cell r="E22">
            <v>17000</v>
          </cell>
        </row>
        <row r="23">
          <cell r="E23">
            <v>6000</v>
          </cell>
        </row>
        <row r="26">
          <cell r="E26">
            <v>70000</v>
          </cell>
        </row>
        <row r="30">
          <cell r="E30">
            <v>8000</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222.xml><?xml version="1.0" encoding="utf-8"?>
<externalLink xmlns="http://schemas.openxmlformats.org/spreadsheetml/2006/main">
  <externalBook xmlns:r="http://schemas.openxmlformats.org/officeDocument/2006/relationships" r:id="rId1">
    <sheetNames>
      <sheetName val="0000"/>
      <sheetName val="RAP"/>
      <sheetName val="Cover"/>
      <sheetName val="Summary"/>
      <sheetName val="Data Pendukung"/>
      <sheetName val="Input+Output Data"/>
      <sheetName val="BTL Kantor"/>
      <sheetName val="BTL Lapangan"/>
      <sheetName val="Crushed Stone"/>
      <sheetName val="Base Class A"/>
      <sheetName val="Base Class B"/>
      <sheetName val="ATB"/>
      <sheetName val="AC Binder"/>
      <sheetName val="AC Wearing"/>
      <sheetName val="HRS-WC"/>
      <sheetName val="Prime Coat"/>
      <sheetName val="Tack Coat"/>
      <sheetName val="SAT-DAS"/>
    </sheetNames>
    <sheetDataSet>
      <sheetData sheetId="0"/>
      <sheetData sheetId="1"/>
      <sheetData sheetId="2"/>
      <sheetData sheetId="3"/>
      <sheetData sheetId="4" refreshError="1">
        <row r="14">
          <cell r="H14" t="str">
            <v xml:space="preserve"> Pembangunan Jalan dan Jembatan Sumatera Barat</v>
          </cell>
        </row>
        <row r="34">
          <cell r="H34" t="str">
            <v>ANDREW SADIKIN</v>
          </cell>
        </row>
      </sheetData>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223.xml><?xml version="1.0" encoding="utf-8"?>
<externalLink xmlns="http://schemas.openxmlformats.org/spreadsheetml/2006/main">
  <externalBook xmlns:r="http://schemas.openxmlformats.org/officeDocument/2006/relationships" r:id="rId1">
    <sheetNames>
      <sheetName val="kont anak1"/>
    </sheetNames>
    <sheetDataSet>
      <sheetData sheetId="0"/>
    </sheetDataSet>
  </externalBook>
</externalLink>
</file>

<file path=xl/externalLinks/externalLink224.xml><?xml version="1.0" encoding="utf-8"?>
<externalLink xmlns="http://schemas.openxmlformats.org/spreadsheetml/2006/main">
  <externalBook xmlns:r="http://schemas.openxmlformats.org/officeDocument/2006/relationships" r:id="rId1">
    <sheetNames>
      <sheetName val="record"/>
      <sheetName val="oret2an"/>
      <sheetName val="map"/>
      <sheetName val="rekap"/>
      <sheetName val="rab"/>
      <sheetName val="sub"/>
      <sheetName val="harsat"/>
      <sheetName val="pabrik"/>
      <sheetName val="mpu"/>
      <sheetName val="railing"/>
      <sheetName val="anal-1-4"/>
      <sheetName val="anal-5"/>
      <sheetName val="anal-6"/>
      <sheetName val="61004"/>
      <sheetName val="61005"/>
      <sheetName val="61006"/>
      <sheetName val="61007"/>
      <sheetName val="61008"/>
    </sheetNames>
    <sheetDataSet>
      <sheetData sheetId="0" refreshError="1"/>
      <sheetData sheetId="1" refreshError="1"/>
      <sheetData sheetId="2"/>
      <sheetData sheetId="3" refreshError="1"/>
      <sheetData sheetId="4"/>
      <sheetData sheetId="5" refreshError="1"/>
      <sheetData sheetId="6">
        <row r="56">
          <cell r="M56">
            <v>2800</v>
          </cell>
        </row>
      </sheetData>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Set>
  </externalBook>
</externalLink>
</file>

<file path=xl/externalLinks/externalLink225.xml><?xml version="1.0" encoding="utf-8"?>
<externalLink xmlns="http://schemas.openxmlformats.org/spreadsheetml/2006/main">
  <externalBook xmlns:r="http://schemas.openxmlformats.org/officeDocument/2006/relationships" r:id="rId1">
    <sheetNames>
      <sheetName val="R"/>
      <sheetName val="Ans"/>
      <sheetName val="Kua"/>
      <sheetName val="DH"/>
      <sheetName val="SCH"/>
      <sheetName val="AT"/>
      <sheetName val="PM"/>
      <sheetName val="TAB"/>
      <sheetName val="Sub"/>
      <sheetName val="Koreksi"/>
      <sheetName val="Met"/>
      <sheetName val="Insert Data"/>
      <sheetName val="PQ"/>
    </sheetNames>
    <sheetDataSet>
      <sheetData sheetId="0" refreshError="1"/>
      <sheetData sheetId="1" refreshError="1"/>
      <sheetData sheetId="2" refreshError="1"/>
      <sheetData sheetId="3" refreshError="1">
        <row r="33">
          <cell r="G33">
            <v>15000</v>
          </cell>
        </row>
      </sheetData>
      <sheetData sheetId="4" refreshError="1"/>
      <sheetData sheetId="5" refreshError="1"/>
      <sheetData sheetId="6" refreshError="1"/>
      <sheetData sheetId="7" refreshError="1">
        <row r="32">
          <cell r="K32">
            <v>0.52</v>
          </cell>
        </row>
        <row r="43">
          <cell r="I43">
            <v>0.62</v>
          </cell>
        </row>
        <row r="47">
          <cell r="I47">
            <v>0.42</v>
          </cell>
        </row>
        <row r="51">
          <cell r="K51">
            <v>0.44</v>
          </cell>
        </row>
        <row r="59">
          <cell r="F59">
            <v>2.2000000000000002</v>
          </cell>
        </row>
        <row r="71">
          <cell r="I71">
            <v>0.111</v>
          </cell>
        </row>
      </sheetData>
      <sheetData sheetId="8" refreshError="1"/>
      <sheetData sheetId="9" refreshError="1"/>
      <sheetData sheetId="10" refreshError="1"/>
      <sheetData sheetId="11" refreshError="1"/>
      <sheetData sheetId="12" refreshError="1"/>
    </sheetDataSet>
  </externalBook>
</externalLink>
</file>

<file path=xl/externalLinks/externalLink226.xml><?xml version="1.0" encoding="utf-8"?>
<externalLink xmlns="http://schemas.openxmlformats.org/spreadsheetml/2006/main">
  <externalBook xmlns:r="http://schemas.openxmlformats.org/officeDocument/2006/relationships" r:id="rId1">
    <sheetNames>
      <sheetName val="SampuL"/>
      <sheetName val="DIPDA"/>
      <sheetName val="DIPDA (2)"/>
      <sheetName val="DASK"/>
      <sheetName val="PO"/>
      <sheetName val="PO Air"/>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27.xml><?xml version="1.0" encoding="utf-8"?>
<externalLink xmlns="http://schemas.openxmlformats.org/spreadsheetml/2006/main">
  <externalBook xmlns:r="http://schemas.openxmlformats.org/officeDocument/2006/relationships" r:id="rId1">
    <sheetNames>
      <sheetName val="6.10.4"/>
      <sheetName val="6.10.5"/>
      <sheetName val="6.10.6"/>
      <sheetName val="6.10.7"/>
      <sheetName val="6.10.8"/>
      <sheetName val="Rekap Prod alat"/>
      <sheetName val="K. PRODUKSI"/>
      <sheetName val="Rp Jam Alt"/>
      <sheetName val="DashBoard1"/>
      <sheetName val="RekapBekasi"/>
      <sheetName val="BOQBekasi"/>
      <sheetName val="Antek (3)"/>
      <sheetName val="Lamp"/>
      <sheetName val="Calc"/>
      <sheetName val="Calculation"/>
      <sheetName val="Antek (2)"/>
      <sheetName val="Antek"/>
      <sheetName val="Analisa"/>
      <sheetName val="MtPU"/>
      <sheetName val="SpekPU"/>
      <sheetName val="DftJenis"/>
      <sheetName val="PekDiSubKan"/>
      <sheetName val="DftAlat"/>
      <sheetName val="Harga Satuan"/>
      <sheetName val="AnAlat"/>
      <sheetName val="Daftar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row r="5">
          <cell r="A5" t="str">
            <v>analisa1</v>
          </cell>
          <cell r="B5" t="str">
            <v>analisa1</v>
          </cell>
          <cell r="D5" t="str">
            <v>Mobilisasi &amp; demobilisasi</v>
          </cell>
          <cell r="E5" t="str">
            <v>Mobilisasi &amp; demobilisasi</v>
          </cell>
          <cell r="I5" t="str">
            <v>Ls</v>
          </cell>
        </row>
        <row r="6">
          <cell r="A6" t="str">
            <v>analisa2</v>
          </cell>
          <cell r="B6" t="str">
            <v>analisa2</v>
          </cell>
          <cell r="D6" t="str">
            <v>Kisdam / Dewatering</v>
          </cell>
          <cell r="E6" t="str">
            <v>Kisdam / Dewatering</v>
          </cell>
          <cell r="I6" t="str">
            <v>m'</v>
          </cell>
        </row>
        <row r="7">
          <cell r="A7" t="str">
            <v>analisa3</v>
          </cell>
          <cell r="B7" t="str">
            <v>analisa3</v>
          </cell>
          <cell r="D7" t="str">
            <v>Penebangan Pohon</v>
          </cell>
          <cell r="E7" t="str">
            <v>Penebangan Pohon</v>
          </cell>
          <cell r="I7" t="str">
            <v>phn</v>
          </cell>
        </row>
        <row r="8">
          <cell r="A8" t="str">
            <v>analisa4</v>
          </cell>
          <cell r="B8" t="str">
            <v>analisa4</v>
          </cell>
          <cell r="D8" t="str">
            <v>Pengadaan &amp; Penanaman Pohon</v>
          </cell>
          <cell r="E8" t="str">
            <v>Pengadaan &amp; Penanaman Pohon</v>
          </cell>
          <cell r="I8" t="str">
            <v>phn</v>
          </cell>
        </row>
        <row r="9">
          <cell r="A9" t="str">
            <v>analisa5</v>
          </cell>
          <cell r="B9" t="str">
            <v>analisa5</v>
          </cell>
          <cell r="D9" t="str">
            <v>Tes Sondir ( 12 Meter )</v>
          </cell>
          <cell r="E9" t="str">
            <v>Tes Sondir ( 12 Meter )</v>
          </cell>
          <cell r="I9" t="str">
            <v>ttk</v>
          </cell>
        </row>
        <row r="10">
          <cell r="A10" t="str">
            <v>analisa6</v>
          </cell>
          <cell r="B10" t="str">
            <v>analisa6</v>
          </cell>
          <cell r="D10" t="str">
            <v>Galian Saluran</v>
          </cell>
          <cell r="E10" t="str">
            <v>Galian Saluran</v>
          </cell>
          <cell r="I10" t="str">
            <v>m3</v>
          </cell>
        </row>
        <row r="11">
          <cell r="A11" t="str">
            <v>analisa7</v>
          </cell>
          <cell r="B11" t="str">
            <v>analisa7</v>
          </cell>
          <cell r="D11" t="str">
            <v>Stripping</v>
          </cell>
          <cell r="E11" t="str">
            <v>Stripping</v>
          </cell>
          <cell r="I11" t="str">
            <v>m2</v>
          </cell>
        </row>
        <row r="12">
          <cell r="A12" t="str">
            <v>analisa8a</v>
          </cell>
          <cell r="B12" t="str">
            <v>analisa8a</v>
          </cell>
          <cell r="D12" t="str">
            <v xml:space="preserve">Timbunan tanah setempat yang memenuhi syarat dan dipadatkan </v>
          </cell>
          <cell r="E12" t="str">
            <v xml:space="preserve">Timbunan tanah setempat yang memenuhi syarat dan dipadatkan </v>
          </cell>
          <cell r="I12" t="str">
            <v>m3</v>
          </cell>
        </row>
        <row r="13">
          <cell r="A13" t="str">
            <v>analisa8</v>
          </cell>
          <cell r="B13" t="str">
            <v>analisa8</v>
          </cell>
          <cell r="D13" t="str">
            <v xml:space="preserve">Timbunan tanah didatangkan dari luar yang memenuhi syarat dan dipadatkan </v>
          </cell>
          <cell r="E13" t="str">
            <v xml:space="preserve">Timbunan tanah didatangkan dari luar yang memenuhi syarat dan dipadatkan </v>
          </cell>
          <cell r="I13" t="str">
            <v>m3</v>
          </cell>
        </row>
        <row r="14">
          <cell r="A14" t="str">
            <v>analisa9</v>
          </cell>
          <cell r="B14" t="str">
            <v>analisa9</v>
          </cell>
          <cell r="D14" t="str">
            <v>Buangan tanah ke disposal area 50 m - 10 km</v>
          </cell>
          <cell r="E14" t="str">
            <v>Buangan tanah ke disposal area 50 m - 10 km</v>
          </cell>
          <cell r="I14" t="str">
            <v>m3</v>
          </cell>
        </row>
        <row r="15">
          <cell r="A15" t="str">
            <v>analisa10</v>
          </cell>
          <cell r="B15" t="str">
            <v>analisa10</v>
          </cell>
          <cell r="D15" t="str">
            <v>Buangan tanah ke disposal area &gt; 10 km</v>
          </cell>
          <cell r="E15" t="str">
            <v>Buangan tanah ke disposal area &gt; 10 km</v>
          </cell>
          <cell r="I15" t="str">
            <v>m3</v>
          </cell>
        </row>
        <row r="16">
          <cell r="A16" t="str">
            <v>analisa11</v>
          </cell>
          <cell r="B16" t="str">
            <v>analisa11</v>
          </cell>
          <cell r="D16" t="str">
            <v>Pengadaan SP Type FPC 320 C500 L = 6 m'</v>
          </cell>
          <cell r="E16" t="str">
            <v>Pengadaan SP Type FPC 320 C500 L = 6 m'</v>
          </cell>
          <cell r="I16" t="str">
            <v>m'</v>
          </cell>
        </row>
        <row r="17">
          <cell r="A17" t="str">
            <v>analisa12</v>
          </cell>
          <cell r="B17" t="str">
            <v>analisa12</v>
          </cell>
          <cell r="D17" t="str">
            <v>Pemancangan SP Type FPC 320 C500 L = 6 m'</v>
          </cell>
          <cell r="E17" t="str">
            <v>Pemancangan SP Type FPC 320 C500 L = 6 m'</v>
          </cell>
          <cell r="I17" t="str">
            <v>m'</v>
          </cell>
        </row>
        <row r="18">
          <cell r="A18" t="str">
            <v>analisa13</v>
          </cell>
          <cell r="B18" t="str">
            <v>analisa13</v>
          </cell>
          <cell r="D18" t="str">
            <v>Pengeboran Bored Pile Ø 60 cm dalam 8m'</v>
          </cell>
          <cell r="E18" t="str">
            <v>Pengeboran Bored Pile Ø 60 cm dalam 8m'</v>
          </cell>
          <cell r="I18" t="str">
            <v>m'</v>
          </cell>
        </row>
        <row r="19">
          <cell r="A19" t="str">
            <v>analisa14</v>
          </cell>
          <cell r="B19" t="str">
            <v>analisa14</v>
          </cell>
          <cell r="D19" t="str">
            <v>Beton Ready Mix K225</v>
          </cell>
          <cell r="E19" t="str">
            <v>Beton Ready Mix K225</v>
          </cell>
          <cell r="I19" t="str">
            <v>m3</v>
          </cell>
        </row>
        <row r="20">
          <cell r="A20" t="str">
            <v>analisa15</v>
          </cell>
          <cell r="B20" t="str">
            <v>analisa15</v>
          </cell>
          <cell r="D20" t="str">
            <v>Penulangan Polos</v>
          </cell>
          <cell r="E20" t="str">
            <v>Penulangan Polos</v>
          </cell>
          <cell r="I20" t="str">
            <v>ton</v>
          </cell>
        </row>
        <row r="21">
          <cell r="A21" t="str">
            <v>analisa16</v>
          </cell>
          <cell r="B21" t="str">
            <v>analisa16</v>
          </cell>
          <cell r="D21" t="str">
            <v>Penulangan Ulir</v>
          </cell>
          <cell r="E21" t="str">
            <v>Penulangan Ulir</v>
          </cell>
          <cell r="I21" t="str">
            <v>ton</v>
          </cell>
        </row>
        <row r="22">
          <cell r="A22" t="str">
            <v>analisa17</v>
          </cell>
          <cell r="B22" t="str">
            <v>analisa17</v>
          </cell>
          <cell r="D22" t="str">
            <v>Bekisting Multipleks 9 mm</v>
          </cell>
          <cell r="E22" t="str">
            <v>Bekisting Multipleks 9 mm</v>
          </cell>
          <cell r="I22" t="str">
            <v>m2</v>
          </cell>
        </row>
        <row r="23">
          <cell r="A23" t="str">
            <v>analisa17a</v>
          </cell>
          <cell r="B23" t="str">
            <v>analisa17a</v>
          </cell>
          <cell r="D23" t="str">
            <v>Bekisting Multipleks 15 mm</v>
          </cell>
          <cell r="E23" t="str">
            <v>Bekisting Multipleks 15 mm</v>
          </cell>
          <cell r="I23" t="str">
            <v>m2</v>
          </cell>
        </row>
        <row r="24">
          <cell r="A24" t="str">
            <v>analisa18</v>
          </cell>
          <cell r="B24" t="str">
            <v>analisa18</v>
          </cell>
          <cell r="D24" t="str">
            <v>Pengadaan &amp; Pemasangan Tie road dia 22'</v>
          </cell>
          <cell r="E24" t="str">
            <v>Pengadaan &amp; Pemasangan Tie road dia 22'</v>
          </cell>
          <cell r="I24" t="str">
            <v>m'</v>
          </cell>
        </row>
        <row r="25">
          <cell r="A25" t="str">
            <v>analisa19</v>
          </cell>
          <cell r="B25" t="str">
            <v>analisa19</v>
          </cell>
          <cell r="D25" t="str">
            <v>Pengadaan &amp; Pemasangan Wailing Baja/Brecing</v>
          </cell>
          <cell r="E25" t="str">
            <v>Pengadaan &amp; Pemasangan Wailing Baja/Brecing</v>
          </cell>
          <cell r="I25" t="str">
            <v>m'</v>
          </cell>
        </row>
        <row r="26">
          <cell r="A26" t="str">
            <v>analisa20</v>
          </cell>
          <cell r="B26" t="str">
            <v>analisa20</v>
          </cell>
          <cell r="D26" t="str">
            <v>Cerucuk Dolken Ø 10 cm - 3 m</v>
          </cell>
          <cell r="E26" t="str">
            <v>Cerucuk Dolken Ø 10 cm - 3 m</v>
          </cell>
          <cell r="I26" t="str">
            <v>btg</v>
          </cell>
        </row>
        <row r="27">
          <cell r="A27" t="str">
            <v>analisa21</v>
          </cell>
          <cell r="B27" t="str">
            <v>analisa21</v>
          </cell>
          <cell r="D27" t="str">
            <v>Pasangan batu bronjong 2m x 1m x 0.5m (Fabrikasi Ø 3 mm)</v>
          </cell>
          <cell r="E27" t="str">
            <v>Pasangan batu bronjong 2m x 1m x 0.5m (Fabrikasi Ø 3 mm)</v>
          </cell>
          <cell r="I27" t="str">
            <v>m3</v>
          </cell>
        </row>
        <row r="28">
          <cell r="A28" t="str">
            <v>analisa22</v>
          </cell>
          <cell r="B28" t="str">
            <v>analisa22</v>
          </cell>
          <cell r="D28" t="str">
            <v>Lantai kerja Bo</v>
          </cell>
          <cell r="E28" t="str">
            <v>Lantai kerja Bo</v>
          </cell>
          <cell r="I28" t="str">
            <v>m3</v>
          </cell>
        </row>
        <row r="29">
          <cell r="A29" t="str">
            <v>analisa23</v>
          </cell>
          <cell r="B29" t="str">
            <v>analisa23</v>
          </cell>
          <cell r="D29" t="str">
            <v>Pasangan batu kali 1 Pc : 4 Ps</v>
          </cell>
          <cell r="E29" t="str">
            <v>Pasangan batu kali 1 Pc : 4 Ps</v>
          </cell>
          <cell r="I29" t="str">
            <v>m3</v>
          </cell>
        </row>
        <row r="30">
          <cell r="A30" t="str">
            <v>analisa24</v>
          </cell>
          <cell r="B30" t="str">
            <v>analisa24</v>
          </cell>
          <cell r="D30" t="str">
            <v xml:space="preserve">Pasangan Siar rata adk. 1 : 2 </v>
          </cell>
          <cell r="E30" t="str">
            <v xml:space="preserve">Pasangan Siar rata adk. 1 : 2 </v>
          </cell>
          <cell r="I30" t="str">
            <v>m2</v>
          </cell>
        </row>
        <row r="31">
          <cell r="A31" t="str">
            <v>analisa25</v>
          </cell>
          <cell r="B31" t="str">
            <v>analisa25</v>
          </cell>
          <cell r="D31" t="str">
            <v>Pipa PVC Ø 8"</v>
          </cell>
          <cell r="E31" t="str">
            <v>Pipa PVC Ø 8"</v>
          </cell>
          <cell r="I31" t="str">
            <v>m'</v>
          </cell>
        </row>
        <row r="32">
          <cell r="A32" t="str">
            <v>analisa26</v>
          </cell>
          <cell r="B32" t="str">
            <v>analisa26</v>
          </cell>
          <cell r="D32" t="str">
            <v>Pipa drainase PVC Ø 2,5"</v>
          </cell>
          <cell r="E32" t="str">
            <v>Pipa drainase PVC Ø 2,5"</v>
          </cell>
          <cell r="I32" t="str">
            <v>m'</v>
          </cell>
        </row>
        <row r="33">
          <cell r="A33" t="str">
            <v>analisa27</v>
          </cell>
          <cell r="B33" t="str">
            <v>analisa27</v>
          </cell>
          <cell r="D33" t="str">
            <v xml:space="preserve">Concrete tile dan pemasangan Uk. 20cm x 40cm x 6cm </v>
          </cell>
          <cell r="E33" t="str">
            <v xml:space="preserve">Concrete tile dan pemasangan Uk. 20cm x 40cm x 6cm </v>
          </cell>
          <cell r="I33" t="str">
            <v>bh</v>
          </cell>
        </row>
        <row r="34">
          <cell r="A34" t="str">
            <v>analisa28</v>
          </cell>
          <cell r="B34" t="str">
            <v>analisa28</v>
          </cell>
          <cell r="D34" t="str">
            <v>Lapisan pasir urug</v>
          </cell>
          <cell r="E34" t="str">
            <v>Lapisan pasir urug</v>
          </cell>
          <cell r="I34" t="str">
            <v>m3</v>
          </cell>
        </row>
      </sheetData>
    </sheetDataSet>
  </externalBook>
</externalLink>
</file>

<file path=xl/externalLinks/externalLink228.xml><?xml version="1.0" encoding="utf-8"?>
<externalLink xmlns="http://schemas.openxmlformats.org/spreadsheetml/2006/main">
  <externalBook xmlns:r="http://schemas.openxmlformats.org/officeDocument/2006/relationships" r:id="rId1">
    <sheetNames>
      <sheetName val="6.10.8"/>
      <sheetName val="6.10.7"/>
      <sheetName val="6.10.6"/>
      <sheetName val="6.10.5"/>
      <sheetName val="6.10.4"/>
      <sheetName val="DashBoard1"/>
      <sheetName val="REKAP1"/>
      <sheetName val="bq titab"/>
      <sheetName val="analisis harga"/>
      <sheetName val="Rekap SubKont"/>
      <sheetName val="Daftar Peralatan"/>
      <sheetName val="Daftar Analisa"/>
      <sheetName val="AnAlat"/>
      <sheetName val="Analisa"/>
      <sheetName val="Harga Satuan"/>
      <sheetName val="dAFTAR KUANTITAS"/>
      <sheetName val="dAFTAR KUANTITAS (2)"/>
      <sheetName val="Sheet1"/>
      <sheetName val="Batching Plant_Owning"/>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ow r="4">
          <cell r="B4" t="str">
            <v>KODE</v>
          </cell>
          <cell r="E4" t="str">
            <v>JENIS PEKERJAAN</v>
          </cell>
          <cell r="J4" t="str">
            <v>SATUAN</v>
          </cell>
        </row>
        <row r="5">
          <cell r="B5" t="str">
            <v>analisa1</v>
          </cell>
          <cell r="E5" t="str">
            <v xml:space="preserve">Mobilisasi Demobilisasi Peralatan </v>
          </cell>
          <cell r="J5" t="str">
            <v>Ls</v>
          </cell>
        </row>
        <row r="6">
          <cell r="B6" t="str">
            <v>analisa2</v>
          </cell>
          <cell r="E6" t="str">
            <v>Mobilisasi dan demobilisasi alat (2 unit) termasuk setting grout plan dan manuver alat</v>
          </cell>
          <cell r="J6" t="str">
            <v>Ls</v>
          </cell>
        </row>
        <row r="7">
          <cell r="B7" t="str">
            <v>analisa3</v>
          </cell>
          <cell r="E7" t="str">
            <v>Pemboran non coring kedalaman 0 - 10</v>
          </cell>
          <cell r="J7" t="str">
            <v>m'</v>
          </cell>
        </row>
        <row r="8">
          <cell r="B8" t="str">
            <v>analisa4</v>
          </cell>
          <cell r="E8" t="str">
            <v>Pemboran non coring kedalaman 10 - 20</v>
          </cell>
          <cell r="J8" t="str">
            <v>m'</v>
          </cell>
        </row>
        <row r="9">
          <cell r="B9" t="str">
            <v>analisa5</v>
          </cell>
          <cell r="E9" t="str">
            <v>Pemboran non coring kedalaman 20 - 30</v>
          </cell>
          <cell r="J9" t="str">
            <v>m'</v>
          </cell>
        </row>
        <row r="10">
          <cell r="B10" t="str">
            <v>analisa6</v>
          </cell>
          <cell r="E10" t="str">
            <v>Pemboran non coring kedalaman 30 - 50</v>
          </cell>
          <cell r="J10" t="str">
            <v>m'</v>
          </cell>
        </row>
        <row r="11">
          <cell r="B11" t="str">
            <v>analisa7</v>
          </cell>
          <cell r="E11" t="str">
            <v>Pemboran coring kedalaman 0 - 10</v>
          </cell>
          <cell r="J11" t="str">
            <v>m'</v>
          </cell>
        </row>
        <row r="12">
          <cell r="B12" t="str">
            <v>analisa8</v>
          </cell>
          <cell r="E12" t="str">
            <v>Pemboran coring kedalaman 10 - 20</v>
          </cell>
          <cell r="J12" t="str">
            <v>m'</v>
          </cell>
        </row>
        <row r="13">
          <cell r="B13" t="str">
            <v>analisa9</v>
          </cell>
          <cell r="E13" t="str">
            <v>Pemboran coring kedalaman 20 - 30</v>
          </cell>
          <cell r="J13" t="str">
            <v>m'</v>
          </cell>
        </row>
        <row r="14">
          <cell r="B14" t="str">
            <v>analisa10</v>
          </cell>
          <cell r="E14" t="str">
            <v>Pemboran coring kedalaman 30 - 50</v>
          </cell>
          <cell r="J14" t="str">
            <v>m'</v>
          </cell>
        </row>
        <row r="15">
          <cell r="B15" t="str">
            <v>analisa10a</v>
          </cell>
          <cell r="E15" t="str">
            <v>Material grouting</v>
          </cell>
          <cell r="J15" t="str">
            <v>ton</v>
          </cell>
        </row>
        <row r="16">
          <cell r="B16" t="str">
            <v>analisa10b</v>
          </cell>
          <cell r="E16" t="str">
            <v>Operational Grouting</v>
          </cell>
          <cell r="J16" t="str">
            <v>ton</v>
          </cell>
        </row>
        <row r="17">
          <cell r="B17" t="str">
            <v>analisa11</v>
          </cell>
          <cell r="E17" t="str">
            <v>Galian Tanah Biasa</v>
          </cell>
          <cell r="J17" t="str">
            <v>m3</v>
          </cell>
        </row>
        <row r="18">
          <cell r="B18" t="str">
            <v>analisa12</v>
          </cell>
          <cell r="E18" t="str">
            <v>Galian Batu Lapuk</v>
          </cell>
          <cell r="J18" t="str">
            <v>m3</v>
          </cell>
        </row>
        <row r="19">
          <cell r="B19" t="str">
            <v>analisa13</v>
          </cell>
          <cell r="E19" t="str">
            <v>Galian Tanah Berbatu</v>
          </cell>
          <cell r="J19" t="str">
            <v>m3</v>
          </cell>
        </row>
        <row r="20">
          <cell r="B20" t="str">
            <v>analisa13a</v>
          </cell>
          <cell r="E20" t="str">
            <v>Galian boulder, diameter &gt; 1m</v>
          </cell>
          <cell r="J20" t="str">
            <v>m3</v>
          </cell>
        </row>
        <row r="21">
          <cell r="B21" t="str">
            <v>analisa14</v>
          </cell>
          <cell r="E21" t="str">
            <v>Timbunan tanah dipadatkan</v>
          </cell>
          <cell r="J21" t="str">
            <v>m3</v>
          </cell>
        </row>
        <row r="22">
          <cell r="B22" t="str">
            <v>analisa14a</v>
          </cell>
          <cell r="E22" t="str">
            <v>Timbunan tanah kembali yang dipadatkan (Material random tanah)</v>
          </cell>
          <cell r="J22" t="str">
            <v>m3</v>
          </cell>
        </row>
        <row r="23">
          <cell r="B23" t="str">
            <v>analisa15</v>
          </cell>
          <cell r="E23" t="str">
            <v>Pasangan Batu</v>
          </cell>
          <cell r="J23" t="str">
            <v>m3</v>
          </cell>
        </row>
        <row r="24">
          <cell r="B24" t="str">
            <v>analisa16</v>
          </cell>
          <cell r="E24" t="str">
            <v>Siaran</v>
          </cell>
          <cell r="J24" t="str">
            <v>m2</v>
          </cell>
        </row>
        <row r="25">
          <cell r="B25" t="str">
            <v>analisa17</v>
          </cell>
          <cell r="E25" t="str">
            <v>Plesteran</v>
          </cell>
          <cell r="J25" t="str">
            <v>m2</v>
          </cell>
        </row>
        <row r="26">
          <cell r="B26" t="str">
            <v>analisa33</v>
          </cell>
          <cell r="E26" t="str">
            <v>Sub-Base Coarse (Klas B)</v>
          </cell>
          <cell r="J26" t="str">
            <v>m3</v>
          </cell>
        </row>
        <row r="27">
          <cell r="B27" t="str">
            <v>analisa34</v>
          </cell>
          <cell r="E27" t="str">
            <v>Base Coarse (Klas A)</v>
          </cell>
          <cell r="J27" t="str">
            <v>m3</v>
          </cell>
        </row>
        <row r="28">
          <cell r="B28" t="str">
            <v>analisa31</v>
          </cell>
          <cell r="E28" t="str">
            <v>Beton K-225</v>
          </cell>
          <cell r="J28" t="str">
            <v>m3</v>
          </cell>
        </row>
        <row r="29">
          <cell r="B29" t="str">
            <v>analisa30</v>
          </cell>
          <cell r="E29" t="str">
            <v>Lantai Kerja (K-225)</v>
          </cell>
          <cell r="J29" t="str">
            <v>m3</v>
          </cell>
        </row>
        <row r="30">
          <cell r="B30" t="str">
            <v>analisa17b</v>
          </cell>
          <cell r="E30" t="str">
            <v>Timbunan Inti (Zone 1)</v>
          </cell>
          <cell r="J30" t="str">
            <v>m3</v>
          </cell>
        </row>
        <row r="31">
          <cell r="B31" t="str">
            <v>analisa17c</v>
          </cell>
          <cell r="E31" t="str">
            <v>Timbunan Filter Halus (Zone 2)</v>
          </cell>
          <cell r="J31" t="str">
            <v>m3</v>
          </cell>
        </row>
        <row r="32">
          <cell r="B32" t="str">
            <v>analisa17d</v>
          </cell>
          <cell r="E32" t="str">
            <v>Timbunan Filter Kasar (Zone 3)</v>
          </cell>
          <cell r="J32" t="str">
            <v>m3</v>
          </cell>
        </row>
        <row r="33">
          <cell r="B33" t="str">
            <v>analisa17e</v>
          </cell>
          <cell r="E33" t="str">
            <v>Timbunan Random Tanah (Zone 4)</v>
          </cell>
          <cell r="J33" t="str">
            <v>m3</v>
          </cell>
        </row>
        <row r="34">
          <cell r="B34" t="str">
            <v>analisa17f</v>
          </cell>
          <cell r="E34" t="str">
            <v>Timbunan Random Batu Segar (Zone 5), material dari Quarry (peledakan)</v>
          </cell>
          <cell r="J34" t="str">
            <v>m3</v>
          </cell>
        </row>
        <row r="35">
          <cell r="B35" t="str">
            <v>analisa18</v>
          </cell>
          <cell r="E35" t="str">
            <v>Timbunan Rip Rap,material dari quarry (peledakan)</v>
          </cell>
          <cell r="J35" t="str">
            <v>m3</v>
          </cell>
        </row>
        <row r="36">
          <cell r="B36" t="str">
            <v>analisa19</v>
          </cell>
          <cell r="E36" t="str">
            <v>Beton K-175  ( trotoar )</v>
          </cell>
          <cell r="J36" t="str">
            <v>m3</v>
          </cell>
        </row>
        <row r="37">
          <cell r="B37" t="str">
            <v>analisa20</v>
          </cell>
          <cell r="E37" t="str">
            <v xml:space="preserve">Bekisting </v>
          </cell>
          <cell r="J37" t="str">
            <v>m2</v>
          </cell>
        </row>
        <row r="38">
          <cell r="B38" t="str">
            <v>analisa21</v>
          </cell>
          <cell r="E38" t="str">
            <v>Perancah</v>
          </cell>
          <cell r="J38" t="str">
            <v>m3</v>
          </cell>
        </row>
        <row r="39">
          <cell r="B39" t="str">
            <v>analisa22</v>
          </cell>
          <cell r="E39" t="str">
            <v>Baja Tulangan</v>
          </cell>
          <cell r="J39" t="str">
            <v>ton</v>
          </cell>
        </row>
        <row r="40">
          <cell r="B40" t="str">
            <v>analisa23</v>
          </cell>
          <cell r="E40" t="str">
            <v>Bangunan Pengelak Sementara</v>
          </cell>
          <cell r="J40" t="str">
            <v>Ls</v>
          </cell>
        </row>
        <row r="41">
          <cell r="B41" t="str">
            <v>analisa23a</v>
          </cell>
          <cell r="E41" t="str">
            <v>Dewatering untuk pekerjaan conduit pengelak</v>
          </cell>
          <cell r="J41" t="str">
            <v>jam</v>
          </cell>
        </row>
        <row r="42">
          <cell r="B42" t="str">
            <v>analisa23b</v>
          </cell>
          <cell r="E42" t="str">
            <v>Dewatering pada pekerjaan bendungan utama</v>
          </cell>
          <cell r="J42" t="str">
            <v>jam</v>
          </cell>
        </row>
        <row r="43">
          <cell r="B43" t="str">
            <v>analisa23c</v>
          </cell>
          <cell r="E43" t="str">
            <v>Dewatering pada pekerjaan cofferdam</v>
          </cell>
          <cell r="J43" t="str">
            <v>jam</v>
          </cell>
        </row>
        <row r="44">
          <cell r="B44" t="str">
            <v>analisa23d</v>
          </cell>
          <cell r="E44" t="str">
            <v>Dewatering pada pekerjaan pelimpah</v>
          </cell>
          <cell r="J44" t="str">
            <v>jam</v>
          </cell>
        </row>
        <row r="45">
          <cell r="B45" t="str">
            <v>analisa23e</v>
          </cell>
          <cell r="E45" t="str">
            <v>Dewatering pada pekerjaan power house</v>
          </cell>
          <cell r="J45" t="str">
            <v>jam</v>
          </cell>
        </row>
        <row r="46">
          <cell r="B46" t="str">
            <v>analisa24</v>
          </cell>
          <cell r="E46" t="str">
            <v>Water Stop D=320 mm</v>
          </cell>
          <cell r="J46" t="str">
            <v>m</v>
          </cell>
        </row>
        <row r="47">
          <cell r="B47" t="str">
            <v>analisa25</v>
          </cell>
          <cell r="E47" t="str">
            <v>Drain Hole, PVC 2" L=3m</v>
          </cell>
          <cell r="J47" t="str">
            <v>set</v>
          </cell>
        </row>
        <row r="48">
          <cell r="B48" t="str">
            <v>analisa25a</v>
          </cell>
          <cell r="E48" t="str">
            <v>Pipa Drainasi PVC Dia.4" (100mm )</v>
          </cell>
          <cell r="J48" t="str">
            <v>set</v>
          </cell>
        </row>
        <row r="49">
          <cell r="B49" t="str">
            <v>analisa26</v>
          </cell>
          <cell r="E49" t="str">
            <v>Joint Sealant</v>
          </cell>
          <cell r="J49" t="str">
            <v>m2</v>
          </cell>
        </row>
        <row r="50">
          <cell r="B50" t="str">
            <v>analisa26a</v>
          </cell>
          <cell r="E50" t="str">
            <v>Joint Filler</v>
          </cell>
          <cell r="J50" t="str">
            <v>m'</v>
          </cell>
        </row>
        <row r="51">
          <cell r="B51" t="str">
            <v>analisa27</v>
          </cell>
          <cell r="E51" t="str">
            <v>Pengecoran (fc' = 20 Mpa)</v>
          </cell>
          <cell r="J51" t="str">
            <v>m3</v>
          </cell>
        </row>
        <row r="52">
          <cell r="B52" t="str">
            <v>analisa28</v>
          </cell>
          <cell r="E52" t="str">
            <v>Pembersihan (Clearing)/Tebes Tebang dan Cabut Tunggul</v>
          </cell>
          <cell r="J52" t="str">
            <v>m2</v>
          </cell>
        </row>
        <row r="53">
          <cell r="B53" t="str">
            <v>analisa29</v>
          </cell>
          <cell r="E53" t="str">
            <v>Pengupasan /Stripping</v>
          </cell>
          <cell r="J53" t="str">
            <v>m2</v>
          </cell>
        </row>
        <row r="54">
          <cell r="B54" t="str">
            <v>analisa32</v>
          </cell>
          <cell r="E54" t="str">
            <v>Pengecoran (fc' = 30 Mpa)</v>
          </cell>
          <cell r="J54" t="str">
            <v>m2</v>
          </cell>
        </row>
        <row r="55">
          <cell r="B55" t="str">
            <v>analisa35</v>
          </cell>
          <cell r="E55" t="str">
            <v>Lapisan Perkerasan (Aspal)</v>
          </cell>
          <cell r="J55" t="str">
            <v>m2</v>
          </cell>
        </row>
        <row r="56">
          <cell r="B56" t="str">
            <v>analisa36</v>
          </cell>
          <cell r="E56" t="str">
            <v>Secondary concrete and chipping</v>
          </cell>
          <cell r="J56" t="str">
            <v>m2</v>
          </cell>
        </row>
        <row r="57">
          <cell r="B57" t="str">
            <v>analisa37</v>
          </cell>
          <cell r="E57" t="str">
            <v>Over head travel crane (OHTC) cap 5 ton</v>
          </cell>
          <cell r="J57" t="str">
            <v>set</v>
          </cell>
        </row>
        <row r="58">
          <cell r="B58" t="str">
            <v>analisa38</v>
          </cell>
          <cell r="E58" t="str">
            <v>Pekerjaan atap baja</v>
          </cell>
          <cell r="J58" t="str">
            <v>m2</v>
          </cell>
        </row>
        <row r="59">
          <cell r="B59" t="str">
            <v>analisa39</v>
          </cell>
          <cell r="E59" t="str">
            <v>Pintu rolling door</v>
          </cell>
          <cell r="J59" t="str">
            <v>m2</v>
          </cell>
        </row>
        <row r="60">
          <cell r="B60" t="str">
            <v>analisa40</v>
          </cell>
          <cell r="E60" t="str">
            <v>Elastomeric Bearing Pad</v>
          </cell>
          <cell r="J60" t="str">
            <v>bh</v>
          </cell>
        </row>
        <row r="61">
          <cell r="B61" t="str">
            <v>analisa41</v>
          </cell>
          <cell r="E61" t="str">
            <v>Bulk Head Gate (3,2 x 5,5) , termasuk control panel dan operasional motor listrik</v>
          </cell>
          <cell r="J61" t="str">
            <v>Set</v>
          </cell>
        </row>
        <row r="62">
          <cell r="B62" t="str">
            <v>analisa42</v>
          </cell>
          <cell r="E62" t="str">
            <v>Bulk Head Gate (3 x 5,5) , termasuk control panel dan operasional motor listrik</v>
          </cell>
          <cell r="J62" t="str">
            <v>Set</v>
          </cell>
        </row>
        <row r="63">
          <cell r="B63" t="str">
            <v>analisa43</v>
          </cell>
          <cell r="E63" t="str">
            <v>Saringan Sampah Pengambilan (0,75 m x 3,00 m x 2buah)</v>
          </cell>
          <cell r="J63" t="str">
            <v>Set</v>
          </cell>
        </row>
        <row r="64">
          <cell r="B64" t="str">
            <v>analisa44</v>
          </cell>
          <cell r="E64" t="str">
            <v>Logboom</v>
          </cell>
          <cell r="J64" t="str">
            <v>m'</v>
          </cell>
        </row>
        <row r="65">
          <cell r="B65" t="str">
            <v>analisa45</v>
          </cell>
          <cell r="E65" t="str">
            <v>Penstock open + suku cadang dia 1,2m</v>
          </cell>
          <cell r="J65" t="str">
            <v>m'</v>
          </cell>
        </row>
        <row r="66">
          <cell r="B66" t="str">
            <v>analisa46</v>
          </cell>
          <cell r="E66" t="str">
            <v>Penstock burried + suku cadang dia 1,2m</v>
          </cell>
          <cell r="J66" t="str">
            <v>m'</v>
          </cell>
        </row>
        <row r="67">
          <cell r="B67" t="str">
            <v>analisa47</v>
          </cell>
          <cell r="E67" t="str">
            <v>Penstock diameter 0,8 m</v>
          </cell>
          <cell r="J67" t="str">
            <v>m'</v>
          </cell>
        </row>
        <row r="68">
          <cell r="B68" t="str">
            <v>analisa48</v>
          </cell>
          <cell r="E68" t="str">
            <v>Bifurcation (dari dia 1,2 m ke dia 2 x 0,80 m)</v>
          </cell>
          <cell r="J68" t="str">
            <v>Set</v>
          </cell>
        </row>
        <row r="69">
          <cell r="B69" t="str">
            <v>analisa49</v>
          </cell>
          <cell r="E69" t="str">
            <v>Bifurcation (dari dia 1,2 m ke dia 2 x 0,80 m)</v>
          </cell>
          <cell r="J69" t="str">
            <v>Set</v>
          </cell>
        </row>
        <row r="70">
          <cell r="B70" t="str">
            <v>analisa50</v>
          </cell>
          <cell r="E70" t="str">
            <v>Hollow Jet Valve dia 120 cm + suku cadang + control panel</v>
          </cell>
          <cell r="J70" t="str">
            <v>Set</v>
          </cell>
        </row>
        <row r="71">
          <cell r="B71" t="str">
            <v>analisa51</v>
          </cell>
          <cell r="E71" t="str">
            <v>Guarde gate diameter 1,2m +control panel</v>
          </cell>
          <cell r="J71" t="str">
            <v>Set</v>
          </cell>
        </row>
        <row r="72">
          <cell r="B72" t="str">
            <v>analisa52</v>
          </cell>
          <cell r="E72" t="str">
            <v>Water supply valve dia 0,40 m</v>
          </cell>
          <cell r="J72" t="str">
            <v>Set</v>
          </cell>
        </row>
        <row r="73">
          <cell r="B73" t="str">
            <v>analisa53</v>
          </cell>
          <cell r="E73" t="str">
            <v>Butterfly valve dia 0,80 m</v>
          </cell>
          <cell r="J73" t="str">
            <v>Set</v>
          </cell>
        </row>
        <row r="74">
          <cell r="B74" t="str">
            <v>analisa54</v>
          </cell>
          <cell r="E74" t="str">
            <v>Tail Race Gate + suku cadang</v>
          </cell>
          <cell r="J74" t="str">
            <v>Set</v>
          </cell>
        </row>
        <row r="75">
          <cell r="B75" t="str">
            <v>analisa55</v>
          </cell>
          <cell r="E75" t="str">
            <v>Draft Tube Gate ( 2 set)</v>
          </cell>
          <cell r="J75" t="str">
            <v>Set</v>
          </cell>
        </row>
        <row r="76">
          <cell r="B76" t="str">
            <v>analisa56</v>
          </cell>
          <cell r="E76" t="str">
            <v>Pipa baja (burned) t=10mm,diameter 40cm</v>
          </cell>
          <cell r="J76" t="str">
            <v>m'</v>
          </cell>
        </row>
        <row r="77">
          <cell r="B77" t="str">
            <v>analisa57</v>
          </cell>
          <cell r="E77" t="str">
            <v>Valve dia 40</v>
          </cell>
          <cell r="J77" t="str">
            <v>Buah</v>
          </cell>
        </row>
      </sheetData>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29.xml><?xml version="1.0" encoding="utf-8"?>
<externalLink xmlns="http://schemas.openxmlformats.org/spreadsheetml/2006/main">
  <externalBook xmlns:r="http://schemas.openxmlformats.org/officeDocument/2006/relationships" r:id="rId1">
    <sheetNames>
      <sheetName val="MAP"/>
      <sheetName val="LAMP"/>
      <sheetName val="Resum BQ"/>
      <sheetName val="Prelim"/>
      <sheetName val="Equip"/>
      <sheetName val="Rkp Equip"/>
      <sheetName val="anal-mob"/>
      <sheetName val="plant"/>
      <sheetName val="harsat"/>
      <sheetName val="AMP"/>
      <sheetName val="Kor.Alt"/>
      <sheetName val="61004"/>
      <sheetName val="61005"/>
      <sheetName val="61006"/>
      <sheetName val="61007"/>
      <sheetName val="61008"/>
      <sheetName val="P. Tdr"/>
      <sheetName val="Rekap "/>
      <sheetName val="BOQ"/>
      <sheetName val="An-Utama"/>
      <sheetName val="H-Dasar"/>
      <sheetName val="Upah,Bhn,Alt"/>
      <sheetName val="Volume"/>
      <sheetName val="An-Rutin"/>
    </sheetNames>
    <sheetDataSet>
      <sheetData sheetId="0">
        <row r="16">
          <cell r="N16">
            <v>150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30.xml><?xml version="1.0" encoding="utf-8"?>
<externalLink xmlns="http://schemas.openxmlformats.org/spreadsheetml/2006/main">
  <externalBook xmlns:r="http://schemas.openxmlformats.org/officeDocument/2006/relationships" r:id="rId1">
    <sheetNames>
      <sheetName val="Cover"/>
      <sheetName val="Data-pendukung"/>
      <sheetName val="Time Schedule"/>
      <sheetName val="Rekap "/>
      <sheetName val="RAB "/>
      <sheetName val="Hrg-Sat-Dasar"/>
      <sheetName val="Analisa Lump Sum"/>
      <sheetName val="Analisa Pekerjaan"/>
      <sheetName val="Daft-Hrg-Sat-Pek"/>
      <sheetName val="Mat-onsite"/>
      <sheetName val="Kon-Kap"/>
      <sheetName val="Lampiran"/>
      <sheetName val="Daf-Mata Utama"/>
      <sheetName val="Daf. Usulan Alat"/>
      <sheetName val="Daf. Usulan Staf"/>
      <sheetName val="Sub-kontrak"/>
      <sheetName val="Perny. Bukan PN-TNI"/>
      <sheetName val="Daf. Keb. Tenaga"/>
      <sheetName val="Daf. Keb. Bahan"/>
      <sheetName val="Analisa Alat"/>
      <sheetName val="S-Alat"/>
      <sheetName val="Kontrol"/>
      <sheetName val="RAB  (2)"/>
      <sheetName val="Data"/>
      <sheetName val="Surat Penawaran"/>
      <sheetName val="Bukan PNS"/>
      <sheetName val="Rekapitulasi"/>
      <sheetName val="RAB 1"/>
      <sheetName val="RAB 2"/>
      <sheetName val="Analisa Harga Satuan (2)"/>
      <sheetName val="RAB total"/>
      <sheetName val="Jadwal"/>
      <sheetName val="Upah-Bahan-Alat"/>
      <sheetName val="Sewa Alat"/>
      <sheetName val="Analisa Harga Satuan"/>
      <sheetName val="Daftar Harga Satuan"/>
      <sheetName val="Daftar Kebutuhan Tenaga"/>
      <sheetName val="Daftar Kebutuhan Bahan"/>
      <sheetName val="Daftar Peralatan"/>
      <sheetName val="Analisa Mob."/>
      <sheetName val="Daftar Staf Inti Proyek"/>
    </sheetNames>
    <sheetDataSet>
      <sheetData sheetId="0" refreshError="1"/>
      <sheetData sheetId="1" refreshError="1">
        <row r="19">
          <cell r="G19" t="str">
            <v>: CV. WITAYU</v>
          </cell>
        </row>
        <row r="39">
          <cell r="G39" t="str">
            <v>Payakumbuh, 4 Mai 2002</v>
          </cell>
        </row>
        <row r="41">
          <cell r="G41" t="str">
            <v>CV. WITAYU</v>
          </cell>
        </row>
        <row r="43">
          <cell r="G43" t="str">
            <v>H. AFWAN DARUSSAMIN</v>
          </cell>
        </row>
        <row r="45">
          <cell r="G45" t="str">
            <v>Kuasa direktur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231.xml><?xml version="1.0" encoding="utf-8"?>
<externalLink xmlns="http://schemas.openxmlformats.org/spreadsheetml/2006/main">
  <externalBook xmlns:r="http://schemas.openxmlformats.org/officeDocument/2006/relationships" r:id="rId1">
    <sheetNames>
      <sheetName val="Judul Cover"/>
      <sheetName val="Partisi"/>
      <sheetName val="Lampiran"/>
      <sheetName val="Schedule"/>
      <sheetName val="Rekapitulasi"/>
      <sheetName val="RAB Rekap"/>
      <sheetName val=" R  A  B "/>
      <sheetName val="Anal-BM"/>
      <sheetName val="Hrg-bahan"/>
      <sheetName val="Anal-Onsite"/>
      <sheetName val="Anal-mob"/>
      <sheetName val="Anal-Alat"/>
      <sheetName val="Sub-kontrak"/>
      <sheetName val="Rekap Alat"/>
      <sheetName val="Daftar Personil"/>
      <sheetName val="Daftar-Peralatan"/>
      <sheetName val="Bukan Pegawai Negeri"/>
      <sheetName val="Konfirmasi-kap"/>
      <sheetName val="Data-pendukung"/>
      <sheetName val="Anal_BM"/>
      <sheetName val="Data_pendukung"/>
      <sheetName val="Daft-Hrg-Sat-Pe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92">
          <cell r="D192">
            <v>1179</v>
          </cell>
        </row>
        <row r="261">
          <cell r="D261">
            <v>1257</v>
          </cell>
        </row>
        <row r="330">
          <cell r="D330">
            <v>868</v>
          </cell>
        </row>
        <row r="399">
          <cell r="D399">
            <v>25062</v>
          </cell>
        </row>
        <row r="468">
          <cell r="D468">
            <v>162</v>
          </cell>
        </row>
        <row r="537">
          <cell r="D537">
            <v>136</v>
          </cell>
        </row>
        <row r="606">
          <cell r="D606">
            <v>422245</v>
          </cell>
        </row>
        <row r="744">
          <cell r="D744">
            <v>15653</v>
          </cell>
        </row>
        <row r="883">
          <cell r="E883">
            <v>1366</v>
          </cell>
        </row>
        <row r="945">
          <cell r="D945">
            <v>57902</v>
          </cell>
        </row>
        <row r="1014">
          <cell r="D1014">
            <v>5200</v>
          </cell>
        </row>
        <row r="1083">
          <cell r="D1083">
            <v>135673</v>
          </cell>
        </row>
        <row r="1152">
          <cell r="D1152">
            <v>2155</v>
          </cell>
        </row>
        <row r="1221">
          <cell r="D1221">
            <v>2420</v>
          </cell>
        </row>
        <row r="1290">
          <cell r="D1290">
            <v>102550</v>
          </cell>
        </row>
        <row r="1357">
          <cell r="I1357">
            <v>181040</v>
          </cell>
        </row>
        <row r="1427">
          <cell r="D1427">
            <v>11650</v>
          </cell>
        </row>
        <row r="1565">
          <cell r="D1565">
            <v>2115</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17">
          <cell r="G17" t="str">
            <v>: BANTUAN PERHUBUNGAN DAN PENANGANAN JALAN DATI II</v>
          </cell>
        </row>
        <row r="19">
          <cell r="G19" t="str">
            <v>: VIII (DELAPAN)</v>
          </cell>
        </row>
        <row r="23">
          <cell r="G23" t="str">
            <v>: PEMELIHARAAN PERIODIK JALAN KABUPATEN</v>
          </cell>
        </row>
        <row r="45">
          <cell r="G45" t="str">
            <v>PT. STATIKA MITRASARANA</v>
          </cell>
        </row>
        <row r="47">
          <cell r="G47" t="str">
            <v>Ir. SOEHINTO SADIKIN</v>
          </cell>
        </row>
      </sheetData>
      <sheetData sheetId="19"/>
      <sheetData sheetId="20"/>
      <sheetData sheetId="21" refreshError="1"/>
    </sheetDataSet>
  </externalBook>
</externalLink>
</file>

<file path=xl/externalLinks/externalLink232.xml><?xml version="1.0" encoding="utf-8"?>
<externalLink xmlns="http://schemas.openxmlformats.org/spreadsheetml/2006/main">
  <externalBook xmlns:r="http://schemas.openxmlformats.org/officeDocument/2006/relationships" r:id="rId1">
    <sheetNames>
      <sheetName val="support-data"/>
      <sheetName val="Data-pendukung"/>
      <sheetName val="Anal-BM"/>
    </sheetNames>
    <sheetDataSet>
      <sheetData sheetId="0" refreshError="1">
        <row r="16">
          <cell r="H16" t="str">
            <v>: OP - 08</v>
          </cell>
        </row>
        <row r="27">
          <cell r="H27" t="str">
            <v>Jakarta,  May 9, 1998</v>
          </cell>
        </row>
        <row r="29">
          <cell r="H29" t="str">
            <v>PT. DUTA GRAHA INDAH</v>
          </cell>
        </row>
      </sheetData>
      <sheetData sheetId="1" refreshError="1"/>
      <sheetData sheetId="2" refreshError="1"/>
    </sheetDataSet>
  </externalBook>
</externalLink>
</file>

<file path=xl/externalLinks/externalLink233.xml><?xml version="1.0" encoding="utf-8"?>
<externalLink xmlns="http://schemas.openxmlformats.org/spreadsheetml/2006/main">
  <externalBook xmlns:r="http://schemas.openxmlformats.org/officeDocument/2006/relationships" r:id="rId1">
    <sheetNames>
      <sheetName val="Sheet1"/>
      <sheetName val="LAMP 6"/>
      <sheetName val="SC ALAT"/>
      <sheetName val="MATERIAL ONSITE"/>
      <sheetName val="Agregat Halus &amp; Kasar"/>
      <sheetName val="Agregat Kelas A"/>
      <sheetName val="Agregat Kelas B"/>
      <sheetName val="Agregat Kelas C"/>
      <sheetName val="Peralatan (2)"/>
      <sheetName val="Analisa Quarry"/>
      <sheetName val="DIV 8"/>
      <sheetName val="DIV 9"/>
      <sheetName val="LS-Rutin"/>
      <sheetName val="Kuantitas"/>
      <sheetName val="Kuantitas (2)"/>
      <sheetName val="Lalu Lintas"/>
      <sheetName val="Analisa HSP"/>
      <sheetName val="Analisa LS-Rutin"/>
      <sheetName val="Jembatan Sementara"/>
      <sheetName val="DIV 7.1"/>
      <sheetName val="DIV 7"/>
      <sheetName val="DIV 6.1"/>
      <sheetName val="DIV 6"/>
      <sheetName val="DIV 5"/>
      <sheetName val="DIV 4"/>
      <sheetName val="DIV 3"/>
      <sheetName val="DIV 2"/>
      <sheetName val="Basic Price"/>
      <sheetName val="Peralatan"/>
      <sheetName val="Mobilisasi"/>
      <sheetName val="Informasi"/>
      <sheetName val="TS"/>
      <sheetName val="Rekap Biaya"/>
      <sheetName val="Sheet2"/>
      <sheetName val="Kuantitas &amp; Harg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234.xml><?xml version="1.0" encoding="utf-8"?>
<externalLink xmlns="http://schemas.openxmlformats.org/spreadsheetml/2006/main">
  <externalBook xmlns:r="http://schemas.openxmlformats.org/officeDocument/2006/relationships" r:id="rId1">
    <sheetNames>
      <sheetName val="sub kon"/>
      <sheetName val="struktur"/>
      <sheetName val="jadwal pers"/>
      <sheetName val="Sheet1"/>
      <sheetName val="KONF asphalt"/>
      <sheetName val="scd bahan"/>
      <sheetName val="jadwal ok"/>
      <sheetName val="JADWAL BAHAN OK"/>
      <sheetName val="jadwal bahan"/>
      <sheetName val="jadwal alat"/>
      <sheetName val="jadwal KURVA"/>
      <sheetName val="KONF beton"/>
      <sheetName val="MPU"/>
      <sheetName val="nwp"/>
      <sheetName val="Sheet4"/>
      <sheetName val="Sheet3"/>
      <sheetName val="REKAP KUANTITAS"/>
      <sheetName val="KUANTITAS"/>
      <sheetName val="R"/>
      <sheetName val="K"/>
      <sheetName val="Pekerjaan Utama"/>
      <sheetName val="DIV. 2"/>
      <sheetName val="2.1 &amp; 2.2"/>
      <sheetName val="rekap timbunan"/>
      <sheetName val="urpil"/>
      <sheetName val="REKAP K-250"/>
      <sheetName val="lantai"/>
      <sheetName val="gelagar&amp;diafragma"/>
      <sheetName val="abutment"/>
      <sheetName val="tiang sandaran"/>
      <sheetName val="sumuran"/>
      <sheetName val="wingwall"/>
      <sheetName val="plat injak"/>
      <sheetName val="REKAP K-175 trotoar"/>
      <sheetName val="trotoar"/>
      <sheetName val="REKAP siklop "/>
      <sheetName val="siklop"/>
      <sheetName val="REKAP K-125"/>
      <sheetName val="lantai kerja"/>
      <sheetName val="REKAP PENY.. DINDING SUMURAN"/>
      <sheetName val="PENY.. DINDING SUMURAN"/>
      <sheetName val="REKAP PENurun.. DINDING SUMURA "/>
      <sheetName val="PENurun.. DINDING SUMURAN"/>
      <sheetName val="rekap pipa"/>
      <sheetName val="pipa"/>
      <sheetName val="rekap elastomer"/>
      <sheetName val="elastomer"/>
      <sheetName val="rekap joint"/>
      <sheetName val="joint"/>
      <sheetName val="rekap pasangan batu"/>
      <sheetName val="Beton pengarah"/>
      <sheetName val="Psngan batu oprit"/>
      <sheetName val="rekap TULANGANG"/>
      <sheetName val="besi abutment"/>
      <sheetName val="besi lantai"/>
      <sheetName val="gelagar"/>
      <sheetName val="diafragma"/>
      <sheetName val="besi Plat injak"/>
      <sheetName val="besi Tiang sandaran"/>
      <sheetName val="besi wing wall"/>
      <sheetName v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refreshError="1"/>
      <sheetData sheetId="60" refreshError="1"/>
    </sheetDataSet>
  </externalBook>
</externalLink>
</file>

<file path=xl/externalLinks/externalLink235.xml><?xml version="1.0" encoding="utf-8"?>
<externalLink xmlns="http://schemas.openxmlformats.org/spreadsheetml/2006/main">
  <externalBook xmlns:r="http://schemas.openxmlformats.org/officeDocument/2006/relationships" r:id="rId1">
    <sheetNames>
      <sheetName val="Data Induk"/>
      <sheetName val="Penawaran"/>
      <sheetName val="Rekapitulasi"/>
      <sheetName val="Kuantitas &amp; Harga"/>
      <sheetName val="Anl. Mobilisasi"/>
      <sheetName val="Analisa"/>
      <sheetName val="Harga Satuan"/>
      <sheetName val="Anl. Teknik"/>
      <sheetName val="Jadwal Pelaksanaan"/>
      <sheetName val="Subkontrak"/>
      <sheetName val="Dftr Personil"/>
      <sheetName val="Dtr Alat"/>
      <sheetName val="Dftr Simak"/>
      <sheetName val="Dftr Lmp Pnwr"/>
      <sheetName val="Mata Utama"/>
      <sheetName val="Jadwal Ala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36.xml><?xml version="1.0" encoding="utf-8"?>
<externalLink xmlns="http://schemas.openxmlformats.org/spreadsheetml/2006/main">
  <externalBook xmlns:r="http://schemas.openxmlformats.org/officeDocument/2006/relationships" r:id="rId1">
    <sheetNames>
      <sheetName val="BAHAN"/>
      <sheetName val="ANALISA"/>
      <sheetName val="B O W"/>
      <sheetName val="BIAYA  ALAT"/>
      <sheetName val="REKAP"/>
      <sheetName val="Sheet1"/>
      <sheetName val="Sheet2"/>
    </sheetNames>
    <sheetDataSet>
      <sheetData sheetId="0" refreshError="1"/>
      <sheetData sheetId="1"/>
      <sheetData sheetId="2"/>
      <sheetData sheetId="3" refreshError="1">
        <row r="1187">
          <cell r="U1187">
            <v>329286</v>
          </cell>
        </row>
        <row r="1257">
          <cell r="U1257">
            <v>169833</v>
          </cell>
        </row>
        <row r="1327">
          <cell r="U1327">
            <v>64603</v>
          </cell>
        </row>
        <row r="1397">
          <cell r="U1397">
            <v>44502</v>
          </cell>
        </row>
        <row r="1537">
          <cell r="U1537">
            <v>208115</v>
          </cell>
        </row>
        <row r="1747">
          <cell r="U1747">
            <v>43555</v>
          </cell>
        </row>
        <row r="1887">
          <cell r="U1887">
            <v>4808</v>
          </cell>
        </row>
        <row r="1957">
          <cell r="U1957">
            <v>16722</v>
          </cell>
        </row>
        <row r="2027">
          <cell r="U2027">
            <v>42023</v>
          </cell>
        </row>
        <row r="2097">
          <cell r="U2097">
            <v>4580</v>
          </cell>
        </row>
      </sheetData>
      <sheetData sheetId="4"/>
      <sheetData sheetId="5"/>
      <sheetData sheetId="6"/>
    </sheetDataSet>
  </externalBook>
</externalLink>
</file>

<file path=xl/externalLinks/externalLink237.xml><?xml version="1.0" encoding="utf-8"?>
<externalLink xmlns="http://schemas.openxmlformats.org/spreadsheetml/2006/main">
  <externalBook xmlns:r="http://schemas.openxmlformats.org/officeDocument/2006/relationships" r:id="rId1">
    <sheetNames>
      <sheetName val="0000"/>
      <sheetName val="XXXX"/>
      <sheetName val="Anl-Alt"/>
      <sheetName val="Ls-Mobilisasi (OK)"/>
      <sheetName val="REKAP(copy) ok"/>
      <sheetName val="Ur-Anl"/>
      <sheetName val="BQ(copy) ok"/>
      <sheetName val="Analisa (ok)"/>
      <sheetName val="SAT-DAS"/>
      <sheetName val="Anl-Bhn (ok)"/>
      <sheetName val="Lamp-14 -Hit-Alt"/>
      <sheetName val="Lamp-13-Pengg Alat"/>
      <sheetName val="Lamp-1 (Schedule ok"/>
      <sheetName val="Lamp-4 (Pemel. Rutin)"/>
      <sheetName val="Lamp-5 (On Site)"/>
      <sheetName val="Lamp-6 (Plant)"/>
      <sheetName val="Lamp-7 (Df-Utm) ok"/>
      <sheetName val="Lamp-8 (Kont Seleksi)"/>
      <sheetName val="Lamp-9 (Df-Alat)"/>
      <sheetName val="Lamp-10"/>
      <sheetName val="Lamp-11 (Sub-kont) ok"/>
      <sheetName val="Lamp-14 (Lamp-Penaw) OK"/>
      <sheetName val="Lamp-12 (Metod-Pel)"/>
      <sheetName val="Lamp-13 (Guna Alt)"/>
      <sheetName val="D"/>
      <sheetName val="In-Um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38.xml><?xml version="1.0" encoding="utf-8"?>
<externalLink xmlns="http://schemas.openxmlformats.org/spreadsheetml/2006/main">
  <externalBook xmlns:r="http://schemas.openxmlformats.org/officeDocument/2006/relationships" r:id="rId1">
    <sheetNames>
      <sheetName val="REKAP BAHAN"/>
      <sheetName val="Hrg Sat Pek"/>
      <sheetName val="Hrg"/>
      <sheetName val="REKAP"/>
      <sheetName val="RAB-II"/>
      <sheetName val="ans"/>
      <sheetName val="Bobot1"/>
      <sheetName val="Bobot(2)"/>
      <sheetName val="Bobot(3)"/>
      <sheetName val="Bobot(4)"/>
      <sheetName val="Bobot(5)"/>
      <sheetName val="Bobot(6)"/>
      <sheetName val="Bobot(7)"/>
      <sheetName val="Bobot(8)"/>
      <sheetName val="Bobot(9)"/>
      <sheetName val="Bobot(10)"/>
      <sheetName val="Bobot(11)"/>
      <sheetName val="Bobot(12)"/>
      <sheetName val="Bobot(13)"/>
      <sheetName val="Bobot(14)"/>
      <sheetName val="Bobot(15)"/>
      <sheetName val="Bobot(16)"/>
      <sheetName val="SCHD (3)"/>
      <sheetName val="Bobot(17)"/>
      <sheetName val="Bobot(18)"/>
      <sheetName val="Bobot(19)"/>
      <sheetName val="Bobot(20)"/>
      <sheetName val="Bobot(21)"/>
      <sheetName val="Bobot(22)"/>
      <sheetName val="Bobot(23)"/>
      <sheetName val="Bobot(24)"/>
      <sheetName val="Bobot(25)"/>
      <sheetName val="Bobot(26)"/>
      <sheetName val="Bobot(27)"/>
      <sheetName val="Bobot(28)"/>
      <sheetName val="Bobot(29)"/>
      <sheetName val="Bobot(30)"/>
      <sheetName val="Bobot(31)"/>
      <sheetName val="Bobot(3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239.xml><?xml version="1.0" encoding="utf-8"?>
<externalLink xmlns="http://schemas.openxmlformats.org/spreadsheetml/2006/main">
  <externalBook xmlns:r="http://schemas.openxmlformats.org/officeDocument/2006/relationships" r:id="rId1">
    <sheetNames>
      <sheetName val="0000"/>
      <sheetName val="XXXX"/>
      <sheetName val="Ls-Mobilisasi (OK)"/>
      <sheetName val="SAT-DAS"/>
      <sheetName val="Ur-Anl (ok punya)"/>
      <sheetName val="Analisa (ok punya)"/>
      <sheetName val="Kuan&amp;Harga(BQ)"/>
      <sheetName val="Rekap"/>
      <sheetName val="Anl-Alt"/>
      <sheetName val="Schedule"/>
      <sheetName val="Df-Alat"/>
      <sheetName val="Daf Personil"/>
      <sheetName val="Anl-Bhn (ok)"/>
      <sheetName val="Lamp-14 -Hit-Alt"/>
      <sheetName val="Lamp-13-Pengg Alat"/>
      <sheetName val="Lamp-4 (Pemel. Rutin)"/>
      <sheetName val="Lamp-5 (On Site)"/>
      <sheetName val="Lamp-6 (Plant)"/>
      <sheetName val="Lamp-7 (Df-Utm) ok"/>
      <sheetName val="Lamp-8 (Kont Seleksi)"/>
      <sheetName val="Lamp-11 (Sub-kont) ok"/>
      <sheetName val="Lamp-14 (Lamp-Penaw) OK"/>
    </sheetNames>
    <sheetDataSet>
      <sheetData sheetId="0"/>
      <sheetData sheetId="1"/>
      <sheetData sheetId="2"/>
      <sheetData sheetId="3">
        <row r="19">
          <cell r="J19">
            <v>39300</v>
          </cell>
        </row>
        <row r="29">
          <cell r="J29">
            <v>6000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240.xml><?xml version="1.0" encoding="utf-8"?>
<externalLink xmlns="http://schemas.openxmlformats.org/spreadsheetml/2006/main">
  <externalBook xmlns:r="http://schemas.openxmlformats.org/officeDocument/2006/relationships" r:id="rId1">
    <sheetNames>
      <sheetName val="Metode Penawaran"/>
      <sheetName val="Lampiran"/>
      <sheetName val="Perny ikut Lelang"/>
      <sheetName val="Surat Penawaran"/>
      <sheetName val="Time Schedule"/>
      <sheetName val="Rekapitulasi"/>
      <sheetName val="RAB"/>
      <sheetName val="Analisa-Harga"/>
      <sheetName val="daftar-hrg-pek"/>
      <sheetName val="Upah&amp;Bahan"/>
      <sheetName val="Mat-onsite"/>
      <sheetName val="Konfirmasi-kap"/>
      <sheetName val="Alat"/>
      <sheetName val="Analisa Alat"/>
      <sheetName val="Analisa Mob."/>
      <sheetName val="Koefisien-bahan"/>
      <sheetName val="Sub-kontrak"/>
      <sheetName val="daftar-personil"/>
      <sheetName val="daftar-peralatan"/>
      <sheetName val="daftar-keb-bhn"/>
      <sheetName val="PENGGUNAAN PRODUK DLM NEGERI"/>
      <sheetName val="Bukan Pegawai Negeri"/>
      <sheetName val="data-pendukung"/>
      <sheetName val="SAT-DAS"/>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row r="31">
          <cell r="H31" t="str">
            <v>CV. PINCURAN MAS</v>
          </cell>
        </row>
        <row r="33">
          <cell r="H33" t="str">
            <v>MAKMUR ST MUDO</v>
          </cell>
        </row>
      </sheetData>
      <sheetData sheetId="23" refreshError="1"/>
    </sheetDataSet>
  </externalBook>
</externalLink>
</file>

<file path=xl/externalLinks/externalLink241.xml><?xml version="1.0" encoding="utf-8"?>
<externalLink xmlns="http://schemas.openxmlformats.org/spreadsheetml/2006/main">
  <externalBook xmlns:r="http://schemas.openxmlformats.org/officeDocument/2006/relationships" r:id="rId1">
    <sheetNames>
      <sheetName val="Rekap"/>
      <sheetName val="kuantts"/>
      <sheetName val="Sch (A0)"/>
      <sheetName val="Sch (A3+)"/>
      <sheetName val="Sheet1"/>
      <sheetName val="Sch"/>
      <sheetName val="Sheet3"/>
    </sheetNames>
    <sheetDataSet>
      <sheetData sheetId="0"/>
      <sheetData sheetId="1">
        <row r="103">
          <cell r="K103">
            <v>0.8</v>
          </cell>
        </row>
      </sheetData>
      <sheetData sheetId="2"/>
      <sheetData sheetId="3"/>
      <sheetData sheetId="4"/>
      <sheetData sheetId="5" refreshError="1"/>
      <sheetData sheetId="6" refreshError="1"/>
    </sheetDataSet>
  </externalBook>
</externalLink>
</file>

<file path=xl/externalLinks/externalLink242.xml><?xml version="1.0" encoding="utf-8"?>
<externalLink xmlns="http://schemas.openxmlformats.org/spreadsheetml/2006/main">
  <externalBook xmlns:r="http://schemas.openxmlformats.org/officeDocument/2006/relationships" r:id="rId1">
    <sheetNames>
      <sheetName val="Lampiran"/>
      <sheetName val="Rescedult"/>
      <sheetName val="time_schedule"/>
      <sheetName val="Rekapitulasi"/>
      <sheetName val="R A B1"/>
      <sheetName val="R A B 2"/>
      <sheetName val="R A B 3"/>
      <sheetName val="R A B 4"/>
      <sheetName val="R A B 5-Sumpur Laston"/>
      <sheetName val="R A B 6"/>
      <sheetName val="Upah&amp;Bahan"/>
      <sheetName val="Analisa-Harga"/>
      <sheetName val="Anal Keof Bab 1-5"/>
      <sheetName val="Anal Keof Bab 6-10"/>
      <sheetName val="Koefisien-bahan"/>
      <sheetName val="Mata Pemb Utama"/>
      <sheetName val="Analisa1-10"/>
      <sheetName val="Anal-onsite"/>
      <sheetName val="Sub-kontrak"/>
      <sheetName val="Anal-Teknik"/>
      <sheetName val="struktur"/>
      <sheetName val="Bukan Pegawai Negeri"/>
      <sheetName val="Konfirmasi-kap"/>
      <sheetName val="data-pendukung"/>
    </sheetNames>
    <sheetDataSet>
      <sheetData sheetId="0" refreshError="1"/>
      <sheetData sheetId="1" refreshError="1"/>
      <sheetData sheetId="2" refreshError="1"/>
      <sheetData sheetId="3" refreshError="1"/>
      <sheetData sheetId="4" refreshError="1">
        <row r="17">
          <cell r="I17">
            <v>12705000</v>
          </cell>
        </row>
        <row r="36">
          <cell r="I36">
            <v>2046990</v>
          </cell>
        </row>
        <row r="49">
          <cell r="I49">
            <v>2471500.284</v>
          </cell>
        </row>
        <row r="66">
          <cell r="I66">
            <v>1728590.0000000002</v>
          </cell>
        </row>
        <row r="96">
          <cell r="I96">
            <v>2908385</v>
          </cell>
        </row>
        <row r="137">
          <cell r="I137">
            <v>75425887.5</v>
          </cell>
        </row>
        <row r="165">
          <cell r="I165">
            <v>7002289.9999999991</v>
          </cell>
        </row>
        <row r="209">
          <cell r="I209">
            <v>6093636</v>
          </cell>
        </row>
        <row r="268">
          <cell r="I268">
            <v>0</v>
          </cell>
        </row>
        <row r="328">
          <cell r="I328">
            <v>0</v>
          </cell>
        </row>
      </sheetData>
      <sheetData sheetId="5" refreshError="1"/>
      <sheetData sheetId="6" refreshError="1"/>
      <sheetData sheetId="7" refreshError="1"/>
      <sheetData sheetId="8" refreshError="1"/>
      <sheetData sheetId="9" refreshError="1"/>
      <sheetData sheetId="10" refreshError="1">
        <row r="13">
          <cell r="G13">
            <v>1500</v>
          </cell>
        </row>
        <row r="14">
          <cell r="G14">
            <v>2000</v>
          </cell>
        </row>
        <row r="15">
          <cell r="G15">
            <v>2500</v>
          </cell>
        </row>
        <row r="16">
          <cell r="G16">
            <v>2500</v>
          </cell>
        </row>
        <row r="18">
          <cell r="G18">
            <v>1250</v>
          </cell>
        </row>
        <row r="20">
          <cell r="G20">
            <v>1500</v>
          </cell>
        </row>
        <row r="24">
          <cell r="G24">
            <v>17750</v>
          </cell>
        </row>
        <row r="25">
          <cell r="G25">
            <v>15000</v>
          </cell>
        </row>
        <row r="26">
          <cell r="G26">
            <v>25000</v>
          </cell>
        </row>
        <row r="27">
          <cell r="G27">
            <v>30000</v>
          </cell>
        </row>
        <row r="28">
          <cell r="G28">
            <v>32500</v>
          </cell>
        </row>
        <row r="29">
          <cell r="G29">
            <v>220</v>
          </cell>
        </row>
        <row r="30">
          <cell r="G30">
            <v>12500</v>
          </cell>
        </row>
        <row r="31">
          <cell r="G31">
            <v>25000</v>
          </cell>
        </row>
        <row r="32">
          <cell r="G32">
            <v>25000</v>
          </cell>
        </row>
        <row r="33">
          <cell r="G33">
            <v>5000</v>
          </cell>
        </row>
        <row r="34">
          <cell r="G34">
            <v>15000</v>
          </cell>
        </row>
        <row r="35">
          <cell r="G35">
            <v>1985</v>
          </cell>
        </row>
        <row r="36">
          <cell r="G36">
            <v>1985</v>
          </cell>
        </row>
        <row r="37">
          <cell r="G37">
            <v>500</v>
          </cell>
        </row>
        <row r="38">
          <cell r="G38">
            <v>18500</v>
          </cell>
        </row>
        <row r="39">
          <cell r="G39">
            <v>3500</v>
          </cell>
        </row>
        <row r="40">
          <cell r="G40">
            <v>5000</v>
          </cell>
        </row>
        <row r="41">
          <cell r="G41">
            <v>5000</v>
          </cell>
        </row>
        <row r="42">
          <cell r="G42">
            <v>5000</v>
          </cell>
        </row>
        <row r="43">
          <cell r="G43">
            <v>350000</v>
          </cell>
        </row>
        <row r="70">
          <cell r="G70">
            <v>89700</v>
          </cell>
        </row>
        <row r="71">
          <cell r="G71">
            <v>65800</v>
          </cell>
        </row>
        <row r="72">
          <cell r="G72">
            <v>72600</v>
          </cell>
        </row>
        <row r="73">
          <cell r="G73">
            <v>33700</v>
          </cell>
        </row>
        <row r="74">
          <cell r="G74">
            <v>68500</v>
          </cell>
        </row>
        <row r="75">
          <cell r="G75">
            <v>28700</v>
          </cell>
        </row>
        <row r="76">
          <cell r="G76">
            <v>56200</v>
          </cell>
        </row>
        <row r="77">
          <cell r="G77">
            <v>16950</v>
          </cell>
        </row>
        <row r="78">
          <cell r="G78">
            <v>40150</v>
          </cell>
        </row>
        <row r="79">
          <cell r="G79">
            <v>32600</v>
          </cell>
        </row>
        <row r="80">
          <cell r="G80">
            <v>218000</v>
          </cell>
        </row>
        <row r="81">
          <cell r="G81">
            <v>596500</v>
          </cell>
        </row>
        <row r="83">
          <cell r="G83">
            <v>26500</v>
          </cell>
        </row>
        <row r="84">
          <cell r="G84">
            <v>15700</v>
          </cell>
        </row>
        <row r="85">
          <cell r="G85">
            <v>18450</v>
          </cell>
        </row>
        <row r="86">
          <cell r="G86">
            <v>38600</v>
          </cell>
        </row>
        <row r="87">
          <cell r="G87">
            <v>11000</v>
          </cell>
        </row>
        <row r="88">
          <cell r="G88">
            <v>5163</v>
          </cell>
        </row>
        <row r="89">
          <cell r="G89">
            <v>56400</v>
          </cell>
        </row>
        <row r="90">
          <cell r="G90">
            <v>64300</v>
          </cell>
        </row>
        <row r="91">
          <cell r="G91">
            <v>81500</v>
          </cell>
        </row>
        <row r="92">
          <cell r="G92">
            <v>85000</v>
          </cell>
        </row>
        <row r="93">
          <cell r="G93">
            <v>6500</v>
          </cell>
        </row>
        <row r="94">
          <cell r="G94">
            <v>3500</v>
          </cell>
        </row>
        <row r="95">
          <cell r="G95">
            <v>7000</v>
          </cell>
        </row>
        <row r="96">
          <cell r="G96">
            <v>12500</v>
          </cell>
        </row>
      </sheetData>
      <sheetData sheetId="11" refreshError="1">
        <row r="227">
          <cell r="I227">
            <v>171641.7</v>
          </cell>
        </row>
        <row r="416">
          <cell r="I416">
            <v>20586.099999999999</v>
          </cell>
        </row>
        <row r="668">
          <cell r="I668">
            <v>58167.7</v>
          </cell>
        </row>
        <row r="794">
          <cell r="I794">
            <v>1954.6</v>
          </cell>
        </row>
        <row r="920">
          <cell r="I920">
            <v>16408.3</v>
          </cell>
        </row>
        <row r="1046">
          <cell r="I1046">
            <v>542491.80000000005</v>
          </cell>
        </row>
        <row r="1109">
          <cell r="I1109">
            <v>263002.7</v>
          </cell>
        </row>
        <row r="1298">
          <cell r="I1298">
            <v>4864.8</v>
          </cell>
        </row>
        <row r="1361">
          <cell r="I1361">
            <v>140045.79999999999</v>
          </cell>
        </row>
        <row r="1613">
          <cell r="I1613">
            <v>549363.6</v>
          </cell>
        </row>
        <row r="1739">
          <cell r="I1739">
            <v>301397.40000000002</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row r="10">
          <cell r="H10" t="str">
            <v>: Sumatera Barat</v>
          </cell>
        </row>
        <row r="12">
          <cell r="H12" t="str">
            <v>: Perhubungan dan Penanganan Jalan Dati II (P2JD-II)</v>
          </cell>
        </row>
        <row r="14">
          <cell r="H14" t="str">
            <v>:</v>
          </cell>
        </row>
        <row r="16">
          <cell r="H16" t="str">
            <v>: Pemeliharaan Periodik</v>
          </cell>
        </row>
        <row r="20">
          <cell r="H20" t="str">
            <v>: PT. BARETTAMUDA PRATAMA</v>
          </cell>
        </row>
        <row r="22">
          <cell r="H22" t="str">
            <v xml:space="preserve"> 21 September 1999</v>
          </cell>
        </row>
        <row r="33">
          <cell r="H33" t="str">
            <v>H. HARIADI, BE</v>
          </cell>
        </row>
      </sheetData>
    </sheetDataSet>
  </externalBook>
</externalLink>
</file>

<file path=xl/externalLinks/externalLink243.xml><?xml version="1.0" encoding="utf-8"?>
<externalLink xmlns="http://schemas.openxmlformats.org/spreadsheetml/2006/main">
  <externalBook xmlns:r="http://schemas.openxmlformats.org/officeDocument/2006/relationships" r:id="rId1">
    <sheetNames>
      <sheetName val="Basic Price"/>
      <sheetName val="Kuantitas _ Harga"/>
      <sheetName val="DIV 3 _2_"/>
      <sheetName val="div 7 2"/>
      <sheetName val="DAF MT PEMB UTAMA"/>
    </sheetNames>
    <sheetDataSet>
      <sheetData sheetId="0"/>
      <sheetData sheetId="1"/>
      <sheetData sheetId="2"/>
      <sheetData sheetId="3"/>
      <sheetData sheetId="4"/>
    </sheetDataSet>
  </externalBook>
</externalLink>
</file>

<file path=xl/externalLinks/externalLink244.xml><?xml version="1.0" encoding="utf-8"?>
<externalLink xmlns="http://schemas.openxmlformats.org/spreadsheetml/2006/main">
  <externalBook xmlns:r="http://schemas.openxmlformats.org/officeDocument/2006/relationships" r:id="rId1">
    <sheetNames>
      <sheetName val="Kuantitas"/>
      <sheetName val="Rekap Biaya"/>
      <sheetName val="Kuantitas _ Harga"/>
      <sheetName val="Basic Price"/>
    </sheetNames>
    <sheetDataSet>
      <sheetData sheetId="0"/>
      <sheetData sheetId="1"/>
      <sheetData sheetId="2"/>
      <sheetData sheetId="3"/>
    </sheetDataSet>
  </externalBook>
</externalLink>
</file>

<file path=xl/externalLinks/externalLink245.xml><?xml version="1.0" encoding="utf-8"?>
<externalLink xmlns="http://schemas.openxmlformats.org/spreadsheetml/2006/main">
  <externalBook xmlns:r="http://schemas.openxmlformats.org/officeDocument/2006/relationships" r:id="rId1">
    <sheetNames>
      <sheetName val="Rekap Biaya"/>
      <sheetName val="Kuantitas &amp; Harga"/>
      <sheetName val="Pekerjaan Utama"/>
      <sheetName val="%"/>
    </sheetNames>
    <sheetDataSet>
      <sheetData sheetId="0"/>
      <sheetData sheetId="1">
        <row r="32">
          <cell r="G32">
            <v>0</v>
          </cell>
        </row>
        <row r="73">
          <cell r="G73">
            <v>1133971058.7800002</v>
          </cell>
        </row>
      </sheetData>
      <sheetData sheetId="2"/>
      <sheetData sheetId="3"/>
    </sheetDataSet>
  </externalBook>
</externalLink>
</file>

<file path=xl/externalLinks/externalLink246.xml><?xml version="1.0" encoding="utf-8"?>
<externalLink xmlns="http://schemas.openxmlformats.org/spreadsheetml/2006/main">
  <externalBook xmlns:r="http://schemas.openxmlformats.org/officeDocument/2006/relationships" r:id="rId1">
    <sheetNames>
      <sheetName val="COVER (2)"/>
      <sheetName val="BILL"/>
      <sheetName val="REKAP"/>
      <sheetName val="Catat an"/>
      <sheetName val="COVER"/>
    </sheetNames>
    <sheetDataSet>
      <sheetData sheetId="0"/>
      <sheetData sheetId="1">
        <row r="18">
          <cell r="P18">
            <v>42457500</v>
          </cell>
        </row>
        <row r="70">
          <cell r="P70">
            <v>54205207.379999995</v>
          </cell>
        </row>
        <row r="122">
          <cell r="P122">
            <v>213584531.69999999</v>
          </cell>
        </row>
        <row r="174">
          <cell r="P174">
            <v>125352000</v>
          </cell>
        </row>
        <row r="226">
          <cell r="P226">
            <v>575518318.70000005</v>
          </cell>
        </row>
        <row r="278">
          <cell r="P278">
            <v>691931250</v>
          </cell>
        </row>
        <row r="330">
          <cell r="P330">
            <v>25176177.91</v>
          </cell>
        </row>
        <row r="382">
          <cell r="P382">
            <v>8782270</v>
          </cell>
        </row>
        <row r="434">
          <cell r="P434">
            <v>9025750</v>
          </cell>
        </row>
        <row r="486">
          <cell r="P486">
            <v>69105041.25</v>
          </cell>
        </row>
      </sheetData>
      <sheetData sheetId="2"/>
      <sheetData sheetId="3" refreshError="1"/>
      <sheetData sheetId="4" refreshError="1"/>
    </sheetDataSet>
  </externalBook>
</externalLink>
</file>

<file path=xl/externalLinks/externalLink247.xml><?xml version="1.0" encoding="utf-8"?>
<externalLink xmlns="http://schemas.openxmlformats.org/spreadsheetml/2006/main">
  <externalBook xmlns:r="http://schemas.openxmlformats.org/officeDocument/2006/relationships" r:id="rId1">
    <sheetNames>
      <sheetName val="Data Induk"/>
      <sheetName val="Kelengkapan"/>
      <sheetName val="Penawaran"/>
      <sheetName val="Jadwal Pelaksanaan"/>
      <sheetName val="Jadwal Alat"/>
      <sheetName val="Rekapitulasi"/>
      <sheetName val="Kuantitas &amp; Harga"/>
      <sheetName val="Anl. Tehnis"/>
      <sheetName val="Analisa"/>
      <sheetName val="Harga Satuan"/>
      <sheetName val="Anl. Mobilisasi"/>
      <sheetName val="Anl Pem Rutin"/>
      <sheetName val="Kap.Pemecah Batu"/>
      <sheetName val="Kapasitas AMP"/>
      <sheetName val="MP. Utama"/>
      <sheetName val="Peralatan"/>
      <sheetName val="Subkon"/>
      <sheetName val="Staf Inti"/>
      <sheetName val="Metode Bgn"/>
      <sheetName val="Metode Jln"/>
      <sheetName val="Mat On Site"/>
      <sheetName val="Kulit"/>
      <sheetName val="Hrg"/>
      <sheetName val="NP"/>
    </sheetNames>
    <sheetDataSet>
      <sheetData sheetId="0"/>
      <sheetData sheetId="1" refreshError="1"/>
      <sheetData sheetId="2" refreshError="1"/>
      <sheetData sheetId="3" refreshError="1"/>
      <sheetData sheetId="4" refreshError="1"/>
      <sheetData sheetId="5"/>
      <sheetData sheetId="6" refreshError="1">
        <row r="48">
          <cell r="I48">
            <v>869343111</v>
          </cell>
        </row>
        <row r="59">
          <cell r="I59">
            <v>117035320.5</v>
          </cell>
        </row>
        <row r="69">
          <cell r="I69">
            <v>1809934778.925</v>
          </cell>
        </row>
        <row r="82">
          <cell r="I82">
            <v>597983634</v>
          </cell>
        </row>
        <row r="106">
          <cell r="I106">
            <v>329588793.71899998</v>
          </cell>
        </row>
        <row r="138">
          <cell r="I138">
            <v>29856040.600000001</v>
          </cell>
        </row>
        <row r="176">
          <cell r="I176">
            <v>0</v>
          </cell>
        </row>
      </sheetData>
      <sheetData sheetId="7" refreshError="1"/>
      <sheetData sheetId="8" refreshError="1"/>
      <sheetData sheetId="9" refreshError="1"/>
      <sheetData sheetId="10" refreshError="1">
        <row r="57">
          <cell r="K57">
            <v>97800000</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48.xml><?xml version="1.0" encoding="utf-8"?>
<externalLink xmlns="http://schemas.openxmlformats.org/spreadsheetml/2006/main">
  <externalBook xmlns:r="http://schemas.openxmlformats.org/officeDocument/2006/relationships" r:id="rId1">
    <sheetNames>
      <sheetName val="Data Pendukung"/>
      <sheetName val="Surat Penawaran"/>
      <sheetName val="Rekapitulasi"/>
      <sheetName val="ceK"/>
      <sheetName val="Rekap RAB"/>
      <sheetName val="Upah&amp;Bahan"/>
      <sheetName val="Schedule Umum"/>
      <sheetName val="Patameh"/>
      <sheetName val="Sche_Patameh"/>
      <sheetName val="Gdng Bendi"/>
      <sheetName val="Sche_Bendi"/>
      <sheetName val="Rnh Kodok"/>
      <sheetName val="Sche_Kodok"/>
      <sheetName val="Lurah"/>
      <sheetName val="Sche_Lurah"/>
      <sheetName val="Sawah"/>
      <sheetName val="Sche_Sawah"/>
      <sheetName val="Simp Masjid"/>
      <sheetName val="Sche_Mesjid"/>
      <sheetName val="Lareh nan pjng"/>
      <sheetName val="Sche_Lareh"/>
      <sheetName val="Bt. BAsurek"/>
      <sheetName val="Sche_Basurek"/>
      <sheetName val="Lingkar "/>
      <sheetName val="Sche_Lingkar"/>
      <sheetName val="Gombak"/>
      <sheetName val="Sche_Gombak"/>
      <sheetName val="Analisa-Harga"/>
      <sheetName val="Anal - Alat"/>
      <sheetName val="Kebutuhan"/>
      <sheetName val="Mata Pemb Utama"/>
      <sheetName val="Mobilisasi"/>
      <sheetName val="Sub-kontrak"/>
      <sheetName val="daftar-personil"/>
      <sheetName val="Bukan Pegawai Negeri"/>
      <sheetName val="struktur"/>
      <sheetName val="struktur Paket I"/>
      <sheetName val="Anl. Mobilisasi"/>
      <sheetName val="Kuantitas &amp; Harga"/>
    </sheetNames>
    <sheetDataSet>
      <sheetData sheetId="0" refreshError="1">
        <row r="10">
          <cell r="D10" t="str">
            <v>Padang, 05 Juni 2006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row r="35">
          <cell r="I35">
            <v>1579349</v>
          </cell>
        </row>
        <row r="93">
          <cell r="I93">
            <v>66567</v>
          </cell>
        </row>
        <row r="151">
          <cell r="I151">
            <v>8268</v>
          </cell>
        </row>
        <row r="209">
          <cell r="I209">
            <v>7992</v>
          </cell>
        </row>
        <row r="267">
          <cell r="I267">
            <v>153253</v>
          </cell>
        </row>
        <row r="325">
          <cell r="I325">
            <v>267190</v>
          </cell>
        </row>
        <row r="441">
          <cell r="I441">
            <v>202390</v>
          </cell>
        </row>
        <row r="499">
          <cell r="I499">
            <v>149707</v>
          </cell>
        </row>
        <row r="556">
          <cell r="I556">
            <v>375522</v>
          </cell>
        </row>
        <row r="668">
          <cell r="I668">
            <v>57010</v>
          </cell>
        </row>
        <row r="725">
          <cell r="I725">
            <v>31817</v>
          </cell>
        </row>
        <row r="839">
          <cell r="I839">
            <v>732</v>
          </cell>
        </row>
        <row r="896">
          <cell r="I896">
            <v>47860</v>
          </cell>
        </row>
        <row r="953">
          <cell r="I953">
            <v>201588</v>
          </cell>
        </row>
        <row r="1010">
          <cell r="I1010">
            <v>54211</v>
          </cell>
        </row>
        <row r="1067">
          <cell r="I1067">
            <v>76085</v>
          </cell>
        </row>
        <row r="1124">
          <cell r="I1124">
            <v>193736</v>
          </cell>
        </row>
        <row r="1181">
          <cell r="I1181">
            <v>52315</v>
          </cell>
        </row>
        <row r="1238">
          <cell r="I1238">
            <v>25746</v>
          </cell>
        </row>
        <row r="1295">
          <cell r="I1295">
            <v>21621</v>
          </cell>
        </row>
        <row r="1352">
          <cell r="I1352">
            <v>21184</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49.xml><?xml version="1.0" encoding="utf-8"?>
<externalLink xmlns="http://schemas.openxmlformats.org/spreadsheetml/2006/main">
  <externalBook xmlns:r="http://schemas.openxmlformats.org/officeDocument/2006/relationships" r:id="rId1">
    <sheetNames>
      <sheetName val="Rkp"/>
      <sheetName val="Kuan"/>
      <sheetName val="Har Sat"/>
      <sheetName val="Har. Das"/>
      <sheetName val="M.P.U"/>
      <sheetName val="Mob"/>
      <sheetName val="ANMOS"/>
      <sheetName val="Jad. Alat"/>
      <sheetName val="T. Shed"/>
      <sheetName val="Sub. Kon"/>
      <sheetName val="List"/>
      <sheetName val="6.a &amp;6,b"/>
      <sheetName val="Catatan"/>
      <sheetName val="Anls Alat"/>
      <sheetName val="Anls Bahan"/>
      <sheetName val="Sheet1"/>
      <sheetName val="Div 2-5"/>
      <sheetName val="Div 6"/>
      <sheetName val="Div 7-8"/>
      <sheetName val="Div 9-10"/>
    </sheetNames>
    <sheetDataSet>
      <sheetData sheetId="0" refreshError="1">
        <row r="17">
          <cell r="K17">
            <v>42200000</v>
          </cell>
        </row>
        <row r="19">
          <cell r="K19">
            <v>16737300</v>
          </cell>
        </row>
        <row r="23">
          <cell r="K23">
            <v>0</v>
          </cell>
        </row>
        <row r="25">
          <cell r="K25">
            <v>1002662910</v>
          </cell>
        </row>
        <row r="27">
          <cell r="K27">
            <v>618448050</v>
          </cell>
        </row>
        <row r="29">
          <cell r="K29">
            <v>29609370</v>
          </cell>
        </row>
        <row r="35">
          <cell r="K35">
            <v>0</v>
          </cell>
        </row>
        <row r="38">
          <cell r="J38">
            <v>1795228350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4">
          <cell r="D4" t="str">
            <v>PT. JULIPRIMA KENTJANA</v>
          </cell>
        </row>
        <row r="8">
          <cell r="D8" t="str">
            <v>PEMELIHARAAN BERKALA JALAN  SUBULUSSALAM - BATAS SUMUT</v>
          </cell>
        </row>
        <row r="11">
          <cell r="D11" t="str">
            <v>HAR. VI.3</v>
          </cell>
        </row>
      </sheetData>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50.xml><?xml version="1.0" encoding="utf-8"?>
<externalLink xmlns="http://schemas.openxmlformats.org/spreadsheetml/2006/main">
  <externalBook xmlns:r="http://schemas.openxmlformats.org/officeDocument/2006/relationships" r:id="rId1">
    <sheetNames>
      <sheetName val="Data Umum Penawaran"/>
      <sheetName val="Rkp"/>
      <sheetName val="Catatan"/>
    </sheetNames>
    <sheetDataSet>
      <sheetData sheetId="0">
        <row r="33">
          <cell r="F33" t="str">
            <v>PADANG,  13 JUNI 1995</v>
          </cell>
        </row>
        <row r="35">
          <cell r="F35" t="str">
            <v>PT. STATIKA MITRASARANA</v>
          </cell>
        </row>
        <row r="37">
          <cell r="F37" t="str">
            <v>IR. SOEHINTO SADIKIN</v>
          </cell>
        </row>
        <row r="39">
          <cell r="F39" t="str">
            <v>Direktur</v>
          </cell>
        </row>
      </sheetData>
      <sheetData sheetId="1" refreshError="1"/>
      <sheetData sheetId="2" refreshError="1"/>
    </sheetDataSet>
  </externalBook>
</externalLink>
</file>

<file path=xl/externalLinks/externalLink251.xml><?xml version="1.0" encoding="utf-8"?>
<externalLink xmlns="http://schemas.openxmlformats.org/spreadsheetml/2006/main">
  <externalBook xmlns:r="http://schemas.openxmlformats.org/officeDocument/2006/relationships" r:id="rId1">
    <sheetNames>
      <sheetName val="pldt"/>
      <sheetName val="Analisa-Harsat"/>
      <sheetName val="DHSD"/>
    </sheetNames>
    <sheetDataSet>
      <sheetData sheetId="0" refreshError="1"/>
      <sheetData sheetId="1" refreshError="1"/>
      <sheetData sheetId="2" refreshError="1">
        <row r="16">
          <cell r="G16">
            <v>62500</v>
          </cell>
        </row>
        <row r="25">
          <cell r="G25">
            <v>645</v>
          </cell>
        </row>
        <row r="36">
          <cell r="G36">
            <v>21420</v>
          </cell>
        </row>
        <row r="40">
          <cell r="G40">
            <v>106900</v>
          </cell>
        </row>
        <row r="43">
          <cell r="G43">
            <v>49390</v>
          </cell>
        </row>
      </sheetData>
    </sheetDataSet>
  </externalBook>
</externalLink>
</file>

<file path=xl/externalLinks/externalLink252.xml><?xml version="1.0" encoding="utf-8"?>
<externalLink xmlns="http://schemas.openxmlformats.org/spreadsheetml/2006/main">
  <externalBook xmlns:r="http://schemas.openxmlformats.org/officeDocument/2006/relationships" r:id="rId1">
    <sheetNames>
      <sheetName val="pldt"/>
      <sheetName val="Analisa-Harsat"/>
      <sheetName val="DHSD"/>
      <sheetName val="Lamp-2 (Analisa)"/>
      <sheetName val="Resume"/>
      <sheetName val="harga dasar"/>
      <sheetName val="RekBq"/>
      <sheetName val="meth hsl nego"/>
      <sheetName val="PRICE"/>
      <sheetName val="BANTU"/>
      <sheetName val="SAT-DAS"/>
      <sheetName val="Analisa (ok punya)"/>
      <sheetName val="SCH"/>
      <sheetName val="HS"/>
      <sheetName val="dasar"/>
      <sheetName val="HarSat"/>
      <sheetName val="Div2"/>
      <sheetName val="schedule (2)"/>
      <sheetName val="hARGA SAT"/>
      <sheetName val="bd"/>
      <sheetName val="hardas"/>
      <sheetName val="RAB"/>
      <sheetName val="ANALISA"/>
      <sheetName val="BoQ C4"/>
      <sheetName val="bahan"/>
      <sheetName val="LAPKABUL"/>
      <sheetName val="Rekap Prelim"/>
      <sheetName val="div-8"/>
      <sheetName val="HARGA SATUAN"/>
      <sheetName val="anal pake"/>
    </sheetNames>
    <sheetDataSet>
      <sheetData sheetId="0" refreshError="1"/>
      <sheetData sheetId="1"/>
      <sheetData sheetId="2">
        <row r="16">
          <cell r="G16">
            <v>62500</v>
          </cell>
        </row>
        <row r="32">
          <cell r="G32">
            <v>917890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53.xml><?xml version="1.0" encoding="utf-8"?>
<externalLink xmlns="http://schemas.openxmlformats.org/spreadsheetml/2006/main">
  <externalBook xmlns:r="http://schemas.openxmlformats.org/officeDocument/2006/relationships" r:id="rId1">
    <sheetNames>
      <sheetName val="Rekap SKS"/>
      <sheetName val="Analisa"/>
      <sheetName val="DU&amp;B"/>
      <sheetName val="a_alat"/>
      <sheetName val="Analisa Alat"/>
      <sheetName val="Alat"/>
      <sheetName val="Sampul"/>
      <sheetName val="Surat Penawaran"/>
      <sheetName val="Metoda"/>
      <sheetName val="jadwal"/>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54.xml><?xml version="1.0" encoding="utf-8"?>
<externalLink xmlns="http://schemas.openxmlformats.org/spreadsheetml/2006/main">
  <externalBook xmlns:r="http://schemas.openxmlformats.org/officeDocument/2006/relationships" r:id="rId1">
    <sheetNames>
      <sheetName val="Menu"/>
      <sheetName val="COVER"/>
      <sheetName val="Re-Shedule"/>
      <sheetName val="TAMBAH KURANG"/>
      <sheetName val="Rekap Pas. Batu Mortar"/>
      <sheetName val="Pas. Batu Mortar Kanan"/>
      <sheetName val="Pas. Batu Mortar Kiri"/>
      <sheetName val="Rekap Gal. Biasa"/>
      <sheetName val="Gal. Biasa (box culvert)"/>
      <sheetName val="Gal. Biasa Sal. Kn"/>
      <sheetName val="Gal. Biasa Sal. Kr"/>
      <sheetName val="Rekap Timb. Pil"/>
      <sheetName val="Timb. Pilhn"/>
      <sheetName val="xy Timb. Pil"/>
      <sheetName val="Rekap PBJ."/>
      <sheetName val="P B J"/>
      <sheetName val="Rekap B Bahu"/>
      <sheetName val="B Bahu"/>
      <sheetName val="Rekap Prime Bahu"/>
      <sheetName val="Prime Bahu"/>
      <sheetName val="Rekap Kelas A"/>
      <sheetName val="Kelas A"/>
      <sheetName val="Rekap Kelas B"/>
      <sheetName val="Kelas B"/>
      <sheetName val="Rekap Prime"/>
      <sheetName val="Prime"/>
      <sheetName val="Rekap AC-BC (Aggregat)"/>
      <sheetName val="AC-BC (Aggregat)"/>
      <sheetName val="Rekap AC-BC (Aspal)"/>
      <sheetName val="AC-BC (Aspal)."/>
      <sheetName val="Rekap AC-BC (Filler)"/>
      <sheetName val="AC-BC (Filler)."/>
      <sheetName val="Rekap Beton K-250"/>
      <sheetName val="Beton K-250 Box Culvert"/>
      <sheetName val="Rekap Baja U24"/>
      <sheetName val="Baja U24 Box Culvert"/>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55.xml><?xml version="1.0" encoding="utf-8"?>
<externalLink xmlns="http://schemas.openxmlformats.org/spreadsheetml/2006/main">
  <externalBook xmlns:r="http://schemas.openxmlformats.org/officeDocument/2006/relationships" r:id="rId1">
    <sheetNames>
      <sheetName val="DATA TAMBAHAN"/>
      <sheetName val="DISAIN RDS"/>
      <sheetName val="KOEFESIEN"/>
      <sheetName val="Rekap Biaya"/>
      <sheetName val="Kuantitas &amp; Harga"/>
      <sheetName val="Pekerjaan Utama"/>
      <sheetName val="%"/>
      <sheetName val="Informasi"/>
      <sheetName val="Peta Quarry"/>
      <sheetName val="Mobilisasi"/>
      <sheetName val="Perhitungan Mobilisasi Alat"/>
      <sheetName val="Lalu Lintas"/>
      <sheetName val="Jembatan Sementara"/>
      <sheetName val="Additional"/>
      <sheetName val="3-DIV2"/>
      <sheetName val="3-DIV3"/>
      <sheetName val="3-DIV3 (2)"/>
      <sheetName val="3-DIV3 (3)"/>
      <sheetName val="3-DIV3 (4)"/>
      <sheetName val="3-DIV4"/>
      <sheetName val="3-DIV5"/>
      <sheetName val="3-DIV5-LPAS"/>
      <sheetName val="Lean Concr"/>
      <sheetName val="Sand-Bedding"/>
      <sheetName val="3-DIV6"/>
      <sheetName val="3-DIV6 Lasbutag"/>
      <sheetName val="3-DIV7"/>
      <sheetName val="3-DIV7.1"/>
      <sheetName val="3-DIV8"/>
      <sheetName val="3-DIV9"/>
      <sheetName val="3-DIV10 LS-Rutin"/>
      <sheetName val="3-DIV10 Kuantitas"/>
      <sheetName val="3-DIV10 Analisa HSP"/>
      <sheetName val="SPESIFIKASI"/>
      <sheetName val="4-Basic Price"/>
      <sheetName val="4-formulir harga bahan"/>
      <sheetName val="4-Analisa Quarry"/>
      <sheetName val="5-Peralatan"/>
      <sheetName val="5-Peralatan (2)"/>
      <sheetName val="6-Agregat Halus &amp; Kasar"/>
      <sheetName val="6-Agregat Kelas A"/>
      <sheetName val="6-Agregat Kelas B"/>
      <sheetName val="6-Agregat Kelas C"/>
      <sheetName val="5_Peralat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row r="13">
          <cell r="AW13">
            <v>47472.058636363639</v>
          </cell>
        </row>
        <row r="16">
          <cell r="AW16">
            <v>70230.073977639215</v>
          </cell>
        </row>
        <row r="24">
          <cell r="AW24">
            <v>293927.19306224468</v>
          </cell>
        </row>
      </sheetData>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256.xml><?xml version="1.0" encoding="utf-8"?>
<externalLink xmlns="http://schemas.openxmlformats.org/spreadsheetml/2006/main">
  <externalBook xmlns:r="http://schemas.openxmlformats.org/officeDocument/2006/relationships" r:id="rId1">
    <sheetNames>
      <sheetName val="Menu"/>
      <sheetName val="COVER"/>
      <sheetName val="Re-Shedule"/>
      <sheetName val="TAMBAH KURANG"/>
      <sheetName val="Rekap Pas. Batu Mortar"/>
      <sheetName val="Pas. Batu Mortar Kanan"/>
      <sheetName val="Rekap Gal. Biasa"/>
      <sheetName val="Gal. Biasa (box culvert)"/>
      <sheetName val="Gal. Biasa Saluran"/>
      <sheetName val="Rekap Timb. Pil"/>
      <sheetName val="Timb. Pil"/>
      <sheetName val="Rekap PBJ."/>
      <sheetName val="P B J"/>
      <sheetName val="Rekap B Bahu"/>
      <sheetName val="B Bahu"/>
      <sheetName val="Rekap Prime Bahu"/>
      <sheetName val="Prime Bahu"/>
      <sheetName val="Rekap Kelas A"/>
      <sheetName val="Kelas A"/>
      <sheetName val="Rekap Kelas B"/>
      <sheetName val="Kelas B"/>
      <sheetName val="Rekap Prime"/>
      <sheetName val="Prime"/>
      <sheetName val="Rekap AC-BC (Aggregat)"/>
      <sheetName val="AC-BC (Aggregat)"/>
      <sheetName val="Rekap AC-BC (Aspal)"/>
      <sheetName val="AC-BC (Aspal)."/>
      <sheetName val="Rekap AC-BC (Filler)"/>
      <sheetName val="AC-BC (Filler)."/>
      <sheetName val="Rekap Beton K-250"/>
      <sheetName val="Beton K-250 Box Culvert"/>
      <sheetName val="Rekap Baja U24"/>
      <sheetName val="Baja U24 Box Culvert"/>
      <sheetName val="Baja U24 Plat Beton"/>
      <sheetName val="Pas.Batu Pondasi Plat Beton"/>
      <sheetName val="K-250 Plat Beton"/>
      <sheetName val="Pas. Batu Mortar Kiri"/>
      <sheetName val="Gal. Biasa Sal. Kn"/>
      <sheetName val="Gal. Biasa Sal. Kr"/>
      <sheetName val="Timb. Pilhn"/>
      <sheetName val="xy Timb. Pi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Set>
  </externalBook>
</externalLink>
</file>

<file path=xl/externalLinks/externalLink257.xml><?xml version="1.0" encoding="utf-8"?>
<externalLink xmlns="http://schemas.openxmlformats.org/spreadsheetml/2006/main">
  <externalBook xmlns:r="http://schemas.openxmlformats.org/officeDocument/2006/relationships" r:id="rId1">
    <sheetNames>
      <sheetName val="meth AC Base nego"/>
      <sheetName val="Ana AC Base Nego"/>
      <sheetName val="analisa nego"/>
      <sheetName val="data kontrak"/>
      <sheetName val="ch"/>
      <sheetName val="srt"/>
      <sheetName val="Rekap PNW"/>
      <sheetName val="BOQ PNW"/>
      <sheetName val="Major"/>
      <sheetName val="Ana Pnw"/>
      <sheetName val="meth Pnw"/>
      <sheetName val="HSD"/>
      <sheetName val="PNW vs NEGO"/>
      <sheetName val="MOS"/>
      <sheetName val="Sche."/>
      <sheetName val="MOB"/>
      <sheetName val="Ana Hasil nego"/>
      <sheetName val="meth hsl nego"/>
      <sheetName val="Ana-K.250"/>
      <sheetName val="Meth-K.250"/>
      <sheetName val="Alat"/>
      <sheetName val="Staf"/>
      <sheetName val="Pengurus"/>
      <sheetName val="Pemilik"/>
      <sheetName val="Sub."/>
      <sheetName val="Sipil"/>
      <sheetName val="Ana Tack C"/>
      <sheetName val="Meth Tack C"/>
      <sheetName val="cost-alat"/>
      <sheetName val="Conf."/>
      <sheetName val="COV"/>
      <sheetName val="WORD"/>
      <sheetName val="S.ALAT"/>
      <sheetName val="S.ALAT.2"/>
      <sheetName val="Bobot"/>
      <sheetName val="OE vs FE "/>
      <sheetName val="BOQ Pamanukan"/>
      <sheetName val="WORD nego"/>
      <sheetName val="Pnw vs RA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58.xml><?xml version="1.0" encoding="utf-8"?>
<externalLink xmlns="http://schemas.openxmlformats.org/spreadsheetml/2006/main">
  <externalBook xmlns:r="http://schemas.openxmlformats.org/officeDocument/2006/relationships" r:id="rId1">
    <sheetNames>
      <sheetName val="Rekap Biaya"/>
      <sheetName val="Kuantitas &amp; Harga"/>
      <sheetName val="Kuantitas &amp; Harga (2)"/>
      <sheetName val="Kuantitas &amp; Harga (3)"/>
    </sheetNames>
    <sheetDataSet>
      <sheetData sheetId="0" refreshError="1"/>
      <sheetData sheetId="1"/>
      <sheetData sheetId="2" refreshError="1"/>
      <sheetData sheetId="3" refreshError="1"/>
    </sheetDataSet>
  </externalBook>
</externalLink>
</file>

<file path=xl/externalLinks/externalLink259.xml><?xml version="1.0" encoding="utf-8"?>
<externalLink xmlns="http://schemas.openxmlformats.org/spreadsheetml/2006/main">
  <externalBook xmlns:r="http://schemas.openxmlformats.org/officeDocument/2006/relationships" r:id="rId1">
    <sheetNames>
      <sheetName val="Upah Bahan"/>
      <sheetName val="DU&amp;B"/>
    </sheetNames>
    <sheetDataSet>
      <sheetData sheetId="0"/>
      <sheetData sheetId="1" refreshError="1"/>
    </sheetDataSet>
  </externalBook>
</externalLink>
</file>

<file path=xl/externalLinks/externalLink260.xml><?xml version="1.0" encoding="utf-8"?>
<externalLink xmlns="http://schemas.openxmlformats.org/spreadsheetml/2006/main">
  <externalBook xmlns:r="http://schemas.openxmlformats.org/officeDocument/2006/relationships" r:id="rId1">
    <sheetNames>
      <sheetName val="BASIC"/>
      <sheetName val="BOQ"/>
      <sheetName val="demol-build"/>
      <sheetName val="pav-block"/>
      <sheetName val="kerb"/>
      <sheetName val="MAT - COMMON"/>
      <sheetName val="MAT. MS &amp; SW"/>
      <sheetName val="MAT PRIME &amp; RS"/>
      <sheetName val="SM"/>
      <sheetName val="MS"/>
      <sheetName val="galian Strk."/>
      <sheetName val="embankment"/>
      <sheetName val="Borrow Mat"/>
      <sheetName val="River Gravel (M3)"/>
      <sheetName val="River Gravel (M2)"/>
      <sheetName val="PRIME"/>
      <sheetName val="Tack coat"/>
      <sheetName val="TACK"/>
      <sheetName val="AC &amp; HRS"/>
      <sheetName val="SMA-A9"/>
      <sheetName val="AC-surface"/>
      <sheetName val="ATBL"/>
      <sheetName val="ATB"/>
      <sheetName val="Patching"/>
      <sheetName val="AC-binder-9"/>
      <sheetName val="k-225 E"/>
      <sheetName val="k-225 F"/>
      <sheetName val="STEEL"/>
      <sheetName val="MAT.  A &amp; B"/>
      <sheetName val="ATB "/>
      <sheetName val="ATB patching"/>
      <sheetName val="5-MOS"/>
      <sheetName val="SLD"/>
      <sheetName val="4a-Mob"/>
      <sheetName val="4b-Mob "/>
      <sheetName val="6a-Crushing Plant"/>
      <sheetName val="6b-AMP"/>
      <sheetName val="KEMAJUAN PROYEK"/>
      <sheetName val="5-Peralatan"/>
      <sheetName val="Schedulle"/>
      <sheetName val="DH"/>
      <sheetName val="Schedulee"/>
      <sheetName val="ANALISA HARGA SATUAN"/>
      <sheetName val="Upah&amp;Bhn"/>
      <sheetName val="3-DIV4"/>
      <sheetName val="Kuantitas _ Harga _2_"/>
      <sheetName val="_"/>
      <sheetName val="Alat Berat"/>
      <sheetName val="Kuantitas &amp; Harga"/>
      <sheetName val="Peralatan (2)"/>
      <sheetName val="Upah Bahan"/>
      <sheetName val="ANALISA (2)"/>
      <sheetName val="DAFTAR TIPE"/>
      <sheetName val="pmbyrn utama"/>
      <sheetName val="MENU"/>
      <sheetName val="SUB KONTRAK"/>
      <sheetName val="H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261.xml><?xml version="1.0" encoding="utf-8"?>
<externalLink xmlns="http://schemas.openxmlformats.org/spreadsheetml/2006/main">
  <externalBook xmlns:r="http://schemas.openxmlformats.org/officeDocument/2006/relationships" r:id="rId1">
    <sheetNames>
      <sheetName val="Cover"/>
      <sheetName val="Anl-Alt"/>
      <sheetName val="Anl-Bhn"/>
      <sheetName val="Ur-Anl"/>
      <sheetName val="Rekap"/>
      <sheetName val="BOQ"/>
      <sheetName val="Appendix 2-2(Analisa)"/>
      <sheetName val="Appendix 1(Schedul)"/>
      <sheetName val="Appendix 2(SatDas)"/>
      <sheetName val="Appendix 2-a(Mob)"/>
      <sheetName val="Appendix 2-b(Plant)"/>
      <sheetName val="Appendix 3(Lamp)"/>
      <sheetName val="Appendix 4(DafPembUt)"/>
      <sheetName val="Appendix 5(Sub Clause)"/>
      <sheetName val="Staf Inti"/>
      <sheetName val="Daf Alat (2)"/>
      <sheetName val="Appendix 8(Subkont)"/>
      <sheetName val="Srt Benar Dok"/>
      <sheetName val="Srt Bkn PNS"/>
      <sheetName val="Srt Daf Hitam"/>
      <sheetName val="Srt Pengadil"/>
      <sheetName val="Srt Perny T-Inti"/>
      <sheetName val="Pembts-Tender"/>
      <sheetName val="Sheet2"/>
    </sheetNames>
    <sheetDataSet>
      <sheetData sheetId="0"/>
      <sheetData sheetId="1"/>
      <sheetData sheetId="2"/>
      <sheetData sheetId="3"/>
      <sheetData sheetId="4"/>
      <sheetData sheetId="5"/>
      <sheetData sheetId="6"/>
      <sheetData sheetId="7"/>
      <sheetData sheetId="8">
        <row r="70">
          <cell r="H70">
            <v>173775</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62.xml><?xml version="1.0" encoding="utf-8"?>
<externalLink xmlns="http://schemas.openxmlformats.org/spreadsheetml/2006/main">
  <externalBook xmlns:r="http://schemas.openxmlformats.org/officeDocument/2006/relationships" r:id="rId1">
    <sheetNames>
      <sheetName val="0000"/>
      <sheetName val="XXXX"/>
      <sheetName val="Anl-Alt"/>
      <sheetName val="Ls-Mobilisasi (OK)"/>
      <sheetName val="REKAP(copy) ok"/>
      <sheetName val="Ur-Anl"/>
      <sheetName val="BQ(copy) ok"/>
      <sheetName val="Analisa (ok)"/>
      <sheetName val="SAT-DAS"/>
      <sheetName val="Anl-Bhn (ok)"/>
      <sheetName val="Lamp-14 -Hit-Alt"/>
      <sheetName val="Lamp-13-Pengg Alat"/>
      <sheetName val="Lamp-1 (Schedule ok"/>
      <sheetName val="Lamp-4 (Pemel. Rutin)"/>
      <sheetName val="Lamp-5 (On Site)"/>
      <sheetName val="Lamp-6 (Plant)"/>
      <sheetName val="Lamp-7 (Df-Utm) ok"/>
      <sheetName val="Lamp-8 (Kont Seleksi)"/>
      <sheetName val="Lamp-9 (Df-Alat)"/>
      <sheetName val="Lamp-10"/>
      <sheetName val="Lamp-11 (Sub-kont) ok"/>
      <sheetName val="Lamp-14 (Lamp-Penaw) OK"/>
    </sheetNames>
    <sheetDataSet>
      <sheetData sheetId="0"/>
      <sheetData sheetId="1"/>
      <sheetData sheetId="2"/>
      <sheetData sheetId="3"/>
      <sheetData sheetId="4"/>
      <sheetData sheetId="5"/>
      <sheetData sheetId="6"/>
      <sheetData sheetId="7"/>
      <sheetData sheetId="8">
        <row r="32">
          <cell r="J32">
            <v>1900</v>
          </cell>
        </row>
        <row r="33">
          <cell r="J33">
            <v>1040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263.xml><?xml version="1.0" encoding="utf-8"?>
<externalLink xmlns="http://schemas.openxmlformats.org/spreadsheetml/2006/main">
  <externalBook xmlns:r="http://schemas.openxmlformats.org/officeDocument/2006/relationships" r:id="rId1">
    <sheetNames>
      <sheetName val="Ur-Anl (ok)"/>
      <sheetName val="Analisa (ok)"/>
      <sheetName val="Sheet1"/>
      <sheetName val="BASIC"/>
      <sheetName val="rab me (by owner) "/>
      <sheetName val="BQ (by owner)"/>
      <sheetName val="rab me (fisik)"/>
      <sheetName val="SAT-DAS"/>
      <sheetName val="NP"/>
      <sheetName val="7.PEK-STRUKTUR"/>
      <sheetName val="sheet 2"/>
      <sheetName val="RAB ME"/>
      <sheetName val="Analisa _ok_"/>
      <sheetName val="BQ"/>
      <sheetName val="Kuantitas &amp; Harga"/>
      <sheetName val="Rekap Biaya"/>
      <sheetName val="RAB"/>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4.xml><?xml version="1.0" encoding="utf-8"?>
<externalLink xmlns="http://schemas.openxmlformats.org/spreadsheetml/2006/main">
  <externalBook xmlns:r="http://schemas.openxmlformats.org/officeDocument/2006/relationships" r:id="rId1">
    <sheetNames>
      <sheetName val="MAP PaketA"/>
      <sheetName val="MAP PaketB"/>
      <sheetName val="PRD 01-6(I-II)"/>
      <sheetName val="rekap harga tanah"/>
      <sheetName val="Rinian KMK"/>
      <sheetName val="Eskalasi"/>
      <sheetName val="610.07"/>
      <sheetName val="610.08.1"/>
      <sheetName val="610.,06"/>
      <sheetName val="610.05"/>
      <sheetName val="610.04"/>
      <sheetName val="SPONSOR"/>
      <sheetName val="Rekap1"/>
      <sheetName val="Rekap2"/>
      <sheetName val="RPP01-3"/>
      <sheetName val="RPP01-4"/>
      <sheetName val="PRD 01-5"/>
      <sheetName val="harsat Upah"/>
      <sheetName val="BoQ BJ-1Final"/>
      <sheetName val="bahan"/>
      <sheetName val="PRD 01-7 alat"/>
      <sheetName val="PRD01-8PP"/>
      <sheetName val="PRD01-9 BAU"/>
      <sheetName val="PRD 01-10 Rupa2"/>
      <sheetName val="PRD 01-11Bank"/>
      <sheetName val="Rinci PP"/>
      <sheetName val="Rinci  BAU"/>
      <sheetName val="Summary"/>
      <sheetName val="alat"/>
      <sheetName val="koofisien alat buy back"/>
      <sheetName val="koofisien alat sewa"/>
    </sheetNames>
    <sheetDataSet>
      <sheetData sheetId="0"/>
      <sheetData sheetId="1"/>
      <sheetData sheetId="2">
        <row r="291">
          <cell r="V291">
            <v>7500</v>
          </cell>
        </row>
        <row r="305">
          <cell r="V305">
            <v>7500</v>
          </cell>
        </row>
        <row r="383">
          <cell r="V383">
            <v>20000</v>
          </cell>
        </row>
        <row r="399">
          <cell r="V399">
            <v>527000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265.xml><?xml version="1.0" encoding="utf-8"?>
<externalLink xmlns="http://schemas.openxmlformats.org/spreadsheetml/2006/main">
  <externalBook xmlns:r="http://schemas.openxmlformats.org/officeDocument/2006/relationships" r:id="rId1">
    <sheetNames>
      <sheetName val="Alat"/>
      <sheetName val="PP"/>
      <sheetName val="BAU"/>
      <sheetName val="Rupa2"/>
      <sheetName val="Bank"/>
      <sheetName val="DashBoard"/>
      <sheetName val="Form of Tender"/>
      <sheetName val="Summary"/>
      <sheetName val="BOQ1"/>
      <sheetName val="BOQ2"/>
      <sheetName val="BOQ3"/>
      <sheetName val="BOQ4"/>
      <sheetName val="Analisa LS"/>
      <sheetName val="Analisa"/>
      <sheetName val="BasicPrice"/>
      <sheetName val="Estimated CF"/>
      <sheetName val="S-Curve"/>
      <sheetName val="Analisa Minor"/>
      <sheetName val="AnaBetMortar"/>
      <sheetName val="Rekap Alat"/>
      <sheetName val="EquipProduct"/>
      <sheetName val="Harga Major Item"/>
      <sheetName val="Works Item"/>
      <sheetName val="Scaffolding"/>
      <sheetName val="ProdukAlat"/>
      <sheetName val="LS Item"/>
      <sheetName val="Other"/>
      <sheetName val="KoefAlat"/>
      <sheetName val="CashFlow"/>
      <sheetName val="Owning Cost"/>
      <sheetName val="Uraian Ringkas"/>
      <sheetName val="CheckList"/>
      <sheetName val="Encl-3"/>
      <sheetName val="Encl-4"/>
      <sheetName val="Encl-5"/>
      <sheetName val="Encl-6"/>
      <sheetName val="Encl-7"/>
      <sheetName val="Encl-8"/>
      <sheetName val="Encl-9"/>
      <sheetName val="Encl-13"/>
      <sheetName val="Encl-1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3">
          <cell r="F13">
            <v>41320</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266.xml><?xml version="1.0" encoding="utf-8"?>
<externalLink xmlns="http://schemas.openxmlformats.org/spreadsheetml/2006/main">
  <externalBook xmlns:r="http://schemas.openxmlformats.org/officeDocument/2006/relationships" r:id="rId1">
    <sheetNames>
      <sheetName val="DB"/>
      <sheetName val="LAMP"/>
      <sheetName val="RKP"/>
      <sheetName val="RAB"/>
      <sheetName val="ANAL"/>
      <sheetName val="MOS"/>
      <sheetName val="MPU"/>
      <sheetName val="SUBKON"/>
      <sheetName val="RKP-ANAL"/>
      <sheetName val="SKDL"/>
      <sheetName val="DAKON"/>
      <sheetName val="basic"/>
      <sheetName val="teknis"/>
      <sheetName val="PLANT"/>
      <sheetName val="ALAT"/>
      <sheetName val="61004"/>
      <sheetName val="61005"/>
      <sheetName val="61006"/>
      <sheetName val="61007"/>
      <sheetName val="6100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18">
          <cell r="J18">
            <v>6000</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67.xml><?xml version="1.0" encoding="utf-8"?>
<externalLink xmlns="http://schemas.openxmlformats.org/spreadsheetml/2006/main">
  <externalBook xmlns:r="http://schemas.openxmlformats.org/officeDocument/2006/relationships" r:id="rId1">
    <sheetNames>
      <sheetName val="3-DIV2"/>
      <sheetName val="3_DIV2"/>
    </sheetNames>
    <sheetDataSet>
      <sheetData sheetId="0" refreshError="1">
        <row r="1">
          <cell r="A1" t="str">
            <v>ITEM PEMBAYARAN NO.</v>
          </cell>
          <cell r="D1" t="str">
            <v>:  2.1</v>
          </cell>
          <cell r="E1" t="str">
            <v>oke</v>
          </cell>
          <cell r="J1" t="str">
            <v xml:space="preserve">Analisa EI-21 </v>
          </cell>
          <cell r="T1" t="str">
            <v xml:space="preserve">Analisa EI-21 </v>
          </cell>
        </row>
        <row r="2">
          <cell r="A2" t="str">
            <v>JENIS PEKERJAAN</v>
          </cell>
          <cell r="D2" t="str">
            <v>:  Galian Utk Drainase, Saluran dan Saluran Air</v>
          </cell>
        </row>
        <row r="3">
          <cell r="A3" t="str">
            <v>SATUAN PEMBAYARAN</v>
          </cell>
          <cell r="D3" t="str">
            <v>:  M3</v>
          </cell>
          <cell r="J3" t="str">
            <v xml:space="preserve">         URAIAN ANALISA HARGA SATUAN</v>
          </cell>
          <cell r="L3" t="str">
            <v>FORMULIR STANDAR UNTUK</v>
          </cell>
        </row>
        <row r="4">
          <cell r="L4" t="str">
            <v>PEREKAMAN ANALISA MASING-MASING HARGA SATUAN</v>
          </cell>
        </row>
        <row r="5">
          <cell r="L5">
            <v>0</v>
          </cell>
        </row>
        <row r="6">
          <cell r="A6" t="str">
            <v>No.</v>
          </cell>
          <cell r="C6" t="str">
            <v>U R A I A N</v>
          </cell>
          <cell r="G6" t="str">
            <v>KODE</v>
          </cell>
          <cell r="H6" t="str">
            <v>KOEF.</v>
          </cell>
          <cell r="I6" t="str">
            <v>SATUAN</v>
          </cell>
          <cell r="J6" t="str">
            <v>KETERANGAN</v>
          </cell>
        </row>
        <row r="8">
          <cell r="L8" t="str">
            <v>PROYEK</v>
          </cell>
          <cell r="O8" t="str">
            <v>:</v>
          </cell>
        </row>
        <row r="9">
          <cell r="A9" t="str">
            <v>I.</v>
          </cell>
          <cell r="C9" t="str">
            <v>ASUMSI</v>
          </cell>
          <cell r="L9" t="str">
            <v>No. PAKET KONTRAK</v>
          </cell>
          <cell r="O9" t="str">
            <v>:</v>
          </cell>
        </row>
        <row r="10">
          <cell r="A10">
            <v>1</v>
          </cell>
          <cell r="C10" t="str">
            <v>Menggunakan alat berat (cara mekanik)</v>
          </cell>
          <cell r="L10" t="str">
            <v>NAMA PAKET</v>
          </cell>
          <cell r="O10" t="str">
            <v>:</v>
          </cell>
        </row>
        <row r="11">
          <cell r="A11">
            <v>2</v>
          </cell>
          <cell r="C11" t="str">
            <v>Lokasi pekerjaan : sepanjang jalan</v>
          </cell>
          <cell r="L11" t="str">
            <v>PROP / KAB / KODYA</v>
          </cell>
          <cell r="O11" t="str">
            <v>:</v>
          </cell>
        </row>
        <row r="12">
          <cell r="A12">
            <v>3</v>
          </cell>
          <cell r="C12" t="str">
            <v>Kondisi Jalan   :  sedang / baik</v>
          </cell>
          <cell r="L12" t="str">
            <v>ITEM PEMBAYARAN NO.</v>
          </cell>
          <cell r="O12" t="str">
            <v>:  2.1</v>
          </cell>
          <cell r="R12" t="str">
            <v>PERKIRAAN VOL. PEK.</v>
          </cell>
          <cell r="T12" t="str">
            <v>:</v>
          </cell>
          <cell r="U12">
            <v>1</v>
          </cell>
        </row>
        <row r="13">
          <cell r="A13">
            <v>4</v>
          </cell>
          <cell r="C13" t="str">
            <v>Jam kerja efektif per-hari</v>
          </cell>
          <cell r="G13" t="str">
            <v>Tk</v>
          </cell>
          <cell r="H13">
            <v>7</v>
          </cell>
          <cell r="I13" t="str">
            <v>jam</v>
          </cell>
          <cell r="L13" t="str">
            <v>JENIS PEKERJAAN</v>
          </cell>
          <cell r="O13" t="str">
            <v>:  Galian Utk Drainase, Saluran dan Saluran Air</v>
          </cell>
          <cell r="R13" t="str">
            <v>TOTAL HARGA (Rp.)</v>
          </cell>
          <cell r="T13" t="str">
            <v>:</v>
          </cell>
          <cell r="U13">
            <v>32339.52</v>
          </cell>
        </row>
        <row r="14">
          <cell r="A14">
            <v>5</v>
          </cell>
          <cell r="C14" t="str">
            <v>Faktor pengembangan bahan</v>
          </cell>
          <cell r="G14" t="str">
            <v>Fk</v>
          </cell>
          <cell r="H14">
            <v>1.2</v>
          </cell>
          <cell r="I14" t="str">
            <v>-</v>
          </cell>
          <cell r="L14" t="str">
            <v>SATUAN PEMBAYARAN</v>
          </cell>
          <cell r="O14" t="str">
            <v>:  M3</v>
          </cell>
          <cell r="Q14">
            <v>0</v>
          </cell>
          <cell r="R14" t="str">
            <v>% THD. BIAYA PROYEK</v>
          </cell>
          <cell r="T14" t="str">
            <v>:</v>
          </cell>
          <cell r="U14">
            <v>7.6954069998812278E-4</v>
          </cell>
        </row>
        <row r="17">
          <cell r="A17" t="str">
            <v>II.</v>
          </cell>
          <cell r="C17" t="str">
            <v>URUTAN  KERJA</v>
          </cell>
          <cell r="Q17" t="str">
            <v>PERKIRAAN</v>
          </cell>
          <cell r="R17" t="str">
            <v>HARGA</v>
          </cell>
          <cell r="S17" t="str">
            <v>JUMLAH</v>
          </cell>
        </row>
        <row r="18">
          <cell r="A18">
            <v>1</v>
          </cell>
          <cell r="C18" t="str">
            <v>Penggalian dilakukan dengan menggunakan Excavator</v>
          </cell>
          <cell r="L18" t="str">
            <v>NO.</v>
          </cell>
          <cell r="N18" t="str">
            <v>KOMPONEN</v>
          </cell>
          <cell r="P18" t="str">
            <v>SATUAN</v>
          </cell>
          <cell r="Q18" t="str">
            <v>KUANTITAS</v>
          </cell>
          <cell r="R18" t="str">
            <v>SATUAN</v>
          </cell>
          <cell r="S18" t="str">
            <v>HARGA</v>
          </cell>
        </row>
        <row r="19">
          <cell r="A19">
            <v>2</v>
          </cell>
          <cell r="C19" t="str">
            <v>Selanjutnya Excavator menuangkan material hasil</v>
          </cell>
          <cell r="R19" t="str">
            <v>(Rp.)</v>
          </cell>
          <cell r="S19" t="str">
            <v>(Rp.)</v>
          </cell>
        </row>
        <row r="20">
          <cell r="C20" t="str">
            <v>galian kedalam Dump Truck</v>
          </cell>
        </row>
        <row r="21">
          <cell r="A21">
            <v>3</v>
          </cell>
          <cell r="C21" t="str">
            <v>Dump Truck membuang material hasil galian keluar</v>
          </cell>
        </row>
        <row r="22">
          <cell r="C22" t="str">
            <v>lokasi jalan sejauh</v>
          </cell>
          <cell r="G22" t="str">
            <v>L</v>
          </cell>
          <cell r="H22">
            <v>5</v>
          </cell>
          <cell r="I22" t="str">
            <v>Km</v>
          </cell>
          <cell r="L22" t="str">
            <v>A.</v>
          </cell>
          <cell r="N22" t="str">
            <v>TENAGA</v>
          </cell>
        </row>
        <row r="23">
          <cell r="A23">
            <v>4</v>
          </cell>
          <cell r="C23" t="str">
            <v>Sekelompok pekerja akan merapikan hasil galian</v>
          </cell>
        </row>
        <row r="24">
          <cell r="L24" t="str">
            <v>1.</v>
          </cell>
          <cell r="N24" t="str">
            <v>Pekerja</v>
          </cell>
          <cell r="O24" t="str">
            <v>(L01)</v>
          </cell>
          <cell r="P24" t="str">
            <v>jam</v>
          </cell>
          <cell r="Q24">
            <v>3.6504440701875605E-2</v>
          </cell>
          <cell r="R24">
            <v>2857.14</v>
          </cell>
          <cell r="U24">
            <v>104.29829770695686</v>
          </cell>
        </row>
        <row r="25">
          <cell r="L25" t="str">
            <v>2.</v>
          </cell>
          <cell r="N25" t="str">
            <v>Mandor</v>
          </cell>
          <cell r="O25" t="str">
            <v>(L03)</v>
          </cell>
          <cell r="P25" t="str">
            <v>jam</v>
          </cell>
          <cell r="Q25">
            <v>9.1261101754689013E-3</v>
          </cell>
          <cell r="R25">
            <v>3214.29</v>
          </cell>
          <cell r="U25">
            <v>29.333964675907936</v>
          </cell>
        </row>
        <row r="26">
          <cell r="A26" t="str">
            <v>III.</v>
          </cell>
          <cell r="C26" t="str">
            <v>PEMAKAIAN BAHAN, ALAT DAN TENAGA</v>
          </cell>
        </row>
        <row r="28">
          <cell r="A28" t="str">
            <v xml:space="preserve">   1.</v>
          </cell>
          <cell r="C28" t="str">
            <v>BAHAN</v>
          </cell>
          <cell r="R28" t="str">
            <v xml:space="preserve">JUMLAH HARGA TENAGA   </v>
          </cell>
          <cell r="U28">
            <v>133.63226238286478</v>
          </cell>
        </row>
        <row r="29">
          <cell r="C29" t="str">
            <v>Tidak ada bahan yang diperlukan</v>
          </cell>
        </row>
        <row r="30">
          <cell r="L30" t="str">
            <v>B.</v>
          </cell>
          <cell r="N30" t="str">
            <v>BAHAN</v>
          </cell>
        </row>
        <row r="32">
          <cell r="A32" t="str">
            <v xml:space="preserve">   2.</v>
          </cell>
          <cell r="C32" t="str">
            <v>ALAT</v>
          </cell>
        </row>
        <row r="33">
          <cell r="A33" t="str">
            <v xml:space="preserve">   2.a.</v>
          </cell>
          <cell r="C33" t="str">
            <v>EXCAVATOR</v>
          </cell>
          <cell r="G33" t="str">
            <v>(E10)</v>
          </cell>
        </row>
        <row r="34">
          <cell r="C34" t="str">
            <v>Kapasitas Bucket</v>
          </cell>
          <cell r="G34" t="str">
            <v>V</v>
          </cell>
          <cell r="H34">
            <v>0.93</v>
          </cell>
          <cell r="I34" t="str">
            <v>M3</v>
          </cell>
        </row>
        <row r="35">
          <cell r="C35" t="str">
            <v>Faktor Bucket</v>
          </cell>
          <cell r="G35" t="str">
            <v>Fb</v>
          </cell>
          <cell r="H35">
            <v>1</v>
          </cell>
          <cell r="I35" t="str">
            <v>-</v>
          </cell>
        </row>
        <row r="36">
          <cell r="C36" t="str">
            <v>Faktor  Efisiensi alat</v>
          </cell>
          <cell r="G36" t="str">
            <v>Fa</v>
          </cell>
          <cell r="H36">
            <v>0.83</v>
          </cell>
          <cell r="I36" t="str">
            <v>-</v>
          </cell>
        </row>
        <row r="37">
          <cell r="C37" t="str">
            <v>Faktor Konversi</v>
          </cell>
          <cell r="G37" t="str">
            <v>Fv</v>
          </cell>
          <cell r="H37">
            <v>0.9</v>
          </cell>
        </row>
        <row r="39">
          <cell r="C39" t="str">
            <v>Waktu siklus</v>
          </cell>
          <cell r="G39" t="str">
            <v>Ts1</v>
          </cell>
          <cell r="R39" t="str">
            <v xml:space="preserve">JUMLAH HARGA BAHAN   </v>
          </cell>
          <cell r="U39">
            <v>0</v>
          </cell>
        </row>
        <row r="40">
          <cell r="C40" t="str">
            <v>- Menggali,  memuat dan berputar</v>
          </cell>
          <cell r="G40" t="str">
            <v>T1</v>
          </cell>
          <cell r="H40">
            <v>0.317</v>
          </cell>
          <cell r="I40" t="str">
            <v>menit</v>
          </cell>
        </row>
        <row r="41">
          <cell r="C41" t="str">
            <v>- Lain-lain</v>
          </cell>
          <cell r="G41" t="str">
            <v>T2</v>
          </cell>
          <cell r="I41" t="str">
            <v>menit</v>
          </cell>
          <cell r="L41" t="str">
            <v>C.</v>
          </cell>
          <cell r="N41" t="str">
            <v>PERALATAN</v>
          </cell>
        </row>
        <row r="42">
          <cell r="G42" t="str">
            <v>Ts1</v>
          </cell>
          <cell r="H42">
            <v>0.317</v>
          </cell>
          <cell r="I42" t="str">
            <v>menit</v>
          </cell>
        </row>
        <row r="43">
          <cell r="L43" t="str">
            <v>1.</v>
          </cell>
          <cell r="N43" t="str">
            <v>Excavator</v>
          </cell>
          <cell r="O43" t="str">
            <v>(E10)</v>
          </cell>
          <cell r="P43" t="str">
            <v>jam</v>
          </cell>
          <cell r="Q43">
            <v>9.1261101754689013E-3</v>
          </cell>
          <cell r="R43">
            <v>238185.05650827778</v>
          </cell>
          <cell r="U43">
            <v>2173.7030678448291</v>
          </cell>
        </row>
        <row r="44">
          <cell r="C44" t="str">
            <v>Kap. Prod. / jam =</v>
          </cell>
          <cell r="D44" t="str">
            <v>V  x Fb x Fa x Fv x  60</v>
          </cell>
          <cell r="G44" t="str">
            <v>Q1</v>
          </cell>
          <cell r="H44">
            <v>109.5757097791798</v>
          </cell>
          <cell r="I44" t="str">
            <v xml:space="preserve">M3  </v>
          </cell>
          <cell r="L44" t="str">
            <v>2.</v>
          </cell>
          <cell r="N44" t="str">
            <v>Dump Truck</v>
          </cell>
          <cell r="O44" t="str">
            <v>(E08)</v>
          </cell>
          <cell r="P44" t="str">
            <v>jam</v>
          </cell>
          <cell r="Q44">
            <v>0.16982088218140085</v>
          </cell>
          <cell r="R44">
            <v>153645.58193291764</v>
          </cell>
          <cell r="U44">
            <v>26092.228267122777</v>
          </cell>
        </row>
        <row r="45">
          <cell r="D45" t="str">
            <v>Ts1 x Fk</v>
          </cell>
          <cell r="L45" t="str">
            <v>3.</v>
          </cell>
          <cell r="N45" t="str">
            <v>Alat Bantu</v>
          </cell>
          <cell r="P45" t="str">
            <v>Ls</v>
          </cell>
          <cell r="Q45">
            <v>1</v>
          </cell>
          <cell r="R45">
            <v>1000</v>
          </cell>
          <cell r="U45">
            <v>1000</v>
          </cell>
        </row>
        <row r="47">
          <cell r="C47" t="str">
            <v>Koefisien Alat / M3</v>
          </cell>
          <cell r="D47" t="str">
            <v xml:space="preserve"> =  1  :  Q1</v>
          </cell>
          <cell r="G47" t="str">
            <v>-</v>
          </cell>
          <cell r="H47">
            <v>9.1261101754689013E-3</v>
          </cell>
          <cell r="I47" t="str">
            <v>Jam</v>
          </cell>
        </row>
        <row r="50">
          <cell r="R50" t="str">
            <v xml:space="preserve">JUMLAH HARGA PERALATAN   </v>
          </cell>
          <cell r="U50">
            <v>29265.931334967605</v>
          </cell>
        </row>
        <row r="51">
          <cell r="A51" t="str">
            <v xml:space="preserve">   2.b.</v>
          </cell>
          <cell r="C51" t="str">
            <v>DUMP TRUCK</v>
          </cell>
          <cell r="G51" t="str">
            <v>(E08)</v>
          </cell>
        </row>
        <row r="52">
          <cell r="C52" t="str">
            <v>Kaasitas bak</v>
          </cell>
          <cell r="G52" t="str">
            <v>V</v>
          </cell>
          <cell r="H52">
            <v>4</v>
          </cell>
          <cell r="I52" t="str">
            <v>M3</v>
          </cell>
          <cell r="L52" t="str">
            <v>D.</v>
          </cell>
          <cell r="N52" t="str">
            <v>JUMLAH HARGA TENAGA, BAHAN DAN PERALATAN  ( A + B + C )</v>
          </cell>
          <cell r="U52">
            <v>29399.563597350469</v>
          </cell>
        </row>
        <row r="53">
          <cell r="C53" t="str">
            <v>Faktor  efisiensi alat</v>
          </cell>
          <cell r="G53" t="str">
            <v>Fa</v>
          </cell>
          <cell r="H53">
            <v>0.83</v>
          </cell>
          <cell r="I53" t="str">
            <v>-</v>
          </cell>
          <cell r="L53" t="str">
            <v>E.</v>
          </cell>
          <cell r="N53" t="str">
            <v>OVERHEAD &amp; PROFIT</v>
          </cell>
          <cell r="P53">
            <v>10</v>
          </cell>
          <cell r="Q53" t="str">
            <v>%  x  D</v>
          </cell>
          <cell r="U53">
            <v>2939.956359735047</v>
          </cell>
        </row>
        <row r="54">
          <cell r="C54" t="str">
            <v>Kecepatan rata-rata bermuatan</v>
          </cell>
          <cell r="G54" t="str">
            <v>v1</v>
          </cell>
          <cell r="H54">
            <v>20</v>
          </cell>
          <cell r="I54" t="str">
            <v>Km/Jam</v>
          </cell>
          <cell r="L54" t="str">
            <v>F.</v>
          </cell>
          <cell r="N54" t="str">
            <v>HARGA SATUAN PEKERJAAN  ( D + E )</v>
          </cell>
          <cell r="U54">
            <v>32339.519957085515</v>
          </cell>
        </row>
        <row r="55">
          <cell r="C55" t="str">
            <v>Kecepatan rata-rata kosong</v>
          </cell>
          <cell r="G55" t="str">
            <v>v2</v>
          </cell>
          <cell r="H55">
            <v>30</v>
          </cell>
          <cell r="I55" t="str">
            <v>Km/Jam</v>
          </cell>
          <cell r="L55" t="str">
            <v>Note: 1</v>
          </cell>
          <cell r="N55" t="str">
            <v>SATUAN dapat berdasarkan atas jam operasi untuk Tenaga Kerja dan Peralatan, volume dan/atau ukuran</v>
          </cell>
        </row>
        <row r="56">
          <cell r="C56" t="str">
            <v>Waktu  siklus  :</v>
          </cell>
          <cell r="G56" t="str">
            <v>Ts2</v>
          </cell>
          <cell r="N56" t="str">
            <v>berat untuk bahan-bahan.</v>
          </cell>
        </row>
        <row r="57">
          <cell r="C57" t="str">
            <v>- Waktu tempuh isi</v>
          </cell>
          <cell r="E57" t="str">
            <v>=   (L  :  v1)  x  60</v>
          </cell>
          <cell r="G57" t="str">
            <v>T1</v>
          </cell>
          <cell r="H57">
            <v>15</v>
          </cell>
          <cell r="I57" t="str">
            <v>menit</v>
          </cell>
          <cell r="L57">
            <v>2</v>
          </cell>
          <cell r="N57" t="str">
            <v>Kuantitas satuan adalah kuantitas setiap komponen untuk menyelesaikan satu satuan pekerjaan dari nomor</v>
          </cell>
        </row>
        <row r="58">
          <cell r="C58" t="str">
            <v>- Waktu tempuh kosong</v>
          </cell>
          <cell r="E58" t="str">
            <v>=   (L  :  v2)  x  60</v>
          </cell>
          <cell r="G58" t="str">
            <v>T2</v>
          </cell>
          <cell r="H58">
            <v>10</v>
          </cell>
          <cell r="I58" t="str">
            <v>menit</v>
          </cell>
          <cell r="N58" t="str">
            <v>mata pembayaran.</v>
          </cell>
        </row>
        <row r="59">
          <cell r="C59" t="str">
            <v>- Muat</v>
          </cell>
          <cell r="E59" t="str">
            <v>=   (V  :  Q1) x 60</v>
          </cell>
          <cell r="G59" t="str">
            <v>T3</v>
          </cell>
          <cell r="H59">
            <v>2.1902664421125362</v>
          </cell>
          <cell r="I59" t="str">
            <v>menit</v>
          </cell>
          <cell r="L59">
            <v>3</v>
          </cell>
          <cell r="N59" t="str">
            <v>Biaya satuan untuk peralatan sudah termasuk bahan bakar, bahan habis dipakai dan operator.</v>
          </cell>
        </row>
        <row r="60">
          <cell r="C60" t="str">
            <v>- Lain-lain</v>
          </cell>
          <cell r="G60" t="str">
            <v>T4</v>
          </cell>
          <cell r="H60">
            <v>1</v>
          </cell>
          <cell r="I60" t="str">
            <v>menit</v>
          </cell>
          <cell r="L60">
            <v>4</v>
          </cell>
          <cell r="N60" t="str">
            <v>Biaya satuan sudah termasuk pengeluaran untuk seluruh pajak yang berkaitan (tetapi tidak termasuk PPN</v>
          </cell>
        </row>
        <row r="61">
          <cell r="G61" t="str">
            <v>Ts2</v>
          </cell>
          <cell r="H61">
            <v>28.190266442112538</v>
          </cell>
          <cell r="I61" t="str">
            <v>menit</v>
          </cell>
          <cell r="N61" t="str">
            <v>yang dibayar dari kontrak) dan biaya-biaya lainnya.</v>
          </cell>
        </row>
        <row r="62">
          <cell r="J62" t="str">
            <v>Berlanjut ke halaman berikut</v>
          </cell>
        </row>
        <row r="63">
          <cell r="A63" t="str">
            <v>ITEM PEMBAYARAN NO.</v>
          </cell>
          <cell r="D63" t="str">
            <v>:  2.1</v>
          </cell>
          <cell r="J63" t="str">
            <v xml:space="preserve">Analisa EI-21 </v>
          </cell>
        </row>
        <row r="64">
          <cell r="A64" t="str">
            <v>JENIS PEKERJAAN</v>
          </cell>
          <cell r="D64" t="str">
            <v>:  Galian Utk Drainase, Saluran dan Saluran Air</v>
          </cell>
        </row>
        <row r="65">
          <cell r="A65" t="str">
            <v>SATUAN PEMBAYARAN</v>
          </cell>
          <cell r="D65" t="str">
            <v>:  M3</v>
          </cell>
          <cell r="J65" t="str">
            <v xml:space="preserve">         URAIAN ANALISA HARGA SATUAN</v>
          </cell>
        </row>
        <row r="66">
          <cell r="J66" t="str">
            <v>Lanjutan</v>
          </cell>
        </row>
        <row r="68">
          <cell r="A68" t="str">
            <v>No.</v>
          </cell>
          <cell r="C68" t="str">
            <v>U R A I A N</v>
          </cell>
          <cell r="G68" t="str">
            <v>KODE</v>
          </cell>
          <cell r="H68" t="str">
            <v>KOEF.</v>
          </cell>
          <cell r="I68" t="str">
            <v>SATUAN</v>
          </cell>
          <cell r="J68" t="str">
            <v>KETERANGAN</v>
          </cell>
        </row>
        <row r="71">
          <cell r="C71" t="str">
            <v>Kapasitas Produksi / Jam   =</v>
          </cell>
          <cell r="E71" t="str">
            <v>V x Fa x 60</v>
          </cell>
          <cell r="G71" t="str">
            <v>Q2</v>
          </cell>
          <cell r="H71">
            <v>5.888557326723876</v>
          </cell>
          <cell r="I71" t="str">
            <v>M3</v>
          </cell>
        </row>
        <row r="72">
          <cell r="E72" t="str">
            <v xml:space="preserve">    Fk x Ts2</v>
          </cell>
        </row>
        <row r="75">
          <cell r="C75" t="str">
            <v>Koefisien Alat / M3</v>
          </cell>
          <cell r="D75" t="str">
            <v xml:space="preserve"> =  1  :  Q2</v>
          </cell>
          <cell r="G75" t="str">
            <v>-</v>
          </cell>
          <cell r="H75">
            <v>0.16982088218140085</v>
          </cell>
          <cell r="I75" t="str">
            <v>Jam</v>
          </cell>
        </row>
        <row r="78">
          <cell r="A78" t="str">
            <v>2.d.</v>
          </cell>
          <cell r="C78" t="str">
            <v>ALAT  BANTU</v>
          </cell>
        </row>
        <row r="79">
          <cell r="C79" t="str">
            <v>Diperlukan alat-alat bantu kecil</v>
          </cell>
          <cell r="J79" t="str">
            <v>Lump Sump</v>
          </cell>
        </row>
        <row r="80">
          <cell r="C80" t="str">
            <v>- Sekop</v>
          </cell>
        </row>
        <row r="81">
          <cell r="C81" t="str">
            <v>- Keranjang + Sapu</v>
          </cell>
        </row>
        <row r="83">
          <cell r="A83" t="str">
            <v xml:space="preserve">   3.</v>
          </cell>
          <cell r="C83" t="str">
            <v>TENAGA</v>
          </cell>
        </row>
        <row r="84">
          <cell r="C84" t="str">
            <v>Produksi menentukan : EXCAVATOR</v>
          </cell>
          <cell r="G84" t="str">
            <v>Q1</v>
          </cell>
          <cell r="H84">
            <v>109.5757097791798</v>
          </cell>
          <cell r="I84" t="str">
            <v>M3/Jam</v>
          </cell>
        </row>
        <row r="85">
          <cell r="C85" t="str">
            <v>Produksi Galian / hari  =  Tk x Q1</v>
          </cell>
          <cell r="G85" t="str">
            <v>Qt</v>
          </cell>
          <cell r="H85">
            <v>767.02996845425866</v>
          </cell>
          <cell r="I85" t="str">
            <v>M3</v>
          </cell>
        </row>
        <row r="86">
          <cell r="C86" t="str">
            <v>Kebutuhan tenaga :</v>
          </cell>
        </row>
        <row r="87">
          <cell r="D87" t="str">
            <v>- Pekerja</v>
          </cell>
          <cell r="G87" t="str">
            <v>P</v>
          </cell>
          <cell r="H87">
            <v>4</v>
          </cell>
          <cell r="I87" t="str">
            <v>orang</v>
          </cell>
        </row>
        <row r="88">
          <cell r="D88" t="str">
            <v>- Mandor</v>
          </cell>
          <cell r="G88" t="str">
            <v>M</v>
          </cell>
          <cell r="H88">
            <v>1</v>
          </cell>
          <cell r="I88" t="str">
            <v>orang</v>
          </cell>
        </row>
        <row r="90">
          <cell r="C90" t="str">
            <v>Koefisien tenaga / M3   :</v>
          </cell>
        </row>
        <row r="91">
          <cell r="D91" t="str">
            <v>- Pekerja</v>
          </cell>
          <cell r="E91" t="str">
            <v>= (Tk x P) : Qt</v>
          </cell>
          <cell r="G91" t="str">
            <v>(L01)</v>
          </cell>
          <cell r="H91">
            <v>3.6504440701875605E-2</v>
          </cell>
          <cell r="I91" t="str">
            <v>Jam</v>
          </cell>
        </row>
        <row r="92">
          <cell r="D92" t="str">
            <v>- Mandor</v>
          </cell>
          <cell r="E92" t="str">
            <v>= (Tk x M) : Qt</v>
          </cell>
          <cell r="G92" t="str">
            <v>(L03)</v>
          </cell>
          <cell r="H92">
            <v>9.1261101754689013E-3</v>
          </cell>
          <cell r="I92" t="str">
            <v>Jam</v>
          </cell>
        </row>
        <row r="94">
          <cell r="A94" t="str">
            <v>4.</v>
          </cell>
          <cell r="C94" t="str">
            <v>HARGA DASAR SATUAN UPAH, BAHAN DAN ALAT</v>
          </cell>
        </row>
        <row r="95">
          <cell r="C95" t="str">
            <v>Lihat lampiran.</v>
          </cell>
        </row>
        <row r="97">
          <cell r="A97" t="str">
            <v>5.</v>
          </cell>
          <cell r="C97" t="str">
            <v>ANALISA HARGA SATUAN PEKERJAAN</v>
          </cell>
        </row>
        <row r="98">
          <cell r="C98" t="str">
            <v>Lihat perhitungan dalam FORMULIR STANDAR UNTUK</v>
          </cell>
        </row>
        <row r="99">
          <cell r="C99" t="str">
            <v>PEREKEMAN ANALISA MASING-MASING HARGA</v>
          </cell>
        </row>
        <row r="100">
          <cell r="C100" t="str">
            <v>SATUAN.</v>
          </cell>
        </row>
        <row r="101">
          <cell r="C101" t="str">
            <v>Didapat Harga Satuan Pekerjaan :</v>
          </cell>
        </row>
        <row r="103">
          <cell r="C103" t="str">
            <v xml:space="preserve">Rp.  </v>
          </cell>
          <cell r="D103">
            <v>32339.519957085515</v>
          </cell>
          <cell r="E103" t="str">
            <v xml:space="preserve"> / M3</v>
          </cell>
        </row>
        <row r="106">
          <cell r="A106" t="str">
            <v>6.</v>
          </cell>
          <cell r="C106" t="str">
            <v>WAKTU PELAKSANAAN YANG DIPERLUKAN</v>
          </cell>
        </row>
        <row r="107">
          <cell r="C107" t="str">
            <v>Masa Pelaksanaan :</v>
          </cell>
          <cell r="D107" t="str">
            <v>. . . . . . . . . . . .</v>
          </cell>
          <cell r="E107" t="str">
            <v>bulan</v>
          </cell>
        </row>
        <row r="109">
          <cell r="A109" t="str">
            <v>7.</v>
          </cell>
          <cell r="C109" t="str">
            <v>VOLUME PEKERJAAN YANG DIPERLUKAN</v>
          </cell>
        </row>
        <row r="110">
          <cell r="C110" t="str">
            <v>Volume pekerjaan  :</v>
          </cell>
          <cell r="D110">
            <v>1</v>
          </cell>
          <cell r="E110" t="str">
            <v>M3</v>
          </cell>
        </row>
        <row r="121">
          <cell r="T121" t="str">
            <v xml:space="preserve">Analisa LI-22 </v>
          </cell>
        </row>
        <row r="123">
          <cell r="A123" t="str">
            <v>ITEM PEMBAYARAN NO.</v>
          </cell>
          <cell r="D123" t="str">
            <v>:  2.2</v>
          </cell>
          <cell r="E123" t="str">
            <v>oke</v>
          </cell>
          <cell r="J123" t="str">
            <v xml:space="preserve">Analisa EI-22 </v>
          </cell>
        </row>
        <row r="124">
          <cell r="A124" t="str">
            <v>JENIS PEKERJAAN</v>
          </cell>
          <cell r="D124" t="str">
            <v>:  Pasangan Batu Dengan Mortar untuk Saluran</v>
          </cell>
          <cell r="L124" t="str">
            <v>FORMULIR STANDAR UNTUK</v>
          </cell>
        </row>
        <row r="125">
          <cell r="A125" t="str">
            <v>SATUAN PEMBAYARAN</v>
          </cell>
          <cell r="D125" t="str">
            <v>:  M3</v>
          </cell>
          <cell r="J125" t="str">
            <v xml:space="preserve">         URAIAN ANALISA HARGA SATUAN</v>
          </cell>
          <cell r="L125" t="str">
            <v>PEREKAMAN ANALISA MASING-MASING HARGA SATUAN</v>
          </cell>
        </row>
        <row r="126">
          <cell r="L126">
            <v>0</v>
          </cell>
        </row>
        <row r="128">
          <cell r="A128" t="str">
            <v>No.</v>
          </cell>
          <cell r="C128" t="str">
            <v>U R A I A N</v>
          </cell>
          <cell r="G128" t="str">
            <v>KODE</v>
          </cell>
          <cell r="H128" t="str">
            <v>KOEF.</v>
          </cell>
          <cell r="I128" t="str">
            <v>SATUAN</v>
          </cell>
          <cell r="J128" t="str">
            <v>KETERANGAN</v>
          </cell>
        </row>
        <row r="129">
          <cell r="L129" t="str">
            <v>PROYEK</v>
          </cell>
          <cell r="O129" t="str">
            <v>:</v>
          </cell>
        </row>
        <row r="130">
          <cell r="L130" t="str">
            <v>No. PAKET KONTRAK</v>
          </cell>
          <cell r="O130" t="str">
            <v>:</v>
          </cell>
        </row>
        <row r="131">
          <cell r="A131" t="str">
            <v>I.</v>
          </cell>
          <cell r="C131" t="str">
            <v>ASUMSI</v>
          </cell>
          <cell r="L131" t="str">
            <v>NAMA PAKET</v>
          </cell>
          <cell r="O131" t="str">
            <v>:</v>
          </cell>
        </row>
        <row r="132">
          <cell r="A132">
            <v>1</v>
          </cell>
          <cell r="C132" t="str">
            <v>Menggunakan alat (cara mekanik)</v>
          </cell>
          <cell r="L132" t="str">
            <v>PROP / KAB / KODYA</v>
          </cell>
          <cell r="O132" t="str">
            <v>:</v>
          </cell>
        </row>
        <row r="133">
          <cell r="A133">
            <v>2</v>
          </cell>
          <cell r="C133" t="str">
            <v>Lokasi pekerjaan : sepanjang jalan</v>
          </cell>
          <cell r="L133" t="str">
            <v>ITEM PEMBAYARAN NO.</v>
          </cell>
          <cell r="O133" t="str">
            <v>:  2.2</v>
          </cell>
          <cell r="R133" t="str">
            <v>PERKIRAAN VOL. PEK.</v>
          </cell>
          <cell r="T133" t="str">
            <v>:</v>
          </cell>
          <cell r="U133">
            <v>1</v>
          </cell>
        </row>
        <row r="134">
          <cell r="A134">
            <v>3</v>
          </cell>
          <cell r="C134" t="str">
            <v>Bahan dasar (batu, pasir dan semen) diterima</v>
          </cell>
          <cell r="L134" t="str">
            <v>JENIS PEKERJAAN</v>
          </cell>
          <cell r="O134" t="str">
            <v>:  Pasangan Batu Dengan Mortar untuk Saluran</v>
          </cell>
          <cell r="R134" t="str">
            <v>TOTAL HARGA (Rp.)</v>
          </cell>
          <cell r="T134" t="str">
            <v>:</v>
          </cell>
          <cell r="U134">
            <v>32339.52</v>
          </cell>
        </row>
        <row r="135">
          <cell r="C135" t="str">
            <v>seluruhnya di lokasi pekerjaan</v>
          </cell>
          <cell r="L135" t="str">
            <v>SATUAN PEMBAYARAN</v>
          </cell>
          <cell r="O135" t="str">
            <v>:  M3</v>
          </cell>
          <cell r="R135" t="str">
            <v>% THD. BIAYA PROYEK</v>
          </cell>
          <cell r="T135" t="str">
            <v>:</v>
          </cell>
          <cell r="U135" t="e">
            <v>#DIV/0!</v>
          </cell>
        </row>
        <row r="136">
          <cell r="A136">
            <v>4</v>
          </cell>
          <cell r="C136" t="str">
            <v>Jarak rata-rata Base camp ke lokasi pekerjaan</v>
          </cell>
          <cell r="G136" t="str">
            <v>L</v>
          </cell>
          <cell r="H136">
            <v>8.7249999999999996</v>
          </cell>
          <cell r="I136" t="str">
            <v>KM</v>
          </cell>
        </row>
        <row r="137">
          <cell r="A137">
            <v>5</v>
          </cell>
          <cell r="C137" t="str">
            <v>Jam kerja efektif per-hari</v>
          </cell>
          <cell r="G137" t="str">
            <v>Tk</v>
          </cell>
          <cell r="H137">
            <v>7</v>
          </cell>
          <cell r="I137" t="str">
            <v>jam</v>
          </cell>
        </row>
        <row r="138">
          <cell r="A138">
            <v>6</v>
          </cell>
          <cell r="C138" t="str">
            <v>Perbandingan Pasir &amp; Semen</v>
          </cell>
          <cell r="E138" t="str">
            <v>: - Volume Semen</v>
          </cell>
          <cell r="G138" t="str">
            <v>Sm</v>
          </cell>
          <cell r="H138">
            <v>20</v>
          </cell>
          <cell r="I138" t="str">
            <v>%</v>
          </cell>
          <cell r="J138" t="str">
            <v xml:space="preserve"> Kuat Tekan min.</v>
          </cell>
          <cell r="Q138" t="str">
            <v>PERKIRAAN</v>
          </cell>
          <cell r="R138" t="str">
            <v>HARGA</v>
          </cell>
          <cell r="S138" t="str">
            <v>JUMLAH</v>
          </cell>
        </row>
        <row r="139">
          <cell r="E139" t="str">
            <v>: - Volume Pasir</v>
          </cell>
          <cell r="G139" t="str">
            <v>Ps</v>
          </cell>
          <cell r="H139">
            <v>80</v>
          </cell>
          <cell r="I139" t="str">
            <v>%</v>
          </cell>
          <cell r="J139" t="str">
            <v xml:space="preserve"> 50 kg/cm2</v>
          </cell>
          <cell r="L139" t="str">
            <v>NO.</v>
          </cell>
          <cell r="N139" t="str">
            <v>KOMPONEN</v>
          </cell>
          <cell r="P139" t="str">
            <v>SATUAN</v>
          </cell>
          <cell r="Q139" t="str">
            <v>KUANTITAS</v>
          </cell>
          <cell r="R139" t="str">
            <v>SATUAN</v>
          </cell>
          <cell r="S139" t="str">
            <v>HARGA</v>
          </cell>
        </row>
        <row r="140">
          <cell r="A140">
            <v>7</v>
          </cell>
          <cell r="C140" t="str">
            <v>Perbandingan Batu &amp; Mortar  :</v>
          </cell>
          <cell r="R140" t="str">
            <v>(Rp.)</v>
          </cell>
          <cell r="S140" t="str">
            <v>(Rp.)</v>
          </cell>
        </row>
        <row r="141">
          <cell r="C141" t="str">
            <v>- Batu</v>
          </cell>
          <cell r="G141" t="str">
            <v>Bt</v>
          </cell>
          <cell r="H141">
            <v>60</v>
          </cell>
          <cell r="I141" t="str">
            <v>%</v>
          </cell>
        </row>
        <row r="142">
          <cell r="C142" t="str">
            <v>- Mortar (campuran semen &amp; pasir)</v>
          </cell>
          <cell r="G142" t="str">
            <v>Mr</v>
          </cell>
          <cell r="H142">
            <v>40</v>
          </cell>
          <cell r="I142" t="str">
            <v>%</v>
          </cell>
        </row>
        <row r="143">
          <cell r="A143">
            <v>8</v>
          </cell>
          <cell r="C143" t="str">
            <v>Berat Jenis Bahan  :</v>
          </cell>
          <cell r="L143" t="str">
            <v>A.</v>
          </cell>
          <cell r="N143" t="str">
            <v>TENAGA</v>
          </cell>
        </row>
        <row r="144">
          <cell r="C144" t="str">
            <v>- Pasangan Batu Dengan Mortar</v>
          </cell>
          <cell r="G144" t="str">
            <v>D1</v>
          </cell>
          <cell r="H144">
            <v>2.4</v>
          </cell>
          <cell r="I144" t="str">
            <v>ton/M3</v>
          </cell>
        </row>
        <row r="145">
          <cell r="C145" t="str">
            <v>- Batu</v>
          </cell>
          <cell r="G145" t="str">
            <v>D2</v>
          </cell>
          <cell r="H145">
            <v>1.6</v>
          </cell>
          <cell r="I145" t="str">
            <v>ton/M3</v>
          </cell>
          <cell r="L145" t="str">
            <v>1.</v>
          </cell>
          <cell r="N145" t="str">
            <v>Pekerja</v>
          </cell>
          <cell r="O145" t="str">
            <v>(L01)</v>
          </cell>
          <cell r="P145" t="str">
            <v>jam</v>
          </cell>
          <cell r="Q145">
            <v>5.2208835341365463</v>
          </cell>
          <cell r="R145">
            <v>2857.14</v>
          </cell>
          <cell r="U145">
            <v>14916.795180722891</v>
          </cell>
        </row>
        <row r="146">
          <cell r="C146" t="str">
            <v>- Adukan (mortar)</v>
          </cell>
          <cell r="G146" t="str">
            <v>D3</v>
          </cell>
          <cell r="H146">
            <v>1.8</v>
          </cell>
          <cell r="I146" t="str">
            <v>ton/M3</v>
          </cell>
          <cell r="L146" t="str">
            <v>2.</v>
          </cell>
          <cell r="N146" t="str">
            <v>Tukang Batu</v>
          </cell>
          <cell r="O146" t="str">
            <v>(L02)</v>
          </cell>
          <cell r="P146" t="str">
            <v>jam</v>
          </cell>
          <cell r="Q146">
            <v>1.5662650602409638</v>
          </cell>
          <cell r="R146">
            <v>4285.71</v>
          </cell>
          <cell r="U146">
            <v>6712.5578313253009</v>
          </cell>
        </row>
        <row r="147">
          <cell r="C147" t="str">
            <v>- Pasir</v>
          </cell>
          <cell r="G147" t="str">
            <v>D4</v>
          </cell>
          <cell r="H147">
            <v>1.67</v>
          </cell>
          <cell r="I147" t="str">
            <v>ton/M3</v>
          </cell>
          <cell r="L147" t="str">
            <v>3.</v>
          </cell>
          <cell r="N147" t="str">
            <v>Mandor</v>
          </cell>
          <cell r="O147" t="str">
            <v>(L03)</v>
          </cell>
          <cell r="P147" t="str">
            <v>jam</v>
          </cell>
          <cell r="Q147">
            <v>0.52208835341365456</v>
          </cell>
          <cell r="R147">
            <v>3214.29</v>
          </cell>
          <cell r="U147">
            <v>1678.1433734939758</v>
          </cell>
        </row>
        <row r="148">
          <cell r="C148" t="str">
            <v>- Semen Portland</v>
          </cell>
          <cell r="G148" t="str">
            <v>D5</v>
          </cell>
          <cell r="H148">
            <v>1.44</v>
          </cell>
          <cell r="I148" t="str">
            <v>ton/M3</v>
          </cell>
        </row>
        <row r="149">
          <cell r="Q149" t="str">
            <v xml:space="preserve">JUMLAH HARGA TENAGA   </v>
          </cell>
          <cell r="U149">
            <v>23307.496385542167</v>
          </cell>
        </row>
        <row r="150">
          <cell r="A150" t="str">
            <v>II.</v>
          </cell>
          <cell r="C150" t="str">
            <v>URUTAN KERJA</v>
          </cell>
        </row>
        <row r="151">
          <cell r="A151">
            <v>1</v>
          </cell>
          <cell r="C151" t="str">
            <v>Semen, pasir dan air dicampur dan diaduk menjadi</v>
          </cell>
          <cell r="L151" t="str">
            <v>B.</v>
          </cell>
          <cell r="N151" t="str">
            <v>BAHAN</v>
          </cell>
        </row>
        <row r="152">
          <cell r="C152" t="str">
            <v>mortar dengan menggunakan alat bantu</v>
          </cell>
        </row>
        <row r="153">
          <cell r="A153">
            <v>2</v>
          </cell>
          <cell r="C153" t="str">
            <v>Batu dibersihkan dan dibasahi seluruh permukaannya</v>
          </cell>
          <cell r="L153" t="str">
            <v>1.</v>
          </cell>
          <cell r="N153" t="str">
            <v>Batu</v>
          </cell>
          <cell r="O153" t="str">
            <v>(M02)</v>
          </cell>
          <cell r="P153" t="str">
            <v>M3</v>
          </cell>
          <cell r="Q153">
            <v>1.08</v>
          </cell>
          <cell r="R153">
            <v>166100</v>
          </cell>
          <cell r="U153">
            <v>179388</v>
          </cell>
        </row>
        <row r="154">
          <cell r="C154" t="str">
            <v>sebelum dipasang</v>
          </cell>
          <cell r="L154" t="str">
            <v>2.</v>
          </cell>
          <cell r="N154" t="str">
            <v>Semen (PC)</v>
          </cell>
          <cell r="O154" t="str">
            <v>(M12)</v>
          </cell>
          <cell r="P154" t="str">
            <v>zak</v>
          </cell>
          <cell r="Q154">
            <v>161</v>
          </cell>
          <cell r="R154">
            <v>688.65625</v>
          </cell>
          <cell r="U154">
            <v>110873.65625</v>
          </cell>
        </row>
        <row r="155">
          <cell r="A155">
            <v>3</v>
          </cell>
          <cell r="C155" t="str">
            <v>Penyelesaian dan perapihan setelah pemasangan</v>
          </cell>
          <cell r="L155" t="str">
            <v>3.</v>
          </cell>
          <cell r="N155" t="str">
            <v>Pasir</v>
          </cell>
          <cell r="O155" t="str">
            <v>(M01)</v>
          </cell>
          <cell r="P155" t="str">
            <v>M3</v>
          </cell>
          <cell r="Q155">
            <v>0.48287425149700602</v>
          </cell>
          <cell r="R155">
            <v>54300</v>
          </cell>
          <cell r="U155">
            <v>26220.071856287428</v>
          </cell>
        </row>
        <row r="157">
          <cell r="A157" t="str">
            <v>III.</v>
          </cell>
          <cell r="C157" t="str">
            <v>PEMAKAIAN BAHAN, ALAT DAN TENAGA</v>
          </cell>
        </row>
        <row r="159">
          <cell r="A159" t="str">
            <v xml:space="preserve">   1.</v>
          </cell>
          <cell r="C159" t="str">
            <v>BAHAN</v>
          </cell>
        </row>
        <row r="160">
          <cell r="A160" t="str">
            <v>1.a.</v>
          </cell>
          <cell r="C160" t="str">
            <v>Batu     -----&gt;</v>
          </cell>
          <cell r="D160" t="str">
            <v>{(Bt x D1 x 1 M3) : D2} x 1.20</v>
          </cell>
          <cell r="G160" t="str">
            <v>(M02)</v>
          </cell>
          <cell r="H160">
            <v>1.08</v>
          </cell>
          <cell r="I160" t="str">
            <v>M3</v>
          </cell>
          <cell r="J160" t="str">
            <v xml:space="preserve"> Lepas</v>
          </cell>
          <cell r="Q160" t="str">
            <v xml:space="preserve">JUMLAH HARGA BAHAN   </v>
          </cell>
          <cell r="U160">
            <v>316481.72810628742</v>
          </cell>
        </row>
        <row r="161">
          <cell r="A161" t="str">
            <v>1.b.</v>
          </cell>
          <cell r="C161" t="str">
            <v>Semen    ----&gt;</v>
          </cell>
          <cell r="D161" t="str">
            <v>Sm x {(Mr x D1 x 1 M3} : D3} x 1.05</v>
          </cell>
          <cell r="H161">
            <v>0.11200000000000002</v>
          </cell>
          <cell r="I161" t="str">
            <v>M3</v>
          </cell>
        </row>
        <row r="162">
          <cell r="D162" t="str">
            <v>x {D5 x (1000)}</v>
          </cell>
          <cell r="G162" t="str">
            <v>(M12)</v>
          </cell>
          <cell r="H162">
            <v>161</v>
          </cell>
          <cell r="I162" t="str">
            <v>Kg</v>
          </cell>
          <cell r="L162" t="str">
            <v>C.</v>
          </cell>
          <cell r="N162" t="str">
            <v>PERALATAN</v>
          </cell>
        </row>
        <row r="163">
          <cell r="A163" t="str">
            <v>1.c.</v>
          </cell>
          <cell r="C163" t="str">
            <v>Pasir    -----&gt;</v>
          </cell>
          <cell r="D163" t="str">
            <v>Ps x {(Mr x D1 x 1 M3) : D4} x 1.05</v>
          </cell>
          <cell r="G163" t="str">
            <v>(M01)</v>
          </cell>
          <cell r="H163">
            <v>0.48287425149700602</v>
          </cell>
          <cell r="I163" t="str">
            <v>M3</v>
          </cell>
        </row>
        <row r="164">
          <cell r="L164" t="str">
            <v>1.</v>
          </cell>
          <cell r="N164" t="str">
            <v>Conc. Mixer</v>
          </cell>
          <cell r="O164" t="str">
            <v>(E06)</v>
          </cell>
          <cell r="P164" t="str">
            <v>jam</v>
          </cell>
          <cell r="Q164">
            <v>0.52208835341365456</v>
          </cell>
          <cell r="R164">
            <v>47472.058636363639</v>
          </cell>
          <cell r="U164">
            <v>24784.60892661555</v>
          </cell>
        </row>
        <row r="165">
          <cell r="A165" t="str">
            <v>2.</v>
          </cell>
          <cell r="C165" t="str">
            <v>ALAT</v>
          </cell>
          <cell r="L165" t="str">
            <v>2.</v>
          </cell>
          <cell r="N165" t="str">
            <v>Alat Bantu</v>
          </cell>
          <cell r="P165" t="str">
            <v>Ls</v>
          </cell>
          <cell r="Q165">
            <v>1</v>
          </cell>
          <cell r="R165">
            <v>900</v>
          </cell>
          <cell r="U165">
            <v>900</v>
          </cell>
        </row>
        <row r="166">
          <cell r="A166" t="str">
            <v>2.a.</v>
          </cell>
          <cell r="C166" t="str">
            <v>CONCRETE MIXER</v>
          </cell>
          <cell r="G166" t="str">
            <v>(E06)</v>
          </cell>
        </row>
        <row r="167">
          <cell r="C167" t="str">
            <v>Kapasitas Alat</v>
          </cell>
          <cell r="G167" t="str">
            <v>V</v>
          </cell>
          <cell r="H167">
            <v>500</v>
          </cell>
          <cell r="I167" t="str">
            <v>Liter</v>
          </cell>
        </row>
        <row r="168">
          <cell r="C168" t="str">
            <v>Faktor Efisiensi Alat</v>
          </cell>
          <cell r="G168" t="str">
            <v>Fa</v>
          </cell>
          <cell r="H168">
            <v>0.83</v>
          </cell>
          <cell r="I168" t="str">
            <v>-</v>
          </cell>
        </row>
        <row r="169">
          <cell r="C169" t="str">
            <v>Waktu siklus   :</v>
          </cell>
          <cell r="D169" t="str">
            <v>(T1 + T2 + T3 + T4)</v>
          </cell>
        </row>
        <row r="170">
          <cell r="C170" t="str">
            <v>-  Memuat</v>
          </cell>
          <cell r="G170" t="str">
            <v>T1</v>
          </cell>
          <cell r="H170">
            <v>5</v>
          </cell>
          <cell r="I170" t="str">
            <v>menit</v>
          </cell>
        </row>
        <row r="171">
          <cell r="C171" t="str">
            <v>-  Mengaduk</v>
          </cell>
          <cell r="G171" t="str">
            <v>T2</v>
          </cell>
          <cell r="H171">
            <v>3.5</v>
          </cell>
          <cell r="I171" t="str">
            <v>menit</v>
          </cell>
          <cell r="Q171" t="str">
            <v xml:space="preserve">JUMLAH HARGA PERALATAN   </v>
          </cell>
          <cell r="U171">
            <v>25684.60892661555</v>
          </cell>
        </row>
        <row r="172">
          <cell r="C172" t="str">
            <v>-  Menuang</v>
          </cell>
          <cell r="G172" t="str">
            <v>T3</v>
          </cell>
          <cell r="H172">
            <v>3</v>
          </cell>
          <cell r="I172" t="str">
            <v>menit</v>
          </cell>
        </row>
        <row r="173">
          <cell r="C173" t="str">
            <v>-  Menunggu, dll.</v>
          </cell>
          <cell r="G173" t="str">
            <v>T4</v>
          </cell>
          <cell r="H173">
            <v>1.5</v>
          </cell>
          <cell r="I173" t="str">
            <v>menit</v>
          </cell>
          <cell r="L173" t="str">
            <v>D.</v>
          </cell>
          <cell r="N173" t="str">
            <v>JUMLAH HARGA TENAGA, BAHAN DAN PERALATAN  ( A + B + C )</v>
          </cell>
          <cell r="U173">
            <v>365473.83341844514</v>
          </cell>
        </row>
        <row r="174">
          <cell r="G174" t="str">
            <v>Ts1</v>
          </cell>
          <cell r="H174">
            <v>13</v>
          </cell>
          <cell r="I174" t="str">
            <v>menit</v>
          </cell>
          <cell r="L174" t="str">
            <v>E.</v>
          </cell>
          <cell r="N174" t="str">
            <v>OVERHEAD &amp; PROFIT</v>
          </cell>
          <cell r="P174">
            <v>10</v>
          </cell>
          <cell r="Q174" t="str">
            <v>%  x  D</v>
          </cell>
          <cell r="U174">
            <v>36547.383341844514</v>
          </cell>
        </row>
        <row r="175">
          <cell r="L175" t="str">
            <v>F.</v>
          </cell>
          <cell r="N175" t="str">
            <v>HARGA SATUAN PEKERJAAN  ( D + E )</v>
          </cell>
          <cell r="U175">
            <v>402021.21676028962</v>
          </cell>
        </row>
        <row r="176">
          <cell r="C176" t="str">
            <v>Kap. Prod. / jam  =</v>
          </cell>
          <cell r="D176" t="str">
            <v>V x Fa x 60</v>
          </cell>
          <cell r="G176" t="str">
            <v>Q1</v>
          </cell>
          <cell r="H176">
            <v>1.9153846153846155</v>
          </cell>
          <cell r="I176" t="str">
            <v>M3</v>
          </cell>
          <cell r="L176" t="str">
            <v>Note: 1</v>
          </cell>
          <cell r="N176" t="str">
            <v>SATUAN dapat berdasarkan atas jam operasi untuk Tenaga Kerja dan Peralatan, volume dan/atau ukuran</v>
          </cell>
        </row>
        <row r="177">
          <cell r="D177" t="str">
            <v>1000 x Ts1</v>
          </cell>
          <cell r="N177" t="str">
            <v>berat untuk bahan-bahan.</v>
          </cell>
        </row>
        <row r="178">
          <cell r="L178">
            <v>2</v>
          </cell>
          <cell r="N178" t="str">
            <v>Kuantitas satuan adalah kuantitas setiap komponen untuk menyelesaikan satu satuan pekerjaan dari nomor</v>
          </cell>
        </row>
        <row r="179">
          <cell r="C179" t="str">
            <v>Koefisien Alat / M3</v>
          </cell>
          <cell r="D179" t="str">
            <v xml:space="preserve">  =   1  :  Q1</v>
          </cell>
          <cell r="G179" t="str">
            <v>(E06)</v>
          </cell>
          <cell r="H179">
            <v>0.52208835341365456</v>
          </cell>
          <cell r="I179" t="str">
            <v>jam</v>
          </cell>
          <cell r="N179" t="str">
            <v>mata pembayaran.</v>
          </cell>
        </row>
        <row r="180">
          <cell r="L180">
            <v>3</v>
          </cell>
          <cell r="N180" t="str">
            <v>Biaya satuan untuk peralatan sudah termasuk bahan bakar, bahan habis dipakai dan operator.</v>
          </cell>
        </row>
        <row r="181">
          <cell r="L181">
            <v>4</v>
          </cell>
          <cell r="N181" t="str">
            <v>Biaya satuan sudah termasuk pengeluaran untuk seluruh pajak yang berkaitan (tetapi tidak termasuk PPN</v>
          </cell>
        </row>
        <row r="182">
          <cell r="N182" t="str">
            <v>yang dibayar dari kontrak) dan biaya-biaya lainnya.</v>
          </cell>
        </row>
        <row r="183">
          <cell r="J183" t="str">
            <v>Berlanjut ke halaman berikut</v>
          </cell>
        </row>
        <row r="184">
          <cell r="A184" t="str">
            <v>ITEM PEMBAYARAN NO.</v>
          </cell>
          <cell r="D184" t="str">
            <v>:  2.2</v>
          </cell>
          <cell r="J184" t="str">
            <v xml:space="preserve">Analisa EI-22 </v>
          </cell>
        </row>
        <row r="185">
          <cell r="A185" t="str">
            <v>JENIS PEKERJAAN</v>
          </cell>
          <cell r="D185" t="str">
            <v>:  Pasangan Batu Dengan Mortar untuk Saluran</v>
          </cell>
        </row>
        <row r="186">
          <cell r="A186" t="str">
            <v>SATUAN PEMBAYARAN</v>
          </cell>
          <cell r="D186" t="str">
            <v>:  M3</v>
          </cell>
          <cell r="J186" t="str">
            <v xml:space="preserve">         URAIAN ANALISA HARGA SATUAN</v>
          </cell>
        </row>
        <row r="187">
          <cell r="J187" t="str">
            <v>Lanjutan</v>
          </cell>
        </row>
        <row r="189">
          <cell r="A189" t="str">
            <v>No.</v>
          </cell>
          <cell r="C189" t="str">
            <v>U R A I A N</v>
          </cell>
          <cell r="G189" t="str">
            <v>KODE</v>
          </cell>
          <cell r="H189" t="str">
            <v>KOEF.</v>
          </cell>
          <cell r="I189" t="str">
            <v>SATUAN</v>
          </cell>
          <cell r="J189" t="str">
            <v>KETERANGAN</v>
          </cell>
        </row>
        <row r="193">
          <cell r="A193" t="str">
            <v>2.a.</v>
          </cell>
          <cell r="C193" t="str">
            <v>ALAT BANTU</v>
          </cell>
          <cell r="I193" t="str">
            <v>Lump Sum</v>
          </cell>
        </row>
        <row r="194">
          <cell r="C194" t="str">
            <v>Diperlukan  :</v>
          </cell>
        </row>
        <row r="195">
          <cell r="C195" t="str">
            <v>- Sekop</v>
          </cell>
          <cell r="D195" t="str">
            <v>=  4  buah</v>
          </cell>
        </row>
        <row r="196">
          <cell r="C196" t="str">
            <v>- Pacul</v>
          </cell>
          <cell r="D196" t="str">
            <v>=  4  buah</v>
          </cell>
        </row>
        <row r="197">
          <cell r="C197" t="str">
            <v>- Sendok Semen</v>
          </cell>
          <cell r="D197" t="str">
            <v>=  4  buah</v>
          </cell>
        </row>
        <row r="198">
          <cell r="C198" t="str">
            <v>- Ember Cor</v>
          </cell>
          <cell r="D198" t="str">
            <v>=  8  buah</v>
          </cell>
        </row>
        <row r="199">
          <cell r="C199" t="str">
            <v>- Gerobak Dorong</v>
          </cell>
          <cell r="D199" t="str">
            <v>=  3  buah</v>
          </cell>
        </row>
        <row r="203">
          <cell r="A203" t="str">
            <v>3.</v>
          </cell>
          <cell r="C203" t="str">
            <v>TENAGA</v>
          </cell>
        </row>
        <row r="204">
          <cell r="C204" t="str">
            <v>Produksi Pas. Batu yang menentukan</v>
          </cell>
          <cell r="E204" t="str">
            <v>( Prod. C. Mixer )</v>
          </cell>
          <cell r="G204" t="str">
            <v>Q1</v>
          </cell>
          <cell r="H204">
            <v>1.9153846153846155</v>
          </cell>
          <cell r="I204" t="str">
            <v>M3/Jam</v>
          </cell>
        </row>
        <row r="205">
          <cell r="C205" t="str">
            <v>Produksi Pasangan Batu dalam 1 hari  =  Tk x Q1</v>
          </cell>
          <cell r="G205" t="str">
            <v>Qt</v>
          </cell>
          <cell r="H205">
            <v>13.407692307692308</v>
          </cell>
          <cell r="I205" t="str">
            <v>M3</v>
          </cell>
        </row>
        <row r="207">
          <cell r="C207" t="str">
            <v>Kebutuhan tenaga :</v>
          </cell>
          <cell r="D207" t="str">
            <v>- Mandor</v>
          </cell>
          <cell r="G207" t="str">
            <v>M</v>
          </cell>
          <cell r="H207">
            <v>1</v>
          </cell>
          <cell r="I207" t="str">
            <v>orang</v>
          </cell>
        </row>
        <row r="208">
          <cell r="D208" t="str">
            <v>- Tukang Batu</v>
          </cell>
          <cell r="G208" t="str">
            <v>Tb</v>
          </cell>
          <cell r="H208">
            <v>3</v>
          </cell>
          <cell r="I208" t="str">
            <v>orang</v>
          </cell>
        </row>
        <row r="209">
          <cell r="D209" t="str">
            <v>- Pekerja</v>
          </cell>
          <cell r="G209" t="str">
            <v>P</v>
          </cell>
          <cell r="H209">
            <v>10</v>
          </cell>
          <cell r="I209" t="str">
            <v>orang</v>
          </cell>
        </row>
        <row r="211">
          <cell r="C211" t="str">
            <v>Koefisien Tenaga / M3   :</v>
          </cell>
        </row>
        <row r="212">
          <cell r="D212" t="str">
            <v>-  Mandor</v>
          </cell>
          <cell r="E212" t="str">
            <v>= (Tk x M) : Qt</v>
          </cell>
          <cell r="G212" t="str">
            <v>(L03)</v>
          </cell>
          <cell r="H212">
            <v>0.52208835341365456</v>
          </cell>
          <cell r="I212" t="str">
            <v>jam</v>
          </cell>
        </row>
        <row r="213">
          <cell r="D213" t="str">
            <v>-  Tukang</v>
          </cell>
          <cell r="E213" t="str">
            <v>= (Tk x Tb) : Qt</v>
          </cell>
          <cell r="G213" t="str">
            <v>(L02)</v>
          </cell>
          <cell r="H213">
            <v>1.5662650602409638</v>
          </cell>
          <cell r="I213" t="str">
            <v>jam</v>
          </cell>
        </row>
        <row r="214">
          <cell r="D214" t="str">
            <v>-  Pekerja</v>
          </cell>
          <cell r="E214" t="str">
            <v>= (Tk x P) : Qt</v>
          </cell>
          <cell r="G214" t="str">
            <v>(L01)</v>
          </cell>
          <cell r="H214">
            <v>5.2208835341365463</v>
          </cell>
          <cell r="I214" t="str">
            <v>jam</v>
          </cell>
        </row>
        <row r="216">
          <cell r="A216" t="str">
            <v>4.</v>
          </cell>
          <cell r="C216" t="str">
            <v>HARGA DASAR SATUAN UPAH, BAHAN DAN ALAT</v>
          </cell>
        </row>
        <row r="217">
          <cell r="C217" t="str">
            <v>Lihat lampiran.</v>
          </cell>
        </row>
        <row r="219">
          <cell r="A219" t="str">
            <v>5.</v>
          </cell>
          <cell r="C219" t="str">
            <v>ANALISA HARGA SATUAN PEKERJAAN</v>
          </cell>
        </row>
        <row r="220">
          <cell r="C220" t="str">
            <v>Lihat perhitungan dalam FORMULIR STANDAR UNTUK</v>
          </cell>
        </row>
        <row r="221">
          <cell r="C221" t="str">
            <v>PEREKEMAN ANALISA MASING-MASING HARGA</v>
          </cell>
        </row>
        <row r="222">
          <cell r="C222" t="str">
            <v>SATUAN.</v>
          </cell>
        </row>
        <row r="223">
          <cell r="C223" t="str">
            <v>Didapat Harga Satuan Pekerjaan :</v>
          </cell>
        </row>
        <row r="225">
          <cell r="C225" t="str">
            <v xml:space="preserve">Rp.  </v>
          </cell>
          <cell r="D225">
            <v>402021.21676028962</v>
          </cell>
          <cell r="E225" t="str">
            <v xml:space="preserve"> / M3</v>
          </cell>
        </row>
        <row r="228">
          <cell r="A228" t="str">
            <v>6.</v>
          </cell>
          <cell r="C228" t="str">
            <v>WAKTU PELAKSANAAN YANG DIPERLUKAN</v>
          </cell>
        </row>
        <row r="229">
          <cell r="C229" t="str">
            <v>Masa Pelaksanaan :</v>
          </cell>
          <cell r="D229" t="str">
            <v>. . . . . . . . . . . .</v>
          </cell>
          <cell r="E229" t="str">
            <v>bulan</v>
          </cell>
        </row>
        <row r="231">
          <cell r="A231" t="str">
            <v>7.</v>
          </cell>
          <cell r="C231" t="str">
            <v>VOLUME PEKERJAAN YANG DIPERLUKAN</v>
          </cell>
        </row>
        <row r="232">
          <cell r="C232" t="str">
            <v>Volume pekerjaan  :</v>
          </cell>
          <cell r="D232">
            <v>1</v>
          </cell>
          <cell r="E232" t="str">
            <v>M3</v>
          </cell>
        </row>
        <row r="243">
          <cell r="A243" t="str">
            <v>ITEM PEMBAYARAN NO.</v>
          </cell>
          <cell r="D243" t="str">
            <v>:  2.3 (1)</v>
          </cell>
          <cell r="J243" t="str">
            <v xml:space="preserve">Analisa EI-231 </v>
          </cell>
        </row>
        <row r="244">
          <cell r="A244" t="str">
            <v>JENIS PEKERJAAN</v>
          </cell>
          <cell r="D244" t="str">
            <v>:  Gorong2 Pipa Beton Bertulang Diameter &lt; 500 mm</v>
          </cell>
          <cell r="L244" t="str">
            <v>FORMULIR STANDAR UNTUK</v>
          </cell>
        </row>
        <row r="245">
          <cell r="A245" t="str">
            <v>SATUAN PEMBAYARAN</v>
          </cell>
          <cell r="D245" t="str">
            <v>:  M1</v>
          </cell>
          <cell r="J245" t="str">
            <v xml:space="preserve">         URAIAN ANALISA HARGA SATUAN</v>
          </cell>
          <cell r="L245" t="str">
            <v>PEREKAMAN ANALISA MASING-MASING HARGA SATUAN</v>
          </cell>
        </row>
        <row r="246">
          <cell r="L246">
            <v>0</v>
          </cell>
        </row>
        <row r="248">
          <cell r="A248" t="str">
            <v>No.</v>
          </cell>
          <cell r="C248" t="str">
            <v>U R A I A N</v>
          </cell>
          <cell r="G248" t="str">
            <v>KODE</v>
          </cell>
          <cell r="H248" t="str">
            <v>KOEF.</v>
          </cell>
          <cell r="I248" t="str">
            <v>SATUAN</v>
          </cell>
          <cell r="J248" t="str">
            <v>KETERANGAN</v>
          </cell>
        </row>
        <row r="249">
          <cell r="L249" t="str">
            <v>PROYEK</v>
          </cell>
          <cell r="O249" t="str">
            <v>:</v>
          </cell>
        </row>
        <row r="250">
          <cell r="L250" t="str">
            <v>No. PAKET KONTRAK</v>
          </cell>
          <cell r="O250" t="str">
            <v>:</v>
          </cell>
        </row>
        <row r="251">
          <cell r="A251" t="str">
            <v>I.</v>
          </cell>
          <cell r="C251" t="str">
            <v>ASUMSI</v>
          </cell>
          <cell r="L251" t="str">
            <v>NAMA PAKET</v>
          </cell>
          <cell r="O251" t="str">
            <v>:</v>
          </cell>
        </row>
        <row r="252">
          <cell r="A252">
            <v>1</v>
          </cell>
          <cell r="C252" t="str">
            <v>Pekerjaan dilakukan secara mekanik/manual</v>
          </cell>
          <cell r="L252" t="str">
            <v>PROP / KAB / KODYA</v>
          </cell>
          <cell r="O252" t="str">
            <v>:</v>
          </cell>
        </row>
        <row r="253">
          <cell r="A253">
            <v>2</v>
          </cell>
          <cell r="C253" t="str">
            <v>Lokasi pekerjaan : sepanjang jalan</v>
          </cell>
          <cell r="L253" t="str">
            <v>ITEM PEMBAYARAN NO.</v>
          </cell>
          <cell r="O253" t="str">
            <v>:  2.3 (1)</v>
          </cell>
          <cell r="R253" t="str">
            <v>PERKIRAAN VOL. PEK.</v>
          </cell>
          <cell r="T253" t="str">
            <v>:</v>
          </cell>
          <cell r="U253">
            <v>1</v>
          </cell>
        </row>
        <row r="254">
          <cell r="A254">
            <v>3</v>
          </cell>
          <cell r="C254" t="str">
            <v>Diameter bagian dalam gorong-gorong</v>
          </cell>
          <cell r="G254" t="str">
            <v>d</v>
          </cell>
          <cell r="H254">
            <v>0.5</v>
          </cell>
          <cell r="I254" t="str">
            <v>m</v>
          </cell>
          <cell r="L254" t="str">
            <v>JENIS PEKERJAAN</v>
          </cell>
          <cell r="O254" t="str">
            <v>:  Gorong2 Pipa Beton Bertulang Diameter &lt; 500 mm</v>
          </cell>
          <cell r="R254" t="str">
            <v>TOTAL HARGA (Rp.)</v>
          </cell>
          <cell r="T254" t="str">
            <v>:</v>
          </cell>
          <cell r="U254">
            <v>218715.29344341051</v>
          </cell>
        </row>
        <row r="255">
          <cell r="A255">
            <v>4</v>
          </cell>
          <cell r="C255" t="str">
            <v>Jarak rata-rata Base Camp ke lokasi pekerjaan</v>
          </cell>
          <cell r="G255" t="str">
            <v>L</v>
          </cell>
          <cell r="H255">
            <v>8.7249999999999996</v>
          </cell>
          <cell r="I255" t="str">
            <v>Km</v>
          </cell>
          <cell r="L255" t="str">
            <v>SATUAN PEMBAYARAN</v>
          </cell>
          <cell r="O255" t="str">
            <v>:  M1</v>
          </cell>
          <cell r="Q255">
            <v>0</v>
          </cell>
          <cell r="R255" t="str">
            <v>% THD. BIAYA PROYEK</v>
          </cell>
          <cell r="T255" t="str">
            <v>:</v>
          </cell>
          <cell r="U255" t="e">
            <v>#DIV/0!</v>
          </cell>
        </row>
        <row r="256">
          <cell r="A256">
            <v>5</v>
          </cell>
          <cell r="C256" t="str">
            <v>Jam kerja efektif per-hari</v>
          </cell>
          <cell r="G256" t="str">
            <v>Tk</v>
          </cell>
          <cell r="H256">
            <v>7</v>
          </cell>
          <cell r="I256" t="str">
            <v>jam</v>
          </cell>
        </row>
        <row r="257">
          <cell r="A257">
            <v>6</v>
          </cell>
          <cell r="C257" t="str">
            <v>Tebal gorong-gorong</v>
          </cell>
          <cell r="G257" t="str">
            <v>tg</v>
          </cell>
          <cell r="H257">
            <v>6.5</v>
          </cell>
          <cell r="I257" t="str">
            <v>Cm</v>
          </cell>
        </row>
        <row r="258">
          <cell r="Q258" t="str">
            <v>PERKIRAAN</v>
          </cell>
          <cell r="R258" t="str">
            <v>HARGA</v>
          </cell>
          <cell r="S258" t="str">
            <v>JUMLAH</v>
          </cell>
        </row>
        <row r="259">
          <cell r="A259" t="str">
            <v>II.</v>
          </cell>
          <cell r="C259" t="str">
            <v>URUTAN KERJA</v>
          </cell>
          <cell r="L259" t="str">
            <v>NO.</v>
          </cell>
          <cell r="N259" t="str">
            <v>KOMPONEN</v>
          </cell>
          <cell r="P259" t="str">
            <v>SATUAN</v>
          </cell>
          <cell r="Q259" t="str">
            <v>KUANTITAS</v>
          </cell>
          <cell r="R259" t="str">
            <v>SATUAN</v>
          </cell>
          <cell r="S259" t="str">
            <v>HARGA</v>
          </cell>
        </row>
        <row r="260">
          <cell r="A260">
            <v>1</v>
          </cell>
          <cell r="C260" t="str">
            <v>Gorong-gorong dicetak di Base Camp</v>
          </cell>
          <cell r="R260" t="str">
            <v>(Rp.)</v>
          </cell>
          <cell r="S260" t="str">
            <v>(Rp.)</v>
          </cell>
        </row>
        <row r="261">
          <cell r="A261">
            <v>2</v>
          </cell>
          <cell r="C261" t="str">
            <v>Dump Truck mengangkut gorong-gorong jadi</v>
          </cell>
        </row>
        <row r="262">
          <cell r="C262" t="str">
            <v>ke lapangan</v>
          </cell>
        </row>
        <row r="263">
          <cell r="A263">
            <v>3</v>
          </cell>
          <cell r="C263" t="str">
            <v>Dasar gorong-gorong digali sesuai kebutuhan dan ma-</v>
          </cell>
          <cell r="L263" t="str">
            <v>A.</v>
          </cell>
          <cell r="N263" t="str">
            <v>TENAGA</v>
          </cell>
        </row>
        <row r="264">
          <cell r="C264" t="str">
            <v>terial backfill dipadatkan dengan Tamper</v>
          </cell>
        </row>
        <row r="265">
          <cell r="A265">
            <v>4</v>
          </cell>
          <cell r="C265" t="str">
            <v>Tebal lapis porus pada dasar gorong-gorong pipa</v>
          </cell>
          <cell r="G265" t="str">
            <v>tp</v>
          </cell>
          <cell r="H265">
            <v>0.1</v>
          </cell>
          <cell r="I265" t="str">
            <v>M</v>
          </cell>
          <cell r="J265" t="str">
            <v xml:space="preserve"> Sand bedding</v>
          </cell>
          <cell r="L265" t="str">
            <v>1.</v>
          </cell>
          <cell r="N265" t="str">
            <v>Pekerja</v>
          </cell>
          <cell r="O265" t="str">
            <v>(L01)</v>
          </cell>
          <cell r="P265" t="str">
            <v>jam</v>
          </cell>
          <cell r="Q265">
            <v>2.3333333333333335</v>
          </cell>
          <cell r="R265">
            <v>2857.14</v>
          </cell>
          <cell r="U265">
            <v>6666.66</v>
          </cell>
        </row>
        <row r="266">
          <cell r="A266">
            <v>5</v>
          </cell>
          <cell r="C266" t="str">
            <v>Material pilihan untuk penimbunan kembali (padat)</v>
          </cell>
          <cell r="L266" t="str">
            <v>2.</v>
          </cell>
          <cell r="N266" t="str">
            <v>Tukang</v>
          </cell>
          <cell r="O266" t="str">
            <v>(L02)</v>
          </cell>
          <cell r="P266" t="str">
            <v>jam</v>
          </cell>
          <cell r="Q266">
            <v>0.93333333333333335</v>
          </cell>
          <cell r="R266">
            <v>4285.71</v>
          </cell>
          <cell r="U266">
            <v>3999.9960000000001</v>
          </cell>
        </row>
        <row r="267">
          <cell r="A267">
            <v>6</v>
          </cell>
          <cell r="C267" t="str">
            <v>Sekelompok pekerja akan melaksanakan pekerjaan</v>
          </cell>
          <cell r="L267" t="str">
            <v>3.</v>
          </cell>
          <cell r="N267" t="str">
            <v>Mandor</v>
          </cell>
          <cell r="O267" t="str">
            <v>(L03)</v>
          </cell>
          <cell r="P267" t="str">
            <v>jam</v>
          </cell>
          <cell r="Q267">
            <v>0.46666666666666667</v>
          </cell>
          <cell r="R267">
            <v>3214.29</v>
          </cell>
          <cell r="U267">
            <v>1500.002</v>
          </cell>
        </row>
        <row r="268">
          <cell r="C268" t="str">
            <v>dengan cara manual dengan menggunakan alat bantu</v>
          </cell>
        </row>
        <row r="269">
          <cell r="Q269" t="str">
            <v xml:space="preserve">JUMLAH HARGA TENAGA   </v>
          </cell>
          <cell r="U269">
            <v>12166.657999999999</v>
          </cell>
        </row>
        <row r="271">
          <cell r="A271" t="str">
            <v>III.</v>
          </cell>
          <cell r="C271" t="str">
            <v>PEMAKAIAN BAHAN, ALAT DAN TENAGA</v>
          </cell>
          <cell r="L271" t="str">
            <v>B.</v>
          </cell>
          <cell r="N271" t="str">
            <v>BAHAN</v>
          </cell>
        </row>
        <row r="272">
          <cell r="A272" t="str">
            <v xml:space="preserve">   1.</v>
          </cell>
          <cell r="C272" t="str">
            <v>BAHAN</v>
          </cell>
        </row>
        <row r="273">
          <cell r="C273" t="str">
            <v>Untuk mendapatkan 1 M' gorong-gorong diperlukan</v>
          </cell>
          <cell r="L273" t="str">
            <v>1.</v>
          </cell>
          <cell r="N273" t="str">
            <v>Beton K-300</v>
          </cell>
          <cell r="O273" t="str">
            <v>(EI-714)</v>
          </cell>
          <cell r="P273" t="str">
            <v>M3</v>
          </cell>
          <cell r="Q273">
            <v>0.11537499020308517</v>
          </cell>
          <cell r="R273">
            <v>652902.54982502444</v>
          </cell>
          <cell r="U273">
            <v>75328.625289631527</v>
          </cell>
        </row>
        <row r="274">
          <cell r="C274" t="str">
            <v>- Beton K-300 = (22/7*((2*tg/100+d)/2)^2)-(22/7*(d/2)^2))*1</v>
          </cell>
          <cell r="G274" t="str">
            <v>(EI-714)</v>
          </cell>
          <cell r="H274">
            <v>0.11537499020308517</v>
          </cell>
          <cell r="I274" t="str">
            <v>M3</v>
          </cell>
          <cell r="L274" t="str">
            <v>2.</v>
          </cell>
          <cell r="N274" t="str">
            <v>Baja Tulangan</v>
          </cell>
          <cell r="O274" t="str">
            <v>(M39)</v>
          </cell>
          <cell r="P274" t="str">
            <v>Kg</v>
          </cell>
          <cell r="Q274">
            <v>12.691248922339369</v>
          </cell>
          <cell r="R274">
            <v>4000</v>
          </cell>
          <cell r="U274">
            <v>50764.995689357478</v>
          </cell>
        </row>
        <row r="275">
          <cell r="C275" t="str">
            <v>- Baja Tulangan (asumsi 100kg/m3)</v>
          </cell>
          <cell r="G275" t="str">
            <v>(M39)</v>
          </cell>
          <cell r="H275">
            <v>12.691248922339369</v>
          </cell>
          <cell r="I275" t="str">
            <v>Kg</v>
          </cell>
          <cell r="L275" t="str">
            <v>3.</v>
          </cell>
          <cell r="N275" t="str">
            <v>Urugan Porus</v>
          </cell>
          <cell r="O275" t="str">
            <v>(EI-241)</v>
          </cell>
          <cell r="P275" t="str">
            <v>M3</v>
          </cell>
          <cell r="Q275">
            <v>0.12915000000000001</v>
          </cell>
          <cell r="R275">
            <v>186901.40625406182</v>
          </cell>
          <cell r="U275">
            <v>24138.316617712087</v>
          </cell>
        </row>
        <row r="276">
          <cell r="C276" t="str">
            <v>- Timbunan Porus      = {(tp*(0.3+2*tg/100+d+0.3)*1)*1.05}</v>
          </cell>
          <cell r="G276" t="str">
            <v>(EI-241)</v>
          </cell>
          <cell r="H276">
            <v>0.12915000000000001</v>
          </cell>
          <cell r="I276" t="str">
            <v>M3</v>
          </cell>
          <cell r="L276" t="str">
            <v>4.</v>
          </cell>
          <cell r="N276" t="str">
            <v>Mat. Pilihan</v>
          </cell>
          <cell r="O276" t="str">
            <v>(M09)</v>
          </cell>
          <cell r="P276" t="str">
            <v>M3</v>
          </cell>
          <cell r="Q276">
            <v>0.87365249999999994</v>
          </cell>
          <cell r="R276">
            <v>25000</v>
          </cell>
          <cell r="U276">
            <v>21841.3125</v>
          </cell>
        </row>
        <row r="277">
          <cell r="C277" t="str">
            <v>- Material Pilihan</v>
          </cell>
          <cell r="D277" t="str">
            <v>= ((2*tg/100+d+0.3)*(0.3+2*tg/100+d+0.3)</v>
          </cell>
          <cell r="G277" t="str">
            <v>(M09)</v>
          </cell>
          <cell r="H277">
            <v>0.87365249999999994</v>
          </cell>
          <cell r="I277" t="str">
            <v>M3</v>
          </cell>
          <cell r="J277" t="str">
            <v xml:space="preserve"> = Vp</v>
          </cell>
        </row>
        <row r="278">
          <cell r="D278" t="str">
            <v xml:space="preserve">   -(22/7*(0.5*(2*tg/100+d))^2))*1*1.05</v>
          </cell>
        </row>
        <row r="279">
          <cell r="A279" t="str">
            <v xml:space="preserve">   2.</v>
          </cell>
          <cell r="C279" t="str">
            <v>ALAT</v>
          </cell>
          <cell r="Q279" t="str">
            <v xml:space="preserve">JUMLAH HARGA BAHAN   </v>
          </cell>
          <cell r="U279">
            <v>172073.25009670109</v>
          </cell>
        </row>
        <row r="280">
          <cell r="A280" t="str">
            <v>2.a.</v>
          </cell>
          <cell r="C280" t="str">
            <v>TAMPER</v>
          </cell>
          <cell r="G280" t="str">
            <v>(E25)</v>
          </cell>
        </row>
        <row r="281">
          <cell r="C281" t="str">
            <v>Kecepatan</v>
          </cell>
          <cell r="G281" t="str">
            <v>v</v>
          </cell>
          <cell r="H281">
            <v>0.5</v>
          </cell>
          <cell r="I281" t="str">
            <v>Km / Jam</v>
          </cell>
          <cell r="L281" t="str">
            <v>C.</v>
          </cell>
          <cell r="N281" t="str">
            <v>PERALATAN</v>
          </cell>
        </row>
        <row r="282">
          <cell r="C282" t="str">
            <v>Efisiensi alat</v>
          </cell>
          <cell r="G282" t="str">
            <v>Fa</v>
          </cell>
          <cell r="H282">
            <v>0.83</v>
          </cell>
          <cell r="I282" t="str">
            <v>-</v>
          </cell>
        </row>
        <row r="283">
          <cell r="C283" t="str">
            <v>Lebar pemadatan</v>
          </cell>
          <cell r="G283" t="str">
            <v>Lb</v>
          </cell>
          <cell r="H283">
            <v>0.4</v>
          </cell>
          <cell r="I283" t="str">
            <v>M</v>
          </cell>
          <cell r="L283" t="str">
            <v>1.</v>
          </cell>
          <cell r="N283" t="str">
            <v>Tamper</v>
          </cell>
          <cell r="O283" t="str">
            <v>(E25)</v>
          </cell>
          <cell r="P283" t="str">
            <v>jam</v>
          </cell>
          <cell r="Q283">
            <v>0.26314834337349391</v>
          </cell>
          <cell r="R283">
            <v>18672.16854694486</v>
          </cell>
          <cell r="U283">
            <v>4913.5502203191991</v>
          </cell>
        </row>
        <row r="284">
          <cell r="C284" t="str">
            <v>Banyak lintasan</v>
          </cell>
          <cell r="G284" t="str">
            <v>n</v>
          </cell>
          <cell r="H284">
            <v>10</v>
          </cell>
          <cell r="I284" t="str">
            <v>lintasan</v>
          </cell>
          <cell r="L284" t="str">
            <v>2.</v>
          </cell>
          <cell r="N284" t="str">
            <v>Dump Truck</v>
          </cell>
          <cell r="O284" t="str">
            <v>(E08)</v>
          </cell>
          <cell r="P284" t="str">
            <v>jam</v>
          </cell>
          <cell r="Q284">
            <v>5.9738955823293166E-2</v>
          </cell>
          <cell r="R284">
            <v>153645.58193291764</v>
          </cell>
          <cell r="U284">
            <v>9178.6266315347384</v>
          </cell>
        </row>
        <row r="285">
          <cell r="C285" t="str">
            <v>Tebal lapis hamparan</v>
          </cell>
          <cell r="G285" t="str">
            <v>tp</v>
          </cell>
          <cell r="H285">
            <v>0.2</v>
          </cell>
          <cell r="I285" t="str">
            <v>M</v>
          </cell>
          <cell r="L285" t="str">
            <v>3.</v>
          </cell>
          <cell r="N285" t="str">
            <v>Alat  Bantu</v>
          </cell>
          <cell r="P285" t="str">
            <v>Ls</v>
          </cell>
          <cell r="Q285">
            <v>1</v>
          </cell>
          <cell r="R285">
            <v>500</v>
          </cell>
          <cell r="U285">
            <v>500</v>
          </cell>
        </row>
        <row r="288">
          <cell r="C288" t="str">
            <v>Kap. Prod. / Jam   =</v>
          </cell>
          <cell r="D288" t="str">
            <v>v x 1000 x Fa x Lb x 60</v>
          </cell>
          <cell r="G288" t="str">
            <v>Q1</v>
          </cell>
          <cell r="H288">
            <v>3.3200000000000003</v>
          </cell>
          <cell r="I288" t="str">
            <v xml:space="preserve">M3 / Jam </v>
          </cell>
        </row>
        <row r="289">
          <cell r="D289" t="str">
            <v xml:space="preserve">    n x tp</v>
          </cell>
        </row>
        <row r="291">
          <cell r="C291" t="str">
            <v>Koefisien Alat / m'</v>
          </cell>
          <cell r="D291" t="str">
            <v xml:space="preserve"> =  1  :  Q1 x Vp</v>
          </cell>
          <cell r="G291" t="str">
            <v>(E25)</v>
          </cell>
          <cell r="H291">
            <v>0.26314834337349391</v>
          </cell>
          <cell r="I291" t="str">
            <v>jam</v>
          </cell>
          <cell r="Q291" t="str">
            <v xml:space="preserve">JUMLAH HARGA PERALATAN   </v>
          </cell>
          <cell r="U291">
            <v>14592.176851853937</v>
          </cell>
        </row>
        <row r="293">
          <cell r="A293" t="str">
            <v>2.b.</v>
          </cell>
          <cell r="C293" t="str">
            <v>DUMP TRUCK</v>
          </cell>
          <cell r="G293" t="str">
            <v>(E08)</v>
          </cell>
          <cell r="L293" t="str">
            <v>D.</v>
          </cell>
          <cell r="N293" t="str">
            <v>JUMLAH HARGA TENAGA, BAHAN DAN PERALATAN  ( A + B + C )</v>
          </cell>
          <cell r="U293">
            <v>198832.08494855501</v>
          </cell>
        </row>
        <row r="294">
          <cell r="C294" t="str">
            <v>Kapasitas bak sekali muat</v>
          </cell>
          <cell r="G294" t="str">
            <v>V</v>
          </cell>
          <cell r="H294">
            <v>15</v>
          </cell>
          <cell r="I294" t="str">
            <v>Buah/M'</v>
          </cell>
          <cell r="L294" t="str">
            <v>E.</v>
          </cell>
          <cell r="N294" t="str">
            <v>OVERHEAD &amp; PROFIT</v>
          </cell>
          <cell r="P294">
            <v>10</v>
          </cell>
          <cell r="Q294" t="str">
            <v>%  x  D</v>
          </cell>
          <cell r="U294">
            <v>19883.208494855502</v>
          </cell>
        </row>
        <row r="295">
          <cell r="C295" t="str">
            <v>Faktor efisiensi alat</v>
          </cell>
          <cell r="G295" t="str">
            <v>Fa</v>
          </cell>
          <cell r="H295">
            <v>0.83</v>
          </cell>
          <cell r="L295" t="str">
            <v>F.</v>
          </cell>
          <cell r="N295" t="str">
            <v>HARGA SATUAN PEKERJAAN  ( D + E )</v>
          </cell>
          <cell r="U295">
            <v>218715.29344341051</v>
          </cell>
        </row>
        <row r="296">
          <cell r="C296" t="str">
            <v>Kecepatanrata-rata bermuatan</v>
          </cell>
          <cell r="G296" t="str">
            <v>v1</v>
          </cell>
          <cell r="H296">
            <v>20</v>
          </cell>
          <cell r="I296" t="str">
            <v>Km/Jam</v>
          </cell>
          <cell r="L296" t="str">
            <v>Note: 1</v>
          </cell>
          <cell r="N296" t="str">
            <v>SATUAN dapat berdasarkan atas jam operasi untuk Tenaga Kerja dan Peralatan, volume dan/atau ukuran</v>
          </cell>
        </row>
        <row r="297">
          <cell r="C297" t="str">
            <v>Kecepatan rata-rata kosong</v>
          </cell>
          <cell r="G297" t="str">
            <v>v2</v>
          </cell>
          <cell r="H297">
            <v>30</v>
          </cell>
          <cell r="I297" t="str">
            <v>Km/Jam</v>
          </cell>
          <cell r="N297" t="str">
            <v>berat untuk bahan-bahan.</v>
          </cell>
        </row>
        <row r="298">
          <cell r="C298" t="str">
            <v>Waktu siklus    :</v>
          </cell>
          <cell r="G298" t="str">
            <v>Ts1</v>
          </cell>
          <cell r="L298">
            <v>2</v>
          </cell>
          <cell r="N298" t="str">
            <v>Kuantitas satuan adalah kuantitas setiap komponen untuk menyelesaikan satu satuan pekerjaan dari nomor</v>
          </cell>
        </row>
        <row r="299">
          <cell r="C299" t="str">
            <v>- Waktu  tempuh in  si  = (L : v1 ) x 60</v>
          </cell>
          <cell r="G299" t="str">
            <v>T1</v>
          </cell>
          <cell r="H299">
            <v>26.174999999999997</v>
          </cell>
          <cell r="I299" t="str">
            <v>menit</v>
          </cell>
          <cell r="N299" t="str">
            <v>mata pembayaran.</v>
          </cell>
        </row>
        <row r="300">
          <cell r="C300" t="str">
            <v>-  Waktutempuh kosong  = (L : v2)  x  60</v>
          </cell>
          <cell r="G300" t="str">
            <v>T2</v>
          </cell>
          <cell r="H300">
            <v>17.45</v>
          </cell>
          <cell r="I300" t="str">
            <v>menit</v>
          </cell>
          <cell r="L300">
            <v>3</v>
          </cell>
          <cell r="N300" t="str">
            <v>Biaya satuan untuk peralatan sudah termasuk bahan bakar, bahan habis dipakai dan operator.</v>
          </cell>
        </row>
        <row r="301">
          <cell r="C301" t="str">
            <v>-  Muat, bongkar dan lain-lain</v>
          </cell>
          <cell r="G301" t="str">
            <v>T3</v>
          </cell>
          <cell r="H301">
            <v>1</v>
          </cell>
          <cell r="I301" t="str">
            <v>menit</v>
          </cell>
          <cell r="L301">
            <v>4</v>
          </cell>
          <cell r="N301" t="str">
            <v>Biaya satuan sudah termasuk pengeluaran untuk seluruh pajak yang berkaitan (tetapi tidak termasuk PPN</v>
          </cell>
        </row>
        <row r="302">
          <cell r="G302" t="str">
            <v>Ts1</v>
          </cell>
          <cell r="H302">
            <v>44.625</v>
          </cell>
          <cell r="I302" t="str">
            <v>menit</v>
          </cell>
          <cell r="N302" t="str">
            <v>yang dibayar dari kontrak) dan biaya-biaya lainnya.</v>
          </cell>
        </row>
        <row r="303">
          <cell r="J303" t="str">
            <v>Berlanjut ke halaman berikut</v>
          </cell>
        </row>
        <row r="304">
          <cell r="A304" t="str">
            <v>ITEM PEMBAYARAN NO.</v>
          </cell>
          <cell r="D304" t="str">
            <v>:  2.3 (1)</v>
          </cell>
          <cell r="J304" t="str">
            <v xml:space="preserve">Analisa EI-231 </v>
          </cell>
        </row>
        <row r="305">
          <cell r="A305" t="str">
            <v>JENIS PEKERJAAN</v>
          </cell>
          <cell r="D305" t="str">
            <v>:  Gorong2 Pipa Beton Bertulang Diameter &lt; 500 mm</v>
          </cell>
        </row>
        <row r="306">
          <cell r="A306" t="str">
            <v>SATUAN PEMBAYARAN</v>
          </cell>
          <cell r="D306" t="str">
            <v>:  M1</v>
          </cell>
          <cell r="J306" t="str">
            <v xml:space="preserve">         URAIAN ANALISA HARGA SATUAN</v>
          </cell>
        </row>
        <row r="307">
          <cell r="J307" t="str">
            <v>Lanjutan</v>
          </cell>
        </row>
        <row r="309">
          <cell r="A309" t="str">
            <v>No.</v>
          </cell>
          <cell r="C309" t="str">
            <v>U R A I A N</v>
          </cell>
          <cell r="G309" t="str">
            <v>KODE</v>
          </cell>
          <cell r="H309" t="str">
            <v>KOEF.</v>
          </cell>
          <cell r="I309" t="str">
            <v>SATUAN</v>
          </cell>
          <cell r="J309" t="str">
            <v>KETERANGAN</v>
          </cell>
        </row>
        <row r="312">
          <cell r="C312" t="str">
            <v>Kapasitas Produksi / Jam   =</v>
          </cell>
          <cell r="E312" t="str">
            <v>V x Fa x 60</v>
          </cell>
          <cell r="G312" t="str">
            <v>Q2</v>
          </cell>
          <cell r="H312">
            <v>16.739495798319329</v>
          </cell>
          <cell r="I312" t="str">
            <v xml:space="preserve">M' / Jam </v>
          </cell>
        </row>
        <row r="313">
          <cell r="E313" t="str">
            <v>Ts1</v>
          </cell>
        </row>
        <row r="315">
          <cell r="C315" t="str">
            <v>Koefisien Alat / m'</v>
          </cell>
          <cell r="D315" t="str">
            <v xml:space="preserve"> =  1  :  Q2</v>
          </cell>
          <cell r="G315" t="str">
            <v>(E08)</v>
          </cell>
          <cell r="H315">
            <v>5.9738955823293166E-2</v>
          </cell>
          <cell r="I315" t="str">
            <v>jam</v>
          </cell>
        </row>
        <row r="318">
          <cell r="A318" t="str">
            <v>2.c.</v>
          </cell>
          <cell r="C318" t="str">
            <v>ALAT  BANTU</v>
          </cell>
        </row>
        <row r="319">
          <cell r="C319" t="str">
            <v>Diperlukan alat-alat bantu kecil</v>
          </cell>
          <cell r="J319" t="str">
            <v>Lump Sump</v>
          </cell>
        </row>
        <row r="320">
          <cell r="C320" t="str">
            <v>- Sekop    =         3   buah</v>
          </cell>
        </row>
        <row r="321">
          <cell r="C321" t="str">
            <v>- Pacul     =         3   buah</v>
          </cell>
        </row>
        <row r="322">
          <cell r="C322" t="str">
            <v>- Alat-alat kecil lain</v>
          </cell>
        </row>
        <row r="324">
          <cell r="A324" t="str">
            <v xml:space="preserve">   3.</v>
          </cell>
          <cell r="C324" t="str">
            <v>TENAGA</v>
          </cell>
        </row>
        <row r="325">
          <cell r="C325" t="str">
            <v>Produksi Gorong-gorong / hari</v>
          </cell>
          <cell r="G325" t="str">
            <v>Qt</v>
          </cell>
          <cell r="H325">
            <v>15</v>
          </cell>
          <cell r="I325" t="str">
            <v>M'</v>
          </cell>
        </row>
        <row r="326">
          <cell r="C326" t="str">
            <v>Kebutuhan tenaga :</v>
          </cell>
        </row>
        <row r="327">
          <cell r="D327" t="str">
            <v>- Pekerja</v>
          </cell>
          <cell r="G327" t="str">
            <v>P</v>
          </cell>
          <cell r="H327">
            <v>5</v>
          </cell>
          <cell r="I327" t="str">
            <v>orang</v>
          </cell>
        </row>
        <row r="328">
          <cell r="D328" t="str">
            <v>- Tukang</v>
          </cell>
          <cell r="G328" t="str">
            <v>T</v>
          </cell>
          <cell r="H328">
            <v>2</v>
          </cell>
          <cell r="I328" t="str">
            <v>orang</v>
          </cell>
        </row>
        <row r="329">
          <cell r="D329" t="str">
            <v>- Mandor</v>
          </cell>
          <cell r="G329" t="str">
            <v>M</v>
          </cell>
          <cell r="H329">
            <v>1</v>
          </cell>
          <cell r="I329" t="str">
            <v>orang</v>
          </cell>
        </row>
        <row r="331">
          <cell r="C331" t="str">
            <v>Koefisien tenaga / M1   :</v>
          </cell>
        </row>
        <row r="332">
          <cell r="D332" t="str">
            <v>- Pekerja</v>
          </cell>
          <cell r="E332" t="str">
            <v>= (Tk x P) : Qt</v>
          </cell>
          <cell r="G332" t="str">
            <v>(L01)</v>
          </cell>
          <cell r="H332">
            <v>2.3333333333333335</v>
          </cell>
          <cell r="I332" t="str">
            <v>Jam</v>
          </cell>
        </row>
        <row r="333">
          <cell r="D333" t="str">
            <v>- Tukang</v>
          </cell>
          <cell r="E333" t="str">
            <v>= (Tk x T) : Qt</v>
          </cell>
          <cell r="G333" t="str">
            <v>(L02)</v>
          </cell>
          <cell r="H333">
            <v>0.93333333333333335</v>
          </cell>
          <cell r="I333" t="str">
            <v>Jam</v>
          </cell>
        </row>
        <row r="334">
          <cell r="D334" t="str">
            <v>- Mandor</v>
          </cell>
          <cell r="E334" t="str">
            <v>= (Tk x M) : Qt</v>
          </cell>
          <cell r="G334" t="str">
            <v>(L03)</v>
          </cell>
          <cell r="H334">
            <v>0.46666666666666667</v>
          </cell>
          <cell r="I334" t="str">
            <v>Jam</v>
          </cell>
        </row>
        <row r="336">
          <cell r="A336" t="str">
            <v>4.</v>
          </cell>
          <cell r="C336" t="str">
            <v>HARGA DASAR SATUAN UPAH, BAHAN DAN ALAT</v>
          </cell>
        </row>
        <row r="337">
          <cell r="C337" t="str">
            <v>Lihat lampiran.</v>
          </cell>
        </row>
        <row r="340">
          <cell r="A340" t="str">
            <v>5.</v>
          </cell>
          <cell r="C340" t="str">
            <v>ANALISA HARGA SATUAN PEKERJAAN</v>
          </cell>
        </row>
        <row r="341">
          <cell r="C341" t="str">
            <v>Lihat perhitungan dalam FORMULIR STANDAR UNTUK</v>
          </cell>
        </row>
        <row r="342">
          <cell r="C342" t="str">
            <v>PEREKEMAN ANALISA MASING-MASING HARGA</v>
          </cell>
        </row>
        <row r="343">
          <cell r="C343" t="str">
            <v>SATUAN.</v>
          </cell>
        </row>
        <row r="344">
          <cell r="C344" t="str">
            <v>Didapat Harga Satuan Pekerjaan :</v>
          </cell>
        </row>
        <row r="346">
          <cell r="C346" t="str">
            <v xml:space="preserve">Rp.  </v>
          </cell>
          <cell r="D346">
            <v>218715.29344341051</v>
          </cell>
          <cell r="E346" t="str">
            <v xml:space="preserve"> / M'</v>
          </cell>
        </row>
        <row r="349">
          <cell r="A349" t="str">
            <v>6.</v>
          </cell>
          <cell r="C349" t="str">
            <v>WAKTU PELAKSANAAN YANG DIPERLUKAN</v>
          </cell>
        </row>
        <row r="350">
          <cell r="C350" t="str">
            <v>Masa Pelaksanaan :</v>
          </cell>
          <cell r="D350" t="str">
            <v>. . . . . . . . . . . .</v>
          </cell>
          <cell r="E350" t="str">
            <v>bulan</v>
          </cell>
        </row>
        <row r="352">
          <cell r="A352" t="str">
            <v>7.</v>
          </cell>
          <cell r="C352" t="str">
            <v>VOLUME PEKERJAAN YANG DIPERLUKAN</v>
          </cell>
        </row>
        <row r="353">
          <cell r="C353" t="str">
            <v>Volume pekerjaan  :</v>
          </cell>
          <cell r="D353">
            <v>1</v>
          </cell>
          <cell r="E353" t="str">
            <v>M'</v>
          </cell>
        </row>
        <row r="363">
          <cell r="A363" t="str">
            <v>ITEM PEMBAYARAN NO.</v>
          </cell>
          <cell r="D363" t="str">
            <v>:  2.3 (2)</v>
          </cell>
          <cell r="J363" t="str">
            <v xml:space="preserve">Analisa EI-232 </v>
          </cell>
        </row>
        <row r="364">
          <cell r="A364" t="str">
            <v>JENIS PEKERJAAN</v>
          </cell>
          <cell r="D364" t="str">
            <v>:  Gorong2 Pipa Beton Bertulang 500 mm &lt; diameter dalam 700 mm</v>
          </cell>
          <cell r="L364" t="str">
            <v>FORMULIR STANDAR UNTUK</v>
          </cell>
        </row>
        <row r="365">
          <cell r="A365" t="str">
            <v>SATUAN PEMBAYARAN</v>
          </cell>
          <cell r="D365" t="str">
            <v>:  M1</v>
          </cell>
          <cell r="J365" t="str">
            <v xml:space="preserve">         URAIAN ANALISA HARGA SATUAN</v>
          </cell>
          <cell r="L365" t="str">
            <v>PEREKAMAN ANALISA MASING-MASING HARGA SATUAN</v>
          </cell>
        </row>
        <row r="366">
          <cell r="L366">
            <v>0</v>
          </cell>
        </row>
        <row r="368">
          <cell r="A368" t="str">
            <v>No.</v>
          </cell>
          <cell r="C368" t="str">
            <v>U R A I A N</v>
          </cell>
          <cell r="G368" t="str">
            <v>KODE</v>
          </cell>
          <cell r="H368" t="str">
            <v>KOEF.</v>
          </cell>
          <cell r="I368" t="str">
            <v>SATUAN</v>
          </cell>
          <cell r="J368" t="str">
            <v>KETERANGAN</v>
          </cell>
        </row>
        <row r="369">
          <cell r="L369" t="str">
            <v>PROYEK</v>
          </cell>
          <cell r="O369" t="str">
            <v>:</v>
          </cell>
        </row>
        <row r="370">
          <cell r="L370" t="str">
            <v>No. PAKET KONTRAK</v>
          </cell>
          <cell r="O370" t="str">
            <v>:</v>
          </cell>
        </row>
        <row r="371">
          <cell r="A371" t="str">
            <v>I.</v>
          </cell>
          <cell r="C371" t="str">
            <v>ASUMSI</v>
          </cell>
          <cell r="L371" t="str">
            <v>NAMA PAKET</v>
          </cell>
          <cell r="O371" t="str">
            <v>:</v>
          </cell>
        </row>
        <row r="372">
          <cell r="A372">
            <v>1</v>
          </cell>
          <cell r="C372" t="str">
            <v>Pekerjaan dilakukan secara mekanik/manual</v>
          </cell>
          <cell r="L372" t="str">
            <v>PROP / KAB / KODYA</v>
          </cell>
          <cell r="O372" t="str">
            <v>:</v>
          </cell>
        </row>
        <row r="373">
          <cell r="A373">
            <v>2</v>
          </cell>
          <cell r="C373" t="str">
            <v>Lokasi pekerjaan : sepanjang jalan</v>
          </cell>
          <cell r="L373" t="str">
            <v>ITEM PEMBAYARAN NO.</v>
          </cell>
          <cell r="O373" t="str">
            <v>:  2.3 (2)</v>
          </cell>
          <cell r="R373" t="str">
            <v>PERKIRAAN VOL. PEK.</v>
          </cell>
          <cell r="T373" t="str">
            <v>:</v>
          </cell>
          <cell r="U373">
            <v>1</v>
          </cell>
        </row>
        <row r="374">
          <cell r="A374">
            <v>3</v>
          </cell>
          <cell r="C374" t="str">
            <v>Diameter bagian dalam gorong-gorong</v>
          </cell>
          <cell r="G374" t="str">
            <v>d</v>
          </cell>
          <cell r="H374">
            <v>0.6</v>
          </cell>
          <cell r="I374" t="str">
            <v>m</v>
          </cell>
          <cell r="L374" t="str">
            <v>JENIS PEKERJAAN</v>
          </cell>
          <cell r="O374" t="str">
            <v>:  Gorong2 Pipa Beton Bertulang 500 mm &lt; diameter dalam 700 mm</v>
          </cell>
          <cell r="R374" t="str">
            <v>TOTAL HARGA (Rp.)</v>
          </cell>
          <cell r="T374" t="str">
            <v>:</v>
          </cell>
          <cell r="U374">
            <v>282846.80804673955</v>
          </cell>
        </row>
        <row r="375">
          <cell r="A375">
            <v>4</v>
          </cell>
          <cell r="C375" t="str">
            <v>Jarak rata-rata Base Camp ke lokasi pekerjaan</v>
          </cell>
          <cell r="G375" t="str">
            <v>L</v>
          </cell>
          <cell r="H375">
            <v>8.7249999999999996</v>
          </cell>
          <cell r="I375" t="str">
            <v>Km</v>
          </cell>
          <cell r="L375" t="str">
            <v>SATUAN PEMBAYARAN</v>
          </cell>
          <cell r="O375" t="str">
            <v>:  M1</v>
          </cell>
          <cell r="Q375">
            <v>0</v>
          </cell>
          <cell r="R375" t="str">
            <v>% THD. BIAYA PROYEK</v>
          </cell>
          <cell r="T375" t="str">
            <v>:</v>
          </cell>
          <cell r="U375" t="e">
            <v>#DIV/0!</v>
          </cell>
        </row>
        <row r="376">
          <cell r="A376">
            <v>5</v>
          </cell>
          <cell r="C376" t="str">
            <v>Jam kerja efektif per-hari</v>
          </cell>
          <cell r="G376" t="str">
            <v>Tk</v>
          </cell>
          <cell r="H376">
            <v>7</v>
          </cell>
          <cell r="I376" t="str">
            <v>jam</v>
          </cell>
        </row>
        <row r="377">
          <cell r="A377">
            <v>6</v>
          </cell>
          <cell r="C377" t="str">
            <v>Tebal gorong-gorong</v>
          </cell>
          <cell r="G377" t="str">
            <v>tg</v>
          </cell>
          <cell r="H377">
            <v>6.5</v>
          </cell>
          <cell r="I377" t="str">
            <v>Cm</v>
          </cell>
        </row>
        <row r="378">
          <cell r="Q378" t="str">
            <v>PERKIRAAN</v>
          </cell>
          <cell r="R378" t="str">
            <v>HARGA</v>
          </cell>
          <cell r="S378" t="str">
            <v>JUMLAH</v>
          </cell>
        </row>
        <row r="379">
          <cell r="A379" t="str">
            <v>II.</v>
          </cell>
          <cell r="C379" t="str">
            <v>URUTAN KERJA</v>
          </cell>
          <cell r="L379" t="str">
            <v>NO.</v>
          </cell>
          <cell r="N379" t="str">
            <v>KOMPONEN</v>
          </cell>
          <cell r="P379" t="str">
            <v>SATUAN</v>
          </cell>
          <cell r="Q379" t="str">
            <v>KUANTITAS</v>
          </cell>
          <cell r="R379" t="str">
            <v>SATUAN</v>
          </cell>
          <cell r="S379" t="str">
            <v>HARGA</v>
          </cell>
        </row>
        <row r="380">
          <cell r="A380">
            <v>1</v>
          </cell>
          <cell r="C380" t="str">
            <v>Gorong-gorong dicetak di Base Camp</v>
          </cell>
          <cell r="R380" t="str">
            <v>(Rp.)</v>
          </cell>
          <cell r="S380" t="str">
            <v>(Rp.)</v>
          </cell>
        </row>
        <row r="381">
          <cell r="A381">
            <v>2</v>
          </cell>
          <cell r="C381" t="str">
            <v>Dump Truck mengangkut gorong-gorong jadi</v>
          </cell>
        </row>
        <row r="382">
          <cell r="C382" t="str">
            <v>ke lapangan</v>
          </cell>
        </row>
        <row r="383">
          <cell r="A383">
            <v>3</v>
          </cell>
          <cell r="C383" t="str">
            <v>Dasar gorong-gorong digali sesuai kebutuhan dan ma-</v>
          </cell>
          <cell r="L383" t="str">
            <v>A.</v>
          </cell>
          <cell r="N383" t="str">
            <v>TENAGA</v>
          </cell>
        </row>
        <row r="384">
          <cell r="C384" t="str">
            <v>terial backfill dipadatkan dengan Tamper</v>
          </cell>
        </row>
        <row r="385">
          <cell r="A385">
            <v>4</v>
          </cell>
          <cell r="C385" t="str">
            <v>Tebal lapis porus pada dasar gorong-gorong pipa</v>
          </cell>
          <cell r="G385" t="str">
            <v>tp</v>
          </cell>
          <cell r="H385">
            <v>0.1</v>
          </cell>
          <cell r="I385" t="str">
            <v>M</v>
          </cell>
          <cell r="J385" t="str">
            <v xml:space="preserve"> Sand bedding</v>
          </cell>
          <cell r="L385" t="str">
            <v>1.</v>
          </cell>
          <cell r="N385" t="str">
            <v>Pekerja</v>
          </cell>
          <cell r="O385" t="str">
            <v>(L01)</v>
          </cell>
          <cell r="P385" t="str">
            <v>jam</v>
          </cell>
          <cell r="Q385">
            <v>4.9000000000000004</v>
          </cell>
          <cell r="R385">
            <v>2857.14</v>
          </cell>
          <cell r="U385">
            <v>13999.986000000001</v>
          </cell>
        </row>
        <row r="386">
          <cell r="A386">
            <v>5</v>
          </cell>
          <cell r="C386" t="str">
            <v>Material pilihan untuk penimbunan kembali (padat)</v>
          </cell>
          <cell r="L386" t="str">
            <v>2.</v>
          </cell>
          <cell r="N386" t="str">
            <v>Tukang</v>
          </cell>
          <cell r="O386" t="str">
            <v>(L02)</v>
          </cell>
          <cell r="P386" t="str">
            <v>jam</v>
          </cell>
          <cell r="Q386">
            <v>1.4</v>
          </cell>
          <cell r="R386">
            <v>4285.71</v>
          </cell>
          <cell r="U386">
            <v>5999.9939999999997</v>
          </cell>
        </row>
        <row r="387">
          <cell r="A387">
            <v>6</v>
          </cell>
          <cell r="C387" t="str">
            <v>Sekelompok pekerja akan melaksanakan pekerjaan</v>
          </cell>
          <cell r="L387" t="str">
            <v>3.</v>
          </cell>
          <cell r="N387" t="str">
            <v>Mandor</v>
          </cell>
          <cell r="O387" t="str">
            <v>(L03)</v>
          </cell>
          <cell r="P387" t="str">
            <v>jam</v>
          </cell>
          <cell r="Q387">
            <v>0.7</v>
          </cell>
          <cell r="R387">
            <v>3214.29</v>
          </cell>
          <cell r="U387">
            <v>2250.0029999999997</v>
          </cell>
        </row>
        <row r="388">
          <cell r="C388" t="str">
            <v>dengan cara manual dengan menggunakan alat bantu</v>
          </cell>
        </row>
        <row r="389">
          <cell r="Q389" t="str">
            <v xml:space="preserve">JUMLAH HARGA TENAGA   </v>
          </cell>
          <cell r="U389">
            <v>22249.983</v>
          </cell>
        </row>
        <row r="391">
          <cell r="A391" t="str">
            <v>III.</v>
          </cell>
          <cell r="C391" t="str">
            <v>PEMAKAIAN BAHAN, ALAT DAN TENAGA</v>
          </cell>
          <cell r="L391" t="str">
            <v>B.</v>
          </cell>
          <cell r="N391" t="str">
            <v>BAHAN</v>
          </cell>
        </row>
        <row r="392">
          <cell r="A392" t="str">
            <v xml:space="preserve">   1.</v>
          </cell>
          <cell r="C392" t="str">
            <v>BAHAN</v>
          </cell>
        </row>
        <row r="393">
          <cell r="C393" t="str">
            <v>Untuk mendapatkan 1 M' gorong-gorong diperlukan</v>
          </cell>
          <cell r="L393" t="str">
            <v>1.</v>
          </cell>
          <cell r="N393" t="str">
            <v>Beton K-300</v>
          </cell>
          <cell r="O393" t="str">
            <v>(EI-714)</v>
          </cell>
          <cell r="P393" t="str">
            <v>M3</v>
          </cell>
          <cell r="Q393">
            <v>0.13579534245141872</v>
          </cell>
          <cell r="R393">
            <v>652902.54982502444</v>
          </cell>
          <cell r="U393">
            <v>88661.125340893675</v>
          </cell>
        </row>
        <row r="394">
          <cell r="C394" t="str">
            <v>- Beton K-300 = (22/7*((2*tg/100+d)/2)^2)-(22/7*(d/2)^2))*1</v>
          </cell>
          <cell r="G394" t="str">
            <v>(EI-714)</v>
          </cell>
          <cell r="H394">
            <v>0.13579534245141872</v>
          </cell>
          <cell r="I394" t="str">
            <v>M3</v>
          </cell>
          <cell r="L394" t="str">
            <v>2.</v>
          </cell>
          <cell r="N394" t="str">
            <v>Baja Tulangan</v>
          </cell>
          <cell r="O394" t="str">
            <v>(M39)</v>
          </cell>
          <cell r="P394" t="str">
            <v>Kg</v>
          </cell>
          <cell r="Q394">
            <v>14.937487669656059</v>
          </cell>
          <cell r="R394">
            <v>4000</v>
          </cell>
          <cell r="U394">
            <v>59749.950678624235</v>
          </cell>
        </row>
        <row r="395">
          <cell r="C395" t="str">
            <v>- Baja Tulangan (asumsi 100kg/m3)</v>
          </cell>
          <cell r="G395" t="str">
            <v>(M39)</v>
          </cell>
          <cell r="H395">
            <v>14.937487669656059</v>
          </cell>
          <cell r="I395" t="str">
            <v>Kg</v>
          </cell>
          <cell r="L395" t="str">
            <v>3.</v>
          </cell>
          <cell r="N395" t="str">
            <v>Urugan Porus</v>
          </cell>
          <cell r="O395" t="str">
            <v>(EI-241)</v>
          </cell>
          <cell r="P395" t="str">
            <v>M3</v>
          </cell>
          <cell r="Q395">
            <v>0.13965000000000002</v>
          </cell>
          <cell r="R395">
            <v>186901.40625406182</v>
          </cell>
          <cell r="U395">
            <v>26100.781383379737</v>
          </cell>
        </row>
        <row r="396">
          <cell r="C396" t="str">
            <v>- Timbunan Porus      = {(tp*(0.3+2*tg/100+d+0.3)*1)*1.05}</v>
          </cell>
          <cell r="G396" t="str">
            <v>(EI-241)</v>
          </cell>
          <cell r="H396">
            <v>0.13965000000000002</v>
          </cell>
          <cell r="I396" t="str">
            <v>M3</v>
          </cell>
          <cell r="L396" t="str">
            <v>4.</v>
          </cell>
          <cell r="N396" t="str">
            <v>Mat. Pilihan</v>
          </cell>
          <cell r="O396" t="str">
            <v>(M09)</v>
          </cell>
          <cell r="P396" t="str">
            <v>M3</v>
          </cell>
          <cell r="Q396">
            <v>0.99875250000000027</v>
          </cell>
          <cell r="R396">
            <v>25000</v>
          </cell>
          <cell r="U396">
            <v>24968.812500000007</v>
          </cell>
        </row>
        <row r="397">
          <cell r="C397" t="str">
            <v>- Material Pilihan</v>
          </cell>
          <cell r="D397" t="str">
            <v>= ((2*tg/100+d+0.3)*(0.3+2*tg/100+d+0.3)</v>
          </cell>
          <cell r="G397" t="str">
            <v>(M09)</v>
          </cell>
          <cell r="H397">
            <v>0.99875250000000027</v>
          </cell>
          <cell r="I397" t="str">
            <v>M3</v>
          </cell>
          <cell r="J397" t="str">
            <v xml:space="preserve"> = Vp</v>
          </cell>
        </row>
        <row r="398">
          <cell r="D398" t="str">
            <v xml:space="preserve">   -(22/7*(0.5*(2*tg/100+d))^2))*1*1.05</v>
          </cell>
        </row>
        <row r="399">
          <cell r="A399" t="str">
            <v xml:space="preserve">   2.</v>
          </cell>
          <cell r="C399" t="str">
            <v>ALAT</v>
          </cell>
          <cell r="Q399" t="str">
            <v xml:space="preserve">JUMLAH HARGA BAHAN   </v>
          </cell>
          <cell r="U399">
            <v>199480.66990289764</v>
          </cell>
        </row>
        <row r="400">
          <cell r="A400" t="str">
            <v>2.a.</v>
          </cell>
          <cell r="C400" t="str">
            <v>TAMPER</v>
          </cell>
          <cell r="G400" t="str">
            <v>(E25)</v>
          </cell>
        </row>
        <row r="401">
          <cell r="C401" t="str">
            <v>Kecepatan</v>
          </cell>
          <cell r="G401" t="str">
            <v>v</v>
          </cell>
          <cell r="H401">
            <v>0.5</v>
          </cell>
          <cell r="I401" t="str">
            <v>Km / Jam</v>
          </cell>
          <cell r="L401" t="str">
            <v>C.</v>
          </cell>
          <cell r="N401" t="str">
            <v>PERALATAN</v>
          </cell>
        </row>
        <row r="402">
          <cell r="C402" t="str">
            <v>Efisiensi alat</v>
          </cell>
          <cell r="G402" t="str">
            <v>Fa</v>
          </cell>
          <cell r="H402">
            <v>0.83</v>
          </cell>
          <cell r="I402" t="str">
            <v>-</v>
          </cell>
        </row>
        <row r="403">
          <cell r="C403" t="str">
            <v>Lebar pemadatan</v>
          </cell>
          <cell r="G403" t="str">
            <v>Lb</v>
          </cell>
          <cell r="H403">
            <v>0.4</v>
          </cell>
          <cell r="I403" t="str">
            <v>M</v>
          </cell>
          <cell r="L403" t="str">
            <v>1.</v>
          </cell>
          <cell r="N403" t="str">
            <v>Tamper</v>
          </cell>
          <cell r="O403" t="str">
            <v>(E25)</v>
          </cell>
          <cell r="P403" t="str">
            <v>Jam</v>
          </cell>
          <cell r="Q403">
            <v>0.30082906626506029</v>
          </cell>
          <cell r="R403">
            <v>18672.16854694486</v>
          </cell>
          <cell r="U403">
            <v>5617.1310291212494</v>
          </cell>
        </row>
        <row r="404">
          <cell r="C404" t="str">
            <v>Banyak lintasan</v>
          </cell>
          <cell r="G404" t="str">
            <v>n</v>
          </cell>
          <cell r="H404">
            <v>10</v>
          </cell>
          <cell r="I404" t="str">
            <v>lintasan</v>
          </cell>
          <cell r="L404" t="str">
            <v>2.</v>
          </cell>
          <cell r="N404" t="str">
            <v>Dump Truck</v>
          </cell>
          <cell r="O404" t="str">
            <v>(E08)</v>
          </cell>
          <cell r="P404" t="str">
            <v>Jam</v>
          </cell>
          <cell r="Q404">
            <v>0.18800200803212852</v>
          </cell>
          <cell r="R404">
            <v>153645.58193291764</v>
          </cell>
          <cell r="U404">
            <v>28885.677928653444</v>
          </cell>
        </row>
        <row r="405">
          <cell r="C405" t="str">
            <v>Tebal lapis hamparan</v>
          </cell>
          <cell r="G405" t="str">
            <v>tp</v>
          </cell>
          <cell r="H405">
            <v>0.2</v>
          </cell>
          <cell r="I405" t="str">
            <v>M</v>
          </cell>
          <cell r="L405" t="str">
            <v>3.</v>
          </cell>
          <cell r="N405" t="str">
            <v>Alat  Bantu</v>
          </cell>
          <cell r="P405" t="str">
            <v>Ls</v>
          </cell>
          <cell r="Q405">
            <v>1</v>
          </cell>
          <cell r="R405">
            <v>900</v>
          </cell>
          <cell r="U405">
            <v>900</v>
          </cell>
        </row>
        <row r="408">
          <cell r="C408" t="str">
            <v>Kap. Prod. / Jam   =</v>
          </cell>
          <cell r="D408" t="str">
            <v>v x 1000 x Fa x Lb x 60</v>
          </cell>
          <cell r="G408" t="str">
            <v>Q1</v>
          </cell>
          <cell r="H408">
            <v>3.3200000000000003</v>
          </cell>
          <cell r="I408" t="str">
            <v xml:space="preserve">M3 / Jam </v>
          </cell>
        </row>
        <row r="409">
          <cell r="D409" t="str">
            <v xml:space="preserve">    n x tp</v>
          </cell>
        </row>
        <row r="411">
          <cell r="C411" t="str">
            <v>Koefisien Alat / m'</v>
          </cell>
          <cell r="D411" t="str">
            <v xml:space="preserve"> =  1  :  Q1 x Vp</v>
          </cell>
          <cell r="G411" t="str">
            <v>(E25)</v>
          </cell>
          <cell r="H411">
            <v>0.30082906626506029</v>
          </cell>
          <cell r="I411" t="str">
            <v>jam</v>
          </cell>
          <cell r="Q411" t="str">
            <v xml:space="preserve">JUMLAH HARGA PERALATAN   </v>
          </cell>
          <cell r="U411">
            <v>35402.808957774694</v>
          </cell>
        </row>
        <row r="413">
          <cell r="A413" t="str">
            <v>2.b.</v>
          </cell>
          <cell r="C413" t="str">
            <v>DUMP TRUCK</v>
          </cell>
          <cell r="G413" t="str">
            <v>(E08)</v>
          </cell>
          <cell r="L413" t="str">
            <v>D.</v>
          </cell>
          <cell r="N413" t="str">
            <v>JUMLAH HARGA TENAGA, BAHAN DAN PERALATAN  ( A + B + C )</v>
          </cell>
          <cell r="U413">
            <v>257133.46186067234</v>
          </cell>
        </row>
        <row r="414">
          <cell r="C414" t="str">
            <v>Kapasitas bak sekali muat</v>
          </cell>
          <cell r="G414" t="str">
            <v>V</v>
          </cell>
          <cell r="H414">
            <v>10</v>
          </cell>
          <cell r="I414" t="str">
            <v>Buah/M'</v>
          </cell>
          <cell r="L414" t="str">
            <v>E.</v>
          </cell>
          <cell r="N414" t="str">
            <v>OVERHEAD &amp; PROFIT</v>
          </cell>
          <cell r="P414">
            <v>10</v>
          </cell>
          <cell r="Q414" t="str">
            <v>%  x  D</v>
          </cell>
          <cell r="U414">
            <v>25713.346186067236</v>
          </cell>
        </row>
        <row r="415">
          <cell r="C415" t="str">
            <v>Faktor efisiensi alat</v>
          </cell>
          <cell r="G415" t="str">
            <v>Fa</v>
          </cell>
          <cell r="H415">
            <v>0.83</v>
          </cell>
          <cell r="L415" t="str">
            <v>F.</v>
          </cell>
          <cell r="N415" t="str">
            <v>HARGA SATUAN PEKERJAAN  ( D + E )</v>
          </cell>
          <cell r="U415">
            <v>282846.80804673955</v>
          </cell>
        </row>
        <row r="416">
          <cell r="C416" t="str">
            <v>Kecepatanrata-rata bermuatan</v>
          </cell>
          <cell r="G416" t="str">
            <v>v1</v>
          </cell>
          <cell r="H416">
            <v>20</v>
          </cell>
          <cell r="I416" t="str">
            <v>Km/Jam</v>
          </cell>
          <cell r="L416" t="str">
            <v>Note: 1</v>
          </cell>
          <cell r="N416" t="str">
            <v>SATUAN dapat berdasarkan atas jam operasi untuk Tenaga Kerja dan Peralatan, volume dan/atau ukuran</v>
          </cell>
        </row>
        <row r="417">
          <cell r="C417" t="str">
            <v>Kecepatan rata-rata kosong</v>
          </cell>
          <cell r="G417" t="str">
            <v>v2</v>
          </cell>
          <cell r="H417">
            <v>30</v>
          </cell>
          <cell r="I417" t="str">
            <v>Km/Jam</v>
          </cell>
          <cell r="N417" t="str">
            <v>berat untuk bahan-bahan.</v>
          </cell>
        </row>
        <row r="418">
          <cell r="C418" t="str">
            <v>Waktu siklus    :</v>
          </cell>
          <cell r="G418" t="str">
            <v>Ts</v>
          </cell>
          <cell r="L418">
            <v>2</v>
          </cell>
          <cell r="N418" t="str">
            <v>Kuantitas satuan adalah kuantitas setiap komponen untuk menyelesaikan satu satuan pekerjaan dari nomor</v>
          </cell>
        </row>
        <row r="419">
          <cell r="C419" t="str">
            <v>- Waktu  tempuh in  si  = (L : v1 ) x 60</v>
          </cell>
          <cell r="G419" t="str">
            <v>T1</v>
          </cell>
          <cell r="H419">
            <v>26.174999999999997</v>
          </cell>
          <cell r="I419" t="str">
            <v>menit</v>
          </cell>
          <cell r="N419" t="str">
            <v>mata pembayaran.</v>
          </cell>
        </row>
        <row r="420">
          <cell r="C420" t="str">
            <v>-  Waktutempuh kosong  = (L : v2)  x  60</v>
          </cell>
          <cell r="G420" t="str">
            <v>T2</v>
          </cell>
          <cell r="H420">
            <v>17.45</v>
          </cell>
          <cell r="I420" t="str">
            <v>menit</v>
          </cell>
          <cell r="L420">
            <v>3</v>
          </cell>
          <cell r="N420" t="str">
            <v>Biaya satuan untuk peralatan sudah termasuk bahan bakar, bahan habis dipakai dan operator.</v>
          </cell>
        </row>
        <row r="421">
          <cell r="C421" t="str">
            <v>-  Muat, bongkar dan lain-lain</v>
          </cell>
          <cell r="G421" t="str">
            <v>T3</v>
          </cell>
          <cell r="H421">
            <v>50</v>
          </cell>
          <cell r="I421" t="str">
            <v>menit</v>
          </cell>
          <cell r="L421">
            <v>4</v>
          </cell>
          <cell r="N421" t="str">
            <v>Biaya satuan sudah termasuk pengeluaran untuk seluruh pajak yang berkaitan (tetapi tidak termasuk PPN</v>
          </cell>
        </row>
        <row r="422">
          <cell r="G422" t="str">
            <v>Ts</v>
          </cell>
          <cell r="H422">
            <v>93.625</v>
          </cell>
          <cell r="I422" t="str">
            <v>menit</v>
          </cell>
          <cell r="N422" t="str">
            <v>yang dibayar dari kontrak) dan biaya-biaya lainnya.</v>
          </cell>
        </row>
        <row r="423">
          <cell r="J423" t="str">
            <v>Berlanjut ke halaman berikut</v>
          </cell>
        </row>
        <row r="424">
          <cell r="A424" t="str">
            <v>ITEM PEMBAYARAN NO.</v>
          </cell>
          <cell r="D424" t="str">
            <v>:  2.3 (2)</v>
          </cell>
          <cell r="J424" t="str">
            <v xml:space="preserve">Analisa EI-232 </v>
          </cell>
        </row>
        <row r="425">
          <cell r="A425" t="str">
            <v>JENIS PEKERJAAN</v>
          </cell>
          <cell r="D425" t="str">
            <v>:  Gorong2 Pipa Beton Bertulang 500 mm &lt; diameter dalam 700 mm</v>
          </cell>
        </row>
        <row r="426">
          <cell r="A426" t="str">
            <v>SATUAN PEMBAYARAN</v>
          </cell>
          <cell r="D426" t="str">
            <v>:  M1</v>
          </cell>
          <cell r="J426" t="str">
            <v xml:space="preserve">         URAIAN ANALISA HARGA SATUAN</v>
          </cell>
        </row>
        <row r="427">
          <cell r="J427" t="str">
            <v>Lanjutan</v>
          </cell>
        </row>
        <row r="429">
          <cell r="A429" t="str">
            <v>No.</v>
          </cell>
          <cell r="C429" t="str">
            <v>U R A I A N</v>
          </cell>
          <cell r="G429" t="str">
            <v>KODE</v>
          </cell>
          <cell r="H429" t="str">
            <v>KOEF.</v>
          </cell>
          <cell r="I429" t="str">
            <v>SATUAN</v>
          </cell>
          <cell r="J429" t="str">
            <v>KETERANGAN</v>
          </cell>
        </row>
        <row r="432">
          <cell r="C432" t="str">
            <v>Kapasitas Produksi / Jam   =</v>
          </cell>
          <cell r="E432" t="str">
            <v>V x Fa x 60</v>
          </cell>
          <cell r="G432" t="str">
            <v>Q2</v>
          </cell>
          <cell r="H432">
            <v>5.3190921228304404</v>
          </cell>
          <cell r="I432" t="str">
            <v xml:space="preserve">M' / Jam </v>
          </cell>
        </row>
        <row r="433">
          <cell r="E433" t="str">
            <v xml:space="preserve">    Ts</v>
          </cell>
        </row>
        <row r="435">
          <cell r="C435" t="str">
            <v>Koefisien Alat / m'</v>
          </cell>
          <cell r="D435" t="str">
            <v xml:space="preserve"> =  1  :  Q2</v>
          </cell>
          <cell r="G435" t="str">
            <v>(E08)</v>
          </cell>
          <cell r="H435">
            <v>0.18800200803212852</v>
          </cell>
          <cell r="I435" t="str">
            <v>jam</v>
          </cell>
        </row>
        <row r="438">
          <cell r="A438" t="str">
            <v>2.c.</v>
          </cell>
          <cell r="C438" t="str">
            <v>ALAT  BANTU</v>
          </cell>
        </row>
        <row r="439">
          <cell r="C439" t="str">
            <v>Diperlukan alat-alat bantu kecil</v>
          </cell>
          <cell r="J439" t="str">
            <v>Lump Sump</v>
          </cell>
        </row>
        <row r="440">
          <cell r="C440" t="str">
            <v>- Sekop    =         3   buah</v>
          </cell>
        </row>
        <row r="441">
          <cell r="C441" t="str">
            <v>- Pacul     =         3   buah</v>
          </cell>
        </row>
        <row r="442">
          <cell r="C442" t="str">
            <v>- Alat-alat kecil lain</v>
          </cell>
        </row>
        <row r="444">
          <cell r="A444" t="str">
            <v xml:space="preserve">   3.</v>
          </cell>
          <cell r="C444" t="str">
            <v>TENAGA</v>
          </cell>
        </row>
        <row r="445">
          <cell r="C445" t="str">
            <v>Produksi Gorong-gorong / hari</v>
          </cell>
          <cell r="G445" t="str">
            <v>Qt</v>
          </cell>
          <cell r="H445">
            <v>10</v>
          </cell>
          <cell r="I445" t="str">
            <v>M'</v>
          </cell>
        </row>
        <row r="446">
          <cell r="C446" t="str">
            <v>Kebutuhan tenaga :</v>
          </cell>
        </row>
        <row r="447">
          <cell r="D447" t="str">
            <v>- Pekerja</v>
          </cell>
          <cell r="G447" t="str">
            <v>P</v>
          </cell>
          <cell r="H447">
            <v>7</v>
          </cell>
          <cell r="I447" t="str">
            <v>orang</v>
          </cell>
        </row>
        <row r="448">
          <cell r="D448" t="str">
            <v>- Tukang</v>
          </cell>
          <cell r="G448" t="str">
            <v>T</v>
          </cell>
          <cell r="H448">
            <v>2</v>
          </cell>
          <cell r="I448" t="str">
            <v>orang</v>
          </cell>
        </row>
        <row r="449">
          <cell r="D449" t="str">
            <v>- Mandor</v>
          </cell>
          <cell r="G449" t="str">
            <v>M</v>
          </cell>
          <cell r="H449">
            <v>1</v>
          </cell>
          <cell r="I449" t="str">
            <v>orang</v>
          </cell>
        </row>
        <row r="451">
          <cell r="C451" t="str">
            <v>Koefisien tenaga / M'   :</v>
          </cell>
        </row>
        <row r="452">
          <cell r="D452" t="str">
            <v>- Pekerja</v>
          </cell>
          <cell r="E452" t="str">
            <v>= (Tk x P) : Qt</v>
          </cell>
          <cell r="G452" t="str">
            <v>(L01)</v>
          </cell>
          <cell r="H452">
            <v>4.9000000000000004</v>
          </cell>
          <cell r="I452" t="str">
            <v>jam</v>
          </cell>
        </row>
        <row r="453">
          <cell r="D453" t="str">
            <v>- Tukang</v>
          </cell>
          <cell r="E453" t="str">
            <v>= (Tk x T) : Qt</v>
          </cell>
          <cell r="G453" t="str">
            <v>(L02)</v>
          </cell>
          <cell r="H453">
            <v>1.4</v>
          </cell>
          <cell r="I453" t="str">
            <v>jam</v>
          </cell>
        </row>
        <row r="454">
          <cell r="D454" t="str">
            <v>- Mandor</v>
          </cell>
          <cell r="E454" t="str">
            <v>= (Tk x M) : Qt</v>
          </cell>
          <cell r="G454" t="str">
            <v>(L03)</v>
          </cell>
          <cell r="H454">
            <v>0.7</v>
          </cell>
          <cell r="I454" t="str">
            <v>jam</v>
          </cell>
        </row>
        <row r="456">
          <cell r="A456" t="str">
            <v>4.</v>
          </cell>
          <cell r="C456" t="str">
            <v>HARGA DASAR SATUAN UPAH, BAHAN DAN ALAT</v>
          </cell>
        </row>
        <row r="457">
          <cell r="C457" t="str">
            <v>Lihat lampiran.</v>
          </cell>
        </row>
        <row r="460">
          <cell r="A460" t="str">
            <v>5.</v>
          </cell>
          <cell r="C460" t="str">
            <v>ANALISA HARGA SATUAN PEKERJAAN</v>
          </cell>
        </row>
        <row r="461">
          <cell r="C461" t="str">
            <v>Lihat perhitungan dalam FORMULIR STANDAR UNTUK</v>
          </cell>
        </row>
        <row r="462">
          <cell r="C462" t="str">
            <v>PEREKEMAN ANALISA MASING-MASING HARGA</v>
          </cell>
        </row>
        <row r="463">
          <cell r="C463" t="str">
            <v>SATUAN.</v>
          </cell>
        </row>
        <row r="464">
          <cell r="C464" t="str">
            <v>Didapat Harga Satuan Pekerjaan :</v>
          </cell>
        </row>
        <row r="466">
          <cell r="C466" t="str">
            <v xml:space="preserve">Rp.  </v>
          </cell>
          <cell r="D466">
            <v>282846.80804673955</v>
          </cell>
          <cell r="E466" t="str">
            <v xml:space="preserve"> / M'</v>
          </cell>
        </row>
        <row r="469">
          <cell r="A469" t="str">
            <v>6.</v>
          </cell>
          <cell r="C469" t="str">
            <v>WAKTU PELAKSANAAN YANG DIPERLUKAN</v>
          </cell>
        </row>
        <row r="470">
          <cell r="C470" t="str">
            <v>Masa Pelaksanaan :</v>
          </cell>
          <cell r="D470" t="str">
            <v>. . . . . . . . . . . .</v>
          </cell>
          <cell r="E470" t="str">
            <v>bulan</v>
          </cell>
        </row>
        <row r="472">
          <cell r="A472" t="str">
            <v>7.</v>
          </cell>
          <cell r="C472" t="str">
            <v>VOLUME PEKERJAAN YANG DIPERLUKAN</v>
          </cell>
        </row>
        <row r="473">
          <cell r="C473" t="str">
            <v>Volume pekerjaan  :</v>
          </cell>
          <cell r="D473">
            <v>1</v>
          </cell>
          <cell r="E473" t="str">
            <v>M'</v>
          </cell>
        </row>
        <row r="483">
          <cell r="A483" t="str">
            <v>ITEM PEMBAYARAN NO.</v>
          </cell>
          <cell r="D483" t="str">
            <v>:  2.3 (3)</v>
          </cell>
          <cell r="J483" t="str">
            <v xml:space="preserve">Analisa EI-233 </v>
          </cell>
        </row>
        <row r="484">
          <cell r="A484" t="str">
            <v>JENIS PEKERJAAN</v>
          </cell>
          <cell r="D484" t="str">
            <v>:  Gorong2 Pipa Beton Bertulang 500 mm &lt; diameter dalam &lt; 1 m</v>
          </cell>
          <cell r="L484" t="str">
            <v>FORMULIR STANDAR UNTUK</v>
          </cell>
        </row>
        <row r="485">
          <cell r="A485" t="str">
            <v>SATUAN PEMBAYARAN</v>
          </cell>
          <cell r="D485" t="str">
            <v>:  M1</v>
          </cell>
          <cell r="J485" t="str">
            <v xml:space="preserve">         URAIAN ANALISA HARGA SATUAN</v>
          </cell>
          <cell r="L485" t="str">
            <v>PEREKAMAN ANALISA MASING-MASING HARGA SATUAN</v>
          </cell>
        </row>
        <row r="486">
          <cell r="L486">
            <v>0</v>
          </cell>
        </row>
        <row r="488">
          <cell r="A488" t="str">
            <v>No.</v>
          </cell>
          <cell r="C488" t="str">
            <v>U R A I A N</v>
          </cell>
          <cell r="G488" t="str">
            <v>KODE</v>
          </cell>
          <cell r="H488" t="str">
            <v>KOEF.</v>
          </cell>
          <cell r="I488" t="str">
            <v>SATUAN</v>
          </cell>
          <cell r="J488" t="str">
            <v>KETERANGAN</v>
          </cell>
        </row>
        <row r="489">
          <cell r="L489" t="str">
            <v>PROYEK</v>
          </cell>
          <cell r="O489" t="str">
            <v>:</v>
          </cell>
        </row>
        <row r="490">
          <cell r="L490" t="str">
            <v>No. PAKET KONTRAK</v>
          </cell>
          <cell r="O490" t="str">
            <v>:</v>
          </cell>
        </row>
        <row r="491">
          <cell r="A491" t="str">
            <v>I.</v>
          </cell>
          <cell r="C491" t="str">
            <v>ASUMSI</v>
          </cell>
          <cell r="L491" t="str">
            <v>NAMA PAKET</v>
          </cell>
          <cell r="O491" t="str">
            <v>:</v>
          </cell>
        </row>
        <row r="492">
          <cell r="A492">
            <v>1</v>
          </cell>
          <cell r="C492" t="str">
            <v>Pekerjaan dilakukan secara mekanik/manual</v>
          </cell>
          <cell r="L492" t="str">
            <v>PROP / KAB / KODYA</v>
          </cell>
          <cell r="O492" t="str">
            <v>:</v>
          </cell>
        </row>
        <row r="493">
          <cell r="A493">
            <v>2</v>
          </cell>
          <cell r="C493" t="str">
            <v>Lokasi pekerjaan : sepanjang jalan</v>
          </cell>
          <cell r="L493" t="str">
            <v>ITEM PEMBAYARAN NO.</v>
          </cell>
          <cell r="O493" t="str">
            <v>:  2.3 (3)</v>
          </cell>
          <cell r="R493" t="str">
            <v>PERKIRAAN VOL. PEK.</v>
          </cell>
          <cell r="T493" t="str">
            <v>:</v>
          </cell>
          <cell r="U493">
            <v>1</v>
          </cell>
        </row>
        <row r="494">
          <cell r="A494">
            <v>3</v>
          </cell>
          <cell r="C494" t="str">
            <v>Diameter bagian dalam gorong-gorong</v>
          </cell>
          <cell r="G494" t="str">
            <v>d</v>
          </cell>
          <cell r="H494">
            <v>0.8</v>
          </cell>
          <cell r="I494" t="str">
            <v>m</v>
          </cell>
          <cell r="L494" t="str">
            <v>JENIS PEKERJAAN</v>
          </cell>
          <cell r="O494" t="str">
            <v>:  Gorong2 Pipa Beton Bertulang 500 mm &lt; diameter dalam &lt; 1 m</v>
          </cell>
          <cell r="R494" t="str">
            <v>TOTAL HARGA (Rp.)</v>
          </cell>
          <cell r="T494" t="str">
            <v>:</v>
          </cell>
          <cell r="U494">
            <v>447945.27138535964</v>
          </cell>
        </row>
        <row r="495">
          <cell r="A495">
            <v>4</v>
          </cell>
          <cell r="C495" t="str">
            <v>Jarak rata-rata Base Camp ke lokasi pekerjaan</v>
          </cell>
          <cell r="G495" t="str">
            <v>L</v>
          </cell>
          <cell r="H495">
            <v>8.7249999999999996</v>
          </cell>
          <cell r="I495" t="str">
            <v>Km</v>
          </cell>
          <cell r="L495" t="str">
            <v>SATUAN PEMBAYARAN</v>
          </cell>
          <cell r="O495" t="str">
            <v>:  M1</v>
          </cell>
          <cell r="Q495">
            <v>0</v>
          </cell>
          <cell r="R495" t="str">
            <v>% THD. BIAYA PROYEK</v>
          </cell>
          <cell r="T495" t="str">
            <v>:</v>
          </cell>
          <cell r="U495" t="e">
            <v>#DIV/0!</v>
          </cell>
        </row>
        <row r="496">
          <cell r="A496">
            <v>5</v>
          </cell>
          <cell r="C496" t="str">
            <v>Jam kerja efektif per-hari</v>
          </cell>
          <cell r="G496" t="str">
            <v>Tk</v>
          </cell>
          <cell r="H496">
            <v>7</v>
          </cell>
          <cell r="I496" t="str">
            <v>Jam</v>
          </cell>
        </row>
        <row r="497">
          <cell r="A497">
            <v>6</v>
          </cell>
          <cell r="C497" t="str">
            <v>Tebal gorong-gorong</v>
          </cell>
          <cell r="G497" t="str">
            <v>tg</v>
          </cell>
          <cell r="H497">
            <v>7.5</v>
          </cell>
          <cell r="I497" t="str">
            <v>Cm</v>
          </cell>
        </row>
        <row r="498">
          <cell r="Q498" t="str">
            <v>PERKIRAAN</v>
          </cell>
          <cell r="R498" t="str">
            <v>HARGA</v>
          </cell>
          <cell r="S498" t="str">
            <v>JUMLAH</v>
          </cell>
        </row>
        <row r="499">
          <cell r="A499" t="str">
            <v>II.</v>
          </cell>
          <cell r="C499" t="str">
            <v>URUTAN KERJA</v>
          </cell>
          <cell r="L499" t="str">
            <v>NO.</v>
          </cell>
          <cell r="N499" t="str">
            <v>KOMPONEN</v>
          </cell>
          <cell r="P499" t="str">
            <v>SATUAN</v>
          </cell>
          <cell r="Q499" t="str">
            <v>KUANTITAS</v>
          </cell>
          <cell r="R499" t="str">
            <v>SATUAN</v>
          </cell>
          <cell r="S499" t="str">
            <v>HARGA</v>
          </cell>
        </row>
        <row r="500">
          <cell r="A500">
            <v>1</v>
          </cell>
          <cell r="C500" t="str">
            <v>Gorong-gorong dicetak di Base Camp</v>
          </cell>
          <cell r="R500" t="str">
            <v>(Rp.)</v>
          </cell>
          <cell r="S500" t="str">
            <v>(Rp.)</v>
          </cell>
        </row>
        <row r="501">
          <cell r="A501">
            <v>2</v>
          </cell>
          <cell r="C501" t="str">
            <v>Dump Truck mengangkut gorong-gorong jadi</v>
          </cell>
        </row>
        <row r="502">
          <cell r="C502" t="str">
            <v>ke lapangan</v>
          </cell>
        </row>
        <row r="503">
          <cell r="A503">
            <v>3</v>
          </cell>
          <cell r="C503" t="str">
            <v>Dasar gorong-gorong digali sesuai kebutuhan dan ma-</v>
          </cell>
          <cell r="L503" t="str">
            <v>A.</v>
          </cell>
          <cell r="N503" t="str">
            <v>TENAGA</v>
          </cell>
        </row>
        <row r="504">
          <cell r="C504" t="str">
            <v>terial backfill dipadatkan dengan Tamper</v>
          </cell>
        </row>
        <row r="505">
          <cell r="A505">
            <v>4</v>
          </cell>
          <cell r="C505" t="str">
            <v>Tebal lapis porus pada dasar gorong-gorong pipa</v>
          </cell>
          <cell r="G505" t="str">
            <v>tp</v>
          </cell>
          <cell r="H505">
            <v>0.12</v>
          </cell>
          <cell r="I505" t="str">
            <v>M</v>
          </cell>
          <cell r="J505" t="str">
            <v xml:space="preserve"> Sand bedding</v>
          </cell>
          <cell r="L505" t="str">
            <v>1.</v>
          </cell>
          <cell r="N505" t="str">
            <v>Pekerja</v>
          </cell>
          <cell r="O505" t="str">
            <v>(L01)</v>
          </cell>
          <cell r="P505" t="str">
            <v>Jam</v>
          </cell>
          <cell r="Q505">
            <v>9.3333333333333339</v>
          </cell>
          <cell r="R505">
            <v>2857.14</v>
          </cell>
          <cell r="U505">
            <v>26666.639999999999</v>
          </cell>
        </row>
        <row r="506">
          <cell r="A506">
            <v>5</v>
          </cell>
          <cell r="C506" t="str">
            <v>Material pilihan untuk penimbunan kembali (padat)</v>
          </cell>
          <cell r="L506" t="str">
            <v>2.</v>
          </cell>
          <cell r="N506" t="str">
            <v>Tukang</v>
          </cell>
          <cell r="O506" t="str">
            <v>(L02)</v>
          </cell>
          <cell r="P506" t="str">
            <v>Jam</v>
          </cell>
          <cell r="Q506">
            <v>1.1666666666666667</v>
          </cell>
          <cell r="R506">
            <v>4285.71</v>
          </cell>
          <cell r="U506">
            <v>4999.9950000000008</v>
          </cell>
        </row>
        <row r="507">
          <cell r="A507">
            <v>6</v>
          </cell>
          <cell r="C507" t="str">
            <v>Sekelompok pekerja akan melaksanakan pekerjaan</v>
          </cell>
          <cell r="L507" t="str">
            <v>3.</v>
          </cell>
          <cell r="N507" t="str">
            <v>Mandor</v>
          </cell>
          <cell r="O507" t="str">
            <v>(L03)</v>
          </cell>
          <cell r="P507" t="str">
            <v>Jam</v>
          </cell>
          <cell r="Q507">
            <v>1.1666666666666667</v>
          </cell>
          <cell r="R507">
            <v>3214.29</v>
          </cell>
          <cell r="U507">
            <v>3750.0050000000001</v>
          </cell>
        </row>
        <row r="508">
          <cell r="C508" t="str">
            <v>dengan cara manual dengan menggunakan alat bantu</v>
          </cell>
        </row>
        <row r="509">
          <cell r="Q509" t="str">
            <v xml:space="preserve">JUMLAH HARGA TENAGA   </v>
          </cell>
          <cell r="U509">
            <v>35416.639999999999</v>
          </cell>
        </row>
        <row r="511">
          <cell r="A511" t="str">
            <v>III.</v>
          </cell>
          <cell r="C511" t="str">
            <v>PEMAKAIAN BAHAN, ALAT DAN TENAGA</v>
          </cell>
          <cell r="L511" t="str">
            <v>B.</v>
          </cell>
          <cell r="N511" t="str">
            <v>BAHAN</v>
          </cell>
        </row>
        <row r="512">
          <cell r="A512" t="str">
            <v xml:space="preserve">   1.</v>
          </cell>
          <cell r="C512" t="str">
            <v>BAHAN</v>
          </cell>
        </row>
        <row r="513">
          <cell r="C513" t="str">
            <v>Untuk mendapatkan 1 M' gorong-gorong diperlukan</v>
          </cell>
          <cell r="L513" t="str">
            <v>1.</v>
          </cell>
          <cell r="N513" t="str">
            <v>Beton K-300</v>
          </cell>
          <cell r="O513" t="str">
            <v>(EI-714)</v>
          </cell>
          <cell r="P513" t="str">
            <v>M3</v>
          </cell>
          <cell r="Q513">
            <v>0.20616701789183023</v>
          </cell>
          <cell r="R513">
            <v>652902.54982502444</v>
          </cell>
          <cell r="U513">
            <v>134606.97167139739</v>
          </cell>
        </row>
        <row r="514">
          <cell r="C514" t="str">
            <v>- Beton K-300 = (22/7*((2*tg/100+d)/2)^2)-(22/7*(d/2)^2))*1</v>
          </cell>
          <cell r="G514" t="str">
            <v>(EI-714)</v>
          </cell>
          <cell r="H514">
            <v>0.20616701789183023</v>
          </cell>
          <cell r="I514" t="str">
            <v>M3</v>
          </cell>
          <cell r="L514" t="str">
            <v>2.</v>
          </cell>
          <cell r="N514" t="str">
            <v>Baja Tulangan</v>
          </cell>
          <cell r="O514" t="str">
            <v>(M39)</v>
          </cell>
          <cell r="P514" t="str">
            <v>Kg</v>
          </cell>
          <cell r="Q514">
            <v>22.678371968101327</v>
          </cell>
          <cell r="R514">
            <v>4000</v>
          </cell>
          <cell r="U514">
            <v>90713.487872405312</v>
          </cell>
        </row>
        <row r="515">
          <cell r="C515" t="str">
            <v>- Baja Tulangan (asumsi 100kg/m3)</v>
          </cell>
          <cell r="G515" t="str">
            <v>(M39)</v>
          </cell>
          <cell r="H515">
            <v>22.678371968101327</v>
          </cell>
          <cell r="I515" t="str">
            <v>Kg</v>
          </cell>
          <cell r="L515" t="str">
            <v>3.</v>
          </cell>
          <cell r="N515" t="str">
            <v>Urugan Porus</v>
          </cell>
          <cell r="O515" t="str">
            <v>(EI-241)</v>
          </cell>
          <cell r="P515" t="str">
            <v>M3</v>
          </cell>
          <cell r="Q515">
            <v>0.2205</v>
          </cell>
          <cell r="R515">
            <v>186901.40625406182</v>
          </cell>
          <cell r="U515">
            <v>41211.760079020634</v>
          </cell>
        </row>
        <row r="516">
          <cell r="C516" t="str">
            <v>- Timbunan Porus      = {(tp*(0.4+2*tg/100+d+0.4)*1)*1.05}</v>
          </cell>
          <cell r="G516" t="str">
            <v>(EI-241)</v>
          </cell>
          <cell r="H516">
            <v>0.2205</v>
          </cell>
          <cell r="I516" t="str">
            <v>M3</v>
          </cell>
          <cell r="L516" t="str">
            <v>4.</v>
          </cell>
          <cell r="N516" t="str">
            <v>Mat. Pilihan</v>
          </cell>
          <cell r="O516" t="str">
            <v>(M09)</v>
          </cell>
          <cell r="P516" t="str">
            <v>M3</v>
          </cell>
          <cell r="Q516">
            <v>1.5523125</v>
          </cell>
          <cell r="R516">
            <v>25000</v>
          </cell>
          <cell r="U516">
            <v>38807.8125</v>
          </cell>
        </row>
        <row r="517">
          <cell r="C517" t="str">
            <v>- Material Pilihan</v>
          </cell>
          <cell r="D517" t="str">
            <v>= ((2*tg/100+d+0.3)*(0.4+2*tg/100+d+0.4)</v>
          </cell>
          <cell r="G517" t="str">
            <v>(M09)</v>
          </cell>
          <cell r="H517">
            <v>1.5523125</v>
          </cell>
          <cell r="I517" t="str">
            <v>M3</v>
          </cell>
          <cell r="J517" t="str">
            <v xml:space="preserve"> = Vp</v>
          </cell>
        </row>
        <row r="518">
          <cell r="D518" t="str">
            <v xml:space="preserve">   -(22/7*(0.5*(2*tg/100+d))^2))*1*1.05</v>
          </cell>
        </row>
        <row r="519">
          <cell r="A519" t="str">
            <v xml:space="preserve">   2.</v>
          </cell>
          <cell r="C519" t="str">
            <v>ALAT</v>
          </cell>
          <cell r="Q519" t="str">
            <v xml:space="preserve">JUMLAH HARGA BAHAN   </v>
          </cell>
          <cell r="U519">
            <v>305340.03212282335</v>
          </cell>
        </row>
        <row r="520">
          <cell r="A520" t="str">
            <v>2.a.</v>
          </cell>
          <cell r="C520" t="str">
            <v>TAMPER</v>
          </cell>
          <cell r="G520" t="str">
            <v>(E25)</v>
          </cell>
        </row>
        <row r="521">
          <cell r="C521" t="str">
            <v>Kecepatan</v>
          </cell>
          <cell r="G521" t="str">
            <v>V</v>
          </cell>
          <cell r="H521">
            <v>0.5</v>
          </cell>
          <cell r="I521" t="str">
            <v>Km / Jam</v>
          </cell>
          <cell r="L521" t="str">
            <v>C.</v>
          </cell>
          <cell r="N521" t="str">
            <v>PERALATAN</v>
          </cell>
        </row>
        <row r="522">
          <cell r="C522" t="str">
            <v>Efisiensi alat</v>
          </cell>
          <cell r="G522" t="str">
            <v>Fa</v>
          </cell>
          <cell r="H522">
            <v>0.83</v>
          </cell>
          <cell r="I522" t="str">
            <v>-</v>
          </cell>
        </row>
        <row r="523">
          <cell r="C523" t="str">
            <v>Lebar pemadatan</v>
          </cell>
          <cell r="G523" t="str">
            <v>Lb</v>
          </cell>
          <cell r="H523">
            <v>0.4</v>
          </cell>
          <cell r="I523" t="str">
            <v>M</v>
          </cell>
          <cell r="L523" t="str">
            <v>1.</v>
          </cell>
          <cell r="N523" t="str">
            <v>Tamper</v>
          </cell>
          <cell r="O523" t="str">
            <v>(E25)</v>
          </cell>
          <cell r="P523" t="str">
            <v>Jam</v>
          </cell>
          <cell r="Q523">
            <v>0.46756400602409631</v>
          </cell>
          <cell r="R523">
            <v>18672.16854694486</v>
          </cell>
          <cell r="U523">
            <v>8730.4339269666689</v>
          </cell>
        </row>
        <row r="524">
          <cell r="C524" t="str">
            <v>Banyak lintasan</v>
          </cell>
          <cell r="G524" t="str">
            <v>n</v>
          </cell>
          <cell r="H524">
            <v>10</v>
          </cell>
          <cell r="I524" t="str">
            <v>lintasan</v>
          </cell>
          <cell r="L524" t="str">
            <v>2.</v>
          </cell>
          <cell r="N524" t="str">
            <v>Dump Truck</v>
          </cell>
          <cell r="O524" t="str">
            <v>(E08)</v>
          </cell>
          <cell r="P524" t="str">
            <v>Jam</v>
          </cell>
          <cell r="Q524">
            <v>0.36926455823293175</v>
          </cell>
          <cell r="R524">
            <v>153645.58193291764</v>
          </cell>
          <cell r="U524">
            <v>56735.867936900555</v>
          </cell>
        </row>
        <row r="525">
          <cell r="C525" t="str">
            <v>Tebal lapis hamparan</v>
          </cell>
          <cell r="G525" t="str">
            <v>tp</v>
          </cell>
          <cell r="H525">
            <v>0.2</v>
          </cell>
          <cell r="I525" t="str">
            <v>M</v>
          </cell>
          <cell r="L525" t="str">
            <v>3.</v>
          </cell>
          <cell r="N525" t="str">
            <v>Alat  Bantu</v>
          </cell>
          <cell r="P525" t="str">
            <v>Ls</v>
          </cell>
          <cell r="Q525">
            <v>1</v>
          </cell>
          <cell r="R525">
            <v>1000</v>
          </cell>
          <cell r="U525">
            <v>1000</v>
          </cell>
        </row>
        <row r="528">
          <cell r="C528" t="str">
            <v>Kap. Prod. / Jam   =</v>
          </cell>
          <cell r="D528" t="str">
            <v>v x 1000 x Fa x Lb x 60</v>
          </cell>
          <cell r="G528" t="str">
            <v>Q1</v>
          </cell>
          <cell r="H528">
            <v>3.3200000000000003</v>
          </cell>
          <cell r="I528" t="str">
            <v xml:space="preserve">M3 / Jam </v>
          </cell>
        </row>
        <row r="529">
          <cell r="D529" t="str">
            <v xml:space="preserve">    n x tp</v>
          </cell>
        </row>
        <row r="531">
          <cell r="C531" t="str">
            <v>Koefisien Alat / m'</v>
          </cell>
          <cell r="D531" t="str">
            <v xml:space="preserve"> =  1  :  Q1 x Vp</v>
          </cell>
          <cell r="G531" t="str">
            <v>(E25)</v>
          </cell>
          <cell r="H531">
            <v>0.46756400602409631</v>
          </cell>
          <cell r="I531" t="str">
            <v>jam</v>
          </cell>
          <cell r="Q531" t="str">
            <v xml:space="preserve">JUMLAH HARGA PERALATAN   </v>
          </cell>
          <cell r="U531">
            <v>66466.301863867222</v>
          </cell>
        </row>
        <row r="533">
          <cell r="A533" t="str">
            <v>2.b.</v>
          </cell>
          <cell r="C533" t="str">
            <v>DUMP TRUCK</v>
          </cell>
          <cell r="G533" t="str">
            <v>(E08)</v>
          </cell>
          <cell r="L533" t="str">
            <v>D.</v>
          </cell>
          <cell r="N533" t="str">
            <v>JUMLAH HARGA TENAGA, BAHAN DAN PERALATAN  ( A + B + C )</v>
          </cell>
          <cell r="U533">
            <v>407222.97398669057</v>
          </cell>
        </row>
        <row r="534">
          <cell r="C534" t="str">
            <v>Kapasitas bak sekali muat</v>
          </cell>
          <cell r="G534" t="str">
            <v>V</v>
          </cell>
          <cell r="H534">
            <v>4</v>
          </cell>
          <cell r="I534" t="str">
            <v>Buah/M'</v>
          </cell>
          <cell r="L534" t="str">
            <v>E.</v>
          </cell>
          <cell r="N534" t="str">
            <v>OVERHEAD &amp; PROFIT</v>
          </cell>
          <cell r="P534">
            <v>10</v>
          </cell>
          <cell r="Q534" t="str">
            <v>%  x  D</v>
          </cell>
          <cell r="U534">
            <v>40722.297398669063</v>
          </cell>
        </row>
        <row r="535">
          <cell r="C535" t="str">
            <v>Faktor efisiensi alat</v>
          </cell>
          <cell r="G535" t="str">
            <v>Fa</v>
          </cell>
          <cell r="H535">
            <v>0.83</v>
          </cell>
          <cell r="L535" t="str">
            <v>F.</v>
          </cell>
          <cell r="N535" t="str">
            <v>HARGA SATUAN PEKERJAAN  ( D + E )</v>
          </cell>
          <cell r="U535">
            <v>447945.27138535964</v>
          </cell>
        </row>
        <row r="536">
          <cell r="C536" t="str">
            <v>Kecepatanrata-rata bermuatan</v>
          </cell>
          <cell r="G536" t="str">
            <v>v1</v>
          </cell>
          <cell r="H536">
            <v>40</v>
          </cell>
          <cell r="L536" t="str">
            <v>Note: 1</v>
          </cell>
          <cell r="N536" t="str">
            <v>SATUAN dapat berdasarkan atas jam operasi untuk Tenaga Kerja dan Peralatan, volume dan/atau ukuran</v>
          </cell>
        </row>
        <row r="537">
          <cell r="C537" t="str">
            <v>Kecepatan rata-rata kosong</v>
          </cell>
          <cell r="G537" t="str">
            <v>v2</v>
          </cell>
          <cell r="H537">
            <v>50</v>
          </cell>
          <cell r="N537" t="str">
            <v>berat untuk bahan-bahan.</v>
          </cell>
        </row>
        <row r="538">
          <cell r="C538" t="str">
            <v>Waktu siklus    :</v>
          </cell>
          <cell r="G538" t="str">
            <v>Ts</v>
          </cell>
          <cell r="L538">
            <v>2</v>
          </cell>
          <cell r="N538" t="str">
            <v>Kuantitas satuan adalah kuantitas setiap komponen untuk menyelesaikan satu satuan pekerjaan dari nomor</v>
          </cell>
        </row>
        <row r="539">
          <cell r="C539" t="str">
            <v>- Waktu  tempuh in  si    = (L : v1 ) x 60</v>
          </cell>
          <cell r="G539" t="str">
            <v>T1</v>
          </cell>
          <cell r="H539">
            <v>13.087499999999999</v>
          </cell>
          <cell r="I539" t="str">
            <v>menit</v>
          </cell>
          <cell r="N539" t="str">
            <v>mata pembayaran.</v>
          </cell>
        </row>
        <row r="540">
          <cell r="C540" t="str">
            <v>-  Waktutempuh kosong  = (L : v2)  x  60</v>
          </cell>
          <cell r="G540" t="str">
            <v>T2</v>
          </cell>
          <cell r="H540">
            <v>10.469999999999999</v>
          </cell>
          <cell r="I540" t="str">
            <v>menit</v>
          </cell>
          <cell r="L540">
            <v>3</v>
          </cell>
          <cell r="N540" t="str">
            <v>Biaya satuan untuk peralatan sudah termasuk bahan bakar, bahan habis dipakai dan operator.</v>
          </cell>
        </row>
        <row r="541">
          <cell r="C541" t="str">
            <v>- Muat, bongkar dan lain-lain</v>
          </cell>
          <cell r="G541" t="str">
            <v>T3</v>
          </cell>
          <cell r="H541">
            <v>50</v>
          </cell>
          <cell r="I541" t="str">
            <v>menit</v>
          </cell>
          <cell r="L541">
            <v>4</v>
          </cell>
          <cell r="N541" t="str">
            <v>Biaya satuan sudah termasuk pengeluaran untuk seluruh pajak yang berkaitan (tetapi tidak termasuk PPN</v>
          </cell>
        </row>
        <row r="542">
          <cell r="G542" t="str">
            <v>Ts</v>
          </cell>
          <cell r="H542">
            <v>73.557500000000005</v>
          </cell>
          <cell r="I542" t="str">
            <v>menit</v>
          </cell>
          <cell r="N542" t="str">
            <v>yang dibayar dari kontrak) dan biaya-biaya lainnya.</v>
          </cell>
        </row>
        <row r="543">
          <cell r="J543" t="str">
            <v>Berlanjut ke halaman berikut</v>
          </cell>
        </row>
        <row r="544">
          <cell r="A544" t="str">
            <v>ITEM PEMBAYARAN NO.</v>
          </cell>
          <cell r="D544" t="str">
            <v>:  2.3 (3)</v>
          </cell>
          <cell r="J544" t="str">
            <v xml:space="preserve">Analisa EI-233 </v>
          </cell>
        </row>
        <row r="545">
          <cell r="A545" t="str">
            <v>JENIS PEKERJAAN</v>
          </cell>
          <cell r="D545" t="str">
            <v>:  Gorong2 Pipa Beton Bertulang 500 mm &lt; diameter dalam &lt; 1 m</v>
          </cell>
        </row>
        <row r="546">
          <cell r="A546" t="str">
            <v>SATUAN PEMBAYARAN</v>
          </cell>
          <cell r="D546" t="str">
            <v>:  M1</v>
          </cell>
          <cell r="J546" t="str">
            <v xml:space="preserve">         URAIAN ANALISA HARGA SATUAN</v>
          </cell>
        </row>
        <row r="547">
          <cell r="J547" t="str">
            <v>Lanjutan</v>
          </cell>
        </row>
        <row r="549">
          <cell r="A549" t="str">
            <v>No.</v>
          </cell>
          <cell r="C549" t="str">
            <v>U R A I A N</v>
          </cell>
          <cell r="G549" t="str">
            <v>KODE</v>
          </cell>
          <cell r="H549" t="str">
            <v>KOEF.</v>
          </cell>
          <cell r="I549" t="str">
            <v>SATUAN</v>
          </cell>
          <cell r="J549" t="str">
            <v>KETERANGAN</v>
          </cell>
        </row>
        <row r="552">
          <cell r="C552" t="str">
            <v>Kapasitas Produksi / Jam   =</v>
          </cell>
          <cell r="E552" t="str">
            <v>V x Fa x 60</v>
          </cell>
          <cell r="G552" t="str">
            <v>Q2</v>
          </cell>
          <cell r="H552">
            <v>2.7080855113346698</v>
          </cell>
          <cell r="I552" t="str">
            <v xml:space="preserve">M' / Jam </v>
          </cell>
        </row>
        <row r="553">
          <cell r="E553" t="str">
            <v xml:space="preserve">    Ts</v>
          </cell>
        </row>
        <row r="555">
          <cell r="C555" t="str">
            <v>Koefisien Alat / m'</v>
          </cell>
          <cell r="D555" t="str">
            <v xml:space="preserve"> =  1  :  Q2</v>
          </cell>
          <cell r="G555" t="str">
            <v>(E08)</v>
          </cell>
          <cell r="H555">
            <v>0.36926455823293175</v>
          </cell>
          <cell r="I555" t="str">
            <v>jam</v>
          </cell>
        </row>
        <row r="558">
          <cell r="A558" t="str">
            <v>2.c.</v>
          </cell>
          <cell r="C558" t="str">
            <v>ALAT  BANTU</v>
          </cell>
        </row>
        <row r="559">
          <cell r="C559" t="str">
            <v>Diperlukan alat-alat bantu kecil</v>
          </cell>
          <cell r="J559" t="str">
            <v>Lump Sump</v>
          </cell>
        </row>
        <row r="560">
          <cell r="C560" t="str">
            <v>- Sekop    =         3   buah</v>
          </cell>
        </row>
        <row r="561">
          <cell r="C561" t="str">
            <v>- Pacul     =         3   buah</v>
          </cell>
        </row>
        <row r="562">
          <cell r="C562" t="str">
            <v>- Alat-alat kecil lain</v>
          </cell>
        </row>
        <row r="564">
          <cell r="A564" t="str">
            <v xml:space="preserve">   3.</v>
          </cell>
          <cell r="C564" t="str">
            <v>TENAGA</v>
          </cell>
        </row>
        <row r="565">
          <cell r="C565" t="str">
            <v>Produksi Gorong-gorong / hari</v>
          </cell>
          <cell r="G565" t="str">
            <v>Qt</v>
          </cell>
          <cell r="H565">
            <v>6</v>
          </cell>
          <cell r="I565" t="str">
            <v>M'</v>
          </cell>
        </row>
        <row r="566">
          <cell r="C566" t="str">
            <v>Kebutuhan tenaga :</v>
          </cell>
        </row>
        <row r="567">
          <cell r="D567" t="str">
            <v>- Pekerja</v>
          </cell>
          <cell r="G567" t="str">
            <v>P</v>
          </cell>
          <cell r="H567">
            <v>8</v>
          </cell>
          <cell r="I567" t="str">
            <v>orang</v>
          </cell>
        </row>
        <row r="568">
          <cell r="D568" t="str">
            <v>- Tukang</v>
          </cell>
          <cell r="G568" t="str">
            <v>T</v>
          </cell>
          <cell r="H568">
            <v>1</v>
          </cell>
          <cell r="I568" t="str">
            <v>orang</v>
          </cell>
        </row>
        <row r="569">
          <cell r="D569" t="str">
            <v>- Mandor</v>
          </cell>
          <cell r="G569" t="str">
            <v>M</v>
          </cell>
          <cell r="H569">
            <v>1</v>
          </cell>
          <cell r="I569" t="str">
            <v>orang</v>
          </cell>
        </row>
        <row r="571">
          <cell r="C571" t="str">
            <v>Koefisien tenaga / M'   :</v>
          </cell>
        </row>
        <row r="572">
          <cell r="D572" t="str">
            <v>- Pekerja</v>
          </cell>
          <cell r="E572" t="str">
            <v>= (Tk x P) : Qt</v>
          </cell>
          <cell r="G572" t="str">
            <v>(L01)</v>
          </cell>
          <cell r="H572">
            <v>9.3333333333333339</v>
          </cell>
          <cell r="I572" t="str">
            <v>jam</v>
          </cell>
        </row>
        <row r="573">
          <cell r="D573" t="str">
            <v>- Tukang</v>
          </cell>
          <cell r="E573" t="str">
            <v>= (Tk x T) : Qt</v>
          </cell>
          <cell r="G573" t="str">
            <v>(L02)</v>
          </cell>
          <cell r="H573">
            <v>1.1666666666666667</v>
          </cell>
          <cell r="I573" t="str">
            <v>jam</v>
          </cell>
        </row>
        <row r="574">
          <cell r="D574" t="str">
            <v>- Mandor</v>
          </cell>
          <cell r="E574" t="str">
            <v>= (Tk x M) : Qt</v>
          </cell>
          <cell r="G574" t="str">
            <v>(L03)</v>
          </cell>
          <cell r="H574">
            <v>1.1666666666666667</v>
          </cell>
          <cell r="I574" t="str">
            <v>jam</v>
          </cell>
        </row>
        <row r="576">
          <cell r="A576" t="str">
            <v>4.</v>
          </cell>
          <cell r="C576" t="str">
            <v>HARGA DASAR SATUAN UPAH, BAHAN DAN ALAT</v>
          </cell>
        </row>
        <row r="577">
          <cell r="C577" t="str">
            <v>Lihat lampiran.</v>
          </cell>
        </row>
        <row r="580">
          <cell r="A580" t="str">
            <v>5.</v>
          </cell>
          <cell r="C580" t="str">
            <v>ANALISA HARGA SATUAN PEKERJAAN</v>
          </cell>
        </row>
        <row r="581">
          <cell r="C581" t="str">
            <v>Lihat perhitungan dalam FORMULIR STANDAR UNTUK</v>
          </cell>
        </row>
        <row r="582">
          <cell r="C582" t="str">
            <v>PEREKEMAN ANALISA MASING-MASING HARGA</v>
          </cell>
        </row>
        <row r="583">
          <cell r="C583" t="str">
            <v>SATUAN.</v>
          </cell>
        </row>
        <row r="584">
          <cell r="C584" t="str">
            <v>Didapat Harga Satuan Pekerjaan :</v>
          </cell>
        </row>
        <row r="586">
          <cell r="C586" t="str">
            <v xml:space="preserve">Rp.  </v>
          </cell>
          <cell r="D586">
            <v>447945.27138535964</v>
          </cell>
          <cell r="E586" t="str">
            <v xml:space="preserve"> / M'</v>
          </cell>
        </row>
        <row r="589">
          <cell r="A589" t="str">
            <v>6.</v>
          </cell>
          <cell r="C589" t="str">
            <v>WAKTU PELAKSANAAN YANG DIPERLUKAN</v>
          </cell>
        </row>
        <row r="590">
          <cell r="C590" t="str">
            <v>Masa Pelaksanaan :</v>
          </cell>
          <cell r="D590" t="str">
            <v>. . . . . . . . . . . .</v>
          </cell>
          <cell r="E590" t="str">
            <v>bulan</v>
          </cell>
        </row>
        <row r="592">
          <cell r="A592" t="str">
            <v>7.</v>
          </cell>
          <cell r="C592" t="str">
            <v>VOLUME PEKERJAAN YANG DIPERLUKAN</v>
          </cell>
        </row>
        <row r="593">
          <cell r="C593" t="str">
            <v>Volume pekerjaan  :</v>
          </cell>
          <cell r="D593">
            <v>1</v>
          </cell>
          <cell r="E593" t="str">
            <v>M'</v>
          </cell>
        </row>
        <row r="603">
          <cell r="A603" t="str">
            <v>ITEM PEMBAYARAN NO.</v>
          </cell>
          <cell r="D603" t="str">
            <v>:  2.3 (4)</v>
          </cell>
          <cell r="J603" t="str">
            <v>Analisa EI-234</v>
          </cell>
        </row>
        <row r="604">
          <cell r="A604" t="str">
            <v>JENIS PEKERJAAN</v>
          </cell>
          <cell r="D604" t="str">
            <v>:  Gorong2 Pipa Beton Bertulang, 1 m &lt; diameter dalam &lt; 1.3 m</v>
          </cell>
          <cell r="L604" t="str">
            <v>FORMULIR STANDAR UNTUK</v>
          </cell>
        </row>
        <row r="605">
          <cell r="A605" t="str">
            <v>SATUAN PEMBAYARAN</v>
          </cell>
          <cell r="D605" t="str">
            <v>:  M1</v>
          </cell>
          <cell r="J605" t="str">
            <v xml:space="preserve">         URAIAN ANALISA HARGA SATUAN</v>
          </cell>
          <cell r="L605" t="str">
            <v>PEREKAMAN ANALISA MASING-MASING HARGA SATUAN</v>
          </cell>
        </row>
        <row r="606">
          <cell r="L606">
            <v>0</v>
          </cell>
        </row>
        <row r="608">
          <cell r="A608" t="str">
            <v>No.</v>
          </cell>
          <cell r="C608" t="str">
            <v>U R A I A N</v>
          </cell>
          <cell r="G608" t="str">
            <v>KODE</v>
          </cell>
          <cell r="H608" t="str">
            <v>KOEF.</v>
          </cell>
          <cell r="I608" t="str">
            <v>SATUAN</v>
          </cell>
          <cell r="J608" t="str">
            <v>KETERANGAN</v>
          </cell>
        </row>
        <row r="609">
          <cell r="L609" t="str">
            <v>PROYEK</v>
          </cell>
          <cell r="O609" t="str">
            <v>:</v>
          </cell>
        </row>
        <row r="610">
          <cell r="L610" t="str">
            <v>No. PAKET KONTRAK</v>
          </cell>
          <cell r="O610" t="str">
            <v>:</v>
          </cell>
        </row>
        <row r="611">
          <cell r="A611" t="str">
            <v>I.</v>
          </cell>
          <cell r="C611" t="str">
            <v>ASUMSI</v>
          </cell>
          <cell r="L611" t="str">
            <v>NAMA PAKET</v>
          </cell>
          <cell r="O611" t="str">
            <v>:</v>
          </cell>
        </row>
        <row r="612">
          <cell r="A612">
            <v>1</v>
          </cell>
          <cell r="C612" t="str">
            <v>Pekerjaan dilakukan secara mekanik/manual</v>
          </cell>
          <cell r="L612" t="str">
            <v>PROP / KAB / KODYA</v>
          </cell>
          <cell r="O612" t="str">
            <v>:</v>
          </cell>
        </row>
        <row r="613">
          <cell r="A613">
            <v>2</v>
          </cell>
          <cell r="C613" t="str">
            <v>Lokasi pekerjaan : sepanjang jalan</v>
          </cell>
          <cell r="L613" t="str">
            <v>ITEM PEMBAYARAN NO.</v>
          </cell>
          <cell r="O613" t="str">
            <v>:  2.3 (4)</v>
          </cell>
          <cell r="R613" t="str">
            <v>PERKIRAAN VOL. PEK.</v>
          </cell>
          <cell r="T613" t="str">
            <v>:</v>
          </cell>
          <cell r="U613">
            <v>1</v>
          </cell>
        </row>
        <row r="614">
          <cell r="A614">
            <v>3</v>
          </cell>
          <cell r="C614" t="str">
            <v>Diameter bagian dalam gorong-gorong</v>
          </cell>
          <cell r="G614" t="str">
            <v>d</v>
          </cell>
          <cell r="H614">
            <v>1.2</v>
          </cell>
          <cell r="I614" t="str">
            <v>m</v>
          </cell>
          <cell r="L614" t="str">
            <v>JENIS PEKERJAAN</v>
          </cell>
          <cell r="O614" t="str">
            <v>:  Gorong2 Pipa Beton Bertulang, 1 m &lt; diameter dalam &lt; 1.3 m</v>
          </cell>
          <cell r="R614" t="str">
            <v>TOTAL HARGA (Rp.)</v>
          </cell>
          <cell r="T614" t="str">
            <v>:</v>
          </cell>
          <cell r="U614">
            <v>447945.27138535964</v>
          </cell>
        </row>
        <row r="615">
          <cell r="A615">
            <v>4</v>
          </cell>
          <cell r="C615" t="str">
            <v>Jarak rata-rata Base Camp ke lokasi pekerjaan</v>
          </cell>
          <cell r="G615" t="str">
            <v>L</v>
          </cell>
          <cell r="H615">
            <v>8.7249999999999996</v>
          </cell>
          <cell r="I615" t="str">
            <v>Km</v>
          </cell>
          <cell r="L615" t="str">
            <v>SATUAN PEMBAYARAN</v>
          </cell>
          <cell r="O615" t="str">
            <v>:  M1</v>
          </cell>
          <cell r="Q615">
            <v>0</v>
          </cell>
          <cell r="R615" t="str">
            <v>% THD. BIAYA PROYEK</v>
          </cell>
          <cell r="T615" t="str">
            <v>:</v>
          </cell>
          <cell r="U615" t="e">
            <v>#DIV/0!</v>
          </cell>
        </row>
        <row r="616">
          <cell r="A616">
            <v>5</v>
          </cell>
          <cell r="C616" t="str">
            <v>Jam kerja efektif per-hari</v>
          </cell>
          <cell r="G616" t="str">
            <v>Tk</v>
          </cell>
          <cell r="H616">
            <v>7</v>
          </cell>
          <cell r="I616" t="str">
            <v>Jam</v>
          </cell>
        </row>
        <row r="617">
          <cell r="A617">
            <v>6</v>
          </cell>
          <cell r="C617" t="str">
            <v>Tebal gorong-gorong</v>
          </cell>
          <cell r="G617" t="str">
            <v>tg</v>
          </cell>
          <cell r="H617">
            <v>10</v>
          </cell>
          <cell r="I617" t="str">
            <v>Cm</v>
          </cell>
        </row>
        <row r="618">
          <cell r="Q618" t="str">
            <v>PERKIRAAN</v>
          </cell>
          <cell r="R618" t="str">
            <v>HARGA</v>
          </cell>
          <cell r="S618" t="str">
            <v>JUMLAH</v>
          </cell>
        </row>
        <row r="619">
          <cell r="A619" t="str">
            <v>II.</v>
          </cell>
          <cell r="C619" t="str">
            <v>URUTAN KERJA</v>
          </cell>
          <cell r="L619" t="str">
            <v>NO.</v>
          </cell>
          <cell r="N619" t="str">
            <v>KOMPONEN</v>
          </cell>
          <cell r="P619" t="str">
            <v>SATUAN</v>
          </cell>
          <cell r="Q619" t="str">
            <v>KUANTITAS</v>
          </cell>
          <cell r="R619" t="str">
            <v>SATUAN</v>
          </cell>
          <cell r="S619" t="str">
            <v>HARGA</v>
          </cell>
        </row>
        <row r="620">
          <cell r="A620">
            <v>1</v>
          </cell>
          <cell r="C620" t="str">
            <v>Gorong-gorong dicetak di Base Camp</v>
          </cell>
          <cell r="R620" t="str">
            <v>(Rp.)</v>
          </cell>
          <cell r="S620" t="str">
            <v>(Rp.)</v>
          </cell>
        </row>
        <row r="621">
          <cell r="A621">
            <v>2</v>
          </cell>
          <cell r="C621" t="str">
            <v>Dump Truck mengangkut gorong-gorong jadi</v>
          </cell>
        </row>
        <row r="622">
          <cell r="C622" t="str">
            <v>ke lapangan</v>
          </cell>
        </row>
        <row r="623">
          <cell r="A623">
            <v>3</v>
          </cell>
          <cell r="C623" t="str">
            <v>Dasar gorong-gorong digali sesuai kebutuhan dan ma-</v>
          </cell>
          <cell r="L623" t="str">
            <v>A.</v>
          </cell>
          <cell r="N623" t="str">
            <v>TENAGA</v>
          </cell>
        </row>
        <row r="624">
          <cell r="C624" t="str">
            <v>terial backfill dipadatkan dengan Tamper</v>
          </cell>
        </row>
        <row r="625">
          <cell r="A625">
            <v>4</v>
          </cell>
          <cell r="C625" t="str">
            <v>Tebal lapis porus pada dasar gorong-gorong pipa</v>
          </cell>
          <cell r="G625" t="str">
            <v>tp</v>
          </cell>
          <cell r="H625">
            <v>0.18</v>
          </cell>
          <cell r="I625" t="str">
            <v>M</v>
          </cell>
          <cell r="J625" t="str">
            <v xml:space="preserve"> Sand bedding</v>
          </cell>
          <cell r="L625" t="str">
            <v>1.</v>
          </cell>
          <cell r="N625" t="str">
            <v>Pekerja</v>
          </cell>
          <cell r="O625" t="str">
            <v>(L01)</v>
          </cell>
          <cell r="P625" t="str">
            <v>Jam</v>
          </cell>
          <cell r="Q625">
            <v>9.3333333333333339</v>
          </cell>
          <cell r="R625">
            <v>2857.14</v>
          </cell>
          <cell r="U625">
            <v>26666.639999999999</v>
          </cell>
        </row>
        <row r="626">
          <cell r="A626">
            <v>5</v>
          </cell>
          <cell r="C626" t="str">
            <v>Material pilihan untuk penimbunan kembali (padat)</v>
          </cell>
          <cell r="L626" t="str">
            <v>2.</v>
          </cell>
          <cell r="N626" t="str">
            <v>Tukang</v>
          </cell>
          <cell r="O626" t="str">
            <v>(L02)</v>
          </cell>
          <cell r="P626" t="str">
            <v>Jam</v>
          </cell>
          <cell r="Q626">
            <v>1.1666666666666667</v>
          </cell>
          <cell r="R626">
            <v>4285.71</v>
          </cell>
          <cell r="U626">
            <v>4999.9950000000008</v>
          </cell>
        </row>
        <row r="627">
          <cell r="A627">
            <v>6</v>
          </cell>
          <cell r="C627" t="str">
            <v>Sekelompok pekerja akan melaksanakan pekerjaan</v>
          </cell>
          <cell r="L627" t="str">
            <v>3.</v>
          </cell>
          <cell r="N627" t="str">
            <v>Mandor</v>
          </cell>
          <cell r="O627" t="str">
            <v>(L03)</v>
          </cell>
          <cell r="P627" t="str">
            <v>Jam</v>
          </cell>
          <cell r="Q627">
            <v>1.1666666666666667</v>
          </cell>
          <cell r="R627">
            <v>3214.29</v>
          </cell>
          <cell r="U627">
            <v>3750.0050000000001</v>
          </cell>
        </row>
        <row r="628">
          <cell r="C628" t="str">
            <v>dengan cara manual dengan menggunakan alat bantu</v>
          </cell>
        </row>
        <row r="629">
          <cell r="Q629" t="str">
            <v xml:space="preserve">JUMLAH HARGA TENAGA   </v>
          </cell>
          <cell r="U629">
            <v>35416.639999999999</v>
          </cell>
        </row>
        <row r="631">
          <cell r="A631" t="str">
            <v>III.</v>
          </cell>
          <cell r="C631" t="str">
            <v>PEMAKAIAN BAHAN, ALAT DAN TENAGA</v>
          </cell>
          <cell r="L631" t="str">
            <v>B.</v>
          </cell>
          <cell r="N631" t="str">
            <v>BAHAN</v>
          </cell>
        </row>
        <row r="632">
          <cell r="A632" t="str">
            <v xml:space="preserve">   1.</v>
          </cell>
          <cell r="C632" t="str">
            <v>BAHAN</v>
          </cell>
        </row>
        <row r="633">
          <cell r="C633" t="str">
            <v>Untuk mendapatkan 1 M' gorong-gorong diperlukan</v>
          </cell>
          <cell r="L633" t="str">
            <v>1.</v>
          </cell>
          <cell r="N633" t="str">
            <v>Beton K-300</v>
          </cell>
          <cell r="O633" t="str">
            <v>(EI-714)</v>
          </cell>
          <cell r="P633" t="str">
            <v>M3</v>
          </cell>
          <cell r="Q633">
            <v>0.40840704496667279</v>
          </cell>
          <cell r="R633">
            <v>652902.54982502444</v>
          </cell>
          <cell r="U633">
            <v>266650.00102524407</v>
          </cell>
        </row>
        <row r="634">
          <cell r="C634" t="str">
            <v>- Beton K-300 = (22/7*((2*tg/100+d)/2)^2)-(22/7*(d/2)^2))*1</v>
          </cell>
          <cell r="G634" t="str">
            <v>(EI-714)</v>
          </cell>
          <cell r="H634">
            <v>0.40840704496667279</v>
          </cell>
          <cell r="I634" t="str">
            <v>M3</v>
          </cell>
          <cell r="L634" t="str">
            <v>2.</v>
          </cell>
          <cell r="N634" t="str">
            <v>Baja Tulangan</v>
          </cell>
          <cell r="O634" t="str">
            <v>(M39)</v>
          </cell>
          <cell r="P634" t="str">
            <v>Kg</v>
          </cell>
          <cell r="Q634">
            <v>44.924774946334011</v>
          </cell>
          <cell r="R634">
            <v>4000</v>
          </cell>
          <cell r="U634">
            <v>179699.09978533603</v>
          </cell>
        </row>
        <row r="635">
          <cell r="C635" t="str">
            <v>- Baja Tulangan (asumsi 100kg/m3)</v>
          </cell>
          <cell r="G635" t="str">
            <v>(M39)</v>
          </cell>
          <cell r="H635">
            <v>44.924774946334011</v>
          </cell>
          <cell r="I635" t="str">
            <v>Kg</v>
          </cell>
          <cell r="L635" t="str">
            <v>3.</v>
          </cell>
          <cell r="N635" t="str">
            <v>Urugan Porus</v>
          </cell>
          <cell r="O635" t="str">
            <v>(EI-241)</v>
          </cell>
          <cell r="P635" t="str">
            <v>M3</v>
          </cell>
          <cell r="Q635">
            <v>0.41580000000000006</v>
          </cell>
          <cell r="R635">
            <v>186901.40625406182</v>
          </cell>
          <cell r="U635">
            <v>77713.604720438918</v>
          </cell>
        </row>
        <row r="636">
          <cell r="C636" t="str">
            <v>- Timbunan Porus      = {(tp*(0.4+2*tg/100+d+0.4)*1)*1.05}</v>
          </cell>
          <cell r="G636" t="str">
            <v>(EI-241)</v>
          </cell>
          <cell r="H636">
            <v>0.41580000000000006</v>
          </cell>
          <cell r="I636" t="str">
            <v>M3</v>
          </cell>
          <cell r="L636" t="str">
            <v>4.</v>
          </cell>
          <cell r="N636" t="str">
            <v>Mat. Pilihan</v>
          </cell>
          <cell r="O636" t="str">
            <v>(M09)</v>
          </cell>
          <cell r="P636" t="str">
            <v>M3</v>
          </cell>
          <cell r="Q636">
            <v>2.3100000000000005</v>
          </cell>
          <cell r="R636">
            <v>25000</v>
          </cell>
          <cell r="U636">
            <v>57750.000000000015</v>
          </cell>
        </row>
        <row r="637">
          <cell r="C637" t="str">
            <v>- Material Pilihan</v>
          </cell>
          <cell r="D637" t="str">
            <v>= ((2*tg/100+d+0.3)*(0.4+2*tg/100+d+0.4)</v>
          </cell>
          <cell r="G637" t="str">
            <v>(M09)</v>
          </cell>
          <cell r="H637">
            <v>2.3100000000000005</v>
          </cell>
          <cell r="I637" t="str">
            <v>M3</v>
          </cell>
          <cell r="J637" t="str">
            <v xml:space="preserve"> = Vp</v>
          </cell>
        </row>
        <row r="638">
          <cell r="D638" t="str">
            <v xml:space="preserve">   -(22/7*(0.5*(2*tg/100+d))^2))*1*1.05</v>
          </cell>
        </row>
        <row r="639">
          <cell r="A639" t="str">
            <v xml:space="preserve">   2.</v>
          </cell>
          <cell r="C639" t="str">
            <v>ALAT</v>
          </cell>
          <cell r="Q639" t="str">
            <v xml:space="preserve">JUMLAH HARGA BAHAN   </v>
          </cell>
          <cell r="U639">
            <v>581812.70553101902</v>
          </cell>
        </row>
        <row r="640">
          <cell r="A640" t="str">
            <v>2.a.</v>
          </cell>
          <cell r="C640" t="str">
            <v>TAMPER</v>
          </cell>
          <cell r="G640" t="str">
            <v>(E25)</v>
          </cell>
        </row>
        <row r="641">
          <cell r="C641" t="str">
            <v>Kecepatan</v>
          </cell>
          <cell r="G641" t="str">
            <v>V</v>
          </cell>
          <cell r="H641">
            <v>0.5</v>
          </cell>
          <cell r="I641" t="str">
            <v>Km / Jam</v>
          </cell>
          <cell r="L641" t="str">
            <v>C.</v>
          </cell>
          <cell r="N641" t="str">
            <v>PERALATAN</v>
          </cell>
        </row>
        <row r="642">
          <cell r="C642" t="str">
            <v>Efisiensi alat</v>
          </cell>
          <cell r="G642" t="str">
            <v>Fa</v>
          </cell>
          <cell r="H642">
            <v>0.83</v>
          </cell>
          <cell r="I642" t="str">
            <v>-</v>
          </cell>
        </row>
        <row r="643">
          <cell r="C643" t="str">
            <v>Lebar pemadatan</v>
          </cell>
          <cell r="G643" t="str">
            <v>Lb</v>
          </cell>
          <cell r="H643">
            <v>0.4</v>
          </cell>
          <cell r="I643" t="str">
            <v>M</v>
          </cell>
          <cell r="L643" t="str">
            <v>1.</v>
          </cell>
          <cell r="N643" t="str">
            <v>Tamper</v>
          </cell>
          <cell r="O643" t="str">
            <v>(E25)</v>
          </cell>
          <cell r="P643" t="str">
            <v>Jam</v>
          </cell>
          <cell r="Q643">
            <v>0.69578313253012058</v>
          </cell>
          <cell r="R643">
            <v>18672.16854694486</v>
          </cell>
          <cell r="U643">
            <v>12991.779922723685</v>
          </cell>
        </row>
        <row r="644">
          <cell r="C644" t="str">
            <v>Banyak lintasan</v>
          </cell>
          <cell r="G644" t="str">
            <v>n</v>
          </cell>
          <cell r="H644">
            <v>10</v>
          </cell>
          <cell r="I644" t="str">
            <v>lintasan</v>
          </cell>
          <cell r="L644" t="str">
            <v>2.</v>
          </cell>
          <cell r="N644" t="str">
            <v>Dump Truck</v>
          </cell>
          <cell r="O644" t="str">
            <v>(E08)</v>
          </cell>
          <cell r="P644" t="str">
            <v>Jam</v>
          </cell>
          <cell r="Q644">
            <v>0.36926455823293175</v>
          </cell>
          <cell r="R644">
            <v>153645.58193291764</v>
          </cell>
          <cell r="U644">
            <v>56735.867936900555</v>
          </cell>
        </row>
        <row r="645">
          <cell r="C645" t="str">
            <v>Tebal lapis hamparan</v>
          </cell>
          <cell r="G645" t="str">
            <v>tp</v>
          </cell>
          <cell r="H645">
            <v>0.2</v>
          </cell>
          <cell r="I645" t="str">
            <v>M</v>
          </cell>
          <cell r="L645" t="str">
            <v>3.</v>
          </cell>
          <cell r="N645" t="str">
            <v>Alat  Bantu</v>
          </cell>
          <cell r="P645" t="str">
            <v>Ls</v>
          </cell>
          <cell r="Q645">
            <v>1</v>
          </cell>
          <cell r="R645">
            <v>1000</v>
          </cell>
          <cell r="U645">
            <v>1000</v>
          </cell>
        </row>
        <row r="648">
          <cell r="C648" t="str">
            <v>Kap. Prod. / Jam   =</v>
          </cell>
          <cell r="D648" t="str">
            <v>v x 1000 x Fa x Lb x 60</v>
          </cell>
          <cell r="G648" t="str">
            <v>Q1</v>
          </cell>
          <cell r="H648">
            <v>3.3200000000000003</v>
          </cell>
          <cell r="I648" t="str">
            <v xml:space="preserve">M3 / Jam </v>
          </cell>
        </row>
        <row r="649">
          <cell r="D649" t="str">
            <v xml:space="preserve">    n x tp</v>
          </cell>
        </row>
        <row r="651">
          <cell r="C651" t="str">
            <v>Koefisien Alat / m'</v>
          </cell>
          <cell r="D651" t="str">
            <v xml:space="preserve"> =  1  :  Q1 x Vp</v>
          </cell>
          <cell r="G651" t="str">
            <v>(E25)</v>
          </cell>
          <cell r="H651">
            <v>0.69578313253012058</v>
          </cell>
          <cell r="I651" t="str">
            <v>jam</v>
          </cell>
          <cell r="Q651" t="str">
            <v xml:space="preserve">JUMLAH HARGA PERALATAN   </v>
          </cell>
          <cell r="U651">
            <v>70727.647859624238</v>
          </cell>
        </row>
        <row r="653">
          <cell r="A653" t="str">
            <v>2.b.</v>
          </cell>
          <cell r="C653" t="str">
            <v>DUMP TRUCK</v>
          </cell>
          <cell r="G653" t="str">
            <v>(E08)</v>
          </cell>
          <cell r="L653" t="str">
            <v>D.</v>
          </cell>
          <cell r="N653" t="str">
            <v>JUMLAH HARGA TENAGA, BAHAN DAN PERALATAN  ( A + B + C )</v>
          </cell>
          <cell r="U653">
            <v>687956.99339064327</v>
          </cell>
        </row>
        <row r="654">
          <cell r="C654" t="str">
            <v>Kapasitas bak sekali muat</v>
          </cell>
          <cell r="G654" t="str">
            <v>V</v>
          </cell>
          <cell r="H654">
            <v>4</v>
          </cell>
          <cell r="I654" t="str">
            <v>Buah/M'</v>
          </cell>
          <cell r="L654" t="str">
            <v>E.</v>
          </cell>
          <cell r="N654" t="str">
            <v>OVERHEAD &amp; PROFIT</v>
          </cell>
          <cell r="P654">
            <v>10</v>
          </cell>
          <cell r="Q654" t="str">
            <v>%  x  D</v>
          </cell>
          <cell r="U654">
            <v>68795.699339064333</v>
          </cell>
        </row>
        <row r="655">
          <cell r="C655" t="str">
            <v>Faktor efisiensi alat</v>
          </cell>
          <cell r="G655" t="str">
            <v>Fa</v>
          </cell>
          <cell r="H655">
            <v>0.83</v>
          </cell>
          <cell r="L655" t="str">
            <v>F.</v>
          </cell>
          <cell r="N655" t="str">
            <v>HARGA SATUAN PEKERJAAN  ( D + E )</v>
          </cell>
          <cell r="U655">
            <v>756752.69272970757</v>
          </cell>
        </row>
        <row r="656">
          <cell r="C656" t="str">
            <v>Kecepatanrata-rata bermuatan</v>
          </cell>
          <cell r="G656" t="str">
            <v>v1</v>
          </cell>
          <cell r="H656">
            <v>40</v>
          </cell>
          <cell r="L656" t="str">
            <v>Note: 1</v>
          </cell>
          <cell r="N656" t="str">
            <v>SATUAN dapat berdasarkan atas jam operasi untuk Tenaga Kerja dan Peralatan, volume dan/atau ukuran</v>
          </cell>
        </row>
        <row r="657">
          <cell r="C657" t="str">
            <v>Kecepatan rata-rata kosong</v>
          </cell>
          <cell r="G657" t="str">
            <v>v2</v>
          </cell>
          <cell r="H657">
            <v>50</v>
          </cell>
          <cell r="N657" t="str">
            <v>berat untuk bahan-bahan.</v>
          </cell>
        </row>
        <row r="658">
          <cell r="C658" t="str">
            <v>Waktu siklus    :</v>
          </cell>
          <cell r="G658" t="str">
            <v>Ts</v>
          </cell>
          <cell r="L658">
            <v>2</v>
          </cell>
          <cell r="N658" t="str">
            <v>Kuantitas satuan adalah kuantitas setiap komponen untuk menyelesaikan satu satuan pekerjaan dari nomor</v>
          </cell>
        </row>
        <row r="659">
          <cell r="C659" t="str">
            <v>- Waktu  tempuh in  si    = (L : v1 ) x 60</v>
          </cell>
          <cell r="G659" t="str">
            <v>T1</v>
          </cell>
          <cell r="H659">
            <v>13.087499999999999</v>
          </cell>
          <cell r="I659" t="str">
            <v>menit</v>
          </cell>
          <cell r="N659" t="str">
            <v>mata pembayaran.</v>
          </cell>
        </row>
        <row r="660">
          <cell r="C660" t="str">
            <v>-  Waktutempuh kosong  = (L : v2)  x  60</v>
          </cell>
          <cell r="G660" t="str">
            <v>T2</v>
          </cell>
          <cell r="H660">
            <v>10.469999999999999</v>
          </cell>
          <cell r="I660" t="str">
            <v>menit</v>
          </cell>
          <cell r="L660">
            <v>3</v>
          </cell>
          <cell r="N660" t="str">
            <v>Biaya satuan untuk peralatan sudah termasuk bahan bakar, bahan habis dipakai dan operator.</v>
          </cell>
        </row>
        <row r="661">
          <cell r="C661" t="str">
            <v>- Muat, bongkar dan lain-lain</v>
          </cell>
          <cell r="G661" t="str">
            <v>T3</v>
          </cell>
          <cell r="H661">
            <v>50</v>
          </cell>
          <cell r="I661" t="str">
            <v>menit</v>
          </cell>
          <cell r="L661">
            <v>4</v>
          </cell>
          <cell r="N661" t="str">
            <v>Biaya satuan sudah termasuk pengeluaran untuk seluruh pajak yang berkaitan (tetapi tidak termasuk PPN</v>
          </cell>
        </row>
        <row r="662">
          <cell r="G662" t="str">
            <v>Ts</v>
          </cell>
          <cell r="H662">
            <v>73.557500000000005</v>
          </cell>
          <cell r="I662" t="str">
            <v>menit</v>
          </cell>
          <cell r="N662" t="str">
            <v>yang dibayar dari kontrak) dan biaya-biaya lainnya.</v>
          </cell>
        </row>
        <row r="663">
          <cell r="J663" t="str">
            <v>Berlanjut ke halaman berikut</v>
          </cell>
        </row>
        <row r="664">
          <cell r="A664" t="str">
            <v>ITEM PEMBAYARAN NO.</v>
          </cell>
          <cell r="D664" t="str">
            <v>:  2.3 (4)</v>
          </cell>
          <cell r="J664" t="str">
            <v>Analisa EI-234</v>
          </cell>
        </row>
        <row r="665">
          <cell r="A665" t="str">
            <v>JENIS PEKERJAAN</v>
          </cell>
          <cell r="D665" t="str">
            <v>:  Gorong2 Pipa Beton Bertulang, 1 m &lt; diameter dalam &lt; 1.3 m</v>
          </cell>
        </row>
        <row r="666">
          <cell r="A666" t="str">
            <v>SATUAN PEMBAYARAN</v>
          </cell>
          <cell r="D666" t="str">
            <v>:  M1</v>
          </cell>
          <cell r="J666" t="str">
            <v xml:space="preserve">         URAIAN ANALISA HARGA SATUAN</v>
          </cell>
        </row>
        <row r="667">
          <cell r="J667" t="str">
            <v>Lanjutan</v>
          </cell>
        </row>
        <row r="669">
          <cell r="A669" t="str">
            <v>No.</v>
          </cell>
          <cell r="C669" t="str">
            <v>U R A I A N</v>
          </cell>
          <cell r="G669" t="str">
            <v>KODE</v>
          </cell>
          <cell r="H669" t="str">
            <v>KOEF.</v>
          </cell>
          <cell r="I669" t="str">
            <v>SATUAN</v>
          </cell>
          <cell r="J669" t="str">
            <v>KETERANGAN</v>
          </cell>
        </row>
        <row r="672">
          <cell r="C672" t="str">
            <v>Kapasitas Produksi / Jam   =</v>
          </cell>
          <cell r="E672" t="str">
            <v>V x Fa x 60</v>
          </cell>
          <cell r="G672" t="str">
            <v>Q2</v>
          </cell>
          <cell r="H672">
            <v>2.7080855113346698</v>
          </cell>
          <cell r="I672" t="str">
            <v xml:space="preserve">M' / Jam </v>
          </cell>
        </row>
        <row r="673">
          <cell r="E673" t="str">
            <v xml:space="preserve">    Ts</v>
          </cell>
        </row>
        <row r="675">
          <cell r="C675" t="str">
            <v>Koefisien Alat / m'</v>
          </cell>
          <cell r="D675" t="str">
            <v xml:space="preserve"> =  1  :  Q2</v>
          </cell>
          <cell r="G675" t="str">
            <v>(E08)</v>
          </cell>
          <cell r="H675">
            <v>0.36926455823293175</v>
          </cell>
          <cell r="I675" t="str">
            <v>jam</v>
          </cell>
        </row>
        <row r="678">
          <cell r="A678" t="str">
            <v>2.c.</v>
          </cell>
          <cell r="C678" t="str">
            <v>ALAT  BANTU</v>
          </cell>
        </row>
        <row r="679">
          <cell r="C679" t="str">
            <v>Diperlukan alat-alat bantu kecil</v>
          </cell>
          <cell r="J679" t="str">
            <v>Lump Sump</v>
          </cell>
        </row>
        <row r="680">
          <cell r="C680" t="str">
            <v>- Sekop    =         3   buah</v>
          </cell>
        </row>
        <row r="681">
          <cell r="C681" t="str">
            <v>- Pacul     =         3   buah</v>
          </cell>
        </row>
        <row r="682">
          <cell r="C682" t="str">
            <v>- Alat-alat kecil lain</v>
          </cell>
        </row>
        <row r="684">
          <cell r="A684" t="str">
            <v xml:space="preserve">   3.</v>
          </cell>
          <cell r="C684" t="str">
            <v>TENAGA</v>
          </cell>
        </row>
        <row r="685">
          <cell r="C685" t="str">
            <v>Produksi Gorong-gorong / hari</v>
          </cell>
          <cell r="G685" t="str">
            <v>Qt</v>
          </cell>
          <cell r="H685">
            <v>6</v>
          </cell>
          <cell r="I685" t="str">
            <v>M'</v>
          </cell>
        </row>
        <row r="686">
          <cell r="C686" t="str">
            <v>Kebutuhan tenaga :</v>
          </cell>
        </row>
        <row r="687">
          <cell r="D687" t="str">
            <v>- Pekerja</v>
          </cell>
          <cell r="G687" t="str">
            <v>P</v>
          </cell>
          <cell r="H687">
            <v>8</v>
          </cell>
          <cell r="I687" t="str">
            <v>orang</v>
          </cell>
        </row>
        <row r="688">
          <cell r="D688" t="str">
            <v>- Tukang</v>
          </cell>
          <cell r="G688" t="str">
            <v>T</v>
          </cell>
          <cell r="H688">
            <v>1</v>
          </cell>
          <cell r="I688" t="str">
            <v>orang</v>
          </cell>
        </row>
        <row r="689">
          <cell r="D689" t="str">
            <v>- Mandor</v>
          </cell>
          <cell r="G689" t="str">
            <v>M</v>
          </cell>
          <cell r="H689">
            <v>1</v>
          </cell>
          <cell r="I689" t="str">
            <v>orang</v>
          </cell>
        </row>
        <row r="691">
          <cell r="C691" t="str">
            <v>Koefisien tenaga / M'   :</v>
          </cell>
        </row>
        <row r="692">
          <cell r="D692" t="str">
            <v>- Pekerja</v>
          </cell>
          <cell r="E692" t="str">
            <v>= (Tk x P) : Qt</v>
          </cell>
          <cell r="G692" t="str">
            <v>(L01)</v>
          </cell>
          <cell r="H692">
            <v>9.3333333333333339</v>
          </cell>
          <cell r="I692" t="str">
            <v>jam</v>
          </cell>
        </row>
        <row r="693">
          <cell r="D693" t="str">
            <v>- Tukang</v>
          </cell>
          <cell r="E693" t="str">
            <v>= (Tk x T) : Qt</v>
          </cell>
          <cell r="G693" t="str">
            <v>(L02)</v>
          </cell>
          <cell r="H693">
            <v>1.1666666666666667</v>
          </cell>
          <cell r="I693" t="str">
            <v>jam</v>
          </cell>
        </row>
        <row r="694">
          <cell r="D694" t="str">
            <v>- Mandor</v>
          </cell>
          <cell r="E694" t="str">
            <v>= (Tk x M) : Qt</v>
          </cell>
          <cell r="G694" t="str">
            <v>(L03)</v>
          </cell>
          <cell r="H694">
            <v>1.1666666666666667</v>
          </cell>
          <cell r="I694" t="str">
            <v>jam</v>
          </cell>
        </row>
        <row r="696">
          <cell r="A696" t="str">
            <v>4.</v>
          </cell>
          <cell r="C696" t="str">
            <v>HARGA DASAR SATUAN UPAH, BAHAN DAN ALAT</v>
          </cell>
        </row>
        <row r="697">
          <cell r="C697" t="str">
            <v>Lihat lampiran.</v>
          </cell>
        </row>
        <row r="700">
          <cell r="A700" t="str">
            <v>5.</v>
          </cell>
          <cell r="C700" t="str">
            <v>ANALISA HARGA SATUAN PEKERJAAN</v>
          </cell>
        </row>
        <row r="701">
          <cell r="C701" t="str">
            <v>Lihat perhitungan dalam FORMULIR STANDAR UNTUK</v>
          </cell>
        </row>
        <row r="702">
          <cell r="C702" t="str">
            <v>PEREKEMAN ANALISA MASING-MASING HARGA</v>
          </cell>
        </row>
        <row r="703">
          <cell r="C703" t="str">
            <v>SATUAN.</v>
          </cell>
        </row>
        <row r="704">
          <cell r="C704" t="str">
            <v>Didapat Harga Satuan Pekerjaan :</v>
          </cell>
        </row>
        <row r="706">
          <cell r="C706" t="str">
            <v xml:space="preserve">Rp.  </v>
          </cell>
          <cell r="D706">
            <v>756752.69272970757</v>
          </cell>
          <cell r="E706" t="str">
            <v xml:space="preserve"> / M'</v>
          </cell>
        </row>
        <row r="709">
          <cell r="A709" t="str">
            <v>6.</v>
          </cell>
          <cell r="C709" t="str">
            <v>WAKTU PELAKSANAAN YANG DIPERLUKAN</v>
          </cell>
        </row>
        <row r="710">
          <cell r="C710" t="str">
            <v>Masa Pelaksanaan :</v>
          </cell>
          <cell r="D710" t="str">
            <v>. . . . . . . . . . . .</v>
          </cell>
          <cell r="E710" t="str">
            <v>bulan</v>
          </cell>
        </row>
        <row r="712">
          <cell r="A712" t="str">
            <v>7.</v>
          </cell>
          <cell r="C712" t="str">
            <v>VOLUME PEKERJAAN YANG DIPERLUKAN</v>
          </cell>
        </row>
        <row r="713">
          <cell r="C713" t="str">
            <v>Volume pekerjaan  :</v>
          </cell>
          <cell r="D713">
            <v>1</v>
          </cell>
          <cell r="E713" t="str">
            <v>M'</v>
          </cell>
        </row>
        <row r="723">
          <cell r="A723" t="str">
            <v>ITEM PEMBAYARAN NO.</v>
          </cell>
          <cell r="D723" t="str">
            <v>:  2.3 (5)</v>
          </cell>
          <cell r="J723" t="str">
            <v>Analisa EI-236</v>
          </cell>
        </row>
        <row r="724">
          <cell r="A724" t="str">
            <v>JENIS PEKERJAAN</v>
          </cell>
          <cell r="D724" t="str">
            <v>: Gorong-Gorong Pipa Beton Bertulang, 1,3  m &lt; diameter dalam &lt; 1,5 m</v>
          </cell>
        </row>
        <row r="725">
          <cell r="A725" t="str">
            <v>SATUAN PEMBAYARAN</v>
          </cell>
          <cell r="D725" t="str">
            <v>: M1</v>
          </cell>
          <cell r="J725" t="str">
            <v xml:space="preserve">         URAIAN ANALISA HARGA SATUAN</v>
          </cell>
        </row>
        <row r="727">
          <cell r="A727" t="str">
            <v>ITEM PEMBAYARAN NO.</v>
          </cell>
          <cell r="D727" t="str">
            <v>:  2.3 (6)</v>
          </cell>
          <cell r="J727" t="str">
            <v>Analisa EI-236</v>
          </cell>
        </row>
        <row r="728">
          <cell r="A728" t="str">
            <v>JENIS PEKERJAAN</v>
          </cell>
          <cell r="D728" t="str">
            <v>: Gorong-Gorong Pipa Beton Bertulang, 1,5  m &lt; diameter dalam &lt;  2,3 m</v>
          </cell>
        </row>
        <row r="729">
          <cell r="A729" t="str">
            <v>SATUAN PEMBAYARAN</v>
          </cell>
          <cell r="D729" t="str">
            <v>: M1</v>
          </cell>
          <cell r="J729" t="str">
            <v xml:space="preserve">         URAIAN ANALISA HARGA SATUAN</v>
          </cell>
        </row>
        <row r="734">
          <cell r="A734" t="str">
            <v>ITEM PEMBAYARAN NO.</v>
          </cell>
          <cell r="D734" t="str">
            <v>:  2.3 (7)</v>
          </cell>
          <cell r="J734" t="str">
            <v>Analisa EI-236</v>
          </cell>
        </row>
        <row r="735">
          <cell r="A735" t="str">
            <v>JENIS PEKERJAAN</v>
          </cell>
          <cell r="D735" t="str">
            <v>:  Gorong2 Baja Bergelombang dengan dimensi … (mengacu pada SNI 03-6719-2002)</v>
          </cell>
        </row>
        <row r="736">
          <cell r="A736" t="str">
            <v>SATUAN PEMBAYARAN</v>
          </cell>
          <cell r="D736" t="str">
            <v>:  Ton</v>
          </cell>
          <cell r="J736" t="str">
            <v xml:space="preserve">         URAIAN ANALISA HARGA SATUAN</v>
          </cell>
        </row>
        <row r="739">
          <cell r="A739" t="str">
            <v>No.</v>
          </cell>
          <cell r="C739" t="str">
            <v>U R A I A N</v>
          </cell>
          <cell r="G739" t="str">
            <v>KODE</v>
          </cell>
          <cell r="H739" t="str">
            <v>KOEF.</v>
          </cell>
          <cell r="I739" t="str">
            <v>SATUAN</v>
          </cell>
          <cell r="J739" t="str">
            <v>KETERANGAN</v>
          </cell>
        </row>
        <row r="742">
          <cell r="A742" t="str">
            <v>I.</v>
          </cell>
          <cell r="C742" t="str">
            <v>ASUMSI</v>
          </cell>
        </row>
        <row r="743">
          <cell r="A743">
            <v>1</v>
          </cell>
          <cell r="C743" t="str">
            <v>Pekerjaan dilakukan secara mekanik/manual</v>
          </cell>
        </row>
        <row r="744">
          <cell r="A744">
            <v>2</v>
          </cell>
          <cell r="C744" t="str">
            <v>Lokasi pekerjaan : sepanjang jalan</v>
          </cell>
        </row>
        <row r="745">
          <cell r="A745">
            <v>3</v>
          </cell>
          <cell r="C745" t="str">
            <v>Diameter gorong-gorong baja</v>
          </cell>
          <cell r="G745" t="str">
            <v>d</v>
          </cell>
          <cell r="H745">
            <v>1</v>
          </cell>
          <cell r="I745" t="str">
            <v>m</v>
          </cell>
        </row>
        <row r="746">
          <cell r="A746">
            <v>4</v>
          </cell>
          <cell r="C746" t="str">
            <v>Jarak rata-rata Base Camp ke lokasi pekerjaan</v>
          </cell>
          <cell r="G746" t="str">
            <v>L</v>
          </cell>
          <cell r="H746">
            <v>8.7249999999999996</v>
          </cell>
          <cell r="I746" t="str">
            <v>Km</v>
          </cell>
        </row>
        <row r="747">
          <cell r="A747">
            <v>5</v>
          </cell>
          <cell r="C747" t="str">
            <v>Jam kerja efektif per-hari</v>
          </cell>
          <cell r="G747" t="str">
            <v>Tk</v>
          </cell>
          <cell r="H747">
            <v>7</v>
          </cell>
          <cell r="I747" t="str">
            <v>Jam</v>
          </cell>
        </row>
        <row r="748">
          <cell r="A748">
            <v>6</v>
          </cell>
          <cell r="C748" t="str">
            <v>Tebal gorong-gorong</v>
          </cell>
          <cell r="G748" t="str">
            <v>tg</v>
          </cell>
          <cell r="H748">
            <v>0.25</v>
          </cell>
          <cell r="I748" t="str">
            <v>Cm</v>
          </cell>
        </row>
        <row r="749">
          <cell r="A749">
            <v>7</v>
          </cell>
          <cell r="C749" t="str">
            <v>BJ Pipa Baja Bergelombang</v>
          </cell>
          <cell r="G749" t="str">
            <v>BJp</v>
          </cell>
          <cell r="H749">
            <v>7.9</v>
          </cell>
          <cell r="I749" t="str">
            <v>T/m3</v>
          </cell>
        </row>
        <row r="750">
          <cell r="G750" t="str">
            <v>BJp1</v>
          </cell>
          <cell r="H750">
            <v>0.12445321428571117</v>
          </cell>
          <cell r="I750" t="str">
            <v>T/m'</v>
          </cell>
        </row>
        <row r="751">
          <cell r="A751" t="str">
            <v>II.</v>
          </cell>
          <cell r="C751" t="str">
            <v>URUTAN KERJA</v>
          </cell>
        </row>
        <row r="753">
          <cell r="A753">
            <v>1</v>
          </cell>
          <cell r="C753" t="str">
            <v>Gorong-gorong baja diterima dari pemasok</v>
          </cell>
        </row>
        <row r="754">
          <cell r="C754" t="str">
            <v>di lokasi pekerjaan</v>
          </cell>
        </row>
        <row r="755">
          <cell r="A755">
            <v>3</v>
          </cell>
          <cell r="C755" t="str">
            <v>Dasar gorong-gorong digali sesuai kebutuhan dan ma-</v>
          </cell>
        </row>
        <row r="756">
          <cell r="C756" t="str">
            <v>terial backfill dipadatkan dengan Tamper</v>
          </cell>
        </row>
        <row r="757">
          <cell r="A757">
            <v>4</v>
          </cell>
          <cell r="C757" t="str">
            <v>Tebal lapis porus pada dasar gorong-gorong baja</v>
          </cell>
          <cell r="G757" t="str">
            <v>tp</v>
          </cell>
          <cell r="H757">
            <v>0.15</v>
          </cell>
          <cell r="I757" t="str">
            <v>M</v>
          </cell>
        </row>
        <row r="758">
          <cell r="A758">
            <v>5</v>
          </cell>
          <cell r="C758" t="str">
            <v>Material pilihan untuk penimbunan kembali (padat)</v>
          </cell>
        </row>
        <row r="759">
          <cell r="A759">
            <v>6</v>
          </cell>
          <cell r="C759" t="str">
            <v>Sekelompok pekerja akan melaksanakan pekerjaan</v>
          </cell>
        </row>
        <row r="760">
          <cell r="C760" t="str">
            <v>dengan cara manual dengan menggunakan alat bantu</v>
          </cell>
        </row>
        <row r="762">
          <cell r="A762" t="str">
            <v>III.</v>
          </cell>
          <cell r="C762" t="str">
            <v>PEMAKAIAN BAHAN, ALAT DAN TENAGA</v>
          </cell>
        </row>
        <row r="763">
          <cell r="A763" t="str">
            <v xml:space="preserve">   1.</v>
          </cell>
          <cell r="C763" t="str">
            <v>BAHAN</v>
          </cell>
        </row>
        <row r="764">
          <cell r="C764" t="str">
            <v>Untuk mendapatkan 1 M' gorong-gorong diperlukan</v>
          </cell>
        </row>
        <row r="765">
          <cell r="C765" t="str">
            <v>- Baja Bergelombang</v>
          </cell>
          <cell r="G765" t="str">
            <v>(M46)</v>
          </cell>
          <cell r="H765">
            <v>1050</v>
          </cell>
          <cell r="I765" t="str">
            <v>Kg</v>
          </cell>
        </row>
        <row r="766">
          <cell r="C766" t="str">
            <v>- Urugan Porus = {(tp*(0.5+2*tg/100+d+0.5)*1)*1.05} x (1/BJp1)</v>
          </cell>
          <cell r="G766" t="str">
            <v>(EI-241)</v>
          </cell>
          <cell r="H766">
            <v>2.5373993095512715</v>
          </cell>
          <cell r="I766" t="str">
            <v>M3</v>
          </cell>
        </row>
        <row r="767">
          <cell r="C767" t="str">
            <v>- Mat. Pilihan = {((2*tg/100+d+0.5)*(0.5+2*tg/100+d+0.5)</v>
          </cell>
          <cell r="G767" t="str">
            <v>(M09)</v>
          </cell>
          <cell r="H767">
            <v>18.763120248860478</v>
          </cell>
          <cell r="I767" t="str">
            <v>M3</v>
          </cell>
          <cell r="J767" t="str">
            <v xml:space="preserve"> = Vp</v>
          </cell>
        </row>
        <row r="768">
          <cell r="C768" t="str">
            <v xml:space="preserve">                      -(22/7*(0.5*(2*tg/100+d))^2)*1)*1.05} x (1/BJp1)</v>
          </cell>
        </row>
        <row r="770">
          <cell r="A770" t="str">
            <v xml:space="preserve">   2.</v>
          </cell>
          <cell r="C770" t="str">
            <v>ALAT</v>
          </cell>
        </row>
        <row r="771">
          <cell r="A771" t="str">
            <v>2.a.</v>
          </cell>
          <cell r="C771" t="str">
            <v>TAMPER</v>
          </cell>
          <cell r="G771" t="str">
            <v>(E25)</v>
          </cell>
        </row>
        <row r="772">
          <cell r="C772" t="str">
            <v>Kecepatan</v>
          </cell>
          <cell r="G772" t="str">
            <v>v</v>
          </cell>
          <cell r="H772">
            <v>0.5</v>
          </cell>
          <cell r="I772" t="str">
            <v>Km / Jam</v>
          </cell>
        </row>
        <row r="773">
          <cell r="C773" t="str">
            <v>Efisiensi alat</v>
          </cell>
          <cell r="G773" t="str">
            <v>Fa</v>
          </cell>
          <cell r="H773">
            <v>0.83</v>
          </cell>
          <cell r="I773" t="str">
            <v>-</v>
          </cell>
        </row>
        <row r="774">
          <cell r="C774" t="str">
            <v>Lebar pemadatan</v>
          </cell>
          <cell r="G774" t="str">
            <v>Lb</v>
          </cell>
          <cell r="H774">
            <v>0.4</v>
          </cell>
          <cell r="I774" t="str">
            <v>M</v>
          </cell>
        </row>
        <row r="775">
          <cell r="C775" t="str">
            <v>Banyak lintasan</v>
          </cell>
          <cell r="G775" t="str">
            <v>n</v>
          </cell>
          <cell r="H775">
            <v>10</v>
          </cell>
          <cell r="I775" t="str">
            <v>lintasan</v>
          </cell>
        </row>
        <row r="776">
          <cell r="C776" t="str">
            <v>Tebal lapis hamparan</v>
          </cell>
          <cell r="G776" t="str">
            <v>tp</v>
          </cell>
          <cell r="H776">
            <v>0.2</v>
          </cell>
          <cell r="I776" t="str">
            <v>M</v>
          </cell>
        </row>
        <row r="779">
          <cell r="C779" t="str">
            <v>Kap. Prod. / Jam   =</v>
          </cell>
          <cell r="D779" t="str">
            <v>v x 1000 x Fa x Lb x 60</v>
          </cell>
          <cell r="G779" t="str">
            <v>Q1</v>
          </cell>
          <cell r="H779">
            <v>3.3200000000000003</v>
          </cell>
          <cell r="I779" t="str">
            <v xml:space="preserve">M3 / Jam </v>
          </cell>
        </row>
        <row r="780">
          <cell r="D780" t="str">
            <v xml:space="preserve">    n x tp</v>
          </cell>
        </row>
        <row r="782">
          <cell r="C782" t="str">
            <v>Koefisien Alat / T</v>
          </cell>
          <cell r="D782" t="str">
            <v xml:space="preserve"> =  1  :  Q1 x Vp</v>
          </cell>
          <cell r="G782" t="str">
            <v>(E25)</v>
          </cell>
          <cell r="H782">
            <v>0.76427690046725039</v>
          </cell>
          <cell r="I782" t="str">
            <v>jam</v>
          </cell>
        </row>
        <row r="785">
          <cell r="A785" t="str">
            <v>2.c.</v>
          </cell>
          <cell r="C785" t="str">
            <v>ALAT  BANTU</v>
          </cell>
        </row>
        <row r="786">
          <cell r="C786" t="str">
            <v>Diperlukan alat-alat bantu kecil</v>
          </cell>
          <cell r="J786" t="str">
            <v>Lump Sump</v>
          </cell>
        </row>
        <row r="787">
          <cell r="C787" t="str">
            <v>- Sekop    =         3   buah</v>
          </cell>
        </row>
        <row r="788">
          <cell r="C788" t="str">
            <v>- Pacul     =         3   buah</v>
          </cell>
        </row>
        <row r="789">
          <cell r="C789" t="str">
            <v>- Alat-alat kecil lain</v>
          </cell>
        </row>
        <row r="794">
          <cell r="J794" t="str">
            <v>Berlanjut ke halaman berikut</v>
          </cell>
        </row>
        <row r="795">
          <cell r="A795" t="str">
            <v>ITEM PEMBAYARAN NO.</v>
          </cell>
          <cell r="D795" t="str">
            <v>:  2.3 (7)</v>
          </cell>
          <cell r="J795" t="str">
            <v>Analisa EI-236</v>
          </cell>
        </row>
        <row r="796">
          <cell r="A796" t="str">
            <v>JENIS PEKERJAAN</v>
          </cell>
          <cell r="D796" t="str">
            <v>:  Gorong2 Baja Bergelombang dengan dimensi … (mengacu pada SNI 03-6719-2002)</v>
          </cell>
        </row>
        <row r="797">
          <cell r="A797" t="str">
            <v>SATUAN PEMBAYARAN</v>
          </cell>
          <cell r="D797" t="str">
            <v>:  Ton</v>
          </cell>
          <cell r="J797" t="str">
            <v xml:space="preserve">         URAIAN ANALISA HARGA SATUAN</v>
          </cell>
        </row>
        <row r="798">
          <cell r="J798" t="str">
            <v>Lanjutan</v>
          </cell>
        </row>
        <row r="800">
          <cell r="A800" t="str">
            <v>No.</v>
          </cell>
          <cell r="C800" t="str">
            <v>U R A I A N</v>
          </cell>
          <cell r="G800" t="str">
            <v>KODE</v>
          </cell>
          <cell r="H800" t="str">
            <v>KOEF.</v>
          </cell>
          <cell r="I800" t="str">
            <v>SATUAN</v>
          </cell>
          <cell r="J800" t="str">
            <v>KETERANGAN</v>
          </cell>
        </row>
        <row r="803">
          <cell r="A803" t="str">
            <v xml:space="preserve">   3.</v>
          </cell>
          <cell r="C803" t="str">
            <v>TENAGA</v>
          </cell>
        </row>
        <row r="804">
          <cell r="C804" t="str">
            <v xml:space="preserve">Produksi Gorong-gorong / hari </v>
          </cell>
          <cell r="G804" t="str">
            <v>Qt</v>
          </cell>
          <cell r="H804">
            <v>1.3</v>
          </cell>
          <cell r="I804" t="str">
            <v>Ton</v>
          </cell>
          <cell r="J804">
            <v>10</v>
          </cell>
        </row>
        <row r="805">
          <cell r="J805" t="str">
            <v>M' per hari</v>
          </cell>
        </row>
        <row r="806">
          <cell r="C806" t="str">
            <v>Kebutuhan tenaga :</v>
          </cell>
        </row>
        <row r="807">
          <cell r="D807" t="str">
            <v>- Pekerja</v>
          </cell>
          <cell r="G807" t="str">
            <v>P</v>
          </cell>
          <cell r="H807">
            <v>12</v>
          </cell>
          <cell r="I807" t="str">
            <v>orang</v>
          </cell>
        </row>
        <row r="808">
          <cell r="D808" t="str">
            <v>- Tukang</v>
          </cell>
          <cell r="G808" t="str">
            <v>T</v>
          </cell>
          <cell r="H808">
            <v>1</v>
          </cell>
          <cell r="I808" t="str">
            <v>orang</v>
          </cell>
        </row>
        <row r="809">
          <cell r="D809" t="str">
            <v>- Mandor</v>
          </cell>
          <cell r="G809" t="str">
            <v>M</v>
          </cell>
          <cell r="H809">
            <v>1</v>
          </cell>
          <cell r="I809" t="str">
            <v>orang</v>
          </cell>
        </row>
        <row r="811">
          <cell r="C811" t="str">
            <v>Koefisien tenaga / Ton   :</v>
          </cell>
        </row>
        <row r="812">
          <cell r="D812" t="str">
            <v>- Pekerja</v>
          </cell>
          <cell r="E812" t="str">
            <v>= (Tk x P) : Qt</v>
          </cell>
          <cell r="G812" t="str">
            <v>(L01)</v>
          </cell>
          <cell r="H812">
            <v>64.615384615384613</v>
          </cell>
          <cell r="I812" t="str">
            <v>jam</v>
          </cell>
        </row>
        <row r="813">
          <cell r="D813" t="str">
            <v>- Tukang</v>
          </cell>
          <cell r="E813" t="str">
            <v>= (Tk x T) : Qt</v>
          </cell>
          <cell r="G813" t="str">
            <v>(L02)</v>
          </cell>
          <cell r="H813">
            <v>5.3846153846153841</v>
          </cell>
          <cell r="I813" t="str">
            <v>jam</v>
          </cell>
        </row>
        <row r="814">
          <cell r="D814" t="str">
            <v>- Mandor</v>
          </cell>
          <cell r="E814" t="str">
            <v>= (Tk x M) : Qt</v>
          </cell>
          <cell r="G814" t="str">
            <v>(L03)</v>
          </cell>
          <cell r="H814">
            <v>5.3846153846153841</v>
          </cell>
          <cell r="I814" t="str">
            <v>jam</v>
          </cell>
        </row>
        <row r="816">
          <cell r="A816" t="str">
            <v>4.</v>
          </cell>
          <cell r="C816" t="str">
            <v>HARGA DASAR SATUAN UPAH, BAHAN DAN ALAT</v>
          </cell>
        </row>
        <row r="817">
          <cell r="C817" t="str">
            <v>Lihat lampiran.</v>
          </cell>
        </row>
        <row r="819">
          <cell r="A819" t="str">
            <v>5.</v>
          </cell>
          <cell r="C819" t="str">
            <v>ANALISA HARGA SATUAN PEKERJAAN</v>
          </cell>
        </row>
        <row r="820">
          <cell r="C820" t="str">
            <v>Lihat perhitungan dalam FORMULIR STANDAR UNTUK</v>
          </cell>
        </row>
        <row r="821">
          <cell r="C821" t="str">
            <v>PEREKEMAN ANALISA MASING-MASING HARGA</v>
          </cell>
        </row>
        <row r="822">
          <cell r="C822" t="str">
            <v>SATUAN.</v>
          </cell>
        </row>
        <row r="823">
          <cell r="C823" t="str">
            <v>Didapat Harga Satuan Pekerjaan :</v>
          </cell>
        </row>
        <row r="825">
          <cell r="C825" t="str">
            <v xml:space="preserve">Rp.  </v>
          </cell>
          <cell r="D825">
            <v>9967201.2306805458</v>
          </cell>
          <cell r="E825" t="str">
            <v xml:space="preserve"> / M'</v>
          </cell>
        </row>
        <row r="828">
          <cell r="A828" t="str">
            <v>6.</v>
          </cell>
          <cell r="C828" t="str">
            <v>WAKTU PELAKSANAAN YANG DIPERLUKAN</v>
          </cell>
        </row>
        <row r="829">
          <cell r="C829" t="str">
            <v>Masa Pelaksanaan :</v>
          </cell>
          <cell r="D829" t="str">
            <v>. . . . . . . . . . . .</v>
          </cell>
          <cell r="E829" t="str">
            <v>bulan</v>
          </cell>
        </row>
        <row r="831">
          <cell r="A831" t="str">
            <v>7.</v>
          </cell>
          <cell r="C831" t="str">
            <v>VOLUME PEKERJAAN YANG DIPERLUKAN</v>
          </cell>
        </row>
        <row r="832">
          <cell r="C832" t="str">
            <v>Volume pekerjaan  :</v>
          </cell>
          <cell r="D832">
            <v>1</v>
          </cell>
          <cell r="E832" t="str">
            <v>M'</v>
          </cell>
        </row>
        <row r="854">
          <cell r="A854" t="str">
            <v>ITEM PEMBAYARAN NO.</v>
          </cell>
          <cell r="D854" t="str">
            <v>:  2.3 (8)</v>
          </cell>
          <cell r="J854" t="str">
            <v xml:space="preserve">Analisa EI-235 </v>
          </cell>
        </row>
        <row r="855">
          <cell r="A855" t="str">
            <v>JENIS PEKERJAAN</v>
          </cell>
          <cell r="D855" t="str">
            <v>: Gorong-Gorong Pipa beton tanpa tulangan diameter dalam 100 mm sampai 900 mm</v>
          </cell>
          <cell r="L855" t="str">
            <v>FORMULIR STANDAR UNTUK</v>
          </cell>
        </row>
        <row r="856">
          <cell r="A856" t="str">
            <v>SATUAN PEMBAYARAN</v>
          </cell>
          <cell r="D856" t="str">
            <v>:  M1</v>
          </cell>
          <cell r="J856" t="str">
            <v xml:space="preserve">         URAIAN ANALISA HARGA SATUAN</v>
          </cell>
          <cell r="L856" t="str">
            <v>PEREKAMAN ANALISA MASING-MASING HARGA SATUAN</v>
          </cell>
        </row>
        <row r="857">
          <cell r="L857">
            <v>0</v>
          </cell>
        </row>
        <row r="859">
          <cell r="A859" t="str">
            <v>No.</v>
          </cell>
          <cell r="C859" t="str">
            <v>U R A I A N</v>
          </cell>
          <cell r="G859" t="str">
            <v>KODE</v>
          </cell>
          <cell r="H859" t="str">
            <v>KOEF.</v>
          </cell>
          <cell r="I859" t="str">
            <v>SATUAN</v>
          </cell>
          <cell r="J859" t="str">
            <v>KETERANGAN</v>
          </cell>
        </row>
        <row r="860">
          <cell r="L860" t="str">
            <v>PROYEK</v>
          </cell>
          <cell r="O860" t="str">
            <v>:</v>
          </cell>
        </row>
        <row r="861">
          <cell r="L861" t="str">
            <v>No. PAKET KONTRAK</v>
          </cell>
          <cell r="O861" t="str">
            <v>:</v>
          </cell>
        </row>
        <row r="862">
          <cell r="A862" t="str">
            <v>I.</v>
          </cell>
          <cell r="C862" t="str">
            <v>ASUMSI</v>
          </cell>
          <cell r="L862" t="str">
            <v>NAMA PAKET</v>
          </cell>
          <cell r="O862" t="str">
            <v>:</v>
          </cell>
        </row>
        <row r="863">
          <cell r="A863">
            <v>1</v>
          </cell>
          <cell r="C863" t="str">
            <v>Pekerjaan dilakukan secara mekanik/manual</v>
          </cell>
          <cell r="L863" t="str">
            <v>PROP / KAB / KODYA</v>
          </cell>
          <cell r="O863" t="str">
            <v>:</v>
          </cell>
        </row>
        <row r="864">
          <cell r="A864">
            <v>2</v>
          </cell>
          <cell r="C864" t="str">
            <v>Lokasi pekerjaan : sepanjang jalan</v>
          </cell>
          <cell r="L864" t="str">
            <v>ITEM PEMBAYARAN NO.</v>
          </cell>
          <cell r="O864" t="str">
            <v>:  2.3 (8)</v>
          </cell>
          <cell r="R864" t="str">
            <v>PERKIRAAN VOL. PEK.</v>
          </cell>
          <cell r="T864" t="str">
            <v>:</v>
          </cell>
          <cell r="U864">
            <v>1</v>
          </cell>
        </row>
        <row r="865">
          <cell r="A865">
            <v>3</v>
          </cell>
          <cell r="C865" t="str">
            <v>Diameter bagian dalam gorong-gorong</v>
          </cell>
          <cell r="G865" t="str">
            <v>d</v>
          </cell>
          <cell r="H865">
            <v>0.25</v>
          </cell>
          <cell r="I865" t="str">
            <v>m</v>
          </cell>
          <cell r="L865" t="str">
            <v>JENIS PEKERJAAN</v>
          </cell>
          <cell r="O865" t="str">
            <v>: Gorong-Gorong Pipa beton tanpa tulangan diameter dalam 100 mm sampai 900 mm</v>
          </cell>
          <cell r="R865" t="str">
            <v>TOTAL HARGA (Rp.)</v>
          </cell>
          <cell r="T865" t="str">
            <v>:</v>
          </cell>
          <cell r="U865">
            <v>218715.29344341051</v>
          </cell>
        </row>
        <row r="866">
          <cell r="A866">
            <v>4</v>
          </cell>
          <cell r="C866" t="str">
            <v>Jarak rata-rata Base Camp ke lokasi pekerjaan</v>
          </cell>
          <cell r="G866" t="str">
            <v>L</v>
          </cell>
          <cell r="H866">
            <v>8.7249999999999996</v>
          </cell>
          <cell r="I866" t="str">
            <v>Km</v>
          </cell>
          <cell r="L866" t="str">
            <v>SATUAN PEMBAYARAN</v>
          </cell>
          <cell r="O866" t="str">
            <v>:  M1</v>
          </cell>
          <cell r="Q866">
            <v>0</v>
          </cell>
          <cell r="R866" t="str">
            <v>% THD. BIAYA PROYEK</v>
          </cell>
          <cell r="T866" t="str">
            <v>:</v>
          </cell>
          <cell r="U866" t="e">
            <v>#DIV/0!</v>
          </cell>
        </row>
        <row r="867">
          <cell r="A867">
            <v>5</v>
          </cell>
          <cell r="C867" t="str">
            <v>Jam kerja efektif per-hari</v>
          </cell>
          <cell r="G867" t="str">
            <v>Tk</v>
          </cell>
          <cell r="H867">
            <v>7</v>
          </cell>
          <cell r="I867" t="str">
            <v>jam</v>
          </cell>
        </row>
        <row r="868">
          <cell r="A868">
            <v>6</v>
          </cell>
          <cell r="C868" t="str">
            <v>Tebal gorong-gorong</v>
          </cell>
          <cell r="G868" t="str">
            <v>tg</v>
          </cell>
          <cell r="H868">
            <v>6.5</v>
          </cell>
          <cell r="I868" t="str">
            <v>Cm</v>
          </cell>
        </row>
        <row r="869">
          <cell r="Q869" t="str">
            <v>PERKIRAAN</v>
          </cell>
          <cell r="R869" t="str">
            <v>HARGA</v>
          </cell>
          <cell r="S869" t="str">
            <v>JUMLAH</v>
          </cell>
        </row>
        <row r="870">
          <cell r="A870" t="str">
            <v>II.</v>
          </cell>
          <cell r="C870" t="str">
            <v>URUTAN KERJA</v>
          </cell>
          <cell r="L870" t="str">
            <v>NO.</v>
          </cell>
          <cell r="N870" t="str">
            <v>KOMPONEN</v>
          </cell>
          <cell r="P870" t="str">
            <v>SATUAN</v>
          </cell>
          <cell r="Q870" t="str">
            <v>KUANTITAS</v>
          </cell>
          <cell r="R870" t="str">
            <v>SATUAN</v>
          </cell>
          <cell r="S870" t="str">
            <v>HARGA</v>
          </cell>
        </row>
        <row r="871">
          <cell r="A871">
            <v>1</v>
          </cell>
          <cell r="C871" t="str">
            <v>Gorong-gorong dicetak di Base Camp</v>
          </cell>
          <cell r="R871" t="str">
            <v>(Rp.)</v>
          </cell>
          <cell r="S871" t="str">
            <v>(Rp.)</v>
          </cell>
        </row>
        <row r="872">
          <cell r="A872">
            <v>2</v>
          </cell>
          <cell r="C872" t="str">
            <v>Dump Truck mengangkut gorong-gorong jadi</v>
          </cell>
        </row>
        <row r="873">
          <cell r="C873" t="str">
            <v>ke lapangan</v>
          </cell>
        </row>
        <row r="874">
          <cell r="A874">
            <v>3</v>
          </cell>
          <cell r="C874" t="str">
            <v>Dasar gorong-gorong digali sesuai kebutuhan dan ma-</v>
          </cell>
          <cell r="L874" t="str">
            <v>A.</v>
          </cell>
          <cell r="N874" t="str">
            <v>TENAGA</v>
          </cell>
        </row>
        <row r="875">
          <cell r="C875" t="str">
            <v>terial backfill dipadatkan dengan Tamper</v>
          </cell>
        </row>
        <row r="876">
          <cell r="A876">
            <v>4</v>
          </cell>
          <cell r="C876" t="str">
            <v>Tebal lapis porus pada dasar gorong-gorong pipa baja</v>
          </cell>
          <cell r="G876" t="str">
            <v>tp</v>
          </cell>
          <cell r="H876">
            <v>0.1</v>
          </cell>
          <cell r="I876" t="str">
            <v>M</v>
          </cell>
          <cell r="J876" t="str">
            <v xml:space="preserve"> Sand bedding</v>
          </cell>
          <cell r="L876" t="str">
            <v>1.</v>
          </cell>
          <cell r="N876" t="str">
            <v>Pekerja</v>
          </cell>
          <cell r="O876" t="str">
            <v>(L01)</v>
          </cell>
          <cell r="P876" t="str">
            <v>jam</v>
          </cell>
          <cell r="Q876">
            <v>1.75</v>
          </cell>
          <cell r="R876">
            <v>2857.14</v>
          </cell>
          <cell r="U876">
            <v>4999.9949999999999</v>
          </cell>
        </row>
        <row r="877">
          <cell r="A877">
            <v>5</v>
          </cell>
          <cell r="C877" t="str">
            <v>Material pilihan untuk penimbunan kembali (padat)</v>
          </cell>
          <cell r="L877" t="str">
            <v>2.</v>
          </cell>
          <cell r="N877" t="str">
            <v>Tukang</v>
          </cell>
          <cell r="O877" t="str">
            <v>(L02)</v>
          </cell>
          <cell r="P877" t="str">
            <v>jam</v>
          </cell>
          <cell r="Q877">
            <v>0</v>
          </cell>
          <cell r="R877">
            <v>4285.71</v>
          </cell>
          <cell r="U877">
            <v>0</v>
          </cell>
        </row>
        <row r="878">
          <cell r="A878">
            <v>6</v>
          </cell>
          <cell r="C878" t="str">
            <v>Sekelompok pekerja akan melaksanakan pekerjaan</v>
          </cell>
          <cell r="L878" t="str">
            <v>3.</v>
          </cell>
          <cell r="N878" t="str">
            <v>Mandor</v>
          </cell>
          <cell r="O878" t="str">
            <v>(L03)</v>
          </cell>
          <cell r="P878" t="str">
            <v>jam</v>
          </cell>
          <cell r="Q878">
            <v>0.35</v>
          </cell>
          <cell r="R878">
            <v>3214.29</v>
          </cell>
          <cell r="U878">
            <v>1125.0014999999999</v>
          </cell>
        </row>
        <row r="879">
          <cell r="C879" t="str">
            <v>dengan cara manual dengan menggunakan alat bantu</v>
          </cell>
        </row>
        <row r="880">
          <cell r="Q880" t="str">
            <v xml:space="preserve">JUMLAH HARGA TENAGA   </v>
          </cell>
          <cell r="U880">
            <v>6124.9964999999993</v>
          </cell>
        </row>
        <row r="882">
          <cell r="A882" t="str">
            <v>III.</v>
          </cell>
          <cell r="C882" t="str">
            <v>PEMAKAIAN BAHAN, ALAT DAN TENAGA</v>
          </cell>
          <cell r="L882" t="str">
            <v>B.</v>
          </cell>
          <cell r="N882" t="str">
            <v>BAHAN</v>
          </cell>
        </row>
        <row r="883">
          <cell r="A883" t="str">
            <v xml:space="preserve">   1.</v>
          </cell>
          <cell r="C883" t="str">
            <v>BAHAN</v>
          </cell>
        </row>
        <row r="884">
          <cell r="C884" t="str">
            <v>Untuk mendapatkan 1 M' gorong-gorong diperlukan</v>
          </cell>
          <cell r="L884" t="str">
            <v>1.</v>
          </cell>
          <cell r="N884" t="str">
            <v>Beton K-175</v>
          </cell>
          <cell r="O884" t="str">
            <v>(EI-716)</v>
          </cell>
          <cell r="P884" t="str">
            <v>M3</v>
          </cell>
          <cell r="Q884">
            <v>6.4324109582251016E-2</v>
          </cell>
          <cell r="R884">
            <v>579443.14540291647</v>
          </cell>
          <cell r="U884">
            <v>37272.16438158141</v>
          </cell>
        </row>
        <row r="885">
          <cell r="C885" t="str">
            <v>- Beton K-175 = (22/7*((2*tg/100+d)/2)^2)-(22/7*(d/2)^2))*1</v>
          </cell>
          <cell r="G885" t="str">
            <v>(EI-716)</v>
          </cell>
          <cell r="H885">
            <v>6.4324109582251016E-2</v>
          </cell>
          <cell r="I885" t="str">
            <v>M3</v>
          </cell>
          <cell r="L885" t="str">
            <v>2.</v>
          </cell>
          <cell r="N885" t="str">
            <v>Urugan Porus</v>
          </cell>
          <cell r="O885" t="str">
            <v>(EI-241)</v>
          </cell>
          <cell r="P885" t="str">
            <v>M3</v>
          </cell>
          <cell r="Q885">
            <v>7.1400000000000005E-2</v>
          </cell>
          <cell r="R885">
            <v>186901.40625406182</v>
          </cell>
          <cell r="U885">
            <v>13344.760406540016</v>
          </cell>
        </row>
        <row r="886">
          <cell r="C886" t="str">
            <v>- Timbunan Porus      = {(tp*(0.15+2*tg/100+d+0.15)*1)*1.05}</v>
          </cell>
          <cell r="G886" t="str">
            <v>(EI-241)</v>
          </cell>
          <cell r="H886">
            <v>7.1400000000000005E-2</v>
          </cell>
          <cell r="I886" t="str">
            <v>M3</v>
          </cell>
          <cell r="L886" t="str">
            <v>3.</v>
          </cell>
          <cell r="N886" t="str">
            <v>Mat. Pilihan</v>
          </cell>
          <cell r="O886" t="str">
            <v>(M09)</v>
          </cell>
          <cell r="P886" t="str">
            <v>M3</v>
          </cell>
          <cell r="Q886">
            <v>0.25929000000000008</v>
          </cell>
          <cell r="R886">
            <v>25000</v>
          </cell>
          <cell r="U886">
            <v>6482.2500000000018</v>
          </cell>
        </row>
        <row r="887">
          <cell r="C887" t="str">
            <v>- Material Pilihan  = ((2*tg/100+d+0.15)*(0.15+2*tg/100+d+0.15)</v>
          </cell>
          <cell r="G887" t="str">
            <v>(M09)</v>
          </cell>
          <cell r="H887">
            <v>0.25929000000000008</v>
          </cell>
          <cell r="I887" t="str">
            <v>M3</v>
          </cell>
          <cell r="J887" t="str">
            <v xml:space="preserve"> = Vp</v>
          </cell>
        </row>
        <row r="888">
          <cell r="D888" t="str">
            <v>-(22/7*(0.5*(2*tg/100+d))^2))*1*1.05</v>
          </cell>
        </row>
        <row r="890">
          <cell r="A890" t="str">
            <v xml:space="preserve">   2.</v>
          </cell>
          <cell r="C890" t="str">
            <v>ALAT</v>
          </cell>
          <cell r="Q890" t="str">
            <v xml:space="preserve">JUMLAH HARGA BAHAN   </v>
          </cell>
          <cell r="U890">
            <v>57099.174788121425</v>
          </cell>
        </row>
        <row r="891">
          <cell r="A891" t="str">
            <v>2.a.</v>
          </cell>
          <cell r="C891" t="str">
            <v>TAMPER</v>
          </cell>
          <cell r="G891" t="str">
            <v>(E25)</v>
          </cell>
        </row>
        <row r="892">
          <cell r="C892" t="str">
            <v>Kecepatan</v>
          </cell>
          <cell r="G892" t="str">
            <v>v</v>
          </cell>
          <cell r="H892">
            <v>0.5</v>
          </cell>
          <cell r="I892" t="str">
            <v>Km / Jam</v>
          </cell>
          <cell r="L892" t="str">
            <v>C.</v>
          </cell>
          <cell r="N892" t="str">
            <v>PERALATAN</v>
          </cell>
        </row>
        <row r="893">
          <cell r="C893" t="str">
            <v>Efisiensi alat</v>
          </cell>
          <cell r="G893" t="str">
            <v>Fa</v>
          </cell>
          <cell r="H893">
            <v>0.83</v>
          </cell>
          <cell r="I893" t="str">
            <v>-</v>
          </cell>
        </row>
        <row r="894">
          <cell r="C894" t="str">
            <v>Lebar pemadatan</v>
          </cell>
          <cell r="G894" t="str">
            <v>Lb</v>
          </cell>
          <cell r="H894">
            <v>0.4</v>
          </cell>
          <cell r="I894" t="str">
            <v>M</v>
          </cell>
          <cell r="L894" t="str">
            <v>1.</v>
          </cell>
          <cell r="N894" t="str">
            <v>Tamper</v>
          </cell>
          <cell r="O894" t="str">
            <v>(E25)</v>
          </cell>
          <cell r="P894" t="str">
            <v>jam</v>
          </cell>
          <cell r="Q894">
            <v>7.8099397590361455E-2</v>
          </cell>
          <cell r="R894">
            <v>18672.16854694486</v>
          </cell>
          <cell r="U894">
            <v>1458.2851152220883</v>
          </cell>
        </row>
        <row r="895">
          <cell r="C895" t="str">
            <v>Banyak lintasan</v>
          </cell>
          <cell r="G895" t="str">
            <v>n</v>
          </cell>
          <cell r="H895">
            <v>10</v>
          </cell>
          <cell r="I895" t="str">
            <v>lintasan</v>
          </cell>
          <cell r="L895" t="str">
            <v>2.</v>
          </cell>
          <cell r="N895" t="str">
            <v>Dump Truck</v>
          </cell>
          <cell r="O895" t="str">
            <v>(E08)</v>
          </cell>
          <cell r="P895" t="str">
            <v>jam</v>
          </cell>
          <cell r="Q895">
            <v>7.210090361445784E-2</v>
          </cell>
          <cell r="R895">
            <v>153645.58193291764</v>
          </cell>
          <cell r="U895">
            <v>11077.98529373258</v>
          </cell>
        </row>
        <row r="896">
          <cell r="C896" t="str">
            <v>Tebal lapis hamparan</v>
          </cell>
          <cell r="G896" t="str">
            <v>tp</v>
          </cell>
          <cell r="H896">
            <v>0.2</v>
          </cell>
          <cell r="I896" t="str">
            <v>M</v>
          </cell>
          <cell r="L896" t="str">
            <v>3.</v>
          </cell>
          <cell r="N896" t="str">
            <v>Alat  Bantu</v>
          </cell>
          <cell r="P896" t="str">
            <v>Ls</v>
          </cell>
          <cell r="Q896">
            <v>1</v>
          </cell>
          <cell r="R896">
            <v>150</v>
          </cell>
          <cell r="U896">
            <v>150</v>
          </cell>
        </row>
        <row r="899">
          <cell r="C899" t="str">
            <v>Kap. Prod. / Jam   =</v>
          </cell>
          <cell r="D899" t="str">
            <v>v x 1000 x Fa x Lb x 60</v>
          </cell>
          <cell r="G899" t="str">
            <v>Q1</v>
          </cell>
          <cell r="H899">
            <v>3.3200000000000003</v>
          </cell>
          <cell r="I899" t="str">
            <v xml:space="preserve">M3 / Jam </v>
          </cell>
        </row>
        <row r="900">
          <cell r="D900" t="str">
            <v xml:space="preserve">    n x tp</v>
          </cell>
        </row>
        <row r="902">
          <cell r="C902" t="str">
            <v>Koefisien Alat / m'</v>
          </cell>
          <cell r="D902" t="str">
            <v xml:space="preserve"> =  1  :  Q1 x Vp</v>
          </cell>
          <cell r="G902" t="str">
            <v>(E25)</v>
          </cell>
          <cell r="H902">
            <v>7.8099397590361455E-2</v>
          </cell>
          <cell r="I902" t="str">
            <v>jam</v>
          </cell>
          <cell r="Q902" t="str">
            <v xml:space="preserve">JUMLAH HARGA PERALATAN   </v>
          </cell>
          <cell r="U902">
            <v>12686.270408954668</v>
          </cell>
        </row>
        <row r="904">
          <cell r="A904" t="str">
            <v>2.b.</v>
          </cell>
          <cell r="C904" t="str">
            <v>DUMP TRUCK</v>
          </cell>
          <cell r="G904" t="str">
            <v>(E08)</v>
          </cell>
          <cell r="L904" t="str">
            <v>D.</v>
          </cell>
          <cell r="N904" t="str">
            <v>JUMLAH HARGA TENAGA, BAHAN DAN PERALATAN  ( A + B + C )</v>
          </cell>
          <cell r="U904">
            <v>75910.441697076094</v>
          </cell>
        </row>
        <row r="905">
          <cell r="C905" t="str">
            <v>Kapasitas bak sekali muat</v>
          </cell>
          <cell r="G905" t="str">
            <v>V</v>
          </cell>
          <cell r="H905">
            <v>20</v>
          </cell>
          <cell r="I905" t="str">
            <v>Buah/M'</v>
          </cell>
          <cell r="L905" t="str">
            <v>E.</v>
          </cell>
          <cell r="N905" t="str">
            <v>OVERHEAD &amp; PROFIT</v>
          </cell>
          <cell r="P905">
            <v>10</v>
          </cell>
          <cell r="Q905" t="str">
            <v>%  x  D</v>
          </cell>
          <cell r="U905">
            <v>7591.0441697076094</v>
          </cell>
        </row>
        <row r="906">
          <cell r="C906" t="str">
            <v>Faktor efisiensi alat</v>
          </cell>
          <cell r="G906" t="str">
            <v>Fa</v>
          </cell>
          <cell r="H906">
            <v>0.83</v>
          </cell>
          <cell r="L906" t="str">
            <v>F.</v>
          </cell>
          <cell r="N906" t="str">
            <v>HARGA SATUAN PEKERJAAN  ( D + E )</v>
          </cell>
          <cell r="U906">
            <v>83501.485866783711</v>
          </cell>
        </row>
        <row r="907">
          <cell r="C907" t="str">
            <v>Kecepatanrata-rata bermuatan</v>
          </cell>
          <cell r="G907" t="str">
            <v>v1</v>
          </cell>
          <cell r="H907">
            <v>40</v>
          </cell>
          <cell r="I907" t="str">
            <v>Km/Jam</v>
          </cell>
          <cell r="L907" t="str">
            <v>Note: 1</v>
          </cell>
          <cell r="N907" t="str">
            <v>SATUAN dapat berdasarkan atas jam operasi untuk Tenaga Kerja dan Peralatan, volume dan/atau ukuran</v>
          </cell>
        </row>
        <row r="908">
          <cell r="C908" t="str">
            <v>Kecepatan rata-rata kosong</v>
          </cell>
          <cell r="G908" t="str">
            <v>v2</v>
          </cell>
          <cell r="H908">
            <v>60</v>
          </cell>
          <cell r="I908" t="str">
            <v>Km/Jam</v>
          </cell>
          <cell r="N908" t="str">
            <v>berat untuk bahan-bahan.</v>
          </cell>
        </row>
        <row r="909">
          <cell r="C909" t="str">
            <v>Waktu siklus    :</v>
          </cell>
          <cell r="G909" t="str">
            <v>Ts1</v>
          </cell>
          <cell r="L909">
            <v>2</v>
          </cell>
          <cell r="N909" t="str">
            <v>Kuantitas satuan adalah kuantitas setiap komponen untuk menyelesaikan satu satuan pekerjaan dari nomor</v>
          </cell>
        </row>
        <row r="910">
          <cell r="C910" t="str">
            <v>- Waktu  tempuh in  si  = (L : v1 ) x 60</v>
          </cell>
          <cell r="G910" t="str">
            <v>T1</v>
          </cell>
          <cell r="H910">
            <v>13.087499999999999</v>
          </cell>
          <cell r="I910" t="str">
            <v>menit</v>
          </cell>
          <cell r="N910" t="str">
            <v>mata pembayaran.</v>
          </cell>
        </row>
        <row r="911">
          <cell r="C911" t="str">
            <v>-  Waktutempuh kosong  = (L : v2)  x  60</v>
          </cell>
          <cell r="G911" t="str">
            <v>T2</v>
          </cell>
          <cell r="H911">
            <v>8.7249999999999996</v>
          </cell>
          <cell r="I911" t="str">
            <v>menit</v>
          </cell>
          <cell r="L911">
            <v>3</v>
          </cell>
          <cell r="N911" t="str">
            <v>Biaya satuan untuk peralatan sudah termasuk bahan bakar, bahan habis dipakai dan operator.</v>
          </cell>
        </row>
        <row r="912">
          <cell r="C912" t="str">
            <v>-  Muat, bongkar dan lain-lain</v>
          </cell>
          <cell r="G912" t="str">
            <v>T3</v>
          </cell>
          <cell r="H912">
            <v>50</v>
          </cell>
          <cell r="I912" t="str">
            <v>menit</v>
          </cell>
          <cell r="L912">
            <v>4</v>
          </cell>
          <cell r="N912" t="str">
            <v>Biaya satuan sudah termasuk pengeluaran untuk seluruh pajak yang berkaitan (tetapi tidak termasuk PPN</v>
          </cell>
        </row>
        <row r="913">
          <cell r="G913" t="str">
            <v>Ts1</v>
          </cell>
          <cell r="H913">
            <v>71.8125</v>
          </cell>
          <cell r="I913" t="str">
            <v>menit</v>
          </cell>
          <cell r="N913" t="str">
            <v>yang dibayar dari kontrak) dan biaya-biaya lainnya.</v>
          </cell>
        </row>
        <row r="914">
          <cell r="J914" t="str">
            <v>Berlanjut ke halaman berikut</v>
          </cell>
        </row>
        <row r="915">
          <cell r="A915" t="str">
            <v>ITEM PEMBAYARAN NO.</v>
          </cell>
          <cell r="D915" t="str">
            <v>:  2.3 (8)</v>
          </cell>
          <cell r="J915" t="str">
            <v xml:space="preserve">Analisa EI-235 </v>
          </cell>
        </row>
        <row r="916">
          <cell r="A916" t="str">
            <v>JENIS PEKERJAAN</v>
          </cell>
          <cell r="D916" t="str">
            <v>: Gorong-Gorong Pipa beton tanpa tulangan diameter dalam 100 mm sampai 900 mm</v>
          </cell>
        </row>
        <row r="917">
          <cell r="A917" t="str">
            <v>SATUAN PEMBAYARAN</v>
          </cell>
          <cell r="D917" t="str">
            <v>:  M1</v>
          </cell>
          <cell r="J917" t="str">
            <v xml:space="preserve">         URAIAN ANALISA HARGA SATUAN</v>
          </cell>
        </row>
        <row r="918">
          <cell r="J918" t="str">
            <v>Lanjutan</v>
          </cell>
        </row>
        <row r="920">
          <cell r="A920" t="str">
            <v>No.</v>
          </cell>
          <cell r="C920" t="str">
            <v>U R A I A N</v>
          </cell>
          <cell r="G920" t="str">
            <v>KODE</v>
          </cell>
          <cell r="H920" t="str">
            <v>KOEF.</v>
          </cell>
          <cell r="I920" t="str">
            <v>SATUAN</v>
          </cell>
          <cell r="J920" t="str">
            <v>KETERANGAN</v>
          </cell>
        </row>
        <row r="923">
          <cell r="C923" t="str">
            <v>Kapasitas Produksi / Jam   =</v>
          </cell>
          <cell r="E923" t="str">
            <v>V x Fa x 60</v>
          </cell>
          <cell r="G923" t="str">
            <v>Q2</v>
          </cell>
          <cell r="H923">
            <v>13.869451697127936</v>
          </cell>
          <cell r="I923" t="str">
            <v xml:space="preserve">M' / Jam </v>
          </cell>
        </row>
        <row r="924">
          <cell r="E924" t="str">
            <v>Ts1</v>
          </cell>
        </row>
        <row r="926">
          <cell r="C926" t="str">
            <v>Koefisien Alat / m'</v>
          </cell>
          <cell r="D926" t="str">
            <v xml:space="preserve"> =  1  :  Q2</v>
          </cell>
          <cell r="G926" t="str">
            <v>(E08)</v>
          </cell>
          <cell r="H926">
            <v>7.210090361445784E-2</v>
          </cell>
          <cell r="I926" t="str">
            <v>jam</v>
          </cell>
        </row>
        <row r="929">
          <cell r="A929" t="str">
            <v>2.c.</v>
          </cell>
          <cell r="C929" t="str">
            <v>ALAT  BANTU</v>
          </cell>
        </row>
        <row r="930">
          <cell r="C930" t="str">
            <v>Diperlukan alat-alat bantu kecil</v>
          </cell>
          <cell r="J930" t="str">
            <v>Lump Sump</v>
          </cell>
        </row>
        <row r="931">
          <cell r="C931" t="str">
            <v>- Sekop    =         3   buah</v>
          </cell>
        </row>
        <row r="932">
          <cell r="C932" t="str">
            <v>- Pacul     =         3   buah</v>
          </cell>
        </row>
        <row r="933">
          <cell r="C933" t="str">
            <v>- Alat-alat kecil lain</v>
          </cell>
        </row>
        <row r="935">
          <cell r="A935" t="str">
            <v xml:space="preserve">   3.</v>
          </cell>
          <cell r="C935" t="str">
            <v>TENAGA</v>
          </cell>
        </row>
        <row r="936">
          <cell r="C936" t="str">
            <v>Produksi Gorong-gorong / hari</v>
          </cell>
          <cell r="G936" t="str">
            <v>Qt</v>
          </cell>
          <cell r="H936">
            <v>20</v>
          </cell>
          <cell r="I936" t="str">
            <v>M'</v>
          </cell>
        </row>
        <row r="937">
          <cell r="C937" t="str">
            <v>Kebutuhan tenaga :</v>
          </cell>
        </row>
        <row r="938">
          <cell r="D938" t="str">
            <v>- Pekerja</v>
          </cell>
          <cell r="G938" t="str">
            <v>P</v>
          </cell>
          <cell r="H938">
            <v>5</v>
          </cell>
          <cell r="I938" t="str">
            <v>orang</v>
          </cell>
        </row>
        <row r="939">
          <cell r="D939" t="str">
            <v>- Tukang</v>
          </cell>
          <cell r="G939" t="str">
            <v>T</v>
          </cell>
          <cell r="H939">
            <v>0</v>
          </cell>
          <cell r="I939" t="str">
            <v>orang</v>
          </cell>
        </row>
        <row r="940">
          <cell r="D940" t="str">
            <v>- Mandor</v>
          </cell>
          <cell r="G940" t="str">
            <v>M</v>
          </cell>
          <cell r="H940">
            <v>1</v>
          </cell>
          <cell r="I940" t="str">
            <v>orang</v>
          </cell>
        </row>
        <row r="942">
          <cell r="C942" t="str">
            <v>Koefisien tenaga / M1   :</v>
          </cell>
        </row>
        <row r="943">
          <cell r="D943" t="str">
            <v>- Pekerja</v>
          </cell>
          <cell r="E943" t="str">
            <v>= (Tk x P) : Qt</v>
          </cell>
          <cell r="G943" t="str">
            <v>(L01)</v>
          </cell>
          <cell r="H943">
            <v>1.75</v>
          </cell>
          <cell r="I943" t="str">
            <v>Jam</v>
          </cell>
        </row>
        <row r="944">
          <cell r="D944" t="str">
            <v>- Tukang</v>
          </cell>
          <cell r="E944" t="str">
            <v>= (Tk x T) : Qt</v>
          </cell>
          <cell r="G944" t="str">
            <v>(L02)</v>
          </cell>
          <cell r="H944">
            <v>0</v>
          </cell>
          <cell r="I944" t="str">
            <v>Jam</v>
          </cell>
        </row>
        <row r="945">
          <cell r="D945" t="str">
            <v>- Mandor</v>
          </cell>
          <cell r="E945" t="str">
            <v>= (Tk x M) : Qt</v>
          </cell>
          <cell r="G945" t="str">
            <v>(L03)</v>
          </cell>
          <cell r="H945">
            <v>0.35</v>
          </cell>
          <cell r="I945" t="str">
            <v>Jam</v>
          </cell>
        </row>
        <row r="947">
          <cell r="A947" t="str">
            <v>4.</v>
          </cell>
          <cell r="C947" t="str">
            <v>HARGA DASAR SATUAN UPAH, BAHAN DAN ALAT</v>
          </cell>
        </row>
        <row r="948">
          <cell r="C948" t="str">
            <v>Lihat lampiran.</v>
          </cell>
        </row>
        <row r="951">
          <cell r="A951" t="str">
            <v>5.</v>
          </cell>
          <cell r="C951" t="str">
            <v>ANALISA HARGA SATUAN PEKERJAAN</v>
          </cell>
        </row>
        <row r="952">
          <cell r="C952" t="str">
            <v>Lihat perhitungan dalam FORMULIR STANDAR UNTUK</v>
          </cell>
        </row>
        <row r="953">
          <cell r="C953" t="str">
            <v>PEREKEMAN ANALISA MASING-MASING HARGA</v>
          </cell>
        </row>
        <row r="954">
          <cell r="C954" t="str">
            <v>SATUAN.</v>
          </cell>
        </row>
        <row r="955">
          <cell r="C955" t="str">
            <v>Didapat Harga Satuan Pekerjaan :</v>
          </cell>
        </row>
        <row r="957">
          <cell r="C957" t="str">
            <v xml:space="preserve">Rp.  </v>
          </cell>
          <cell r="D957">
            <v>83501.485866783711</v>
          </cell>
          <cell r="E957" t="str">
            <v xml:space="preserve"> / M'</v>
          </cell>
        </row>
        <row r="960">
          <cell r="A960" t="str">
            <v>6.</v>
          </cell>
          <cell r="C960" t="str">
            <v>WAKTU PELAKSANAAN YANG DIPERLUKAN</v>
          </cell>
        </row>
        <row r="961">
          <cell r="C961" t="str">
            <v>Masa Pelaksanaan :</v>
          </cell>
          <cell r="D961" t="str">
            <v>. . . . . . . . . . . .</v>
          </cell>
          <cell r="E961" t="str">
            <v>bulan</v>
          </cell>
        </row>
        <row r="963">
          <cell r="A963" t="str">
            <v>7.</v>
          </cell>
          <cell r="C963" t="str">
            <v>VOLUME PEKERJAAN YANG DIPERLUKAN</v>
          </cell>
        </row>
        <row r="964">
          <cell r="C964" t="str">
            <v>Volume pekerjaan  :</v>
          </cell>
          <cell r="D964">
            <v>1</v>
          </cell>
          <cell r="E964" t="str">
            <v>M'</v>
          </cell>
        </row>
        <row r="974">
          <cell r="A974" t="str">
            <v>ITEM PEMBAYARAN NO.</v>
          </cell>
          <cell r="D974" t="str">
            <v>:  2.3 (9)</v>
          </cell>
          <cell r="J974" t="str">
            <v xml:space="preserve">Analisa EI-241 </v>
          </cell>
        </row>
        <row r="975">
          <cell r="A975" t="str">
            <v>JENIS PEKERJAAN</v>
          </cell>
          <cell r="D975" t="str">
            <v>: Gorong-gorong persegi beton bertulang pracetak dengan dimensi………</v>
          </cell>
        </row>
        <row r="976">
          <cell r="A976" t="str">
            <v>SATUAN PEMBAYARAN</v>
          </cell>
          <cell r="D976" t="str">
            <v>:  M1</v>
          </cell>
          <cell r="J976" t="str">
            <v xml:space="preserve">         URAIAN ANALISA HARGA SATUAN</v>
          </cell>
        </row>
        <row r="978">
          <cell r="A978" t="str">
            <v>ITEM PEMBAYARAN NO.</v>
          </cell>
          <cell r="D978" t="str">
            <v>:  2.4 (1)</v>
          </cell>
          <cell r="J978" t="str">
            <v xml:space="preserve">Analisa EI-241 </v>
          </cell>
        </row>
        <row r="979">
          <cell r="A979" t="str">
            <v>JENIS PEKERJAAN</v>
          </cell>
          <cell r="D979" t="str">
            <v>:  Timbunan Porous / Bhn.Penyaring</v>
          </cell>
          <cell r="L979" t="str">
            <v>FORMULIR STANDAR UNTUK</v>
          </cell>
        </row>
        <row r="980">
          <cell r="A980" t="str">
            <v>SATUAN PEMBAYARAN</v>
          </cell>
          <cell r="D980" t="str">
            <v>:  M3</v>
          </cell>
          <cell r="J980" t="str">
            <v xml:space="preserve">         URAIAN ANALISA HARGA SATUAN</v>
          </cell>
          <cell r="L980" t="str">
            <v>PEREKAMAN ANALISA MASING-MASING HARGA SATUAN</v>
          </cell>
        </row>
        <row r="981">
          <cell r="L981">
            <v>0</v>
          </cell>
        </row>
        <row r="983">
          <cell r="A983" t="str">
            <v>No.</v>
          </cell>
          <cell r="C983" t="str">
            <v>U R A I A N</v>
          </cell>
          <cell r="G983" t="str">
            <v>KODE</v>
          </cell>
          <cell r="H983" t="str">
            <v>KOEF.</v>
          </cell>
          <cell r="I983" t="str">
            <v>SATUAN</v>
          </cell>
          <cell r="J983" t="str">
            <v>KETERANGAN</v>
          </cell>
        </row>
        <row r="984">
          <cell r="L984" t="str">
            <v>PROYEK</v>
          </cell>
          <cell r="O984" t="str">
            <v>:</v>
          </cell>
        </row>
        <row r="985">
          <cell r="L985" t="str">
            <v>No. PAKET KONTRAK</v>
          </cell>
          <cell r="O985" t="str">
            <v>:</v>
          </cell>
        </row>
        <row r="986">
          <cell r="A986" t="str">
            <v>I.</v>
          </cell>
          <cell r="C986" t="str">
            <v>ASUMSI</v>
          </cell>
          <cell r="L986" t="str">
            <v>NAMA PAKET</v>
          </cell>
          <cell r="O986" t="str">
            <v>:</v>
          </cell>
        </row>
        <row r="987">
          <cell r="A987">
            <v>1</v>
          </cell>
          <cell r="C987" t="str">
            <v>Pekerjaan dilakukan secara manual</v>
          </cell>
          <cell r="L987" t="str">
            <v>PROP / KAB / KODYA</v>
          </cell>
          <cell r="O987" t="str">
            <v>:</v>
          </cell>
        </row>
        <row r="988">
          <cell r="A988">
            <v>2</v>
          </cell>
          <cell r="C988" t="str">
            <v>Lokasi pekerjaan : sepanjang jalan</v>
          </cell>
          <cell r="L988" t="str">
            <v>ITEM PEMBAYARAN NO.</v>
          </cell>
          <cell r="O988" t="str">
            <v>:  2.4 (1)</v>
          </cell>
          <cell r="R988" t="str">
            <v>PERKIRAAN VOL. PEK.</v>
          </cell>
          <cell r="T988" t="str">
            <v>:</v>
          </cell>
          <cell r="U988">
            <v>1</v>
          </cell>
        </row>
        <row r="989">
          <cell r="A989">
            <v>3</v>
          </cell>
          <cell r="C989" t="str">
            <v>Kondisi Jalan   :  sedang / baik</v>
          </cell>
          <cell r="L989" t="str">
            <v>JENIS PEKERJAAN</v>
          </cell>
          <cell r="O989" t="str">
            <v>:  Timbunan Porous / Bhn.Penyaring</v>
          </cell>
          <cell r="R989" t="str">
            <v>TOTAL HARGA (Rp.)</v>
          </cell>
          <cell r="T989" t="str">
            <v>:</v>
          </cell>
          <cell r="U989">
            <v>83501.485866783711</v>
          </cell>
        </row>
        <row r="990">
          <cell r="A990">
            <v>4</v>
          </cell>
          <cell r="C990" t="str">
            <v>Jam kerja efektif per-hari</v>
          </cell>
          <cell r="G990" t="str">
            <v>Tk</v>
          </cell>
          <cell r="H990">
            <v>7</v>
          </cell>
          <cell r="I990" t="str">
            <v>Jam</v>
          </cell>
          <cell r="L990" t="str">
            <v>SATUAN PEMBAYARAN</v>
          </cell>
          <cell r="O990" t="str">
            <v>:  M3</v>
          </cell>
          <cell r="R990" t="str">
            <v>% THD. BIAYA PROYEK</v>
          </cell>
          <cell r="T990" t="str">
            <v>:</v>
          </cell>
          <cell r="U990" t="e">
            <v>#DIV/0!</v>
          </cell>
        </row>
        <row r="991">
          <cell r="A991">
            <v>5</v>
          </cell>
          <cell r="C991" t="str">
            <v>Faktor kehilangan material</v>
          </cell>
          <cell r="G991" t="str">
            <v>Fh</v>
          </cell>
          <cell r="H991">
            <v>1.1000000000000001</v>
          </cell>
          <cell r="I991" t="str">
            <v>-</v>
          </cell>
        </row>
        <row r="992">
          <cell r="A992">
            <v>6</v>
          </cell>
          <cell r="C992" t="str">
            <v>Material Porous terdiri dari batu pecah dan pasir</v>
          </cell>
        </row>
        <row r="993">
          <cell r="Q993" t="str">
            <v>PERKIRAAN</v>
          </cell>
          <cell r="R993" t="str">
            <v>HARGA</v>
          </cell>
          <cell r="S993" t="str">
            <v>JUMLAH</v>
          </cell>
        </row>
        <row r="994">
          <cell r="A994" t="str">
            <v>II.</v>
          </cell>
          <cell r="C994" t="str">
            <v>URUTAN KERJA</v>
          </cell>
          <cell r="L994" t="str">
            <v>NO.</v>
          </cell>
          <cell r="N994" t="str">
            <v>KOMPONEN</v>
          </cell>
          <cell r="P994" t="str">
            <v>SATUAN</v>
          </cell>
          <cell r="Q994" t="str">
            <v>KUANTITAS</v>
          </cell>
          <cell r="R994" t="str">
            <v>SATUAN</v>
          </cell>
          <cell r="S994" t="str">
            <v>HARGA</v>
          </cell>
        </row>
        <row r="995">
          <cell r="A995">
            <v>1</v>
          </cell>
          <cell r="C995" t="str">
            <v>Material Porous diterima dilokasi pekerjaan</v>
          </cell>
          <cell r="R995" t="str">
            <v>(Rp.)</v>
          </cell>
          <cell r="S995" t="str">
            <v>(Rp.)</v>
          </cell>
        </row>
        <row r="996">
          <cell r="A996">
            <v>2</v>
          </cell>
          <cell r="C996" t="str">
            <v>Material dipadatkan dengan menggunakan</v>
          </cell>
        </row>
        <row r="997">
          <cell r="C997" t="str">
            <v>Tamper</v>
          </cell>
        </row>
        <row r="998">
          <cell r="A998">
            <v>3</v>
          </cell>
          <cell r="C998" t="str">
            <v>Pemadatan dilakukan lapis demi lapis</v>
          </cell>
          <cell r="G998" t="str">
            <v>t</v>
          </cell>
          <cell r="H998">
            <v>0.15</v>
          </cell>
          <cell r="I998" t="str">
            <v>M</v>
          </cell>
          <cell r="L998" t="str">
            <v>A.</v>
          </cell>
          <cell r="N998" t="str">
            <v>TENAGA</v>
          </cell>
        </row>
        <row r="999">
          <cell r="A999">
            <v>4</v>
          </cell>
          <cell r="C999" t="str">
            <v>Pekerjaan galian dilaksanakan oleh pekerja</v>
          </cell>
        </row>
        <row r="1000">
          <cell r="L1000" t="str">
            <v>1.</v>
          </cell>
          <cell r="N1000" t="str">
            <v>Pekerja</v>
          </cell>
          <cell r="O1000" t="str">
            <v>(L01)</v>
          </cell>
          <cell r="P1000" t="str">
            <v>Jam</v>
          </cell>
          <cell r="Q1000">
            <v>2.8</v>
          </cell>
          <cell r="R1000">
            <v>2857.14</v>
          </cell>
          <cell r="U1000">
            <v>7999.9919999999993</v>
          </cell>
        </row>
        <row r="1001">
          <cell r="A1001" t="str">
            <v>III.</v>
          </cell>
          <cell r="C1001" t="str">
            <v>PEMAKAIAN BAHAN, ALAT DAN TENAGA</v>
          </cell>
          <cell r="L1001" t="str">
            <v>2.</v>
          </cell>
          <cell r="N1001" t="str">
            <v>Mandor</v>
          </cell>
          <cell r="O1001" t="str">
            <v>(L03)</v>
          </cell>
          <cell r="P1001" t="str">
            <v>Jam</v>
          </cell>
          <cell r="Q1001">
            <v>0.7</v>
          </cell>
          <cell r="R1001">
            <v>3214.29</v>
          </cell>
          <cell r="U1001">
            <v>2250.0029999999997</v>
          </cell>
        </row>
        <row r="1002">
          <cell r="A1002" t="str">
            <v xml:space="preserve">   1.</v>
          </cell>
          <cell r="C1002" t="str">
            <v>BAHAN</v>
          </cell>
        </row>
        <row r="1003">
          <cell r="C1003" t="str">
            <v>Material Porous terdiri dari :</v>
          </cell>
        </row>
        <row r="1004">
          <cell r="C1004" t="str">
            <v>- Batu pecah</v>
          </cell>
          <cell r="G1004" t="str">
            <v>Bt</v>
          </cell>
          <cell r="H1004">
            <v>50</v>
          </cell>
          <cell r="I1004" t="str">
            <v>%</v>
          </cell>
          <cell r="Q1004" t="str">
            <v xml:space="preserve">JUMLAH HARGA TENAGA   </v>
          </cell>
          <cell r="U1004">
            <v>10249.994999999999</v>
          </cell>
        </row>
        <row r="1005">
          <cell r="C1005" t="str">
            <v>- Pasir</v>
          </cell>
          <cell r="G1005" t="str">
            <v>Ps</v>
          </cell>
          <cell r="H1005">
            <v>50</v>
          </cell>
          <cell r="I1005" t="str">
            <v>%</v>
          </cell>
        </row>
        <row r="1006">
          <cell r="L1006" t="str">
            <v>B.</v>
          </cell>
          <cell r="N1006" t="str">
            <v>BAHAN</v>
          </cell>
        </row>
        <row r="1007">
          <cell r="C1007" t="str">
            <v>Kebutuhan Batu Pecah / M3  = (Bt : 100) x Fh</v>
          </cell>
          <cell r="G1007" t="str">
            <v>(M03)</v>
          </cell>
          <cell r="H1007">
            <v>0.55000000000000004</v>
          </cell>
          <cell r="I1007" t="str">
            <v>M3</v>
          </cell>
          <cell r="J1007" t="str">
            <v xml:space="preserve"> Agregat Kasar</v>
          </cell>
        </row>
        <row r="1008">
          <cell r="C1008" t="str">
            <v>Kebutuhan Pasir / M3   =  (Ps : 100) x Fh</v>
          </cell>
          <cell r="G1008" t="str">
            <v>(M01)</v>
          </cell>
          <cell r="H1008">
            <v>0.55000000000000004</v>
          </cell>
          <cell r="I1008" t="str">
            <v>M3</v>
          </cell>
          <cell r="L1008" t="str">
            <v>1.</v>
          </cell>
          <cell r="N1008" t="str">
            <v>Agregat Kasar</v>
          </cell>
          <cell r="O1008" t="str">
            <v>(M03)</v>
          </cell>
          <cell r="P1008" t="str">
            <v>M3</v>
          </cell>
          <cell r="Q1008">
            <v>0.55000000000000004</v>
          </cell>
          <cell r="R1008">
            <v>222345.54558042376</v>
          </cell>
          <cell r="U1008">
            <v>122290.05006923308</v>
          </cell>
        </row>
        <row r="1009">
          <cell r="L1009" t="str">
            <v>2.</v>
          </cell>
          <cell r="N1009" t="str">
            <v>Pasir</v>
          </cell>
          <cell r="O1009" t="str">
            <v>(M01)</v>
          </cell>
          <cell r="P1009" t="str">
            <v>M3</v>
          </cell>
          <cell r="Q1009">
            <v>0.55000000000000004</v>
          </cell>
          <cell r="R1009">
            <v>54300</v>
          </cell>
          <cell r="U1009">
            <v>29865.000000000004</v>
          </cell>
        </row>
        <row r="1011">
          <cell r="A1011" t="str">
            <v xml:space="preserve">   2.</v>
          </cell>
          <cell r="C1011" t="str">
            <v>ALAT</v>
          </cell>
        </row>
        <row r="1012">
          <cell r="A1012" t="str">
            <v>2.a.</v>
          </cell>
          <cell r="C1012" t="str">
            <v>HAND COMPACTOR</v>
          </cell>
          <cell r="G1012" t="str">
            <v>(E25)</v>
          </cell>
        </row>
        <row r="1013">
          <cell r="C1013" t="str">
            <v>Kecepatan</v>
          </cell>
          <cell r="G1013" t="str">
            <v>v</v>
          </cell>
          <cell r="H1013">
            <v>0.25</v>
          </cell>
          <cell r="I1013" t="str">
            <v>Km / Jam</v>
          </cell>
        </row>
        <row r="1014">
          <cell r="C1014" t="str">
            <v>Efisiensi alat</v>
          </cell>
          <cell r="G1014" t="str">
            <v>Fa</v>
          </cell>
          <cell r="H1014">
            <v>0.83</v>
          </cell>
          <cell r="I1014" t="str">
            <v>-</v>
          </cell>
          <cell r="Q1014" t="str">
            <v xml:space="preserve">JUMLAH HARGA BAHAN   </v>
          </cell>
          <cell r="U1014">
            <v>152155.05006923308</v>
          </cell>
        </row>
        <row r="1015">
          <cell r="C1015" t="str">
            <v>Lebar pemadatan</v>
          </cell>
          <cell r="G1015" t="str">
            <v>b</v>
          </cell>
          <cell r="H1015">
            <v>0.25</v>
          </cell>
          <cell r="I1015" t="str">
            <v>M</v>
          </cell>
        </row>
        <row r="1016">
          <cell r="C1016" t="str">
            <v>Banyak lintasan</v>
          </cell>
          <cell r="G1016" t="str">
            <v>n</v>
          </cell>
          <cell r="H1016">
            <v>10</v>
          </cell>
          <cell r="I1016" t="str">
            <v>lintasan</v>
          </cell>
          <cell r="L1016" t="str">
            <v>C.</v>
          </cell>
          <cell r="N1016" t="str">
            <v>PERALATAN</v>
          </cell>
        </row>
        <row r="1018">
          <cell r="L1018" t="str">
            <v>1.</v>
          </cell>
          <cell r="N1018" t="str">
            <v>Tamper</v>
          </cell>
          <cell r="O1018" t="str">
            <v>(E25)</v>
          </cell>
          <cell r="P1018" t="str">
            <v>Jam</v>
          </cell>
          <cell r="Q1018">
            <v>1.285140562248996</v>
          </cell>
          <cell r="R1018">
            <v>18672.16854694486</v>
          </cell>
          <cell r="U1018">
            <v>23996.361184828736</v>
          </cell>
        </row>
        <row r="1019">
          <cell r="C1019" t="str">
            <v>Kap. Prod. / Jam   =</v>
          </cell>
          <cell r="D1019" t="str">
            <v>v x 1000 x Fa x b x t</v>
          </cell>
          <cell r="G1019" t="str">
            <v>Q1</v>
          </cell>
          <cell r="H1019">
            <v>0.77812499999999996</v>
          </cell>
          <cell r="I1019" t="str">
            <v xml:space="preserve">M3 / Jam </v>
          </cell>
          <cell r="L1019" t="str">
            <v>2.</v>
          </cell>
          <cell r="N1019" t="str">
            <v>Alat  Bantu</v>
          </cell>
          <cell r="P1019" t="str">
            <v>Ls</v>
          </cell>
          <cell r="Q1019">
            <v>1</v>
          </cell>
          <cell r="R1019">
            <v>500</v>
          </cell>
          <cell r="U1019">
            <v>500</v>
          </cell>
        </row>
        <row r="1020">
          <cell r="D1020" t="str">
            <v xml:space="preserve">        n</v>
          </cell>
        </row>
        <row r="1022">
          <cell r="C1022" t="str">
            <v>Koefisien Alat / M3</v>
          </cell>
          <cell r="D1022" t="str">
            <v xml:space="preserve"> =  1  :  Q1</v>
          </cell>
          <cell r="G1022" t="str">
            <v>(E25)</v>
          </cell>
          <cell r="H1022">
            <v>1.285140562248996</v>
          </cell>
          <cell r="I1022" t="str">
            <v>Jam</v>
          </cell>
        </row>
        <row r="1025">
          <cell r="A1025" t="str">
            <v>2.b.</v>
          </cell>
          <cell r="C1025" t="str">
            <v>ALAT  BANTU</v>
          </cell>
        </row>
        <row r="1026">
          <cell r="C1026" t="str">
            <v>Diperlukan alat-alat bantu kecil</v>
          </cell>
          <cell r="J1026" t="str">
            <v>Lump Sump</v>
          </cell>
          <cell r="Q1026" t="str">
            <v xml:space="preserve">JUMLAH HARGA PERALATAN   </v>
          </cell>
          <cell r="U1026">
            <v>24496.361184828736</v>
          </cell>
        </row>
        <row r="1027">
          <cell r="C1027" t="str">
            <v>- Sekop    =         3   buah</v>
          </cell>
        </row>
        <row r="1028">
          <cell r="C1028" t="str">
            <v>- Alat-alat kecil lain</v>
          </cell>
          <cell r="L1028" t="str">
            <v>D.</v>
          </cell>
          <cell r="N1028" t="str">
            <v>JUMLAH HARGA TENAGA, BAHAN DAN PERALATAN  ( A + B + C )</v>
          </cell>
          <cell r="U1028">
            <v>186901.40625406182</v>
          </cell>
        </row>
        <row r="1029">
          <cell r="L1029" t="str">
            <v>E.</v>
          </cell>
          <cell r="N1029" t="str">
            <v>OVERHEAD &amp; PROFIT</v>
          </cell>
          <cell r="P1029">
            <v>10</v>
          </cell>
          <cell r="Q1029" t="str">
            <v>%  x  D</v>
          </cell>
          <cell r="U1029">
            <v>18690.140625406184</v>
          </cell>
        </row>
        <row r="1030">
          <cell r="L1030" t="str">
            <v>F.</v>
          </cell>
          <cell r="N1030" t="str">
            <v>HARGA SATUAN PEKERJAAN  ( D + E )</v>
          </cell>
          <cell r="U1030">
            <v>205591.54687946799</v>
          </cell>
        </row>
        <row r="1031">
          <cell r="L1031" t="str">
            <v>Note: 1</v>
          </cell>
          <cell r="N1031" t="str">
            <v>SATUAN dapat berdasarkan atas jam operasi untuk Tenaga Kerja dan Peralatan, volume dan/atau ukuran</v>
          </cell>
        </row>
        <row r="1032">
          <cell r="N1032" t="str">
            <v>berat untuk bahan-bahan.</v>
          </cell>
        </row>
        <row r="1033">
          <cell r="L1033">
            <v>2</v>
          </cell>
          <cell r="N1033" t="str">
            <v>Kuantitas satuan adalah kuantitas setiap komponen untuk menyelesaikan satu satuan pekerjaan dari nomor</v>
          </cell>
        </row>
        <row r="1034">
          <cell r="N1034" t="str">
            <v>mata pembayaran.</v>
          </cell>
        </row>
        <row r="1035">
          <cell r="L1035">
            <v>3</v>
          </cell>
          <cell r="N1035" t="str">
            <v>Biaya satuan untuk peralatan sudah termasuk bahan bakar, bahan habis dipakai dan operator.</v>
          </cell>
        </row>
        <row r="1036">
          <cell r="L1036">
            <v>4</v>
          </cell>
          <cell r="N1036" t="str">
            <v>Biaya satuan sudah termasuk pengeluaran untuk seluruh pajak yang berkaitan (tetapi tidak termasuk PPN</v>
          </cell>
        </row>
        <row r="1037">
          <cell r="N1037" t="str">
            <v>yang dibayar dari kontrak) dan biaya-biaya lainnya.</v>
          </cell>
        </row>
        <row r="1038">
          <cell r="J1038" t="str">
            <v>Berlanjut ke halaman berikut</v>
          </cell>
        </row>
        <row r="1039">
          <cell r="A1039" t="str">
            <v>ITEM PEMBAYARAN NO.</v>
          </cell>
          <cell r="D1039" t="str">
            <v>:  2.4 (1)</v>
          </cell>
          <cell r="J1039" t="str">
            <v xml:space="preserve">Analisa EI-241 </v>
          </cell>
        </row>
        <row r="1040">
          <cell r="A1040" t="str">
            <v>JENIS PEKERJAAN</v>
          </cell>
          <cell r="D1040" t="str">
            <v>:  Timbunan Porous / Bhn.Penyaring</v>
          </cell>
        </row>
        <row r="1041">
          <cell r="A1041" t="str">
            <v>SATUAN PEMBAYARAN</v>
          </cell>
          <cell r="D1041" t="str">
            <v>:  M3</v>
          </cell>
          <cell r="J1041" t="str">
            <v xml:space="preserve">         URAIAN ANALISA HARGA SATUAN</v>
          </cell>
        </row>
        <row r="1042">
          <cell r="J1042" t="str">
            <v>Lanjutan</v>
          </cell>
        </row>
        <row r="1044">
          <cell r="A1044" t="str">
            <v>No.</v>
          </cell>
          <cell r="C1044" t="str">
            <v>U R A I A N</v>
          </cell>
          <cell r="G1044" t="str">
            <v>KODE</v>
          </cell>
          <cell r="H1044" t="str">
            <v>KOEF.</v>
          </cell>
          <cell r="I1044" t="str">
            <v>SATUAN</v>
          </cell>
          <cell r="J1044" t="str">
            <v>KETERANGAN</v>
          </cell>
        </row>
        <row r="1047">
          <cell r="A1047" t="str">
            <v xml:space="preserve">   3.</v>
          </cell>
          <cell r="C1047" t="str">
            <v>TENAGA</v>
          </cell>
        </row>
        <row r="1048">
          <cell r="C1048" t="str">
            <v>Produksi yang dapat diselesaikan / hari</v>
          </cell>
          <cell r="G1048" t="str">
            <v>Qt</v>
          </cell>
          <cell r="H1048">
            <v>10</v>
          </cell>
          <cell r="I1048" t="str">
            <v>M3</v>
          </cell>
        </row>
        <row r="1049">
          <cell r="C1049" t="str">
            <v>Kebutuhan tenaga :</v>
          </cell>
        </row>
        <row r="1050">
          <cell r="D1050" t="str">
            <v>- Pekerja</v>
          </cell>
          <cell r="G1050" t="str">
            <v>P</v>
          </cell>
          <cell r="H1050">
            <v>4</v>
          </cell>
          <cell r="I1050" t="str">
            <v>orang</v>
          </cell>
        </row>
        <row r="1051">
          <cell r="D1051" t="str">
            <v>- Mandor</v>
          </cell>
          <cell r="G1051" t="str">
            <v>M</v>
          </cell>
          <cell r="H1051">
            <v>1</v>
          </cell>
          <cell r="I1051" t="str">
            <v>orang</v>
          </cell>
        </row>
        <row r="1054">
          <cell r="C1054" t="str">
            <v>Koefisien tenaga / M3   :</v>
          </cell>
        </row>
        <row r="1055">
          <cell r="D1055" t="str">
            <v>- Pekerja</v>
          </cell>
          <cell r="E1055" t="str">
            <v>= (Tk x P) : Qt</v>
          </cell>
          <cell r="G1055" t="str">
            <v>(L01)</v>
          </cell>
          <cell r="H1055">
            <v>2.8</v>
          </cell>
          <cell r="I1055" t="str">
            <v>Jam</v>
          </cell>
        </row>
        <row r="1056">
          <cell r="D1056" t="str">
            <v>- Mandor</v>
          </cell>
          <cell r="E1056" t="str">
            <v>= (Tk x M) : Qt</v>
          </cell>
          <cell r="G1056" t="str">
            <v>(L03)</v>
          </cell>
          <cell r="H1056">
            <v>0.7</v>
          </cell>
          <cell r="I1056" t="str">
            <v>Jam</v>
          </cell>
        </row>
        <row r="1059">
          <cell r="A1059" t="str">
            <v>4.</v>
          </cell>
          <cell r="C1059" t="str">
            <v>HARGA DASAR SATUAN UPAH, BAHAN DAN ALAT</v>
          </cell>
        </row>
        <row r="1060">
          <cell r="C1060" t="str">
            <v>Lihat lampiran.</v>
          </cell>
        </row>
        <row r="1063">
          <cell r="A1063" t="str">
            <v>5.</v>
          </cell>
          <cell r="C1063" t="str">
            <v>ANALISA HARGA SATUAN PEKERJAAN</v>
          </cell>
        </row>
        <row r="1064">
          <cell r="C1064" t="str">
            <v>Lihat perhitungan dalam FORMULIR STANDAR UNTUK</v>
          </cell>
        </row>
        <row r="1065">
          <cell r="C1065" t="str">
            <v>PEREKEMAN ANALISA MASING-MASING HARGA</v>
          </cell>
        </row>
        <row r="1066">
          <cell r="C1066" t="str">
            <v>SATUAN.</v>
          </cell>
        </row>
        <row r="1067">
          <cell r="C1067" t="str">
            <v>Didapat Harga Satuan Pekerjaan :</v>
          </cell>
        </row>
        <row r="1069">
          <cell r="C1069" t="str">
            <v xml:space="preserve">Rp.  </v>
          </cell>
          <cell r="D1069">
            <v>205591.54687946799</v>
          </cell>
          <cell r="E1069" t="str">
            <v xml:space="preserve"> / M3</v>
          </cell>
        </row>
        <row r="1072">
          <cell r="A1072" t="str">
            <v>6.</v>
          </cell>
          <cell r="C1072" t="str">
            <v>WAKTU PELAKSANAAN YANG DIPERLUKAN</v>
          </cell>
        </row>
        <row r="1073">
          <cell r="C1073" t="str">
            <v>Masa Pelaksanaan :</v>
          </cell>
          <cell r="D1073" t="str">
            <v>. . . . . . . . . . . .</v>
          </cell>
          <cell r="E1073" t="str">
            <v>bulan</v>
          </cell>
        </row>
        <row r="1075">
          <cell r="A1075" t="str">
            <v>7.</v>
          </cell>
          <cell r="C1075" t="str">
            <v>VOLUME PEKERJAAN YANG DIPERLUKAN</v>
          </cell>
        </row>
        <row r="1076">
          <cell r="C1076" t="str">
            <v>Volume pekerjaan  :</v>
          </cell>
          <cell r="D1076">
            <v>1</v>
          </cell>
          <cell r="E1076" t="str">
            <v>M3</v>
          </cell>
        </row>
        <row r="1097">
          <cell r="T1097" t="str">
            <v xml:space="preserve">Analisa LI-242 </v>
          </cell>
        </row>
        <row r="1098">
          <cell r="A1098" t="str">
            <v>ITEM PEMBAYARAN NO.</v>
          </cell>
          <cell r="D1098" t="str">
            <v>:  2.4 (2)</v>
          </cell>
          <cell r="J1098" t="str">
            <v xml:space="preserve">Analisa LI-242 </v>
          </cell>
        </row>
        <row r="1099">
          <cell r="A1099" t="str">
            <v>JENIS PEKERJAAN</v>
          </cell>
          <cell r="D1099" t="str">
            <v>:  Anyaman Filter Plastik</v>
          </cell>
          <cell r="L1099" t="str">
            <v>FORMULIR STANDAR UNTUK</v>
          </cell>
        </row>
        <row r="1100">
          <cell r="A1100" t="str">
            <v>SATUAN PEMBAYARAN</v>
          </cell>
          <cell r="D1100" t="str">
            <v>:  M2</v>
          </cell>
          <cell r="J1100" t="str">
            <v xml:space="preserve">         URAIAN ANALISA HARGA SATUAN</v>
          </cell>
          <cell r="L1100" t="str">
            <v>PEREKAMAN ANALISA MASING-MASING HARGA SATUAN</v>
          </cell>
        </row>
      </sheetData>
      <sheetData sheetId="1" refreshError="1"/>
    </sheetDataSet>
  </externalBook>
</externalLink>
</file>

<file path=xl/externalLinks/externalLink268.xml><?xml version="1.0" encoding="utf-8"?>
<externalLink xmlns="http://schemas.openxmlformats.org/spreadsheetml/2006/main">
  <externalBook xmlns:r="http://schemas.openxmlformats.org/officeDocument/2006/relationships" r:id="rId1">
    <sheetNames>
      <sheetName val="3-DIV3"/>
      <sheetName val="3_DIV3"/>
    </sheetNames>
    <sheetDataSet>
      <sheetData sheetId="0" refreshError="1">
        <row r="1">
          <cell r="A1" t="str">
            <v>ITEM PEMBAYARAN NO.</v>
          </cell>
          <cell r="D1" t="str">
            <v>:  3.1 (1)</v>
          </cell>
          <cell r="J1" t="str">
            <v>Analisa EI-311</v>
          </cell>
          <cell r="T1" t="str">
            <v>Analisa EI-311</v>
          </cell>
        </row>
        <row r="2">
          <cell r="A2" t="str">
            <v>JENIS PEKERJAAN</v>
          </cell>
          <cell r="D2" t="str">
            <v>:  Galian Biasa</v>
          </cell>
        </row>
        <row r="3">
          <cell r="A3" t="str">
            <v>SATUAN PEMBAYARAN</v>
          </cell>
          <cell r="D3" t="str">
            <v>:  M3</v>
          </cell>
          <cell r="H3" t="str">
            <v xml:space="preserve">         URAIAN ANALISA HARGA SATUAN</v>
          </cell>
          <cell r="L3" t="str">
            <v>FORMULIR STANDAR UNTUK</v>
          </cell>
        </row>
        <row r="4">
          <cell r="L4" t="str">
            <v>PEREKAMAN ANALISA MASING-MASING HARGA SATUAN</v>
          </cell>
        </row>
        <row r="5">
          <cell r="L5">
            <v>0</v>
          </cell>
        </row>
        <row r="6">
          <cell r="A6" t="str">
            <v>No.</v>
          </cell>
          <cell r="C6" t="str">
            <v>U R A I A N</v>
          </cell>
          <cell r="G6" t="str">
            <v>KODE</v>
          </cell>
          <cell r="H6" t="str">
            <v>KOEF.</v>
          </cell>
          <cell r="I6" t="str">
            <v>SATUAN</v>
          </cell>
          <cell r="J6" t="str">
            <v>KETERANGAN</v>
          </cell>
        </row>
        <row r="8">
          <cell r="L8" t="str">
            <v>PROYEK</v>
          </cell>
          <cell r="O8" t="str">
            <v>:</v>
          </cell>
        </row>
        <row r="9">
          <cell r="A9" t="str">
            <v>I.</v>
          </cell>
          <cell r="C9" t="str">
            <v>ASUMSI</v>
          </cell>
          <cell r="L9" t="str">
            <v>No. PAKET KONTRAK</v>
          </cell>
          <cell r="O9" t="str">
            <v>:</v>
          </cell>
        </row>
        <row r="10">
          <cell r="A10">
            <v>1</v>
          </cell>
          <cell r="C10" t="str">
            <v>Menggunakan alat berat (cara mekanik)</v>
          </cell>
          <cell r="L10" t="str">
            <v>NAMA PAKET</v>
          </cell>
          <cell r="O10" t="str">
            <v>:</v>
          </cell>
        </row>
        <row r="11">
          <cell r="A11">
            <v>2</v>
          </cell>
          <cell r="C11" t="str">
            <v>Lokasi pekerjaan : sepanjang jalan</v>
          </cell>
          <cell r="L11" t="str">
            <v>PROP / KAB / KODYA</v>
          </cell>
          <cell r="O11" t="str">
            <v>:</v>
          </cell>
        </row>
        <row r="12">
          <cell r="A12">
            <v>3</v>
          </cell>
          <cell r="C12" t="str">
            <v>Kondisi Jalan   :  sedang / baik</v>
          </cell>
          <cell r="L12" t="str">
            <v>ITEM PEMBAYARAN NO.</v>
          </cell>
          <cell r="O12" t="str">
            <v>:  3.1 (1)</v>
          </cell>
          <cell r="R12" t="str">
            <v>PERKIRAAN VOL. PEK.</v>
          </cell>
          <cell r="T12" t="str">
            <v>:</v>
          </cell>
          <cell r="U12">
            <v>0</v>
          </cell>
        </row>
        <row r="13">
          <cell r="A13">
            <v>4</v>
          </cell>
          <cell r="C13" t="str">
            <v>Jam kerja efektif per-hari</v>
          </cell>
          <cell r="G13" t="str">
            <v>Tk</v>
          </cell>
          <cell r="H13">
            <v>7</v>
          </cell>
          <cell r="I13" t="str">
            <v>Jam</v>
          </cell>
          <cell r="L13" t="str">
            <v>JENIS PEKERJAAN</v>
          </cell>
          <cell r="O13" t="str">
            <v>:  Galian Biasa</v>
          </cell>
          <cell r="R13" t="str">
            <v>TOTAL HARGA (Rp.)</v>
          </cell>
          <cell r="T13" t="str">
            <v>:</v>
          </cell>
          <cell r="U13">
            <v>0</v>
          </cell>
        </row>
        <row r="14">
          <cell r="A14">
            <v>5</v>
          </cell>
          <cell r="C14" t="str">
            <v>Faktor pengembangan bahan</v>
          </cell>
          <cell r="G14" t="str">
            <v>Fk</v>
          </cell>
          <cell r="H14">
            <v>1.2</v>
          </cell>
          <cell r="I14" t="str">
            <v>-</v>
          </cell>
          <cell r="L14" t="str">
            <v>SATUAN PEMBAYARAN</v>
          </cell>
          <cell r="O14" t="str">
            <v>:  M3</v>
          </cell>
          <cell r="R14" t="str">
            <v>% THD. BIAYA PROYEK</v>
          </cell>
          <cell r="T14" t="str">
            <v>:</v>
          </cell>
          <cell r="U14" t="e">
            <v>#DIV/0!</v>
          </cell>
        </row>
        <row r="17">
          <cell r="A17" t="str">
            <v>II.</v>
          </cell>
          <cell r="C17" t="str">
            <v>URUTAN KERJA</v>
          </cell>
          <cell r="Q17" t="str">
            <v>PERKIRAAN</v>
          </cell>
          <cell r="R17" t="str">
            <v>HARGA</v>
          </cell>
          <cell r="S17" t="str">
            <v>JUMLAH</v>
          </cell>
        </row>
        <row r="18">
          <cell r="A18">
            <v>1</v>
          </cell>
          <cell r="C18" t="str">
            <v>Tanah yang dipotong umumnya berada disisi jalan</v>
          </cell>
          <cell r="L18" t="str">
            <v>NO.</v>
          </cell>
          <cell r="N18" t="str">
            <v>KOMPONEN</v>
          </cell>
          <cell r="P18" t="str">
            <v>SATUAN</v>
          </cell>
          <cell r="Q18" t="str">
            <v>KUANTITAS</v>
          </cell>
          <cell r="R18" t="str">
            <v>SATUAN</v>
          </cell>
          <cell r="S18" t="str">
            <v>HARGA</v>
          </cell>
        </row>
        <row r="19">
          <cell r="A19">
            <v>2</v>
          </cell>
          <cell r="C19" t="str">
            <v>Penggalian dilakukan dengan menggunakan Excavator</v>
          </cell>
          <cell r="R19" t="str">
            <v>(Rp.)</v>
          </cell>
          <cell r="S19" t="str">
            <v>(Rp.)</v>
          </cell>
        </row>
        <row r="20">
          <cell r="A20">
            <v>3</v>
          </cell>
          <cell r="C20" t="str">
            <v>Selanjutnya Excavator menuangkan material hasil</v>
          </cell>
        </row>
        <row r="21">
          <cell r="C21" t="str">
            <v>galian kedalam Dump Truck</v>
          </cell>
        </row>
        <row r="22">
          <cell r="A22">
            <v>4</v>
          </cell>
          <cell r="C22" t="str">
            <v>Dump Truck membuang material hasil galian keluar</v>
          </cell>
          <cell r="L22" t="str">
            <v>A.</v>
          </cell>
          <cell r="N22" t="str">
            <v>TENAGA</v>
          </cell>
        </row>
        <row r="23">
          <cell r="C23" t="str">
            <v>lokasi jalan sejauh</v>
          </cell>
          <cell r="G23" t="str">
            <v>L</v>
          </cell>
          <cell r="H23">
            <v>5</v>
          </cell>
          <cell r="I23" t="str">
            <v>Km</v>
          </cell>
        </row>
        <row r="24">
          <cell r="L24" t="str">
            <v>1.</v>
          </cell>
          <cell r="N24" t="str">
            <v>Pekerja</v>
          </cell>
          <cell r="O24" t="str">
            <v>(L01)</v>
          </cell>
          <cell r="P24" t="str">
            <v>Jam</v>
          </cell>
          <cell r="Q24">
            <v>1.6426998315844023E-2</v>
          </cell>
          <cell r="R24">
            <v>2857.14</v>
          </cell>
          <cell r="U24">
            <v>46.934233968130592</v>
          </cell>
        </row>
        <row r="25">
          <cell r="L25" t="str">
            <v>2.</v>
          </cell>
          <cell r="N25" t="str">
            <v>Mandor</v>
          </cell>
          <cell r="O25" t="str">
            <v>(L03)</v>
          </cell>
          <cell r="P25" t="str">
            <v>Jam</v>
          </cell>
          <cell r="Q25">
            <v>8.2134991579220114E-3</v>
          </cell>
          <cell r="R25">
            <v>3214.29</v>
          </cell>
          <cell r="U25">
            <v>26.400568208317143</v>
          </cell>
        </row>
        <row r="26">
          <cell r="A26" t="str">
            <v>III.</v>
          </cell>
          <cell r="C26" t="str">
            <v>PEMAKAIAN BAHAN, ALAT DAN TENAGA</v>
          </cell>
        </row>
        <row r="28">
          <cell r="A28" t="str">
            <v xml:space="preserve">   1.</v>
          </cell>
          <cell r="C28" t="str">
            <v>BAHAN</v>
          </cell>
          <cell r="Q28" t="str">
            <v xml:space="preserve">JUMLAH HARGA TENAGA   </v>
          </cell>
          <cell r="U28">
            <v>73.334802176447738</v>
          </cell>
        </row>
        <row r="29">
          <cell r="C29" t="str">
            <v>Tidak ada bahan yang diperlukan</v>
          </cell>
        </row>
        <row r="30">
          <cell r="L30" t="str">
            <v>B.</v>
          </cell>
          <cell r="N30" t="str">
            <v>BAHAN</v>
          </cell>
        </row>
        <row r="32">
          <cell r="A32" t="str">
            <v xml:space="preserve">   2.</v>
          </cell>
          <cell r="C32" t="str">
            <v>ALAT</v>
          </cell>
        </row>
        <row r="33">
          <cell r="A33" t="str">
            <v xml:space="preserve">   2.a.</v>
          </cell>
          <cell r="C33" t="str">
            <v>EXCAVATOR</v>
          </cell>
          <cell r="G33" t="str">
            <v>(E10)</v>
          </cell>
        </row>
        <row r="34">
          <cell r="C34" t="str">
            <v>Kapasitas Bucket</v>
          </cell>
          <cell r="G34" t="str">
            <v>V</v>
          </cell>
          <cell r="H34">
            <v>0.93</v>
          </cell>
          <cell r="I34" t="str">
            <v>M3</v>
          </cell>
        </row>
        <row r="35">
          <cell r="C35" t="str">
            <v>Faktor Bucket</v>
          </cell>
          <cell r="G35" t="str">
            <v>Fb</v>
          </cell>
          <cell r="H35">
            <v>1</v>
          </cell>
          <cell r="I35" t="str">
            <v>-</v>
          </cell>
        </row>
        <row r="36">
          <cell r="C36" t="str">
            <v>Faktor  Efisiensi alat</v>
          </cell>
          <cell r="G36" t="str">
            <v>Fa</v>
          </cell>
          <cell r="H36">
            <v>0.83</v>
          </cell>
          <cell r="I36" t="str">
            <v>-</v>
          </cell>
        </row>
        <row r="38">
          <cell r="C38" t="str">
            <v>Waktu siklus</v>
          </cell>
          <cell r="G38" t="str">
            <v>Ts1</v>
          </cell>
          <cell r="I38" t="str">
            <v>menit</v>
          </cell>
          <cell r="Q38" t="str">
            <v xml:space="preserve">JUMLAH HARGA BAHAN   </v>
          </cell>
          <cell r="U38">
            <v>0</v>
          </cell>
        </row>
        <row r="39">
          <cell r="C39" t="str">
            <v>- Menggali / memuat</v>
          </cell>
          <cell r="G39" t="str">
            <v>T1</v>
          </cell>
          <cell r="H39">
            <v>0.317</v>
          </cell>
          <cell r="I39" t="str">
            <v>menit</v>
          </cell>
        </row>
        <row r="40">
          <cell r="C40" t="str">
            <v>- Lain-lain</v>
          </cell>
          <cell r="G40" t="str">
            <v>T2</v>
          </cell>
          <cell r="I40" t="str">
            <v>menit</v>
          </cell>
        </row>
        <row r="41">
          <cell r="G41" t="str">
            <v>Ts1</v>
          </cell>
          <cell r="H41">
            <v>0.317</v>
          </cell>
          <cell r="I41" t="str">
            <v>menit</v>
          </cell>
          <cell r="L41" t="str">
            <v>C.</v>
          </cell>
          <cell r="N41" t="str">
            <v>PERALATAN</v>
          </cell>
        </row>
        <row r="43">
          <cell r="C43" t="str">
            <v>Kap. Prod. / jam =</v>
          </cell>
          <cell r="D43" t="str">
            <v>V  x Fb x Fa x 60</v>
          </cell>
          <cell r="G43" t="str">
            <v>Q1</v>
          </cell>
          <cell r="H43">
            <v>121.75078864353311</v>
          </cell>
          <cell r="I43" t="str">
            <v>M3/Jam</v>
          </cell>
          <cell r="L43" t="str">
            <v>1.</v>
          </cell>
          <cell r="N43" t="str">
            <v>Excavator</v>
          </cell>
          <cell r="O43" t="str">
            <v>(E10)</v>
          </cell>
          <cell r="P43" t="str">
            <v>Jam</v>
          </cell>
          <cell r="Q43">
            <v>8.2134991579220114E-3</v>
          </cell>
          <cell r="R43">
            <v>238185.05650827778</v>
          </cell>
          <cell r="U43">
            <v>1956.3327610603462</v>
          </cell>
        </row>
        <row r="44">
          <cell r="D44" t="str">
            <v>Ts1 x Fh</v>
          </cell>
          <cell r="L44" t="str">
            <v>2.</v>
          </cell>
          <cell r="N44" t="str">
            <v>Dump Truck</v>
          </cell>
          <cell r="O44" t="str">
            <v>(E08)</v>
          </cell>
          <cell r="P44" t="str">
            <v>Jam</v>
          </cell>
          <cell r="Q44">
            <v>5.7658071071694475E-2</v>
          </cell>
          <cell r="R44">
            <v>153645.58193291764</v>
          </cell>
          <cell r="U44">
            <v>8858.9078829400223</v>
          </cell>
        </row>
        <row r="45">
          <cell r="L45" t="str">
            <v>3.</v>
          </cell>
          <cell r="N45" t="str">
            <v>Alat Bantu</v>
          </cell>
          <cell r="P45" t="str">
            <v>Ls</v>
          </cell>
          <cell r="Q45">
            <v>1</v>
          </cell>
          <cell r="R45">
            <v>75</v>
          </cell>
          <cell r="U45">
            <v>75</v>
          </cell>
        </row>
        <row r="46">
          <cell r="C46" t="str">
            <v>Koefisien Alat / M3</v>
          </cell>
          <cell r="D46" t="str">
            <v xml:space="preserve"> =  1  :  Q1</v>
          </cell>
          <cell r="G46" t="str">
            <v>(E10)</v>
          </cell>
          <cell r="H46">
            <v>8.2134991579220114E-3</v>
          </cell>
          <cell r="I46" t="str">
            <v>Jam</v>
          </cell>
        </row>
        <row r="50">
          <cell r="A50" t="str">
            <v xml:space="preserve">   2.b.</v>
          </cell>
          <cell r="C50" t="str">
            <v>DUMP TRUCK</v>
          </cell>
          <cell r="G50" t="str">
            <v>(E08)</v>
          </cell>
          <cell r="Q50" t="str">
            <v xml:space="preserve">JUMLAH HARGA PERALATAN   </v>
          </cell>
          <cell r="U50">
            <v>10890.240644000369</v>
          </cell>
        </row>
        <row r="51">
          <cell r="C51" t="str">
            <v>Kapasitas bak</v>
          </cell>
          <cell r="G51" t="str">
            <v>V</v>
          </cell>
          <cell r="H51">
            <v>6.666666666666667</v>
          </cell>
          <cell r="I51" t="str">
            <v>M3</v>
          </cell>
        </row>
        <row r="52">
          <cell r="C52" t="str">
            <v>Faktor  efisiensi alat</v>
          </cell>
          <cell r="G52" t="str">
            <v>Fa</v>
          </cell>
          <cell r="H52">
            <v>0.83</v>
          </cell>
          <cell r="I52" t="str">
            <v>-</v>
          </cell>
          <cell r="L52" t="str">
            <v>D.</v>
          </cell>
          <cell r="N52" t="str">
            <v>JUMLAH HARGA TENAGA, BAHAN DAN PERALATAN  ( A + B + C )</v>
          </cell>
          <cell r="U52">
            <v>10963.575446176816</v>
          </cell>
        </row>
        <row r="53">
          <cell r="C53" t="str">
            <v>Kecepatan rata-rata bermuatan</v>
          </cell>
          <cell r="G53" t="str">
            <v>v1</v>
          </cell>
          <cell r="H53">
            <v>45</v>
          </cell>
          <cell r="I53" t="str">
            <v>KM/Jam</v>
          </cell>
          <cell r="L53" t="str">
            <v>E.</v>
          </cell>
          <cell r="N53" t="str">
            <v>OVERHEAD &amp; PROFIT</v>
          </cell>
          <cell r="P53">
            <v>10</v>
          </cell>
          <cell r="Q53" t="str">
            <v>%  x  D</v>
          </cell>
          <cell r="U53">
            <v>1096.3575446176817</v>
          </cell>
        </row>
        <row r="54">
          <cell r="C54" t="str">
            <v>Kecepatan rata-rata kosong</v>
          </cell>
          <cell r="G54" t="str">
            <v>v2</v>
          </cell>
          <cell r="H54">
            <v>60</v>
          </cell>
          <cell r="I54" t="str">
            <v>KM/Jam</v>
          </cell>
          <cell r="L54" t="str">
            <v>F.</v>
          </cell>
          <cell r="N54" t="str">
            <v>HARGA SATUAN PEKERJAAN  ( D + E )</v>
          </cell>
          <cell r="U54">
            <v>12059.932990794498</v>
          </cell>
        </row>
        <row r="55">
          <cell r="C55" t="str">
            <v>Waktu  siklus</v>
          </cell>
          <cell r="G55" t="str">
            <v>Ts2</v>
          </cell>
          <cell r="I55" t="str">
            <v>menit</v>
          </cell>
          <cell r="L55" t="str">
            <v>Note: 1</v>
          </cell>
          <cell r="N55" t="str">
            <v>SATUAN dapat berdasarkan atas jam operasi untuk Tenaga Kerja dan Peralatan, volume dan/atau ukuran</v>
          </cell>
        </row>
        <row r="56">
          <cell r="C56" t="str">
            <v>- Waktu tempuh isi</v>
          </cell>
          <cell r="E56" t="str">
            <v>=   (L  :  v1)  x  60</v>
          </cell>
          <cell r="G56" t="str">
            <v>T1</v>
          </cell>
          <cell r="H56">
            <v>6.6666666666666661</v>
          </cell>
          <cell r="I56" t="str">
            <v>menit</v>
          </cell>
          <cell r="N56" t="str">
            <v>berat untuk bahan-bahan.</v>
          </cell>
        </row>
        <row r="57">
          <cell r="C57" t="str">
            <v>- Waktu tempuh kosong</v>
          </cell>
          <cell r="E57" t="str">
            <v>=   (L  :  v2)  x  60</v>
          </cell>
          <cell r="G57" t="str">
            <v>T2</v>
          </cell>
          <cell r="H57">
            <v>5</v>
          </cell>
          <cell r="I57" t="str">
            <v>menit</v>
          </cell>
          <cell r="L57">
            <v>2</v>
          </cell>
          <cell r="N57" t="str">
            <v>Kuantitas satuan adalah kuantitas setiap komponen untuk menyelesaikan satu satuan pekerjaan dari nomor</v>
          </cell>
        </row>
        <row r="58">
          <cell r="C58" t="str">
            <v>- Muat</v>
          </cell>
          <cell r="E58" t="str">
            <v>=   (V  :  Q1) x 60</v>
          </cell>
          <cell r="G58" t="str">
            <v>T3</v>
          </cell>
          <cell r="H58">
            <v>3.2853996631688047</v>
          </cell>
          <cell r="I58" t="str">
            <v>menit</v>
          </cell>
          <cell r="N58" t="str">
            <v>mata pembayaran.</v>
          </cell>
        </row>
        <row r="59">
          <cell r="C59" t="str">
            <v>- Lain-lain</v>
          </cell>
          <cell r="G59" t="str">
            <v>T4</v>
          </cell>
          <cell r="H59">
            <v>1</v>
          </cell>
          <cell r="I59" t="str">
            <v>menit</v>
          </cell>
          <cell r="L59">
            <v>3</v>
          </cell>
          <cell r="N59" t="str">
            <v>Biaya satuan untuk peralatan sudah termasuk bahan bakar, bahan habis dipakai dan operator.</v>
          </cell>
        </row>
        <row r="60">
          <cell r="G60" t="str">
            <v>Ts2</v>
          </cell>
          <cell r="H60">
            <v>15.952066329835471</v>
          </cell>
          <cell r="I60" t="str">
            <v>menit</v>
          </cell>
          <cell r="L60">
            <v>4</v>
          </cell>
          <cell r="N60" t="str">
            <v>Biaya satuan sudah termasuk pengeluaran untuk seluruh pajak yang berkaitan (tetapi tidak termasuk PPN</v>
          </cell>
        </row>
        <row r="61">
          <cell r="J61" t="str">
            <v>Berlanjut ke halaman berikut</v>
          </cell>
          <cell r="N61" t="str">
            <v>yang dibayar dari kontrak) dan biaya-biaya lainnya.</v>
          </cell>
        </row>
        <row r="62">
          <cell r="A62" t="str">
            <v>ITEM PEMBAYARAN NO.</v>
          </cell>
          <cell r="D62" t="str">
            <v>:  3.1 (1)</v>
          </cell>
          <cell r="J62" t="str">
            <v>Analisa EI-311</v>
          </cell>
        </row>
        <row r="63">
          <cell r="A63" t="str">
            <v>JENIS PEKERJAAN</v>
          </cell>
          <cell r="D63" t="str">
            <v>:  Galian Biasa</v>
          </cell>
        </row>
        <row r="64">
          <cell r="A64" t="str">
            <v>SATUAN PEMBAYARAN</v>
          </cell>
          <cell r="D64" t="str">
            <v>:  M3</v>
          </cell>
          <cell r="H64" t="str">
            <v xml:space="preserve">         URAIAN ANALISA HARGA SATUAN</v>
          </cell>
        </row>
        <row r="65">
          <cell r="J65" t="str">
            <v>Lanjutan</v>
          </cell>
        </row>
        <row r="67">
          <cell r="A67" t="str">
            <v>No.</v>
          </cell>
          <cell r="C67" t="str">
            <v>U R A I A N</v>
          </cell>
          <cell r="G67" t="str">
            <v>KODE</v>
          </cell>
          <cell r="H67" t="str">
            <v>KOEF.</v>
          </cell>
          <cell r="I67" t="str">
            <v>SATUAN</v>
          </cell>
          <cell r="J67" t="str">
            <v>KETERANGAN</v>
          </cell>
        </row>
        <row r="70">
          <cell r="C70" t="str">
            <v>Kapasitas Produksi / Jam   =</v>
          </cell>
          <cell r="E70" t="str">
            <v>V x Fa x 60</v>
          </cell>
          <cell r="G70" t="str">
            <v>Q2</v>
          </cell>
          <cell r="H70">
            <v>17.343625643607776</v>
          </cell>
          <cell r="I70" t="str">
            <v xml:space="preserve">M3/Jam </v>
          </cell>
        </row>
        <row r="71">
          <cell r="E71" t="str">
            <v xml:space="preserve">    Fk x Ts2</v>
          </cell>
        </row>
        <row r="74">
          <cell r="C74" t="str">
            <v>Koefisien Alat / M3</v>
          </cell>
          <cell r="D74" t="str">
            <v xml:space="preserve"> =  1  :  Q2</v>
          </cell>
          <cell r="G74" t="str">
            <v>(E08)</v>
          </cell>
          <cell r="H74">
            <v>5.7658071071694475E-2</v>
          </cell>
          <cell r="I74" t="str">
            <v>Jam</v>
          </cell>
        </row>
        <row r="77">
          <cell r="A77" t="str">
            <v>2.d.</v>
          </cell>
          <cell r="C77" t="str">
            <v>ALAT  BANTU</v>
          </cell>
        </row>
        <row r="78">
          <cell r="C78" t="str">
            <v>Diperlukan alat-alat bantu kecil</v>
          </cell>
          <cell r="J78" t="str">
            <v>Lump Sump</v>
          </cell>
        </row>
        <row r="79">
          <cell r="C79" t="str">
            <v>- Sekop</v>
          </cell>
        </row>
        <row r="80">
          <cell r="C80" t="str">
            <v>- Keranjang</v>
          </cell>
        </row>
        <row r="82">
          <cell r="A82" t="str">
            <v xml:space="preserve">   3.</v>
          </cell>
          <cell r="C82" t="str">
            <v>TENAGA</v>
          </cell>
        </row>
        <row r="83">
          <cell r="C83" t="str">
            <v>Produksi menentukan : EXCAVATOR</v>
          </cell>
          <cell r="G83" t="str">
            <v>Q1</v>
          </cell>
          <cell r="H83">
            <v>121.75078864353311</v>
          </cell>
          <cell r="I83" t="str">
            <v>M3/Jam</v>
          </cell>
        </row>
        <row r="84">
          <cell r="C84" t="str">
            <v>Produksi Galian / hari  =  Tk x Q1</v>
          </cell>
          <cell r="G84" t="str">
            <v>Qt</v>
          </cell>
          <cell r="H84">
            <v>852.25552050473175</v>
          </cell>
          <cell r="I84" t="str">
            <v>M3</v>
          </cell>
        </row>
        <row r="85">
          <cell r="C85" t="str">
            <v>Kebutuhan tenaga :</v>
          </cell>
        </row>
        <row r="86">
          <cell r="D86" t="str">
            <v>- Pekerja</v>
          </cell>
          <cell r="G86" t="str">
            <v>P</v>
          </cell>
          <cell r="H86">
            <v>2</v>
          </cell>
          <cell r="I86" t="str">
            <v>orang</v>
          </cell>
        </row>
        <row r="87">
          <cell r="D87" t="str">
            <v>- Mandor</v>
          </cell>
          <cell r="G87" t="str">
            <v>M</v>
          </cell>
          <cell r="H87">
            <v>1</v>
          </cell>
          <cell r="I87" t="str">
            <v>orang</v>
          </cell>
        </row>
        <row r="89">
          <cell r="C89" t="str">
            <v>Koefisien tenaga / M3   :</v>
          </cell>
        </row>
        <row r="90">
          <cell r="D90" t="str">
            <v>- Pekerja</v>
          </cell>
          <cell r="E90" t="str">
            <v>= (Tk x P) : Qt</v>
          </cell>
          <cell r="G90" t="str">
            <v>(L01)</v>
          </cell>
          <cell r="H90">
            <v>1.6426998315844023E-2</v>
          </cell>
          <cell r="I90" t="str">
            <v>Jam</v>
          </cell>
        </row>
        <row r="91">
          <cell r="D91" t="str">
            <v>- Mandor</v>
          </cell>
          <cell r="E91" t="str">
            <v>= (Tk x M) : Qt</v>
          </cell>
          <cell r="G91" t="str">
            <v>(L03)</v>
          </cell>
          <cell r="H91">
            <v>8.2134991579220114E-3</v>
          </cell>
          <cell r="I91" t="str">
            <v>Jam</v>
          </cell>
        </row>
        <row r="93">
          <cell r="A93" t="str">
            <v>4.</v>
          </cell>
          <cell r="C93" t="str">
            <v>HARGA DASAR SATUAN UPAH, BAHAN DAN ALAT</v>
          </cell>
        </row>
        <row r="94">
          <cell r="C94" t="str">
            <v>Lihat lampiran.</v>
          </cell>
        </row>
        <row r="96">
          <cell r="A96" t="str">
            <v>5.</v>
          </cell>
          <cell r="C96" t="str">
            <v>ANALISA HARGA SATUAN PEKERJAAN</v>
          </cell>
        </row>
        <row r="97">
          <cell r="C97" t="str">
            <v>Lihat perhitungan dalam FORMULIR STANDAR UNTUK</v>
          </cell>
        </row>
        <row r="98">
          <cell r="C98" t="str">
            <v>PEREKEMAN ANALISA MASING-MASING HARGA</v>
          </cell>
        </row>
        <row r="99">
          <cell r="C99" t="str">
            <v>SATUAN.</v>
          </cell>
        </row>
        <row r="100">
          <cell r="C100" t="str">
            <v>Didapat Harga Satuan Pekerjaan :</v>
          </cell>
        </row>
        <row r="102">
          <cell r="C102" t="str">
            <v xml:space="preserve">Rp.  </v>
          </cell>
          <cell r="D102">
            <v>12059.932990794498</v>
          </cell>
          <cell r="E102" t="str">
            <v xml:space="preserve"> / M3</v>
          </cell>
        </row>
        <row r="105">
          <cell r="A105" t="str">
            <v>6.</v>
          </cell>
          <cell r="C105" t="str">
            <v>WAKTU PELAKSANAAN YANG DIPERLUKAN</v>
          </cell>
        </row>
        <row r="106">
          <cell r="C106" t="str">
            <v>Masa Pelaksanaan :</v>
          </cell>
          <cell r="D106" t="str">
            <v>. . . . . . . . . . . .</v>
          </cell>
          <cell r="E106" t="str">
            <v>bulan</v>
          </cell>
        </row>
        <row r="108">
          <cell r="A108" t="str">
            <v>7.</v>
          </cell>
          <cell r="C108" t="str">
            <v>VOLUME PEKERJAAN YANG DIPERLUKAN</v>
          </cell>
        </row>
        <row r="109">
          <cell r="C109" t="str">
            <v>Volume pekerjaan  :</v>
          </cell>
          <cell r="D109">
            <v>0</v>
          </cell>
          <cell r="E109" t="str">
            <v>M3</v>
          </cell>
        </row>
        <row r="121">
          <cell r="A121" t="str">
            <v>ITEM PEMBAYARAN NO.</v>
          </cell>
          <cell r="D121" t="str">
            <v>:  3.1 (2)</v>
          </cell>
          <cell r="J121" t="str">
            <v>Analisa EI-312</v>
          </cell>
          <cell r="T121" t="str">
            <v>Analisa EI-312</v>
          </cell>
        </row>
        <row r="122">
          <cell r="A122" t="str">
            <v>JENIS PEKERJAAN</v>
          </cell>
          <cell r="D122" t="str">
            <v>:  Galian Batu</v>
          </cell>
        </row>
        <row r="123">
          <cell r="A123" t="str">
            <v>SATUAN PEMBAYARAN</v>
          </cell>
          <cell r="D123" t="str">
            <v>:  M3</v>
          </cell>
          <cell r="H123" t="str">
            <v xml:space="preserve">         URAIAN ANALISA HARGA SATUAN</v>
          </cell>
          <cell r="L123" t="str">
            <v>FORMULIR STANDAR UNTUK</v>
          </cell>
        </row>
        <row r="124">
          <cell r="L124" t="str">
            <v>PEREKAMAN ANALISA MASING-MASING HARGA SATUAN</v>
          </cell>
        </row>
        <row r="125">
          <cell r="L125">
            <v>0</v>
          </cell>
        </row>
        <row r="126">
          <cell r="A126" t="str">
            <v>No.</v>
          </cell>
          <cell r="C126" t="str">
            <v>U R A I A N</v>
          </cell>
          <cell r="G126" t="str">
            <v>KODE</v>
          </cell>
          <cell r="H126" t="str">
            <v>KOEF.</v>
          </cell>
          <cell r="I126" t="str">
            <v>SATUAN</v>
          </cell>
          <cell r="J126" t="str">
            <v>KETERANGAN</v>
          </cell>
        </row>
        <row r="128">
          <cell r="L128" t="str">
            <v>PROYEK</v>
          </cell>
          <cell r="O128" t="str">
            <v>:</v>
          </cell>
        </row>
        <row r="129">
          <cell r="A129" t="str">
            <v>I.</v>
          </cell>
          <cell r="C129" t="str">
            <v>ASUMSI</v>
          </cell>
          <cell r="L129" t="str">
            <v>No. PAKET KONTRAK</v>
          </cell>
          <cell r="O129" t="str">
            <v>:</v>
          </cell>
        </row>
        <row r="130">
          <cell r="A130">
            <v>1</v>
          </cell>
          <cell r="C130" t="str">
            <v>Pekerjaan dilakukan secara manual</v>
          </cell>
          <cell r="L130" t="str">
            <v>NAMA PAKET</v>
          </cell>
          <cell r="O130" t="str">
            <v>:</v>
          </cell>
        </row>
        <row r="131">
          <cell r="A131">
            <v>2</v>
          </cell>
          <cell r="C131" t="str">
            <v>Lokasi pekerjaan : sepanjang jalan</v>
          </cell>
          <cell r="L131" t="str">
            <v>PROP / KAB / KODYA</v>
          </cell>
          <cell r="O131" t="str">
            <v>:</v>
          </cell>
        </row>
        <row r="132">
          <cell r="A132">
            <v>3</v>
          </cell>
          <cell r="C132" t="str">
            <v>Kondisi Jalan   :  sedang / baik</v>
          </cell>
          <cell r="L132" t="str">
            <v>ITEM PEMBAYARAN NO.</v>
          </cell>
          <cell r="O132" t="str">
            <v>:  3.1 (2)</v>
          </cell>
          <cell r="R132" t="str">
            <v>PERKIRAAN VOL. PEK.</v>
          </cell>
          <cell r="T132" t="str">
            <v>:</v>
          </cell>
          <cell r="U132">
            <v>0</v>
          </cell>
        </row>
        <row r="133">
          <cell r="A133">
            <v>4</v>
          </cell>
          <cell r="C133" t="str">
            <v>Jam kerja efektif per-hari</v>
          </cell>
          <cell r="G133" t="str">
            <v>Tk</v>
          </cell>
          <cell r="H133">
            <v>7</v>
          </cell>
          <cell r="I133" t="str">
            <v>Jam</v>
          </cell>
          <cell r="L133" t="str">
            <v>JENIS PEKERJAAN</v>
          </cell>
          <cell r="O133" t="str">
            <v>:  Galian Batu</v>
          </cell>
          <cell r="R133" t="str">
            <v>TOTAL HARGA (Rp.)</v>
          </cell>
          <cell r="T133" t="str">
            <v>:</v>
          </cell>
          <cell r="U133">
            <v>0</v>
          </cell>
        </row>
        <row r="134">
          <cell r="A134">
            <v>5</v>
          </cell>
          <cell r="C134" t="str">
            <v>Faktor pengembangan bahan</v>
          </cell>
          <cell r="G134" t="str">
            <v>Fk</v>
          </cell>
          <cell r="H134">
            <v>1.2</v>
          </cell>
          <cell r="I134" t="str">
            <v>-</v>
          </cell>
          <cell r="L134" t="str">
            <v>SATUAN PEMBAYARAN</v>
          </cell>
          <cell r="O134" t="str">
            <v>:  M3</v>
          </cell>
          <cell r="R134" t="str">
            <v>% THD. BIAYA PROYEK</v>
          </cell>
          <cell r="T134" t="str">
            <v>:</v>
          </cell>
          <cell r="U134" t="e">
            <v>#DIV/0!</v>
          </cell>
        </row>
        <row r="137">
          <cell r="A137" t="str">
            <v>II.</v>
          </cell>
          <cell r="C137" t="str">
            <v>URUTAN KERJA</v>
          </cell>
          <cell r="Q137" t="str">
            <v>PERKIRAAN</v>
          </cell>
          <cell r="R137" t="str">
            <v>HARGA</v>
          </cell>
          <cell r="S137" t="str">
            <v>JUMLAH</v>
          </cell>
        </row>
        <row r="138">
          <cell r="A138">
            <v>1</v>
          </cell>
          <cell r="C138" t="str">
            <v>Batu yg dipotong umumnya berada disisi jalan</v>
          </cell>
          <cell r="L138" t="str">
            <v>NO.</v>
          </cell>
          <cell r="N138" t="str">
            <v>KOMPONEN</v>
          </cell>
          <cell r="P138" t="str">
            <v>SATUAN</v>
          </cell>
          <cell r="Q138" t="str">
            <v>KUANTITAS</v>
          </cell>
          <cell r="R138" t="str">
            <v>SATUAN</v>
          </cell>
          <cell r="S138" t="str">
            <v>HARGA</v>
          </cell>
        </row>
        <row r="139">
          <cell r="A139">
            <v>2</v>
          </cell>
          <cell r="C139" t="str">
            <v>Penggalian dilakukan dengan Excavator, Compresor</v>
          </cell>
          <cell r="R139" t="str">
            <v>(Rp.)</v>
          </cell>
          <cell r="S139" t="str">
            <v>(Rp.)</v>
          </cell>
        </row>
        <row r="140">
          <cell r="C140" t="str">
            <v>dan Jack Hammer, dimuat ke dlm Truk dengan Loader.</v>
          </cell>
        </row>
        <row r="141">
          <cell r="A141">
            <v>3</v>
          </cell>
          <cell r="C141" t="str">
            <v>Dump Truck membuang material hasil galian keluar</v>
          </cell>
        </row>
        <row r="142">
          <cell r="C142" t="str">
            <v>lokasi jalan sejauh :</v>
          </cell>
          <cell r="G142" t="str">
            <v>L</v>
          </cell>
          <cell r="H142">
            <v>5</v>
          </cell>
          <cell r="I142" t="str">
            <v>Km</v>
          </cell>
          <cell r="L142" t="str">
            <v>A.</v>
          </cell>
          <cell r="N142" t="str">
            <v>TENAGA</v>
          </cell>
        </row>
        <row r="144">
          <cell r="L144" t="str">
            <v>1.</v>
          </cell>
          <cell r="N144" t="str">
            <v>Pekerja</v>
          </cell>
          <cell r="O144" t="str">
            <v>(L01)</v>
          </cell>
          <cell r="P144" t="str">
            <v>Jam</v>
          </cell>
          <cell r="Q144">
            <v>1</v>
          </cell>
          <cell r="R144">
            <v>2857.14</v>
          </cell>
          <cell r="U144">
            <v>2857.14</v>
          </cell>
        </row>
        <row r="145">
          <cell r="L145" t="str">
            <v>2.</v>
          </cell>
          <cell r="N145" t="str">
            <v>Mandor</v>
          </cell>
          <cell r="O145" t="str">
            <v>(L03)</v>
          </cell>
          <cell r="P145" t="str">
            <v>Jam</v>
          </cell>
          <cell r="Q145">
            <v>0.125</v>
          </cell>
          <cell r="R145">
            <v>3214.29</v>
          </cell>
          <cell r="U145">
            <v>401.78625</v>
          </cell>
        </row>
        <row r="146">
          <cell r="A146" t="str">
            <v>III.</v>
          </cell>
          <cell r="C146" t="str">
            <v>PEMAKAIAN BAHAN, ALAT DAN TENAGA</v>
          </cell>
        </row>
        <row r="148">
          <cell r="A148" t="str">
            <v xml:space="preserve">   1.</v>
          </cell>
          <cell r="C148" t="str">
            <v>BAHAN</v>
          </cell>
          <cell r="Q148" t="str">
            <v xml:space="preserve">JUMLAH HARGA TENAGA   </v>
          </cell>
          <cell r="U148">
            <v>3258.92625</v>
          </cell>
        </row>
        <row r="149">
          <cell r="C149" t="str">
            <v>Tidak ada bahan yang diperlukan</v>
          </cell>
        </row>
        <row r="150">
          <cell r="L150" t="str">
            <v>B.</v>
          </cell>
          <cell r="N150" t="str">
            <v>BAHAN</v>
          </cell>
        </row>
        <row r="152">
          <cell r="A152" t="str">
            <v xml:space="preserve">   2.</v>
          </cell>
          <cell r="C152" t="str">
            <v>ALAT</v>
          </cell>
        </row>
        <row r="153">
          <cell r="A153" t="str">
            <v xml:space="preserve">   2.a.</v>
          </cell>
          <cell r="C153" t="str">
            <v>COMPRESSOR, EXCAVATOR, JACK HAMMER &amp; LOADER</v>
          </cell>
          <cell r="J153" t="str">
            <v xml:space="preserve"> (E05/26/10/15)</v>
          </cell>
        </row>
        <row r="154">
          <cell r="C154" t="str">
            <v>Produksi per jam</v>
          </cell>
          <cell r="G154" t="str">
            <v>Q1</v>
          </cell>
          <cell r="H154">
            <v>8</v>
          </cell>
          <cell r="I154" t="str">
            <v>M3 / Jam</v>
          </cell>
        </row>
        <row r="156">
          <cell r="C156" t="str">
            <v>Koefisien Alat / m3</v>
          </cell>
          <cell r="D156" t="str">
            <v xml:space="preserve"> =  1  :  Q1</v>
          </cell>
          <cell r="G156" t="str">
            <v>(E05/26)</v>
          </cell>
          <cell r="H156">
            <v>0.125</v>
          </cell>
          <cell r="I156" t="str">
            <v>Jam</v>
          </cell>
        </row>
        <row r="158">
          <cell r="Q158" t="str">
            <v xml:space="preserve">JUMLAH HARGA BAHAN   </v>
          </cell>
          <cell r="U158">
            <v>0</v>
          </cell>
        </row>
        <row r="159">
          <cell r="A159" t="str">
            <v xml:space="preserve">   2.b.</v>
          </cell>
          <cell r="C159" t="str">
            <v>DUMP TRUCK</v>
          </cell>
          <cell r="G159" t="str">
            <v>(E08)</v>
          </cell>
        </row>
        <row r="160">
          <cell r="C160" t="str">
            <v>Kapasitas bak</v>
          </cell>
          <cell r="G160" t="str">
            <v>V</v>
          </cell>
          <cell r="H160">
            <v>4</v>
          </cell>
          <cell r="I160" t="str">
            <v>M3</v>
          </cell>
          <cell r="L160" t="str">
            <v>C.</v>
          </cell>
          <cell r="N160" t="str">
            <v>PERALATAN</v>
          </cell>
        </row>
        <row r="161">
          <cell r="C161" t="str">
            <v>Faktor  efisiensi alat</v>
          </cell>
          <cell r="G161" t="str">
            <v>Fa</v>
          </cell>
          <cell r="H161">
            <v>0.83</v>
          </cell>
          <cell r="I161" t="str">
            <v>-</v>
          </cell>
          <cell r="L161" t="str">
            <v>1.</v>
          </cell>
          <cell r="N161" t="str">
            <v>Compressor</v>
          </cell>
          <cell r="O161" t="str">
            <v>(E05)</v>
          </cell>
          <cell r="P161" t="str">
            <v>Jam</v>
          </cell>
          <cell r="Q161">
            <v>0.125</v>
          </cell>
          <cell r="R161">
            <v>53840.365312835944</v>
          </cell>
          <cell r="U161">
            <v>6730.045664104493</v>
          </cell>
        </row>
        <row r="162">
          <cell r="C162" t="str">
            <v>Kecepatan rata-rata bermuatan</v>
          </cell>
          <cell r="G162" t="str">
            <v>v1</v>
          </cell>
          <cell r="H162">
            <v>45</v>
          </cell>
          <cell r="I162" t="str">
            <v>KM/Jam</v>
          </cell>
          <cell r="L162" t="str">
            <v>2.</v>
          </cell>
          <cell r="N162" t="str">
            <v>Jack Hammer</v>
          </cell>
          <cell r="O162" t="str">
            <v>(E26)</v>
          </cell>
          <cell r="P162" t="str">
            <v>Jam</v>
          </cell>
          <cell r="Q162">
            <v>0.125</v>
          </cell>
          <cell r="R162">
            <v>16417.550326811437</v>
          </cell>
          <cell r="U162">
            <v>2052.1937908514296</v>
          </cell>
        </row>
        <row r="163">
          <cell r="C163" t="str">
            <v>Kecepatan rata-rata kosong</v>
          </cell>
          <cell r="G163" t="str">
            <v>v2</v>
          </cell>
          <cell r="H163">
            <v>60</v>
          </cell>
          <cell r="I163" t="str">
            <v>KM/Jam</v>
          </cell>
          <cell r="L163" t="str">
            <v>3.</v>
          </cell>
          <cell r="N163" t="str">
            <v>Wheel Loader</v>
          </cell>
          <cell r="O163" t="str">
            <v>(E15)</v>
          </cell>
          <cell r="P163" t="str">
            <v>Jam</v>
          </cell>
          <cell r="Q163">
            <v>0.125</v>
          </cell>
          <cell r="R163">
            <v>163808.13869490434</v>
          </cell>
          <cell r="U163">
            <v>20476.017336863042</v>
          </cell>
        </row>
        <row r="164">
          <cell r="C164" t="str">
            <v>Waktu  siklus</v>
          </cell>
          <cell r="G164" t="str">
            <v>Ts1</v>
          </cell>
          <cell r="I164" t="str">
            <v>menit</v>
          </cell>
          <cell r="L164" t="str">
            <v>4.</v>
          </cell>
          <cell r="N164" t="str">
            <v>Excavator</v>
          </cell>
          <cell r="O164" t="str">
            <v>(E10)</v>
          </cell>
          <cell r="P164" t="str">
            <v>Jam</v>
          </cell>
          <cell r="Q164">
            <v>0.125</v>
          </cell>
          <cell r="R164">
            <v>238185.05650827778</v>
          </cell>
          <cell r="U164">
            <v>29773.132063534722</v>
          </cell>
        </row>
        <row r="165">
          <cell r="C165" t="str">
            <v>- Waktu tempuh isi</v>
          </cell>
          <cell r="E165" t="str">
            <v>=   (L  :  v1)  x  60</v>
          </cell>
          <cell r="G165" t="str">
            <v>T1</v>
          </cell>
          <cell r="H165">
            <v>6.6666666666666661</v>
          </cell>
          <cell r="I165" t="str">
            <v>menit</v>
          </cell>
          <cell r="L165">
            <v>5</v>
          </cell>
          <cell r="N165" t="str">
            <v>Dump Truck</v>
          </cell>
          <cell r="O165" t="str">
            <v>(E08)</v>
          </cell>
          <cell r="P165" t="str">
            <v>Jam</v>
          </cell>
          <cell r="Q165">
            <v>0.26305220883534136</v>
          </cell>
          <cell r="R165">
            <v>153645.58193291764</v>
          </cell>
          <cell r="U165">
            <v>40416.809705245403</v>
          </cell>
        </row>
        <row r="166">
          <cell r="C166" t="str">
            <v>- Waktu tempuh kosong</v>
          </cell>
          <cell r="E166" t="str">
            <v>=   (L  :  v2)  x  60</v>
          </cell>
          <cell r="G166" t="str">
            <v>T2</v>
          </cell>
          <cell r="H166">
            <v>5</v>
          </cell>
          <cell r="I166" t="str">
            <v>menit</v>
          </cell>
          <cell r="N166" t="str">
            <v>Alat  bantu</v>
          </cell>
          <cell r="P166" t="str">
            <v>Ls</v>
          </cell>
          <cell r="Q166">
            <v>1</v>
          </cell>
          <cell r="R166">
            <v>225</v>
          </cell>
          <cell r="U166">
            <v>225</v>
          </cell>
        </row>
        <row r="167">
          <cell r="C167" t="str">
            <v>- Muat</v>
          </cell>
          <cell r="E167" t="str">
            <v>=   (V  :  Q1) x 60</v>
          </cell>
          <cell r="G167" t="str">
            <v>T3</v>
          </cell>
          <cell r="H167">
            <v>30</v>
          </cell>
          <cell r="I167" t="str">
            <v>menit</v>
          </cell>
        </row>
        <row r="168">
          <cell r="C168" t="str">
            <v>- Lain-lain</v>
          </cell>
          <cell r="G168" t="str">
            <v>T4</v>
          </cell>
          <cell r="H168">
            <v>2</v>
          </cell>
          <cell r="I168" t="str">
            <v>menit</v>
          </cell>
        </row>
        <row r="169">
          <cell r="G169" t="str">
            <v>Ts1</v>
          </cell>
          <cell r="H169">
            <v>43.666666666666664</v>
          </cell>
          <cell r="I169" t="str">
            <v>menit</v>
          </cell>
        </row>
        <row r="170">
          <cell r="Q170" t="str">
            <v xml:space="preserve">JUMLAH HARGA PERALATAN   </v>
          </cell>
          <cell r="U170">
            <v>99673.198560599092</v>
          </cell>
        </row>
        <row r="172">
          <cell r="C172" t="str">
            <v>Kapasitas Produksi / Jam   =</v>
          </cell>
          <cell r="E172" t="str">
            <v>V x Fa x 60</v>
          </cell>
          <cell r="G172" t="str">
            <v>Q2</v>
          </cell>
          <cell r="H172">
            <v>3.8015267175572518</v>
          </cell>
          <cell r="I172" t="str">
            <v xml:space="preserve">M3 / Jam </v>
          </cell>
          <cell r="L172" t="str">
            <v>D.</v>
          </cell>
          <cell r="N172" t="str">
            <v>JUMLAH HARGA TENAGA, BAHAN DAN PERALATAN  ( A + B + C )</v>
          </cell>
          <cell r="U172">
            <v>102932.1248105991</v>
          </cell>
        </row>
        <row r="173">
          <cell r="E173" t="str">
            <v xml:space="preserve">    Fk x Ts1</v>
          </cell>
          <cell r="L173" t="str">
            <v>E.</v>
          </cell>
          <cell r="N173" t="str">
            <v>OVERHEAD &amp; PROFIT</v>
          </cell>
          <cell r="P173">
            <v>10</v>
          </cell>
          <cell r="Q173" t="str">
            <v>%  x  D</v>
          </cell>
          <cell r="U173">
            <v>10293.212481059911</v>
          </cell>
        </row>
        <row r="174">
          <cell r="L174" t="str">
            <v>F.</v>
          </cell>
          <cell r="N174" t="str">
            <v>HARGA SATUAN PEKERJAAN  ( D + E )</v>
          </cell>
          <cell r="U174">
            <v>113225.337291659</v>
          </cell>
        </row>
        <row r="175">
          <cell r="L175" t="str">
            <v>Note: 1</v>
          </cell>
          <cell r="N175" t="str">
            <v>SATUAN dapat berdasarkan atas jam operasi untuk Tenaga Kerja dan Peralatan, volume dan/atau ukuran</v>
          </cell>
        </row>
        <row r="176">
          <cell r="C176" t="str">
            <v>Koefisien Alat / m3</v>
          </cell>
          <cell r="D176" t="str">
            <v xml:space="preserve"> =  1  :  Q2</v>
          </cell>
          <cell r="G176" t="str">
            <v>(E08)</v>
          </cell>
          <cell r="H176">
            <v>0.26305220883534136</v>
          </cell>
          <cell r="I176" t="str">
            <v>Jam</v>
          </cell>
          <cell r="N176" t="str">
            <v>berat untuk bahan-bahan.</v>
          </cell>
        </row>
        <row r="177">
          <cell r="L177">
            <v>2</v>
          </cell>
          <cell r="N177" t="str">
            <v>Kuantitas satuan adalah kuantitas setiap komponen untuk menyelesaikan satu satuan pekerjaan dari nomor</v>
          </cell>
        </row>
        <row r="178">
          <cell r="N178" t="str">
            <v>mata pembayaran.</v>
          </cell>
        </row>
        <row r="179">
          <cell r="L179">
            <v>3</v>
          </cell>
          <cell r="N179" t="str">
            <v>Biaya satuan untuk peralatan sudah termasuk bahan bakar, bahan habis dipakai dan operator.</v>
          </cell>
        </row>
        <row r="180">
          <cell r="L180">
            <v>4</v>
          </cell>
          <cell r="N180" t="str">
            <v>Biaya satuan sudah termasuk pengeluaran untuk seluruh pajak yang berkaitan (tetapi tidak termasuk PPN</v>
          </cell>
        </row>
        <row r="181">
          <cell r="J181" t="str">
            <v>Berlanjut ke halaman berikut</v>
          </cell>
          <cell r="N181" t="str">
            <v>yang dibayar dari kontrak) dan biaya-biaya lainnya.</v>
          </cell>
        </row>
        <row r="182">
          <cell r="A182" t="str">
            <v>ITEM PEMBAYARAN NO.</v>
          </cell>
          <cell r="D182" t="str">
            <v>:  3.1 (2)</v>
          </cell>
          <cell r="J182" t="str">
            <v>Analisa EI-312</v>
          </cell>
        </row>
        <row r="183">
          <cell r="A183" t="str">
            <v>JENIS PEKERJAAN</v>
          </cell>
          <cell r="D183" t="str">
            <v>:  Galian Batu</v>
          </cell>
        </row>
        <row r="184">
          <cell r="A184" t="str">
            <v>SATUAN PEMBAYARAN</v>
          </cell>
          <cell r="D184" t="str">
            <v>:  M3</v>
          </cell>
          <cell r="H184" t="str">
            <v xml:space="preserve">         URAIAN ANALISA HARGA SATUAN</v>
          </cell>
        </row>
        <row r="185">
          <cell r="J185" t="str">
            <v>Lanjutan</v>
          </cell>
        </row>
        <row r="187">
          <cell r="A187" t="str">
            <v>No.</v>
          </cell>
          <cell r="C187" t="str">
            <v>U R A I A N</v>
          </cell>
          <cell r="G187" t="str">
            <v>KODE</v>
          </cell>
          <cell r="H187" t="str">
            <v>KOEF.</v>
          </cell>
          <cell r="I187" t="str">
            <v>SATUAN</v>
          </cell>
          <cell r="J187" t="str">
            <v>KETERANGAN</v>
          </cell>
        </row>
        <row r="190">
          <cell r="A190" t="str">
            <v>2.d.</v>
          </cell>
          <cell r="C190" t="str">
            <v>ALAT  BANTU</v>
          </cell>
        </row>
        <row r="191">
          <cell r="C191" t="str">
            <v>Diperlukan alat-alat bantu kecil</v>
          </cell>
          <cell r="J191" t="str">
            <v>Lump Sump</v>
          </cell>
        </row>
        <row r="192">
          <cell r="C192" t="str">
            <v>- Pahat / Tatah</v>
          </cell>
          <cell r="D192" t="str">
            <v>=  2  buah</v>
          </cell>
        </row>
        <row r="193">
          <cell r="C193" t="str">
            <v>- Palu Besar</v>
          </cell>
          <cell r="D193" t="str">
            <v>=  2  buah</v>
          </cell>
        </row>
        <row r="195">
          <cell r="A195" t="str">
            <v xml:space="preserve">   3.</v>
          </cell>
          <cell r="C195" t="str">
            <v>TENAGA</v>
          </cell>
        </row>
        <row r="196">
          <cell r="C196" t="str">
            <v>Produksi menentukan : JACK HAMMER</v>
          </cell>
          <cell r="G196" t="str">
            <v>Q1</v>
          </cell>
          <cell r="H196">
            <v>8</v>
          </cell>
          <cell r="I196" t="str">
            <v>M3/Jam</v>
          </cell>
        </row>
        <row r="197">
          <cell r="C197" t="str">
            <v>Produksi Galian / hari  =  Tk x Q1</v>
          </cell>
          <cell r="G197" t="str">
            <v>Qt</v>
          </cell>
          <cell r="H197">
            <v>56</v>
          </cell>
          <cell r="I197" t="str">
            <v>M3</v>
          </cell>
        </row>
        <row r="198">
          <cell r="C198" t="str">
            <v>Kebutuhan tenaga :</v>
          </cell>
        </row>
        <row r="199">
          <cell r="D199" t="str">
            <v>- Pekerja</v>
          </cell>
          <cell r="G199" t="str">
            <v>P</v>
          </cell>
          <cell r="H199">
            <v>8</v>
          </cell>
          <cell r="I199" t="str">
            <v>orang</v>
          </cell>
        </row>
        <row r="200">
          <cell r="D200" t="str">
            <v>- Mandor</v>
          </cell>
          <cell r="G200" t="str">
            <v>M</v>
          </cell>
          <cell r="H200">
            <v>1</v>
          </cell>
          <cell r="I200" t="str">
            <v>orang</v>
          </cell>
        </row>
        <row r="202">
          <cell r="C202" t="str">
            <v>Koefisien tenaga / M3   :</v>
          </cell>
        </row>
        <row r="203">
          <cell r="D203" t="str">
            <v>- Pekerja</v>
          </cell>
          <cell r="E203" t="str">
            <v>= (Tk x P) : Qt</v>
          </cell>
          <cell r="G203" t="str">
            <v>(L01)</v>
          </cell>
          <cell r="H203">
            <v>1</v>
          </cell>
          <cell r="I203" t="str">
            <v>Jam</v>
          </cell>
        </row>
        <row r="204">
          <cell r="D204" t="str">
            <v>- Mandor</v>
          </cell>
          <cell r="E204" t="str">
            <v>= (Tk x M) : Qt</v>
          </cell>
          <cell r="G204" t="str">
            <v>(L03)</v>
          </cell>
          <cell r="H204">
            <v>0.125</v>
          </cell>
          <cell r="I204" t="str">
            <v>Jam</v>
          </cell>
        </row>
        <row r="206">
          <cell r="A206" t="str">
            <v>4.</v>
          </cell>
          <cell r="C206" t="str">
            <v>HARGA DASAR SATUAN UPAH, BAHAN DAN ALAT</v>
          </cell>
        </row>
        <row r="207">
          <cell r="C207" t="str">
            <v>Lihat lampiran.</v>
          </cell>
        </row>
        <row r="209">
          <cell r="A209" t="str">
            <v>5.</v>
          </cell>
          <cell r="C209" t="str">
            <v>ANALISA HARGA SATUAN PEKERJAAN</v>
          </cell>
        </row>
        <row r="210">
          <cell r="C210" t="str">
            <v>Lihat perhitungan dalam FORMULIR STANDAR UNTUK</v>
          </cell>
        </row>
        <row r="211">
          <cell r="C211" t="str">
            <v>PEREKEMAN ANALISA MASING-MASING HARGA</v>
          </cell>
        </row>
        <row r="212">
          <cell r="C212" t="str">
            <v>SATUAN.</v>
          </cell>
        </row>
        <row r="213">
          <cell r="C213" t="str">
            <v>Didapat Harga Satuan Pekerjaan :</v>
          </cell>
        </row>
        <row r="215">
          <cell r="C215" t="str">
            <v xml:space="preserve">Rp.  </v>
          </cell>
          <cell r="D215">
            <v>113225.337291659</v>
          </cell>
          <cell r="E215" t="str">
            <v xml:space="preserve"> / M3</v>
          </cell>
        </row>
        <row r="218">
          <cell r="A218" t="str">
            <v>6.</v>
          </cell>
          <cell r="C218" t="str">
            <v>WAKTU PELAKSANAAN YANG DIPERLUKAN</v>
          </cell>
        </row>
        <row r="219">
          <cell r="C219" t="str">
            <v>Masa Pelaksanaan :</v>
          </cell>
          <cell r="D219" t="str">
            <v>. . . . . . . . . . . .</v>
          </cell>
          <cell r="E219" t="str">
            <v>bulan</v>
          </cell>
        </row>
        <row r="221">
          <cell r="A221" t="str">
            <v>7.</v>
          </cell>
          <cell r="C221" t="str">
            <v>VOLUME PEKERJAAN YANG DIPERLUKAN</v>
          </cell>
        </row>
        <row r="222">
          <cell r="C222" t="str">
            <v>Volume pekerjaan  :</v>
          </cell>
          <cell r="D222">
            <v>0</v>
          </cell>
          <cell r="E222" t="str">
            <v>M3</v>
          </cell>
        </row>
        <row r="255">
          <cell r="A255" t="str">
            <v>ITEM PEMBAYARAN NO.</v>
          </cell>
          <cell r="D255" t="str">
            <v>:  3.1 (6)</v>
          </cell>
          <cell r="J255" t="str">
            <v>Analisa EI-313</v>
          </cell>
          <cell r="T255" t="str">
            <v>Analisa EI-313</v>
          </cell>
        </row>
        <row r="256">
          <cell r="A256" t="str">
            <v>JENIS PEKERJAAN</v>
          </cell>
          <cell r="D256" t="str">
            <v>:  Galian Struktur dengan Kedalaman 0 - 2 M</v>
          </cell>
        </row>
        <row r="257">
          <cell r="A257" t="str">
            <v>SATUAN PEMBAYARAN</v>
          </cell>
          <cell r="D257" t="str">
            <v>:  M3</v>
          </cell>
          <cell r="H257" t="str">
            <v xml:space="preserve">         URAIAN ANALISA HARGA SATUAN</v>
          </cell>
          <cell r="L257" t="str">
            <v>FORMULIR STANDAR UNTUK</v>
          </cell>
        </row>
        <row r="258">
          <cell r="L258" t="str">
            <v>PEREKAMAN ANALISA MASING-MASING HARGA SATUAN</v>
          </cell>
        </row>
        <row r="259">
          <cell r="L259">
            <v>0</v>
          </cell>
        </row>
        <row r="260">
          <cell r="A260" t="str">
            <v>No.</v>
          </cell>
          <cell r="C260" t="str">
            <v>U R A I A N</v>
          </cell>
          <cell r="G260" t="str">
            <v>KODE</v>
          </cell>
          <cell r="H260" t="str">
            <v>KOEF.</v>
          </cell>
          <cell r="I260" t="str">
            <v>SATUAN</v>
          </cell>
          <cell r="J260" t="str">
            <v>KETERANGAN</v>
          </cell>
        </row>
        <row r="262">
          <cell r="L262" t="str">
            <v>PROYEK</v>
          </cell>
          <cell r="O262" t="str">
            <v>:</v>
          </cell>
        </row>
        <row r="263">
          <cell r="A263" t="str">
            <v>I.</v>
          </cell>
          <cell r="C263" t="str">
            <v>ASUMSI</v>
          </cell>
          <cell r="L263" t="str">
            <v>No. PAKET KONTRAK</v>
          </cell>
          <cell r="O263" t="str">
            <v>:</v>
          </cell>
        </row>
        <row r="264">
          <cell r="A264">
            <v>1</v>
          </cell>
          <cell r="C264" t="str">
            <v>Pekerjaan dilakukan secara manual</v>
          </cell>
          <cell r="L264" t="str">
            <v>NAMA PAKET</v>
          </cell>
          <cell r="O264" t="str">
            <v>:</v>
          </cell>
        </row>
        <row r="265">
          <cell r="A265">
            <v>2</v>
          </cell>
          <cell r="C265" t="str">
            <v>Lokasi pekerjaan : sekitar jembatan</v>
          </cell>
          <cell r="L265" t="str">
            <v>PROP / KAB / KODYA</v>
          </cell>
          <cell r="O265" t="str">
            <v>:</v>
          </cell>
        </row>
        <row r="266">
          <cell r="A266">
            <v>3</v>
          </cell>
          <cell r="C266" t="str">
            <v>Kondisi Jalan   :  sedang / baik</v>
          </cell>
          <cell r="L266" t="str">
            <v>ITEM PEMBAYARAN NO.</v>
          </cell>
          <cell r="O266" t="str">
            <v>:  3.1 (6)</v>
          </cell>
          <cell r="R266" t="str">
            <v>PERKIRAAN VOL. PEK.</v>
          </cell>
          <cell r="T266" t="str">
            <v>:</v>
          </cell>
          <cell r="U266">
            <v>0</v>
          </cell>
        </row>
        <row r="267">
          <cell r="A267">
            <v>4</v>
          </cell>
          <cell r="C267" t="str">
            <v>Jam kerja efektif per-hari</v>
          </cell>
          <cell r="G267" t="str">
            <v>Tk</v>
          </cell>
          <cell r="H267">
            <v>7</v>
          </cell>
          <cell r="I267" t="str">
            <v>Jam</v>
          </cell>
          <cell r="L267" t="str">
            <v>JENIS PEKERJAAN</v>
          </cell>
          <cell r="O267" t="str">
            <v>:  Galian Struktur dengan Kedalaman 0 - 2 M</v>
          </cell>
          <cell r="R267" t="str">
            <v>TOTAL HARGA (Rp.)</v>
          </cell>
          <cell r="T267" t="str">
            <v>:</v>
          </cell>
          <cell r="U267">
            <v>0</v>
          </cell>
        </row>
        <row r="268">
          <cell r="A268">
            <v>5</v>
          </cell>
          <cell r="C268" t="str">
            <v>Faktor pengembangan bahan</v>
          </cell>
          <cell r="G268" t="str">
            <v>Fh</v>
          </cell>
          <cell r="H268">
            <v>1.2</v>
          </cell>
          <cell r="I268" t="str">
            <v>-</v>
          </cell>
          <cell r="L268" t="str">
            <v>SATUAN PEMBAYARAN</v>
          </cell>
          <cell r="O268" t="str">
            <v>:  M3</v>
          </cell>
          <cell r="R268" t="str">
            <v>% THD. BIAYA PROYEK</v>
          </cell>
          <cell r="T268" t="str">
            <v>:</v>
          </cell>
          <cell r="U268" t="e">
            <v>#DIV/0!</v>
          </cell>
        </row>
        <row r="269">
          <cell r="A269">
            <v>6</v>
          </cell>
          <cell r="C269" t="str">
            <v>Pengurugan kembali (backfill) untuk struktur</v>
          </cell>
          <cell r="G269" t="str">
            <v>Uk</v>
          </cell>
          <cell r="H269">
            <v>50</v>
          </cell>
          <cell r="I269" t="str">
            <v>%/M3</v>
          </cell>
        </row>
        <row r="271">
          <cell r="A271" t="str">
            <v>II.</v>
          </cell>
          <cell r="C271" t="str">
            <v>METHODE PELAKSANAAN</v>
          </cell>
          <cell r="Q271" t="str">
            <v>PERKIRAAN</v>
          </cell>
          <cell r="R271" t="str">
            <v>HARGA</v>
          </cell>
          <cell r="S271" t="str">
            <v>JUMLAH</v>
          </cell>
        </row>
        <row r="272">
          <cell r="A272">
            <v>1</v>
          </cell>
          <cell r="C272" t="str">
            <v>Tanah yang dipotong berada disekitar lokasi</v>
          </cell>
          <cell r="L272" t="str">
            <v>NO.</v>
          </cell>
          <cell r="N272" t="str">
            <v>KOMPONEN</v>
          </cell>
          <cell r="P272" t="str">
            <v>SATUAN</v>
          </cell>
          <cell r="Q272" t="str">
            <v>KUANTITAS</v>
          </cell>
          <cell r="R272" t="str">
            <v>SATUAN</v>
          </cell>
          <cell r="S272" t="str">
            <v>HARGA</v>
          </cell>
        </row>
        <row r="273">
          <cell r="A273">
            <v>2</v>
          </cell>
          <cell r="C273" t="str">
            <v>Penggalian dilakukan dengan menggunakan alat</v>
          </cell>
          <cell r="R273" t="str">
            <v>(Rp.)</v>
          </cell>
          <cell r="S273" t="str">
            <v>(Rp.)</v>
          </cell>
        </row>
        <row r="274">
          <cell r="C274" t="str">
            <v>Excavator</v>
          </cell>
        </row>
        <row r="275">
          <cell r="A275">
            <v>3</v>
          </cell>
          <cell r="C275" t="str">
            <v>Bulldozer mengangkut/mengusur hasil galian ke tempat</v>
          </cell>
        </row>
        <row r="276">
          <cell r="C276" t="str">
            <v>pembuangan di sekitar lokasi pekerjaan</v>
          </cell>
          <cell r="G276" t="str">
            <v>L</v>
          </cell>
          <cell r="H276">
            <v>0.1</v>
          </cell>
          <cell r="I276" t="str">
            <v>Km</v>
          </cell>
          <cell r="L276" t="str">
            <v>A.</v>
          </cell>
          <cell r="N276" t="str">
            <v>TENAGA</v>
          </cell>
        </row>
        <row r="278">
          <cell r="A278" t="str">
            <v>III.</v>
          </cell>
          <cell r="C278" t="str">
            <v>PEMAKAIAN BAHAN, ALAT DAN TENAGA</v>
          </cell>
          <cell r="L278" t="str">
            <v>1.</v>
          </cell>
          <cell r="N278" t="str">
            <v>Pekerja</v>
          </cell>
          <cell r="O278" t="str">
            <v>(L01)</v>
          </cell>
          <cell r="P278" t="str">
            <v>Jam</v>
          </cell>
          <cell r="Q278">
            <v>0.12701025480797318</v>
          </cell>
          <cell r="R278">
            <v>2857.14</v>
          </cell>
          <cell r="U278">
            <v>362.88607942205249</v>
          </cell>
        </row>
        <row r="279">
          <cell r="L279" t="str">
            <v>2.</v>
          </cell>
          <cell r="N279" t="str">
            <v>Mandor</v>
          </cell>
          <cell r="O279" t="str">
            <v>(L03)</v>
          </cell>
          <cell r="P279" t="str">
            <v>Jam</v>
          </cell>
          <cell r="Q279">
            <v>3.1752563701993294E-2</v>
          </cell>
          <cell r="R279">
            <v>3214.29</v>
          </cell>
          <cell r="U279">
            <v>102.06194798168002</v>
          </cell>
        </row>
        <row r="280">
          <cell r="A280" t="str">
            <v xml:space="preserve">   1.</v>
          </cell>
          <cell r="C280" t="str">
            <v>BAHAN</v>
          </cell>
        </row>
        <row r="281">
          <cell r="C281" t="str">
            <v>- Urugan Pilihan (untuk backfill)</v>
          </cell>
          <cell r="E281" t="str">
            <v>= Uk x 1M3</v>
          </cell>
          <cell r="G281" t="str">
            <v>(EI-322)</v>
          </cell>
          <cell r="H281">
            <v>0.5</v>
          </cell>
          <cell r="I281" t="str">
            <v>M3</v>
          </cell>
        </row>
        <row r="282">
          <cell r="Q282" t="str">
            <v xml:space="preserve">JUMLAH HARGA TENAGA   </v>
          </cell>
          <cell r="U282">
            <v>464.94802740373251</v>
          </cell>
        </row>
        <row r="283">
          <cell r="A283" t="str">
            <v xml:space="preserve">   2.</v>
          </cell>
          <cell r="C283" t="str">
            <v>ALAT</v>
          </cell>
        </row>
        <row r="284">
          <cell r="A284" t="str">
            <v xml:space="preserve">   2.a.</v>
          </cell>
          <cell r="C284" t="str">
            <v>EXCAVATOR</v>
          </cell>
          <cell r="G284" t="str">
            <v>(E10)</v>
          </cell>
          <cell r="L284" t="str">
            <v>B.</v>
          </cell>
          <cell r="N284" t="str">
            <v>BAHAN</v>
          </cell>
        </row>
        <row r="285">
          <cell r="C285" t="str">
            <v>Kapasitas Bucket</v>
          </cell>
          <cell r="G285" t="str">
            <v>V</v>
          </cell>
          <cell r="H285">
            <v>0.93</v>
          </cell>
          <cell r="I285" t="str">
            <v>M3</v>
          </cell>
        </row>
        <row r="286">
          <cell r="C286" t="str">
            <v>Faktor Bucket</v>
          </cell>
          <cell r="G286" t="str">
            <v>Fb</v>
          </cell>
          <cell r="H286">
            <v>0.9</v>
          </cell>
          <cell r="I286" t="str">
            <v>-</v>
          </cell>
          <cell r="L286" t="str">
            <v>1.</v>
          </cell>
          <cell r="N286" t="str">
            <v xml:space="preserve">Urugan Pilihan </v>
          </cell>
          <cell r="O286" t="str">
            <v>(EI-322)</v>
          </cell>
          <cell r="P286" t="str">
            <v>M3</v>
          </cell>
          <cell r="Q286">
            <v>0.5</v>
          </cell>
          <cell r="R286">
            <v>455558.60740011773</v>
          </cell>
          <cell r="U286">
            <v>227779.30370005887</v>
          </cell>
        </row>
        <row r="287">
          <cell r="C287" t="str">
            <v>Faktor  Efisiensi alat</v>
          </cell>
          <cell r="G287" t="str">
            <v>Fa</v>
          </cell>
          <cell r="H287">
            <v>0.83</v>
          </cell>
          <cell r="I287" t="str">
            <v>-</v>
          </cell>
        </row>
        <row r="288">
          <cell r="C288" t="str">
            <v>Faktor kedalaman</v>
          </cell>
          <cell r="G288" t="str">
            <v>Fd</v>
          </cell>
          <cell r="H288">
            <v>0.8</v>
          </cell>
          <cell r="I288" t="str">
            <v>-</v>
          </cell>
        </row>
        <row r="289">
          <cell r="C289" t="str">
            <v>Berat isi material</v>
          </cell>
          <cell r="G289" t="str">
            <v>Bim</v>
          </cell>
          <cell r="H289">
            <v>0.85</v>
          </cell>
          <cell r="I289" t="str">
            <v>-</v>
          </cell>
        </row>
        <row r="291">
          <cell r="C291" t="str">
            <v>Waktu siklus</v>
          </cell>
        </row>
        <row r="292">
          <cell r="C292" t="str">
            <v>- Menggali / memuat</v>
          </cell>
          <cell r="G292" t="str">
            <v>Te1</v>
          </cell>
          <cell r="H292">
            <v>0.5</v>
          </cell>
          <cell r="I292" t="str">
            <v>menit</v>
          </cell>
          <cell r="Q292" t="str">
            <v xml:space="preserve">JUMLAH HARGA BAHAN   </v>
          </cell>
          <cell r="U292">
            <v>227779.30370005887</v>
          </cell>
        </row>
        <row r="293">
          <cell r="C293" t="str">
            <v>- Lain-lain</v>
          </cell>
          <cell r="G293" t="str">
            <v>Te2</v>
          </cell>
          <cell r="H293">
            <v>0.25</v>
          </cell>
          <cell r="I293" t="str">
            <v>menit</v>
          </cell>
        </row>
        <row r="294">
          <cell r="G294" t="str">
            <v>Te</v>
          </cell>
          <cell r="H294">
            <v>0.75</v>
          </cell>
          <cell r="I294" t="str">
            <v>menit</v>
          </cell>
          <cell r="L294" t="str">
            <v>C.</v>
          </cell>
          <cell r="N294" t="str">
            <v>PERALATAN</v>
          </cell>
        </row>
        <row r="295">
          <cell r="L295" t="str">
            <v>1.</v>
          </cell>
          <cell r="N295" t="str">
            <v>Excavator</v>
          </cell>
          <cell r="O295" t="str">
            <v>(E10)</v>
          </cell>
          <cell r="P295" t="str">
            <v>Jam</v>
          </cell>
          <cell r="Q295">
            <v>3.1752563701993294E-2</v>
          </cell>
          <cell r="R295">
            <v>238185.05650827778</v>
          </cell>
          <cell r="U295">
            <v>7562.9861796419627</v>
          </cell>
        </row>
        <row r="296">
          <cell r="L296" t="str">
            <v>2.</v>
          </cell>
          <cell r="N296" t="str">
            <v>Bulldozer</v>
          </cell>
          <cell r="O296" t="str">
            <v>(E04)</v>
          </cell>
          <cell r="P296" t="str">
            <v>Jam</v>
          </cell>
          <cell r="Q296">
            <v>1.0213694283306062E-4</v>
          </cell>
          <cell r="R296">
            <v>256721.09983229413</v>
          </cell>
          <cell r="U296">
            <v>26.220708297611473</v>
          </cell>
        </row>
        <row r="297">
          <cell r="C297" t="str">
            <v>Kap. Prod. / jam =</v>
          </cell>
          <cell r="D297" t="str">
            <v>V  x Fb x Fa x Fd x Bim x 60</v>
          </cell>
          <cell r="G297" t="str">
            <v>Q1</v>
          </cell>
          <cell r="H297">
            <v>31.493520000000004</v>
          </cell>
          <cell r="I297" t="str">
            <v>M3/Jam</v>
          </cell>
          <cell r="L297" t="str">
            <v>3.</v>
          </cell>
          <cell r="N297" t="str">
            <v>Alat  bantu</v>
          </cell>
          <cell r="P297" t="str">
            <v>Ls</v>
          </cell>
          <cell r="Q297">
            <v>1</v>
          </cell>
          <cell r="R297">
            <v>100</v>
          </cell>
          <cell r="U297">
            <v>100</v>
          </cell>
        </row>
        <row r="298">
          <cell r="D298" t="str">
            <v>Te x Fh</v>
          </cell>
        </row>
        <row r="300">
          <cell r="C300" t="str">
            <v>Koefisien Alat / M3</v>
          </cell>
          <cell r="D300" t="str">
            <v xml:space="preserve"> =  1  :  Q1</v>
          </cell>
          <cell r="G300" t="str">
            <v>(E10)</v>
          </cell>
          <cell r="H300">
            <v>3.1752563701993294E-2</v>
          </cell>
          <cell r="I300" t="str">
            <v>Jam</v>
          </cell>
        </row>
        <row r="303">
          <cell r="A303" t="str">
            <v>2.a.</v>
          </cell>
          <cell r="C303" t="str">
            <v>BULLDOZER</v>
          </cell>
          <cell r="G303" t="str">
            <v>(E04)</v>
          </cell>
        </row>
        <row r="304">
          <cell r="C304" t="str">
            <v>Faktor pisau (blade)</v>
          </cell>
          <cell r="G304" t="str">
            <v>Fb</v>
          </cell>
          <cell r="H304">
            <v>1</v>
          </cell>
          <cell r="I304" t="str">
            <v>-</v>
          </cell>
          <cell r="Q304" t="str">
            <v xml:space="preserve">JUMLAH HARGA PERALATAN   </v>
          </cell>
          <cell r="U304">
            <v>7689.2068879395738</v>
          </cell>
        </row>
        <row r="305">
          <cell r="C305" t="str">
            <v>Faktor  efisiensi kerja</v>
          </cell>
          <cell r="G305" t="str">
            <v>Fa</v>
          </cell>
          <cell r="H305">
            <v>0.83</v>
          </cell>
          <cell r="I305" t="str">
            <v>-</v>
          </cell>
        </row>
        <row r="306">
          <cell r="C306" t="str">
            <v>Kecepatan mengupas</v>
          </cell>
          <cell r="G306" t="str">
            <v>Vf</v>
          </cell>
          <cell r="H306">
            <v>3</v>
          </cell>
          <cell r="I306" t="str">
            <v>Km/Jam</v>
          </cell>
          <cell r="L306" t="str">
            <v>D.</v>
          </cell>
          <cell r="N306" t="str">
            <v>JUMLAH HARGA TENAGA, BAHAN DAN PERALATAN  ( A + B + C )</v>
          </cell>
          <cell r="U306">
            <v>235933.45861540217</v>
          </cell>
        </row>
        <row r="307">
          <cell r="C307" t="str">
            <v>Kecepatan mundur</v>
          </cell>
          <cell r="G307" t="str">
            <v>Vr</v>
          </cell>
          <cell r="H307">
            <v>5</v>
          </cell>
          <cell r="I307" t="str">
            <v>Km/Jam</v>
          </cell>
          <cell r="L307" t="str">
            <v>E.</v>
          </cell>
          <cell r="N307" t="str">
            <v>OVERHEAD &amp; PROFIT</v>
          </cell>
          <cell r="P307">
            <v>10</v>
          </cell>
          <cell r="Q307" t="str">
            <v>%  x  D</v>
          </cell>
          <cell r="U307">
            <v>23593.34586154022</v>
          </cell>
        </row>
        <row r="308">
          <cell r="C308" t="str">
            <v>Kapasitas pisau</v>
          </cell>
          <cell r="G308" t="str">
            <v>q</v>
          </cell>
          <cell r="H308">
            <v>5.4</v>
          </cell>
          <cell r="I308" t="str">
            <v>M3</v>
          </cell>
          <cell r="L308" t="str">
            <v>F.</v>
          </cell>
          <cell r="N308" t="str">
            <v>HARGA SATUAN PEKERJAAN  ( D + E )</v>
          </cell>
          <cell r="U308">
            <v>259526.8044769424</v>
          </cell>
        </row>
        <row r="309">
          <cell r="A309" t="str">
            <v>`</v>
          </cell>
          <cell r="C309" t="str">
            <v>Faktor kemiringan (grade)</v>
          </cell>
          <cell r="G309" t="str">
            <v>Fm</v>
          </cell>
          <cell r="H309">
            <v>1</v>
          </cell>
          <cell r="L309" t="str">
            <v>Note: 1</v>
          </cell>
          <cell r="N309" t="str">
            <v>SATUAN dapat berdasarkan atas jam operasi untuk Tenaga Kerja dan Peralatan, volume dan/atau ukuran</v>
          </cell>
        </row>
        <row r="310">
          <cell r="N310" t="str">
            <v>berat untuk bahan-bahan.</v>
          </cell>
        </row>
        <row r="311">
          <cell r="L311">
            <v>2</v>
          </cell>
          <cell r="N311" t="str">
            <v>Kuantitas satuan adalah kuantitas setiap komponen untuk menyelesaikan satu satuan pekerjaan dari nomor</v>
          </cell>
        </row>
        <row r="312">
          <cell r="N312" t="str">
            <v>mata pembayaran.</v>
          </cell>
        </row>
        <row r="313">
          <cell r="L313">
            <v>3</v>
          </cell>
          <cell r="N313" t="str">
            <v>Biaya satuan untuk peralatan sudah termasuk bahan bakar, bahan habis dipakai dan operator.</v>
          </cell>
        </row>
        <row r="314">
          <cell r="L314">
            <v>4</v>
          </cell>
          <cell r="N314" t="str">
            <v>Biaya satuan sudah termasuk pengeluaran untuk seluruh pajak yang berkaitan (tetapi tidak termasuk PPN</v>
          </cell>
        </row>
        <row r="315">
          <cell r="J315" t="str">
            <v>Berlanjut ke halaman berikut</v>
          </cell>
          <cell r="N315" t="str">
            <v>yang dibayar dari kontrak) dan biaya-biaya lainnya.</v>
          </cell>
        </row>
        <row r="316">
          <cell r="A316" t="str">
            <v>ITEM PEMBAYARAN NO.</v>
          </cell>
          <cell r="D316" t="str">
            <v>:  3.1 (6)</v>
          </cell>
          <cell r="J316" t="str">
            <v>Analisa EI-313</v>
          </cell>
        </row>
        <row r="317">
          <cell r="A317" t="str">
            <v>JENIS PEKERJAAN</v>
          </cell>
          <cell r="D317" t="str">
            <v>:  Galian Struktur dengan Kedalaman 0 - 2 M</v>
          </cell>
        </row>
        <row r="318">
          <cell r="A318" t="str">
            <v>SATUAN PEMBAYARAN</v>
          </cell>
          <cell r="D318" t="str">
            <v>:  M3</v>
          </cell>
          <cell r="H318" t="str">
            <v xml:space="preserve">         URAIAN ANALISA HARGA SATUAN</v>
          </cell>
        </row>
        <row r="319">
          <cell r="J319" t="str">
            <v>Lanjutan</v>
          </cell>
        </row>
        <row r="321">
          <cell r="A321" t="str">
            <v>No.</v>
          </cell>
          <cell r="C321" t="str">
            <v>U R A I A N</v>
          </cell>
          <cell r="G321" t="str">
            <v>KODE</v>
          </cell>
          <cell r="H321" t="str">
            <v>KOEF.</v>
          </cell>
          <cell r="I321" t="str">
            <v>SATUAN</v>
          </cell>
          <cell r="J321" t="str">
            <v>KETERANGAN</v>
          </cell>
        </row>
        <row r="324">
          <cell r="C324" t="str">
            <v>Waktu Siklus</v>
          </cell>
          <cell r="G324" t="str">
            <v>Ts</v>
          </cell>
        </row>
        <row r="325">
          <cell r="C325" t="str">
            <v>- Waktu gusur</v>
          </cell>
          <cell r="D325" t="str">
            <v>= l / Vf</v>
          </cell>
          <cell r="G325" t="str">
            <v>T1</v>
          </cell>
          <cell r="H325">
            <v>1.6666666666666666E-2</v>
          </cell>
          <cell r="I325" t="str">
            <v>menit</v>
          </cell>
        </row>
        <row r="326">
          <cell r="C326" t="str">
            <v>- Waktu kembali</v>
          </cell>
          <cell r="D326" t="str">
            <v>= l / Vr</v>
          </cell>
          <cell r="G326" t="str">
            <v>T2</v>
          </cell>
          <cell r="H326">
            <v>0.01</v>
          </cell>
          <cell r="I326" t="str">
            <v>menit</v>
          </cell>
        </row>
        <row r="327">
          <cell r="C327" t="str">
            <v>- Waktu lain-lain</v>
          </cell>
          <cell r="G327" t="str">
            <v>T3</v>
          </cell>
          <cell r="H327">
            <v>8.0000000000000004E-4</v>
          </cell>
          <cell r="I327" t="str">
            <v>menit</v>
          </cell>
        </row>
        <row r="328">
          <cell r="G328" t="str">
            <v>Ts</v>
          </cell>
          <cell r="H328">
            <v>2.7466666666666664E-2</v>
          </cell>
          <cell r="I328" t="str">
            <v>menit</v>
          </cell>
        </row>
        <row r="330">
          <cell r="C330" t="str">
            <v>Kapasitas Produksi / Jam   =</v>
          </cell>
          <cell r="E330" t="str">
            <v>q x Fb x Fm x Fa x 60/Ts</v>
          </cell>
          <cell r="G330" t="str">
            <v>Q2</v>
          </cell>
          <cell r="H330">
            <v>9790.7766990291275</v>
          </cell>
          <cell r="I330" t="str">
            <v>M3</v>
          </cell>
        </row>
        <row r="333">
          <cell r="C333" t="str">
            <v>Koefisien Alat / M3</v>
          </cell>
          <cell r="D333" t="str">
            <v xml:space="preserve"> =  1  :  Q2</v>
          </cell>
          <cell r="G333" t="str">
            <v>(E04)</v>
          </cell>
          <cell r="H333">
            <v>1.0213694283306062E-4</v>
          </cell>
          <cell r="I333" t="str">
            <v>Jam</v>
          </cell>
        </row>
        <row r="336">
          <cell r="A336" t="str">
            <v>2.d.</v>
          </cell>
          <cell r="C336" t="str">
            <v>ALAT  BANTU</v>
          </cell>
        </row>
        <row r="337">
          <cell r="C337" t="str">
            <v>Diperlukan alat-alat bantu kecil</v>
          </cell>
          <cell r="J337" t="str">
            <v>Lump Sump</v>
          </cell>
        </row>
        <row r="338">
          <cell r="C338" t="str">
            <v>- Pacul</v>
          </cell>
          <cell r="D338" t="str">
            <v>=  2  buah</v>
          </cell>
        </row>
        <row r="339">
          <cell r="C339" t="str">
            <v>- Sekop</v>
          </cell>
          <cell r="D339" t="str">
            <v>=  2  buah</v>
          </cell>
        </row>
        <row r="342">
          <cell r="A342" t="str">
            <v xml:space="preserve">   3.</v>
          </cell>
          <cell r="C342" t="str">
            <v>TENAGA</v>
          </cell>
        </row>
        <row r="343">
          <cell r="C343" t="str">
            <v>Produksi menentukan : EXCAVATOR</v>
          </cell>
          <cell r="G343" t="str">
            <v>Q1</v>
          </cell>
          <cell r="H343">
            <v>31.493520000000004</v>
          </cell>
          <cell r="I343" t="str">
            <v>M3/Jam</v>
          </cell>
        </row>
        <row r="344">
          <cell r="C344" t="str">
            <v>Produksi Galian / hari  =  Tk x Q1</v>
          </cell>
          <cell r="G344" t="str">
            <v>Qt</v>
          </cell>
          <cell r="H344">
            <v>220.45464000000004</v>
          </cell>
          <cell r="I344" t="str">
            <v>M3</v>
          </cell>
        </row>
        <row r="345">
          <cell r="C345" t="str">
            <v>Kebutuhan tenaga :</v>
          </cell>
        </row>
        <row r="346">
          <cell r="D346" t="str">
            <v>- Pekerja</v>
          </cell>
          <cell r="G346" t="str">
            <v>P</v>
          </cell>
          <cell r="H346">
            <v>4</v>
          </cell>
          <cell r="I346" t="str">
            <v>orang</v>
          </cell>
        </row>
        <row r="347">
          <cell r="D347" t="str">
            <v>- Mandor</v>
          </cell>
          <cell r="G347" t="str">
            <v>M</v>
          </cell>
          <cell r="H347">
            <v>1</v>
          </cell>
          <cell r="I347" t="str">
            <v>orang</v>
          </cell>
        </row>
        <row r="349">
          <cell r="C349" t="str">
            <v>Koefisien tenaga / M3   :</v>
          </cell>
        </row>
        <row r="350">
          <cell r="D350" t="str">
            <v>- Pekerja</v>
          </cell>
          <cell r="E350" t="str">
            <v>= (Tk x P) : Qt</v>
          </cell>
          <cell r="G350" t="str">
            <v>(L01)</v>
          </cell>
          <cell r="H350">
            <v>0.12701025480797318</v>
          </cell>
          <cell r="I350" t="str">
            <v>Jam</v>
          </cell>
        </row>
        <row r="351">
          <cell r="D351" t="str">
            <v>- Mandor</v>
          </cell>
          <cell r="E351" t="str">
            <v>= (Tk x M) : Qt</v>
          </cell>
          <cell r="G351" t="str">
            <v>(L03)</v>
          </cell>
          <cell r="H351">
            <v>3.1752563701993294E-2</v>
          </cell>
          <cell r="I351" t="str">
            <v>Jam</v>
          </cell>
        </row>
        <row r="353">
          <cell r="A353" t="str">
            <v>4.</v>
          </cell>
          <cell r="C353" t="str">
            <v>HARGA DASAR SATUAN UPAH, BAHAN DAN ALAT</v>
          </cell>
        </row>
        <row r="354">
          <cell r="C354" t="str">
            <v>Lihat lampiran.</v>
          </cell>
        </row>
        <row r="356">
          <cell r="A356" t="str">
            <v>5.</v>
          </cell>
          <cell r="C356" t="str">
            <v>ANALISA HARGA SATUAN PEKERJAAN</v>
          </cell>
        </row>
        <row r="357">
          <cell r="C357" t="str">
            <v>Lihat perhitungan dalam FORMULIR STANDAR UNTUK</v>
          </cell>
        </row>
        <row r="358">
          <cell r="C358" t="str">
            <v>PEREKEMAN ANALISA MASING-MASING HARGA</v>
          </cell>
        </row>
        <row r="359">
          <cell r="C359" t="str">
            <v>SATUAN.</v>
          </cell>
        </row>
        <row r="360">
          <cell r="C360" t="str">
            <v>Didapat Harga Satuan Pekerjaan :</v>
          </cell>
        </row>
        <row r="362">
          <cell r="C362" t="str">
            <v xml:space="preserve">Rp.  </v>
          </cell>
          <cell r="D362">
            <v>259526.8044769424</v>
          </cell>
          <cell r="E362" t="str">
            <v xml:space="preserve"> / M3</v>
          </cell>
        </row>
        <row r="365">
          <cell r="A365" t="str">
            <v>6.</v>
          </cell>
          <cell r="C365" t="str">
            <v>WAKTU PELAKSANAAN YANG DIPERLUKAN</v>
          </cell>
        </row>
        <row r="366">
          <cell r="C366" t="str">
            <v>Masa Pelaksanaan :</v>
          </cell>
          <cell r="D366" t="str">
            <v>. . . . . . . . . . . .</v>
          </cell>
          <cell r="E366" t="str">
            <v>bulan</v>
          </cell>
        </row>
        <row r="368">
          <cell r="A368" t="str">
            <v>7.</v>
          </cell>
          <cell r="C368" t="str">
            <v>VOLUME PEKERJAAN YANG DIPERLUKAN</v>
          </cell>
        </row>
        <row r="369">
          <cell r="C369" t="str">
            <v>Volume pekerjaan  :</v>
          </cell>
          <cell r="D369">
            <v>102.06194798168002</v>
          </cell>
          <cell r="E369" t="str">
            <v>M3</v>
          </cell>
        </row>
        <row r="375">
          <cell r="A375" t="str">
            <v>ITEM PEMBAYARAN NO.</v>
          </cell>
          <cell r="D375" t="str">
            <v>:  3.1 (7)</v>
          </cell>
          <cell r="J375" t="str">
            <v>Analisa EI-314</v>
          </cell>
          <cell r="T375" t="str">
            <v>Analisa EI-314</v>
          </cell>
        </row>
        <row r="376">
          <cell r="A376" t="str">
            <v>JENIS PEKERJAAN</v>
          </cell>
          <cell r="D376" t="str">
            <v>:  Galian Struktur dengan Kedalaman 2 - 4 M</v>
          </cell>
        </row>
        <row r="377">
          <cell r="A377" t="str">
            <v>SATUAN PEMBAYARAN</v>
          </cell>
          <cell r="D377" t="str">
            <v>:  M3</v>
          </cell>
          <cell r="H377" t="str">
            <v xml:space="preserve">         URAIAN ANALISA HARGA SATUAN</v>
          </cell>
          <cell r="L377" t="str">
            <v>FORMULIR STANDAR UNTUK</v>
          </cell>
        </row>
        <row r="378">
          <cell r="L378" t="str">
            <v>PEREKAMAN ANALISA MASING-MASING HARGA SATUAN</v>
          </cell>
        </row>
        <row r="379">
          <cell r="L379">
            <v>0</v>
          </cell>
        </row>
        <row r="380">
          <cell r="A380" t="str">
            <v>No.</v>
          </cell>
          <cell r="C380" t="str">
            <v>U R A I A N</v>
          </cell>
          <cell r="G380" t="str">
            <v>KODE</v>
          </cell>
          <cell r="H380" t="str">
            <v>KOEF.</v>
          </cell>
          <cell r="I380" t="str">
            <v>SATUAN</v>
          </cell>
          <cell r="J380" t="str">
            <v>KETERANGAN</v>
          </cell>
        </row>
        <row r="382">
          <cell r="L382" t="str">
            <v>PROYEK</v>
          </cell>
          <cell r="O382" t="str">
            <v>:</v>
          </cell>
        </row>
        <row r="383">
          <cell r="A383" t="str">
            <v>I.</v>
          </cell>
          <cell r="C383" t="str">
            <v>ASUMSI</v>
          </cell>
          <cell r="L383" t="str">
            <v>No. PAKET KONTRAK</v>
          </cell>
          <cell r="O383" t="str">
            <v>:</v>
          </cell>
        </row>
        <row r="384">
          <cell r="A384">
            <v>1</v>
          </cell>
          <cell r="C384" t="str">
            <v>Pekerjaan dilakukan secara manual</v>
          </cell>
          <cell r="L384" t="str">
            <v>NAMA PAKET</v>
          </cell>
          <cell r="O384" t="str">
            <v>:</v>
          </cell>
        </row>
        <row r="385">
          <cell r="A385">
            <v>2</v>
          </cell>
          <cell r="C385" t="str">
            <v>Lokasi pekerjaan : sekitar jembatan</v>
          </cell>
          <cell r="L385" t="str">
            <v>PROP / KAB / KODYA</v>
          </cell>
          <cell r="O385" t="str">
            <v>:</v>
          </cell>
        </row>
        <row r="386">
          <cell r="A386">
            <v>3</v>
          </cell>
          <cell r="C386" t="str">
            <v>Kondisi Jalan   :  sedang / baik</v>
          </cell>
          <cell r="L386" t="str">
            <v>ITEM PEMBAYARAN NO.</v>
          </cell>
          <cell r="O386" t="str">
            <v>:  3.1 (7)</v>
          </cell>
          <cell r="R386" t="str">
            <v>PERKIRAAN VOL. PEK.</v>
          </cell>
          <cell r="T386" t="str">
            <v>:</v>
          </cell>
          <cell r="U386">
            <v>0</v>
          </cell>
        </row>
        <row r="387">
          <cell r="A387">
            <v>4</v>
          </cell>
          <cell r="C387" t="str">
            <v>Jam kerja efektif per-hari</v>
          </cell>
          <cell r="G387" t="str">
            <v>Tk</v>
          </cell>
          <cell r="H387">
            <v>7</v>
          </cell>
          <cell r="I387" t="str">
            <v>Jam</v>
          </cell>
          <cell r="L387" t="str">
            <v>JENIS PEKERJAAN</v>
          </cell>
          <cell r="O387" t="str">
            <v>:  Galian Struktur dengan Kedalaman 2 - 4 M</v>
          </cell>
          <cell r="R387" t="str">
            <v>TOTAL HARGA (Rp.)</v>
          </cell>
          <cell r="T387" t="str">
            <v>:</v>
          </cell>
          <cell r="U387">
            <v>0</v>
          </cell>
        </row>
        <row r="388">
          <cell r="A388">
            <v>5</v>
          </cell>
          <cell r="C388" t="str">
            <v>Faktor pengembangan bahan</v>
          </cell>
          <cell r="G388" t="str">
            <v>Fh</v>
          </cell>
          <cell r="H388">
            <v>1.2</v>
          </cell>
          <cell r="I388" t="str">
            <v>-</v>
          </cell>
          <cell r="L388" t="str">
            <v>SATUAN PEMBAYARAN</v>
          </cell>
          <cell r="O388" t="str">
            <v>:  M3</v>
          </cell>
          <cell r="R388" t="str">
            <v>% THD. BIAYA PROYEK</v>
          </cell>
          <cell r="T388" t="str">
            <v>:</v>
          </cell>
          <cell r="U388" t="e">
            <v>#DIV/0!</v>
          </cell>
        </row>
        <row r="389">
          <cell r="A389">
            <v>6</v>
          </cell>
          <cell r="C389" t="str">
            <v>Pengurugan kembali (backfill) untuk struktur</v>
          </cell>
          <cell r="G389" t="str">
            <v>Uk</v>
          </cell>
          <cell r="H389">
            <v>50</v>
          </cell>
          <cell r="I389" t="str">
            <v>%/M3</v>
          </cell>
        </row>
        <row r="391">
          <cell r="A391" t="str">
            <v>II.</v>
          </cell>
          <cell r="C391" t="str">
            <v>METHODE PELAKSANAAN</v>
          </cell>
          <cell r="Q391" t="str">
            <v>PERKIRAAN</v>
          </cell>
          <cell r="R391" t="str">
            <v>HARGA</v>
          </cell>
          <cell r="S391" t="str">
            <v>JUMLAH</v>
          </cell>
        </row>
        <row r="392">
          <cell r="A392">
            <v>1</v>
          </cell>
          <cell r="C392" t="str">
            <v>Tanah yang dipotong berada disekitar jembatan</v>
          </cell>
          <cell r="L392" t="str">
            <v>NO.</v>
          </cell>
          <cell r="N392" t="str">
            <v>KOMPONEN</v>
          </cell>
          <cell r="P392" t="str">
            <v>SATUAN</v>
          </cell>
          <cell r="Q392" t="str">
            <v>KUANTITAS</v>
          </cell>
          <cell r="R392" t="str">
            <v>SATUAN</v>
          </cell>
          <cell r="S392" t="str">
            <v>HARGA</v>
          </cell>
        </row>
        <row r="393">
          <cell r="A393">
            <v>2</v>
          </cell>
          <cell r="C393" t="str">
            <v>Penggalian dilakukan dengan menggunakan alat</v>
          </cell>
          <cell r="R393" t="str">
            <v>(Rp.)</v>
          </cell>
          <cell r="S393" t="str">
            <v>(Rp.)</v>
          </cell>
        </row>
        <row r="394">
          <cell r="C394" t="str">
            <v>Excavator</v>
          </cell>
        </row>
        <row r="395">
          <cell r="A395">
            <v>3</v>
          </cell>
          <cell r="C395" t="str">
            <v>Bulldozer mengangkut/mengusur hasil galian ke tempat</v>
          </cell>
        </row>
        <row r="396">
          <cell r="C396" t="str">
            <v>pembuangan di sekitar lokasi pekerjaan</v>
          </cell>
          <cell r="G396" t="str">
            <v>L</v>
          </cell>
          <cell r="H396">
            <v>0.1</v>
          </cell>
          <cell r="I396" t="str">
            <v>Km</v>
          </cell>
          <cell r="L396" t="str">
            <v>A.</v>
          </cell>
          <cell r="N396" t="str">
            <v>TENAGA</v>
          </cell>
        </row>
        <row r="398">
          <cell r="A398" t="str">
            <v>III.</v>
          </cell>
          <cell r="C398" t="str">
            <v>PEMAKAIAN BAHAN, ALAT DAN TENAGA</v>
          </cell>
          <cell r="L398" t="str">
            <v>1.</v>
          </cell>
          <cell r="N398" t="str">
            <v>Pekerja</v>
          </cell>
          <cell r="O398" t="str">
            <v>(L01)</v>
          </cell>
          <cell r="P398" t="str">
            <v>Jam</v>
          </cell>
          <cell r="Q398">
            <v>0.41685416962616839</v>
          </cell>
          <cell r="R398">
            <v>2857.14</v>
          </cell>
          <cell r="U398">
            <v>1191.0107222057106</v>
          </cell>
        </row>
        <row r="399">
          <cell r="L399" t="str">
            <v>2.</v>
          </cell>
          <cell r="N399" t="str">
            <v>Mandor</v>
          </cell>
          <cell r="O399" t="str">
            <v>(L03)</v>
          </cell>
          <cell r="P399" t="str">
            <v>Jam</v>
          </cell>
          <cell r="Q399">
            <v>4.1685416962616843E-2</v>
          </cell>
          <cell r="R399">
            <v>3214.29</v>
          </cell>
          <cell r="U399">
            <v>133.98901888876969</v>
          </cell>
        </row>
        <row r="400">
          <cell r="A400" t="str">
            <v xml:space="preserve">   1.</v>
          </cell>
          <cell r="C400" t="str">
            <v>BAHAN</v>
          </cell>
        </row>
        <row r="401">
          <cell r="C401" t="str">
            <v>- Urugan Pilihan (untuk backfill)</v>
          </cell>
          <cell r="E401" t="str">
            <v>= Uk x 1M3</v>
          </cell>
          <cell r="G401" t="str">
            <v>(EI-322)</v>
          </cell>
          <cell r="H401">
            <v>0.5</v>
          </cell>
          <cell r="I401" t="str">
            <v>M3</v>
          </cell>
        </row>
        <row r="402">
          <cell r="Q402" t="str">
            <v xml:space="preserve">JUMLAH HARGA TENAGA   </v>
          </cell>
          <cell r="U402">
            <v>1324.9997410944802</v>
          </cell>
        </row>
        <row r="403">
          <cell r="A403" t="str">
            <v xml:space="preserve">   2.</v>
          </cell>
          <cell r="C403" t="str">
            <v>ALAT</v>
          </cell>
        </row>
        <row r="404">
          <cell r="A404" t="str">
            <v xml:space="preserve">   2.a.</v>
          </cell>
          <cell r="C404" t="str">
            <v>EXCAVATOR</v>
          </cell>
          <cell r="G404" t="str">
            <v>(E10)</v>
          </cell>
          <cell r="L404" t="str">
            <v>B.</v>
          </cell>
          <cell r="N404" t="str">
            <v>BAHAN</v>
          </cell>
        </row>
        <row r="405">
          <cell r="C405" t="str">
            <v>Kapasitas Bucket</v>
          </cell>
          <cell r="G405" t="str">
            <v>V</v>
          </cell>
          <cell r="H405">
            <v>0.93</v>
          </cell>
          <cell r="I405" t="str">
            <v>M3</v>
          </cell>
        </row>
        <row r="406">
          <cell r="C406" t="str">
            <v>Faktor Bucket</v>
          </cell>
          <cell r="G406" t="str">
            <v>Fb</v>
          </cell>
          <cell r="H406">
            <v>0.9</v>
          </cell>
          <cell r="I406" t="str">
            <v>-</v>
          </cell>
          <cell r="L406" t="str">
            <v>1.</v>
          </cell>
          <cell r="N406" t="str">
            <v xml:space="preserve">Urugan Pilihan </v>
          </cell>
          <cell r="O406" t="str">
            <v>(EI-322)</v>
          </cell>
          <cell r="P406" t="str">
            <v>M3</v>
          </cell>
          <cell r="Q406">
            <v>0.5</v>
          </cell>
          <cell r="R406">
            <v>455558.60740011773</v>
          </cell>
          <cell r="U406">
            <v>227779.30370005887</v>
          </cell>
        </row>
        <row r="407">
          <cell r="C407" t="str">
            <v>Faktor  Efisiensi alat</v>
          </cell>
          <cell r="G407" t="str">
            <v>Fa</v>
          </cell>
          <cell r="H407">
            <v>0.83</v>
          </cell>
          <cell r="I407" t="str">
            <v>-</v>
          </cell>
        </row>
        <row r="408">
          <cell r="C408" t="str">
            <v>Faktor kedalaman</v>
          </cell>
          <cell r="G408" t="str">
            <v>Fd</v>
          </cell>
          <cell r="H408">
            <v>0.65</v>
          </cell>
          <cell r="I408" t="str">
            <v>-</v>
          </cell>
        </row>
        <row r="409">
          <cell r="C409" t="str">
            <v>Berat isi material</v>
          </cell>
          <cell r="G409" t="str">
            <v>Bim</v>
          </cell>
          <cell r="H409">
            <v>0.85</v>
          </cell>
          <cell r="I409" t="str">
            <v>-</v>
          </cell>
        </row>
        <row r="411">
          <cell r="C411" t="str">
            <v>Waktu siklus</v>
          </cell>
        </row>
        <row r="412">
          <cell r="C412" t="str">
            <v>- Menggali / memuat</v>
          </cell>
          <cell r="G412" t="str">
            <v>Te1</v>
          </cell>
          <cell r="H412">
            <v>0.55000000000000004</v>
          </cell>
          <cell r="I412" t="str">
            <v>menit</v>
          </cell>
          <cell r="Q412" t="str">
            <v xml:space="preserve">JUMLAH HARGA BAHAN   </v>
          </cell>
          <cell r="U412">
            <v>227779.30370005887</v>
          </cell>
        </row>
        <row r="413">
          <cell r="C413" t="str">
            <v>- Lain-lain</v>
          </cell>
          <cell r="G413" t="str">
            <v>Te2</v>
          </cell>
          <cell r="H413">
            <v>0.25</v>
          </cell>
          <cell r="I413" t="str">
            <v>menit</v>
          </cell>
        </row>
        <row r="414">
          <cell r="G414" t="str">
            <v>Te</v>
          </cell>
          <cell r="H414">
            <v>0.8</v>
          </cell>
          <cell r="I414" t="str">
            <v>menit</v>
          </cell>
          <cell r="L414" t="str">
            <v>C.</v>
          </cell>
          <cell r="N414" t="str">
            <v>PERALATAN</v>
          </cell>
        </row>
        <row r="415">
          <cell r="L415" t="str">
            <v>1.</v>
          </cell>
          <cell r="N415" t="str">
            <v>Excavator</v>
          </cell>
          <cell r="O415" t="str">
            <v>(E10)</v>
          </cell>
          <cell r="P415" t="str">
            <v>Jam</v>
          </cell>
          <cell r="Q415">
            <v>4.1685416962616836E-2</v>
          </cell>
          <cell r="R415">
            <v>238185.05650827778</v>
          </cell>
          <cell r="U415">
            <v>9928.8433948120128</v>
          </cell>
        </row>
        <row r="416">
          <cell r="L416" t="str">
            <v>2.</v>
          </cell>
          <cell r="N416" t="str">
            <v>Bulldozer</v>
          </cell>
          <cell r="O416" t="str">
            <v>(E04)</v>
          </cell>
          <cell r="P416" t="str">
            <v>Jam</v>
          </cell>
          <cell r="Q416">
            <v>1.0213694283306062E-4</v>
          </cell>
          <cell r="R416">
            <v>256721.09983229413</v>
          </cell>
          <cell r="U416">
            <v>26.220708297611473</v>
          </cell>
        </row>
        <row r="417">
          <cell r="C417" t="str">
            <v>Kap. Prod. / jam =</v>
          </cell>
          <cell r="D417" t="str">
            <v>V  x Fb x Fa x Fd x Bim x 60</v>
          </cell>
          <cell r="G417" t="str">
            <v>Q1</v>
          </cell>
          <cell r="H417">
            <v>23.989204687500003</v>
          </cell>
          <cell r="I417" t="str">
            <v>M3/Jam</v>
          </cell>
          <cell r="L417" t="str">
            <v>3.</v>
          </cell>
          <cell r="N417" t="str">
            <v>Alat  bantu</v>
          </cell>
          <cell r="P417" t="str">
            <v>Ls</v>
          </cell>
          <cell r="Q417">
            <v>1</v>
          </cell>
          <cell r="R417">
            <v>200</v>
          </cell>
          <cell r="U417">
            <v>200</v>
          </cell>
        </row>
        <row r="418">
          <cell r="D418" t="str">
            <v>Te x Fh</v>
          </cell>
        </row>
        <row r="420">
          <cell r="C420" t="str">
            <v>Koefisien Alat / M3</v>
          </cell>
          <cell r="D420" t="str">
            <v xml:space="preserve"> =  1  :  Q1</v>
          </cell>
          <cell r="G420" t="str">
            <v>(E10)</v>
          </cell>
          <cell r="H420">
            <v>4.1685416962616836E-2</v>
          </cell>
          <cell r="I420" t="str">
            <v>Jam</v>
          </cell>
        </row>
        <row r="423">
          <cell r="A423" t="str">
            <v>2.a.</v>
          </cell>
          <cell r="C423" t="str">
            <v>BULLDOZER</v>
          </cell>
          <cell r="G423" t="str">
            <v>(E04)</v>
          </cell>
        </row>
        <row r="424">
          <cell r="C424" t="str">
            <v>Faktor pisau (blade)</v>
          </cell>
          <cell r="G424" t="str">
            <v>Fb</v>
          </cell>
          <cell r="H424">
            <v>1</v>
          </cell>
          <cell r="I424" t="str">
            <v>-</v>
          </cell>
          <cell r="Q424" t="str">
            <v xml:space="preserve">JUMLAH HARGA PERALATAN   </v>
          </cell>
          <cell r="U424">
            <v>10155.064103109624</v>
          </cell>
        </row>
        <row r="425">
          <cell r="C425" t="str">
            <v>Faktor  efisiensi kerja</v>
          </cell>
          <cell r="G425" t="str">
            <v>Fa</v>
          </cell>
          <cell r="H425">
            <v>0.83</v>
          </cell>
          <cell r="I425" t="str">
            <v>-</v>
          </cell>
        </row>
        <row r="426">
          <cell r="C426" t="str">
            <v>Kecepatan mengupas</v>
          </cell>
          <cell r="G426" t="str">
            <v>Vf</v>
          </cell>
          <cell r="H426">
            <v>3</v>
          </cell>
          <cell r="I426" t="str">
            <v>Km/Jam</v>
          </cell>
          <cell r="L426" t="str">
            <v>D.</v>
          </cell>
          <cell r="N426" t="str">
            <v>JUMLAH HARGA TENAGA, BAHAN DAN PERALATAN  ( A + B + C )</v>
          </cell>
          <cell r="U426">
            <v>239259.36754426296</v>
          </cell>
        </row>
        <row r="427">
          <cell r="C427" t="str">
            <v>Kecepatan mundur</v>
          </cell>
          <cell r="G427" t="str">
            <v>Vr</v>
          </cell>
          <cell r="H427">
            <v>5</v>
          </cell>
          <cell r="I427" t="str">
            <v>Km/Jam</v>
          </cell>
          <cell r="L427" t="str">
            <v>E.</v>
          </cell>
          <cell r="N427" t="str">
            <v>OVERHEAD &amp; PROFIT</v>
          </cell>
          <cell r="P427">
            <v>10</v>
          </cell>
          <cell r="Q427" t="str">
            <v>%  x  D</v>
          </cell>
          <cell r="U427">
            <v>23925.936754426297</v>
          </cell>
        </row>
        <row r="428">
          <cell r="C428" t="str">
            <v>Kapasitas pisau</v>
          </cell>
          <cell r="G428" t="str">
            <v>q</v>
          </cell>
          <cell r="H428">
            <v>5.4</v>
          </cell>
          <cell r="I428" t="str">
            <v>M3</v>
          </cell>
          <cell r="L428" t="str">
            <v>F.</v>
          </cell>
          <cell r="N428" t="str">
            <v>HARGA SATUAN PEKERJAAN  ( D + E )</v>
          </cell>
          <cell r="U428">
            <v>263185.30429868924</v>
          </cell>
        </row>
        <row r="429">
          <cell r="A429" t="str">
            <v>`</v>
          </cell>
          <cell r="C429" t="str">
            <v>Faktor kemiringan (grade)</v>
          </cell>
          <cell r="G429" t="str">
            <v>Fm</v>
          </cell>
          <cell r="H429">
            <v>1</v>
          </cell>
          <cell r="L429" t="str">
            <v>Note: 1</v>
          </cell>
          <cell r="N429" t="str">
            <v>SATUAN dapat berdasarkan atas jam operasi untuk Tenaga Kerja dan Peralatan, volume dan/atau ukuran</v>
          </cell>
        </row>
        <row r="430">
          <cell r="N430" t="str">
            <v>berat untuk bahan-bahan.</v>
          </cell>
        </row>
        <row r="431">
          <cell r="L431">
            <v>2</v>
          </cell>
          <cell r="N431" t="str">
            <v>Kuantitas satuan adalah kuantitas setiap komponen untuk menyelesaikan satu satuan pekerjaan dari nomor</v>
          </cell>
        </row>
        <row r="432">
          <cell r="N432" t="str">
            <v>mata pembayaran.</v>
          </cell>
        </row>
        <row r="433">
          <cell r="L433">
            <v>3</v>
          </cell>
          <cell r="N433" t="str">
            <v>Biaya satuan untuk peralatan sudah termasuk bahan bakar, bahan habis dipakai dan operator.</v>
          </cell>
        </row>
        <row r="434">
          <cell r="L434">
            <v>4</v>
          </cell>
          <cell r="N434" t="str">
            <v>Biaya satuan sudah termasuk pengeluaran untuk seluruh pajak yang berkaitan (tetapi tidak termasuk PPN</v>
          </cell>
        </row>
        <row r="435">
          <cell r="J435" t="str">
            <v>Berlanjut ke halaman berikut</v>
          </cell>
          <cell r="N435" t="str">
            <v>yang dibayar dari kontrak) dan biaya-biaya lainnya.</v>
          </cell>
        </row>
        <row r="436">
          <cell r="A436" t="str">
            <v>ITEM PEMBAYARAN NO.</v>
          </cell>
          <cell r="D436" t="str">
            <v>:  3.1 (7)</v>
          </cell>
          <cell r="J436" t="str">
            <v>Analisa EI-314</v>
          </cell>
        </row>
        <row r="437">
          <cell r="A437" t="str">
            <v>JENIS PEKERJAAN</v>
          </cell>
          <cell r="D437" t="str">
            <v>:  Galian Struktur dengan Kedalaman 2 - 4 M</v>
          </cell>
        </row>
        <row r="438">
          <cell r="A438" t="str">
            <v>SATUAN PEMBAYARAN</v>
          </cell>
          <cell r="D438" t="str">
            <v>:  M3</v>
          </cell>
          <cell r="H438" t="str">
            <v xml:space="preserve">         URAIAN ANALISA HARGA SATUAN</v>
          </cell>
        </row>
        <row r="439">
          <cell r="J439" t="str">
            <v>Lanjutan</v>
          </cell>
        </row>
        <row r="441">
          <cell r="A441" t="str">
            <v>No.</v>
          </cell>
          <cell r="C441" t="str">
            <v>U R A I A N</v>
          </cell>
          <cell r="G441" t="str">
            <v>KODE</v>
          </cell>
          <cell r="H441" t="str">
            <v>KOEF.</v>
          </cell>
          <cell r="I441" t="str">
            <v>SATUAN</v>
          </cell>
          <cell r="J441" t="str">
            <v>KETERANGAN</v>
          </cell>
        </row>
        <row r="444">
          <cell r="C444" t="str">
            <v>Waktu Siklus</v>
          </cell>
        </row>
        <row r="445">
          <cell r="C445" t="str">
            <v>- Waktu gusur</v>
          </cell>
          <cell r="D445" t="str">
            <v>= l / Vf</v>
          </cell>
          <cell r="G445" t="str">
            <v>T1</v>
          </cell>
          <cell r="H445">
            <v>1.6666666666666666E-2</v>
          </cell>
          <cell r="I445" t="str">
            <v>menit</v>
          </cell>
        </row>
        <row r="446">
          <cell r="C446" t="str">
            <v>- Waktu kembali</v>
          </cell>
          <cell r="D446" t="str">
            <v>= l / Vr</v>
          </cell>
          <cell r="G446" t="str">
            <v>T2</v>
          </cell>
          <cell r="H446">
            <v>0.01</v>
          </cell>
          <cell r="I446" t="str">
            <v>menit</v>
          </cell>
        </row>
        <row r="447">
          <cell r="C447" t="str">
            <v>- Waktu lain-lain</v>
          </cell>
          <cell r="G447" t="str">
            <v>T3</v>
          </cell>
          <cell r="H447">
            <v>8.0000000000000004E-4</v>
          </cell>
          <cell r="I447" t="str">
            <v>menit</v>
          </cell>
        </row>
        <row r="448">
          <cell r="G448" t="str">
            <v>Ts</v>
          </cell>
          <cell r="H448">
            <v>2.7466666666666664E-2</v>
          </cell>
          <cell r="I448" t="str">
            <v>menit</v>
          </cell>
        </row>
        <row r="450">
          <cell r="C450" t="str">
            <v>Kapasitas Produksi / Jam   =</v>
          </cell>
          <cell r="E450" t="str">
            <v>q x Fb x Fm x Fa x 60/Ts</v>
          </cell>
          <cell r="G450" t="str">
            <v>Q2</v>
          </cell>
          <cell r="H450">
            <v>9790.7766990291275</v>
          </cell>
          <cell r="I450" t="str">
            <v>M3</v>
          </cell>
        </row>
        <row r="453">
          <cell r="C453" t="str">
            <v>Koefisien Alat / M3</v>
          </cell>
          <cell r="D453" t="str">
            <v xml:space="preserve"> =  1  :  Q2</v>
          </cell>
          <cell r="G453" t="str">
            <v>(E04)</v>
          </cell>
          <cell r="H453">
            <v>1.0213694283306062E-4</v>
          </cell>
          <cell r="I453" t="str">
            <v>Jam</v>
          </cell>
        </row>
        <row r="456">
          <cell r="A456" t="str">
            <v>2.d.</v>
          </cell>
          <cell r="C456" t="str">
            <v>ALAT  BANTU</v>
          </cell>
        </row>
        <row r="457">
          <cell r="C457" t="str">
            <v>Diperlukan alat-alat bantu kecil</v>
          </cell>
          <cell r="J457" t="str">
            <v>Lump Sump</v>
          </cell>
        </row>
        <row r="458">
          <cell r="C458" t="str">
            <v>- Pacul</v>
          </cell>
          <cell r="D458" t="str">
            <v>=  2  buah</v>
          </cell>
        </row>
        <row r="459">
          <cell r="C459" t="str">
            <v>- Sekop</v>
          </cell>
          <cell r="D459" t="str">
            <v>=  2  buah</v>
          </cell>
        </row>
        <row r="462">
          <cell r="A462" t="str">
            <v xml:space="preserve">   3.</v>
          </cell>
          <cell r="C462" t="str">
            <v>TENAGA</v>
          </cell>
        </row>
        <row r="463">
          <cell r="C463" t="str">
            <v>Produksi menentukan : EXCAVATOR</v>
          </cell>
          <cell r="G463" t="str">
            <v>Q1</v>
          </cell>
          <cell r="H463">
            <v>23.989204687500003</v>
          </cell>
          <cell r="I463" t="str">
            <v>M3/Jam</v>
          </cell>
        </row>
        <row r="464">
          <cell r="C464" t="str">
            <v>Produksi Galian / hari  =  Tk x Q1</v>
          </cell>
          <cell r="G464" t="str">
            <v>Qt</v>
          </cell>
          <cell r="H464">
            <v>167.92443281250002</v>
          </cell>
          <cell r="I464" t="str">
            <v>M3</v>
          </cell>
        </row>
        <row r="465">
          <cell r="C465" t="str">
            <v>Kebutuhan tenaga :</v>
          </cell>
        </row>
        <row r="466">
          <cell r="D466" t="str">
            <v>- Pekerja</v>
          </cell>
          <cell r="G466" t="str">
            <v>P</v>
          </cell>
          <cell r="H466">
            <v>10</v>
          </cell>
          <cell r="I466" t="str">
            <v>orang</v>
          </cell>
        </row>
        <row r="467">
          <cell r="D467" t="str">
            <v>- Mandor</v>
          </cell>
          <cell r="G467" t="str">
            <v>M</v>
          </cell>
          <cell r="H467">
            <v>1</v>
          </cell>
          <cell r="I467" t="str">
            <v>orang</v>
          </cell>
        </row>
        <row r="469">
          <cell r="C469" t="str">
            <v>Koefisien tenaga / M3   :</v>
          </cell>
        </row>
        <row r="470">
          <cell r="D470" t="str">
            <v>- Pekerja</v>
          </cell>
          <cell r="E470" t="str">
            <v>= (Tk x P) : Qt</v>
          </cell>
          <cell r="G470" t="str">
            <v>(L01)</v>
          </cell>
          <cell r="H470">
            <v>0.41685416962616839</v>
          </cell>
          <cell r="I470" t="str">
            <v>Jam</v>
          </cell>
        </row>
        <row r="471">
          <cell r="D471" t="str">
            <v>- Mandor</v>
          </cell>
          <cell r="E471" t="str">
            <v>= (Tk x M) : Qt</v>
          </cell>
          <cell r="G471" t="str">
            <v>(L03)</v>
          </cell>
          <cell r="H471">
            <v>4.1685416962616843E-2</v>
          </cell>
          <cell r="I471" t="str">
            <v>Jam</v>
          </cell>
        </row>
        <row r="473">
          <cell r="A473" t="str">
            <v>4.</v>
          </cell>
          <cell r="C473" t="str">
            <v>HARGA DASAR SATUAN UPAH, BAHAN DAN ALAT</v>
          </cell>
        </row>
        <row r="474">
          <cell r="C474" t="str">
            <v>Lihat lampiran.</v>
          </cell>
        </row>
        <row r="476">
          <cell r="A476" t="str">
            <v>5.</v>
          </cell>
          <cell r="C476" t="str">
            <v>ANALISA HARGA SATUAN PEKERJAAN</v>
          </cell>
        </row>
        <row r="477">
          <cell r="C477" t="str">
            <v>Lihat perhitungan dalam FORMULIR STANDAR UNTUK</v>
          </cell>
        </row>
        <row r="478">
          <cell r="C478" t="str">
            <v>PEREKEMAN ANALISA MASING-MASING HARGA</v>
          </cell>
        </row>
        <row r="479">
          <cell r="C479" t="str">
            <v>SATUAN.</v>
          </cell>
        </row>
        <row r="480">
          <cell r="C480" t="str">
            <v>Didapat Harga Satuan Pekerjaan :</v>
          </cell>
        </row>
        <row r="482">
          <cell r="C482" t="str">
            <v xml:space="preserve">Rp.  </v>
          </cell>
          <cell r="D482">
            <v>263185.30429868924</v>
          </cell>
          <cell r="E482" t="str">
            <v xml:space="preserve"> / M3</v>
          </cell>
        </row>
        <row r="485">
          <cell r="A485" t="str">
            <v>6.</v>
          </cell>
          <cell r="C485" t="str">
            <v>WAKTU PELAKSANAAN YANG DIPERLUKAN</v>
          </cell>
        </row>
        <row r="486">
          <cell r="C486" t="str">
            <v>Masa Pelaksanaan :</v>
          </cell>
          <cell r="D486" t="str">
            <v>. . . . . . . . . . . .</v>
          </cell>
          <cell r="E486" t="str">
            <v>bulan</v>
          </cell>
        </row>
        <row r="488">
          <cell r="A488" t="str">
            <v>7.</v>
          </cell>
          <cell r="C488" t="str">
            <v>VOLUME PEKERJAAN YANG DIPERLUKAN</v>
          </cell>
        </row>
        <row r="489">
          <cell r="C489" t="str">
            <v>Volume pekerjaan  :</v>
          </cell>
          <cell r="D489">
            <v>133.98901888876969</v>
          </cell>
          <cell r="E489" t="str">
            <v>M3</v>
          </cell>
        </row>
        <row r="1766">
          <cell r="C1766" t="str">
            <v>Faktor efisiensi alat</v>
          </cell>
          <cell r="G1766" t="str">
            <v>Fa</v>
          </cell>
          <cell r="H1766">
            <v>0.83</v>
          </cell>
          <cell r="I1766" t="str">
            <v>-</v>
          </cell>
        </row>
        <row r="1768">
          <cell r="C1768" t="str">
            <v>Kapasitas Prod./Jam   =</v>
          </cell>
          <cell r="D1768" t="str">
            <v>(v x 1000) x b x t x Fa</v>
          </cell>
          <cell r="G1768" t="str">
            <v>Q4</v>
          </cell>
          <cell r="H1768">
            <v>104.58</v>
          </cell>
          <cell r="I1768" t="str">
            <v>M3</v>
          </cell>
        </row>
        <row r="1769">
          <cell r="D1769" t="str">
            <v>n</v>
          </cell>
        </row>
        <row r="1771">
          <cell r="C1771" t="str">
            <v>Koefisien Alat / m3</v>
          </cell>
          <cell r="D1771" t="str">
            <v xml:space="preserve"> =  1  :  Q4</v>
          </cell>
          <cell r="G1771" t="str">
            <v>(E19)</v>
          </cell>
          <cell r="H1771">
            <v>9.5620577548288389E-3</v>
          </cell>
          <cell r="I1771" t="str">
            <v>Jam</v>
          </cell>
        </row>
        <row r="1774">
          <cell r="A1774" t="str">
            <v>2.e.</v>
          </cell>
          <cell r="C1774" t="str">
            <v>WATER TANK TRUCK</v>
          </cell>
          <cell r="G1774" t="str">
            <v>(E23)</v>
          </cell>
        </row>
        <row r="1775">
          <cell r="C1775" t="str">
            <v>Volume tangki air</v>
          </cell>
          <cell r="G1775" t="str">
            <v>V</v>
          </cell>
          <cell r="H1775">
            <v>4</v>
          </cell>
          <cell r="I1775" t="str">
            <v>M3</v>
          </cell>
        </row>
        <row r="1776">
          <cell r="C1776" t="str">
            <v>Kebutuhan air / M3 material padat</v>
          </cell>
          <cell r="G1776" t="str">
            <v>Wc</v>
          </cell>
          <cell r="H1776">
            <v>7.0000000000000007E-2</v>
          </cell>
          <cell r="I1776" t="str">
            <v>M3</v>
          </cell>
        </row>
        <row r="1777">
          <cell r="C1777" t="str">
            <v>Pengisian Tangki / jam</v>
          </cell>
          <cell r="G1777" t="str">
            <v>n</v>
          </cell>
          <cell r="H1777">
            <v>3</v>
          </cell>
          <cell r="I1777" t="str">
            <v>kali</v>
          </cell>
        </row>
        <row r="1778">
          <cell r="C1778" t="str">
            <v>Faktor efisiensi alat</v>
          </cell>
          <cell r="G1778" t="str">
            <v>Fa</v>
          </cell>
          <cell r="H1778">
            <v>0.83</v>
          </cell>
          <cell r="I1778" t="str">
            <v>-</v>
          </cell>
        </row>
        <row r="1780">
          <cell r="C1780" t="str">
            <v>Kapasitas Produksi / Jam   =</v>
          </cell>
          <cell r="E1780" t="str">
            <v>V  x  n x Fa</v>
          </cell>
          <cell r="G1780" t="str">
            <v>Q5</v>
          </cell>
          <cell r="H1780">
            <v>142.28571428571425</v>
          </cell>
          <cell r="I1780" t="str">
            <v>M3</v>
          </cell>
        </row>
        <row r="1781">
          <cell r="E1781" t="str">
            <v xml:space="preserve">     Wc</v>
          </cell>
        </row>
        <row r="1783">
          <cell r="C1783" t="str">
            <v>Koefisien Alat / m3</v>
          </cell>
          <cell r="D1783" t="str">
            <v xml:space="preserve"> =  1  :  Q5</v>
          </cell>
          <cell r="G1783" t="str">
            <v>(E23)</v>
          </cell>
          <cell r="H1783">
            <v>7.0281124497991983E-3</v>
          </cell>
          <cell r="I1783" t="str">
            <v>Jam</v>
          </cell>
        </row>
        <row r="1785">
          <cell r="A1785" t="str">
            <v>2.f.</v>
          </cell>
          <cell r="C1785" t="str">
            <v>ALAT  BANTU</v>
          </cell>
        </row>
        <row r="1786">
          <cell r="C1786" t="str">
            <v>Diperlukan alat-alat bantu kecil</v>
          </cell>
          <cell r="J1786" t="str">
            <v>Lump Sump</v>
          </cell>
        </row>
        <row r="1787">
          <cell r="C1787" t="str">
            <v>- Sekop    =         3   buah</v>
          </cell>
        </row>
        <row r="1791">
          <cell r="J1791" t="str">
            <v>Berlanjut ke halaman berikut</v>
          </cell>
        </row>
        <row r="1792">
          <cell r="A1792" t="str">
            <v>ITEM PEMBAYARAN NO.</v>
          </cell>
          <cell r="D1792" t="str">
            <v>:  3.2 (3)</v>
          </cell>
          <cell r="J1792" t="str">
            <v>Analisa EI-323</v>
          </cell>
        </row>
        <row r="1793">
          <cell r="A1793" t="str">
            <v>JENIS PEKERJAAN</v>
          </cell>
          <cell r="D1793" t="str">
            <v>:  Timbunan Pilihan</v>
          </cell>
        </row>
        <row r="1794">
          <cell r="A1794" t="str">
            <v>SATUAN PEMBAYARAN</v>
          </cell>
          <cell r="D1794" t="str">
            <v>:  M3</v>
          </cell>
          <cell r="H1794" t="str">
            <v xml:space="preserve">         URAIAN ANALISA HARGA SATUAN</v>
          </cell>
        </row>
        <row r="1795">
          <cell r="J1795" t="str">
            <v>Lanjutan</v>
          </cell>
        </row>
        <row r="1797">
          <cell r="A1797" t="str">
            <v>No.</v>
          </cell>
          <cell r="C1797" t="str">
            <v>U R A I A N</v>
          </cell>
          <cell r="G1797" t="str">
            <v>KODE</v>
          </cell>
          <cell r="H1797" t="str">
            <v>KOEF.</v>
          </cell>
          <cell r="I1797" t="str">
            <v>SATUAN</v>
          </cell>
          <cell r="J1797" t="str">
            <v>KETERANGAN</v>
          </cell>
        </row>
        <row r="1800">
          <cell r="A1800" t="str">
            <v xml:space="preserve">   3.</v>
          </cell>
          <cell r="C1800" t="str">
            <v>TENAGA</v>
          </cell>
        </row>
        <row r="1801">
          <cell r="C1801" t="str">
            <v>Produksi menentukan : DUMP TRUCK</v>
          </cell>
          <cell r="G1801" t="str">
            <v>Q1</v>
          </cell>
          <cell r="H1801">
            <v>0.40310830500242839</v>
          </cell>
          <cell r="I1801" t="str">
            <v>M3/Jam</v>
          </cell>
        </row>
        <row r="1802">
          <cell r="C1802" t="str">
            <v>Produksi Timbunan / hari  =  Tk x Q1</v>
          </cell>
          <cell r="G1802" t="str">
            <v>Qt</v>
          </cell>
          <cell r="H1802">
            <v>2.8217581350169989</v>
          </cell>
          <cell r="I1802" t="str">
            <v>M3</v>
          </cell>
        </row>
        <row r="1803">
          <cell r="C1803" t="str">
            <v>Kebutuhan tenaga :</v>
          </cell>
        </row>
        <row r="1804">
          <cell r="D1804" t="str">
            <v>- Pekerja</v>
          </cell>
          <cell r="G1804" t="str">
            <v>P</v>
          </cell>
          <cell r="H1804">
            <v>4</v>
          </cell>
          <cell r="I1804" t="str">
            <v>orang</v>
          </cell>
        </row>
        <row r="1805">
          <cell r="D1805" t="str">
            <v>- Mandor</v>
          </cell>
          <cell r="G1805" t="str">
            <v>M</v>
          </cell>
          <cell r="H1805">
            <v>1</v>
          </cell>
          <cell r="I1805" t="str">
            <v>orang</v>
          </cell>
        </row>
        <row r="1808">
          <cell r="C1808" t="str">
            <v>Koefisien tenaga / M3   :</v>
          </cell>
        </row>
        <row r="1809">
          <cell r="D1809" t="str">
            <v>- Pekerja</v>
          </cell>
          <cell r="E1809" t="str">
            <v>= (Tk x P) : Qt</v>
          </cell>
          <cell r="G1809" t="str">
            <v>(L01)</v>
          </cell>
          <cell r="H1809">
            <v>9.9228915662650596</v>
          </cell>
          <cell r="I1809" t="str">
            <v>Jam</v>
          </cell>
        </row>
        <row r="1810">
          <cell r="D1810" t="str">
            <v>- Mandor</v>
          </cell>
          <cell r="E1810" t="str">
            <v>= (Tk x M) : Qt</v>
          </cell>
          <cell r="G1810" t="str">
            <v>(L03)</v>
          </cell>
          <cell r="H1810">
            <v>2.4807228915662649</v>
          </cell>
          <cell r="I1810" t="str">
            <v>Jam</v>
          </cell>
        </row>
        <row r="1813">
          <cell r="A1813" t="str">
            <v>4.</v>
          </cell>
          <cell r="C1813" t="str">
            <v>HARGA DASAR SATUAN UPAH, BAHAN DAN ALAT</v>
          </cell>
        </row>
        <row r="1814">
          <cell r="C1814" t="str">
            <v>Lihat lampiran.</v>
          </cell>
        </row>
        <row r="1817">
          <cell r="A1817" t="str">
            <v>5.</v>
          </cell>
          <cell r="C1817" t="str">
            <v>ANALISA HARGA SATUAN PEKERJAAN</v>
          </cell>
        </row>
        <row r="1818">
          <cell r="C1818" t="str">
            <v>Lihat perhitungan dalam FORMULIR STANDAR UNTUK</v>
          </cell>
        </row>
        <row r="1819">
          <cell r="C1819" t="str">
            <v>PEREKEMAN ANALISA MASING-MASING HARGA</v>
          </cell>
        </row>
        <row r="1820">
          <cell r="C1820" t="str">
            <v>SATUAN.</v>
          </cell>
        </row>
        <row r="1821">
          <cell r="C1821" t="str">
            <v>Didapat Harga Satuan Pekerjaan :</v>
          </cell>
        </row>
        <row r="1823">
          <cell r="C1823" t="str">
            <v xml:space="preserve">Rp.  </v>
          </cell>
          <cell r="D1823">
            <v>501114.46814012952</v>
          </cell>
          <cell r="E1823" t="str">
            <v xml:space="preserve"> / M3.</v>
          </cell>
        </row>
        <row r="1826">
          <cell r="A1826" t="str">
            <v>6.</v>
          </cell>
          <cell r="C1826" t="str">
            <v>WAKTU PELAKSANAAN YANG DIPERLUKAN</v>
          </cell>
        </row>
        <row r="1827">
          <cell r="C1827" t="str">
            <v>Masa Pelaksanaan :</v>
          </cell>
          <cell r="D1827" t="str">
            <v>. . . . . . . . . . . .</v>
          </cell>
          <cell r="E1827" t="str">
            <v>bulan</v>
          </cell>
        </row>
        <row r="1829">
          <cell r="A1829" t="str">
            <v>7.</v>
          </cell>
          <cell r="C1829" t="str">
            <v>VOLUME PEKERJAAN YANG DIPERLUKAN</v>
          </cell>
        </row>
        <row r="1830">
          <cell r="C1830" t="str">
            <v>Volume pekerjaan  :</v>
          </cell>
          <cell r="D1830">
            <v>1</v>
          </cell>
          <cell r="E1830" t="str">
            <v>M3</v>
          </cell>
        </row>
        <row r="1851">
          <cell r="A1851" t="str">
            <v>ITEM PEMBAYARAN NO.</v>
          </cell>
          <cell r="D1851" t="str">
            <v>:  3.2 (4)</v>
          </cell>
          <cell r="J1851" t="str">
            <v>Analisa EI-324</v>
          </cell>
        </row>
        <row r="1852">
          <cell r="A1852" t="str">
            <v>JENIS PEKERJAAN</v>
          </cell>
          <cell r="D1852" t="str">
            <v>:  Timb. Pilihan Di Atas Tnh. Rawa</v>
          </cell>
        </row>
        <row r="1853">
          <cell r="A1853" t="str">
            <v>SATUAN PEMBAYARAN</v>
          </cell>
          <cell r="D1853" t="str">
            <v>:  M3</v>
          </cell>
          <cell r="H1853" t="str">
            <v xml:space="preserve">         URAIAN ANALISA HARGA SATUAN</v>
          </cell>
        </row>
        <row r="1856">
          <cell r="A1856" t="str">
            <v>No.</v>
          </cell>
          <cell r="C1856" t="str">
            <v>U R A I A N</v>
          </cell>
          <cell r="G1856" t="str">
            <v>KODE</v>
          </cell>
          <cell r="H1856" t="str">
            <v>KOEF.</v>
          </cell>
          <cell r="I1856" t="str">
            <v>SATUAN</v>
          </cell>
          <cell r="J1856" t="str">
            <v>KETERANGAN</v>
          </cell>
        </row>
        <row r="1859">
          <cell r="A1859" t="str">
            <v>I.</v>
          </cell>
          <cell r="C1859" t="str">
            <v>ASUMSI</v>
          </cell>
        </row>
        <row r="1860">
          <cell r="A1860">
            <v>1</v>
          </cell>
          <cell r="C1860" t="str">
            <v>Pekerjaan dilakukan secara mekanis</v>
          </cell>
        </row>
        <row r="1861">
          <cell r="A1861">
            <v>2</v>
          </cell>
          <cell r="C1861" t="str">
            <v>Lokasi pekerjaan : di atas tanah rawa</v>
          </cell>
        </row>
        <row r="1862">
          <cell r="A1862">
            <v>3</v>
          </cell>
          <cell r="C1862" t="str">
            <v>Kondisi Jalan   :  sedang / baik</v>
          </cell>
        </row>
        <row r="1863">
          <cell r="A1863">
            <v>4</v>
          </cell>
          <cell r="C1863" t="str">
            <v>Jam kerja efektif per-hari</v>
          </cell>
          <cell r="G1863" t="str">
            <v>Tk</v>
          </cell>
          <cell r="H1863">
            <v>7</v>
          </cell>
          <cell r="I1863" t="str">
            <v>Jam</v>
          </cell>
        </row>
        <row r="1864">
          <cell r="A1864">
            <v>5</v>
          </cell>
          <cell r="C1864" t="str">
            <v>Faktor pengembangan bahan</v>
          </cell>
          <cell r="G1864" t="str">
            <v>Fk</v>
          </cell>
          <cell r="H1864">
            <v>1.2</v>
          </cell>
          <cell r="I1864" t="str">
            <v>-</v>
          </cell>
        </row>
        <row r="1867">
          <cell r="A1867" t="str">
            <v>II.</v>
          </cell>
          <cell r="C1867" t="str">
            <v>URUTAN KERJA</v>
          </cell>
        </row>
        <row r="1869">
          <cell r="A1869">
            <v>1</v>
          </cell>
          <cell r="C1869" t="str">
            <v>Whell Loader memuat ke dalam Dump Truck</v>
          </cell>
        </row>
        <row r="1870">
          <cell r="A1870">
            <v>2</v>
          </cell>
          <cell r="C1870" t="str">
            <v>Dump Truck mengangkut material pilihan</v>
          </cell>
        </row>
        <row r="1871">
          <cell r="C1871" t="str">
            <v>ke lapangan dimana : jarak quari ke lapangan</v>
          </cell>
          <cell r="G1871" t="str">
            <v>L</v>
          </cell>
          <cell r="H1871">
            <v>10</v>
          </cell>
          <cell r="I1871" t="str">
            <v>Km</v>
          </cell>
        </row>
        <row r="1872">
          <cell r="A1872">
            <v>3</v>
          </cell>
          <cell r="C1872" t="str">
            <v>Dump Truck menuang material pilihan di lokasi rawa</v>
          </cell>
        </row>
        <row r="1873">
          <cell r="C1873" t="str">
            <v>yang telah ditetapkan mulai dari tepian rawa hingga</v>
          </cell>
        </row>
        <row r="1874">
          <cell r="C1874" t="str">
            <v>permukaan timbunan mencapai permukaan air rawa.</v>
          </cell>
        </row>
        <row r="1875">
          <cell r="A1875">
            <v>4</v>
          </cell>
          <cell r="C1875" t="str">
            <v>Sekelompok pekerja merapikan timbunan</v>
          </cell>
        </row>
        <row r="1876">
          <cell r="A1876">
            <v>5</v>
          </cell>
          <cell r="C1876" t="str">
            <v>Geotekstil atau batangan kayu (bila diperlukan)</v>
          </cell>
        </row>
        <row r="1877">
          <cell r="C1877" t="str">
            <v>dianggap telah terpasang</v>
          </cell>
        </row>
        <row r="1879">
          <cell r="A1879" t="str">
            <v>III.</v>
          </cell>
          <cell r="C1879" t="str">
            <v>PEMAKAIAN BAHAN, ALAT DAN TENAGA</v>
          </cell>
        </row>
        <row r="1880">
          <cell r="A1880" t="str">
            <v xml:space="preserve">   1.</v>
          </cell>
          <cell r="C1880" t="str">
            <v>BAHAN</v>
          </cell>
        </row>
        <row r="1881">
          <cell r="A1881" t="str">
            <v>1.a.</v>
          </cell>
          <cell r="C1881" t="str">
            <v>Bahan pilihan</v>
          </cell>
          <cell r="G1881" t="str">
            <v>(M09)</v>
          </cell>
          <cell r="H1881">
            <v>1</v>
          </cell>
          <cell r="I1881" t="str">
            <v>M3</v>
          </cell>
        </row>
        <row r="1883">
          <cell r="A1883" t="str">
            <v xml:space="preserve">   2.</v>
          </cell>
          <cell r="C1883" t="str">
            <v>ALAT</v>
          </cell>
        </row>
        <row r="1885">
          <cell r="A1885" t="str">
            <v xml:space="preserve">   2.a.</v>
          </cell>
          <cell r="C1885" t="str">
            <v>DUMP TRUCK</v>
          </cell>
          <cell r="G1885" t="str">
            <v>(E09)</v>
          </cell>
        </row>
        <row r="1886">
          <cell r="C1886" t="str">
            <v>Kapasitas bak</v>
          </cell>
          <cell r="G1886" t="str">
            <v>V</v>
          </cell>
          <cell r="H1886">
            <v>1.9444444444444444</v>
          </cell>
          <cell r="I1886" t="str">
            <v>M3</v>
          </cell>
        </row>
        <row r="1887">
          <cell r="C1887" t="str">
            <v>Faktor  efisiensi alat</v>
          </cell>
          <cell r="G1887" t="str">
            <v>Fa</v>
          </cell>
          <cell r="H1887">
            <v>0.83</v>
          </cell>
          <cell r="I1887" t="str">
            <v>-</v>
          </cell>
          <cell r="Q1887" t="str">
            <v xml:space="preserve">JUMLAH HARGA BAHAN   </v>
          </cell>
          <cell r="U1887">
            <v>25000</v>
          </cell>
        </row>
        <row r="1888">
          <cell r="C1888" t="str">
            <v>Kecepatan rata-rata bermuatan</v>
          </cell>
          <cell r="G1888" t="str">
            <v>v1</v>
          </cell>
          <cell r="H1888">
            <v>45</v>
          </cell>
          <cell r="I1888" t="str">
            <v>KM/Jam</v>
          </cell>
        </row>
        <row r="1889">
          <cell r="C1889" t="str">
            <v>Kecepatan rata-rata kosong</v>
          </cell>
          <cell r="G1889" t="str">
            <v>v2</v>
          </cell>
          <cell r="H1889">
            <v>60</v>
          </cell>
          <cell r="I1889" t="str">
            <v>KM/Jam</v>
          </cell>
          <cell r="L1889" t="str">
            <v>C.</v>
          </cell>
          <cell r="N1889" t="str">
            <v>PERALATAN</v>
          </cell>
        </row>
        <row r="1890">
          <cell r="C1890" t="str">
            <v>Waktusiklus :</v>
          </cell>
          <cell r="G1890" t="str">
            <v>Ts2</v>
          </cell>
          <cell r="L1890" t="str">
            <v>1.</v>
          </cell>
          <cell r="N1890" t="str">
            <v>Dump Truck</v>
          </cell>
          <cell r="O1890" t="str">
            <v>(E08)</v>
          </cell>
          <cell r="P1890" t="str">
            <v>Jam</v>
          </cell>
          <cell r="Q1890">
            <v>0.27194492254733216</v>
          </cell>
          <cell r="R1890">
            <v>153645.58193291764</v>
          </cell>
          <cell r="U1890">
            <v>41783.135878487068</v>
          </cell>
        </row>
        <row r="1891">
          <cell r="C1891" t="str">
            <v>-  Waktu tempuh isi   = (L : v1) x 60</v>
          </cell>
          <cell r="G1891" t="str">
            <v>T1</v>
          </cell>
          <cell r="H1891">
            <v>13.333333333333332</v>
          </cell>
          <cell r="I1891" t="str">
            <v>menit</v>
          </cell>
          <cell r="L1891" t="str">
            <v>2.</v>
          </cell>
          <cell r="N1891" t="str">
            <v>Whell  Loader</v>
          </cell>
          <cell r="O1891" t="str">
            <v>(E15)</v>
          </cell>
          <cell r="P1891" t="str">
            <v>Jam</v>
          </cell>
          <cell r="Q1891">
            <v>1.4874312063067082E-2</v>
          </cell>
          <cell r="R1891">
            <v>163808.13869490434</v>
          </cell>
          <cell r="U1891">
            <v>2436.5333734181813</v>
          </cell>
        </row>
        <row r="1892">
          <cell r="C1892" t="str">
            <v>-  Waktu tempuh kosong   = (L : v2) x 60</v>
          </cell>
          <cell r="G1892" t="str">
            <v>T2</v>
          </cell>
          <cell r="H1892">
            <v>10</v>
          </cell>
          <cell r="I1892" t="str">
            <v>menit</v>
          </cell>
          <cell r="L1892" t="str">
            <v>3.</v>
          </cell>
          <cell r="N1892" t="str">
            <v>Alat  Bantu</v>
          </cell>
          <cell r="P1892" t="str">
            <v>Ls</v>
          </cell>
          <cell r="Q1892">
            <v>1</v>
          </cell>
          <cell r="R1892">
            <v>100</v>
          </cell>
          <cell r="U1892">
            <v>100</v>
          </cell>
        </row>
        <row r="1893">
          <cell r="C1893" t="str">
            <v>- Lain-lain</v>
          </cell>
          <cell r="G1893" t="str">
            <v>T3</v>
          </cell>
          <cell r="H1893">
            <v>3</v>
          </cell>
          <cell r="I1893" t="str">
            <v>menit</v>
          </cell>
        </row>
        <row r="1894">
          <cell r="G1894" t="str">
            <v>Ts1</v>
          </cell>
          <cell r="H1894">
            <v>26.333333333333332</v>
          </cell>
          <cell r="I1894" t="str">
            <v>menit</v>
          </cell>
        </row>
        <row r="1896">
          <cell r="C1896" t="str">
            <v>Kapasitas Produksi / Jam   =</v>
          </cell>
          <cell r="E1896" t="str">
            <v>V x Fa x 60</v>
          </cell>
          <cell r="G1896" t="str">
            <v>Q1</v>
          </cell>
          <cell r="H1896">
            <v>3.6772151898734178</v>
          </cell>
          <cell r="I1896" t="str">
            <v>M3/Jam</v>
          </cell>
        </row>
        <row r="1897">
          <cell r="E1897" t="str">
            <v>Ts1</v>
          </cell>
        </row>
        <row r="1898">
          <cell r="Q1898" t="str">
            <v xml:space="preserve">JUMLAH HARGA PERALATAN   </v>
          </cell>
          <cell r="U1898">
            <v>44319.669251905252</v>
          </cell>
        </row>
        <row r="1899">
          <cell r="C1899" t="str">
            <v>Koefisien Alat / M3</v>
          </cell>
          <cell r="D1899" t="str">
            <v xml:space="preserve"> =  1  :  Q1</v>
          </cell>
          <cell r="G1899" t="str">
            <v>(E08)</v>
          </cell>
          <cell r="H1899">
            <v>0.27194492254733216</v>
          </cell>
          <cell r="I1899" t="str">
            <v>Jam</v>
          </cell>
        </row>
        <row r="1900">
          <cell r="L1900" t="str">
            <v>D.</v>
          </cell>
          <cell r="N1900" t="str">
            <v>JUMLAH HARGA TENAGA, BAHAN DAN PERALATAN  ( A + B + C )</v>
          </cell>
          <cell r="U1900">
            <v>71747.748529013697</v>
          </cell>
        </row>
        <row r="1901">
          <cell r="L1901" t="str">
            <v>E.</v>
          </cell>
          <cell r="N1901" t="str">
            <v>OVERHEAD &amp; PROFIT</v>
          </cell>
          <cell r="P1901">
            <v>10</v>
          </cell>
          <cell r="Q1901" t="str">
            <v>%  x  D</v>
          </cell>
          <cell r="U1901">
            <v>7174.7748529013697</v>
          </cell>
        </row>
        <row r="1902">
          <cell r="A1902" t="str">
            <v>2.b.</v>
          </cell>
          <cell r="C1902" t="str">
            <v>ALAT  BANTU</v>
          </cell>
          <cell r="L1902" t="str">
            <v>F.</v>
          </cell>
          <cell r="N1902" t="str">
            <v>HARGA SATUAN PEKERJAAN  ( D + E )</v>
          </cell>
          <cell r="U1902">
            <v>78922.52338191506</v>
          </cell>
        </row>
        <row r="1903">
          <cell r="C1903" t="str">
            <v>Diperlukan alat-alat bantu kecil</v>
          </cell>
          <cell r="J1903" t="str">
            <v>Lump Sump</v>
          </cell>
          <cell r="L1903" t="str">
            <v>Note: 1</v>
          </cell>
          <cell r="N1903" t="str">
            <v>SATUAN dapat berdasarkan atas jam operasi untuk Tenaga Kerja dan Peralatan, volume dan/atau ukuran</v>
          </cell>
        </row>
        <row r="1904">
          <cell r="C1904" t="str">
            <v>- Sekop    =         3   buah</v>
          </cell>
          <cell r="N1904" t="str">
            <v>berat untuk bahan-bahan.</v>
          </cell>
        </row>
        <row r="1905">
          <cell r="L1905">
            <v>2</v>
          </cell>
          <cell r="N1905" t="str">
            <v>Kuantitas satuan adalah kuantitas setiap komponen untuk menyelesaikan satu satuan pekerjaan dari nomor</v>
          </cell>
        </row>
        <row r="1906">
          <cell r="N1906" t="str">
            <v>mata pembayaran.</v>
          </cell>
        </row>
        <row r="1907">
          <cell r="L1907">
            <v>3</v>
          </cell>
          <cell r="N1907" t="str">
            <v>Biaya satuan untuk peralatan sudah termasuk bahan bakar, bahan habis dipakai dan operator.</v>
          </cell>
        </row>
        <row r="1908">
          <cell r="L1908">
            <v>4</v>
          </cell>
          <cell r="N1908" t="str">
            <v>Biaya satuan sudah termasuk pengeluaran untuk seluruh pajak yang berkaitan (tetapi tidak termasuk PPN</v>
          </cell>
        </row>
        <row r="1909">
          <cell r="N1909" t="str">
            <v>yang dibayar dari kontrak) dan biaya-biaya lainnya.</v>
          </cell>
        </row>
        <row r="1911">
          <cell r="J1911" t="str">
            <v>Berlanjut ke halaman berikut</v>
          </cell>
        </row>
        <row r="1912">
          <cell r="A1912" t="str">
            <v>ITEM PEMBAYARAN NO.</v>
          </cell>
          <cell r="D1912" t="str">
            <v>:  3.2 (4)</v>
          </cell>
          <cell r="J1912" t="str">
            <v>Analisa EI-324</v>
          </cell>
        </row>
        <row r="1913">
          <cell r="A1913" t="str">
            <v>JENIS PEKERJAAN</v>
          </cell>
          <cell r="D1913" t="str">
            <v>:  Timb. Pilihan Di Atas Tnh. Rawa</v>
          </cell>
        </row>
        <row r="1914">
          <cell r="A1914" t="str">
            <v>SATUAN PEMBAYARAN</v>
          </cell>
          <cell r="D1914" t="str">
            <v>:  M3</v>
          </cell>
          <cell r="H1914" t="str">
            <v xml:space="preserve">         URAIAN ANALISA HARGA SATUAN</v>
          </cell>
        </row>
        <row r="1915">
          <cell r="J1915" t="str">
            <v>Lanjutan</v>
          </cell>
        </row>
        <row r="1917">
          <cell r="A1917" t="str">
            <v>No.</v>
          </cell>
          <cell r="C1917" t="str">
            <v>U R A I A N</v>
          </cell>
          <cell r="G1917" t="str">
            <v>KODE</v>
          </cell>
          <cell r="H1917" t="str">
            <v>KOEF.</v>
          </cell>
          <cell r="I1917" t="str">
            <v>SATUAN</v>
          </cell>
          <cell r="J1917" t="str">
            <v>KETERANGAN</v>
          </cell>
        </row>
        <row r="1920">
          <cell r="A1920" t="str">
            <v>2.c.</v>
          </cell>
          <cell r="C1920" t="str">
            <v>WHELL  LOADER</v>
          </cell>
          <cell r="G1920" t="str">
            <v>(E15)</v>
          </cell>
        </row>
        <row r="1921">
          <cell r="C1921" t="str">
            <v>Kapasitas  Bucket</v>
          </cell>
          <cell r="G1921" t="str">
            <v>V</v>
          </cell>
          <cell r="H1921">
            <v>1.5</v>
          </cell>
          <cell r="I1921" t="str">
            <v>M3</v>
          </cell>
        </row>
        <row r="1922">
          <cell r="C1922" t="str">
            <v>Faktor Bucket</v>
          </cell>
          <cell r="G1922" t="str">
            <v>Fb</v>
          </cell>
          <cell r="H1922">
            <v>0.9</v>
          </cell>
          <cell r="I1922" t="str">
            <v>-</v>
          </cell>
        </row>
        <row r="1923">
          <cell r="C1923" t="str">
            <v>Faktor Efisiensi Alat</v>
          </cell>
          <cell r="G1923" t="str">
            <v>Fa</v>
          </cell>
          <cell r="H1923">
            <v>0.83</v>
          </cell>
          <cell r="I1923" t="str">
            <v>-</v>
          </cell>
        </row>
        <row r="1924">
          <cell r="C1924" t="str">
            <v>Waktu sklus</v>
          </cell>
          <cell r="G1924" t="str">
            <v>Ts1</v>
          </cell>
          <cell r="I1924" t="str">
            <v>menit</v>
          </cell>
        </row>
        <row r="1925">
          <cell r="C1925" t="str">
            <v>- Muat</v>
          </cell>
          <cell r="G1925" t="str">
            <v>T1</v>
          </cell>
          <cell r="H1925">
            <v>0.5</v>
          </cell>
          <cell r="I1925" t="str">
            <v>menit</v>
          </cell>
        </row>
        <row r="1926">
          <cell r="C1926" t="str">
            <v>- Lain-lain</v>
          </cell>
          <cell r="G1926" t="str">
            <v>T2</v>
          </cell>
          <cell r="H1926">
            <v>0.5</v>
          </cell>
          <cell r="I1926" t="str">
            <v>menit</v>
          </cell>
        </row>
        <row r="1927">
          <cell r="G1927" t="str">
            <v>Ts2</v>
          </cell>
          <cell r="H1927">
            <v>1</v>
          </cell>
          <cell r="I1927" t="str">
            <v>menit</v>
          </cell>
        </row>
        <row r="1929">
          <cell r="C1929" t="str">
            <v>Kapasitas Produksi / Jam =</v>
          </cell>
          <cell r="E1929" t="str">
            <v>V  x  Fb x Fa x 60</v>
          </cell>
          <cell r="G1929" t="str">
            <v>Q2</v>
          </cell>
          <cell r="H1929">
            <v>67.23</v>
          </cell>
          <cell r="I1929" t="str">
            <v>M3</v>
          </cell>
        </row>
        <row r="1930">
          <cell r="E1930" t="str">
            <v>Ts1</v>
          </cell>
        </row>
        <row r="1932">
          <cell r="C1932" t="str">
            <v>Koefisienalat / M3</v>
          </cell>
          <cell r="D1932" t="str">
            <v xml:space="preserve"> =   1 : Q2</v>
          </cell>
          <cell r="G1932" t="str">
            <v>(E15)</v>
          </cell>
          <cell r="H1932">
            <v>1.4874312063067082E-2</v>
          </cell>
          <cell r="I1932" t="str">
            <v>Jam</v>
          </cell>
        </row>
        <row r="1934">
          <cell r="A1934" t="str">
            <v xml:space="preserve">   3.</v>
          </cell>
          <cell r="C1934" t="str">
            <v>TENAGA</v>
          </cell>
        </row>
        <row r="1935">
          <cell r="C1935" t="str">
            <v>Produksi menentukan : DUMP TRUCK</v>
          </cell>
          <cell r="G1935" t="str">
            <v>Q1</v>
          </cell>
          <cell r="H1935">
            <v>3.6772151898734178</v>
          </cell>
          <cell r="I1935" t="str">
            <v>M3/Jam</v>
          </cell>
        </row>
        <row r="1936">
          <cell r="C1936" t="str">
            <v>Produksi Timbunan / hari  =  Tk x Q1</v>
          </cell>
          <cell r="G1936" t="str">
            <v>Qt</v>
          </cell>
          <cell r="H1936">
            <v>25.740506329113924</v>
          </cell>
          <cell r="I1936" t="str">
            <v>M3</v>
          </cell>
        </row>
        <row r="1937">
          <cell r="C1937" t="str">
            <v>Asumsi permukaan hamparan di permukaan rawa :</v>
          </cell>
        </row>
        <row r="1939">
          <cell r="C1939" t="str">
            <v>Kebutuhan tenaga :</v>
          </cell>
        </row>
        <row r="1940">
          <cell r="D1940" t="str">
            <v>- Pekerja</v>
          </cell>
          <cell r="G1940" t="str">
            <v>P</v>
          </cell>
          <cell r="H1940">
            <v>2</v>
          </cell>
          <cell r="I1940" t="str">
            <v>orang</v>
          </cell>
        </row>
        <row r="1941">
          <cell r="D1941" t="str">
            <v>- Mandor</v>
          </cell>
          <cell r="G1941" t="str">
            <v>M</v>
          </cell>
          <cell r="H1941">
            <v>1</v>
          </cell>
          <cell r="I1941" t="str">
            <v>orang</v>
          </cell>
        </row>
        <row r="1944">
          <cell r="C1944" t="str">
            <v>Koefisien tenaga / M3   :</v>
          </cell>
        </row>
        <row r="1945">
          <cell r="D1945" t="str">
            <v>- Pekerja</v>
          </cell>
          <cell r="E1945" t="str">
            <v>= (Tk x P) : Qt</v>
          </cell>
          <cell r="G1945" t="str">
            <v>(L01)</v>
          </cell>
          <cell r="H1945">
            <v>0.54388984509466443</v>
          </cell>
          <cell r="I1945" t="str">
            <v>Jam</v>
          </cell>
        </row>
        <row r="1946">
          <cell r="D1946" t="str">
            <v>- Mandor</v>
          </cell>
          <cell r="E1946" t="str">
            <v>= (Tk x M) : Qt</v>
          </cell>
          <cell r="G1946" t="str">
            <v>(L02)</v>
          </cell>
          <cell r="H1946">
            <v>0.27194492254733221</v>
          </cell>
          <cell r="I1946" t="str">
            <v>Jam</v>
          </cell>
        </row>
        <row r="1949">
          <cell r="A1949" t="str">
            <v>4.</v>
          </cell>
          <cell r="C1949" t="str">
            <v>HARGA DASAR SATUAN UPAH, BAHAN DAN ALAT</v>
          </cell>
        </row>
        <row r="1950">
          <cell r="C1950" t="str">
            <v>Lihat lampiran.</v>
          </cell>
        </row>
        <row r="1953">
          <cell r="A1953" t="str">
            <v>5.</v>
          </cell>
          <cell r="C1953" t="str">
            <v>ANALISA HARGA SATUAN PEKERJAAN</v>
          </cell>
        </row>
        <row r="1954">
          <cell r="C1954" t="str">
            <v>Lihat perhitungan dalam FORMULIR STANDAR UNTUK</v>
          </cell>
        </row>
        <row r="1955">
          <cell r="C1955" t="str">
            <v>PEREKEMAN ANALISA MASING-MASING HARGA</v>
          </cell>
        </row>
        <row r="1956">
          <cell r="C1956" t="str">
            <v>SATUAN.</v>
          </cell>
        </row>
        <row r="1957">
          <cell r="C1957" t="str">
            <v>Didapat Harga Satuan Pekerjaan :</v>
          </cell>
        </row>
        <row r="1959">
          <cell r="C1959" t="str">
            <v xml:space="preserve">Rp.  </v>
          </cell>
          <cell r="D1959">
            <v>78922.52338191506</v>
          </cell>
          <cell r="E1959" t="str">
            <v xml:space="preserve"> / M3</v>
          </cell>
        </row>
        <row r="1962">
          <cell r="A1962" t="str">
            <v>6.</v>
          </cell>
          <cell r="C1962" t="str">
            <v>WAKTU PELAKSANAAN YANG DIPERLUKAN</v>
          </cell>
        </row>
        <row r="1963">
          <cell r="C1963" t="str">
            <v>Masa Pelaksanaan :</v>
          </cell>
          <cell r="D1963" t="str">
            <v>. . . . . . . . . . . .</v>
          </cell>
          <cell r="E1963" t="str">
            <v>bulan</v>
          </cell>
        </row>
        <row r="1965">
          <cell r="A1965" t="str">
            <v>7.</v>
          </cell>
          <cell r="C1965" t="str">
            <v>VOLUME PEKERJAAN YANG DIPERLUKAN</v>
          </cell>
        </row>
        <row r="1966">
          <cell r="C1966" t="str">
            <v>Volume pekerjaan  :</v>
          </cell>
          <cell r="D1966">
            <v>1</v>
          </cell>
          <cell r="E1966" t="str">
            <v>M3</v>
          </cell>
        </row>
        <row r="1971">
          <cell r="T1971" t="str">
            <v>Analisa EI-331</v>
          </cell>
        </row>
        <row r="1973">
          <cell r="A1973" t="str">
            <v>ITEM PEMBAYARAN NO.</v>
          </cell>
          <cell r="D1973" t="str">
            <v>:  3.3 (1)</v>
          </cell>
          <cell r="J1973" t="str">
            <v>Analisa EI-331</v>
          </cell>
          <cell r="L1973" t="str">
            <v>FORMULIR STANDAR UNTUK</v>
          </cell>
        </row>
        <row r="1974">
          <cell r="A1974" t="str">
            <v>JENIS PEKERJAAN</v>
          </cell>
          <cell r="D1974" t="str">
            <v>:  Penyiapan Badan Jalan pada Galian</v>
          </cell>
          <cell r="L1974" t="str">
            <v>PEREKAMAN ANALISA MASING-MASING HARGA SATUAN</v>
          </cell>
        </row>
        <row r="1975">
          <cell r="A1975" t="str">
            <v>SATUAN PEMBAYARAN</v>
          </cell>
          <cell r="D1975" t="str">
            <v>:  M2</v>
          </cell>
          <cell r="F1975" t="str">
            <v>Biasa</v>
          </cell>
          <cell r="H1975" t="str">
            <v xml:space="preserve">         URAIAN ANALISA HARGA SATUAN</v>
          </cell>
          <cell r="L1975">
            <v>0</v>
          </cell>
        </row>
        <row r="1978">
          <cell r="A1978" t="str">
            <v>No.</v>
          </cell>
          <cell r="C1978" t="str">
            <v>U R A I A N</v>
          </cell>
          <cell r="G1978" t="str">
            <v>KODE</v>
          </cell>
          <cell r="H1978" t="str">
            <v>KOEF.</v>
          </cell>
          <cell r="I1978" t="str">
            <v>SATUAN</v>
          </cell>
          <cell r="J1978" t="str">
            <v>KETERANGAN</v>
          </cell>
          <cell r="L1978" t="str">
            <v>PROYEK</v>
          </cell>
          <cell r="O1978" t="str">
            <v>:</v>
          </cell>
        </row>
        <row r="1979">
          <cell r="L1979" t="str">
            <v>No. PAKET KONTRAK</v>
          </cell>
          <cell r="O1979" t="str">
            <v>:</v>
          </cell>
        </row>
        <row r="1980">
          <cell r="L1980" t="str">
            <v>NAMA PAKET</v>
          </cell>
          <cell r="O1980" t="str">
            <v>:</v>
          </cell>
        </row>
        <row r="1981">
          <cell r="A1981" t="str">
            <v>I.</v>
          </cell>
          <cell r="C1981" t="str">
            <v>ASUMSI</v>
          </cell>
          <cell r="L1981" t="str">
            <v>PROP / KAB / KODYA</v>
          </cell>
          <cell r="O1981" t="str">
            <v>:</v>
          </cell>
        </row>
        <row r="1982">
          <cell r="A1982">
            <v>1</v>
          </cell>
          <cell r="C1982" t="str">
            <v>Pekerjaan dilaksanakan hanya pada tanah  galian</v>
          </cell>
          <cell r="L1982" t="str">
            <v>ITEM PEMBAYARAN NO.</v>
          </cell>
          <cell r="O1982" t="str">
            <v>:  3.3 (1)</v>
          </cell>
          <cell r="R1982" t="str">
            <v>PERKIRAAN VOL. PEK.</v>
          </cell>
          <cell r="T1982" t="str">
            <v>:</v>
          </cell>
          <cell r="U1982">
            <v>1</v>
          </cell>
        </row>
        <row r="1983">
          <cell r="A1983">
            <v>2</v>
          </cell>
          <cell r="C1983" t="str">
            <v>Pekerjaan dilakukan secara mekanis</v>
          </cell>
          <cell r="L1983" t="str">
            <v>JENIS PEKERJAAN</v>
          </cell>
          <cell r="O1983" t="str">
            <v>:  Penyiapan Badan Jalan pada Galian</v>
          </cell>
          <cell r="R1983" t="str">
            <v>TOTAL HARGA (Rp.)</v>
          </cell>
          <cell r="T1983" t="str">
            <v>:</v>
          </cell>
          <cell r="U1983">
            <v>809086.35646871035</v>
          </cell>
        </row>
        <row r="1984">
          <cell r="A1984">
            <v>3</v>
          </cell>
          <cell r="C1984" t="str">
            <v>Lokasi pekerjaan : sepanjang jalan</v>
          </cell>
          <cell r="L1984" t="str">
            <v>SATUAN PEMBAYARAN</v>
          </cell>
          <cell r="O1984" t="str">
            <v>:  M2</v>
          </cell>
          <cell r="Q1984" t="str">
            <v>Biasa</v>
          </cell>
          <cell r="R1984" t="str">
            <v>% THD. BIAYA PROYEK</v>
          </cell>
          <cell r="T1984" t="str">
            <v>:</v>
          </cell>
          <cell r="U1984" t="e">
            <v>#DIV/0!</v>
          </cell>
        </row>
        <row r="1985">
          <cell r="A1985">
            <v>4</v>
          </cell>
          <cell r="C1985" t="str">
            <v>Kondisi Jalan   : jelek / belum padat</v>
          </cell>
        </row>
        <row r="1986">
          <cell r="A1986">
            <v>5</v>
          </cell>
          <cell r="C1986" t="str">
            <v>Jam kerja efektif per-hari</v>
          </cell>
          <cell r="G1986" t="str">
            <v>Tk</v>
          </cell>
          <cell r="H1986">
            <v>7</v>
          </cell>
          <cell r="I1986" t="str">
            <v>Jam</v>
          </cell>
        </row>
        <row r="1987">
          <cell r="Q1987" t="str">
            <v>PERKIRAAN</v>
          </cell>
          <cell r="R1987" t="str">
            <v>HARGA</v>
          </cell>
          <cell r="S1987" t="str">
            <v>JUMLAH</v>
          </cell>
        </row>
        <row r="1988">
          <cell r="L1988" t="str">
            <v>NO.</v>
          </cell>
          <cell r="N1988" t="str">
            <v>KOMPONEN</v>
          </cell>
          <cell r="P1988" t="str">
            <v>SATUAN</v>
          </cell>
          <cell r="Q1988" t="str">
            <v>KUANTITAS</v>
          </cell>
          <cell r="R1988" t="str">
            <v>SATUAN</v>
          </cell>
          <cell r="S1988" t="str">
            <v>HARGA</v>
          </cell>
        </row>
        <row r="1989">
          <cell r="A1989" t="str">
            <v>II.</v>
          </cell>
          <cell r="C1989" t="str">
            <v>URUTAN KERJA</v>
          </cell>
          <cell r="R1989" t="str">
            <v>(Rp.)</v>
          </cell>
          <cell r="S1989" t="str">
            <v>(Rp.)</v>
          </cell>
        </row>
        <row r="1990">
          <cell r="A1990">
            <v>1</v>
          </cell>
          <cell r="C1990" t="str">
            <v>Motor Grader meratakan permukaan hasil galian</v>
          </cell>
        </row>
        <row r="1991">
          <cell r="A1991">
            <v>2</v>
          </cell>
          <cell r="C1991" t="str">
            <v>Vibro Roller memadatkan permukaan yang telah</v>
          </cell>
        </row>
        <row r="1992">
          <cell r="C1992" t="str">
            <v>dipotong/diratakan oleh Motor Grader</v>
          </cell>
          <cell r="L1992" t="str">
            <v>A.</v>
          </cell>
          <cell r="N1992" t="str">
            <v>TENAGA</v>
          </cell>
        </row>
        <row r="1993">
          <cell r="A1993">
            <v>3</v>
          </cell>
          <cell r="C1993" t="str">
            <v>Sekelompok pekerja akan membantu meratakan</v>
          </cell>
        </row>
        <row r="1994">
          <cell r="C1994" t="str">
            <v>badan jalan dengan alat bantu</v>
          </cell>
          <cell r="L1994" t="str">
            <v>1.</v>
          </cell>
          <cell r="N1994" t="str">
            <v>Pekerja</v>
          </cell>
          <cell r="O1994" t="str">
            <v>(L01)</v>
          </cell>
          <cell r="P1994" t="str">
            <v>jam</v>
          </cell>
          <cell r="Q1994">
            <v>1.6064257028112448E-2</v>
          </cell>
          <cell r="R1994">
            <v>2857.14</v>
          </cell>
          <cell r="U1994">
            <v>45.897831325301198</v>
          </cell>
        </row>
        <row r="1995">
          <cell r="L1995" t="str">
            <v>2.</v>
          </cell>
          <cell r="N1995" t="str">
            <v>Mandor</v>
          </cell>
          <cell r="O1995" t="str">
            <v>(L02)</v>
          </cell>
          <cell r="P1995" t="str">
            <v>jam</v>
          </cell>
          <cell r="Q1995">
            <v>4.0160642570281121E-3</v>
          </cell>
          <cell r="R1995">
            <v>3214.29</v>
          </cell>
          <cell r="U1995">
            <v>12.90879518072289</v>
          </cell>
        </row>
        <row r="1998">
          <cell r="Q1998" t="str">
            <v xml:space="preserve">JUMLAH HARGA TENAGA   </v>
          </cell>
          <cell r="U1998">
            <v>58.806626506024088</v>
          </cell>
        </row>
        <row r="2000">
          <cell r="L2000" t="str">
            <v>B.</v>
          </cell>
          <cell r="N2000" t="str">
            <v>BAHAN</v>
          </cell>
        </row>
        <row r="2001">
          <cell r="A2001" t="str">
            <v>III.</v>
          </cell>
          <cell r="C2001" t="str">
            <v>PEMAKAIAN BAHAN, ALAT DAN TENAGA</v>
          </cell>
        </row>
        <row r="2002">
          <cell r="A2002" t="str">
            <v xml:space="preserve">   1.</v>
          </cell>
          <cell r="C2002" t="str">
            <v>BAHAN</v>
          </cell>
        </row>
        <row r="2003">
          <cell r="C2003" t="str">
            <v>Tidak diperlukan bahan / material</v>
          </cell>
        </row>
        <row r="2005">
          <cell r="A2005" t="str">
            <v xml:space="preserve">   2.</v>
          </cell>
          <cell r="C2005" t="str">
            <v>ALAT</v>
          </cell>
        </row>
        <row r="2006">
          <cell r="A2006" t="str">
            <v>2.a.</v>
          </cell>
          <cell r="C2006" t="str">
            <v>MOTOR GRADER</v>
          </cell>
          <cell r="G2006" t="str">
            <v>(E13)</v>
          </cell>
        </row>
        <row r="2007">
          <cell r="C2007" t="str">
            <v>Panjang operasi grader sekali jalan</v>
          </cell>
          <cell r="G2007" t="str">
            <v>Lh</v>
          </cell>
          <cell r="H2007">
            <v>50</v>
          </cell>
          <cell r="I2007" t="str">
            <v>M</v>
          </cell>
        </row>
        <row r="2008">
          <cell r="C2008" t="str">
            <v>Lebar Efektif kerja Blade</v>
          </cell>
          <cell r="G2008" t="str">
            <v>b</v>
          </cell>
          <cell r="H2008">
            <v>2.4</v>
          </cell>
          <cell r="I2008" t="str">
            <v>M</v>
          </cell>
        </row>
        <row r="2009">
          <cell r="C2009" t="str">
            <v>Faktor Efisiensi Alat</v>
          </cell>
          <cell r="G2009" t="str">
            <v>Fa</v>
          </cell>
          <cell r="H2009">
            <v>0.83</v>
          </cell>
          <cell r="I2009" t="str">
            <v>-</v>
          </cell>
        </row>
        <row r="2010">
          <cell r="C2010" t="str">
            <v>Kecepatan rata-rata alat</v>
          </cell>
          <cell r="G2010" t="str">
            <v>v</v>
          </cell>
          <cell r="H2010">
            <v>2</v>
          </cell>
          <cell r="I2010" t="str">
            <v>Km / Jam</v>
          </cell>
        </row>
        <row r="2011">
          <cell r="C2011" t="str">
            <v>Jumlah lintasan</v>
          </cell>
          <cell r="G2011" t="str">
            <v>n</v>
          </cell>
          <cell r="H2011">
            <v>6</v>
          </cell>
          <cell r="I2011" t="str">
            <v>lintasan</v>
          </cell>
        </row>
        <row r="2012">
          <cell r="C2012" t="str">
            <v>Waktu siklus</v>
          </cell>
          <cell r="G2012" t="str">
            <v>Ts1</v>
          </cell>
        </row>
        <row r="2013">
          <cell r="C2013" t="str">
            <v>- Perataan 1 kali lintasan    = Lh : (v x 1000) x 60</v>
          </cell>
          <cell r="G2013" t="str">
            <v>T1</v>
          </cell>
          <cell r="H2013">
            <v>1.5</v>
          </cell>
          <cell r="I2013" t="str">
            <v>menit</v>
          </cell>
        </row>
        <row r="2014">
          <cell r="C2014" t="str">
            <v>- Lain-lain</v>
          </cell>
          <cell r="G2014" t="str">
            <v>T2</v>
          </cell>
          <cell r="H2014">
            <v>1</v>
          </cell>
          <cell r="I2014" t="str">
            <v>menit</v>
          </cell>
        </row>
        <row r="2015">
          <cell r="G2015" t="str">
            <v>Ts1</v>
          </cell>
          <cell r="H2015">
            <v>2.5</v>
          </cell>
          <cell r="I2015" t="str">
            <v>menit</v>
          </cell>
        </row>
        <row r="2017">
          <cell r="C2017" t="str">
            <v>Kapasitas Produksi / Jam   =</v>
          </cell>
          <cell r="E2017" t="str">
            <v>Lh x b x Fa x 60</v>
          </cell>
          <cell r="G2017" t="str">
            <v>Q1</v>
          </cell>
          <cell r="H2017">
            <v>398.4</v>
          </cell>
          <cell r="I2017" t="str">
            <v>M2</v>
          </cell>
        </row>
        <row r="2018">
          <cell r="E2018" t="str">
            <v xml:space="preserve">      n x Ts</v>
          </cell>
        </row>
        <row r="2020">
          <cell r="C2020" t="str">
            <v>Koefisien Alat / m2</v>
          </cell>
          <cell r="D2020" t="str">
            <v xml:space="preserve"> =  1  :  Q1</v>
          </cell>
          <cell r="G2020" t="str">
            <v>(E13)</v>
          </cell>
          <cell r="H2020">
            <v>2.5100401606425703E-3</v>
          </cell>
          <cell r="I2020" t="str">
            <v>Jam</v>
          </cell>
        </row>
        <row r="2022">
          <cell r="A2022" t="str">
            <v>2.b.</v>
          </cell>
          <cell r="C2022" t="str">
            <v>VIBRATOR ROLLER</v>
          </cell>
          <cell r="G2022" t="str">
            <v>(E19)</v>
          </cell>
        </row>
        <row r="2023">
          <cell r="C2023" t="str">
            <v>Kecepatan rata-rata alat</v>
          </cell>
          <cell r="G2023" t="str">
            <v>v</v>
          </cell>
          <cell r="H2023">
            <v>2</v>
          </cell>
          <cell r="I2023" t="str">
            <v>Km / jam</v>
          </cell>
        </row>
        <row r="2024">
          <cell r="C2024" t="str">
            <v>Lebar efektif pemadatan</v>
          </cell>
          <cell r="G2024" t="str">
            <v>b</v>
          </cell>
          <cell r="H2024">
            <v>1.2</v>
          </cell>
          <cell r="I2024" t="str">
            <v>M</v>
          </cell>
        </row>
        <row r="2025">
          <cell r="C2025" t="str">
            <v>Jumlah lintasan</v>
          </cell>
          <cell r="G2025" t="str">
            <v>n</v>
          </cell>
          <cell r="H2025">
            <v>8</v>
          </cell>
          <cell r="I2025" t="str">
            <v>lintasan</v>
          </cell>
        </row>
        <row r="2026">
          <cell r="C2026" t="str">
            <v>Faktor efisiensi alat</v>
          </cell>
          <cell r="G2026" t="str">
            <v>Fa</v>
          </cell>
          <cell r="H2026">
            <v>0.83</v>
          </cell>
          <cell r="I2026" t="str">
            <v>-</v>
          </cell>
        </row>
        <row r="2028">
          <cell r="C2028" t="str">
            <v>Kapasitas Produksi / Jam   =</v>
          </cell>
          <cell r="E2028" t="str">
            <v>(v x 1000) x b x Fa</v>
          </cell>
          <cell r="G2028" t="str">
            <v>Q2</v>
          </cell>
          <cell r="H2028">
            <v>249</v>
          </cell>
          <cell r="I2028" t="str">
            <v>M2</v>
          </cell>
        </row>
        <row r="2029">
          <cell r="E2029" t="str">
            <v>n</v>
          </cell>
        </row>
        <row r="2031">
          <cell r="C2031" t="str">
            <v>Koefisien Alat / m2</v>
          </cell>
          <cell r="D2031" t="str">
            <v xml:space="preserve"> =  1  :  Q2</v>
          </cell>
          <cell r="G2031" t="str">
            <v>(E19)</v>
          </cell>
          <cell r="H2031">
            <v>4.0160642570281121E-3</v>
          </cell>
          <cell r="I2031" t="str">
            <v>Jam</v>
          </cell>
        </row>
        <row r="2033">
          <cell r="J2033" t="str">
            <v>Berlanjut ke halaman berikut</v>
          </cell>
        </row>
        <row r="2034">
          <cell r="A2034" t="str">
            <v>ITEM PEMBAYARAN NO.</v>
          </cell>
          <cell r="D2034" t="str">
            <v>:  3.3 (1)</v>
          </cell>
          <cell r="J2034" t="str">
            <v>Analisa EI-331</v>
          </cell>
        </row>
        <row r="2035">
          <cell r="A2035" t="str">
            <v>JENIS PEKERJAAN</v>
          </cell>
          <cell r="D2035" t="str">
            <v>:  Penyiapan Badan Jalan pada Galian</v>
          </cell>
        </row>
        <row r="2036">
          <cell r="A2036" t="str">
            <v>SATUAN PEMBAYARAN</v>
          </cell>
          <cell r="D2036" t="str">
            <v>:  M2</v>
          </cell>
          <cell r="H2036" t="str">
            <v xml:space="preserve">         URAIAN ANALISA HARGA SATUAN</v>
          </cell>
        </row>
        <row r="2037">
          <cell r="J2037" t="str">
            <v>Lanjutan</v>
          </cell>
        </row>
        <row r="2039">
          <cell r="A2039" t="str">
            <v>No.</v>
          </cell>
          <cell r="C2039" t="str">
            <v>U R A I A N</v>
          </cell>
          <cell r="G2039" t="str">
            <v>KODE</v>
          </cell>
          <cell r="H2039" t="str">
            <v>KOEF.</v>
          </cell>
          <cell r="I2039" t="str">
            <v>SATUAN</v>
          </cell>
          <cell r="J2039" t="str">
            <v>KETERANGAN</v>
          </cell>
        </row>
        <row r="2042">
          <cell r="A2042" t="str">
            <v>2.c.</v>
          </cell>
          <cell r="C2042" t="str">
            <v>WATER TANK TRUCK</v>
          </cell>
          <cell r="G2042" t="str">
            <v>(E23)</v>
          </cell>
        </row>
        <row r="2043">
          <cell r="C2043" t="str">
            <v>Volume tangki air</v>
          </cell>
          <cell r="G2043" t="str">
            <v>V</v>
          </cell>
          <cell r="H2043">
            <v>4</v>
          </cell>
          <cell r="I2043" t="str">
            <v>M3</v>
          </cell>
        </row>
        <row r="2044">
          <cell r="C2044" t="str">
            <v>Kebutuhan air / M2 permukaan padat</v>
          </cell>
          <cell r="G2044" t="str">
            <v>Wc</v>
          </cell>
          <cell r="H2044">
            <v>0.01</v>
          </cell>
          <cell r="I2044" t="str">
            <v>M3</v>
          </cell>
        </row>
        <row r="2045">
          <cell r="C2045" t="str">
            <v>Pengisian Tangki / jam</v>
          </cell>
          <cell r="G2045" t="str">
            <v>n</v>
          </cell>
          <cell r="H2045">
            <v>1</v>
          </cell>
          <cell r="I2045" t="str">
            <v>kali</v>
          </cell>
        </row>
        <row r="2046">
          <cell r="C2046" t="str">
            <v>Faktor efisiensi alat</v>
          </cell>
          <cell r="G2046" t="str">
            <v>Fa</v>
          </cell>
          <cell r="H2046">
            <v>0.83</v>
          </cell>
          <cell r="I2046" t="str">
            <v>-</v>
          </cell>
        </row>
        <row r="2048">
          <cell r="C2048" t="str">
            <v>Kapasitas Produksi / Jam   =</v>
          </cell>
          <cell r="E2048" t="str">
            <v>V  x  n x Fa</v>
          </cell>
          <cell r="G2048" t="str">
            <v>Q3</v>
          </cell>
          <cell r="H2048">
            <v>332</v>
          </cell>
          <cell r="I2048" t="str">
            <v>M2</v>
          </cell>
        </row>
        <row r="2049">
          <cell r="E2049" t="str">
            <v xml:space="preserve">     Wc</v>
          </cell>
        </row>
        <row r="2051">
          <cell r="C2051" t="str">
            <v>Koefisien Alat / m2</v>
          </cell>
          <cell r="D2051" t="str">
            <v xml:space="preserve"> =  1  :  Q3</v>
          </cell>
          <cell r="G2051" t="str">
            <v>(E23)</v>
          </cell>
          <cell r="H2051">
            <v>3.0120481927710845E-3</v>
          </cell>
          <cell r="I2051" t="str">
            <v>Jam</v>
          </cell>
        </row>
        <row r="2054">
          <cell r="A2054" t="str">
            <v>2.d.</v>
          </cell>
          <cell r="C2054" t="str">
            <v>ALAT  BANTU</v>
          </cell>
        </row>
        <row r="2055">
          <cell r="C2055" t="str">
            <v>Diperlukan alat-alat bantu kecil</v>
          </cell>
          <cell r="J2055" t="str">
            <v>Lump Sum</v>
          </cell>
        </row>
        <row r="2056">
          <cell r="C2056" t="str">
            <v>- Sekop    =         3   buah</v>
          </cell>
        </row>
        <row r="2059">
          <cell r="A2059" t="str">
            <v xml:space="preserve">   3.</v>
          </cell>
          <cell r="C2059" t="str">
            <v>TENAGA</v>
          </cell>
        </row>
        <row r="2060">
          <cell r="C2060" t="str">
            <v>Produksi menentukan : VIBRATORY  ROLLER</v>
          </cell>
          <cell r="G2060" t="str">
            <v>Q2</v>
          </cell>
          <cell r="H2060">
            <v>249</v>
          </cell>
          <cell r="I2060" t="str">
            <v>M2/Jam</v>
          </cell>
        </row>
        <row r="2061">
          <cell r="C2061" t="str">
            <v>Produksi Pekerjaan / hari  =  Tk x Q1</v>
          </cell>
          <cell r="G2061" t="str">
            <v>Qt</v>
          </cell>
          <cell r="H2061">
            <v>1743</v>
          </cell>
          <cell r="I2061" t="str">
            <v>M2</v>
          </cell>
        </row>
        <row r="2062">
          <cell r="C2062" t="str">
            <v>Kebutuhan tenaga :</v>
          </cell>
        </row>
        <row r="2063">
          <cell r="D2063" t="str">
            <v>- Pekerja</v>
          </cell>
          <cell r="G2063" t="str">
            <v>P</v>
          </cell>
          <cell r="H2063">
            <v>4</v>
          </cell>
          <cell r="I2063" t="str">
            <v>orang</v>
          </cell>
        </row>
        <row r="2064">
          <cell r="D2064" t="str">
            <v>- Mandor</v>
          </cell>
          <cell r="G2064" t="str">
            <v>M</v>
          </cell>
          <cell r="H2064">
            <v>1</v>
          </cell>
          <cell r="I2064" t="str">
            <v>orang</v>
          </cell>
        </row>
        <row r="2067">
          <cell r="C2067" t="str">
            <v>Koefisien tenaga / M2</v>
          </cell>
        </row>
        <row r="2068">
          <cell r="D2068" t="str">
            <v>- Pekerja</v>
          </cell>
          <cell r="E2068" t="str">
            <v>= (Tk x P) : Qt</v>
          </cell>
          <cell r="G2068" t="str">
            <v>(L01)</v>
          </cell>
          <cell r="H2068">
            <v>1.6064257028112448E-2</v>
          </cell>
          <cell r="I2068" t="str">
            <v>Jam</v>
          </cell>
        </row>
        <row r="2069">
          <cell r="D2069" t="str">
            <v>- Mandor</v>
          </cell>
          <cell r="E2069" t="str">
            <v>= (Tk x M) : Qt</v>
          </cell>
          <cell r="G2069" t="str">
            <v>(L02)</v>
          </cell>
          <cell r="H2069">
            <v>4.0160642570281121E-3</v>
          </cell>
          <cell r="I2069" t="str">
            <v>Jam</v>
          </cell>
        </row>
        <row r="2072">
          <cell r="A2072" t="str">
            <v>4.</v>
          </cell>
          <cell r="C2072" t="str">
            <v>HARGA DASAR SATUAN UPAH, BAHAN DAN ALAT</v>
          </cell>
        </row>
        <row r="2073">
          <cell r="C2073" t="str">
            <v>Lihat lampiran.</v>
          </cell>
        </row>
        <row r="2076">
          <cell r="A2076" t="str">
            <v>5.</v>
          </cell>
          <cell r="C2076" t="str">
            <v>ANALISA HARGA SATUAN PEKERJAAN</v>
          </cell>
        </row>
        <row r="2077">
          <cell r="C2077" t="str">
            <v>Lihat perhitungan dalam FORMULIR STANDAR UNTUK</v>
          </cell>
        </row>
        <row r="2078">
          <cell r="C2078" t="str">
            <v>PEREKEMAN ANALISA MASING-MASING HARGA</v>
          </cell>
        </row>
        <row r="2079">
          <cell r="C2079" t="str">
            <v>SATUAN.</v>
          </cell>
        </row>
        <row r="2080">
          <cell r="C2080" t="str">
            <v>Didapat Harga Satuan Pekerjaan :</v>
          </cell>
        </row>
        <row r="2082">
          <cell r="C2082" t="str">
            <v xml:space="preserve">Rp.  </v>
          </cell>
          <cell r="D2082">
            <v>1891.5348272711353</v>
          </cell>
          <cell r="E2082" t="str">
            <v xml:space="preserve"> / M2</v>
          </cell>
        </row>
        <row r="2085">
          <cell r="A2085" t="str">
            <v>6.</v>
          </cell>
          <cell r="C2085" t="str">
            <v>WAKTU PELAKSANAAN YANG DIPERLUKAN</v>
          </cell>
        </row>
        <row r="2086">
          <cell r="C2086" t="str">
            <v>Masa Pelaksanaan :</v>
          </cell>
          <cell r="D2086" t="str">
            <v>. . . . . . . . . . . .</v>
          </cell>
          <cell r="E2086" t="str">
            <v>bulan</v>
          </cell>
        </row>
        <row r="2088">
          <cell r="A2088" t="str">
            <v>7.</v>
          </cell>
          <cell r="C2088" t="str">
            <v>VOLUME PEKERJAAN YANG DIPERLUKAN</v>
          </cell>
        </row>
        <row r="2089">
          <cell r="C2089" t="str">
            <v>Volume pekerjaan  :</v>
          </cell>
          <cell r="D2089">
            <v>1</v>
          </cell>
          <cell r="E2089" t="str">
            <v>M2</v>
          </cell>
        </row>
        <row r="2094">
          <cell r="A2094" t="str">
            <v>ITEM PEMBAYARAN NO.</v>
          </cell>
          <cell r="D2094" t="str">
            <v>:  3.1.(7)</v>
          </cell>
          <cell r="J2094" t="str">
            <v>Analisa EI-312</v>
          </cell>
        </row>
        <row r="2095">
          <cell r="A2095" t="str">
            <v>JENIS PEKERJAAN</v>
          </cell>
          <cell r="D2095" t="str">
            <v>:  Pembongk Perk Beraspal dg Cold Milling Machine</v>
          </cell>
        </row>
        <row r="2096">
          <cell r="A2096" t="str">
            <v>SATUAN PEMBAYARAN</v>
          </cell>
          <cell r="D2096" t="str">
            <v>:  M3</v>
          </cell>
          <cell r="H2096" t="str">
            <v xml:space="preserve">         URAIAN ANALISA HARGA SATUAN</v>
          </cell>
        </row>
        <row r="2099">
          <cell r="A2099" t="str">
            <v>No.</v>
          </cell>
          <cell r="C2099" t="str">
            <v>U R A I A N</v>
          </cell>
          <cell r="G2099" t="str">
            <v>KODE</v>
          </cell>
          <cell r="H2099" t="str">
            <v>KOEF.</v>
          </cell>
          <cell r="I2099" t="str">
            <v>SATUAN</v>
          </cell>
          <cell r="J2099" t="str">
            <v>KETERANGAN</v>
          </cell>
        </row>
        <row r="2102">
          <cell r="A2102" t="str">
            <v>I.</v>
          </cell>
          <cell r="C2102" t="str">
            <v>ASUMSI</v>
          </cell>
        </row>
        <row r="2103">
          <cell r="A2103">
            <v>1</v>
          </cell>
          <cell r="C2103" t="str">
            <v>Pekerjaan dilakukan secara mekanik</v>
          </cell>
        </row>
        <row r="2104">
          <cell r="A2104">
            <v>2</v>
          </cell>
          <cell r="C2104" t="str">
            <v>Lokasi pekerjaan : sepanjang jalan</v>
          </cell>
        </row>
        <row r="2105">
          <cell r="A2105">
            <v>3</v>
          </cell>
          <cell r="C2105" t="str">
            <v>Kondisi Jalan   :  sedang / baik</v>
          </cell>
        </row>
        <row r="2106">
          <cell r="A2106">
            <v>4</v>
          </cell>
          <cell r="C2106" t="str">
            <v>Jam kerja efektif per-hari</v>
          </cell>
          <cell r="G2106" t="str">
            <v>Tk</v>
          </cell>
          <cell r="H2106">
            <v>7</v>
          </cell>
          <cell r="I2106" t="str">
            <v>Jam</v>
          </cell>
        </row>
        <row r="2107">
          <cell r="A2107">
            <v>5</v>
          </cell>
          <cell r="C2107" t="str">
            <v>Faktor pengembangan bahan</v>
          </cell>
          <cell r="G2107" t="str">
            <v>Fk</v>
          </cell>
          <cell r="H2107">
            <v>1.24</v>
          </cell>
          <cell r="I2107" t="str">
            <v>-</v>
          </cell>
        </row>
        <row r="2110">
          <cell r="A2110" t="str">
            <v>II.</v>
          </cell>
          <cell r="C2110" t="str">
            <v>URUTAN KERJA</v>
          </cell>
        </row>
        <row r="2111">
          <cell r="A2111">
            <v>1</v>
          </cell>
          <cell r="C2111" t="str">
            <v>Aspal yg dikeruk umumnya berada di badan jalan</v>
          </cell>
        </row>
        <row r="2112">
          <cell r="A2112">
            <v>2</v>
          </cell>
          <cell r="C2112" t="str">
            <v xml:space="preserve">Pengerukan dilakukan dengan Cold Milling </v>
          </cell>
        </row>
        <row r="2113">
          <cell r="C2113" t="str">
            <v xml:space="preserve">dimuat ke dlm Truk </v>
          </cell>
        </row>
        <row r="2114">
          <cell r="A2114">
            <v>3</v>
          </cell>
          <cell r="C2114" t="str">
            <v>Dump Truck membuang material hasil galian keluar</v>
          </cell>
        </row>
        <row r="2115">
          <cell r="C2115" t="str">
            <v>lokasi jalan sejauh :</v>
          </cell>
          <cell r="G2115" t="str">
            <v>L</v>
          </cell>
          <cell r="H2115">
            <v>5</v>
          </cell>
          <cell r="I2115" t="str">
            <v>Km</v>
          </cell>
        </row>
        <row r="2119">
          <cell r="A2119" t="str">
            <v>III.</v>
          </cell>
          <cell r="C2119" t="str">
            <v>PEMAKAIAN BAHAN, ALAT DAN TENAGA</v>
          </cell>
        </row>
        <row r="2121">
          <cell r="A2121" t="str">
            <v xml:space="preserve">   1.</v>
          </cell>
          <cell r="C2121" t="str">
            <v>BAHAN</v>
          </cell>
        </row>
        <row r="2122">
          <cell r="C2122" t="str">
            <v>Tidak ada bahan yang diperlukan</v>
          </cell>
        </row>
        <row r="2125">
          <cell r="A2125" t="str">
            <v xml:space="preserve">   2.</v>
          </cell>
          <cell r="C2125" t="str">
            <v>ALAT</v>
          </cell>
        </row>
        <row r="2126">
          <cell r="A2126" t="str">
            <v xml:space="preserve">   2.a.</v>
          </cell>
          <cell r="C2126" t="str">
            <v>COLD MILLING</v>
          </cell>
        </row>
        <row r="2127">
          <cell r="C2127" t="str">
            <v xml:space="preserve">Produksi teoritis per jam </v>
          </cell>
          <cell r="G2127" t="str">
            <v>q</v>
          </cell>
          <cell r="H2127">
            <v>300</v>
          </cell>
          <cell r="I2127" t="str">
            <v>m</v>
          </cell>
        </row>
        <row r="2307">
          <cell r="C2307" t="str">
            <v>PEREKEMAN ANALISA MASING-MASING HARGA</v>
          </cell>
        </row>
        <row r="2308">
          <cell r="C2308" t="str">
            <v>SATUAN.</v>
          </cell>
        </row>
        <row r="2309">
          <cell r="C2309" t="str">
            <v>Didapat Harga Satuan Pekerjaan :</v>
          </cell>
        </row>
        <row r="2311">
          <cell r="C2311" t="str">
            <v xml:space="preserve">Rp.  </v>
          </cell>
          <cell r="D2311">
            <v>1633771.8260014895</v>
          </cell>
          <cell r="E2311" t="str">
            <v xml:space="preserve"> / M2</v>
          </cell>
        </row>
        <row r="2314">
          <cell r="A2314" t="str">
            <v>6.</v>
          </cell>
          <cell r="C2314" t="str">
            <v>WAKTU PELAKSANAAN YANG DIPERLUKAN</v>
          </cell>
        </row>
        <row r="2315">
          <cell r="C2315" t="str">
            <v>Masa Pelaksanaan :</v>
          </cell>
          <cell r="D2315" t="str">
            <v>. . . . . . . . . . . .</v>
          </cell>
          <cell r="E2315" t="str">
            <v>bulan</v>
          </cell>
        </row>
        <row r="2317">
          <cell r="A2317" t="str">
            <v>7.</v>
          </cell>
          <cell r="C2317" t="str">
            <v>VOLUME PEKERJAAN YANG DIPERLUKAN</v>
          </cell>
        </row>
        <row r="2318">
          <cell r="C2318" t="str">
            <v>Volume pekerjaan  :</v>
          </cell>
          <cell r="D2318">
            <v>0</v>
          </cell>
          <cell r="E2318" t="str">
            <v>M3</v>
          </cell>
        </row>
        <row r="2335">
          <cell r="A2335" t="str">
            <v>ITEM PEMBAYARAN NO.</v>
          </cell>
          <cell r="D2335" t="str">
            <v xml:space="preserve">:  3.4 </v>
          </cell>
          <cell r="J2335" t="str">
            <v>Analisa EI-312</v>
          </cell>
          <cell r="T2335" t="str">
            <v>Analisa EI-312</v>
          </cell>
        </row>
        <row r="2336">
          <cell r="A2336" t="str">
            <v>JENIS PEKERJAAN</v>
          </cell>
          <cell r="D2336" t="str">
            <v>:  Pengupasan Permukaan Aspal Lama dan Pencampuran Kembali</v>
          </cell>
        </row>
        <row r="2337">
          <cell r="A2337" t="str">
            <v>SATUAN PEMBAYARAN</v>
          </cell>
          <cell r="D2337" t="str">
            <v>:  M2</v>
          </cell>
          <cell r="H2337" t="str">
            <v xml:space="preserve">         URAIAN ANALISA HARGA SATUAN</v>
          </cell>
          <cell r="L2337" t="str">
            <v>FORMULIR STANDAR UNTUK</v>
          </cell>
        </row>
        <row r="2338">
          <cell r="L2338" t="str">
            <v>PEREKAMAN ANALISA MASING-MASING HARGA SATUAN</v>
          </cell>
        </row>
        <row r="2339">
          <cell r="L2339">
            <v>0</v>
          </cell>
        </row>
        <row r="2340">
          <cell r="A2340" t="str">
            <v>No.</v>
          </cell>
          <cell r="C2340" t="str">
            <v>U R A I A N</v>
          </cell>
          <cell r="G2340" t="str">
            <v>KODE</v>
          </cell>
          <cell r="H2340" t="str">
            <v>KOEF.</v>
          </cell>
          <cell r="I2340" t="str">
            <v>SATUAN</v>
          </cell>
          <cell r="J2340" t="str">
            <v>KETERANGAN</v>
          </cell>
        </row>
        <row r="2342">
          <cell r="L2342" t="str">
            <v>PROYEK</v>
          </cell>
          <cell r="O2342" t="str">
            <v>:</v>
          </cell>
        </row>
        <row r="2343">
          <cell r="A2343" t="str">
            <v>I.</v>
          </cell>
          <cell r="C2343" t="str">
            <v>ASUMSI</v>
          </cell>
          <cell r="L2343" t="str">
            <v>No. PAKET KONTRAK</v>
          </cell>
          <cell r="O2343" t="str">
            <v>:</v>
          </cell>
        </row>
        <row r="2344">
          <cell r="A2344">
            <v>1</v>
          </cell>
          <cell r="C2344" t="str">
            <v>Pekerjaan dilakukan secara mekananik</v>
          </cell>
          <cell r="L2344" t="str">
            <v>NAMA PAKET</v>
          </cell>
          <cell r="O2344" t="str">
            <v>:</v>
          </cell>
        </row>
        <row r="2345">
          <cell r="A2345">
            <v>2</v>
          </cell>
          <cell r="C2345" t="str">
            <v>Lokasi pekerjaan : sepanjang jalan</v>
          </cell>
          <cell r="L2345" t="str">
            <v>PROP / KAB / KODYA</v>
          </cell>
          <cell r="O2345" t="str">
            <v>:</v>
          </cell>
        </row>
        <row r="2346">
          <cell r="A2346">
            <v>3</v>
          </cell>
          <cell r="C2346" t="str">
            <v>Kondisi Jalan   :  sedang / baik</v>
          </cell>
          <cell r="L2346" t="str">
            <v>ITEM PEMBAYARAN NO.</v>
          </cell>
          <cell r="O2346" t="str">
            <v xml:space="preserve">:  3.4 </v>
          </cell>
          <cell r="R2346" t="str">
            <v>PERKIRAAN VOL. PEK.</v>
          </cell>
          <cell r="T2346" t="str">
            <v>:</v>
          </cell>
          <cell r="U2346">
            <v>0</v>
          </cell>
        </row>
        <row r="2347">
          <cell r="A2347">
            <v>4</v>
          </cell>
          <cell r="C2347" t="str">
            <v>Jam kerja efektif per-hari</v>
          </cell>
          <cell r="G2347" t="str">
            <v>Tk</v>
          </cell>
          <cell r="H2347">
            <v>7</v>
          </cell>
          <cell r="I2347" t="str">
            <v>Jam</v>
          </cell>
          <cell r="L2347" t="str">
            <v>JENIS PEKERJAAN</v>
          </cell>
          <cell r="O2347" t="str">
            <v>:  Pengupasan Permukaan Aspal Lama dan Pencampuran Kembali</v>
          </cell>
          <cell r="R2347" t="str">
            <v>TOTAL HARGA (Rp.)</v>
          </cell>
          <cell r="T2347" t="str">
            <v>:</v>
          </cell>
          <cell r="U2347">
            <v>0</v>
          </cell>
        </row>
        <row r="2348">
          <cell r="A2348">
            <v>5</v>
          </cell>
          <cell r="C2348" t="str">
            <v>Faktor pengembangan bahan</v>
          </cell>
          <cell r="G2348" t="str">
            <v>Fk</v>
          </cell>
          <cell r="H2348">
            <v>1.24</v>
          </cell>
          <cell r="I2348" t="str">
            <v>-</v>
          </cell>
          <cell r="L2348" t="str">
            <v>SATUAN PEMBAYARAN</v>
          </cell>
          <cell r="O2348" t="str">
            <v>:  M2</v>
          </cell>
          <cell r="R2348" t="str">
            <v>% THD. BIAYA PROYEK</v>
          </cell>
          <cell r="T2348" t="str">
            <v>:</v>
          </cell>
          <cell r="U2348" t="e">
            <v>#DIV/0!</v>
          </cell>
        </row>
        <row r="2349">
          <cell r="A2349">
            <v>6</v>
          </cell>
          <cell r="C2349" t="str">
            <v>Tebal penggaruan 15 cm</v>
          </cell>
        </row>
        <row r="2351">
          <cell r="A2351" t="str">
            <v>II.</v>
          </cell>
          <cell r="C2351" t="str">
            <v>URUTAN KERJA</v>
          </cell>
          <cell r="Q2351" t="str">
            <v>PERKIRAAN</v>
          </cell>
          <cell r="R2351" t="str">
            <v>HARGA</v>
          </cell>
          <cell r="S2351" t="str">
            <v>JUMLAH</v>
          </cell>
        </row>
        <row r="2352">
          <cell r="A2352">
            <v>1</v>
          </cell>
          <cell r="C2352" t="str">
            <v>Penggaruan perkerasan dengan alat cold recycler</v>
          </cell>
          <cell r="L2352" t="str">
            <v>NO.</v>
          </cell>
          <cell r="N2352" t="str">
            <v>KOMPONEN</v>
          </cell>
          <cell r="P2352" t="str">
            <v>SATUAN</v>
          </cell>
          <cell r="Q2352" t="str">
            <v>KUANTITAS</v>
          </cell>
          <cell r="R2352" t="str">
            <v>SATUAN</v>
          </cell>
          <cell r="S2352" t="str">
            <v>HARGA</v>
          </cell>
        </row>
        <row r="2353">
          <cell r="A2353">
            <v>2</v>
          </cell>
          <cell r="C2353" t="str">
            <v xml:space="preserve">Pencampuran kembali dengan bahan pengikat di dalam </v>
          </cell>
          <cell r="R2353" t="str">
            <v>(Rp.)</v>
          </cell>
          <cell r="S2353" t="str">
            <v>(Rp.)</v>
          </cell>
        </row>
        <row r="2354">
          <cell r="C2354" t="str">
            <v>cold recycler</v>
          </cell>
        </row>
        <row r="2355">
          <cell r="A2355">
            <v>3</v>
          </cell>
          <cell r="C2355" t="str">
            <v>Penghamparan langsung dari alat cold recycler</v>
          </cell>
        </row>
        <row r="2356">
          <cell r="A2356">
            <v>4</v>
          </cell>
          <cell r="C2356" t="str">
            <v>Pemadatan dengan alat pemadat tandem roller</v>
          </cell>
          <cell r="G2356">
            <v>0</v>
          </cell>
          <cell r="H2356">
            <v>0</v>
          </cell>
          <cell r="I2356">
            <v>0</v>
          </cell>
          <cell r="L2356" t="str">
            <v>A.</v>
          </cell>
          <cell r="N2356" t="str">
            <v>TENAGA</v>
          </cell>
        </row>
        <row r="2358">
          <cell r="L2358" t="str">
            <v>1.</v>
          </cell>
          <cell r="N2358" t="str">
            <v>Pekerja</v>
          </cell>
          <cell r="O2358" t="str">
            <v>(L01)</v>
          </cell>
          <cell r="P2358" t="str">
            <v>Jam</v>
          </cell>
          <cell r="Q2358">
            <v>2</v>
          </cell>
          <cell r="R2358">
            <v>2857.14</v>
          </cell>
          <cell r="U2358">
            <v>5714.28</v>
          </cell>
        </row>
        <row r="2359">
          <cell r="L2359" t="str">
            <v>2.</v>
          </cell>
          <cell r="N2359" t="str">
            <v>Mandor</v>
          </cell>
          <cell r="O2359" t="str">
            <v>(L03)</v>
          </cell>
          <cell r="P2359" t="str">
            <v>Jam</v>
          </cell>
          <cell r="Q2359">
            <v>0.5</v>
          </cell>
          <cell r="R2359">
            <v>3214.29</v>
          </cell>
          <cell r="U2359">
            <v>1607.145</v>
          </cell>
        </row>
        <row r="2360">
          <cell r="A2360" t="str">
            <v>III.</v>
          </cell>
          <cell r="C2360" t="str">
            <v>PEMAKAIAN BAHAN, ALAT DAN TENAGA</v>
          </cell>
        </row>
        <row r="2362">
          <cell r="A2362" t="str">
            <v xml:space="preserve">   1.</v>
          </cell>
          <cell r="C2362" t="str">
            <v>BAHAN</v>
          </cell>
          <cell r="Q2362" t="str">
            <v xml:space="preserve">JUMLAH HARGA TENAGA   </v>
          </cell>
          <cell r="U2362">
            <v>7321.4249999999993</v>
          </cell>
        </row>
        <row r="2363">
          <cell r="C2363" t="str">
            <v xml:space="preserve">Bahan pengikat (semen, aspal dan air) </v>
          </cell>
        </row>
        <row r="2364">
          <cell r="C2364" t="str">
            <v>- semen</v>
          </cell>
          <cell r="D2364">
            <v>0.06</v>
          </cell>
          <cell r="L2364" t="str">
            <v>B.</v>
          </cell>
          <cell r="N2364" t="str">
            <v>BAHAN</v>
          </cell>
        </row>
        <row r="2365">
          <cell r="C2365" t="str">
            <v>- aspal</v>
          </cell>
          <cell r="D2365">
            <v>0.03</v>
          </cell>
        </row>
        <row r="2366">
          <cell r="C2366" t="str">
            <v>- air</v>
          </cell>
        </row>
        <row r="2368">
          <cell r="A2368" t="str">
            <v xml:space="preserve">   2.</v>
          </cell>
          <cell r="C2368" t="str">
            <v>ALAT</v>
          </cell>
        </row>
        <row r="2369">
          <cell r="A2369" t="str">
            <v xml:space="preserve">   2.a.</v>
          </cell>
          <cell r="C2369" t="str">
            <v>COLD RECYCLER</v>
          </cell>
          <cell r="J2369" t="str">
            <v xml:space="preserve"> (E05/26/10/15)</v>
          </cell>
        </row>
        <row r="2370">
          <cell r="C2370" t="str">
            <v>Produksi per jam</v>
          </cell>
          <cell r="G2370" t="str">
            <v>Q1</v>
          </cell>
          <cell r="H2370">
            <v>2</v>
          </cell>
          <cell r="I2370" t="str">
            <v>M3 / Jam</v>
          </cell>
        </row>
        <row r="2372">
          <cell r="C2372" t="str">
            <v>Koefisien Alat / m3</v>
          </cell>
          <cell r="D2372" t="str">
            <v xml:space="preserve"> =  1  :  Q1</v>
          </cell>
          <cell r="G2372" t="str">
            <v>(E05/26)</v>
          </cell>
          <cell r="H2372">
            <v>0.5</v>
          </cell>
          <cell r="I2372" t="str">
            <v>Jam</v>
          </cell>
        </row>
        <row r="2375">
          <cell r="A2375" t="str">
            <v xml:space="preserve">   2.b.</v>
          </cell>
          <cell r="C2375" t="str">
            <v>WATER TANKER</v>
          </cell>
          <cell r="G2375" t="str">
            <v>(E08)</v>
          </cell>
        </row>
        <row r="2378">
          <cell r="A2378" t="str">
            <v xml:space="preserve">   2.c.</v>
          </cell>
          <cell r="C2378" t="str">
            <v>ASPHALT TANKER</v>
          </cell>
        </row>
        <row r="2381">
          <cell r="A2381" t="str">
            <v xml:space="preserve">   2.d.</v>
          </cell>
          <cell r="C2381" t="str">
            <v>CEMENT TANKER</v>
          </cell>
        </row>
        <row r="2397">
          <cell r="J2397" t="str">
            <v>Berlanjut ke halaman berikut</v>
          </cell>
        </row>
        <row r="2398">
          <cell r="A2398" t="str">
            <v>ITEM PEMBAYARAN NO.</v>
          </cell>
          <cell r="D2398" t="str">
            <v xml:space="preserve">:  3.4 </v>
          </cell>
          <cell r="J2398" t="str">
            <v>Analisa EI-312</v>
          </cell>
        </row>
        <row r="2399">
          <cell r="A2399" t="str">
            <v>JENIS PEKERJAAN</v>
          </cell>
          <cell r="D2399" t="str">
            <v>:  Pengupasan Permukaan Aspal Lama dan Pencampuran Kembali</v>
          </cell>
        </row>
        <row r="2400">
          <cell r="A2400" t="str">
            <v>SATUAN PEMBAYARAN</v>
          </cell>
          <cell r="D2400" t="str">
            <v>:  M2</v>
          </cell>
          <cell r="H2400" t="str">
            <v xml:space="preserve">         URAIAN ANALISA HARGA SATUAN</v>
          </cell>
        </row>
        <row r="2401">
          <cell r="J2401" t="str">
            <v>Lanjutan</v>
          </cell>
        </row>
        <row r="2403">
          <cell r="A2403" t="str">
            <v>No.</v>
          </cell>
          <cell r="C2403" t="str">
            <v>U R A I A N</v>
          </cell>
          <cell r="G2403" t="str">
            <v>KODE</v>
          </cell>
          <cell r="H2403" t="str">
            <v>KOEF.</v>
          </cell>
          <cell r="I2403" t="str">
            <v>SATUAN</v>
          </cell>
          <cell r="J2403" t="str">
            <v>KETERANGAN</v>
          </cell>
        </row>
        <row r="2406">
          <cell r="A2406" t="str">
            <v xml:space="preserve">   3.</v>
          </cell>
          <cell r="C2406" t="str">
            <v>TENAGA</v>
          </cell>
        </row>
        <row r="2407">
          <cell r="C2407" t="str">
            <v>Produksi menentukan :COLD RECYCLER</v>
          </cell>
          <cell r="G2407" t="str">
            <v>Q1</v>
          </cell>
          <cell r="H2407">
            <v>2</v>
          </cell>
          <cell r="I2407" t="str">
            <v>M2/Jam</v>
          </cell>
        </row>
        <row r="2408">
          <cell r="C2408" t="str">
            <v>Produksi Galian / hari  =  Tk x Q1</v>
          </cell>
          <cell r="G2408" t="str">
            <v>Qt</v>
          </cell>
          <cell r="H2408">
            <v>14</v>
          </cell>
          <cell r="I2408" t="str">
            <v>M3</v>
          </cell>
        </row>
        <row r="2409">
          <cell r="C2409" t="str">
            <v>Kebutuhan tenaga :</v>
          </cell>
        </row>
        <row r="2410">
          <cell r="D2410" t="str">
            <v>- Pekerja</v>
          </cell>
          <cell r="G2410" t="str">
            <v>P</v>
          </cell>
          <cell r="H2410">
            <v>4</v>
          </cell>
          <cell r="I2410" t="str">
            <v>orang</v>
          </cell>
        </row>
        <row r="2411">
          <cell r="D2411" t="str">
            <v>- Mandor</v>
          </cell>
          <cell r="G2411" t="str">
            <v>M</v>
          </cell>
          <cell r="H2411">
            <v>1</v>
          </cell>
          <cell r="I2411" t="str">
            <v>orang</v>
          </cell>
        </row>
        <row r="2413">
          <cell r="C2413" t="str">
            <v>Koefisien tenaga / M3   :</v>
          </cell>
        </row>
        <row r="2414">
          <cell r="D2414" t="str">
            <v>- Pekerja</v>
          </cell>
          <cell r="E2414" t="str">
            <v>= (Tk x P) : Qt</v>
          </cell>
          <cell r="G2414" t="str">
            <v>(L01)</v>
          </cell>
          <cell r="H2414">
            <v>2</v>
          </cell>
          <cell r="I2414" t="str">
            <v>Jam</v>
          </cell>
        </row>
        <row r="2415">
          <cell r="D2415" t="str">
            <v>- Mandor</v>
          </cell>
          <cell r="E2415" t="str">
            <v>= (Tk x M) : Qt</v>
          </cell>
          <cell r="G2415" t="str">
            <v>(L03)</v>
          </cell>
          <cell r="H2415">
            <v>0.5</v>
          </cell>
          <cell r="I2415" t="str">
            <v>Jam</v>
          </cell>
        </row>
        <row r="2417">
          <cell r="A2417" t="str">
            <v>4.</v>
          </cell>
          <cell r="C2417" t="str">
            <v>HARGA DASAR SATUAN UPAH, BAHAN DAN ALAT</v>
          </cell>
        </row>
        <row r="2418">
          <cell r="C2418" t="str">
            <v>Lihat lampiran.</v>
          </cell>
        </row>
        <row r="2420">
          <cell r="A2420" t="str">
            <v>5.</v>
          </cell>
          <cell r="C2420" t="str">
            <v>ANALISA HARGA SATUAN PEKERJAAN</v>
          </cell>
        </row>
        <row r="2421">
          <cell r="C2421" t="str">
            <v>Lihat perhitungan dalam FORMULIR STANDAR UNTUK</v>
          </cell>
        </row>
        <row r="2422">
          <cell r="C2422" t="str">
            <v>PEREKEMAN ANALISA MASING-MASING HARGA</v>
          </cell>
        </row>
        <row r="2423">
          <cell r="C2423" t="str">
            <v>SATUAN.</v>
          </cell>
        </row>
        <row r="2424">
          <cell r="C2424" t="str">
            <v>Didapat Harga Satuan Pekerjaan :</v>
          </cell>
        </row>
        <row r="2426">
          <cell r="C2426" t="str">
            <v xml:space="preserve">Rp.  </v>
          </cell>
          <cell r="D2426">
            <v>8053.5674999999992</v>
          </cell>
          <cell r="E2426" t="str">
            <v xml:space="preserve"> / M3</v>
          </cell>
        </row>
        <row r="2429">
          <cell r="A2429" t="str">
            <v>6.</v>
          </cell>
          <cell r="C2429" t="str">
            <v>WAKTU PELAKSANAAN YANG DIPERLUKAN</v>
          </cell>
        </row>
        <row r="2430">
          <cell r="C2430" t="str">
            <v>Masa Pelaksanaan :</v>
          </cell>
          <cell r="D2430" t="str">
            <v>. . . . . . . . . . . .</v>
          </cell>
          <cell r="E2430" t="str">
            <v>bulan</v>
          </cell>
        </row>
        <row r="2432">
          <cell r="A2432" t="str">
            <v>7.</v>
          </cell>
          <cell r="C2432" t="str">
            <v>VOLUME PEKERJAAN YANG DIPERLUKAN</v>
          </cell>
        </row>
        <row r="2433">
          <cell r="C2433" t="str">
            <v>Volume pekerjaan  :</v>
          </cell>
          <cell r="D2433">
            <v>0</v>
          </cell>
          <cell r="E2433" t="str">
            <v>M3</v>
          </cell>
        </row>
        <row r="2452">
          <cell r="N2452" t="str">
            <v>yang dibayar dari kontrak) dan biaya-biaya lainnya.</v>
          </cell>
        </row>
        <row r="2453">
          <cell r="A2453" t="str">
            <v>ITEM PEMBAYARAN NO.</v>
          </cell>
          <cell r="D2453" t="str">
            <v>:  3.2 (4)</v>
          </cell>
          <cell r="J2453">
            <v>0</v>
          </cell>
          <cell r="T2453" t="str">
            <v>Analisa EI-322</v>
          </cell>
        </row>
        <row r="2454">
          <cell r="A2454" t="str">
            <v>JENIS PEKERJAAN</v>
          </cell>
          <cell r="D2454" t="str">
            <v xml:space="preserve">:  Timbunan Batu dengan Manual </v>
          </cell>
        </row>
        <row r="2455">
          <cell r="A2455" t="str">
            <v>SATUAN PEMBAYARAN</v>
          </cell>
          <cell r="D2455" t="str">
            <v>:  M3</v>
          </cell>
          <cell r="E2455">
            <v>0</v>
          </cell>
          <cell r="H2455" t="str">
            <v xml:space="preserve">         URAIAN ANALISA HARGA SATUAN</v>
          </cell>
          <cell r="L2455" t="str">
            <v>FORMULIR STANDAR UNTUK</v>
          </cell>
        </row>
        <row r="2456">
          <cell r="L2456" t="str">
            <v>PEREKAMAN ANALISA MASING-MASING HARGA SATUAN</v>
          </cell>
        </row>
        <row r="2457">
          <cell r="L2457">
            <v>0</v>
          </cell>
        </row>
        <row r="2458">
          <cell r="A2458" t="str">
            <v>No.</v>
          </cell>
          <cell r="C2458" t="str">
            <v>U R A I A N</v>
          </cell>
          <cell r="G2458" t="str">
            <v>KODE</v>
          </cell>
          <cell r="H2458" t="str">
            <v>KOEF.</v>
          </cell>
          <cell r="I2458" t="str">
            <v>SATUAN</v>
          </cell>
          <cell r="J2458" t="str">
            <v>KETERANGAN</v>
          </cell>
        </row>
        <row r="2460">
          <cell r="L2460" t="str">
            <v>PROYEK</v>
          </cell>
          <cell r="O2460" t="str">
            <v>:</v>
          </cell>
        </row>
        <row r="2461">
          <cell r="A2461" t="str">
            <v>I.</v>
          </cell>
          <cell r="C2461" t="str">
            <v>ASUMSI</v>
          </cell>
          <cell r="L2461" t="str">
            <v>No. PAKET KONTRAK</v>
          </cell>
          <cell r="O2461" t="str">
            <v>:</v>
          </cell>
        </row>
        <row r="2462">
          <cell r="A2462">
            <v>1</v>
          </cell>
          <cell r="C2462" t="str">
            <v>Pekerjaan dilakukan secara manual</v>
          </cell>
          <cell r="L2462" t="str">
            <v>NAMA PAKET</v>
          </cell>
          <cell r="O2462" t="str">
            <v>:</v>
          </cell>
        </row>
        <row r="2463">
          <cell r="A2463">
            <v>2</v>
          </cell>
          <cell r="C2463" t="str">
            <v>Lokasi pekerjaan : sepanjang jalan</v>
          </cell>
          <cell r="L2463" t="str">
            <v>PROP / KAB / KODYA</v>
          </cell>
          <cell r="O2463" t="str">
            <v>:</v>
          </cell>
        </row>
        <row r="2464">
          <cell r="A2464">
            <v>3</v>
          </cell>
          <cell r="C2464" t="str">
            <v>Kondisi Jalan   :  sedang / baik</v>
          </cell>
          <cell r="L2464" t="str">
            <v>ITEM PEMBAYARAN NO.</v>
          </cell>
          <cell r="O2464" t="str">
            <v>:  3.2 (4)</v>
          </cell>
          <cell r="R2464" t="str">
            <v>PERKIRAAN VOL. PEK.</v>
          </cell>
          <cell r="T2464" t="str">
            <v>:</v>
          </cell>
          <cell r="U2464">
            <v>1</v>
          </cell>
        </row>
        <row r="2465">
          <cell r="A2465">
            <v>4</v>
          </cell>
          <cell r="C2465" t="str">
            <v>Jam kerja efektif per-hari</v>
          </cell>
          <cell r="G2465" t="str">
            <v>Tk</v>
          </cell>
          <cell r="H2465">
            <v>7</v>
          </cell>
          <cell r="I2465" t="str">
            <v>Jam</v>
          </cell>
          <cell r="L2465" t="str">
            <v>JENIS PEKERJAAN</v>
          </cell>
          <cell r="O2465" t="str">
            <v xml:space="preserve">:  Timbunan Batu dengan Manual </v>
          </cell>
          <cell r="R2465" t="str">
            <v>TOTAL HARGA (Rp.)</v>
          </cell>
          <cell r="T2465" t="str">
            <v>:</v>
          </cell>
          <cell r="U2465">
            <v>263185.3</v>
          </cell>
        </row>
        <row r="2466">
          <cell r="A2466">
            <v>5</v>
          </cell>
          <cell r="C2466" t="str">
            <v>Faktor pengembangan bahan</v>
          </cell>
          <cell r="G2466" t="str">
            <v>Fk</v>
          </cell>
          <cell r="H2466">
            <v>1.24</v>
          </cell>
          <cell r="I2466" t="str">
            <v>-</v>
          </cell>
          <cell r="L2466" t="str">
            <v>SATUAN PEMBAYARAN</v>
          </cell>
          <cell r="O2466" t="str">
            <v>:  M3</v>
          </cell>
          <cell r="P2466">
            <v>0</v>
          </cell>
          <cell r="R2466" t="str">
            <v>% THD. BIAYA PROYEK</v>
          </cell>
          <cell r="T2466" t="str">
            <v>:</v>
          </cell>
          <cell r="U2466" t="e">
            <v>#DIV/0!</v>
          </cell>
        </row>
        <row r="2467">
          <cell r="A2467">
            <v>6</v>
          </cell>
          <cell r="C2467" t="str">
            <v>Tebal hamparan padat</v>
          </cell>
          <cell r="G2467" t="str">
            <v>t</v>
          </cell>
          <cell r="H2467">
            <v>0.45</v>
          </cell>
          <cell r="I2467" t="str">
            <v>M</v>
          </cell>
        </row>
        <row r="2469">
          <cell r="A2469" t="str">
            <v>II.</v>
          </cell>
          <cell r="C2469" t="str">
            <v>URUTAN KERJA</v>
          </cell>
          <cell r="Q2469" t="str">
            <v>PERKIRAAN</v>
          </cell>
          <cell r="R2469" t="str">
            <v>HARGA</v>
          </cell>
          <cell r="S2469" t="str">
            <v>JUMLAH</v>
          </cell>
        </row>
        <row r="2470">
          <cell r="A2470">
            <v>1</v>
          </cell>
          <cell r="C2470" t="str">
            <v>Whell Loader memuat batu ke dalam Dump Truck</v>
          </cell>
          <cell r="L2470" t="str">
            <v>NO.</v>
          </cell>
          <cell r="N2470" t="str">
            <v>KOMPONEN</v>
          </cell>
          <cell r="P2470" t="str">
            <v>SATUAN</v>
          </cell>
          <cell r="Q2470" t="str">
            <v>KUANTITAS</v>
          </cell>
          <cell r="R2470" t="str">
            <v>SATUAN</v>
          </cell>
          <cell r="S2470" t="str">
            <v>HARGA</v>
          </cell>
        </row>
        <row r="2471">
          <cell r="A2471">
            <v>2</v>
          </cell>
          <cell r="C2471" t="str">
            <v>Dump Truck mengangkut ke lapangan dengan jarak</v>
          </cell>
          <cell r="R2471" t="str">
            <v>(Rp.)</v>
          </cell>
          <cell r="S2471" t="str">
            <v>(Rp.)</v>
          </cell>
        </row>
        <row r="2472">
          <cell r="C2472" t="str">
            <v>quari ke lapangan</v>
          </cell>
          <cell r="G2472" t="str">
            <v>L</v>
          </cell>
          <cell r="H2472">
            <v>80.61</v>
          </cell>
          <cell r="I2472" t="str">
            <v>Km</v>
          </cell>
        </row>
        <row r="2473">
          <cell r="A2473">
            <v>3</v>
          </cell>
          <cell r="C2473" t="str">
            <v>Material Timbunan Batu dihampar secara Manual</v>
          </cell>
        </row>
        <row r="2474">
          <cell r="A2474">
            <v>4</v>
          </cell>
          <cell r="C2474" t="str">
            <v>Hamparan batu dipadatkan menggunakan Vibratory</v>
          </cell>
        </row>
        <row r="2475">
          <cell r="C2475" t="str">
            <v>Roller</v>
          </cell>
        </row>
        <row r="2476">
          <cell r="A2476">
            <v>5</v>
          </cell>
          <cell r="C2476" t="str">
            <v>Agregat pengunci dihampar dari Dump Truck, diratakan</v>
          </cell>
        </row>
        <row r="2477">
          <cell r="C2477" t="str">
            <v>menggunakan Bulldozer</v>
          </cell>
        </row>
        <row r="2478">
          <cell r="A2478">
            <v>6</v>
          </cell>
          <cell r="C2478" t="str">
            <v>Hamparan material dipadatkan menggunakan Vibratory</v>
          </cell>
          <cell r="L2478" t="str">
            <v>A.</v>
          </cell>
          <cell r="N2478" t="str">
            <v>TENAGA</v>
          </cell>
        </row>
        <row r="2479">
          <cell r="C2479" t="str">
            <v>Roller</v>
          </cell>
        </row>
        <row r="2480">
          <cell r="C2480">
            <v>0</v>
          </cell>
          <cell r="L2480" t="str">
            <v>1.</v>
          </cell>
          <cell r="N2480" t="str">
            <v>Pekerja</v>
          </cell>
          <cell r="O2480" t="str">
            <v>(L01)</v>
          </cell>
          <cell r="P2480" t="str">
            <v>Jam</v>
          </cell>
          <cell r="Q2480">
            <v>0.14755317566562548</v>
          </cell>
          <cell r="R2480">
            <v>2857.14</v>
          </cell>
          <cell r="U2480">
            <v>421.58008032128515</v>
          </cell>
        </row>
        <row r="2481">
          <cell r="A2481">
            <v>7</v>
          </cell>
          <cell r="C2481" t="str">
            <v>Selama pemadatan sekelompok pekerja  akan</v>
          </cell>
          <cell r="L2481" t="str">
            <v>2.</v>
          </cell>
          <cell r="N2481" t="str">
            <v>Mandor</v>
          </cell>
          <cell r="O2481" t="str">
            <v>(L02)</v>
          </cell>
          <cell r="P2481" t="str">
            <v>Jam</v>
          </cell>
          <cell r="Q2481">
            <v>1.8444146958203185E-2</v>
          </cell>
          <cell r="R2481">
            <v>3214.29</v>
          </cell>
          <cell r="U2481">
            <v>59.284837126282916</v>
          </cell>
        </row>
        <row r="2482">
          <cell r="C2482" t="str">
            <v>merapikan tepi hamparan dan level permukaan</v>
          </cell>
        </row>
        <row r="2483">
          <cell r="C2483" t="str">
            <v>dengan menggunakan alat bantu</v>
          </cell>
        </row>
        <row r="2484">
          <cell r="Q2484" t="str">
            <v xml:space="preserve">JUMLAH HARGA TENAGA   </v>
          </cell>
          <cell r="U2484">
            <v>480.86491744756808</v>
          </cell>
        </row>
        <row r="2485">
          <cell r="A2485" t="str">
            <v>III.</v>
          </cell>
          <cell r="C2485" t="str">
            <v>PEMAKAIAN BAHAN, ALAT DAN TENAGA</v>
          </cell>
        </row>
        <row r="2486">
          <cell r="A2486" t="str">
            <v xml:space="preserve">   1.</v>
          </cell>
          <cell r="C2486" t="str">
            <v>BAHAN</v>
          </cell>
          <cell r="L2486" t="str">
            <v>B.</v>
          </cell>
          <cell r="N2486" t="str">
            <v>BAHAN</v>
          </cell>
        </row>
        <row r="2487">
          <cell r="A2487" t="str">
            <v>1.a.</v>
          </cell>
          <cell r="C2487" t="str">
            <v>Bahan timbunan</v>
          </cell>
          <cell r="D2487" t="str">
            <v xml:space="preserve"> =  1 x  Fk</v>
          </cell>
          <cell r="G2487" t="str">
            <v>(M08)</v>
          </cell>
          <cell r="H2487">
            <v>1.24</v>
          </cell>
          <cell r="I2487" t="str">
            <v>M3</v>
          </cell>
          <cell r="J2487" t="str">
            <v xml:space="preserve"> Borrow Pit</v>
          </cell>
        </row>
        <row r="2489">
          <cell r="A2489" t="str">
            <v xml:space="preserve">   2.</v>
          </cell>
          <cell r="C2489" t="str">
            <v>ALAT</v>
          </cell>
        </row>
        <row r="2490">
          <cell r="A2490" t="str">
            <v>2.a.</v>
          </cell>
          <cell r="C2490" t="str">
            <v>WHELL  LOADER</v>
          </cell>
          <cell r="G2490" t="str">
            <v>(E15)</v>
          </cell>
        </row>
        <row r="2491">
          <cell r="C2491" t="str">
            <v>Kapasitas  Bucket</v>
          </cell>
          <cell r="G2491" t="str">
            <v>V</v>
          </cell>
          <cell r="H2491">
            <v>1.5</v>
          </cell>
          <cell r="I2491" t="str">
            <v>M3</v>
          </cell>
        </row>
        <row r="2492">
          <cell r="C2492" t="str">
            <v>Faktor Bucket</v>
          </cell>
          <cell r="G2492" t="str">
            <v>Fb</v>
          </cell>
          <cell r="H2492">
            <v>0.9</v>
          </cell>
          <cell r="I2492" t="str">
            <v>-</v>
          </cell>
        </row>
        <row r="2493">
          <cell r="C2493" t="str">
            <v>Faktor Efisiensi Alat</v>
          </cell>
          <cell r="G2493" t="str">
            <v>Fa</v>
          </cell>
          <cell r="H2493">
            <v>0.83</v>
          </cell>
          <cell r="I2493" t="str">
            <v>-</v>
          </cell>
        </row>
        <row r="2494">
          <cell r="C2494" t="str">
            <v>Waktu sklus</v>
          </cell>
          <cell r="G2494" t="str">
            <v>Ts1</v>
          </cell>
          <cell r="I2494" t="str">
            <v>menit</v>
          </cell>
        </row>
        <row r="2495">
          <cell r="C2495" t="str">
            <v>- Muat</v>
          </cell>
          <cell r="G2495" t="str">
            <v>T1</v>
          </cell>
          <cell r="H2495">
            <v>0.5</v>
          </cell>
          <cell r="I2495" t="str">
            <v>menit</v>
          </cell>
        </row>
        <row r="2496">
          <cell r="C2496" t="str">
            <v>- Lain-lain</v>
          </cell>
          <cell r="G2496" t="str">
            <v>T2</v>
          </cell>
          <cell r="H2496">
            <v>0.5</v>
          </cell>
          <cell r="I2496" t="str">
            <v>menit</v>
          </cell>
        </row>
        <row r="2497">
          <cell r="G2497" t="str">
            <v>Ts1</v>
          </cell>
          <cell r="H2497">
            <v>1</v>
          </cell>
          <cell r="I2497" t="str">
            <v>menit</v>
          </cell>
        </row>
        <row r="2499">
          <cell r="C2499" t="str">
            <v>Kapasitas Produksi / Jam =</v>
          </cell>
          <cell r="E2499" t="str">
            <v>V  x  Fb x Fa x 60</v>
          </cell>
          <cell r="G2499" t="str">
            <v>Q1</v>
          </cell>
          <cell r="H2499">
            <v>54.217741935483872</v>
          </cell>
          <cell r="I2499" t="str">
            <v>M3</v>
          </cell>
        </row>
        <row r="2500">
          <cell r="E2500" t="str">
            <v xml:space="preserve">      Fk x Ts1</v>
          </cell>
        </row>
        <row r="2502">
          <cell r="C2502" t="str">
            <v>Koefisienalat / M3</v>
          </cell>
          <cell r="D2502" t="str">
            <v xml:space="preserve"> =   1 : Q1</v>
          </cell>
          <cell r="G2502" t="str">
            <v>(E15)</v>
          </cell>
          <cell r="H2502">
            <v>1.8444146958203182E-2</v>
          </cell>
          <cell r="I2502" t="str">
            <v>Jam</v>
          </cell>
        </row>
        <row r="2504">
          <cell r="A2504" t="str">
            <v xml:space="preserve">   2.b.</v>
          </cell>
          <cell r="C2504" t="str">
            <v>DUMP TRUCK</v>
          </cell>
          <cell r="G2504" t="str">
            <v>(E08)</v>
          </cell>
        </row>
        <row r="2505">
          <cell r="C2505" t="str">
            <v>Kapasitas bak</v>
          </cell>
          <cell r="G2505" t="str">
            <v>V</v>
          </cell>
          <cell r="H2505">
            <v>6.666666666666667</v>
          </cell>
          <cell r="I2505" t="str">
            <v>M3</v>
          </cell>
        </row>
        <row r="2506">
          <cell r="C2506" t="str">
            <v>Faktor  efisiensi alat</v>
          </cell>
          <cell r="G2506" t="str">
            <v>Fa</v>
          </cell>
          <cell r="H2506">
            <v>0.83</v>
          </cell>
          <cell r="I2506" t="str">
            <v>-</v>
          </cell>
        </row>
        <row r="2507">
          <cell r="C2507" t="str">
            <v>Kecepatan rata-rata bermuatan</v>
          </cell>
          <cell r="G2507" t="str">
            <v>v1</v>
          </cell>
          <cell r="H2507">
            <v>40</v>
          </cell>
          <cell r="I2507" t="str">
            <v>KM/Jam</v>
          </cell>
        </row>
        <row r="2508">
          <cell r="C2508" t="str">
            <v>Kecepatan rata-rata kosong</v>
          </cell>
          <cell r="G2508" t="str">
            <v>v2</v>
          </cell>
          <cell r="H2508">
            <v>60</v>
          </cell>
          <cell r="I2508" t="str">
            <v>KM/Jam</v>
          </cell>
        </row>
        <row r="2509">
          <cell r="C2509" t="str">
            <v>Waktusiklus :</v>
          </cell>
          <cell r="G2509" t="str">
            <v>Ts2</v>
          </cell>
        </row>
        <row r="2510">
          <cell r="C2510" t="str">
            <v>-  Waktu tempuh isi   = (L : v1) x 60</v>
          </cell>
          <cell r="G2510" t="str">
            <v>T1</v>
          </cell>
          <cell r="H2510">
            <v>120.91499999999999</v>
          </cell>
          <cell r="I2510" t="str">
            <v>menit</v>
          </cell>
        </row>
        <row r="2511">
          <cell r="C2511" t="str">
            <v>-  Waktu tempuh kosong   = (L : v2) x 60</v>
          </cell>
          <cell r="G2511" t="str">
            <v>T2</v>
          </cell>
          <cell r="H2511">
            <v>80.61</v>
          </cell>
          <cell r="I2511" t="str">
            <v>menit</v>
          </cell>
        </row>
        <row r="2512">
          <cell r="C2512" t="str">
            <v>- Lain-lain</v>
          </cell>
          <cell r="G2512" t="str">
            <v>T3</v>
          </cell>
          <cell r="H2512">
            <v>4</v>
          </cell>
          <cell r="I2512" t="str">
            <v>menit</v>
          </cell>
        </row>
        <row r="2513">
          <cell r="G2513" t="str">
            <v>Ts2</v>
          </cell>
          <cell r="H2513">
            <v>205.52499999999998</v>
          </cell>
          <cell r="I2513" t="str">
            <v>menit</v>
          </cell>
        </row>
        <row r="2517">
          <cell r="J2517" t="str">
            <v>Berlanjut ke halaman berikut</v>
          </cell>
        </row>
        <row r="2518">
          <cell r="A2518" t="str">
            <v>ITEM PEMBAYARAN NO.</v>
          </cell>
          <cell r="D2518" t="str">
            <v>:  3.2 (4)</v>
          </cell>
          <cell r="J2518">
            <v>0</v>
          </cell>
        </row>
        <row r="2519">
          <cell r="A2519" t="str">
            <v>JENIS PEKERJAAN</v>
          </cell>
          <cell r="D2519" t="str">
            <v xml:space="preserve">:  Timbunan Batu dengan Manual </v>
          </cell>
        </row>
        <row r="2520">
          <cell r="A2520" t="str">
            <v>SATUAN PEMBAYARAN</v>
          </cell>
          <cell r="D2520" t="str">
            <v>:  M3</v>
          </cell>
          <cell r="E2520">
            <v>0</v>
          </cell>
          <cell r="H2520" t="str">
            <v xml:space="preserve">         URAIAN ANALISA HARGA SATUAN</v>
          </cell>
        </row>
        <row r="2521">
          <cell r="J2521" t="str">
            <v>Lanjutan</v>
          </cell>
        </row>
        <row r="2523">
          <cell r="A2523" t="str">
            <v>No.</v>
          </cell>
          <cell r="C2523" t="str">
            <v>U R A I A N</v>
          </cell>
          <cell r="G2523" t="str">
            <v>KODE</v>
          </cell>
          <cell r="H2523" t="str">
            <v>KOEF.</v>
          </cell>
          <cell r="I2523" t="str">
            <v>SATUAN</v>
          </cell>
          <cell r="J2523" t="str">
            <v>KETERANGAN</v>
          </cell>
        </row>
        <row r="2526">
          <cell r="C2526" t="str">
            <v>Kapasitas Produksi / Jam   =</v>
          </cell>
          <cell r="E2526" t="str">
            <v>V x Fa x 60</v>
          </cell>
          <cell r="G2526" t="str">
            <v>Q2</v>
          </cell>
          <cell r="H2526">
            <v>1.3027219826486851</v>
          </cell>
          <cell r="I2526" t="str">
            <v>M3</v>
          </cell>
        </row>
        <row r="2527">
          <cell r="E2527" t="str">
            <v xml:space="preserve">    Fk x Ts2</v>
          </cell>
        </row>
        <row r="2529">
          <cell r="C2529" t="str">
            <v>Koefisien Alat / M3</v>
          </cell>
          <cell r="D2529" t="str">
            <v xml:space="preserve"> =  1  :  Q2</v>
          </cell>
          <cell r="G2529" t="str">
            <v>(E08)</v>
          </cell>
          <cell r="H2529">
            <v>0.76762349397590346</v>
          </cell>
          <cell r="I2529" t="str">
            <v>Jam</v>
          </cell>
        </row>
        <row r="2531">
          <cell r="A2531" t="str">
            <v>2.c.</v>
          </cell>
          <cell r="C2531" t="str">
            <v>BULLDOZER</v>
          </cell>
          <cell r="G2531" t="str">
            <v>(E13)</v>
          </cell>
        </row>
        <row r="2532">
          <cell r="C2532" t="str">
            <v>Panjang hamparan</v>
          </cell>
          <cell r="G2532" t="str">
            <v>Lh</v>
          </cell>
          <cell r="H2532">
            <v>50</v>
          </cell>
          <cell r="I2532" t="str">
            <v>M</v>
          </cell>
        </row>
        <row r="2533">
          <cell r="C2533" t="str">
            <v>Lebar Efektif kerja Blade</v>
          </cell>
          <cell r="G2533" t="str">
            <v>b</v>
          </cell>
          <cell r="H2533">
            <v>2.4</v>
          </cell>
          <cell r="I2533" t="str">
            <v>M</v>
          </cell>
        </row>
        <row r="2534">
          <cell r="C2534" t="str">
            <v>Faktor Efisiensi Alat</v>
          </cell>
          <cell r="G2534" t="str">
            <v>Fa</v>
          </cell>
          <cell r="H2534">
            <v>0.83</v>
          </cell>
          <cell r="I2534" t="str">
            <v>-</v>
          </cell>
        </row>
        <row r="2535">
          <cell r="C2535" t="str">
            <v>Kecepatan rata-rata alat</v>
          </cell>
          <cell r="G2535" t="str">
            <v>v</v>
          </cell>
          <cell r="H2535">
            <v>5</v>
          </cell>
          <cell r="I2535" t="str">
            <v>Km / Jam</v>
          </cell>
        </row>
        <row r="2536">
          <cell r="C2536" t="str">
            <v>Jumlah lintasan</v>
          </cell>
          <cell r="G2536" t="str">
            <v>n</v>
          </cell>
          <cell r="H2536">
            <v>5</v>
          </cell>
          <cell r="I2536" t="str">
            <v>lintasan</v>
          </cell>
        </row>
        <row r="2537">
          <cell r="C2537" t="str">
            <v>Waktu siklus</v>
          </cell>
          <cell r="G2537" t="str">
            <v>Ts3</v>
          </cell>
        </row>
        <row r="2538">
          <cell r="C2538" t="str">
            <v>- Perataan 1 kali lintasan    = Lh : (v x 1000) x 60</v>
          </cell>
          <cell r="G2538" t="str">
            <v>T1</v>
          </cell>
          <cell r="H2538">
            <v>0.6</v>
          </cell>
          <cell r="I2538" t="str">
            <v>menit</v>
          </cell>
        </row>
        <row r="2539">
          <cell r="C2539" t="str">
            <v>- Lain-lain</v>
          </cell>
          <cell r="G2539" t="str">
            <v>T2</v>
          </cell>
          <cell r="H2539">
            <v>0.5</v>
          </cell>
          <cell r="I2539" t="str">
            <v>menit</v>
          </cell>
        </row>
        <row r="2540">
          <cell r="G2540" t="str">
            <v>Ts3</v>
          </cell>
          <cell r="H2540">
            <v>1.1000000000000001</v>
          </cell>
          <cell r="I2540" t="str">
            <v>menit</v>
          </cell>
        </row>
        <row r="2542">
          <cell r="C2542" t="str">
            <v>Kapasitas Produksi / Jam   =</v>
          </cell>
          <cell r="E2542" t="str">
            <v>Lh x b x t x Fa x 60</v>
          </cell>
          <cell r="G2542" t="str">
            <v>Q3</v>
          </cell>
          <cell r="H2542">
            <v>488.94545454545454</v>
          </cell>
          <cell r="I2542" t="str">
            <v>M3</v>
          </cell>
        </row>
        <row r="2543">
          <cell r="E2543" t="str">
            <v xml:space="preserve">      n x Ts3</v>
          </cell>
        </row>
        <row r="2545">
          <cell r="C2545" t="str">
            <v>Koefisien Alat / M3</v>
          </cell>
          <cell r="D2545" t="str">
            <v xml:space="preserve"> =  1  :  Q3</v>
          </cell>
          <cell r="G2545" t="str">
            <v>(E13)</v>
          </cell>
          <cell r="H2545">
            <v>2.045217908671724E-3</v>
          </cell>
          <cell r="I2545" t="str">
            <v>Jam</v>
          </cell>
        </row>
        <row r="2547">
          <cell r="A2547" t="str">
            <v>2.d.</v>
          </cell>
          <cell r="C2547" t="str">
            <v>VIBRATORY ROLLER</v>
          </cell>
          <cell r="G2547" t="str">
            <v>(E19)</v>
          </cell>
        </row>
        <row r="2548">
          <cell r="C2548" t="str">
            <v>Kecepatan rata-rata alat</v>
          </cell>
          <cell r="G2548" t="str">
            <v>v</v>
          </cell>
          <cell r="H2548">
            <v>4</v>
          </cell>
          <cell r="I2548" t="str">
            <v>Km / Jam</v>
          </cell>
        </row>
        <row r="2549">
          <cell r="C2549" t="str">
            <v>Lebar efektif pemadatan</v>
          </cell>
          <cell r="G2549" t="str">
            <v>b</v>
          </cell>
          <cell r="H2549">
            <v>1.2</v>
          </cell>
          <cell r="I2549" t="str">
            <v>M</v>
          </cell>
        </row>
        <row r="2550">
          <cell r="C2550" t="str">
            <v>Jumlah lintasan</v>
          </cell>
          <cell r="G2550" t="str">
            <v>n</v>
          </cell>
          <cell r="H2550">
            <v>6</v>
          </cell>
          <cell r="I2550" t="str">
            <v>lintasan</v>
          </cell>
        </row>
        <row r="2551">
          <cell r="C2551" t="str">
            <v>Faktor efisiensi alat</v>
          </cell>
          <cell r="G2551" t="str">
            <v>Fa</v>
          </cell>
          <cell r="H2551">
            <v>0.83</v>
          </cell>
          <cell r="I2551" t="str">
            <v>-</v>
          </cell>
        </row>
        <row r="2553">
          <cell r="C2553" t="str">
            <v>Kapasitas Prod./Jam   =</v>
          </cell>
          <cell r="D2553" t="str">
            <v>(v x 1000) x b x t x Fa</v>
          </cell>
          <cell r="G2553" t="str">
            <v>Q4</v>
          </cell>
          <cell r="H2553">
            <v>298.8</v>
          </cell>
          <cell r="I2553" t="str">
            <v>M3</v>
          </cell>
        </row>
        <row r="2554">
          <cell r="D2554" t="str">
            <v>n</v>
          </cell>
        </row>
        <row r="2556">
          <cell r="C2556" t="str">
            <v>Koefisien Alat / M3</v>
          </cell>
          <cell r="D2556" t="str">
            <v xml:space="preserve"> =  1  :  Q4</v>
          </cell>
          <cell r="G2556" t="str">
            <v>(E19)</v>
          </cell>
          <cell r="H2556">
            <v>3.3467202141900937E-3</v>
          </cell>
          <cell r="I2556" t="str">
            <v>Jam</v>
          </cell>
        </row>
        <row r="2570">
          <cell r="A2570" t="str">
            <v>2.f.</v>
          </cell>
          <cell r="C2570" t="str">
            <v>ALAT  BANTU</v>
          </cell>
        </row>
        <row r="2571">
          <cell r="C2571" t="str">
            <v>Diperlukan alat-alat bantu kecil</v>
          </cell>
          <cell r="J2571" t="str">
            <v>Lump Sump</v>
          </cell>
        </row>
        <row r="2572">
          <cell r="C2572" t="str">
            <v xml:space="preserve">- Sekop    </v>
          </cell>
          <cell r="D2572" t="str">
            <v>= 2 buah</v>
          </cell>
        </row>
        <row r="2573">
          <cell r="C2573" t="str">
            <v>- Palu besar</v>
          </cell>
          <cell r="D2573" t="str">
            <v>= 1 buah</v>
          </cell>
        </row>
        <row r="2574">
          <cell r="C2574" t="str">
            <v>- Kereta dorong</v>
          </cell>
          <cell r="D2574" t="str">
            <v>= 6 buah</v>
          </cell>
        </row>
        <row r="2576">
          <cell r="J2576" t="str">
            <v>Berlanjut ke halaman berikut</v>
          </cell>
        </row>
        <row r="2577">
          <cell r="A2577" t="str">
            <v>ITEM PEMBAYARAN NO.</v>
          </cell>
          <cell r="D2577" t="str">
            <v>:  3.2 (4)</v>
          </cell>
          <cell r="J2577">
            <v>0</v>
          </cell>
        </row>
        <row r="2578">
          <cell r="A2578" t="str">
            <v>JENIS PEKERJAAN</v>
          </cell>
          <cell r="D2578" t="str">
            <v xml:space="preserve">:  Timbunan Batu dengan Manual </v>
          </cell>
        </row>
        <row r="2579">
          <cell r="A2579" t="str">
            <v>SATUAN PEMBAYARAN</v>
          </cell>
          <cell r="D2579" t="str">
            <v>:  M3</v>
          </cell>
          <cell r="E2579">
            <v>0</v>
          </cell>
          <cell r="H2579" t="str">
            <v xml:space="preserve">         URAIAN ANALISA HARGA SATUAN</v>
          </cell>
        </row>
        <row r="2580">
          <cell r="J2580" t="str">
            <v>Lanjutan</v>
          </cell>
        </row>
        <row r="2582">
          <cell r="A2582" t="str">
            <v>No.</v>
          </cell>
          <cell r="C2582" t="str">
            <v>U R A I A N</v>
          </cell>
          <cell r="G2582" t="str">
            <v>KODE</v>
          </cell>
          <cell r="H2582" t="str">
            <v>KOEF.</v>
          </cell>
          <cell r="I2582" t="str">
            <v>SATUAN</v>
          </cell>
          <cell r="J2582" t="str">
            <v>KETERANGAN</v>
          </cell>
        </row>
        <row r="2585">
          <cell r="A2585" t="str">
            <v xml:space="preserve">   3.</v>
          </cell>
          <cell r="C2585" t="str">
            <v>TENAGA</v>
          </cell>
        </row>
        <row r="2586">
          <cell r="C2586" t="str">
            <v>Produksi menentukan : DUMP TRUCK</v>
          </cell>
          <cell r="G2586" t="str">
            <v>Q1</v>
          </cell>
          <cell r="H2586">
            <v>54.217741935483872</v>
          </cell>
          <cell r="I2586" t="str">
            <v>M3/Jam</v>
          </cell>
        </row>
        <row r="2587">
          <cell r="C2587" t="str">
            <v>Produksi Timbunan / hari  =  Tk x Q1</v>
          </cell>
          <cell r="G2587" t="str">
            <v>Qt</v>
          </cell>
          <cell r="H2587">
            <v>379.52419354838707</v>
          </cell>
          <cell r="I2587" t="str">
            <v>M3</v>
          </cell>
        </row>
        <row r="2588">
          <cell r="C2588" t="str">
            <v>Kebutuhan tenaga :</v>
          </cell>
        </row>
        <row r="2589">
          <cell r="D2589" t="str">
            <v>- Pekerja</v>
          </cell>
          <cell r="G2589" t="str">
            <v>P</v>
          </cell>
          <cell r="H2589">
            <v>8</v>
          </cell>
          <cell r="I2589" t="str">
            <v>orang</v>
          </cell>
        </row>
        <row r="2590">
          <cell r="D2590" t="str">
            <v>- Mandor</v>
          </cell>
          <cell r="G2590" t="str">
            <v>M</v>
          </cell>
          <cell r="H2590">
            <v>1</v>
          </cell>
          <cell r="I2590" t="str">
            <v>orang</v>
          </cell>
        </row>
        <row r="2593">
          <cell r="C2593" t="str">
            <v>Koefisien tenaga / M3   :</v>
          </cell>
        </row>
        <row r="2594">
          <cell r="D2594" t="str">
            <v>- Pekerja</v>
          </cell>
          <cell r="E2594" t="str">
            <v>= (Tk x P) : Qt</v>
          </cell>
          <cell r="G2594" t="str">
            <v>(L01)</v>
          </cell>
          <cell r="H2594">
            <v>0.14755317566562548</v>
          </cell>
          <cell r="I2594" t="str">
            <v>Jam</v>
          </cell>
        </row>
        <row r="2595">
          <cell r="D2595" t="str">
            <v>- Mandor</v>
          </cell>
          <cell r="E2595" t="str">
            <v>= (Tk x M) : Qt</v>
          </cell>
          <cell r="G2595" t="str">
            <v>(L02)</v>
          </cell>
          <cell r="H2595">
            <v>1.8444146958203185E-2</v>
          </cell>
          <cell r="I2595" t="str">
            <v>Jam</v>
          </cell>
        </row>
        <row r="2598">
          <cell r="A2598" t="str">
            <v>4.</v>
          </cell>
          <cell r="C2598" t="str">
            <v>HARGA DASAR SATUAN UPAH, BAHAN DAN ALAT</v>
          </cell>
        </row>
        <row r="2599">
          <cell r="C2599" t="str">
            <v>Lihat lampiran.</v>
          </cell>
        </row>
        <row r="2602">
          <cell r="A2602" t="str">
            <v>5.</v>
          </cell>
          <cell r="C2602" t="str">
            <v>ANALISA HARGA SATUAN PEKERJAAN</v>
          </cell>
        </row>
        <row r="2603">
          <cell r="C2603" t="str">
            <v>Lihat perhitungan dalam FORMULIR STANDAR UNTUK</v>
          </cell>
        </row>
        <row r="2604">
          <cell r="C2604" t="str">
            <v>PEREKEMAN ANALISA MASING-MASING HARGA</v>
          </cell>
        </row>
        <row r="2605">
          <cell r="C2605" t="str">
            <v>SATUAN.</v>
          </cell>
        </row>
        <row r="2606">
          <cell r="C2606" t="str">
            <v>Didapat Harga Satuan Pekerjaan :</v>
          </cell>
        </row>
        <row r="2608">
          <cell r="C2608" t="str">
            <v xml:space="preserve">Rp.  </v>
          </cell>
          <cell r="D2608">
            <v>162398.24383290968</v>
          </cell>
          <cell r="E2608" t="str">
            <v xml:space="preserve"> / M3</v>
          </cell>
        </row>
      </sheetData>
      <sheetData sheetId="1" refreshError="1"/>
    </sheetDataSet>
  </externalBook>
</externalLink>
</file>

<file path=xl/externalLinks/externalLink269.xml><?xml version="1.0" encoding="utf-8"?>
<externalLink xmlns="http://schemas.openxmlformats.org/spreadsheetml/2006/main">
  <externalBook xmlns:r="http://schemas.openxmlformats.org/officeDocument/2006/relationships" r:id="rId1">
    <sheetNames>
      <sheetName val="Damija"/>
      <sheetName val="rumput"/>
      <sheetName val="A"/>
      <sheetName val="Pember Selokan Smp diperkeras"/>
      <sheetName val="gorgor - pemjeb"/>
      <sheetName val="pel  rut bahu jln mat"/>
      <sheetName val="NP"/>
      <sheetName val="3-DIV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70.xml><?xml version="1.0" encoding="utf-8"?>
<externalLink xmlns="http://schemas.openxmlformats.org/spreadsheetml/2006/main">
  <externalBook xmlns:r="http://schemas.openxmlformats.org/officeDocument/2006/relationships" r:id="rId1">
    <sheetNames>
      <sheetName val="3-DIV4"/>
      <sheetName val="3_DIV4"/>
    </sheetNames>
    <sheetDataSet>
      <sheetData sheetId="0" refreshError="1">
        <row r="1">
          <cell r="A1" t="str">
            <v>ITEM PEMBAYARAN NO.</v>
          </cell>
          <cell r="D1" t="str">
            <v>:  4.2 (1)</v>
          </cell>
          <cell r="J1" t="str">
            <v>Analisa EI-421</v>
          </cell>
          <cell r="T1" t="str">
            <v>Analisa EI-421</v>
          </cell>
        </row>
        <row r="2">
          <cell r="A2" t="str">
            <v>JENIS PEKERJAAN</v>
          </cell>
          <cell r="D2" t="str">
            <v>:  Lps. Pond. Ag. Kls. A, CBR Min 80%</v>
          </cell>
        </row>
        <row r="3">
          <cell r="A3" t="str">
            <v>SATUAN PEMBAYARAN</v>
          </cell>
          <cell r="D3" t="str">
            <v>:  M3</v>
          </cell>
          <cell r="J3" t="str">
            <v xml:space="preserve">         URAIAN ANALISA HARGA SATUAN</v>
          </cell>
          <cell r="L3" t="str">
            <v>FORMULIR STANDAR UNTUK</v>
          </cell>
        </row>
        <row r="4">
          <cell r="L4" t="str">
            <v>PEREKAMAN ANALISA MASING-MASING HARGA SATUAN</v>
          </cell>
        </row>
        <row r="5">
          <cell r="L5">
            <v>0</v>
          </cell>
        </row>
        <row r="6">
          <cell r="A6" t="str">
            <v>No.</v>
          </cell>
          <cell r="C6" t="str">
            <v>U R A I A N</v>
          </cell>
          <cell r="G6" t="str">
            <v>KODE</v>
          </cell>
          <cell r="H6" t="str">
            <v>KOEF.</v>
          </cell>
          <cell r="I6" t="str">
            <v>SATUAN</v>
          </cell>
          <cell r="J6" t="str">
            <v>KETERANGAN</v>
          </cell>
        </row>
        <row r="8">
          <cell r="L8" t="str">
            <v>PROYEK</v>
          </cell>
          <cell r="O8" t="str">
            <v>:</v>
          </cell>
        </row>
        <row r="9">
          <cell r="A9" t="str">
            <v>I.</v>
          </cell>
          <cell r="C9" t="str">
            <v>ASUMSI</v>
          </cell>
          <cell r="L9" t="str">
            <v>No. PAKET KONTRAK</v>
          </cell>
          <cell r="O9" t="str">
            <v>:</v>
          </cell>
        </row>
        <row r="10">
          <cell r="A10">
            <v>1</v>
          </cell>
          <cell r="C10" t="str">
            <v>Menggunakan alat berat (cara mekanik)</v>
          </cell>
          <cell r="L10" t="str">
            <v>NAMA PAKET</v>
          </cell>
          <cell r="O10" t="str">
            <v>:</v>
          </cell>
        </row>
        <row r="11">
          <cell r="A11">
            <v>2</v>
          </cell>
          <cell r="C11" t="str">
            <v>Lokasi pekerjaan : sepanjang jalan</v>
          </cell>
          <cell r="L11" t="str">
            <v>PROP / KAB / KODYA</v>
          </cell>
          <cell r="O11" t="str">
            <v>:</v>
          </cell>
        </row>
        <row r="12">
          <cell r="A12">
            <v>3</v>
          </cell>
          <cell r="C12" t="str">
            <v>Kondisi existing jalan : sedang</v>
          </cell>
          <cell r="L12" t="str">
            <v>ITEM PEMBAYARAN NO.</v>
          </cell>
          <cell r="O12" t="str">
            <v>:  4.2 (1)</v>
          </cell>
          <cell r="R12" t="str">
            <v>PERKIRAAN VOL. PEK.</v>
          </cell>
          <cell r="T12" t="str">
            <v>:</v>
          </cell>
          <cell r="U12">
            <v>0</v>
          </cell>
        </row>
        <row r="13">
          <cell r="A13">
            <v>4</v>
          </cell>
          <cell r="C13" t="str">
            <v>Jarak rata-rata Base Camp ke lokasi pekerjaan</v>
          </cell>
          <cell r="G13" t="str">
            <v>L</v>
          </cell>
          <cell r="H13">
            <v>8.7249999999999996</v>
          </cell>
          <cell r="I13" t="str">
            <v>KM</v>
          </cell>
          <cell r="L13" t="str">
            <v>JENIS PEKERJAAN</v>
          </cell>
          <cell r="O13" t="str">
            <v>:  Lps. Pond. Ag. Kls. A, CBR Min 80%</v>
          </cell>
          <cell r="R13" t="str">
            <v>TOTAL HARGA (Rp.)</v>
          </cell>
          <cell r="T13" t="str">
            <v>:</v>
          </cell>
          <cell r="U13">
            <v>0</v>
          </cell>
        </row>
        <row r="14">
          <cell r="A14">
            <v>5</v>
          </cell>
          <cell r="C14" t="str">
            <v>Tebal lapis Agregat padat</v>
          </cell>
          <cell r="G14" t="str">
            <v>t</v>
          </cell>
          <cell r="H14">
            <v>0.15</v>
          </cell>
          <cell r="I14" t="str">
            <v>M</v>
          </cell>
          <cell r="L14" t="str">
            <v>SATUAN PEMBAYARAN</v>
          </cell>
          <cell r="O14" t="str">
            <v>:  M3</v>
          </cell>
          <cell r="R14" t="str">
            <v>% THD. BIAYA PROYEK</v>
          </cell>
          <cell r="T14" t="str">
            <v>:</v>
          </cell>
          <cell r="U14" t="e">
            <v>#DIV/0!</v>
          </cell>
        </row>
        <row r="15">
          <cell r="A15">
            <v>6</v>
          </cell>
          <cell r="C15" t="str">
            <v>Faktor kembang material (Padat-Lepas)</v>
          </cell>
          <cell r="G15" t="str">
            <v>Fk</v>
          </cell>
          <cell r="H15">
            <v>1.2</v>
          </cell>
          <cell r="I15" t="str">
            <v>-</v>
          </cell>
        </row>
        <row r="16">
          <cell r="A16">
            <v>7</v>
          </cell>
          <cell r="C16" t="str">
            <v>Jam kerja efektif per-hari</v>
          </cell>
          <cell r="G16" t="str">
            <v>Tk</v>
          </cell>
          <cell r="H16">
            <v>7</v>
          </cell>
          <cell r="I16" t="str">
            <v>Jam</v>
          </cell>
        </row>
        <row r="17">
          <cell r="A17">
            <v>8</v>
          </cell>
          <cell r="C17" t="str">
            <v>Lebar bahu jalan</v>
          </cell>
          <cell r="G17" t="str">
            <v>Lb</v>
          </cell>
          <cell r="H17">
            <v>1</v>
          </cell>
          <cell r="I17" t="str">
            <v>M</v>
          </cell>
          <cell r="Q17" t="str">
            <v>PERKIRAAN</v>
          </cell>
          <cell r="R17" t="str">
            <v>HARGA</v>
          </cell>
          <cell r="S17" t="str">
            <v>JUMLAH</v>
          </cell>
        </row>
        <row r="18">
          <cell r="A18">
            <v>9</v>
          </cell>
          <cell r="C18" t="str">
            <v>Proporsi Campuran :</v>
          </cell>
          <cell r="D18" t="str">
            <v>- Agregat Kasar</v>
          </cell>
          <cell r="G18" t="str">
            <v>Ak</v>
          </cell>
          <cell r="H18">
            <v>55</v>
          </cell>
          <cell r="I18" t="str">
            <v>%</v>
          </cell>
          <cell r="J18" t="str">
            <v xml:space="preserve"> Gradasi harus -</v>
          </cell>
          <cell r="L18" t="str">
            <v>NO.</v>
          </cell>
          <cell r="N18" t="str">
            <v>KOMPONEN</v>
          </cell>
          <cell r="P18" t="str">
            <v>SATUAN</v>
          </cell>
          <cell r="Q18" t="str">
            <v>KUANTITAS</v>
          </cell>
          <cell r="R18" t="str">
            <v>SATUAN</v>
          </cell>
          <cell r="S18" t="str">
            <v>HARGA</v>
          </cell>
        </row>
        <row r="19">
          <cell r="D19" t="str">
            <v>- Agregat Halus</v>
          </cell>
          <cell r="G19" t="str">
            <v>Ah</v>
          </cell>
          <cell r="H19">
            <v>45</v>
          </cell>
          <cell r="I19" t="str">
            <v>%</v>
          </cell>
          <cell r="J19" t="str">
            <v xml:space="preserve"> memenuhi Spec.</v>
          </cell>
          <cell r="R19" t="str">
            <v>(Rp.)</v>
          </cell>
          <cell r="S19" t="str">
            <v>(Rp.)</v>
          </cell>
        </row>
        <row r="20">
          <cell r="A20" t="str">
            <v>II.</v>
          </cell>
          <cell r="C20" t="str">
            <v>URUTAN KERJA</v>
          </cell>
        </row>
        <row r="21">
          <cell r="A21">
            <v>1</v>
          </cell>
          <cell r="C21" t="str">
            <v xml:space="preserve">Wheel Loader mencampur &amp; memuat Agregat ke </v>
          </cell>
        </row>
        <row r="22">
          <cell r="C22" t="str">
            <v>dalam Dump Truck di Base Camp</v>
          </cell>
          <cell r="L22" t="str">
            <v>A.</v>
          </cell>
          <cell r="N22" t="str">
            <v>TENAGA</v>
          </cell>
        </row>
        <row r="23">
          <cell r="A23">
            <v>2</v>
          </cell>
          <cell r="C23" t="str">
            <v>Dump Truck mengangkut Agregat ke lokasi</v>
          </cell>
        </row>
        <row r="24">
          <cell r="C24" t="str">
            <v>pekerjaan dan dihampar dengan Motor Grader</v>
          </cell>
          <cell r="L24" t="str">
            <v>1.</v>
          </cell>
          <cell r="N24" t="str">
            <v>Pekerja</v>
          </cell>
          <cell r="O24" t="str">
            <v>(L01)</v>
          </cell>
          <cell r="P24" t="str">
            <v>Jam</v>
          </cell>
          <cell r="Q24">
            <v>0.24988844265952695</v>
          </cell>
          <cell r="R24">
            <v>2857.14</v>
          </cell>
          <cell r="U24">
            <v>713.96626506024074</v>
          </cell>
        </row>
        <row r="25">
          <cell r="A25">
            <v>3</v>
          </cell>
          <cell r="C25" t="str">
            <v>Hamparan Agregat dibasahi dengan Water Tank Truck</v>
          </cell>
          <cell r="L25" t="str">
            <v>2.</v>
          </cell>
          <cell r="N25" t="str">
            <v>Mandor</v>
          </cell>
          <cell r="O25" t="str">
            <v>(L03)</v>
          </cell>
          <cell r="P25" t="str">
            <v>Jam</v>
          </cell>
          <cell r="Q25">
            <v>3.5698348951360995E-2</v>
          </cell>
          <cell r="R25">
            <v>3214.29</v>
          </cell>
          <cell r="U25">
            <v>114.74484605087014</v>
          </cell>
        </row>
        <row r="26">
          <cell r="C26" t="str">
            <v>sebelum dipadatkan dengan Tandem Roller &amp; PTR</v>
          </cell>
        </row>
        <row r="27">
          <cell r="A27">
            <v>4</v>
          </cell>
          <cell r="C27" t="str">
            <v>Selama pemadatan sekelompok pekerja akan</v>
          </cell>
        </row>
        <row r="28">
          <cell r="C28" t="str">
            <v>merapikan tepi hamparan dan level permukaan</v>
          </cell>
          <cell r="Q28" t="str">
            <v xml:space="preserve">JUMLAH HARGA TENAGA   </v>
          </cell>
          <cell r="U28">
            <v>828.71111111111088</v>
          </cell>
        </row>
        <row r="29">
          <cell r="C29" t="str">
            <v>dengan menggunakan alat bantu</v>
          </cell>
        </row>
        <row r="30">
          <cell r="L30" t="str">
            <v>B.</v>
          </cell>
          <cell r="N30" t="str">
            <v>BAHAN</v>
          </cell>
        </row>
        <row r="31">
          <cell r="A31" t="str">
            <v>III.</v>
          </cell>
          <cell r="C31" t="str">
            <v>PEMAKAIAN BAHAN, ALAT DAN TENAGA</v>
          </cell>
        </row>
        <row r="32">
          <cell r="L32" t="str">
            <v>1.</v>
          </cell>
          <cell r="N32" t="str">
            <v>Agregat Kasar     (M03)</v>
          </cell>
          <cell r="P32" t="str">
            <v>M3</v>
          </cell>
          <cell r="Q32">
            <v>0.66</v>
          </cell>
          <cell r="R32">
            <v>222345.54558042376</v>
          </cell>
          <cell r="U32">
            <v>146748.06008307968</v>
          </cell>
        </row>
        <row r="33">
          <cell r="A33" t="str">
            <v xml:space="preserve">   1.</v>
          </cell>
          <cell r="C33" t="str">
            <v>BAHAN</v>
          </cell>
          <cell r="L33" t="str">
            <v>2.</v>
          </cell>
          <cell r="N33" t="str">
            <v>Agregat Halus     (M04)</v>
          </cell>
          <cell r="P33" t="str">
            <v>M3</v>
          </cell>
          <cell r="Q33">
            <v>0.54</v>
          </cell>
          <cell r="R33">
            <v>194196.70775416915</v>
          </cell>
          <cell r="U33">
            <v>104866.22218725135</v>
          </cell>
        </row>
        <row r="34">
          <cell r="C34" t="str">
            <v>- Agregat Kasar</v>
          </cell>
          <cell r="D34" t="str">
            <v>=  Ak x 1 M3 x Fk</v>
          </cell>
          <cell r="G34" t="str">
            <v>M03</v>
          </cell>
          <cell r="H34">
            <v>0.66</v>
          </cell>
          <cell r="I34" t="str">
            <v>M3</v>
          </cell>
        </row>
        <row r="35">
          <cell r="C35" t="str">
            <v>- Agregat Halus</v>
          </cell>
          <cell r="D35" t="str">
            <v>=  Ah x 1 M3 x Fk</v>
          </cell>
          <cell r="G35" t="str">
            <v>M04</v>
          </cell>
          <cell r="H35">
            <v>0.54</v>
          </cell>
          <cell r="I35" t="str">
            <v>M3</v>
          </cell>
        </row>
        <row r="37">
          <cell r="A37" t="str">
            <v xml:space="preserve">   2.</v>
          </cell>
          <cell r="C37" t="str">
            <v>ALAT</v>
          </cell>
        </row>
        <row r="38">
          <cell r="A38" t="str">
            <v>2.a.</v>
          </cell>
          <cell r="C38" t="str">
            <v>WHEEL LOADER</v>
          </cell>
          <cell r="G38" t="str">
            <v>(E15)</v>
          </cell>
          <cell r="Q38" t="str">
            <v xml:space="preserve">JUMLAH HARGA BAHAN   </v>
          </cell>
          <cell r="U38">
            <v>251614.28227033102</v>
          </cell>
        </row>
        <row r="39">
          <cell r="C39" t="str">
            <v>Kapasitas bucket</v>
          </cell>
          <cell r="G39" t="str">
            <v>V</v>
          </cell>
          <cell r="H39">
            <v>1.5</v>
          </cell>
          <cell r="I39" t="str">
            <v>M3</v>
          </cell>
        </row>
        <row r="40">
          <cell r="C40" t="str">
            <v>Faktor bucket</v>
          </cell>
          <cell r="G40" t="str">
            <v>Fb</v>
          </cell>
          <cell r="H40">
            <v>0.9</v>
          </cell>
          <cell r="I40" t="str">
            <v>-</v>
          </cell>
          <cell r="J40" t="str">
            <v>Pemuatan ringan</v>
          </cell>
          <cell r="L40" t="str">
            <v>C.</v>
          </cell>
          <cell r="N40" t="str">
            <v>PERALATAN</v>
          </cell>
        </row>
        <row r="41">
          <cell r="C41" t="str">
            <v>Faktor Efisiensi alat</v>
          </cell>
          <cell r="G41" t="str">
            <v>Fa</v>
          </cell>
          <cell r="H41">
            <v>0.83</v>
          </cell>
          <cell r="I41" t="str">
            <v>-</v>
          </cell>
        </row>
        <row r="42">
          <cell r="C42" t="str">
            <v>Waktu siklus</v>
          </cell>
          <cell r="G42" t="str">
            <v>Ts1</v>
          </cell>
          <cell r="L42" t="str">
            <v>1</v>
          </cell>
          <cell r="N42" t="str">
            <v>Wheel Loader</v>
          </cell>
          <cell r="O42" t="str">
            <v>E15</v>
          </cell>
          <cell r="P42" t="str">
            <v>Jam</v>
          </cell>
          <cell r="Q42">
            <v>3.5698348951360995E-2</v>
          </cell>
          <cell r="R42">
            <v>163808.13869490434</v>
          </cell>
          <cell r="U42">
            <v>5847.680096203635</v>
          </cell>
        </row>
        <row r="43">
          <cell r="C43" t="str">
            <v>- Mencampur</v>
          </cell>
          <cell r="G43" t="str">
            <v>T1</v>
          </cell>
          <cell r="H43">
            <v>1.5</v>
          </cell>
          <cell r="I43" t="str">
            <v>menit</v>
          </cell>
          <cell r="L43" t="str">
            <v>2</v>
          </cell>
          <cell r="N43" t="str">
            <v>Dump Truck</v>
          </cell>
          <cell r="O43" t="str">
            <v>E09</v>
          </cell>
          <cell r="P43" t="str">
            <v>Jam</v>
          </cell>
          <cell r="Q43">
            <v>0.14542063837680036</v>
          </cell>
          <cell r="R43">
            <v>70230.073977639215</v>
          </cell>
          <cell r="U43">
            <v>10212.90219107821</v>
          </cell>
        </row>
        <row r="44">
          <cell r="C44" t="str">
            <v>- Memuat dan lain-lain</v>
          </cell>
          <cell r="G44" t="str">
            <v>T2</v>
          </cell>
          <cell r="H44">
            <v>0.5</v>
          </cell>
          <cell r="I44" t="str">
            <v>menit</v>
          </cell>
          <cell r="L44" t="str">
            <v>3</v>
          </cell>
          <cell r="N44" t="str">
            <v>Motor Grader</v>
          </cell>
          <cell r="O44" t="str">
            <v>E13</v>
          </cell>
          <cell r="P44" t="str">
            <v>Jam</v>
          </cell>
          <cell r="Q44">
            <v>1.1713520749665328E-2</v>
          </cell>
          <cell r="R44">
            <v>201666.62574070093</v>
          </cell>
          <cell r="U44">
            <v>2362.2262051286921</v>
          </cell>
        </row>
        <row r="45">
          <cell r="G45" t="str">
            <v>Ts1</v>
          </cell>
          <cell r="H45">
            <v>2</v>
          </cell>
          <cell r="I45" t="str">
            <v>menit</v>
          </cell>
          <cell r="L45" t="str">
            <v>4</v>
          </cell>
          <cell r="N45" t="str">
            <v>Tandem Roller</v>
          </cell>
          <cell r="O45" t="str">
            <v>E17</v>
          </cell>
          <cell r="P45" t="str">
            <v>Jam</v>
          </cell>
          <cell r="Q45">
            <v>1.7849174475680501E-2</v>
          </cell>
          <cell r="R45">
            <v>293927.19306224468</v>
          </cell>
          <cell r="U45">
            <v>5246.3577521150328</v>
          </cell>
        </row>
        <row r="46">
          <cell r="L46" t="str">
            <v>5</v>
          </cell>
          <cell r="N46" t="str">
            <v>Water Tanker</v>
          </cell>
          <cell r="O46" t="str">
            <v>E23</v>
          </cell>
          <cell r="P46" t="str">
            <v>Jam</v>
          </cell>
          <cell r="Q46">
            <v>2.1084337349397592E-2</v>
          </cell>
          <cell r="R46">
            <v>67020.510980434308</v>
          </cell>
          <cell r="U46">
            <v>1413.0830628404826</v>
          </cell>
        </row>
        <row r="47">
          <cell r="C47" t="str">
            <v>Kap. Prod. / jam =</v>
          </cell>
          <cell r="D47" t="str">
            <v>V x Fb x Fa x 60</v>
          </cell>
          <cell r="G47" t="str">
            <v>Q1</v>
          </cell>
          <cell r="H47">
            <v>28.012500000000003</v>
          </cell>
          <cell r="I47" t="str">
            <v>M3</v>
          </cell>
          <cell r="L47" t="str">
            <v>6</v>
          </cell>
          <cell r="N47" t="str">
            <v>Alat Bantu</v>
          </cell>
          <cell r="P47" t="str">
            <v>Ls</v>
          </cell>
          <cell r="Q47">
            <v>1</v>
          </cell>
          <cell r="R47">
            <v>75</v>
          </cell>
          <cell r="U47">
            <v>75</v>
          </cell>
        </row>
        <row r="48">
          <cell r="D48" t="str">
            <v>Fk x Ts1</v>
          </cell>
        </row>
        <row r="49">
          <cell r="C49" t="str">
            <v>Koefisien Alat / M3</v>
          </cell>
          <cell r="D49" t="str">
            <v xml:space="preserve"> =  1  :  Q1</v>
          </cell>
          <cell r="G49" t="str">
            <v>(E15)</v>
          </cell>
          <cell r="H49">
            <v>3.5698348951360995E-2</v>
          </cell>
          <cell r="I49" t="str">
            <v>Jam</v>
          </cell>
        </row>
        <row r="50">
          <cell r="Q50" t="str">
            <v xml:space="preserve">JUMLAH HARGA PERALATAN   </v>
          </cell>
          <cell r="U50">
            <v>25157.249307366055</v>
          </cell>
        </row>
        <row r="51">
          <cell r="A51" t="str">
            <v>2.b.</v>
          </cell>
          <cell r="C51" t="str">
            <v>DUMP TRUCK</v>
          </cell>
          <cell r="G51" t="str">
            <v>(E09)</v>
          </cell>
        </row>
        <row r="52">
          <cell r="C52" t="str">
            <v>Kapasitas bak</v>
          </cell>
          <cell r="G52" t="str">
            <v>V</v>
          </cell>
          <cell r="H52">
            <v>6</v>
          </cell>
          <cell r="I52" t="str">
            <v>M3</v>
          </cell>
          <cell r="L52" t="str">
            <v>D.</v>
          </cell>
          <cell r="N52" t="str">
            <v>JUMLAH HARGA TENAGA, BAHAN DAN PERALATAN  ( A + B + C )</v>
          </cell>
          <cell r="U52">
            <v>277600.24268880818</v>
          </cell>
        </row>
        <row r="53">
          <cell r="C53" t="str">
            <v>Faktor Efisiensi alat</v>
          </cell>
          <cell r="G53" t="str">
            <v>Fa</v>
          </cell>
          <cell r="H53">
            <v>0.83</v>
          </cell>
          <cell r="I53" t="str">
            <v>-</v>
          </cell>
          <cell r="L53" t="str">
            <v>E.</v>
          </cell>
          <cell r="N53" t="str">
            <v>OVERHEAD &amp; PROFIT</v>
          </cell>
          <cell r="P53">
            <v>10</v>
          </cell>
          <cell r="Q53" t="str">
            <v>%  x  D</v>
          </cell>
          <cell r="U53">
            <v>27760.024268880821</v>
          </cell>
        </row>
        <row r="54">
          <cell r="C54" t="str">
            <v>Kecepatan rata-rata bermuatan</v>
          </cell>
          <cell r="G54" t="str">
            <v>v1</v>
          </cell>
          <cell r="H54">
            <v>45</v>
          </cell>
          <cell r="I54" t="str">
            <v>KM / Jam</v>
          </cell>
          <cell r="L54" t="str">
            <v>F.</v>
          </cell>
          <cell r="N54" t="str">
            <v>HARGA SATUAN PEKERJAAN  ( D + E )</v>
          </cell>
          <cell r="U54">
            <v>305360.26695768902</v>
          </cell>
        </row>
        <row r="55">
          <cell r="C55" t="str">
            <v>Kecepatan rata-rata kosong</v>
          </cell>
          <cell r="G55" t="str">
            <v>v2</v>
          </cell>
          <cell r="H55">
            <v>60</v>
          </cell>
          <cell r="I55" t="str">
            <v>KM / Jam</v>
          </cell>
          <cell r="L55" t="str">
            <v>Note: 1</v>
          </cell>
          <cell r="N55" t="str">
            <v>SATUAN dapat berdasarkan atas jam operasi untuk Tenaga Kerja dan Peralatan, volume dan/atau ukuran</v>
          </cell>
        </row>
        <row r="56">
          <cell r="C56" t="str">
            <v>Waktu Siklus  :  - Waktu memuat = V : Q1 x 60</v>
          </cell>
          <cell r="G56" t="str">
            <v>T1</v>
          </cell>
          <cell r="H56">
            <v>12.851405622489958</v>
          </cell>
          <cell r="I56" t="str">
            <v>menit</v>
          </cell>
          <cell r="N56" t="str">
            <v>berat untuk bahan-bahan.</v>
          </cell>
        </row>
        <row r="57">
          <cell r="C57" t="str">
            <v>- Waktu tempuh isi = (L : v1) x 60 menit</v>
          </cell>
          <cell r="G57" t="str">
            <v>T2</v>
          </cell>
          <cell r="H57">
            <v>11.633333333333333</v>
          </cell>
          <cell r="I57" t="str">
            <v>menit</v>
          </cell>
          <cell r="L57">
            <v>2</v>
          </cell>
          <cell r="N57" t="str">
            <v>Kuantitas satuan adalah kuantitas setiap komponen untuk menyelesaikan satu satuan pekerjaan dari nomor</v>
          </cell>
        </row>
        <row r="58">
          <cell r="C58" t="str">
            <v>- Waktu tempuh kosong = (L : v2) x 60 menit</v>
          </cell>
          <cell r="G58" t="str">
            <v>T3</v>
          </cell>
          <cell r="H58">
            <v>8.7249999999999996</v>
          </cell>
          <cell r="I58" t="str">
            <v>menit</v>
          </cell>
          <cell r="N58" t="str">
            <v>mata pembayaran.</v>
          </cell>
        </row>
        <row r="59">
          <cell r="C59" t="str">
            <v>- Lain-lain termasuk menurunkan Agregat</v>
          </cell>
          <cell r="G59" t="str">
            <v>T4</v>
          </cell>
          <cell r="H59">
            <v>3</v>
          </cell>
          <cell r="I59" t="str">
            <v>menit</v>
          </cell>
          <cell r="L59">
            <v>3</v>
          </cell>
          <cell r="N59" t="str">
            <v>Biaya satuan untuk peralatan sudah termasuk bahan bakar, bahan habis dipakai dan operator.</v>
          </cell>
        </row>
        <row r="60">
          <cell r="G60" t="str">
            <v>Ts2</v>
          </cell>
          <cell r="H60">
            <v>36.20973895582329</v>
          </cell>
          <cell r="I60" t="str">
            <v>menit</v>
          </cell>
          <cell r="L60">
            <v>4</v>
          </cell>
          <cell r="N60" t="str">
            <v>Biaya satuan sudah termasuk pengeluaran untuk seluruh pajak yang berkaitan (tetapi tidak termasuk PPN</v>
          </cell>
        </row>
        <row r="61">
          <cell r="J61" t="str">
            <v>Berlanjut ke halaman berikut</v>
          </cell>
          <cell r="N61" t="str">
            <v>yang dibayar dari kontrak) dan biaya-biaya lainnya.</v>
          </cell>
        </row>
        <row r="62">
          <cell r="A62" t="str">
            <v>ITEM PEMBAYARAN NO.</v>
          </cell>
          <cell r="D62" t="str">
            <v>:  4.2 (1)</v>
          </cell>
          <cell r="J62" t="str">
            <v>Analisa EI-421</v>
          </cell>
        </row>
        <row r="63">
          <cell r="A63" t="str">
            <v>JENIS PEKERJAAN</v>
          </cell>
          <cell r="D63" t="str">
            <v>:  Lps. Pond. Ag. Kls. A, CBR Min 80%</v>
          </cell>
        </row>
        <row r="64">
          <cell r="A64" t="str">
            <v>SATUAN PEMBAYARAN</v>
          </cell>
          <cell r="D64" t="str">
            <v>:  M3</v>
          </cell>
          <cell r="J64" t="str">
            <v xml:space="preserve">         URAIAN ANALISA HARGA SATUAN</v>
          </cell>
        </row>
        <row r="65">
          <cell r="J65" t="str">
            <v>Lanjutan</v>
          </cell>
        </row>
        <row r="67">
          <cell r="A67" t="str">
            <v>No.</v>
          </cell>
          <cell r="C67" t="str">
            <v>U R A I A N</v>
          </cell>
          <cell r="G67" t="str">
            <v>KODE</v>
          </cell>
          <cell r="H67" t="str">
            <v>KOEF.</v>
          </cell>
          <cell r="I67" t="str">
            <v>SATUAN</v>
          </cell>
          <cell r="J67" t="str">
            <v>KETERANGAN</v>
          </cell>
        </row>
        <row r="70">
          <cell r="C70" t="str">
            <v xml:space="preserve">Kap. Prod./jam = </v>
          </cell>
          <cell r="D70" t="str">
            <v>V x Fa x 60</v>
          </cell>
          <cell r="G70" t="str">
            <v>Q2</v>
          </cell>
          <cell r="H70">
            <v>6.8766030129017413</v>
          </cell>
          <cell r="I70" t="str">
            <v>M3</v>
          </cell>
        </row>
        <row r="71">
          <cell r="D71" t="str">
            <v>Fk x Ts2</v>
          </cell>
        </row>
        <row r="72">
          <cell r="C72" t="str">
            <v>Koefisien Alat / M3 = 1 : Q2</v>
          </cell>
          <cell r="D72" t="str">
            <v xml:space="preserve"> =  1 : Q2</v>
          </cell>
          <cell r="G72" t="str">
            <v>(E08)</v>
          </cell>
          <cell r="H72">
            <v>0.14542063837680036</v>
          </cell>
          <cell r="I72" t="str">
            <v>Jam</v>
          </cell>
        </row>
        <row r="74">
          <cell r="A74" t="str">
            <v>2.c.</v>
          </cell>
          <cell r="C74" t="str">
            <v>MOTOR GRADER</v>
          </cell>
          <cell r="G74" t="str">
            <v>(E13)</v>
          </cell>
        </row>
        <row r="75">
          <cell r="C75" t="str">
            <v>Panjang hamparan</v>
          </cell>
          <cell r="G75" t="str">
            <v>Lh</v>
          </cell>
          <cell r="H75">
            <v>50</v>
          </cell>
          <cell r="I75" t="str">
            <v>M</v>
          </cell>
        </row>
        <row r="76">
          <cell r="C76" t="str">
            <v>Lebar efektif kerja blade</v>
          </cell>
          <cell r="G76" t="str">
            <v>b</v>
          </cell>
          <cell r="H76">
            <v>2.4</v>
          </cell>
          <cell r="I76" t="str">
            <v>M</v>
          </cell>
        </row>
        <row r="77">
          <cell r="C77" t="str">
            <v>Faktor Efisiensi alat</v>
          </cell>
          <cell r="G77" t="str">
            <v>Fa</v>
          </cell>
          <cell r="H77">
            <v>0.83</v>
          </cell>
          <cell r="I77" t="str">
            <v>-</v>
          </cell>
        </row>
        <row r="78">
          <cell r="C78" t="str">
            <v>Kecepatan rata-rata alat</v>
          </cell>
          <cell r="G78" t="str">
            <v>v</v>
          </cell>
          <cell r="H78">
            <v>4</v>
          </cell>
          <cell r="I78" t="str">
            <v>KM / Jam</v>
          </cell>
        </row>
        <row r="79">
          <cell r="C79" t="str">
            <v>Jumlah lintasan</v>
          </cell>
          <cell r="G79" t="str">
            <v>n</v>
          </cell>
          <cell r="H79">
            <v>6</v>
          </cell>
          <cell r="I79" t="str">
            <v>lintasan</v>
          </cell>
          <cell r="J79" t="str">
            <v>3 x pp</v>
          </cell>
        </row>
        <row r="80">
          <cell r="C80" t="str">
            <v>Waktu Siklus</v>
          </cell>
          <cell r="G80" t="str">
            <v>Ts3</v>
          </cell>
        </row>
        <row r="81">
          <cell r="C81" t="str">
            <v>- Perataan 1 lintasan  = (Lh x 60) : (v x 1000)</v>
          </cell>
          <cell r="G81" t="str">
            <v>T1</v>
          </cell>
          <cell r="H81">
            <v>0.75</v>
          </cell>
          <cell r="I81" t="str">
            <v>menit</v>
          </cell>
        </row>
        <row r="82">
          <cell r="C82" t="str">
            <v>- Lain-lain</v>
          </cell>
          <cell r="G82" t="str">
            <v>T2</v>
          </cell>
          <cell r="H82">
            <v>1</v>
          </cell>
          <cell r="I82" t="str">
            <v>menit</v>
          </cell>
        </row>
        <row r="83">
          <cell r="G83" t="str">
            <v>Ts3</v>
          </cell>
          <cell r="H83">
            <v>1.75</v>
          </cell>
          <cell r="I83" t="str">
            <v>menit</v>
          </cell>
        </row>
        <row r="85">
          <cell r="C85" t="str">
            <v>Kap.Prod. / jam =</v>
          </cell>
          <cell r="D85" t="str">
            <v>Lh x b x t x Fa x 60</v>
          </cell>
          <cell r="G85" t="str">
            <v>Q3</v>
          </cell>
          <cell r="H85">
            <v>85.371428571428567</v>
          </cell>
          <cell r="I85" t="str">
            <v>M3</v>
          </cell>
        </row>
        <row r="86">
          <cell r="D86" t="str">
            <v>n x Ts3</v>
          </cell>
        </row>
        <row r="87">
          <cell r="C87" t="str">
            <v>Koefisien Alat / M3</v>
          </cell>
          <cell r="D87" t="str">
            <v xml:space="preserve"> = 1 : Q3</v>
          </cell>
          <cell r="G87" t="str">
            <v>(E13)</v>
          </cell>
          <cell r="H87">
            <v>1.1713520749665328E-2</v>
          </cell>
          <cell r="I87" t="str">
            <v>Jam</v>
          </cell>
        </row>
        <row r="89">
          <cell r="A89" t="str">
            <v>2.d.</v>
          </cell>
          <cell r="C89" t="str">
            <v>TANDEM ROLLER</v>
          </cell>
          <cell r="G89" t="str">
            <v>(E17)</v>
          </cell>
        </row>
        <row r="90">
          <cell r="C90" t="str">
            <v>Kecepatan rata-rata</v>
          </cell>
          <cell r="G90" t="str">
            <v>v</v>
          </cell>
          <cell r="H90">
            <v>3</v>
          </cell>
          <cell r="I90" t="str">
            <v>KM / Jam</v>
          </cell>
        </row>
        <row r="91">
          <cell r="C91" t="str">
            <v>Lebar efektif pemadatan</v>
          </cell>
          <cell r="G91" t="str">
            <v>b</v>
          </cell>
          <cell r="H91">
            <v>1.2</v>
          </cell>
          <cell r="I91" t="str">
            <v>M</v>
          </cell>
        </row>
        <row r="92">
          <cell r="C92" t="str">
            <v>Jumlah lintasan</v>
          </cell>
          <cell r="G92" t="str">
            <v>n</v>
          </cell>
          <cell r="H92">
            <v>8</v>
          </cell>
          <cell r="I92" t="str">
            <v>lintasan</v>
          </cell>
        </row>
        <row r="93">
          <cell r="C93" t="str">
            <v>Faktor Efisiensi alat</v>
          </cell>
          <cell r="G93" t="str">
            <v>Fa</v>
          </cell>
          <cell r="H93">
            <v>0.83</v>
          </cell>
          <cell r="I93" t="str">
            <v>-</v>
          </cell>
        </row>
        <row r="95">
          <cell r="C95" t="str">
            <v>Kap.Prod. / jam =</v>
          </cell>
          <cell r="D95" t="str">
            <v>(v x 1000) x b x t x Fa</v>
          </cell>
          <cell r="G95" t="str">
            <v>Q4</v>
          </cell>
          <cell r="H95">
            <v>56.024999999999999</v>
          </cell>
          <cell r="I95" t="str">
            <v>M3</v>
          </cell>
        </row>
        <row r="96">
          <cell r="D96" t="str">
            <v>n</v>
          </cell>
        </row>
        <row r="97">
          <cell r="C97" t="str">
            <v>Koefisien Alat / M3</v>
          </cell>
          <cell r="D97" t="str">
            <v xml:space="preserve"> = 1 : Q4</v>
          </cell>
          <cell r="G97" t="str">
            <v>(E17)</v>
          </cell>
          <cell r="H97">
            <v>1.7849174475680501E-2</v>
          </cell>
          <cell r="I97" t="str">
            <v>Jam</v>
          </cell>
        </row>
        <row r="99">
          <cell r="A99" t="str">
            <v>2.e.</v>
          </cell>
          <cell r="C99" t="str">
            <v>WATERTANK TRUCK</v>
          </cell>
          <cell r="G99" t="str">
            <v>(E23)</v>
          </cell>
        </row>
        <row r="100">
          <cell r="C100" t="str">
            <v>Volume tangki air</v>
          </cell>
          <cell r="G100" t="str">
            <v>V</v>
          </cell>
          <cell r="H100">
            <v>4</v>
          </cell>
          <cell r="I100" t="str">
            <v>M3</v>
          </cell>
        </row>
        <row r="101">
          <cell r="C101" t="str">
            <v>Kebutuhan air / M3 agregat padat</v>
          </cell>
          <cell r="G101" t="str">
            <v>Wc</v>
          </cell>
          <cell r="H101">
            <v>7.0000000000000007E-2</v>
          </cell>
          <cell r="I101" t="str">
            <v>M3</v>
          </cell>
        </row>
        <row r="102">
          <cell r="C102" t="str">
            <v>Pengisian tangki / jam</v>
          </cell>
          <cell r="G102" t="str">
            <v>n</v>
          </cell>
          <cell r="H102">
            <v>1</v>
          </cell>
          <cell r="I102" t="str">
            <v>kali</v>
          </cell>
        </row>
        <row r="103">
          <cell r="C103" t="str">
            <v>Faktor Efisiensi alat</v>
          </cell>
          <cell r="G103" t="str">
            <v>Fa</v>
          </cell>
          <cell r="H103">
            <v>0.83</v>
          </cell>
          <cell r="I103" t="str">
            <v>-</v>
          </cell>
        </row>
        <row r="105">
          <cell r="C105" t="str">
            <v>Kap.Prod. / jam =</v>
          </cell>
          <cell r="D105" t="str">
            <v>V x n x Fa</v>
          </cell>
          <cell r="G105" t="str">
            <v>Q5</v>
          </cell>
          <cell r="H105">
            <v>47.428571428571423</v>
          </cell>
          <cell r="I105" t="str">
            <v>M3</v>
          </cell>
        </row>
        <row r="106">
          <cell r="D106" t="str">
            <v>Wc</v>
          </cell>
        </row>
        <row r="107">
          <cell r="C107" t="str">
            <v>Koefisien Alat / M3</v>
          </cell>
          <cell r="D107" t="str">
            <v xml:space="preserve"> = 1 : Q5</v>
          </cell>
          <cell r="G107" t="str">
            <v>(E23)</v>
          </cell>
          <cell r="H107">
            <v>2.1084337349397592E-2</v>
          </cell>
          <cell r="I107" t="str">
            <v>Jam</v>
          </cell>
        </row>
        <row r="110">
          <cell r="A110" t="str">
            <v>2.g.</v>
          </cell>
          <cell r="C110" t="str">
            <v>ALAT BANTU</v>
          </cell>
        </row>
        <row r="111">
          <cell r="C111" t="str">
            <v>diperlukan :</v>
          </cell>
          <cell r="J111" t="str">
            <v>Lump Sum</v>
          </cell>
        </row>
        <row r="112">
          <cell r="C112" t="str">
            <v>- Kereta dorong     = 2 buah</v>
          </cell>
        </row>
        <row r="113">
          <cell r="C113" t="str">
            <v>- Sekop                = 3 buah</v>
          </cell>
        </row>
        <row r="114">
          <cell r="C114" t="str">
            <v>- Garpu                = 2 buah</v>
          </cell>
        </row>
        <row r="120">
          <cell r="J120" t="str">
            <v>Berlanjut ke halaman berikut</v>
          </cell>
        </row>
        <row r="121">
          <cell r="A121" t="str">
            <v>ITEM PEMBAYARAN NO.</v>
          </cell>
          <cell r="D121" t="str">
            <v>:  4.2 (1)</v>
          </cell>
          <cell r="J121" t="str">
            <v>Analisa EI-421</v>
          </cell>
        </row>
        <row r="122">
          <cell r="A122" t="str">
            <v>JENIS PEKERJAAN</v>
          </cell>
          <cell r="D122" t="str">
            <v>:  Lps. Pond. Ag. Kls. A, CBR Min 80%</v>
          </cell>
        </row>
        <row r="123">
          <cell r="A123" t="str">
            <v>SATUAN PEMBAYARAN</v>
          </cell>
          <cell r="D123" t="str">
            <v>:  M3</v>
          </cell>
          <cell r="J123" t="str">
            <v xml:space="preserve">         URAIAN ANALISA HARGA SATUAN</v>
          </cell>
        </row>
        <row r="124">
          <cell r="J124" t="str">
            <v>Lanjutan</v>
          </cell>
        </row>
        <row r="126">
          <cell r="A126" t="str">
            <v>No.</v>
          </cell>
          <cell r="C126" t="str">
            <v>U R A I A N</v>
          </cell>
          <cell r="G126" t="str">
            <v>KODE</v>
          </cell>
          <cell r="H126" t="str">
            <v>KOEF.</v>
          </cell>
          <cell r="I126" t="str">
            <v>SATUAN</v>
          </cell>
          <cell r="J126" t="str">
            <v>KETERANGAN</v>
          </cell>
        </row>
        <row r="129">
          <cell r="A129" t="str">
            <v xml:space="preserve">   3.</v>
          </cell>
          <cell r="C129" t="str">
            <v>TENAGA</v>
          </cell>
        </row>
        <row r="130">
          <cell r="C130" t="str">
            <v>Produksi menentukan : WHEEL LOADER</v>
          </cell>
          <cell r="G130" t="str">
            <v>Q1</v>
          </cell>
          <cell r="H130">
            <v>28.012500000000003</v>
          </cell>
          <cell r="I130" t="str">
            <v>M3/Jam</v>
          </cell>
        </row>
        <row r="131">
          <cell r="C131" t="str">
            <v>Produksi Agregat / hari  =  Tk x Q1</v>
          </cell>
          <cell r="G131" t="str">
            <v>Qt</v>
          </cell>
          <cell r="H131">
            <v>196.08750000000003</v>
          </cell>
          <cell r="I131" t="str">
            <v>M3</v>
          </cell>
        </row>
        <row r="132">
          <cell r="C132" t="str">
            <v>Kebutuhan tenaga :</v>
          </cell>
        </row>
        <row r="133">
          <cell r="D133" t="str">
            <v>- Pekerja</v>
          </cell>
          <cell r="G133" t="str">
            <v>P</v>
          </cell>
          <cell r="H133">
            <v>7</v>
          </cell>
          <cell r="I133" t="str">
            <v>orang</v>
          </cell>
        </row>
        <row r="134">
          <cell r="D134" t="str">
            <v>- Mandor</v>
          </cell>
          <cell r="G134" t="str">
            <v>M</v>
          </cell>
          <cell r="H134">
            <v>1</v>
          </cell>
          <cell r="I134" t="str">
            <v>orang</v>
          </cell>
        </row>
        <row r="136">
          <cell r="C136" t="str">
            <v>Koefisien tenaga / M3     :</v>
          </cell>
        </row>
        <row r="137">
          <cell r="D137" t="str">
            <v>- Pekerja</v>
          </cell>
          <cell r="E137" t="str">
            <v>= (Tk x P) : Qt</v>
          </cell>
          <cell r="G137" t="str">
            <v>(L01)</v>
          </cell>
          <cell r="H137">
            <v>0.24988844265952695</v>
          </cell>
          <cell r="I137" t="str">
            <v>Jam</v>
          </cell>
        </row>
        <row r="138">
          <cell r="D138" t="str">
            <v>- Mandor</v>
          </cell>
          <cell r="E138" t="str">
            <v>= (Tk x M) : Qt</v>
          </cell>
          <cell r="G138" t="str">
            <v>(L03)</v>
          </cell>
          <cell r="H138">
            <v>3.5698348951360995E-2</v>
          </cell>
          <cell r="I138" t="str">
            <v>Jam</v>
          </cell>
        </row>
        <row r="141">
          <cell r="A141" t="str">
            <v>4.</v>
          </cell>
          <cell r="C141" t="str">
            <v>HARGA DASAR SATUAN UPAH, BAHAN DAN ALAT</v>
          </cell>
        </row>
        <row r="142">
          <cell r="C142" t="str">
            <v>Lihat lampiran.</v>
          </cell>
        </row>
        <row r="144">
          <cell r="A144" t="str">
            <v>5.</v>
          </cell>
          <cell r="C144" t="str">
            <v>ANALISA HARGA SATUAN PEKERJAAN</v>
          </cell>
        </row>
        <row r="145">
          <cell r="C145" t="str">
            <v>Lihat perhitungan dalam FORMULIR STANDAR UNTUK</v>
          </cell>
        </row>
        <row r="146">
          <cell r="C146" t="str">
            <v>PEREKEMAN ANALISA MASING-MASING HARGA</v>
          </cell>
        </row>
        <row r="147">
          <cell r="C147" t="str">
            <v>SATUAN.</v>
          </cell>
        </row>
        <row r="148">
          <cell r="C148" t="str">
            <v>Didapat Harga Satuan Pekerjaan :</v>
          </cell>
        </row>
        <row r="150">
          <cell r="C150" t="str">
            <v xml:space="preserve">Rp.  </v>
          </cell>
          <cell r="D150">
            <v>305360.26695768902</v>
          </cell>
          <cell r="E150" t="str">
            <v xml:space="preserve"> / M3.</v>
          </cell>
        </row>
        <row r="153">
          <cell r="A153" t="str">
            <v>6.</v>
          </cell>
          <cell r="C153" t="str">
            <v>WAKTU PELAKSANAAN YANG DIPERLUKAN</v>
          </cell>
        </row>
        <row r="154">
          <cell r="C154" t="str">
            <v>Waktu pelaksanaan</v>
          </cell>
          <cell r="D154" t="str">
            <v>:  . . . . . . .  bulan</v>
          </cell>
        </row>
        <row r="156">
          <cell r="A156" t="str">
            <v>7.</v>
          </cell>
          <cell r="C156" t="str">
            <v>VOLUME PEKERJAAN YANG DIPERLUKAN</v>
          </cell>
        </row>
        <row r="157">
          <cell r="C157" t="str">
            <v>Volume pekerjaan  :</v>
          </cell>
          <cell r="D157">
            <v>0</v>
          </cell>
          <cell r="E157" t="str">
            <v>M3</v>
          </cell>
        </row>
        <row r="180">
          <cell r="A180" t="str">
            <v>ITEM PEMBAYARAN NO.</v>
          </cell>
          <cell r="D180" t="str">
            <v>:  4.2 (2)</v>
          </cell>
          <cell r="J180" t="str">
            <v>Analisa EI-422</v>
          </cell>
          <cell r="T180" t="str">
            <v>Analisa EI-422</v>
          </cell>
        </row>
        <row r="181">
          <cell r="A181" t="str">
            <v>JENIS PEKERJAAN</v>
          </cell>
          <cell r="D181" t="str">
            <v>:  Lps. Pond. Ag. Kls. B, CBR Min 35%</v>
          </cell>
        </row>
        <row r="182">
          <cell r="A182" t="str">
            <v>SATUAN PEMBAYARAN</v>
          </cell>
          <cell r="D182" t="str">
            <v>:  M3</v>
          </cell>
          <cell r="J182" t="str">
            <v xml:space="preserve">         URAIAN ANALISA HARGA SATUAN</v>
          </cell>
          <cell r="L182" t="str">
            <v>FORMULIR STANDAR UNTUK</v>
          </cell>
        </row>
        <row r="183">
          <cell r="L183" t="str">
            <v>PEREKAMAN ANALISA MASING-MASING HARGA SATUAN</v>
          </cell>
        </row>
        <row r="184">
          <cell r="L184">
            <v>0</v>
          </cell>
        </row>
        <row r="185">
          <cell r="A185" t="str">
            <v>No.</v>
          </cell>
          <cell r="C185" t="str">
            <v>U R A I A N</v>
          </cell>
          <cell r="G185" t="str">
            <v>KODE</v>
          </cell>
          <cell r="H185" t="str">
            <v>KOEF.</v>
          </cell>
          <cell r="I185" t="str">
            <v>SATUAN</v>
          </cell>
          <cell r="J185" t="str">
            <v>KETERANGAN</v>
          </cell>
        </row>
        <row r="187">
          <cell r="L187" t="str">
            <v>PROYEK</v>
          </cell>
          <cell r="O187" t="str">
            <v>:</v>
          </cell>
        </row>
        <row r="188">
          <cell r="A188" t="str">
            <v>I.</v>
          </cell>
          <cell r="C188" t="str">
            <v>ASUMSI</v>
          </cell>
          <cell r="L188" t="str">
            <v>No. PAKET KONTRAK</v>
          </cell>
          <cell r="O188" t="str">
            <v>:</v>
          </cell>
        </row>
        <row r="189">
          <cell r="A189">
            <v>1</v>
          </cell>
          <cell r="C189" t="str">
            <v>Menggunakan alat berat (cara mekanik)</v>
          </cell>
          <cell r="L189" t="str">
            <v>NAMA PAKET</v>
          </cell>
          <cell r="O189" t="str">
            <v>:</v>
          </cell>
        </row>
        <row r="190">
          <cell r="A190">
            <v>2</v>
          </cell>
          <cell r="C190" t="str">
            <v>Lokasi pekerjaan : sepanjang jalan</v>
          </cell>
          <cell r="L190" t="str">
            <v>PROP / KAB / KODYA</v>
          </cell>
          <cell r="O190" t="str">
            <v>:</v>
          </cell>
        </row>
        <row r="191">
          <cell r="A191">
            <v>3</v>
          </cell>
          <cell r="C191" t="str">
            <v>Kondisi existing jalan : sedang</v>
          </cell>
          <cell r="L191" t="str">
            <v>ITEM PEMBAYARAN NO.</v>
          </cell>
          <cell r="O191" t="str">
            <v>:  4.2 (2)</v>
          </cell>
          <cell r="R191" t="str">
            <v>PERKIRAAN VOL. PEK.</v>
          </cell>
          <cell r="T191" t="str">
            <v>:</v>
          </cell>
          <cell r="U191">
            <v>0</v>
          </cell>
        </row>
        <row r="192">
          <cell r="A192">
            <v>4</v>
          </cell>
          <cell r="C192" t="str">
            <v>Jarak rata-rata Base Camp ke lokasi pekerjaan</v>
          </cell>
          <cell r="G192" t="str">
            <v>L</v>
          </cell>
          <cell r="H192">
            <v>8.7249999999999996</v>
          </cell>
          <cell r="I192" t="str">
            <v>KM</v>
          </cell>
          <cell r="L192" t="str">
            <v>JENIS PEKERJAAN</v>
          </cell>
          <cell r="O192" t="str">
            <v>:  Lps. Pond. Ag. Kls. B, CBR Min 35%</v>
          </cell>
          <cell r="R192" t="str">
            <v>TOTAL HARGA (Rp.)</v>
          </cell>
          <cell r="T192" t="str">
            <v>:</v>
          </cell>
          <cell r="U192">
            <v>3711291.7469440131</v>
          </cell>
        </row>
        <row r="193">
          <cell r="A193">
            <v>5</v>
          </cell>
          <cell r="C193" t="str">
            <v>Tebal lapis Agregat padat</v>
          </cell>
          <cell r="G193" t="str">
            <v>t</v>
          </cell>
          <cell r="H193">
            <v>0.15</v>
          </cell>
          <cell r="I193" t="str">
            <v>M</v>
          </cell>
          <cell r="L193" t="str">
            <v>SATUAN PEMBAYARAN</v>
          </cell>
          <cell r="O193" t="str">
            <v>:  M3</v>
          </cell>
          <cell r="R193" t="str">
            <v>% THD. BIAYA PROYEK</v>
          </cell>
          <cell r="T193" t="str">
            <v>:</v>
          </cell>
          <cell r="U193" t="e">
            <v>#DIV/0!</v>
          </cell>
        </row>
        <row r="194">
          <cell r="A194">
            <v>6</v>
          </cell>
          <cell r="C194" t="str">
            <v>Faktor kembang material (Padat-Lepas)</v>
          </cell>
          <cell r="G194" t="str">
            <v>Fk</v>
          </cell>
          <cell r="H194">
            <v>1.2</v>
          </cell>
          <cell r="I194" t="str">
            <v>-</v>
          </cell>
        </row>
        <row r="195">
          <cell r="A195">
            <v>7</v>
          </cell>
          <cell r="C195" t="str">
            <v>Jam kerja efektif per-hari</v>
          </cell>
          <cell r="G195" t="str">
            <v>Tk</v>
          </cell>
          <cell r="H195">
            <v>7</v>
          </cell>
          <cell r="I195" t="str">
            <v>Jam</v>
          </cell>
        </row>
        <row r="196">
          <cell r="A196">
            <v>8</v>
          </cell>
          <cell r="C196" t="str">
            <v>Lebar bahu jalan</v>
          </cell>
          <cell r="G196" t="str">
            <v>Lb</v>
          </cell>
          <cell r="H196">
            <v>1</v>
          </cell>
          <cell r="I196" t="str">
            <v>M</v>
          </cell>
          <cell r="Q196" t="str">
            <v>PERKIRAAN</v>
          </cell>
          <cell r="R196" t="str">
            <v>HARGA</v>
          </cell>
          <cell r="S196" t="str">
            <v>JUMLAH</v>
          </cell>
        </row>
        <row r="197">
          <cell r="A197">
            <v>9</v>
          </cell>
          <cell r="C197" t="str">
            <v>Proporsi Campuran :</v>
          </cell>
          <cell r="D197" t="str">
            <v>- Agregat Kasar</v>
          </cell>
          <cell r="G197" t="str">
            <v>Ak</v>
          </cell>
          <cell r="H197">
            <v>35</v>
          </cell>
          <cell r="I197" t="str">
            <v>%</v>
          </cell>
          <cell r="J197" t="str">
            <v xml:space="preserve"> Gradasi harus</v>
          </cell>
          <cell r="L197" t="str">
            <v>NO.</v>
          </cell>
          <cell r="N197" t="str">
            <v>KOMPONEN</v>
          </cell>
          <cell r="P197" t="str">
            <v>SATUAN</v>
          </cell>
          <cell r="Q197" t="str">
            <v>KUANTITAS</v>
          </cell>
          <cell r="R197" t="str">
            <v>SATUAN</v>
          </cell>
          <cell r="S197" t="str">
            <v>HARGA</v>
          </cell>
        </row>
        <row r="198">
          <cell r="D198" t="str">
            <v>- Agregat Halus</v>
          </cell>
          <cell r="G198" t="str">
            <v>Ah</v>
          </cell>
          <cell r="H198">
            <v>20</v>
          </cell>
          <cell r="I198" t="str">
            <v>%</v>
          </cell>
          <cell r="J198" t="str">
            <v xml:space="preserve"> memenuhi</v>
          </cell>
          <cell r="R198" t="str">
            <v>(Rp.)</v>
          </cell>
          <cell r="S198" t="str">
            <v>(Rp.)</v>
          </cell>
        </row>
        <row r="199">
          <cell r="D199" t="str">
            <v>- Sirtu</v>
          </cell>
          <cell r="G199" t="str">
            <v>St</v>
          </cell>
          <cell r="H199">
            <v>45</v>
          </cell>
          <cell r="I199" t="str">
            <v>%</v>
          </cell>
          <cell r="J199" t="str">
            <v xml:space="preserve"> Spesifikasi</v>
          </cell>
        </row>
        <row r="200">
          <cell r="A200" t="str">
            <v>II.</v>
          </cell>
          <cell r="C200" t="str">
            <v>URUTAN KERJA</v>
          </cell>
        </row>
        <row r="201">
          <cell r="A201">
            <v>1</v>
          </cell>
          <cell r="C201" t="str">
            <v xml:space="preserve">Wheel Loader mencampur &amp; memuat Agregat ke </v>
          </cell>
          <cell r="L201" t="str">
            <v>A.</v>
          </cell>
          <cell r="N201" t="str">
            <v>TENAGA</v>
          </cell>
        </row>
        <row r="202">
          <cell r="C202" t="str">
            <v>dalam Dump Truck di Base Camp</v>
          </cell>
        </row>
        <row r="203">
          <cell r="A203">
            <v>2</v>
          </cell>
          <cell r="C203" t="str">
            <v>Dump Truck mengangkut Agregat ke lokasi</v>
          </cell>
          <cell r="L203" t="str">
            <v>1.</v>
          </cell>
          <cell r="N203" t="str">
            <v>Pekerja</v>
          </cell>
          <cell r="O203" t="str">
            <v>(L01)</v>
          </cell>
          <cell r="P203" t="str">
            <v>Jam</v>
          </cell>
          <cell r="Q203">
            <v>0.24988844265952695</v>
          </cell>
          <cell r="R203">
            <v>2857.14</v>
          </cell>
          <cell r="U203">
            <v>713.96626506024074</v>
          </cell>
        </row>
        <row r="204">
          <cell r="C204" t="str">
            <v>pekerjaan dan dihampar dengan Motor Grader</v>
          </cell>
          <cell r="L204" t="str">
            <v>2.</v>
          </cell>
          <cell r="N204" t="str">
            <v>Mandor</v>
          </cell>
          <cell r="O204" t="str">
            <v>(L03)</v>
          </cell>
          <cell r="P204" t="str">
            <v>Jam</v>
          </cell>
          <cell r="Q204">
            <v>3.5698348951360995E-2</v>
          </cell>
          <cell r="R204">
            <v>3214.29</v>
          </cell>
          <cell r="U204">
            <v>114.74484605087014</v>
          </cell>
        </row>
        <row r="205">
          <cell r="A205">
            <v>3</v>
          </cell>
          <cell r="C205" t="str">
            <v>Hamparan Agregat dibasahi dengan Water Tank Truck</v>
          </cell>
        </row>
        <row r="206">
          <cell r="C206" t="str">
            <v>sebelum dipadatkan dengan Tandem Roller &amp; PTR</v>
          </cell>
        </row>
        <row r="207">
          <cell r="A207">
            <v>4</v>
          </cell>
          <cell r="C207" t="str">
            <v>Selama pemadatan sekelompok pekerja akan</v>
          </cell>
          <cell r="Q207" t="str">
            <v xml:space="preserve">JUMLAH HARGA TENAGA   </v>
          </cell>
          <cell r="U207">
            <v>828.71111111111088</v>
          </cell>
        </row>
        <row r="208">
          <cell r="C208" t="str">
            <v>merapikan tepi hamparan dan level permukaan</v>
          </cell>
        </row>
        <row r="209">
          <cell r="C209" t="str">
            <v>dengan menggunakan alat bantu</v>
          </cell>
          <cell r="L209" t="str">
            <v>B.</v>
          </cell>
          <cell r="N209" t="str">
            <v>BAHAN</v>
          </cell>
        </row>
        <row r="211">
          <cell r="A211" t="str">
            <v>III.</v>
          </cell>
          <cell r="C211" t="str">
            <v>PEMAKAIAN BAHAN, ALAT DAN TENAGA</v>
          </cell>
          <cell r="L211" t="str">
            <v>1.</v>
          </cell>
          <cell r="N211" t="str">
            <v>Agregat Kasar     (M03)</v>
          </cell>
          <cell r="P211" t="str">
            <v>M3</v>
          </cell>
          <cell r="Q211">
            <v>0.42</v>
          </cell>
          <cell r="R211">
            <v>222345.54558042376</v>
          </cell>
          <cell r="U211">
            <v>93385.129143777973</v>
          </cell>
        </row>
        <row r="212">
          <cell r="A212" t="str">
            <v xml:space="preserve">   1.</v>
          </cell>
          <cell r="C212" t="str">
            <v>BAHAN</v>
          </cell>
          <cell r="L212" t="str">
            <v>2.</v>
          </cell>
          <cell r="N212" t="str">
            <v>Agregat Halus     (M04)</v>
          </cell>
          <cell r="P212" t="str">
            <v>M3</v>
          </cell>
          <cell r="Q212">
            <v>0.24</v>
          </cell>
          <cell r="R212">
            <v>194196.70775416915</v>
          </cell>
          <cell r="U212">
            <v>46607.209861000592</v>
          </cell>
        </row>
        <row r="213">
          <cell r="C213" t="str">
            <v>- Agregat Kasar</v>
          </cell>
          <cell r="D213" t="str">
            <v>=  Ak x 1 M3 x Fk</v>
          </cell>
          <cell r="G213" t="str">
            <v>M03</v>
          </cell>
          <cell r="H213">
            <v>0.42</v>
          </cell>
          <cell r="I213" t="str">
            <v>M3</v>
          </cell>
          <cell r="L213" t="str">
            <v>3.</v>
          </cell>
          <cell r="N213" t="str">
            <v>Sirtu</v>
          </cell>
          <cell r="O213" t="str">
            <v>(M16)</v>
          </cell>
          <cell r="P213" t="str">
            <v>M3</v>
          </cell>
          <cell r="Q213">
            <v>0.54</v>
          </cell>
          <cell r="R213">
            <v>264500</v>
          </cell>
          <cell r="U213">
            <v>142830</v>
          </cell>
        </row>
        <row r="214">
          <cell r="C214" t="str">
            <v>- Agregat Halus</v>
          </cell>
          <cell r="D214" t="str">
            <v>=  Ah x 1 M3 x Fk</v>
          </cell>
          <cell r="G214" t="str">
            <v>M04</v>
          </cell>
          <cell r="H214">
            <v>0.24</v>
          </cell>
          <cell r="I214" t="str">
            <v>M3</v>
          </cell>
        </row>
        <row r="215">
          <cell r="C215" t="str">
            <v>- Sirtu</v>
          </cell>
          <cell r="D215" t="str">
            <v>=  St x 1 M3 x Fk</v>
          </cell>
          <cell r="G215" t="str">
            <v>M16</v>
          </cell>
          <cell r="H215">
            <v>0.54</v>
          </cell>
          <cell r="I215" t="str">
            <v>M3</v>
          </cell>
        </row>
        <row r="216">
          <cell r="A216" t="str">
            <v xml:space="preserve">   2.</v>
          </cell>
          <cell r="C216" t="str">
            <v>ALAT</v>
          </cell>
        </row>
        <row r="217">
          <cell r="A217" t="str">
            <v>2.a.</v>
          </cell>
          <cell r="C217" t="str">
            <v>WHEEL LOADER</v>
          </cell>
          <cell r="G217" t="str">
            <v>(E15)</v>
          </cell>
          <cell r="Q217" t="str">
            <v xml:space="preserve">JUMLAH HARGA BAHAN   </v>
          </cell>
          <cell r="U217">
            <v>282822.33900477854</v>
          </cell>
        </row>
        <row r="218">
          <cell r="C218" t="str">
            <v>Kapasitas bucket</v>
          </cell>
          <cell r="G218" t="str">
            <v>V</v>
          </cell>
          <cell r="H218">
            <v>1.5</v>
          </cell>
          <cell r="I218" t="str">
            <v>M3</v>
          </cell>
        </row>
        <row r="219">
          <cell r="C219" t="str">
            <v>Faktor bucket</v>
          </cell>
          <cell r="G219" t="str">
            <v>Fb</v>
          </cell>
          <cell r="H219">
            <v>0.9</v>
          </cell>
          <cell r="I219" t="str">
            <v>-</v>
          </cell>
          <cell r="J219" t="str">
            <v>Pemuatan ringan</v>
          </cell>
          <cell r="L219" t="str">
            <v>C.</v>
          </cell>
          <cell r="N219" t="str">
            <v>PERALATAN</v>
          </cell>
        </row>
        <row r="220">
          <cell r="C220" t="str">
            <v>Faktor Efisiensi alat</v>
          </cell>
          <cell r="G220" t="str">
            <v>Fa</v>
          </cell>
          <cell r="H220">
            <v>0.83</v>
          </cell>
          <cell r="I220" t="str">
            <v>-</v>
          </cell>
        </row>
        <row r="221">
          <cell r="C221" t="str">
            <v>Waktu siklus</v>
          </cell>
          <cell r="G221" t="str">
            <v>Ts1</v>
          </cell>
          <cell r="L221" t="str">
            <v>1</v>
          </cell>
          <cell r="N221" t="str">
            <v>Wheel Loader</v>
          </cell>
          <cell r="O221" t="str">
            <v>E15</v>
          </cell>
          <cell r="P221" t="str">
            <v>Jam</v>
          </cell>
          <cell r="Q221">
            <v>3.5698348951360995E-2</v>
          </cell>
          <cell r="R221">
            <v>163808.13869490434</v>
          </cell>
          <cell r="U221">
            <v>5847.680096203635</v>
          </cell>
        </row>
        <row r="222">
          <cell r="C222" t="str">
            <v>- Mencampur</v>
          </cell>
          <cell r="G222" t="str">
            <v>T1</v>
          </cell>
          <cell r="H222">
            <v>1.5</v>
          </cell>
          <cell r="I222" t="str">
            <v>menit</v>
          </cell>
          <cell r="L222" t="str">
            <v>2</v>
          </cell>
          <cell r="N222" t="str">
            <v>Dump Truck</v>
          </cell>
          <cell r="O222" t="str">
            <v>E09</v>
          </cell>
          <cell r="P222" t="str">
            <v>Jam</v>
          </cell>
          <cell r="Q222">
            <v>0.14542063837680036</v>
          </cell>
          <cell r="R222">
            <v>70230.073977639215</v>
          </cell>
          <cell r="U222">
            <v>10212.90219107821</v>
          </cell>
        </row>
        <row r="223">
          <cell r="C223" t="str">
            <v>- Memuat dan lain-lain</v>
          </cell>
          <cell r="G223" t="str">
            <v>T2</v>
          </cell>
          <cell r="H223">
            <v>0.5</v>
          </cell>
          <cell r="I223" t="str">
            <v>menit</v>
          </cell>
          <cell r="L223" t="str">
            <v>3</v>
          </cell>
          <cell r="N223" t="str">
            <v>Motor Grader</v>
          </cell>
          <cell r="O223" t="str">
            <v>E13</v>
          </cell>
          <cell r="P223" t="str">
            <v>Jam</v>
          </cell>
          <cell r="Q223">
            <v>1.1713520749665328E-2</v>
          </cell>
          <cell r="R223">
            <v>201666.62574070093</v>
          </cell>
          <cell r="U223">
            <v>2362.2262051286921</v>
          </cell>
        </row>
        <row r="224">
          <cell r="G224" t="str">
            <v>Ts1</v>
          </cell>
          <cell r="H224">
            <v>2</v>
          </cell>
          <cell r="I224" t="str">
            <v>menit</v>
          </cell>
          <cell r="L224" t="str">
            <v>4</v>
          </cell>
          <cell r="N224" t="str">
            <v>Tandem Roller</v>
          </cell>
          <cell r="O224" t="str">
            <v>E17</v>
          </cell>
          <cell r="P224" t="str">
            <v>Jam</v>
          </cell>
          <cell r="Q224">
            <v>1.7849174475680501E-2</v>
          </cell>
          <cell r="R224">
            <v>293927.19306224468</v>
          </cell>
          <cell r="U224">
            <v>5246.3577521150328</v>
          </cell>
        </row>
        <row r="225">
          <cell r="L225" t="str">
            <v>5</v>
          </cell>
          <cell r="N225" t="str">
            <v>Water Tanker</v>
          </cell>
          <cell r="O225" t="str">
            <v>E23</v>
          </cell>
          <cell r="P225" t="str">
            <v>Jam</v>
          </cell>
          <cell r="Q225">
            <v>2.1084337349397592E-2</v>
          </cell>
          <cell r="R225">
            <v>67020.510980434308</v>
          </cell>
          <cell r="U225">
            <v>1413.0830628404826</v>
          </cell>
        </row>
        <row r="226">
          <cell r="C226" t="str">
            <v>Kap. Prod. / jam =</v>
          </cell>
          <cell r="D226" t="str">
            <v>V x Fb x Fa x 60</v>
          </cell>
          <cell r="G226" t="str">
            <v>Q1</v>
          </cell>
          <cell r="H226">
            <v>28.012500000000003</v>
          </cell>
          <cell r="I226" t="str">
            <v>M3</v>
          </cell>
          <cell r="L226" t="str">
            <v>6</v>
          </cell>
          <cell r="N226" t="str">
            <v>Alat Bantu</v>
          </cell>
          <cell r="P226" t="str">
            <v>Ls</v>
          </cell>
          <cell r="Q226">
            <v>1</v>
          </cell>
          <cell r="R226">
            <v>75</v>
          </cell>
          <cell r="U226">
            <v>75</v>
          </cell>
        </row>
        <row r="227">
          <cell r="D227" t="str">
            <v>Fk x Ts1</v>
          </cell>
        </row>
        <row r="228">
          <cell r="C228" t="str">
            <v>Koefisien Alat / M3</v>
          </cell>
          <cell r="D228" t="str">
            <v xml:space="preserve"> =  1  :  Q1</v>
          </cell>
          <cell r="G228" t="str">
            <v>(E15)</v>
          </cell>
          <cell r="H228">
            <v>3.5698348951360995E-2</v>
          </cell>
          <cell r="I228" t="str">
            <v>Jam</v>
          </cell>
        </row>
        <row r="229">
          <cell r="Q229" t="str">
            <v xml:space="preserve">JUMLAH HARGA PERALATAN   </v>
          </cell>
          <cell r="U229">
            <v>25157.249307366055</v>
          </cell>
        </row>
        <row r="230">
          <cell r="A230" t="str">
            <v>2.b.</v>
          </cell>
          <cell r="C230" t="str">
            <v>DUMP TRUCK</v>
          </cell>
          <cell r="G230" t="str">
            <v>(E09)</v>
          </cell>
        </row>
        <row r="231">
          <cell r="C231" t="str">
            <v>Kapasitas bak</v>
          </cell>
          <cell r="G231" t="str">
            <v>V</v>
          </cell>
          <cell r="H231">
            <v>6</v>
          </cell>
          <cell r="I231" t="str">
            <v>M3</v>
          </cell>
          <cell r="L231" t="str">
            <v>D.</v>
          </cell>
          <cell r="N231" t="str">
            <v>JUMLAH HARGA TENAGA, BAHAN DAN PERALATAN  ( A + B + C )</v>
          </cell>
          <cell r="U231">
            <v>308808.29942325567</v>
          </cell>
        </row>
        <row r="232">
          <cell r="C232" t="str">
            <v>Faktor Efisiensi alat</v>
          </cell>
          <cell r="G232" t="str">
            <v>Fa</v>
          </cell>
          <cell r="H232">
            <v>0.83</v>
          </cell>
          <cell r="I232" t="str">
            <v>-</v>
          </cell>
          <cell r="L232" t="str">
            <v>E.</v>
          </cell>
          <cell r="N232" t="str">
            <v>OVERHEAD &amp; PROFIT</v>
          </cell>
          <cell r="P232">
            <v>10</v>
          </cell>
          <cell r="Q232" t="str">
            <v>%  x  D</v>
          </cell>
          <cell r="U232">
            <v>30880.829942325567</v>
          </cell>
        </row>
        <row r="233">
          <cell r="C233" t="str">
            <v>Kecepatan rata-rata bermuatan</v>
          </cell>
          <cell r="G233" t="str">
            <v>v1</v>
          </cell>
          <cell r="H233">
            <v>45</v>
          </cell>
          <cell r="I233" t="str">
            <v>KM / Jam</v>
          </cell>
          <cell r="L233" t="str">
            <v>F.</v>
          </cell>
          <cell r="N233" t="str">
            <v>HARGA SATUAN PEKERJAAN  ( D + E )</v>
          </cell>
          <cell r="U233">
            <v>339689.1293655812</v>
          </cell>
        </row>
        <row r="234">
          <cell r="C234" t="str">
            <v>Kecepatan rata-rata kosong</v>
          </cell>
          <cell r="G234" t="str">
            <v>v2</v>
          </cell>
          <cell r="H234">
            <v>60</v>
          </cell>
          <cell r="I234" t="str">
            <v>KM / Jam</v>
          </cell>
          <cell r="L234" t="str">
            <v>Note: 1</v>
          </cell>
          <cell r="N234" t="str">
            <v>SATUAN dapat berdasarkan atas jam operasi untuk Tenaga Kerja dan Peralatan, volume dan/atau ukuran</v>
          </cell>
        </row>
        <row r="235">
          <cell r="C235" t="str">
            <v>Waktu Siklus  :  - Waktu memuat = V : Q1 x 60</v>
          </cell>
          <cell r="G235" t="str">
            <v>T1</v>
          </cell>
          <cell r="H235">
            <v>12.851405622489958</v>
          </cell>
          <cell r="I235" t="str">
            <v>menit</v>
          </cell>
          <cell r="N235" t="str">
            <v>berat untuk bahan-bahan.</v>
          </cell>
        </row>
        <row r="236">
          <cell r="C236" t="str">
            <v>- Waktu tempuh isi = (L : v1) x 60 menit</v>
          </cell>
          <cell r="G236" t="str">
            <v>T2</v>
          </cell>
          <cell r="H236">
            <v>11.633333333333333</v>
          </cell>
          <cell r="I236" t="str">
            <v>menit</v>
          </cell>
          <cell r="L236">
            <v>2</v>
          </cell>
          <cell r="N236" t="str">
            <v>Kuantitas satuan adalah kuantitas setiap komponen untuk menyelesaikan satu satuan pekerjaan dari nomor</v>
          </cell>
        </row>
        <row r="237">
          <cell r="C237" t="str">
            <v>- Waktu tempuh kosong = (L : v2) x 60 menit</v>
          </cell>
          <cell r="G237" t="str">
            <v>T3</v>
          </cell>
          <cell r="H237">
            <v>8.7249999999999996</v>
          </cell>
          <cell r="I237" t="str">
            <v>menit</v>
          </cell>
          <cell r="N237" t="str">
            <v>mata pembayaran.</v>
          </cell>
        </row>
        <row r="238">
          <cell r="C238" t="str">
            <v>- Lain-lain termasuk menurunkan Agregat</v>
          </cell>
          <cell r="G238" t="str">
            <v>T4</v>
          </cell>
          <cell r="H238">
            <v>3</v>
          </cell>
          <cell r="I238" t="str">
            <v>menit</v>
          </cell>
          <cell r="L238">
            <v>3</v>
          </cell>
          <cell r="N238" t="str">
            <v>Biaya satuan untuk peralatan sudah termasuk bahan bakar, bahan habis dipakai dan operator.</v>
          </cell>
        </row>
        <row r="239">
          <cell r="G239" t="str">
            <v>Ts2</v>
          </cell>
          <cell r="H239">
            <v>36.20973895582329</v>
          </cell>
          <cell r="I239" t="str">
            <v>menit</v>
          </cell>
          <cell r="L239">
            <v>4</v>
          </cell>
          <cell r="N239" t="str">
            <v>Biaya satuan sudah termasuk pengeluaran untuk seluruh pajak yang berkaitan (tetapi tidak termasuk PPN</v>
          </cell>
        </row>
        <row r="240">
          <cell r="J240" t="str">
            <v>Berlanjut ke halaman berikut</v>
          </cell>
          <cell r="N240" t="str">
            <v>yang dibayar dari kontrak) dan biaya-biaya lainnya.</v>
          </cell>
        </row>
        <row r="241">
          <cell r="A241" t="str">
            <v>ITEM PEMBAYARAN NO.</v>
          </cell>
          <cell r="D241" t="str">
            <v>:  4.2 (2)</v>
          </cell>
          <cell r="J241" t="str">
            <v>Analisa EI-422</v>
          </cell>
        </row>
        <row r="242">
          <cell r="A242" t="str">
            <v>JENIS PEKERJAAN</v>
          </cell>
          <cell r="D242" t="str">
            <v>:  Lps. Pond. Ag. Kls. B, CBR Min 35%</v>
          </cell>
        </row>
        <row r="243">
          <cell r="A243" t="str">
            <v>SATUAN PEMBAYARAN</v>
          </cell>
          <cell r="D243" t="str">
            <v>:  M3</v>
          </cell>
          <cell r="J243" t="str">
            <v xml:space="preserve">         URAIAN ANALISA HARGA SATUAN</v>
          </cell>
        </row>
        <row r="244">
          <cell r="J244" t="str">
            <v>Lanjutan</v>
          </cell>
        </row>
        <row r="246">
          <cell r="A246" t="str">
            <v>No.</v>
          </cell>
          <cell r="C246" t="str">
            <v>U R A I A N</v>
          </cell>
          <cell r="G246" t="str">
            <v>KODE</v>
          </cell>
          <cell r="H246" t="str">
            <v>KOEF.</v>
          </cell>
          <cell r="I246" t="str">
            <v>SATUAN</v>
          </cell>
          <cell r="J246" t="str">
            <v>KETERANGAN</v>
          </cell>
        </row>
        <row r="249">
          <cell r="C249" t="str">
            <v xml:space="preserve">Kap. Prod. / Jam = </v>
          </cell>
          <cell r="D249" t="str">
            <v>V x Fa x 60</v>
          </cell>
          <cell r="G249" t="str">
            <v>Q2</v>
          </cell>
          <cell r="H249">
            <v>6.8766030129017413</v>
          </cell>
          <cell r="I249" t="str">
            <v>M3</v>
          </cell>
        </row>
        <row r="250">
          <cell r="D250" t="str">
            <v>Fk x Ts2</v>
          </cell>
        </row>
        <row r="251">
          <cell r="C251" t="str">
            <v>Koefisien Alat / M3</v>
          </cell>
          <cell r="D251" t="str">
            <v xml:space="preserve"> = 1 : Q2</v>
          </cell>
          <cell r="G251" t="str">
            <v>(E08)</v>
          </cell>
          <cell r="H251">
            <v>0.14542063837680036</v>
          </cell>
          <cell r="I251" t="str">
            <v>Jam</v>
          </cell>
        </row>
        <row r="253">
          <cell r="A253" t="str">
            <v>2.c.</v>
          </cell>
          <cell r="C253" t="str">
            <v>MOTOR GRADER</v>
          </cell>
          <cell r="G253" t="str">
            <v>(E13)</v>
          </cell>
        </row>
        <row r="254">
          <cell r="C254" t="str">
            <v>Panjang hamparaan</v>
          </cell>
          <cell r="G254" t="str">
            <v>Lh</v>
          </cell>
          <cell r="H254">
            <v>50</v>
          </cell>
          <cell r="I254" t="str">
            <v>M</v>
          </cell>
        </row>
        <row r="255">
          <cell r="C255" t="str">
            <v>Lebar efektif kerja blade</v>
          </cell>
          <cell r="G255" t="str">
            <v>b</v>
          </cell>
          <cell r="H255">
            <v>2.4</v>
          </cell>
          <cell r="I255" t="str">
            <v>M</v>
          </cell>
        </row>
        <row r="256">
          <cell r="C256" t="str">
            <v>Faktor Efisiensi alat</v>
          </cell>
          <cell r="G256" t="str">
            <v>Fa</v>
          </cell>
          <cell r="H256">
            <v>0.83</v>
          </cell>
          <cell r="I256" t="str">
            <v>-</v>
          </cell>
        </row>
        <row r="257">
          <cell r="C257" t="str">
            <v>Kecepatan rata-rata alat</v>
          </cell>
          <cell r="G257" t="str">
            <v>v</v>
          </cell>
          <cell r="H257">
            <v>4</v>
          </cell>
          <cell r="I257" t="str">
            <v>KM / Jam</v>
          </cell>
        </row>
        <row r="258">
          <cell r="C258" t="str">
            <v>Jumlah lintasan</v>
          </cell>
          <cell r="G258" t="str">
            <v>n</v>
          </cell>
          <cell r="H258">
            <v>6</v>
          </cell>
          <cell r="I258" t="str">
            <v>lintasan</v>
          </cell>
          <cell r="J258" t="str">
            <v>3 x pp</v>
          </cell>
        </row>
        <row r="259">
          <cell r="C259" t="str">
            <v>Waktu Siklus</v>
          </cell>
          <cell r="G259" t="str">
            <v>Ts3</v>
          </cell>
        </row>
        <row r="260">
          <cell r="C260" t="str">
            <v>- Perataan 1 lintasan  = (Lh x 60) : (v x 1000)</v>
          </cell>
          <cell r="G260" t="str">
            <v>T1</v>
          </cell>
          <cell r="H260">
            <v>0.75</v>
          </cell>
          <cell r="I260" t="str">
            <v>menit</v>
          </cell>
        </row>
        <row r="261">
          <cell r="C261" t="str">
            <v>- Lain-lain</v>
          </cell>
          <cell r="G261" t="str">
            <v>T2</v>
          </cell>
          <cell r="H261">
            <v>1</v>
          </cell>
          <cell r="I261" t="str">
            <v>menit</v>
          </cell>
        </row>
        <row r="262">
          <cell r="G262" t="str">
            <v>Ts3</v>
          </cell>
          <cell r="H262">
            <v>1.75</v>
          </cell>
          <cell r="I262" t="str">
            <v>menit</v>
          </cell>
        </row>
        <row r="264">
          <cell r="C264" t="str">
            <v>Kap.Prod. / jam =</v>
          </cell>
          <cell r="D264" t="str">
            <v>Lh x b x t x Fa x 60</v>
          </cell>
          <cell r="G264" t="str">
            <v>Q3</v>
          </cell>
          <cell r="H264">
            <v>85.371428571428567</v>
          </cell>
          <cell r="I264" t="str">
            <v>M3</v>
          </cell>
        </row>
        <row r="265">
          <cell r="D265" t="str">
            <v>n x Ts3</v>
          </cell>
        </row>
        <row r="266">
          <cell r="C266" t="str">
            <v>Koefisien Alat / M3</v>
          </cell>
          <cell r="D266" t="str">
            <v xml:space="preserve"> = 1 : Q3</v>
          </cell>
          <cell r="G266" t="str">
            <v>(E13)</v>
          </cell>
          <cell r="H266">
            <v>1.1713520749665328E-2</v>
          </cell>
          <cell r="I266" t="str">
            <v>Jam</v>
          </cell>
        </row>
        <row r="268">
          <cell r="A268" t="str">
            <v>2.d.</v>
          </cell>
          <cell r="C268" t="str">
            <v>TANDEM ROLLER</v>
          </cell>
          <cell r="G268" t="str">
            <v>(E17)</v>
          </cell>
        </row>
        <row r="269">
          <cell r="C269" t="str">
            <v>Kecepatan rata-rata</v>
          </cell>
          <cell r="G269" t="str">
            <v>v</v>
          </cell>
          <cell r="H269">
            <v>3</v>
          </cell>
          <cell r="I269" t="str">
            <v>KM / Jam</v>
          </cell>
        </row>
        <row r="270">
          <cell r="C270" t="str">
            <v>Lebar efektif pemadatan</v>
          </cell>
          <cell r="G270" t="str">
            <v>b</v>
          </cell>
          <cell r="H270">
            <v>1.2</v>
          </cell>
          <cell r="I270" t="str">
            <v>M</v>
          </cell>
        </row>
        <row r="271">
          <cell r="C271" t="str">
            <v>Jumlah lintasan</v>
          </cell>
          <cell r="G271" t="str">
            <v>n</v>
          </cell>
          <cell r="H271">
            <v>8</v>
          </cell>
          <cell r="I271" t="str">
            <v>lintasan</v>
          </cell>
        </row>
        <row r="272">
          <cell r="C272" t="str">
            <v>Faktor Efisiensi alat</v>
          </cell>
          <cell r="G272" t="str">
            <v>Fa</v>
          </cell>
          <cell r="H272">
            <v>0.83</v>
          </cell>
          <cell r="I272" t="str">
            <v>-</v>
          </cell>
        </row>
        <row r="274">
          <cell r="C274" t="str">
            <v>Kap.Prod./jam =</v>
          </cell>
          <cell r="D274" t="str">
            <v>(v x 1000) x b x t x Fa</v>
          </cell>
          <cell r="G274" t="str">
            <v>Q4</v>
          </cell>
          <cell r="H274">
            <v>56.024999999999999</v>
          </cell>
          <cell r="I274" t="str">
            <v>M3</v>
          </cell>
        </row>
        <row r="275">
          <cell r="D275" t="str">
            <v>n</v>
          </cell>
        </row>
        <row r="276">
          <cell r="C276" t="str">
            <v>Koefisien Alat / M3</v>
          </cell>
          <cell r="D276" t="str">
            <v xml:space="preserve"> = 1 : Q4</v>
          </cell>
          <cell r="G276" t="str">
            <v>(E17)</v>
          </cell>
          <cell r="H276">
            <v>1.7849174475680501E-2</v>
          </cell>
          <cell r="I276" t="str">
            <v>Jam</v>
          </cell>
        </row>
        <row r="279">
          <cell r="A279" t="str">
            <v>2.e.</v>
          </cell>
          <cell r="C279" t="str">
            <v>WATER TANKER</v>
          </cell>
          <cell r="G279" t="str">
            <v>(E23)</v>
          </cell>
        </row>
        <row r="280">
          <cell r="C280" t="str">
            <v>Volume Tangki air</v>
          </cell>
          <cell r="G280" t="str">
            <v>V</v>
          </cell>
          <cell r="H280">
            <v>4</v>
          </cell>
          <cell r="I280" t="str">
            <v>M3</v>
          </cell>
          <cell r="J280" t="str">
            <v>Lump Sum</v>
          </cell>
        </row>
        <row r="281">
          <cell r="C281" t="str">
            <v>Kebutuhan air / M3 agregat padat</v>
          </cell>
          <cell r="G281" t="str">
            <v>Wc</v>
          </cell>
          <cell r="H281">
            <v>7.0000000000000007E-2</v>
          </cell>
          <cell r="I281" t="str">
            <v>M3</v>
          </cell>
        </row>
        <row r="282">
          <cell r="C282" t="str">
            <v>Pengisian tangki / Jam</v>
          </cell>
          <cell r="G282" t="str">
            <v>n</v>
          </cell>
          <cell r="H282">
            <v>1</v>
          </cell>
          <cell r="I282" t="str">
            <v>kali</v>
          </cell>
        </row>
        <row r="283">
          <cell r="C283" t="str">
            <v>Faktor efisiensi alat</v>
          </cell>
          <cell r="G283" t="str">
            <v>Fa</v>
          </cell>
          <cell r="H283">
            <v>0.83</v>
          </cell>
          <cell r="I283" t="str">
            <v>-</v>
          </cell>
        </row>
        <row r="285">
          <cell r="C285" t="str">
            <v>Kap. Prod. / Jam  =</v>
          </cell>
          <cell r="D285" t="str">
            <v>V x n Fa</v>
          </cell>
          <cell r="G285" t="str">
            <v>Q5</v>
          </cell>
          <cell r="H285">
            <v>47.428571428571423</v>
          </cell>
          <cell r="I285" t="str">
            <v>M3</v>
          </cell>
        </row>
        <row r="286">
          <cell r="D286" t="str">
            <v>Wc</v>
          </cell>
        </row>
        <row r="288">
          <cell r="C288" t="str">
            <v>Koefisien Alat / M3</v>
          </cell>
          <cell r="D288" t="str">
            <v xml:space="preserve"> =   1 : Q5</v>
          </cell>
          <cell r="G288" t="str">
            <v>(E23)</v>
          </cell>
          <cell r="H288">
            <v>2.1084337349397592E-2</v>
          </cell>
          <cell r="I288" t="str">
            <v>Jam</v>
          </cell>
        </row>
        <row r="292">
          <cell r="C292" t="str">
            <v>ALAT BANTU</v>
          </cell>
        </row>
        <row r="293">
          <cell r="C293" t="str">
            <v>diperlukan :</v>
          </cell>
        </row>
        <row r="294">
          <cell r="C294" t="str">
            <v>- Kereta dorong   = 2 buah</v>
          </cell>
        </row>
        <row r="295">
          <cell r="C295" t="str">
            <v>- Sekop                = 3 buah</v>
          </cell>
        </row>
        <row r="296">
          <cell r="C296" t="str">
            <v>- Garpu                = 2 buah</v>
          </cell>
        </row>
        <row r="299">
          <cell r="J299" t="str">
            <v>Berlanjut ke halaman berikut</v>
          </cell>
        </row>
        <row r="300">
          <cell r="A300" t="str">
            <v>ITEM PEMBAYARAN NO.</v>
          </cell>
          <cell r="D300" t="str">
            <v>:  4.2 (2)</v>
          </cell>
          <cell r="J300" t="str">
            <v>Analisa EI-422</v>
          </cell>
        </row>
        <row r="301">
          <cell r="A301" t="str">
            <v>JENIS PEKERJAAN</v>
          </cell>
          <cell r="D301" t="str">
            <v>:  Lps. Pond. Ag. Kls. B, CBR Min 35%</v>
          </cell>
        </row>
        <row r="302">
          <cell r="A302" t="str">
            <v>SATUAN PEMBAYARAN</v>
          </cell>
          <cell r="D302" t="str">
            <v>:  M3</v>
          </cell>
          <cell r="J302" t="str">
            <v xml:space="preserve">         URAIAN ANALISA HARGA SATUAN</v>
          </cell>
        </row>
        <row r="303">
          <cell r="J303" t="str">
            <v>Lanjutan</v>
          </cell>
        </row>
        <row r="305">
          <cell r="A305" t="str">
            <v>No.</v>
          </cell>
          <cell r="C305" t="str">
            <v>U R A I A N</v>
          </cell>
          <cell r="G305" t="str">
            <v>KODE</v>
          </cell>
          <cell r="H305" t="str">
            <v>KOEF.</v>
          </cell>
          <cell r="I305" t="str">
            <v>SATUAN</v>
          </cell>
          <cell r="J305" t="str">
            <v>KETERANGAN</v>
          </cell>
        </row>
        <row r="308">
          <cell r="A308" t="str">
            <v xml:space="preserve">   3.</v>
          </cell>
          <cell r="C308" t="str">
            <v>TENAGA</v>
          </cell>
        </row>
        <row r="309">
          <cell r="C309" t="str">
            <v>Produksi menentukan : WHEEL LOADER</v>
          </cell>
          <cell r="G309" t="str">
            <v>Q1</v>
          </cell>
          <cell r="H309">
            <v>28.012500000000003</v>
          </cell>
          <cell r="I309" t="str">
            <v>M3/Jam</v>
          </cell>
        </row>
        <row r="310">
          <cell r="C310" t="str">
            <v>Produksi Agregat / hari  =  Tk x Q1</v>
          </cell>
          <cell r="G310" t="str">
            <v>Qt</v>
          </cell>
          <cell r="H310">
            <v>196.08750000000003</v>
          </cell>
          <cell r="I310" t="str">
            <v>M3</v>
          </cell>
        </row>
        <row r="311">
          <cell r="C311" t="str">
            <v>Kebutuhan tenaga :</v>
          </cell>
        </row>
        <row r="312">
          <cell r="D312" t="str">
            <v>- Pekerja</v>
          </cell>
          <cell r="G312" t="str">
            <v>P</v>
          </cell>
          <cell r="H312">
            <v>7</v>
          </cell>
          <cell r="I312" t="str">
            <v>orang</v>
          </cell>
        </row>
        <row r="313">
          <cell r="D313" t="str">
            <v>- Mandor</v>
          </cell>
          <cell r="G313" t="str">
            <v>M</v>
          </cell>
          <cell r="H313">
            <v>1</v>
          </cell>
          <cell r="I313" t="str">
            <v>orang</v>
          </cell>
        </row>
        <row r="315">
          <cell r="C315" t="str">
            <v>Koefisien tenaga / M3     :</v>
          </cell>
        </row>
        <row r="316">
          <cell r="D316" t="str">
            <v>- Pekerja</v>
          </cell>
          <cell r="E316" t="str">
            <v>= (Tk x P) : Qt</v>
          </cell>
          <cell r="G316" t="str">
            <v>(L01)</v>
          </cell>
          <cell r="H316">
            <v>0.24988844265952695</v>
          </cell>
          <cell r="I316" t="str">
            <v>Jam</v>
          </cell>
        </row>
        <row r="317">
          <cell r="D317" t="str">
            <v>- Mandor</v>
          </cell>
          <cell r="E317" t="str">
            <v>= (Tk x M) : Qt</v>
          </cell>
          <cell r="G317" t="str">
            <v>(L03)</v>
          </cell>
          <cell r="H317">
            <v>3.5698348951360995E-2</v>
          </cell>
          <cell r="I317" t="str">
            <v>Jam</v>
          </cell>
        </row>
        <row r="319">
          <cell r="A319" t="str">
            <v>4.</v>
          </cell>
          <cell r="C319" t="str">
            <v>HARGA DASAR SATUAN UPAH, BAHAN DAN ALAT</v>
          </cell>
        </row>
        <row r="320">
          <cell r="C320" t="str">
            <v>Lihat lampiran.</v>
          </cell>
        </row>
        <row r="322">
          <cell r="A322" t="str">
            <v>5.</v>
          </cell>
          <cell r="C322" t="str">
            <v>ANALISA HARGA SATUAN PEKERJAAN</v>
          </cell>
        </row>
        <row r="323">
          <cell r="C323" t="str">
            <v>Lihat perhitungan dalam FORMULIR STANDAR UNTUK</v>
          </cell>
        </row>
        <row r="324">
          <cell r="C324" t="str">
            <v>PEREKEMAN ANALISA MASING-MASING HARGA</v>
          </cell>
        </row>
        <row r="325">
          <cell r="C325" t="str">
            <v>SATUAN.</v>
          </cell>
        </row>
        <row r="326">
          <cell r="C326" t="str">
            <v>Didapat Harga Satuan Pekerjaan :</v>
          </cell>
        </row>
        <row r="328">
          <cell r="C328" t="str">
            <v xml:space="preserve">Rp.  </v>
          </cell>
          <cell r="D328">
            <v>339689.1293655812</v>
          </cell>
          <cell r="E328" t="str">
            <v xml:space="preserve"> / M3.</v>
          </cell>
        </row>
        <row r="331">
          <cell r="A331" t="str">
            <v>6.</v>
          </cell>
          <cell r="C331" t="str">
            <v>WAKTU PELAKSANAAN YANG DIPERLUKAN</v>
          </cell>
        </row>
        <row r="332">
          <cell r="C332" t="str">
            <v>Waktu pelaksanaan</v>
          </cell>
          <cell r="D332" t="str">
            <v>:  . . . . . . .  bulan</v>
          </cell>
        </row>
        <row r="334">
          <cell r="A334" t="str">
            <v>7.</v>
          </cell>
          <cell r="C334" t="str">
            <v>VOLUME PEKERJAAN YANG DIPERLUKAN</v>
          </cell>
        </row>
        <row r="335">
          <cell r="C335" t="str">
            <v>Volume pekerjaan  :</v>
          </cell>
          <cell r="D335">
            <v>0</v>
          </cell>
          <cell r="E335" t="str">
            <v>M3</v>
          </cell>
        </row>
        <row r="359">
          <cell r="A359" t="str">
            <v>ITEM PEMBAYARAN NO.</v>
          </cell>
          <cell r="D359" t="str">
            <v>:  4.2 (4)</v>
          </cell>
          <cell r="J359" t="str">
            <v>Analisa EI-424</v>
          </cell>
          <cell r="T359" t="str">
            <v>Analisa EI-424</v>
          </cell>
        </row>
        <row r="360">
          <cell r="A360" t="str">
            <v>JENIS PEKERJAAN</v>
          </cell>
          <cell r="D360" t="str">
            <v>:  SEMEN Utk. Pond. Semen Tanah</v>
          </cell>
        </row>
        <row r="361">
          <cell r="A361" t="str">
            <v>SATUAN PEMBAYARAN</v>
          </cell>
          <cell r="D361" t="str">
            <v>:  TON</v>
          </cell>
          <cell r="J361" t="str">
            <v xml:space="preserve">         URAIAN ANALISA HARGA SATUAN</v>
          </cell>
          <cell r="L361" t="str">
            <v>FORMULIR STANDAR UNTUK</v>
          </cell>
        </row>
        <row r="362">
          <cell r="L362" t="str">
            <v>PEREKAMAN ANALISA MASING-MASING HARGA SATUAN</v>
          </cell>
        </row>
        <row r="363">
          <cell r="L363">
            <v>0</v>
          </cell>
        </row>
        <row r="364">
          <cell r="A364" t="str">
            <v>No.</v>
          </cell>
          <cell r="C364" t="str">
            <v>U R A I A N</v>
          </cell>
          <cell r="G364" t="str">
            <v>KODE</v>
          </cell>
          <cell r="H364" t="str">
            <v>KOEF.</v>
          </cell>
          <cell r="I364" t="str">
            <v>SATUAN</v>
          </cell>
          <cell r="J364" t="str">
            <v>KETERANGAN</v>
          </cell>
        </row>
        <row r="366">
          <cell r="L366" t="str">
            <v>PROYEK</v>
          </cell>
          <cell r="O366" t="str">
            <v>:</v>
          </cell>
        </row>
        <row r="367">
          <cell r="A367" t="str">
            <v>I.</v>
          </cell>
          <cell r="C367" t="str">
            <v>ASUMSI</v>
          </cell>
          <cell r="L367" t="str">
            <v>No. PAKET KONTRAK</v>
          </cell>
          <cell r="O367" t="str">
            <v>:</v>
          </cell>
        </row>
        <row r="368">
          <cell r="A368">
            <v>1</v>
          </cell>
          <cell r="C368" t="str">
            <v>Pekerjaan dilakukan secara manual</v>
          </cell>
          <cell r="L368" t="str">
            <v>NAMA PAKET</v>
          </cell>
          <cell r="O368" t="str">
            <v>:</v>
          </cell>
        </row>
        <row r="369">
          <cell r="A369">
            <v>2</v>
          </cell>
          <cell r="C369" t="str">
            <v>Lokasi pekerjaan : sepanjang jalan</v>
          </cell>
          <cell r="L369" t="str">
            <v>PROP / KAB / KODYA</v>
          </cell>
          <cell r="O369" t="str">
            <v>:</v>
          </cell>
        </row>
        <row r="370">
          <cell r="A370">
            <v>3</v>
          </cell>
          <cell r="C370" t="str">
            <v>Kondisi Jalan   :  sedang / baik</v>
          </cell>
          <cell r="L370" t="str">
            <v>ITEM PEMBAYARAN NO.</v>
          </cell>
          <cell r="O370" t="str">
            <v>:  4.2 (4)</v>
          </cell>
          <cell r="R370" t="str">
            <v>PERKIRAAN VOL. PEK.</v>
          </cell>
          <cell r="T370" t="str">
            <v>:</v>
          </cell>
          <cell r="U370">
            <v>0</v>
          </cell>
        </row>
        <row r="371">
          <cell r="A371">
            <v>4</v>
          </cell>
          <cell r="C371" t="str">
            <v>Jarak rata-rata Base Camp ke lokasi pekerjaan</v>
          </cell>
          <cell r="G371" t="str">
            <v>L</v>
          </cell>
          <cell r="H371">
            <v>8.7249999999999996</v>
          </cell>
          <cell r="I371" t="str">
            <v>Km</v>
          </cell>
          <cell r="L371" t="str">
            <v>JENIS PEKERJAAN</v>
          </cell>
          <cell r="O371" t="str">
            <v>:  SEMEN Utk. Pond. Semen Tanah</v>
          </cell>
          <cell r="R371" t="str">
            <v>TOTAL HARGA (Rp.)</v>
          </cell>
          <cell r="T371" t="str">
            <v>:</v>
          </cell>
          <cell r="U371">
            <v>0</v>
          </cell>
        </row>
        <row r="372">
          <cell r="A372">
            <v>5</v>
          </cell>
          <cell r="C372" t="str">
            <v>Jam kerja efektif per-hari</v>
          </cell>
          <cell r="G372" t="str">
            <v>Tk</v>
          </cell>
          <cell r="H372">
            <v>7</v>
          </cell>
          <cell r="I372" t="str">
            <v>Jam</v>
          </cell>
          <cell r="L372" t="str">
            <v>SATUAN PEMBAYARAN</v>
          </cell>
          <cell r="O372" t="str">
            <v>:  TON</v>
          </cell>
          <cell r="R372" t="str">
            <v>% THD. BIAYA PROYEK</v>
          </cell>
          <cell r="T372" t="str">
            <v>:</v>
          </cell>
          <cell r="U372" t="e">
            <v>#DIV/0!</v>
          </cell>
        </row>
        <row r="373">
          <cell r="A373">
            <v>6</v>
          </cell>
          <cell r="C373" t="str">
            <v>Semen diangkut dari Base Camp ke lapangan</v>
          </cell>
        </row>
        <row r="374">
          <cell r="C374" t="str">
            <v>dengan menggunakan Dump Truck</v>
          </cell>
        </row>
        <row r="375">
          <cell r="A375">
            <v>7</v>
          </cell>
          <cell r="C375" t="str">
            <v>Satu hari dapat diselesaikan hamparan Soil Cement</v>
          </cell>
          <cell r="Q375" t="str">
            <v>PERKIRAAN</v>
          </cell>
          <cell r="R375" t="str">
            <v>HARGA</v>
          </cell>
          <cell r="S375" t="str">
            <v>JUMLAH</v>
          </cell>
        </row>
        <row r="376">
          <cell r="C376" t="str">
            <v>sepanjang</v>
          </cell>
          <cell r="G376" t="str">
            <v>Ls</v>
          </cell>
          <cell r="H376">
            <v>400</v>
          </cell>
          <cell r="I376" t="str">
            <v>M</v>
          </cell>
          <cell r="L376" t="str">
            <v>NO.</v>
          </cell>
          <cell r="N376" t="str">
            <v>KOMPONEN</v>
          </cell>
          <cell r="P376" t="str">
            <v>SATUAN</v>
          </cell>
          <cell r="Q376" t="str">
            <v>KUANTITAS</v>
          </cell>
          <cell r="R376" t="str">
            <v>SATUAN</v>
          </cell>
          <cell r="S376" t="str">
            <v>HARGA</v>
          </cell>
        </row>
        <row r="377">
          <cell r="A377">
            <v>8</v>
          </cell>
          <cell r="C377" t="str">
            <v>Faktor kehilangan bahan</v>
          </cell>
          <cell r="G377" t="str">
            <v>Fh</v>
          </cell>
          <cell r="H377">
            <v>1.05</v>
          </cell>
          <cell r="I377" t="str">
            <v>-</v>
          </cell>
          <cell r="R377" t="str">
            <v>(Rp.)</v>
          </cell>
          <cell r="S377" t="str">
            <v>(Rp.)</v>
          </cell>
        </row>
        <row r="378">
          <cell r="A378">
            <v>9</v>
          </cell>
          <cell r="C378" t="str">
            <v>Tebal hamparan</v>
          </cell>
          <cell r="G378" t="str">
            <v>t</v>
          </cell>
          <cell r="H378">
            <v>0.15</v>
          </cell>
          <cell r="I378" t="str">
            <v>M</v>
          </cell>
        </row>
        <row r="380">
          <cell r="A380" t="str">
            <v>II.</v>
          </cell>
          <cell r="C380" t="str">
            <v>URUTAN KERJA</v>
          </cell>
          <cell r="L380" t="str">
            <v>A.</v>
          </cell>
          <cell r="N380" t="str">
            <v>TENAGA</v>
          </cell>
        </row>
        <row r="381">
          <cell r="A381">
            <v>1</v>
          </cell>
          <cell r="C381" t="str">
            <v>Dump Truck mengangkut semen dari Base Camp</v>
          </cell>
        </row>
        <row r="382">
          <cell r="C382" t="str">
            <v>ke lokasi Pekerjaan</v>
          </cell>
          <cell r="L382" t="str">
            <v>1.</v>
          </cell>
          <cell r="N382" t="str">
            <v>Pekerja</v>
          </cell>
          <cell r="O382" t="str">
            <v>(L01)</v>
          </cell>
          <cell r="P382" t="str">
            <v>Jam</v>
          </cell>
          <cell r="Q382">
            <v>2.4305555555555554</v>
          </cell>
          <cell r="R382">
            <v>2857.14</v>
          </cell>
          <cell r="U382">
            <v>6944.4374999999991</v>
          </cell>
        </row>
        <row r="383">
          <cell r="A383">
            <v>2</v>
          </cell>
          <cell r="C383" t="str">
            <v>Semen diatur/disusun di tempat hamparan</v>
          </cell>
          <cell r="L383" t="str">
            <v>2.</v>
          </cell>
          <cell r="N383" t="str">
            <v>Mandor</v>
          </cell>
          <cell r="O383" t="str">
            <v>(L03)</v>
          </cell>
          <cell r="P383" t="str">
            <v>Jam</v>
          </cell>
          <cell r="Q383">
            <v>0.16203703703703703</v>
          </cell>
          <cell r="R383">
            <v>3214.29</v>
          </cell>
          <cell r="U383">
            <v>520.83402777777781</v>
          </cell>
        </row>
        <row r="384">
          <cell r="C384" t="str">
            <v>soil/tanah oleh tenaga manusia</v>
          </cell>
        </row>
        <row r="386">
          <cell r="A386" t="str">
            <v>III.</v>
          </cell>
          <cell r="C386" t="str">
            <v>PEMAKAIAN BAHAN, ALAT DAN TENAGA</v>
          </cell>
          <cell r="Q386" t="str">
            <v xml:space="preserve">JUMLAH HARGA TENAGA   </v>
          </cell>
          <cell r="U386">
            <v>7465.271527777777</v>
          </cell>
        </row>
        <row r="387">
          <cell r="A387" t="str">
            <v xml:space="preserve">   1.</v>
          </cell>
          <cell r="C387" t="str">
            <v>BAHAN</v>
          </cell>
        </row>
        <row r="388">
          <cell r="C388" t="str">
            <v>Semen yang diperlukan / ton   = (1 x Fh) x 1000</v>
          </cell>
          <cell r="G388" t="str">
            <v>(M12)</v>
          </cell>
          <cell r="H388">
            <v>1050</v>
          </cell>
          <cell r="I388" t="str">
            <v>Kg</v>
          </cell>
          <cell r="L388" t="str">
            <v>B.</v>
          </cell>
          <cell r="N388" t="str">
            <v>BAHAN</v>
          </cell>
        </row>
        <row r="389">
          <cell r="L389" t="str">
            <v>1.</v>
          </cell>
          <cell r="N389" t="str">
            <v>Semen</v>
          </cell>
          <cell r="O389" t="str">
            <v>(M12)</v>
          </cell>
          <cell r="P389" t="str">
            <v>Kg</v>
          </cell>
          <cell r="Q389">
            <v>1050</v>
          </cell>
          <cell r="R389">
            <v>550.92499999999995</v>
          </cell>
          <cell r="U389">
            <v>578471.25</v>
          </cell>
        </row>
        <row r="390">
          <cell r="A390" t="str">
            <v xml:space="preserve">   2.</v>
          </cell>
          <cell r="C390" t="str">
            <v>ALAT</v>
          </cell>
        </row>
        <row r="391">
          <cell r="A391" t="str">
            <v>2.a.</v>
          </cell>
          <cell r="C391" t="str">
            <v>DUMP TRUCK</v>
          </cell>
          <cell r="G391" t="str">
            <v>(E08)</v>
          </cell>
        </row>
        <row r="392">
          <cell r="C392" t="str">
            <v>Kapasitas bak</v>
          </cell>
          <cell r="G392" t="str">
            <v>V</v>
          </cell>
          <cell r="H392">
            <v>10</v>
          </cell>
          <cell r="I392" t="str">
            <v>Ton</v>
          </cell>
        </row>
        <row r="393">
          <cell r="C393" t="str">
            <v>Faktor efisiensi alat</v>
          </cell>
          <cell r="G393" t="str">
            <v>Fa</v>
          </cell>
          <cell r="H393">
            <v>0.83</v>
          </cell>
          <cell r="I393" t="str">
            <v>-</v>
          </cell>
        </row>
        <row r="394">
          <cell r="C394" t="str">
            <v>Kecepatan rata-rata bermuatan</v>
          </cell>
          <cell r="G394" t="str">
            <v>v1</v>
          </cell>
          <cell r="H394">
            <v>45</v>
          </cell>
          <cell r="I394" t="str">
            <v>Km / Jam</v>
          </cell>
        </row>
        <row r="395">
          <cell r="C395" t="str">
            <v>Kecepatan rata-rata kosong</v>
          </cell>
          <cell r="G395" t="str">
            <v>v2</v>
          </cell>
          <cell r="H395">
            <v>60</v>
          </cell>
          <cell r="I395" t="str">
            <v>Km / Jam</v>
          </cell>
        </row>
        <row r="396">
          <cell r="C396" t="str">
            <v>Waktu siklus</v>
          </cell>
          <cell r="G396" t="str">
            <v>Ts1</v>
          </cell>
          <cell r="Q396" t="str">
            <v xml:space="preserve">JUMLAH HARGA BAHAN   </v>
          </cell>
          <cell r="U396">
            <v>578471.25</v>
          </cell>
        </row>
        <row r="397">
          <cell r="C397" t="str">
            <v>- Waktu tempuh isi            = (L : v1) x 60</v>
          </cell>
          <cell r="G397" t="str">
            <v>T1</v>
          </cell>
          <cell r="H397">
            <v>11.633333333333333</v>
          </cell>
          <cell r="I397" t="str">
            <v>menit</v>
          </cell>
        </row>
        <row r="398">
          <cell r="C398" t="str">
            <v>- Waktu tempuh kosong   = (L : v2) x 60</v>
          </cell>
          <cell r="G398" t="str">
            <v>T2</v>
          </cell>
          <cell r="H398">
            <v>8.7249999999999996</v>
          </cell>
          <cell r="I398" t="str">
            <v>menit</v>
          </cell>
          <cell r="L398" t="str">
            <v>C.</v>
          </cell>
          <cell r="N398" t="str">
            <v>PERALATAN</v>
          </cell>
        </row>
        <row r="399">
          <cell r="C399" t="str">
            <v>- Waktu mengisi</v>
          </cell>
          <cell r="G399" t="str">
            <v>T3</v>
          </cell>
          <cell r="H399">
            <v>40</v>
          </cell>
          <cell r="I399" t="str">
            <v>menit</v>
          </cell>
          <cell r="L399" t="str">
            <v>1.</v>
          </cell>
          <cell r="N399" t="str">
            <v>Dump Truck</v>
          </cell>
          <cell r="O399" t="str">
            <v>(E08)</v>
          </cell>
          <cell r="P399" t="str">
            <v>Jam</v>
          </cell>
          <cell r="Q399">
            <v>0.21159889558232936</v>
          </cell>
          <cell r="R399">
            <v>153645.58193291764</v>
          </cell>
          <cell r="U399">
            <v>32511.23544810967</v>
          </cell>
        </row>
        <row r="400">
          <cell r="C400" t="str">
            <v>- Waktu bongkar</v>
          </cell>
          <cell r="G400" t="str">
            <v>T4</v>
          </cell>
          <cell r="H400">
            <v>30</v>
          </cell>
          <cell r="I400" t="str">
            <v>menit</v>
          </cell>
        </row>
        <row r="401">
          <cell r="C401" t="str">
            <v>- Lain-lain</v>
          </cell>
          <cell r="G401" t="str">
            <v>T5</v>
          </cell>
          <cell r="H401">
            <v>10</v>
          </cell>
          <cell r="I401" t="str">
            <v>menit</v>
          </cell>
        </row>
        <row r="402">
          <cell r="G402" t="str">
            <v>Ts1</v>
          </cell>
          <cell r="H402">
            <v>100.35833333333333</v>
          </cell>
          <cell r="I402" t="str">
            <v>menit</v>
          </cell>
        </row>
        <row r="404">
          <cell r="C404" t="str">
            <v>Kap. Prod. / jam =</v>
          </cell>
          <cell r="D404" t="str">
            <v>V x Fa x 60</v>
          </cell>
          <cell r="G404" t="str">
            <v>Q1</v>
          </cell>
          <cell r="H404">
            <v>4.7259225869206762</v>
          </cell>
          <cell r="I404" t="str">
            <v>Ton</v>
          </cell>
        </row>
        <row r="405">
          <cell r="D405" t="str">
            <v xml:space="preserve">   Fh x Ts1</v>
          </cell>
        </row>
        <row r="407">
          <cell r="C407" t="str">
            <v>Koefisien Alat/Ton</v>
          </cell>
          <cell r="D407" t="str">
            <v xml:space="preserve">  =    1 / Q1</v>
          </cell>
          <cell r="G407" t="str">
            <v>(E08)</v>
          </cell>
          <cell r="H407">
            <v>0.21159889558232936</v>
          </cell>
          <cell r="I407" t="str">
            <v>Jam</v>
          </cell>
        </row>
        <row r="408">
          <cell r="Q408" t="str">
            <v xml:space="preserve">JUMLAH HARGA PERALATAN   </v>
          </cell>
          <cell r="U408">
            <v>32511.23544810967</v>
          </cell>
        </row>
        <row r="409">
          <cell r="A409" t="str">
            <v xml:space="preserve">   3.</v>
          </cell>
          <cell r="C409" t="str">
            <v>TENAGA</v>
          </cell>
        </row>
        <row r="410">
          <cell r="C410" t="str">
            <v>Lebar Hamparan Soil Cement</v>
          </cell>
          <cell r="G410" t="str">
            <v>b</v>
          </cell>
          <cell r="H410">
            <v>6</v>
          </cell>
          <cell r="I410" t="str">
            <v>M</v>
          </cell>
          <cell r="L410" t="str">
            <v>D.</v>
          </cell>
          <cell r="N410" t="str">
            <v>JUMLAH HARGA TENAGA, BAHAN DAN PERALATAN  ( A + B + C )</v>
          </cell>
          <cell r="U410">
            <v>618447.75697588746</v>
          </cell>
        </row>
        <row r="411">
          <cell r="C411" t="str">
            <v>Kadar semen  (3 - 12) %</v>
          </cell>
          <cell r="G411" t="str">
            <v>s</v>
          </cell>
          <cell r="H411">
            <v>7.5</v>
          </cell>
          <cell r="I411" t="str">
            <v>%</v>
          </cell>
          <cell r="L411" t="str">
            <v>E.</v>
          </cell>
          <cell r="N411" t="str">
            <v>OVERHEAD &amp; PROFIT</v>
          </cell>
          <cell r="P411">
            <v>10</v>
          </cell>
          <cell r="Q411" t="str">
            <v>%  x  D</v>
          </cell>
          <cell r="U411">
            <v>61844.775697588746</v>
          </cell>
        </row>
        <row r="412">
          <cell r="C412" t="str">
            <v>Berat jenis tanah</v>
          </cell>
          <cell r="G412" t="str">
            <v>Bj</v>
          </cell>
          <cell r="H412">
            <v>1.6</v>
          </cell>
          <cell r="I412" t="str">
            <v>ton / M3</v>
          </cell>
          <cell r="L412" t="str">
            <v>F.</v>
          </cell>
          <cell r="N412" t="str">
            <v>HARGA SATUAN PEKERJAAN  ( D + E )</v>
          </cell>
          <cell r="U412">
            <v>680292.53267347626</v>
          </cell>
        </row>
        <row r="413">
          <cell r="C413" t="str">
            <v>Setiap hari dengan produksi = {(s : 100) x t x b x Ls} x Bj</v>
          </cell>
          <cell r="G413" t="str">
            <v>Qt</v>
          </cell>
          <cell r="H413">
            <v>43.2</v>
          </cell>
          <cell r="I413" t="str">
            <v>Ton</v>
          </cell>
          <cell r="L413" t="str">
            <v>Note: 1</v>
          </cell>
          <cell r="N413" t="str">
            <v>SATUAN dapat berdasarkan atas jam operasi untuk Tenaga Kerja dan Peralatan, volume dan/atau ukuran</v>
          </cell>
        </row>
        <row r="414">
          <cell r="N414" t="str">
            <v>berat untuk bahan-bahan.</v>
          </cell>
        </row>
        <row r="415">
          <cell r="C415" t="str">
            <v>Kebutuhan tenaga :</v>
          </cell>
          <cell r="L415">
            <v>2</v>
          </cell>
          <cell r="N415" t="str">
            <v>Kuantitas satuan adalah kuantitas setiap komponen untuk menyelesaikan satu satuan pekerjaan dari nomor</v>
          </cell>
        </row>
        <row r="416">
          <cell r="D416" t="str">
            <v>- Pekerja</v>
          </cell>
          <cell r="G416" t="str">
            <v>P</v>
          </cell>
          <cell r="H416">
            <v>15</v>
          </cell>
          <cell r="I416" t="str">
            <v>orang</v>
          </cell>
          <cell r="N416" t="str">
            <v>mata pembayaran.</v>
          </cell>
        </row>
        <row r="417">
          <cell r="D417" t="str">
            <v>- Mandor</v>
          </cell>
          <cell r="G417" t="str">
            <v>M</v>
          </cell>
          <cell r="H417">
            <v>1</v>
          </cell>
          <cell r="I417" t="str">
            <v>orang</v>
          </cell>
          <cell r="L417">
            <v>3</v>
          </cell>
          <cell r="N417" t="str">
            <v>Biaya satuan untuk peralatan sudah termasuk bahan bakar, bahan habis dipakai dan operator.</v>
          </cell>
        </row>
        <row r="418">
          <cell r="L418">
            <v>4</v>
          </cell>
          <cell r="N418" t="str">
            <v>Biaya satuan sudah termasuk pengeluaran untuk seluruh pajak yang berkaitan (tetapi tidak termasuk PPN</v>
          </cell>
        </row>
        <row r="419">
          <cell r="J419" t="str">
            <v>Berlanjut ke halaman berikut</v>
          </cell>
          <cell r="N419" t="str">
            <v>yang dibayar dari kontrak) dan biaya-biaya lainnya.</v>
          </cell>
        </row>
        <row r="420">
          <cell r="A420" t="str">
            <v>ITEM PEMBAYARAN NO.</v>
          </cell>
          <cell r="D420" t="str">
            <v>:  4.2 (4)</v>
          </cell>
          <cell r="J420" t="str">
            <v>Analisa EI-424</v>
          </cell>
        </row>
        <row r="421">
          <cell r="A421" t="str">
            <v>JENIS PEKERJAAN</v>
          </cell>
          <cell r="D421" t="str">
            <v>:  SEMEN Utk. Pond. Semen Tanah</v>
          </cell>
        </row>
        <row r="422">
          <cell r="A422" t="str">
            <v>SATUAN PEMBAYARAN</v>
          </cell>
          <cell r="D422" t="str">
            <v>:  TON</v>
          </cell>
          <cell r="J422" t="str">
            <v xml:space="preserve">         URAIAN ANALISA HARGA SATUAN</v>
          </cell>
        </row>
        <row r="423">
          <cell r="J423" t="str">
            <v>Lanjutan</v>
          </cell>
        </row>
        <row r="425">
          <cell r="A425" t="str">
            <v>No.</v>
          </cell>
          <cell r="C425" t="str">
            <v>U R A I A N</v>
          </cell>
          <cell r="G425" t="str">
            <v>KODE</v>
          </cell>
          <cell r="H425" t="str">
            <v>KOEF.</v>
          </cell>
          <cell r="I425" t="str">
            <v>SATUAN</v>
          </cell>
          <cell r="J425" t="str">
            <v>KETERANGAN</v>
          </cell>
        </row>
        <row r="428">
          <cell r="C428" t="str">
            <v>Koefisien tenaga / Ton  :</v>
          </cell>
        </row>
        <row r="429">
          <cell r="D429" t="str">
            <v>- Pekerja</v>
          </cell>
          <cell r="E429" t="str">
            <v>= (Tk x P) : Qt</v>
          </cell>
          <cell r="G429" t="str">
            <v>(L01)</v>
          </cell>
          <cell r="H429">
            <v>2.4305555555555554</v>
          </cell>
          <cell r="I429" t="str">
            <v>Jam</v>
          </cell>
        </row>
        <row r="430">
          <cell r="D430" t="str">
            <v>- Mandor</v>
          </cell>
          <cell r="E430" t="str">
            <v>= (Tk x M) : Qt</v>
          </cell>
          <cell r="G430" t="str">
            <v>(L03)</v>
          </cell>
          <cell r="H430">
            <v>0.16203703703703703</v>
          </cell>
          <cell r="I430" t="str">
            <v>Jam</v>
          </cell>
        </row>
        <row r="433">
          <cell r="A433" t="str">
            <v>4.</v>
          </cell>
          <cell r="C433" t="str">
            <v>HARGA DASAR SATUAN UPAH, BAHAN DAN ALAT</v>
          </cell>
        </row>
        <row r="434">
          <cell r="C434" t="str">
            <v>Lihat lampiran.</v>
          </cell>
        </row>
        <row r="437">
          <cell r="A437" t="str">
            <v>5.</v>
          </cell>
          <cell r="C437" t="str">
            <v>ANALISA HARGA SATUAN PEKERJAAN</v>
          </cell>
        </row>
        <row r="438">
          <cell r="C438" t="str">
            <v>Lihat perhitungan dalam FORMULIR STANDAR UNTUK</v>
          </cell>
        </row>
        <row r="439">
          <cell r="C439" t="str">
            <v>PEREKEMAN ANALISA MASING-MASING HARGA</v>
          </cell>
        </row>
        <row r="440">
          <cell r="C440" t="str">
            <v>SATUAN.</v>
          </cell>
        </row>
        <row r="441">
          <cell r="C441" t="str">
            <v>Didapat Harga Satuan Pekerjaan :</v>
          </cell>
        </row>
        <row r="443">
          <cell r="C443" t="str">
            <v xml:space="preserve">Rp.  </v>
          </cell>
          <cell r="D443">
            <v>680292.53267347626</v>
          </cell>
          <cell r="E443" t="str">
            <v xml:space="preserve"> / Ton</v>
          </cell>
        </row>
        <row r="446">
          <cell r="A446" t="str">
            <v>6.</v>
          </cell>
          <cell r="C446" t="str">
            <v>WAKTU PELAKSANAAN YANG DIPERLUKAN</v>
          </cell>
        </row>
        <row r="447">
          <cell r="C447" t="str">
            <v>Waktu pelaksanaan</v>
          </cell>
          <cell r="D447" t="str">
            <v>:  . . . . . . .  bulan</v>
          </cell>
        </row>
        <row r="449">
          <cell r="A449" t="str">
            <v>7.</v>
          </cell>
          <cell r="C449" t="str">
            <v>VOLUME PEKERJAAN YANG DIPERLUKAN</v>
          </cell>
        </row>
        <row r="450">
          <cell r="C450" t="str">
            <v>Volume pekerjaan  :</v>
          </cell>
          <cell r="D450">
            <v>0</v>
          </cell>
          <cell r="E450" t="str">
            <v>Ton</v>
          </cell>
        </row>
        <row r="479">
          <cell r="A479" t="str">
            <v>ITEM PEMBAYARAN NO.</v>
          </cell>
          <cell r="D479" t="str">
            <v>:  4.2 (3)</v>
          </cell>
          <cell r="J479" t="str">
            <v>Analisa EI-423</v>
          </cell>
          <cell r="T479" t="str">
            <v>Analisa EI-423</v>
          </cell>
        </row>
        <row r="480">
          <cell r="A480" t="str">
            <v>JENIS PEKERJAAN</v>
          </cell>
          <cell r="D480" t="str">
            <v>:  Lapis Pondasi Semen Tanah</v>
          </cell>
        </row>
        <row r="481">
          <cell r="A481" t="str">
            <v>SATUAN PEMBAYARAN</v>
          </cell>
          <cell r="D481" t="str">
            <v>:  M3</v>
          </cell>
          <cell r="J481" t="str">
            <v xml:space="preserve">         URAIAN ANALISA HARGA SATUAN</v>
          </cell>
          <cell r="L481" t="str">
            <v>FORMULIR STANDAR UNTUK</v>
          </cell>
        </row>
        <row r="482">
          <cell r="L482" t="str">
            <v>PEREKAMAN ANALISA MASING-MASING HARGA SATUAN</v>
          </cell>
        </row>
        <row r="483">
          <cell r="L483">
            <v>0</v>
          </cell>
        </row>
        <row r="484">
          <cell r="A484" t="str">
            <v>No.</v>
          </cell>
          <cell r="C484" t="str">
            <v>U R A I A N</v>
          </cell>
          <cell r="G484" t="str">
            <v>KODE</v>
          </cell>
          <cell r="H484" t="str">
            <v>KOEF.</v>
          </cell>
          <cell r="I484" t="str">
            <v>SATUAN</v>
          </cell>
          <cell r="J484" t="str">
            <v>KETERANGAN</v>
          </cell>
        </row>
        <row r="486">
          <cell r="L486" t="str">
            <v>PROYEK</v>
          </cell>
          <cell r="O486" t="str">
            <v>:</v>
          </cell>
        </row>
        <row r="487">
          <cell r="A487" t="str">
            <v>I.</v>
          </cell>
          <cell r="C487" t="str">
            <v>ASUMSI</v>
          </cell>
          <cell r="L487" t="str">
            <v>No. PAKET KONTRAK</v>
          </cell>
          <cell r="O487" t="str">
            <v>:</v>
          </cell>
        </row>
        <row r="488">
          <cell r="A488">
            <v>1</v>
          </cell>
          <cell r="C488" t="str">
            <v>Pekerjaan dilakukan secara mekanik</v>
          </cell>
          <cell r="L488" t="str">
            <v>NAMA PAKET</v>
          </cell>
          <cell r="O488" t="str">
            <v>:</v>
          </cell>
        </row>
        <row r="489">
          <cell r="A489">
            <v>2</v>
          </cell>
          <cell r="C489" t="str">
            <v>Lokasi pekerjaan : sepanjang jalan</v>
          </cell>
          <cell r="L489" t="str">
            <v>PROP / KAB / KODYA</v>
          </cell>
          <cell r="O489" t="str">
            <v>:</v>
          </cell>
        </row>
        <row r="490">
          <cell r="A490">
            <v>3</v>
          </cell>
          <cell r="C490" t="str">
            <v>Kondisi Jalan   :  sedang / baik</v>
          </cell>
          <cell r="L490" t="str">
            <v>ITEM PEMBAYARAN NO.</v>
          </cell>
          <cell r="O490" t="str">
            <v>:  4.2 (3)</v>
          </cell>
          <cell r="R490" t="str">
            <v>PERKIRAAN VOL. PEK.</v>
          </cell>
          <cell r="T490" t="str">
            <v>:</v>
          </cell>
          <cell r="U490">
            <v>0</v>
          </cell>
        </row>
        <row r="491">
          <cell r="A491">
            <v>4</v>
          </cell>
          <cell r="C491" t="str">
            <v>Jarak rata-rata sumber material ke lokasi pekerjaan</v>
          </cell>
          <cell r="G491" t="str">
            <v>L</v>
          </cell>
          <cell r="H491">
            <v>8.7249999999999996</v>
          </cell>
          <cell r="I491" t="str">
            <v>Km</v>
          </cell>
          <cell r="L491" t="str">
            <v>JENIS PEKERJAAN</v>
          </cell>
          <cell r="O491" t="str">
            <v>:  Lapis Pondasi Semen Tanah</v>
          </cell>
          <cell r="R491" t="str">
            <v>TOTAL HARGA (Rp.)</v>
          </cell>
          <cell r="T491" t="str">
            <v>:</v>
          </cell>
          <cell r="U491">
            <v>0</v>
          </cell>
        </row>
        <row r="492">
          <cell r="A492">
            <v>5</v>
          </cell>
          <cell r="C492" t="str">
            <v>Jam kerja efektif per-hari</v>
          </cell>
          <cell r="G492" t="str">
            <v>Tk</v>
          </cell>
          <cell r="H492">
            <v>7</v>
          </cell>
          <cell r="I492" t="str">
            <v>Jam</v>
          </cell>
          <cell r="L492" t="str">
            <v>SATUAN PEMBAYARAN</v>
          </cell>
          <cell r="O492" t="str">
            <v>:  M3</v>
          </cell>
          <cell r="R492" t="str">
            <v>% THD. BIAYA PROYEK</v>
          </cell>
          <cell r="T492" t="str">
            <v>:</v>
          </cell>
          <cell r="U492" t="e">
            <v>#DIV/0!</v>
          </cell>
        </row>
        <row r="493">
          <cell r="A493">
            <v>6</v>
          </cell>
          <cell r="C493" t="str">
            <v>Harga pembayaran tidak termasuk semen ( semen</v>
          </cell>
        </row>
        <row r="494">
          <cell r="C494" t="str">
            <v>dibayar dalam item tersendiri)</v>
          </cell>
        </row>
        <row r="495">
          <cell r="A495">
            <v>7</v>
          </cell>
          <cell r="C495" t="str">
            <v>Satu hari dapat diselesaikan hamparan Soil Cement</v>
          </cell>
          <cell r="Q495" t="str">
            <v>PERKIRAAN</v>
          </cell>
          <cell r="R495" t="str">
            <v>HARGA</v>
          </cell>
          <cell r="S495" t="str">
            <v>JUMLAH</v>
          </cell>
        </row>
        <row r="496">
          <cell r="C496" t="str">
            <v>sepanjang</v>
          </cell>
          <cell r="G496" t="str">
            <v>Ls</v>
          </cell>
          <cell r="H496">
            <v>400</v>
          </cell>
          <cell r="I496" t="str">
            <v>M</v>
          </cell>
          <cell r="L496" t="str">
            <v>NO.</v>
          </cell>
          <cell r="N496" t="str">
            <v>KOMPONEN</v>
          </cell>
          <cell r="P496" t="str">
            <v>SATUAN</v>
          </cell>
          <cell r="Q496" t="str">
            <v>KUANTITAS</v>
          </cell>
          <cell r="R496" t="str">
            <v>SATUAN</v>
          </cell>
          <cell r="S496" t="str">
            <v>HARGA</v>
          </cell>
        </row>
        <row r="497">
          <cell r="A497">
            <v>8</v>
          </cell>
          <cell r="C497" t="str">
            <v>Faktor kembang material (padat - lepas)</v>
          </cell>
          <cell r="G497" t="str">
            <v>Fk</v>
          </cell>
          <cell r="H497">
            <v>1.2</v>
          </cell>
          <cell r="I497" t="str">
            <v>-</v>
          </cell>
          <cell r="R497" t="str">
            <v>(Rp.)</v>
          </cell>
          <cell r="S497" t="str">
            <v>(Rp.)</v>
          </cell>
        </row>
        <row r="498">
          <cell r="A498">
            <v>9</v>
          </cell>
          <cell r="C498" t="str">
            <v>Tebal hamparan padat</v>
          </cell>
          <cell r="G498" t="str">
            <v>t</v>
          </cell>
          <cell r="H498">
            <v>0.15</v>
          </cell>
          <cell r="I498" t="str">
            <v>M</v>
          </cell>
        </row>
        <row r="500">
          <cell r="A500" t="str">
            <v>II.</v>
          </cell>
          <cell r="C500" t="str">
            <v>URUTAN KERJA</v>
          </cell>
          <cell r="L500" t="str">
            <v>A.</v>
          </cell>
          <cell r="N500" t="str">
            <v>TENAGA</v>
          </cell>
        </row>
        <row r="501">
          <cell r="A501">
            <v>1</v>
          </cell>
          <cell r="C501" t="str">
            <v>Whell Loader memuat material ke dalam Dump Truck</v>
          </cell>
        </row>
        <row r="502">
          <cell r="C502" t="str">
            <v>di lokasi sumber bahan</v>
          </cell>
          <cell r="L502" t="str">
            <v>1.</v>
          </cell>
          <cell r="N502" t="str">
            <v>Pekerja</v>
          </cell>
          <cell r="O502" t="str">
            <v>(L01)</v>
          </cell>
          <cell r="P502" t="str">
            <v>Jam</v>
          </cell>
          <cell r="Q502">
            <v>0.12494422132976349</v>
          </cell>
          <cell r="R502">
            <v>2857.14</v>
          </cell>
          <cell r="U502">
            <v>356.98313253012043</v>
          </cell>
        </row>
        <row r="503">
          <cell r="A503">
            <v>2</v>
          </cell>
          <cell r="C503" t="str">
            <v>Dump Truck mengangkut material ke lokasi pekerjaan</v>
          </cell>
          <cell r="L503" t="str">
            <v>2.</v>
          </cell>
          <cell r="N503" t="str">
            <v>Mandor</v>
          </cell>
          <cell r="O503" t="str">
            <v>(L03)</v>
          </cell>
          <cell r="P503" t="str">
            <v>Jam</v>
          </cell>
          <cell r="Q503">
            <v>1.7849174475680501E-2</v>
          </cell>
          <cell r="R503">
            <v>3214.29</v>
          </cell>
          <cell r="U503">
            <v>57.372423025435076</v>
          </cell>
        </row>
        <row r="504">
          <cell r="A504">
            <v>3</v>
          </cell>
          <cell r="C504" t="str">
            <v>Motor Grader menghampar material di lokasi pekerjaan</v>
          </cell>
        </row>
        <row r="505">
          <cell r="A505">
            <v>4</v>
          </cell>
          <cell r="C505" t="str">
            <v>Semen dan material tanah diaduk ditempat dengan</v>
          </cell>
        </row>
        <row r="506">
          <cell r="C506" t="str">
            <v>menggunakan Vulvi Mixer</v>
          </cell>
          <cell r="Q506" t="str">
            <v xml:space="preserve">JUMLAH HARGA TENAGA   </v>
          </cell>
          <cell r="U506">
            <v>414.3555555555555</v>
          </cell>
        </row>
        <row r="507">
          <cell r="A507">
            <v>5</v>
          </cell>
          <cell r="C507" t="str">
            <v>Sebelum pemadatan material dibasahi dengan</v>
          </cell>
        </row>
        <row r="508">
          <cell r="C508" t="str">
            <v>menggunakan Water Tank Truck</v>
          </cell>
          <cell r="L508" t="str">
            <v>B.</v>
          </cell>
          <cell r="N508" t="str">
            <v>BAHAN</v>
          </cell>
        </row>
        <row r="509">
          <cell r="A509">
            <v>6</v>
          </cell>
          <cell r="C509" t="str">
            <v>Pemadatan dilakukan dengan menggunakan</v>
          </cell>
          <cell r="L509" t="str">
            <v>1.</v>
          </cell>
          <cell r="N509" t="str">
            <v>Tanah Timbunan  (M08)</v>
          </cell>
          <cell r="P509" t="str">
            <v>M3</v>
          </cell>
          <cell r="Q509">
            <v>1.2</v>
          </cell>
          <cell r="R509">
            <v>20000</v>
          </cell>
          <cell r="U509">
            <v>24000</v>
          </cell>
        </row>
        <row r="510">
          <cell r="C510" t="str">
            <v>Vibrator Roller dan Pneumatic Tire Roller</v>
          </cell>
        </row>
        <row r="511">
          <cell r="A511">
            <v>7</v>
          </cell>
          <cell r="C511" t="str">
            <v>Selama pelaksanaan pekerjaan sekelompok pekerja</v>
          </cell>
        </row>
        <row r="512">
          <cell r="C512" t="str">
            <v>akan merapikan tepi hamparan dan level permukaan</v>
          </cell>
        </row>
        <row r="513">
          <cell r="C513" t="str">
            <v>dengan menggunakan alat bantu</v>
          </cell>
        </row>
        <row r="515">
          <cell r="A515" t="str">
            <v>III.</v>
          </cell>
          <cell r="C515" t="str">
            <v>PEMAKAIAN BAHAN, ALAT DAN TENAGA</v>
          </cell>
        </row>
        <row r="516">
          <cell r="Q516" t="str">
            <v xml:space="preserve">JUMLAH HARGA BAHAN   </v>
          </cell>
          <cell r="U516">
            <v>24000</v>
          </cell>
        </row>
        <row r="517">
          <cell r="A517" t="str">
            <v>1.</v>
          </cell>
          <cell r="C517" t="str">
            <v>BAHAN</v>
          </cell>
        </row>
        <row r="518">
          <cell r="C518" t="str">
            <v>Setiap M3 Soil Cement padat diperlukan = 1 x Fk</v>
          </cell>
          <cell r="G518" t="str">
            <v>(M08)</v>
          </cell>
          <cell r="H518">
            <v>1.2</v>
          </cell>
          <cell r="I518" t="str">
            <v>M3</v>
          </cell>
          <cell r="L518" t="str">
            <v>C.</v>
          </cell>
          <cell r="N518" t="str">
            <v>PERALATAN</v>
          </cell>
        </row>
        <row r="519">
          <cell r="L519" t="str">
            <v>1.</v>
          </cell>
          <cell r="N519" t="str">
            <v>Wheel Loader</v>
          </cell>
          <cell r="O519" t="str">
            <v>(E15)</v>
          </cell>
          <cell r="P519" t="str">
            <v>Jam</v>
          </cell>
          <cell r="Q519">
            <v>1.7849174475680497E-2</v>
          </cell>
          <cell r="R519">
            <v>163808.13869490434</v>
          </cell>
          <cell r="U519">
            <v>2923.8400481018175</v>
          </cell>
        </row>
        <row r="520">
          <cell r="A520" t="str">
            <v>2.</v>
          </cell>
          <cell r="C520" t="str">
            <v>ALAT</v>
          </cell>
          <cell r="L520" t="str">
            <v>2.</v>
          </cell>
          <cell r="N520" t="str">
            <v>Dump Truck</v>
          </cell>
          <cell r="O520" t="str">
            <v>(E08)</v>
          </cell>
          <cell r="P520" t="str">
            <v>Jam</v>
          </cell>
          <cell r="Q520">
            <v>0.16651888679214849</v>
          </cell>
          <cell r="R520">
            <v>153645.58193291764</v>
          </cell>
          <cell r="U520">
            <v>25584.89126400129</v>
          </cell>
        </row>
        <row r="521">
          <cell r="A521" t="str">
            <v>2.a.</v>
          </cell>
          <cell r="C521" t="str">
            <v>WHEL LOADER</v>
          </cell>
          <cell r="G521" t="str">
            <v>(E15)</v>
          </cell>
          <cell r="L521" t="str">
            <v>3.</v>
          </cell>
          <cell r="N521" t="str">
            <v>Motor Grader</v>
          </cell>
          <cell r="O521" t="str">
            <v>(E13)</v>
          </cell>
          <cell r="P521" t="str">
            <v>Jam</v>
          </cell>
          <cell r="Q521">
            <v>8.3668005354752342E-3</v>
          </cell>
          <cell r="R521">
            <v>201666.62574070093</v>
          </cell>
          <cell r="U521">
            <v>1687.3044322347801</v>
          </cell>
        </row>
        <row r="522">
          <cell r="C522" t="str">
            <v>Kapasitas bucket</v>
          </cell>
          <cell r="G522" t="str">
            <v>V</v>
          </cell>
          <cell r="H522">
            <v>1.5</v>
          </cell>
          <cell r="I522" t="str">
            <v>M3</v>
          </cell>
          <cell r="L522" t="str">
            <v>4.</v>
          </cell>
          <cell r="N522" t="str">
            <v>Tandem Roller</v>
          </cell>
          <cell r="O522" t="str">
            <v>(E17)</v>
          </cell>
          <cell r="P522" t="str">
            <v>Jam</v>
          </cell>
          <cell r="Q522">
            <v>1.7849174475680501E-2</v>
          </cell>
          <cell r="R522">
            <v>293927.19306224468</v>
          </cell>
          <cell r="U522">
            <v>5246.3577521150328</v>
          </cell>
        </row>
        <row r="523">
          <cell r="C523" t="str">
            <v>Faktor bucket</v>
          </cell>
          <cell r="G523" t="str">
            <v>Fb</v>
          </cell>
          <cell r="H523">
            <v>0.9</v>
          </cell>
          <cell r="I523" t="str">
            <v>-</v>
          </cell>
          <cell r="J523" t="str">
            <v>Pemuatan ringan</v>
          </cell>
          <cell r="L523" t="str">
            <v>5.</v>
          </cell>
          <cell r="N523" t="str">
            <v>P. Tyre Roller</v>
          </cell>
          <cell r="O523" t="str">
            <v>(E18)</v>
          </cell>
          <cell r="P523" t="str">
            <v>Jam</v>
          </cell>
          <cell r="Q523">
            <v>8.5676037483266403E-3</v>
          </cell>
          <cell r="R523">
            <v>113384.24751021285</v>
          </cell>
          <cell r="U523">
            <v>971.43130396969514</v>
          </cell>
        </row>
        <row r="524">
          <cell r="C524" t="str">
            <v>Faktor efisiensi alat</v>
          </cell>
          <cell r="G524" t="str">
            <v>Fa</v>
          </cell>
          <cell r="H524">
            <v>0.83</v>
          </cell>
          <cell r="I524" t="str">
            <v>-</v>
          </cell>
          <cell r="L524" t="str">
            <v>6.</v>
          </cell>
          <cell r="N524" t="str">
            <v>Water Tanker</v>
          </cell>
          <cell r="O524" t="str">
            <v>(E23)</v>
          </cell>
          <cell r="P524" t="str">
            <v>Jam</v>
          </cell>
          <cell r="Q524">
            <v>7.0281124497991983E-3</v>
          </cell>
          <cell r="R524">
            <v>67020.510980434308</v>
          </cell>
          <cell r="U524">
            <v>471.02768761349421</v>
          </cell>
        </row>
        <row r="525">
          <cell r="C525" t="str">
            <v>Waktu siklus :</v>
          </cell>
          <cell r="G525" t="str">
            <v>Ts1</v>
          </cell>
          <cell r="L525" t="str">
            <v>7.</v>
          </cell>
          <cell r="N525" t="str">
            <v>Fulvi Mixer</v>
          </cell>
          <cell r="O525" t="str">
            <v>(E27)</v>
          </cell>
          <cell r="P525" t="str">
            <v>Jam</v>
          </cell>
          <cell r="Q525">
            <v>1.9277108433734941E-2</v>
          </cell>
          <cell r="R525">
            <v>559029.00777943374</v>
          </cell>
          <cell r="U525">
            <v>10776.462800567399</v>
          </cell>
        </row>
        <row r="526">
          <cell r="C526" t="str">
            <v>- Muat</v>
          </cell>
          <cell r="G526" t="str">
            <v>T1</v>
          </cell>
          <cell r="H526">
            <v>0.5</v>
          </cell>
          <cell r="I526" t="str">
            <v>menit</v>
          </cell>
          <cell r="L526" t="str">
            <v>8.</v>
          </cell>
          <cell r="N526" t="str">
            <v>Alat Bantu</v>
          </cell>
          <cell r="P526" t="str">
            <v>Ls</v>
          </cell>
          <cell r="Q526">
            <v>1</v>
          </cell>
          <cell r="R526">
            <v>90</v>
          </cell>
          <cell r="U526">
            <v>90</v>
          </cell>
        </row>
        <row r="527">
          <cell r="C527" t="str">
            <v>- Lain-lain</v>
          </cell>
          <cell r="G527" t="str">
            <v>T2</v>
          </cell>
          <cell r="H527">
            <v>0.5</v>
          </cell>
          <cell r="I527" t="str">
            <v>menit</v>
          </cell>
        </row>
        <row r="528">
          <cell r="G528" t="str">
            <v>Ts1</v>
          </cell>
          <cell r="H528">
            <v>1</v>
          </cell>
          <cell r="I528" t="str">
            <v>menit</v>
          </cell>
          <cell r="Q528" t="str">
            <v xml:space="preserve">JUMLAH HARGA PERALATAN   </v>
          </cell>
          <cell r="U528">
            <v>47751.31528860351</v>
          </cell>
        </row>
        <row r="530">
          <cell r="C530" t="str">
            <v>Kap. Prod. / Jam  =</v>
          </cell>
          <cell r="D530" t="str">
            <v>V x Fb x Fa x 60</v>
          </cell>
          <cell r="G530" t="str">
            <v>Q1</v>
          </cell>
          <cell r="H530">
            <v>56.025000000000006</v>
          </cell>
          <cell r="I530" t="str">
            <v>M3</v>
          </cell>
          <cell r="L530" t="str">
            <v>D.</v>
          </cell>
          <cell r="N530" t="str">
            <v>JUMLAH HARGA TENAGA, BAHAN DAN PERALATAN  ( A + B + C )</v>
          </cell>
          <cell r="U530">
            <v>72165.67084415906</v>
          </cell>
        </row>
        <row r="531">
          <cell r="D531" t="str">
            <v>Fk x Ts1</v>
          </cell>
          <cell r="L531" t="str">
            <v>E.</v>
          </cell>
          <cell r="N531" t="str">
            <v>OVERHEAD &amp; PROFIT</v>
          </cell>
          <cell r="P531">
            <v>10</v>
          </cell>
          <cell r="Q531" t="str">
            <v>%  x  D</v>
          </cell>
          <cell r="U531">
            <v>7216.5670844159067</v>
          </cell>
        </row>
        <row r="532">
          <cell r="L532" t="str">
            <v>F.</v>
          </cell>
          <cell r="N532" t="str">
            <v>HARGA SATUAN PEKERJAAN  ( D + E )</v>
          </cell>
          <cell r="U532">
            <v>79382.237928574963</v>
          </cell>
        </row>
        <row r="533">
          <cell r="C533" t="str">
            <v>Koefisien Alat / M3</v>
          </cell>
          <cell r="D533" t="str">
            <v xml:space="preserve"> = 1 / Q1</v>
          </cell>
          <cell r="G533" t="str">
            <v>(E15)</v>
          </cell>
          <cell r="H533">
            <v>1.7849174475680497E-2</v>
          </cell>
          <cell r="I533" t="str">
            <v>Jam</v>
          </cell>
          <cell r="L533" t="str">
            <v>Note: 1</v>
          </cell>
          <cell r="N533" t="str">
            <v>SATUAN dapat berdasarkan atas jam operasi untuk Tenaga Kerja dan Peralatan, volume dan/atau ukuran</v>
          </cell>
        </row>
        <row r="534">
          <cell r="N534" t="str">
            <v>berat untuk bahan-bahan.</v>
          </cell>
        </row>
        <row r="535">
          <cell r="L535">
            <v>2</v>
          </cell>
          <cell r="N535" t="str">
            <v>Kuantitas satuan adalah kuantitas setiap komponen untuk menyelesaikan satu satuan pekerjaan dari nomor</v>
          </cell>
        </row>
        <row r="536">
          <cell r="N536" t="str">
            <v>mata pembayaran.</v>
          </cell>
        </row>
        <row r="537">
          <cell r="L537">
            <v>3</v>
          </cell>
          <cell r="N537" t="str">
            <v>Biaya satuan untuk peralatan sudah termasuk bahan bakar, bahan habis dipakai dan operator.</v>
          </cell>
        </row>
        <row r="538">
          <cell r="L538">
            <v>4</v>
          </cell>
          <cell r="N538" t="str">
            <v>Biaya satuan sudah termasuk pengeluaran untuk seluruh pajak yang berkaitan (tetapi tidak termasuk PPN</v>
          </cell>
        </row>
        <row r="539">
          <cell r="J539" t="str">
            <v>Berlanjut ke halaman berikut</v>
          </cell>
          <cell r="N539" t="str">
            <v>yang dibayar dari kontrak) dan biaya-biaya lainnya.</v>
          </cell>
        </row>
        <row r="540">
          <cell r="A540" t="str">
            <v>ITEM PEMBAYARAN NO.</v>
          </cell>
          <cell r="D540" t="str">
            <v>:  4.2 (3)</v>
          </cell>
          <cell r="J540" t="str">
            <v>Analisa EI-423</v>
          </cell>
        </row>
        <row r="541">
          <cell r="A541" t="str">
            <v>JENIS PEKERJAAN</v>
          </cell>
          <cell r="D541" t="str">
            <v>:  Lapis Pondasi Semen Tanah</v>
          </cell>
        </row>
        <row r="542">
          <cell r="A542" t="str">
            <v>SATUAN PEMBAYARAN</v>
          </cell>
          <cell r="D542" t="str">
            <v>:  M3</v>
          </cell>
          <cell r="J542" t="str">
            <v xml:space="preserve">         URAIAN ANALISA HARGA SATUAN</v>
          </cell>
        </row>
        <row r="543">
          <cell r="J543" t="str">
            <v>Lanjutan</v>
          </cell>
        </row>
        <row r="545">
          <cell r="A545" t="str">
            <v>No.</v>
          </cell>
          <cell r="C545" t="str">
            <v>U R A I A N</v>
          </cell>
          <cell r="G545" t="str">
            <v>KODE</v>
          </cell>
          <cell r="H545" t="str">
            <v>KOEF.</v>
          </cell>
          <cell r="I545" t="str">
            <v>SATUAN</v>
          </cell>
          <cell r="J545" t="str">
            <v>KETERANGAN</v>
          </cell>
        </row>
        <row r="548">
          <cell r="A548" t="str">
            <v>2.b.</v>
          </cell>
          <cell r="C548" t="str">
            <v>DUMP TRUCK</v>
          </cell>
          <cell r="G548" t="str">
            <v>(E08)</v>
          </cell>
        </row>
        <row r="549">
          <cell r="C549" t="str">
            <v>Kapasitas bak</v>
          </cell>
          <cell r="G549" t="str">
            <v>V</v>
          </cell>
          <cell r="H549">
            <v>4</v>
          </cell>
          <cell r="I549" t="str">
            <v>M3</v>
          </cell>
        </row>
        <row r="550">
          <cell r="C550" t="str">
            <v>Faktor efisiensi alat</v>
          </cell>
          <cell r="G550" t="str">
            <v>Fa</v>
          </cell>
          <cell r="H550">
            <v>0.83</v>
          </cell>
          <cell r="I550" t="str">
            <v>-</v>
          </cell>
        </row>
        <row r="551">
          <cell r="C551" t="str">
            <v>Kecepatan rata-rata bermuatan</v>
          </cell>
          <cell r="G551" t="str">
            <v>v1</v>
          </cell>
          <cell r="H551">
            <v>45</v>
          </cell>
          <cell r="I551" t="str">
            <v>Km / Jam</v>
          </cell>
        </row>
        <row r="552">
          <cell r="C552" t="str">
            <v>Kecepatan rata-rata kosong</v>
          </cell>
          <cell r="G552" t="str">
            <v>v2</v>
          </cell>
          <cell r="H552">
            <v>60</v>
          </cell>
          <cell r="I552" t="str">
            <v>Km / Jam</v>
          </cell>
        </row>
        <row r="553">
          <cell r="C553" t="str">
            <v>Waktu Siklus  :  - Waktu memuat = V : Q1 x 60</v>
          </cell>
          <cell r="G553" t="str">
            <v>T1</v>
          </cell>
          <cell r="H553">
            <v>4.283801874163319</v>
          </cell>
          <cell r="I553" t="str">
            <v>menit</v>
          </cell>
        </row>
        <row r="554">
          <cell r="C554" t="str">
            <v>- Waktu tempuh isi          = (L : v1) x 60</v>
          </cell>
          <cell r="G554" t="str">
            <v>T2</v>
          </cell>
          <cell r="H554">
            <v>11.633333333333333</v>
          </cell>
          <cell r="I554" t="str">
            <v>menit</v>
          </cell>
        </row>
        <row r="555">
          <cell r="C555" t="str">
            <v>- Waktu tempuh kosong   = (L : v2) x 60</v>
          </cell>
          <cell r="G555" t="str">
            <v>T3</v>
          </cell>
          <cell r="H555">
            <v>8.7249999999999996</v>
          </cell>
          <cell r="I555" t="str">
            <v>menit</v>
          </cell>
        </row>
        <row r="556">
          <cell r="C556" t="str">
            <v>- Lain-lain</v>
          </cell>
          <cell r="G556" t="str">
            <v>T4</v>
          </cell>
          <cell r="H556">
            <v>3</v>
          </cell>
          <cell r="I556" t="str">
            <v>menit</v>
          </cell>
        </row>
        <row r="557">
          <cell r="G557" t="str">
            <v>Ts2</v>
          </cell>
          <cell r="H557">
            <v>27.642135207496651</v>
          </cell>
          <cell r="I557" t="str">
            <v>menit</v>
          </cell>
        </row>
        <row r="559">
          <cell r="C559" t="str">
            <v>Kapasitas Prod. / jam =</v>
          </cell>
          <cell r="E559" t="str">
            <v>V x Fa x 60</v>
          </cell>
          <cell r="G559" t="str">
            <v>Q2</v>
          </cell>
          <cell r="H559">
            <v>6.0053247968695338</v>
          </cell>
          <cell r="I559" t="str">
            <v>M3</v>
          </cell>
        </row>
        <row r="560">
          <cell r="E560" t="str">
            <v xml:space="preserve">   Fk x Ts2</v>
          </cell>
        </row>
        <row r="562">
          <cell r="C562" t="str">
            <v>Koefisien Alat / M3</v>
          </cell>
          <cell r="D562" t="str">
            <v xml:space="preserve"> =    1 / Q2</v>
          </cell>
          <cell r="G562" t="str">
            <v>(E08)</v>
          </cell>
          <cell r="H562">
            <v>0.16651888679214849</v>
          </cell>
          <cell r="I562" t="str">
            <v>Jam</v>
          </cell>
        </row>
        <row r="564">
          <cell r="A564" t="str">
            <v>2.c.</v>
          </cell>
          <cell r="C564" t="str">
            <v>MOTOR GRADER</v>
          </cell>
          <cell r="G564" t="str">
            <v>(E13)</v>
          </cell>
        </row>
        <row r="565">
          <cell r="C565" t="str">
            <v>Panjang hamparan</v>
          </cell>
          <cell r="G565" t="str">
            <v>Lh</v>
          </cell>
          <cell r="H565">
            <v>100</v>
          </cell>
          <cell r="I565" t="str">
            <v>M</v>
          </cell>
        </row>
        <row r="566">
          <cell r="C566" t="str">
            <v>Lebar efektif kerja blade</v>
          </cell>
          <cell r="G566" t="str">
            <v>b</v>
          </cell>
          <cell r="H566">
            <v>2.4</v>
          </cell>
          <cell r="I566" t="str">
            <v>M</v>
          </cell>
        </row>
        <row r="567">
          <cell r="C567" t="str">
            <v>Faktor efisiensi alat</v>
          </cell>
          <cell r="G567" t="str">
            <v>Fa</v>
          </cell>
          <cell r="H567">
            <v>0.83</v>
          </cell>
          <cell r="I567" t="str">
            <v>-</v>
          </cell>
        </row>
        <row r="568">
          <cell r="C568" t="str">
            <v>Kecepatan rata-rata alat</v>
          </cell>
          <cell r="G568" t="str">
            <v>v</v>
          </cell>
          <cell r="H568">
            <v>4</v>
          </cell>
          <cell r="I568" t="str">
            <v>Km / Jam</v>
          </cell>
        </row>
        <row r="569">
          <cell r="C569" t="str">
            <v>Jumlah lintasan</v>
          </cell>
          <cell r="G569" t="str">
            <v>n</v>
          </cell>
          <cell r="H569">
            <v>6</v>
          </cell>
          <cell r="I569" t="str">
            <v>lintasan</v>
          </cell>
          <cell r="J569" t="str">
            <v>3 x pp</v>
          </cell>
        </row>
        <row r="570">
          <cell r="C570" t="str">
            <v>Waktu siklus</v>
          </cell>
          <cell r="G570" t="str">
            <v>Ts3</v>
          </cell>
        </row>
        <row r="571">
          <cell r="C571" t="str">
            <v>- Perataan 1 lintasan  = Lh : (v x 1000) x 60</v>
          </cell>
          <cell r="G571" t="str">
            <v>T1</v>
          </cell>
          <cell r="H571">
            <v>1.5</v>
          </cell>
          <cell r="I571" t="str">
            <v>menit</v>
          </cell>
        </row>
        <row r="572">
          <cell r="C572" t="str">
            <v>- Lain-lain</v>
          </cell>
          <cell r="G572" t="str">
            <v>T2</v>
          </cell>
          <cell r="H572">
            <v>1</v>
          </cell>
          <cell r="I572" t="str">
            <v>menit</v>
          </cell>
        </row>
        <row r="573">
          <cell r="G573" t="str">
            <v>Ts3</v>
          </cell>
          <cell r="H573">
            <v>2.5</v>
          </cell>
          <cell r="I573" t="str">
            <v>menit</v>
          </cell>
        </row>
        <row r="575">
          <cell r="C575" t="str">
            <v>Kap. Prod. / Jam  =</v>
          </cell>
          <cell r="D575" t="str">
            <v>Lh x b x t x Fa x 60</v>
          </cell>
          <cell r="G575" t="str">
            <v>Q3</v>
          </cell>
          <cell r="H575">
            <v>119.52</v>
          </cell>
          <cell r="I575" t="str">
            <v>M3</v>
          </cell>
        </row>
        <row r="576">
          <cell r="D576" t="str">
            <v>n x Ts3</v>
          </cell>
        </row>
        <row r="578">
          <cell r="C578" t="str">
            <v>Koefisien Alat / M3</v>
          </cell>
          <cell r="D578" t="str">
            <v xml:space="preserve"> =  1 / Q3</v>
          </cell>
          <cell r="G578" t="str">
            <v>(E13)</v>
          </cell>
          <cell r="H578">
            <v>8.3668005354752342E-3</v>
          </cell>
          <cell r="I578" t="str">
            <v>jam</v>
          </cell>
        </row>
        <row r="580">
          <cell r="A580" t="str">
            <v>2.d.</v>
          </cell>
          <cell r="C580" t="str">
            <v>TANDEM ROLLER</v>
          </cell>
          <cell r="G580" t="str">
            <v>(E19)</v>
          </cell>
        </row>
        <row r="581">
          <cell r="C581" t="str">
            <v>Kecepatan rata-rata alat</v>
          </cell>
          <cell r="G581" t="str">
            <v>v</v>
          </cell>
          <cell r="H581">
            <v>3</v>
          </cell>
          <cell r="I581" t="str">
            <v>Km / Jam</v>
          </cell>
        </row>
        <row r="582">
          <cell r="C582" t="str">
            <v>Lebar efektif pemadatan</v>
          </cell>
          <cell r="G582" t="str">
            <v>b</v>
          </cell>
          <cell r="H582">
            <v>1.2</v>
          </cell>
          <cell r="I582" t="str">
            <v>M</v>
          </cell>
        </row>
        <row r="583">
          <cell r="C583" t="str">
            <v>Jumlah lintasan</v>
          </cell>
          <cell r="G583" t="str">
            <v>n</v>
          </cell>
          <cell r="H583">
            <v>8</v>
          </cell>
          <cell r="I583" t="str">
            <v>lintasan</v>
          </cell>
          <cell r="J583" t="str">
            <v>4 x pp</v>
          </cell>
        </row>
        <row r="584">
          <cell r="C584" t="str">
            <v>Faktor efisiensi alat</v>
          </cell>
          <cell r="G584" t="str">
            <v>Fa</v>
          </cell>
          <cell r="H584">
            <v>0.83</v>
          </cell>
          <cell r="I584" t="str">
            <v>-</v>
          </cell>
        </row>
        <row r="586">
          <cell r="C586" t="str">
            <v xml:space="preserve">Kap. Prod. / Jam = </v>
          </cell>
          <cell r="D586" t="str">
            <v>(v x 1000) x b x t x Fa</v>
          </cell>
          <cell r="G586" t="str">
            <v>Q4</v>
          </cell>
          <cell r="H586">
            <v>56.024999999999999</v>
          </cell>
          <cell r="I586" t="str">
            <v>M3</v>
          </cell>
        </row>
        <row r="587">
          <cell r="D587" t="str">
            <v>n</v>
          </cell>
        </row>
        <row r="589">
          <cell r="C589" t="str">
            <v>Koefisien Alat / M3</v>
          </cell>
          <cell r="D589" t="str">
            <v xml:space="preserve"> = 1/ Q4</v>
          </cell>
          <cell r="G589" t="str">
            <v>(E19)</v>
          </cell>
          <cell r="H589">
            <v>1.7849174475680501E-2</v>
          </cell>
          <cell r="I589" t="str">
            <v>Jam</v>
          </cell>
        </row>
        <row r="591">
          <cell r="A591" t="str">
            <v>2.e.</v>
          </cell>
          <cell r="C591" t="str">
            <v>PNEUMATIC TIRE ROLLER</v>
          </cell>
          <cell r="G591" t="str">
            <v>(E18)</v>
          </cell>
        </row>
        <row r="592">
          <cell r="C592" t="str">
            <v>Kecepatan rata-rata alat</v>
          </cell>
          <cell r="G592" t="str">
            <v>v</v>
          </cell>
          <cell r="H592">
            <v>5</v>
          </cell>
          <cell r="I592" t="str">
            <v>Km / Jam</v>
          </cell>
        </row>
        <row r="593">
          <cell r="C593" t="str">
            <v>Lebar efektif pemadatan</v>
          </cell>
          <cell r="G593" t="str">
            <v>b</v>
          </cell>
          <cell r="H593">
            <v>1.5</v>
          </cell>
          <cell r="I593" t="str">
            <v>M</v>
          </cell>
        </row>
        <row r="594">
          <cell r="C594" t="str">
            <v>Jumlah lintasan</v>
          </cell>
          <cell r="G594" t="str">
            <v>n</v>
          </cell>
          <cell r="H594">
            <v>8</v>
          </cell>
          <cell r="I594" t="str">
            <v>lintasan</v>
          </cell>
          <cell r="J594" t="str">
            <v>4 x pp</v>
          </cell>
        </row>
        <row r="595">
          <cell r="C595" t="str">
            <v>Faktor efisiensi alat</v>
          </cell>
          <cell r="G595" t="str">
            <v>Fa</v>
          </cell>
          <cell r="H595">
            <v>0.83</v>
          </cell>
          <cell r="I595" t="str">
            <v>-</v>
          </cell>
        </row>
        <row r="598">
          <cell r="J598" t="str">
            <v>Berlanjut ke halaman berikut</v>
          </cell>
        </row>
        <row r="599">
          <cell r="A599" t="str">
            <v>ITEM PEMBAYARAN NO.</v>
          </cell>
          <cell r="D599" t="str">
            <v>:  4.2 (3)</v>
          </cell>
          <cell r="J599" t="str">
            <v>Analisa EI-423</v>
          </cell>
        </row>
        <row r="600">
          <cell r="A600" t="str">
            <v>JENIS PEKERJAAN</v>
          </cell>
          <cell r="D600" t="str">
            <v>:  Lapis Pondasi Semen Tanah</v>
          </cell>
        </row>
        <row r="601">
          <cell r="A601" t="str">
            <v>SATUAN PEMBAYARAN</v>
          </cell>
          <cell r="D601" t="str">
            <v>:  M3</v>
          </cell>
          <cell r="J601" t="str">
            <v xml:space="preserve">         URAIAN ANALISA HARGA SATUAN</v>
          </cell>
        </row>
        <row r="602">
          <cell r="J602" t="str">
            <v>Lanjutan</v>
          </cell>
        </row>
        <row r="604">
          <cell r="A604" t="str">
            <v>No.</v>
          </cell>
          <cell r="C604" t="str">
            <v>U R A I A N</v>
          </cell>
          <cell r="G604" t="str">
            <v>KODE</v>
          </cell>
          <cell r="H604" t="str">
            <v>KOEF.</v>
          </cell>
          <cell r="I604" t="str">
            <v>SATUAN</v>
          </cell>
          <cell r="J604" t="str">
            <v>KETERANGAN</v>
          </cell>
        </row>
        <row r="607">
          <cell r="C607" t="str">
            <v xml:space="preserve">Kap. Prod. / Jam = </v>
          </cell>
          <cell r="D607" t="str">
            <v>(v x 1000) x b x t x Fa</v>
          </cell>
          <cell r="G607" t="str">
            <v>Q5</v>
          </cell>
          <cell r="H607">
            <v>116.71875</v>
          </cell>
          <cell r="I607" t="str">
            <v>M3</v>
          </cell>
        </row>
        <row r="608">
          <cell r="D608" t="str">
            <v>n</v>
          </cell>
        </row>
        <row r="610">
          <cell r="C610" t="str">
            <v>Koefisien Alat / M3</v>
          </cell>
          <cell r="D610" t="str">
            <v xml:space="preserve"> = 1 / Q5</v>
          </cell>
          <cell r="G610" t="str">
            <v>(E18)</v>
          </cell>
          <cell r="H610">
            <v>8.5676037483266403E-3</v>
          </cell>
          <cell r="I610" t="str">
            <v>Jam</v>
          </cell>
        </row>
        <row r="612">
          <cell r="A612" t="str">
            <v>2.e.</v>
          </cell>
          <cell r="C612" t="str">
            <v>WATER TANK TRUCK</v>
          </cell>
          <cell r="G612" t="str">
            <v>(E23)</v>
          </cell>
        </row>
        <row r="613">
          <cell r="C613" t="str">
            <v>Volume Tangki air</v>
          </cell>
          <cell r="G613" t="str">
            <v>V</v>
          </cell>
          <cell r="H613">
            <v>4</v>
          </cell>
          <cell r="I613" t="str">
            <v>M3</v>
          </cell>
        </row>
        <row r="614">
          <cell r="C614" t="str">
            <v>Kebutuhan air / M3 material padat</v>
          </cell>
          <cell r="G614" t="str">
            <v>Wc</v>
          </cell>
          <cell r="H614">
            <v>7.0000000000000007E-2</v>
          </cell>
          <cell r="I614" t="str">
            <v>M3</v>
          </cell>
        </row>
        <row r="615">
          <cell r="C615" t="str">
            <v>Pengisian tanhgki / jam</v>
          </cell>
          <cell r="G615" t="str">
            <v>n</v>
          </cell>
          <cell r="H615">
            <v>3</v>
          </cell>
          <cell r="I615" t="str">
            <v>kali</v>
          </cell>
        </row>
        <row r="616">
          <cell r="C616" t="str">
            <v>Faktor efisiensi alat</v>
          </cell>
          <cell r="G616" t="str">
            <v>Fa</v>
          </cell>
          <cell r="H616">
            <v>0.83</v>
          </cell>
          <cell r="I616" t="str">
            <v>-</v>
          </cell>
        </row>
        <row r="618">
          <cell r="C618" t="str">
            <v>Kap. Prod. / Jam  =</v>
          </cell>
          <cell r="D618" t="str">
            <v>V x n x Fa</v>
          </cell>
          <cell r="G618" t="str">
            <v>Q6</v>
          </cell>
          <cell r="H618">
            <v>142.28571428571425</v>
          </cell>
          <cell r="I618" t="str">
            <v>M3</v>
          </cell>
        </row>
        <row r="619">
          <cell r="D619" t="str">
            <v>Wc</v>
          </cell>
        </row>
        <row r="621">
          <cell r="C621" t="str">
            <v>Koefisien Alat / M3</v>
          </cell>
          <cell r="D621" t="str">
            <v xml:space="preserve">  = 1 / Q6</v>
          </cell>
          <cell r="G621" t="str">
            <v>(E23)</v>
          </cell>
          <cell r="H621">
            <v>7.0281124497991983E-3</v>
          </cell>
          <cell r="I621" t="str">
            <v>Jam</v>
          </cell>
        </row>
        <row r="623">
          <cell r="A623" t="str">
            <v>2.f.</v>
          </cell>
          <cell r="C623" t="str">
            <v>FULVI MIXER</v>
          </cell>
          <cell r="G623" t="str">
            <v>(E27)</v>
          </cell>
        </row>
        <row r="624">
          <cell r="C624" t="str">
            <v>Kecepatan rata-rata alat</v>
          </cell>
          <cell r="G624" t="str">
            <v>v</v>
          </cell>
          <cell r="H624">
            <v>2.5</v>
          </cell>
          <cell r="I624" t="str">
            <v>Km / Jam</v>
          </cell>
        </row>
        <row r="625">
          <cell r="C625" t="str">
            <v>Lebar efektif pemadatan</v>
          </cell>
          <cell r="G625" t="str">
            <v>b</v>
          </cell>
          <cell r="H625">
            <v>1</v>
          </cell>
          <cell r="I625" t="str">
            <v>M</v>
          </cell>
        </row>
        <row r="626">
          <cell r="C626" t="str">
            <v>Jumlah lintasan</v>
          </cell>
          <cell r="G626" t="str">
            <v>n</v>
          </cell>
          <cell r="H626">
            <v>6</v>
          </cell>
          <cell r="I626" t="str">
            <v>lintasan</v>
          </cell>
          <cell r="J626" t="str">
            <v>3 x pp</v>
          </cell>
        </row>
        <row r="627">
          <cell r="C627" t="str">
            <v>Faktor efisiensi alat</v>
          </cell>
          <cell r="G627" t="str">
            <v>Fa</v>
          </cell>
          <cell r="H627">
            <v>0.83</v>
          </cell>
          <cell r="I627" t="str">
            <v>-</v>
          </cell>
        </row>
        <row r="629">
          <cell r="C629" t="str">
            <v xml:space="preserve">Kap. Prod. / Jam = </v>
          </cell>
          <cell r="D629" t="str">
            <v>(v x 1000) x b x t x Fa</v>
          </cell>
          <cell r="G629" t="str">
            <v>Q7</v>
          </cell>
          <cell r="H629">
            <v>51.875</v>
          </cell>
          <cell r="I629" t="str">
            <v>M3</v>
          </cell>
        </row>
        <row r="630">
          <cell r="D630" t="str">
            <v>n</v>
          </cell>
        </row>
        <row r="632">
          <cell r="C632" t="str">
            <v>Koefisien Alat / M3</v>
          </cell>
          <cell r="D632" t="str">
            <v xml:space="preserve">  = 1 / Q7</v>
          </cell>
          <cell r="G632" t="str">
            <v>(E27)</v>
          </cell>
          <cell r="H632">
            <v>1.9277108433734941E-2</v>
          </cell>
          <cell r="I632" t="str">
            <v>Jam</v>
          </cell>
        </row>
        <row r="634">
          <cell r="A634" t="str">
            <v>2.g.</v>
          </cell>
          <cell r="C634" t="str">
            <v>ALAT BANTU</v>
          </cell>
        </row>
        <row r="635">
          <cell r="C635" t="str">
            <v>Diperlukan :</v>
          </cell>
          <cell r="J635" t="str">
            <v>Lump Sump</v>
          </cell>
        </row>
        <row r="636">
          <cell r="C636" t="str">
            <v>- Kereta dorong  = 2 buah</v>
          </cell>
        </row>
        <row r="637">
          <cell r="C637" t="str">
            <v>- Sekop             = 3 buah</v>
          </cell>
        </row>
        <row r="639">
          <cell r="A639" t="str">
            <v>3.</v>
          </cell>
          <cell r="C639" t="str">
            <v>TENAGA</v>
          </cell>
        </row>
        <row r="640">
          <cell r="C640" t="str">
            <v>Produksi menetukan : VIBRATOR ROLLER</v>
          </cell>
          <cell r="G640" t="str">
            <v>Q4</v>
          </cell>
          <cell r="H640">
            <v>56.024999999999999</v>
          </cell>
          <cell r="I640" t="str">
            <v>M3/Jam</v>
          </cell>
        </row>
        <row r="641">
          <cell r="C641" t="str">
            <v>Produksi Soil Cement / hari  = Tk x Q4</v>
          </cell>
          <cell r="G641" t="str">
            <v>Qt</v>
          </cell>
          <cell r="H641">
            <v>392.17500000000001</v>
          </cell>
          <cell r="I641" t="str">
            <v>M3</v>
          </cell>
        </row>
        <row r="642">
          <cell r="C642" t="str">
            <v>Kebutuhan tenaga  :</v>
          </cell>
        </row>
        <row r="643">
          <cell r="D643" t="str">
            <v>- Pekerja</v>
          </cell>
          <cell r="G643" t="str">
            <v>P</v>
          </cell>
          <cell r="H643">
            <v>7</v>
          </cell>
          <cell r="I643" t="str">
            <v>orang</v>
          </cell>
        </row>
        <row r="644">
          <cell r="D644" t="str">
            <v>- Mandor</v>
          </cell>
          <cell r="G644" t="str">
            <v>M</v>
          </cell>
          <cell r="H644">
            <v>1</v>
          </cell>
          <cell r="I644" t="str">
            <v>orang</v>
          </cell>
        </row>
        <row r="646">
          <cell r="C646" t="str">
            <v>Koefisien tenaga / M3  :</v>
          </cell>
        </row>
        <row r="647">
          <cell r="D647" t="str">
            <v>- Pekerja</v>
          </cell>
          <cell r="E647" t="str">
            <v xml:space="preserve">  = (Tk x P) : Qt</v>
          </cell>
          <cell r="G647" t="str">
            <v>(L01)</v>
          </cell>
          <cell r="H647">
            <v>0.12494422132976349</v>
          </cell>
          <cell r="I647" t="str">
            <v>Jam</v>
          </cell>
        </row>
        <row r="648">
          <cell r="D648" t="str">
            <v>- Mandor</v>
          </cell>
          <cell r="E648" t="str">
            <v xml:space="preserve">  = (Tk x M) : Qt</v>
          </cell>
          <cell r="G648" t="str">
            <v>(L03)</v>
          </cell>
          <cell r="H648">
            <v>1.7849174475680501E-2</v>
          </cell>
          <cell r="I648" t="str">
            <v>Jam</v>
          </cell>
        </row>
        <row r="657">
          <cell r="J657" t="str">
            <v>Berlanjut ke halaman berikut</v>
          </cell>
        </row>
        <row r="658">
          <cell r="A658" t="str">
            <v>ITEM PEMBAYARAN NO.</v>
          </cell>
          <cell r="D658" t="str">
            <v>:  4.2 (3)</v>
          </cell>
          <cell r="J658" t="str">
            <v>Analisa EI-423</v>
          </cell>
        </row>
        <row r="659">
          <cell r="A659" t="str">
            <v>JENIS PEKERJAAN</v>
          </cell>
          <cell r="D659" t="str">
            <v>:  Lapis Pondasi Semen Tanah</v>
          </cell>
        </row>
        <row r="660">
          <cell r="A660" t="str">
            <v>SATUAN PEMBAYARAN</v>
          </cell>
          <cell r="D660" t="str">
            <v>:  M3</v>
          </cell>
          <cell r="J660" t="str">
            <v xml:space="preserve">         URAIAN ANALISA HARGA SATUAN</v>
          </cell>
        </row>
        <row r="661">
          <cell r="J661" t="str">
            <v>Lanjutan</v>
          </cell>
        </row>
        <row r="663">
          <cell r="A663" t="str">
            <v>No.</v>
          </cell>
          <cell r="C663" t="str">
            <v>U R A I A N</v>
          </cell>
          <cell r="G663" t="str">
            <v>KODE</v>
          </cell>
          <cell r="H663" t="str">
            <v>KOEF.</v>
          </cell>
          <cell r="I663" t="str">
            <v>SATUAN</v>
          </cell>
          <cell r="J663" t="str">
            <v>KETERANGAN</v>
          </cell>
        </row>
        <row r="666">
          <cell r="A666" t="str">
            <v>4.</v>
          </cell>
          <cell r="C666" t="str">
            <v>HARGA DASAR SATUAN UPAH, BAHAN DAN ALAT</v>
          </cell>
        </row>
        <row r="667">
          <cell r="C667" t="str">
            <v>Lihat lampiran.</v>
          </cell>
        </row>
        <row r="670">
          <cell r="A670" t="str">
            <v>5.</v>
          </cell>
          <cell r="C670" t="str">
            <v>ANALISA HARGA SATUAN PEKERJAAN</v>
          </cell>
        </row>
        <row r="671">
          <cell r="C671" t="str">
            <v>Lihat perhitungan dalam FORMULIR STANDAR UNTUK</v>
          </cell>
        </row>
        <row r="672">
          <cell r="C672" t="str">
            <v>PEREKEMAN ANALISA MASING-MASING HARGA</v>
          </cell>
        </row>
        <row r="673">
          <cell r="C673" t="str">
            <v>SATUAN.</v>
          </cell>
        </row>
        <row r="674">
          <cell r="C674" t="str">
            <v>Didapat Harga Satuan Pekerjaan :</v>
          </cell>
        </row>
        <row r="676">
          <cell r="C676" t="str">
            <v xml:space="preserve">Rp.  </v>
          </cell>
          <cell r="D676">
            <v>79382.237928574963</v>
          </cell>
          <cell r="E676" t="str">
            <v xml:space="preserve"> / M3</v>
          </cell>
        </row>
        <row r="679">
          <cell r="A679" t="str">
            <v>6.</v>
          </cell>
          <cell r="C679" t="str">
            <v>WAKTU PELAKSANAAN YANG DIPERLUKAN</v>
          </cell>
        </row>
        <row r="680">
          <cell r="C680" t="str">
            <v>Waktu pelaksanaan</v>
          </cell>
          <cell r="D680" t="str">
            <v>:  . . . . . . .  bulan</v>
          </cell>
        </row>
        <row r="682">
          <cell r="A682" t="str">
            <v>7.</v>
          </cell>
          <cell r="C682" t="str">
            <v>VOLUME PEKERJAAN YANG DIPERLUKAN</v>
          </cell>
        </row>
        <row r="683">
          <cell r="C683" t="str">
            <v>Volume pekerjaan  :</v>
          </cell>
          <cell r="D683">
            <v>0</v>
          </cell>
          <cell r="E683" t="str">
            <v>M3</v>
          </cell>
        </row>
        <row r="897">
          <cell r="A897" t="str">
            <v>ITEM PEMBAYARAN NO.</v>
          </cell>
          <cell r="D897" t="str">
            <v>:  4.2 (6)</v>
          </cell>
          <cell r="J897" t="str">
            <v>Analisa EI-426</v>
          </cell>
          <cell r="T897" t="str">
            <v>Analisa EI-426</v>
          </cell>
        </row>
        <row r="898">
          <cell r="A898" t="str">
            <v>JENIS PEKERJAAN</v>
          </cell>
          <cell r="D898" t="str">
            <v>:  Aspal Utk. Pekerjaan Pelaburan</v>
          </cell>
        </row>
        <row r="899">
          <cell r="A899" t="str">
            <v>SATUAN PEMBAYARAN</v>
          </cell>
          <cell r="D899" t="str">
            <v>:  LITER</v>
          </cell>
          <cell r="J899" t="str">
            <v xml:space="preserve">         URAIAN ANALISA HARGA SATUAN</v>
          </cell>
          <cell r="L899" t="str">
            <v>FORMULIR STANDAR UNTUK</v>
          </cell>
        </row>
        <row r="900">
          <cell r="L900" t="str">
            <v>PEREKAMAN ANALISA MASING-MASING HARGA SATUAN</v>
          </cell>
        </row>
        <row r="901">
          <cell r="L901">
            <v>0</v>
          </cell>
        </row>
        <row r="902">
          <cell r="A902" t="str">
            <v>No.</v>
          </cell>
          <cell r="C902" t="str">
            <v>U R A I A N</v>
          </cell>
          <cell r="G902" t="str">
            <v>KODE</v>
          </cell>
          <cell r="H902" t="str">
            <v>KOEF.</v>
          </cell>
          <cell r="I902" t="str">
            <v>SATUAN</v>
          </cell>
          <cell r="J902" t="str">
            <v>KETERANGAN</v>
          </cell>
        </row>
        <row r="904">
          <cell r="L904" t="str">
            <v>PROYEK</v>
          </cell>
          <cell r="O904" t="str">
            <v>:</v>
          </cell>
        </row>
        <row r="905">
          <cell r="A905" t="str">
            <v>I.</v>
          </cell>
          <cell r="C905" t="str">
            <v>ASUMSI</v>
          </cell>
          <cell r="L905" t="str">
            <v>No. PAKET KONTRAK</v>
          </cell>
          <cell r="O905" t="str">
            <v>:</v>
          </cell>
        </row>
        <row r="906">
          <cell r="A906">
            <v>1</v>
          </cell>
          <cell r="C906" t="str">
            <v>Menggunakan alat berat (cara mekanik)</v>
          </cell>
          <cell r="L906" t="str">
            <v>NAMA PAKET</v>
          </cell>
          <cell r="O906" t="str">
            <v>:</v>
          </cell>
        </row>
        <row r="907">
          <cell r="A907">
            <v>2</v>
          </cell>
          <cell r="C907" t="str">
            <v>Lokasi pekerjaan : sepanjang jalan</v>
          </cell>
          <cell r="L907" t="str">
            <v>PROP / KAB / KODYA</v>
          </cell>
          <cell r="O907" t="str">
            <v>:</v>
          </cell>
        </row>
        <row r="908">
          <cell r="A908">
            <v>3</v>
          </cell>
          <cell r="C908" t="str">
            <v>Jarak rata-rata Base Camp ke lokasi pekerjaan</v>
          </cell>
          <cell r="G908" t="str">
            <v>L</v>
          </cell>
          <cell r="H908">
            <v>8.7249999999999996</v>
          </cell>
          <cell r="I908" t="str">
            <v>KM</v>
          </cell>
          <cell r="L908" t="str">
            <v>ITEM PEMBAYARAN NO.</v>
          </cell>
          <cell r="O908" t="str">
            <v>:  4.2 (6)</v>
          </cell>
          <cell r="R908" t="str">
            <v>PERKIRAAN VOL. PEK.</v>
          </cell>
          <cell r="T908" t="str">
            <v>:</v>
          </cell>
          <cell r="U908">
            <v>0</v>
          </cell>
        </row>
        <row r="909">
          <cell r="A909">
            <v>4</v>
          </cell>
          <cell r="C909" t="str">
            <v>Jam kerja efektif per-hari</v>
          </cell>
          <cell r="G909" t="str">
            <v>Tk</v>
          </cell>
          <cell r="H909">
            <v>7</v>
          </cell>
          <cell r="I909" t="str">
            <v>Jam</v>
          </cell>
          <cell r="L909" t="str">
            <v>JENIS PEKERJAAN</v>
          </cell>
          <cell r="O909" t="str">
            <v>:  Aspal Utk. Pekerjaan Pelaburan</v>
          </cell>
          <cell r="R909" t="str">
            <v>TOTAL HARGA (Rp.)</v>
          </cell>
          <cell r="T909" t="str">
            <v>:</v>
          </cell>
          <cell r="U909">
            <v>0</v>
          </cell>
        </row>
        <row r="910">
          <cell r="A910">
            <v>5</v>
          </cell>
          <cell r="C910" t="str">
            <v>Faktor kehilangan bahan</v>
          </cell>
          <cell r="G910" t="str">
            <v>Fh</v>
          </cell>
          <cell r="H910">
            <v>1.1000000000000001</v>
          </cell>
          <cell r="I910" t="str">
            <v>-</v>
          </cell>
          <cell r="L910" t="str">
            <v>SATUAN PEMBAYARAN</v>
          </cell>
          <cell r="O910" t="str">
            <v>:  LITER</v>
          </cell>
          <cell r="R910" t="str">
            <v>% THD. BIAYA PROYEK</v>
          </cell>
          <cell r="T910" t="str">
            <v>:</v>
          </cell>
          <cell r="U910" t="e">
            <v>#DIV/0!</v>
          </cell>
        </row>
        <row r="911">
          <cell r="A911">
            <v>6</v>
          </cell>
          <cell r="C911" t="str">
            <v>Komposisi campuran  :</v>
          </cell>
        </row>
        <row r="912">
          <cell r="A912">
            <v>0</v>
          </cell>
          <cell r="C912" t="str">
            <v>- Aspal AC - 10 atau AC - 20</v>
          </cell>
          <cell r="G912" t="str">
            <v>As</v>
          </cell>
          <cell r="H912">
            <v>95.238095238095227</v>
          </cell>
          <cell r="I912" t="str">
            <v>%</v>
          </cell>
          <cell r="J912" t="str">
            <v>100 bagian</v>
          </cell>
        </row>
        <row r="913">
          <cell r="A913">
            <v>0</v>
          </cell>
          <cell r="C913" t="str">
            <v>- Minyak Tanah / Pencair</v>
          </cell>
          <cell r="G913" t="str">
            <v>K</v>
          </cell>
          <cell r="H913">
            <v>4.7619047619047734</v>
          </cell>
          <cell r="I913" t="str">
            <v>%</v>
          </cell>
          <cell r="J913" t="str">
            <v>5 bagian</v>
          </cell>
          <cell r="Q913" t="str">
            <v>PERKIRAAN</v>
          </cell>
          <cell r="R913" t="str">
            <v>HARGA</v>
          </cell>
          <cell r="S913" t="str">
            <v>JUMLAH</v>
          </cell>
        </row>
        <row r="914">
          <cell r="A914">
            <v>7</v>
          </cell>
          <cell r="C914" t="str">
            <v>Berat jenis bahan  :</v>
          </cell>
          <cell r="L914" t="str">
            <v>NO.</v>
          </cell>
          <cell r="N914" t="str">
            <v>KOMPONEN</v>
          </cell>
          <cell r="P914" t="str">
            <v>SATUAN</v>
          </cell>
          <cell r="Q914" t="str">
            <v>KUANTITAS</v>
          </cell>
          <cell r="R914" t="str">
            <v>SATUAN</v>
          </cell>
          <cell r="S914" t="str">
            <v>HARGA</v>
          </cell>
        </row>
        <row r="915">
          <cell r="C915" t="str">
            <v>- Aspal AC - 10 atau AC - 20</v>
          </cell>
          <cell r="G915" t="str">
            <v>D1</v>
          </cell>
          <cell r="H915">
            <v>1.05</v>
          </cell>
          <cell r="I915" t="str">
            <v>Kg / Ltr</v>
          </cell>
          <cell r="R915" t="str">
            <v>(Rp.)</v>
          </cell>
          <cell r="S915" t="str">
            <v>(Rp.)</v>
          </cell>
        </row>
        <row r="916">
          <cell r="C916" t="str">
            <v>- Minyak Tanah / Pencair</v>
          </cell>
          <cell r="G916" t="str">
            <v>D2</v>
          </cell>
          <cell r="H916">
            <v>0.8</v>
          </cell>
          <cell r="I916" t="str">
            <v>Kg / Ltr</v>
          </cell>
        </row>
        <row r="917">
          <cell r="A917">
            <v>8</v>
          </cell>
          <cell r="C917" t="str">
            <v>Bahan dasar (aspal &amp; minyak pencair) semuanya</v>
          </cell>
        </row>
        <row r="918">
          <cell r="C918" t="str">
            <v>diterima dilokasi pekerjaan</v>
          </cell>
          <cell r="L918" t="str">
            <v>A.</v>
          </cell>
          <cell r="N918" t="str">
            <v>TENAGA</v>
          </cell>
        </row>
        <row r="919">
          <cell r="A919">
            <v>0</v>
          </cell>
          <cell r="C919">
            <v>0</v>
          </cell>
        </row>
        <row r="920">
          <cell r="A920" t="str">
            <v>II.</v>
          </cell>
          <cell r="C920" t="str">
            <v>URUTAN KERJA</v>
          </cell>
          <cell r="L920" t="str">
            <v>1.</v>
          </cell>
          <cell r="N920" t="str">
            <v>Pekerja</v>
          </cell>
          <cell r="O920" t="str">
            <v>(L01)</v>
          </cell>
          <cell r="P920" t="str">
            <v>Jam</v>
          </cell>
          <cell r="Q920">
            <v>2.8348688873139617E-2</v>
          </cell>
          <cell r="R920">
            <v>2857.14</v>
          </cell>
          <cell r="U920">
            <v>80.996172927002121</v>
          </cell>
        </row>
        <row r="921">
          <cell r="A921">
            <v>1</v>
          </cell>
          <cell r="C921" t="str">
            <v>Aspal dan minyak tanah dicampur dan dipanaskan</v>
          </cell>
          <cell r="L921" t="str">
            <v>2.</v>
          </cell>
          <cell r="N921" t="str">
            <v>Mandor</v>
          </cell>
          <cell r="O921" t="str">
            <v>(L03)</v>
          </cell>
          <cell r="P921" t="str">
            <v>Jam</v>
          </cell>
          <cell r="Q921">
            <v>2.8348688873139618E-3</v>
          </cell>
          <cell r="R921">
            <v>3214.29</v>
          </cell>
          <cell r="U921">
            <v>9.1120907158043938</v>
          </cell>
        </row>
        <row r="922">
          <cell r="C922" t="str">
            <v>sehingga menjadi campuran aspal cair</v>
          </cell>
        </row>
        <row r="923">
          <cell r="A923">
            <v>2</v>
          </cell>
          <cell r="C923" t="str">
            <v>Permukaan yang akan dilapis dibersihkan dari debu</v>
          </cell>
        </row>
        <row r="924">
          <cell r="C924" t="str">
            <v>dan kotoran dengan Air Compresor</v>
          </cell>
          <cell r="Q924" t="str">
            <v xml:space="preserve">JUMLAH HARGA TENAGA   </v>
          </cell>
          <cell r="U924">
            <v>90.10826364280652</v>
          </cell>
        </row>
        <row r="925">
          <cell r="A925">
            <v>3</v>
          </cell>
          <cell r="C925" t="str">
            <v>Campuran aspal cair disemprotkan dengan Asphalt</v>
          </cell>
        </row>
        <row r="926">
          <cell r="C926" t="str">
            <v>Sprayer ke atas permukaan yang akan dilapis</v>
          </cell>
          <cell r="L926" t="str">
            <v>B.</v>
          </cell>
          <cell r="N926" t="str">
            <v>BAHAN</v>
          </cell>
        </row>
        <row r="927">
          <cell r="A927">
            <v>4</v>
          </cell>
          <cell r="C927" t="str">
            <v>Angkutan Aspal dan Minyak Tanah menggunakan</v>
          </cell>
          <cell r="Q927">
            <v>0</v>
          </cell>
        </row>
        <row r="928">
          <cell r="C928" t="str">
            <v>Dump Truck</v>
          </cell>
          <cell r="L928" t="str">
            <v>1.</v>
          </cell>
          <cell r="N928" t="str">
            <v>Aspal</v>
          </cell>
          <cell r="O928" t="str">
            <v>(M10)</v>
          </cell>
          <cell r="P928" t="str">
            <v>Kg</v>
          </cell>
          <cell r="Q928">
            <v>1.1000000000000001</v>
          </cell>
          <cell r="R928">
            <v>2086.6280000000002</v>
          </cell>
          <cell r="U928">
            <v>2295.2908000000002</v>
          </cell>
        </row>
        <row r="929">
          <cell r="L929" t="str">
            <v>2.</v>
          </cell>
          <cell r="N929" t="str">
            <v>Minyak Tanah</v>
          </cell>
          <cell r="O929" t="str">
            <v>(M11)</v>
          </cell>
          <cell r="P929" t="str">
            <v>Liter</v>
          </cell>
          <cell r="Q929">
            <v>5.2380952380952514E-2</v>
          </cell>
          <cell r="R929">
            <v>1650</v>
          </cell>
          <cell r="U929">
            <v>86.428571428571644</v>
          </cell>
        </row>
        <row r="930">
          <cell r="A930" t="str">
            <v>III.</v>
          </cell>
          <cell r="C930" t="str">
            <v>PEMAKAIAN BAHAN, ALAT DAN TENAGA</v>
          </cell>
        </row>
        <row r="932">
          <cell r="A932" t="str">
            <v xml:space="preserve">   1.</v>
          </cell>
          <cell r="C932" t="str">
            <v>BAHAN</v>
          </cell>
        </row>
        <row r="933">
          <cell r="C933" t="str">
            <v>Untuk mendapatkan 1 liter Lapis resap Pengikat</v>
          </cell>
        </row>
        <row r="934">
          <cell r="C934" t="str">
            <v>diperlukan :</v>
          </cell>
          <cell r="D934" t="str">
            <v>(1 liter x Fh)</v>
          </cell>
          <cell r="G934" t="str">
            <v>Pc</v>
          </cell>
          <cell r="H934">
            <v>1.1000000000000001</v>
          </cell>
          <cell r="I934" t="str">
            <v>liter</v>
          </cell>
          <cell r="J934" t="str">
            <v>Campuran</v>
          </cell>
          <cell r="Q934" t="str">
            <v xml:space="preserve">JUMLAH HARGA BAHAN   </v>
          </cell>
          <cell r="U934">
            <v>2381.7193714285718</v>
          </cell>
        </row>
        <row r="936">
          <cell r="C936" t="str">
            <v>Aspal</v>
          </cell>
          <cell r="D936" t="str">
            <v>= As x Pc x D1 : 100</v>
          </cell>
          <cell r="G936" t="str">
            <v>(M10)</v>
          </cell>
          <cell r="H936">
            <v>1.1000000000000001</v>
          </cell>
          <cell r="I936" t="str">
            <v>Kg</v>
          </cell>
          <cell r="L936" t="str">
            <v>C.</v>
          </cell>
          <cell r="N936" t="str">
            <v>PERALATAN</v>
          </cell>
        </row>
        <row r="937">
          <cell r="C937" t="str">
            <v>Minyak Tanah</v>
          </cell>
          <cell r="D937" t="str">
            <v>= K x Pc : 100</v>
          </cell>
          <cell r="G937" t="str">
            <v>(M11)</v>
          </cell>
          <cell r="H937">
            <v>5.2380952380952514E-2</v>
          </cell>
          <cell r="I937" t="str">
            <v>liter</v>
          </cell>
        </row>
        <row r="938">
          <cell r="L938" t="str">
            <v>1.</v>
          </cell>
          <cell r="N938" t="str">
            <v>Asphalt Sprayer  (E03)</v>
          </cell>
          <cell r="P938" t="str">
            <v>Jam</v>
          </cell>
          <cell r="Q938">
            <v>2.8348688873139618E-3</v>
          </cell>
          <cell r="R938">
            <v>30575.535383788432</v>
          </cell>
          <cell r="U938">
            <v>86.677633972468982</v>
          </cell>
        </row>
        <row r="939">
          <cell r="A939" t="str">
            <v>2.</v>
          </cell>
          <cell r="C939" t="str">
            <v>ALAT</v>
          </cell>
          <cell r="L939" t="str">
            <v>2.</v>
          </cell>
          <cell r="N939" t="str">
            <v>Air Compresor    (E05)</v>
          </cell>
          <cell r="P939" t="str">
            <v>Jam</v>
          </cell>
          <cell r="Q939">
            <v>1.7857142857142857E-3</v>
          </cell>
          <cell r="R939">
            <v>53840.365312835944</v>
          </cell>
          <cell r="U939">
            <v>96.143509487207041</v>
          </cell>
        </row>
        <row r="940">
          <cell r="A940" t="str">
            <v>2.a.</v>
          </cell>
          <cell r="C940" t="str">
            <v>APHALT SPRAYER</v>
          </cell>
          <cell r="G940" t="str">
            <v>(E03)</v>
          </cell>
          <cell r="L940" t="str">
            <v>3.</v>
          </cell>
          <cell r="N940" t="str">
            <v>Dump Truck</v>
          </cell>
          <cell r="O940" t="str">
            <v>(E08)</v>
          </cell>
          <cell r="P940" t="str">
            <v>Jam</v>
          </cell>
          <cell r="Q940">
            <v>2.8348688873139618E-3</v>
          </cell>
          <cell r="R940">
            <v>153645.58193291764</v>
          </cell>
          <cell r="U940">
            <v>435.56507989487642</v>
          </cell>
        </row>
        <row r="941">
          <cell r="C941" t="str">
            <v>Kapasitas alat</v>
          </cell>
          <cell r="G941" t="str">
            <v>V</v>
          </cell>
          <cell r="H941">
            <v>850</v>
          </cell>
          <cell r="I941" t="str">
            <v>liter</v>
          </cell>
        </row>
        <row r="942">
          <cell r="C942" t="str">
            <v>Faktor Efisiensi Alat</v>
          </cell>
          <cell r="G942" t="str">
            <v>Fa</v>
          </cell>
          <cell r="H942">
            <v>0.83</v>
          </cell>
          <cell r="I942" t="str">
            <v>-</v>
          </cell>
        </row>
        <row r="943">
          <cell r="C943" t="str">
            <v>Waktu Siklus (termasuk proses pemanasan)</v>
          </cell>
          <cell r="G943" t="str">
            <v>Ts</v>
          </cell>
          <cell r="H943">
            <v>2</v>
          </cell>
          <cell r="I943" t="str">
            <v>Jam</v>
          </cell>
        </row>
        <row r="945">
          <cell r="C945" t="str">
            <v>Kap.Prod. / jam =</v>
          </cell>
          <cell r="D945" t="str">
            <v>V x Fa</v>
          </cell>
          <cell r="G945" t="str">
            <v>Q1</v>
          </cell>
          <cell r="H945">
            <v>352.75</v>
          </cell>
          <cell r="I945" t="str">
            <v>liter</v>
          </cell>
        </row>
        <row r="946">
          <cell r="D946" t="str">
            <v>Ts</v>
          </cell>
          <cell r="Q946" t="str">
            <v xml:space="preserve">JUMLAH HARGA PERALATAN   </v>
          </cell>
          <cell r="U946">
            <v>618.38622335455238</v>
          </cell>
        </row>
        <row r="947">
          <cell r="C947" t="str">
            <v>Koefisien Alat / Ltr</v>
          </cell>
          <cell r="D947" t="str">
            <v xml:space="preserve"> = 1 : Q1</v>
          </cell>
          <cell r="G947" t="str">
            <v>(E03)</v>
          </cell>
          <cell r="H947">
            <v>2.8348688873139618E-3</v>
          </cell>
          <cell r="I947" t="str">
            <v>Jam</v>
          </cell>
        </row>
        <row r="948">
          <cell r="L948" t="str">
            <v>D.</v>
          </cell>
          <cell r="N948" t="str">
            <v>JUMLAH HARGA TENAGA, BAHAN DAN PERALATAN  ( A + B + C )</v>
          </cell>
          <cell r="U948">
            <v>3090.2138584259305</v>
          </cell>
        </row>
        <row r="949">
          <cell r="A949" t="str">
            <v>2.b.</v>
          </cell>
          <cell r="C949" t="str">
            <v>AIR COMPRESOR</v>
          </cell>
          <cell r="G949" t="str">
            <v>(E05)</v>
          </cell>
          <cell r="L949" t="str">
            <v>E.</v>
          </cell>
          <cell r="N949" t="str">
            <v>OVERHEAD &amp; PROFIT</v>
          </cell>
          <cell r="P949">
            <v>10</v>
          </cell>
          <cell r="Q949" t="str">
            <v>%  x  D</v>
          </cell>
          <cell r="U949">
            <v>309.02138584259308</v>
          </cell>
        </row>
        <row r="950">
          <cell r="C950" t="str">
            <v>Kapasitas Alat ------&gt;&gt;  diambil</v>
          </cell>
          <cell r="G950" t="str">
            <v>V</v>
          </cell>
          <cell r="H950">
            <v>700</v>
          </cell>
          <cell r="I950" t="str">
            <v>M2 / Jam</v>
          </cell>
          <cell r="L950" t="str">
            <v>F.</v>
          </cell>
          <cell r="N950" t="str">
            <v>HARGA SATUAN PEKERJAAN  ( D + E )</v>
          </cell>
          <cell r="U950">
            <v>3399.2352442685237</v>
          </cell>
        </row>
        <row r="951">
          <cell r="C951" t="str">
            <v>Aplikasi rata-rata</v>
          </cell>
          <cell r="G951" t="str">
            <v>Ap</v>
          </cell>
          <cell r="H951">
            <v>0.8</v>
          </cell>
          <cell r="I951" t="str">
            <v>liter / M2</v>
          </cell>
          <cell r="L951" t="str">
            <v>Note: 1</v>
          </cell>
          <cell r="N951" t="str">
            <v>SATUAN dapat berdasarkan atas jam operasi untuk Tenaga Kerja dan Peralatan, volume dan/atau ukuran</v>
          </cell>
        </row>
        <row r="952">
          <cell r="N952" t="str">
            <v>berat untuk bahan-bahan.</v>
          </cell>
        </row>
        <row r="953">
          <cell r="C953" t="str">
            <v xml:space="preserve">Kap. Prod. / jam = </v>
          </cell>
          <cell r="D953" t="str">
            <v>(V x Ap)</v>
          </cell>
          <cell r="G953" t="str">
            <v>Q2</v>
          </cell>
          <cell r="H953">
            <v>560</v>
          </cell>
          <cell r="I953" t="str">
            <v>liter</v>
          </cell>
          <cell r="L953">
            <v>2</v>
          </cell>
          <cell r="N953" t="str">
            <v>Kuantitas satuan adalah kuantitas setiap komponen untuk menyelesaikan satu satuan pekerjaan dari nomor</v>
          </cell>
        </row>
        <row r="954">
          <cell r="N954" t="str">
            <v>mata pembayaran.</v>
          </cell>
        </row>
        <row r="955">
          <cell r="C955" t="str">
            <v>Koefisien Alat / Ltr</v>
          </cell>
          <cell r="D955" t="str">
            <v xml:space="preserve"> = 1 : Q2</v>
          </cell>
          <cell r="G955" t="str">
            <v>(E05)</v>
          </cell>
          <cell r="H955">
            <v>1.7857142857142857E-3</v>
          </cell>
          <cell r="I955" t="str">
            <v>Jam</v>
          </cell>
          <cell r="L955">
            <v>3</v>
          </cell>
          <cell r="N955" t="str">
            <v>Biaya satuan untuk peralatan sudah termasuk bahan bakar, bahan habis dipakai dan operator.</v>
          </cell>
        </row>
        <row r="956">
          <cell r="L956">
            <v>4</v>
          </cell>
          <cell r="N956" t="str">
            <v>Biaya satuan sudah termasuk pengeluaran untuk seluruh pajak yang berkaitan (tetapi tidak termasuk PPN</v>
          </cell>
        </row>
        <row r="957">
          <cell r="J957" t="str">
            <v>Berlanjut ke halaman berikut</v>
          </cell>
          <cell r="N957" t="str">
            <v>yang dibayar dari kontrak) dan biaya-biaya lainnya.</v>
          </cell>
        </row>
        <row r="958">
          <cell r="A958" t="str">
            <v>ITEM PEMBAYARAN NO.</v>
          </cell>
          <cell r="D958" t="str">
            <v>:  4.2 (6)</v>
          </cell>
          <cell r="J958" t="str">
            <v>Analisa EI-426</v>
          </cell>
        </row>
        <row r="959">
          <cell r="A959" t="str">
            <v xml:space="preserve">JENIS PEKERJAAN                                  </v>
          </cell>
          <cell r="D959" t="str">
            <v>:  Aspal Utk. Pekerjaan Pelaburan</v>
          </cell>
        </row>
        <row r="960">
          <cell r="A960" t="str">
            <v>SATUAN PEMBAYARAN</v>
          </cell>
          <cell r="D960" t="str">
            <v>:  LITER</v>
          </cell>
          <cell r="J960" t="str">
            <v xml:space="preserve">         URAIAN ANALISA HARGA SATUAN</v>
          </cell>
        </row>
        <row r="961">
          <cell r="J961" t="str">
            <v>Lanjutan</v>
          </cell>
        </row>
        <row r="963">
          <cell r="A963" t="str">
            <v>No.</v>
          </cell>
          <cell r="C963" t="str">
            <v>U R A I A N</v>
          </cell>
          <cell r="G963" t="str">
            <v>KODE</v>
          </cell>
          <cell r="H963" t="str">
            <v>KOEF.</v>
          </cell>
          <cell r="I963" t="str">
            <v>SATUAN</v>
          </cell>
          <cell r="J963" t="str">
            <v>KETERANGAN</v>
          </cell>
        </row>
        <row r="966">
          <cell r="A966" t="str">
            <v>2.c.</v>
          </cell>
          <cell r="C966" t="str">
            <v>DUMP TRUCK (DT)</v>
          </cell>
          <cell r="G966" t="str">
            <v>(E08)</v>
          </cell>
        </row>
        <row r="967">
          <cell r="C967" t="str">
            <v>Sebagai alat pengangkut bahan dilokasi pekerjaan</v>
          </cell>
        </row>
        <row r="968">
          <cell r="C968" t="str">
            <v>Dump Truck melayani alat Asphalt Sprayer.</v>
          </cell>
        </row>
        <row r="969">
          <cell r="C969" t="str">
            <v>Kap.Prod. / jam = sama dengan Asphalt Sprayer</v>
          </cell>
          <cell r="G969" t="str">
            <v>Q3</v>
          </cell>
          <cell r="H969">
            <v>352.75</v>
          </cell>
          <cell r="I969" t="str">
            <v>liter</v>
          </cell>
        </row>
        <row r="971">
          <cell r="C971" t="str">
            <v>Koefisien Alat / Ltr</v>
          </cell>
          <cell r="D971" t="str">
            <v xml:space="preserve"> = 1 : Q3</v>
          </cell>
          <cell r="G971" t="str">
            <v>(E08)</v>
          </cell>
          <cell r="H971">
            <v>2.8348688873139618E-3</v>
          </cell>
          <cell r="I971" t="str">
            <v>Jam</v>
          </cell>
        </row>
        <row r="973">
          <cell r="A973" t="str">
            <v>3.</v>
          </cell>
          <cell r="C973" t="str">
            <v>TENAGA</v>
          </cell>
        </row>
        <row r="974">
          <cell r="C974" t="str">
            <v>Produksi menentukan : ASPHALT SPRAYER</v>
          </cell>
          <cell r="G974" t="str">
            <v>Q1</v>
          </cell>
          <cell r="H974">
            <v>352.75</v>
          </cell>
          <cell r="I974" t="str">
            <v>Ltr/Jam</v>
          </cell>
        </row>
        <row r="975">
          <cell r="C975" t="str">
            <v>Produksi / hari  =  Tk x Q1</v>
          </cell>
          <cell r="G975" t="str">
            <v>Qt</v>
          </cell>
          <cell r="H975">
            <v>2469.25</v>
          </cell>
          <cell r="I975" t="str">
            <v>Liter</v>
          </cell>
        </row>
        <row r="976">
          <cell r="C976" t="str">
            <v>Kebutuhan tenaga :</v>
          </cell>
        </row>
        <row r="977">
          <cell r="D977" t="str">
            <v>- Pekerja</v>
          </cell>
          <cell r="G977" t="str">
            <v>P</v>
          </cell>
          <cell r="H977">
            <v>10</v>
          </cell>
          <cell r="I977" t="str">
            <v>orang</v>
          </cell>
        </row>
        <row r="978">
          <cell r="D978" t="str">
            <v>- Mandor</v>
          </cell>
          <cell r="G978" t="str">
            <v>M</v>
          </cell>
          <cell r="H978">
            <v>1</v>
          </cell>
          <cell r="I978" t="str">
            <v>orang</v>
          </cell>
        </row>
        <row r="980">
          <cell r="C980" t="str">
            <v>Koefisien Tenaga / Ltr     :</v>
          </cell>
        </row>
        <row r="981">
          <cell r="D981" t="str">
            <v>- Pekerja</v>
          </cell>
          <cell r="E981" t="str">
            <v>= (Tk x P) / Qt</v>
          </cell>
          <cell r="G981" t="str">
            <v>(L01)</v>
          </cell>
          <cell r="H981">
            <v>2.8348688873139617E-2</v>
          </cell>
          <cell r="I981" t="str">
            <v>Jam</v>
          </cell>
        </row>
        <row r="982">
          <cell r="D982" t="str">
            <v>- Mandor</v>
          </cell>
          <cell r="E982" t="str">
            <v>= (Tk x M) / Qt</v>
          </cell>
          <cell r="G982" t="str">
            <v>(L03)</v>
          </cell>
          <cell r="H982">
            <v>2.8348688873139618E-3</v>
          </cell>
          <cell r="I982" t="str">
            <v>Jam</v>
          </cell>
        </row>
        <row r="984">
          <cell r="A984" t="str">
            <v>4.</v>
          </cell>
          <cell r="C984" t="str">
            <v>HARGA DASAR SATUAN UPAH, BAHAN DAN ALAT</v>
          </cell>
        </row>
        <row r="985">
          <cell r="C985" t="str">
            <v>Lihat lampiran.</v>
          </cell>
        </row>
        <row r="987">
          <cell r="A987" t="str">
            <v>5.</v>
          </cell>
          <cell r="C987" t="str">
            <v>ANALISA HARGA SATUAN PEKERJAAN</v>
          </cell>
        </row>
        <row r="988">
          <cell r="C988" t="str">
            <v>Lihat perhitungan dalam FORMULIR STANDAR UNTUK</v>
          </cell>
        </row>
        <row r="989">
          <cell r="C989" t="str">
            <v>PEREKEMAN ANALISA MASING-MASING HARGA</v>
          </cell>
        </row>
        <row r="990">
          <cell r="C990" t="str">
            <v>SATUAN.</v>
          </cell>
        </row>
        <row r="991">
          <cell r="C991" t="str">
            <v>Didapat Harga Satuan Pekerjaan :</v>
          </cell>
        </row>
        <row r="993">
          <cell r="C993" t="str">
            <v xml:space="preserve">Rp.  </v>
          </cell>
          <cell r="D993">
            <v>3399.2352442685237</v>
          </cell>
          <cell r="E993" t="str">
            <v xml:space="preserve"> / Liter</v>
          </cell>
        </row>
        <row r="996">
          <cell r="A996" t="str">
            <v>6.</v>
          </cell>
          <cell r="C996" t="str">
            <v>WAKTU PELAKSANAAN YANG DIPERLUKAN</v>
          </cell>
        </row>
        <row r="997">
          <cell r="C997" t="str">
            <v>Waktu pelaksanaan</v>
          </cell>
          <cell r="D997" t="str">
            <v>:  . . . . . . .  bulan</v>
          </cell>
        </row>
        <row r="999">
          <cell r="A999" t="str">
            <v>7.</v>
          </cell>
          <cell r="C999" t="str">
            <v>VOLUME PEKERJAAN YANG DIPERLUKAN</v>
          </cell>
        </row>
        <row r="1000">
          <cell r="C1000" t="str">
            <v>Volume pekerjaan  :</v>
          </cell>
          <cell r="D1000">
            <v>0</v>
          </cell>
          <cell r="E1000" t="str">
            <v>Liter</v>
          </cell>
        </row>
        <row r="1015">
          <cell r="C1015">
            <v>0</v>
          </cell>
        </row>
        <row r="1017">
          <cell r="A1017" t="str">
            <v>ITEM PEMBAYARAN NO.</v>
          </cell>
          <cell r="D1017" t="str">
            <v>:  4.2 (7)</v>
          </cell>
          <cell r="J1017" t="str">
            <v>Analisa EI-427</v>
          </cell>
          <cell r="T1017" t="str">
            <v>Analisa EI-427</v>
          </cell>
        </row>
        <row r="1018">
          <cell r="A1018" t="str">
            <v>JENIS PEKERJAAN</v>
          </cell>
          <cell r="D1018" t="str">
            <v>:  Lapis Resap Pengikat</v>
          </cell>
        </row>
        <row r="1019">
          <cell r="A1019" t="str">
            <v>SATUAN PEMBAYARAN</v>
          </cell>
          <cell r="D1019" t="str">
            <v>:  LITER</v>
          </cell>
          <cell r="J1019" t="str">
            <v xml:space="preserve">         URAIAN ANALISA HARGA SATUAN</v>
          </cell>
          <cell r="L1019" t="str">
            <v>FORMULIR STANDAR UNTUK</v>
          </cell>
        </row>
        <row r="1020">
          <cell r="L1020" t="str">
            <v>PEREKAMAN ANALISA MASING-MASING HARGA SATUAN</v>
          </cell>
        </row>
        <row r="1021">
          <cell r="L1021">
            <v>0</v>
          </cell>
        </row>
        <row r="1022">
          <cell r="A1022" t="str">
            <v>No.</v>
          </cell>
          <cell r="C1022" t="str">
            <v>U R A I A N</v>
          </cell>
          <cell r="G1022" t="str">
            <v>KODE</v>
          </cell>
          <cell r="H1022" t="str">
            <v>KOEF.</v>
          </cell>
          <cell r="I1022" t="str">
            <v>SATUAN</v>
          </cell>
          <cell r="J1022" t="str">
            <v>KETERANGAN</v>
          </cell>
        </row>
        <row r="1024">
          <cell r="L1024" t="str">
            <v>PROYEK</v>
          </cell>
          <cell r="O1024" t="str">
            <v>:</v>
          </cell>
        </row>
        <row r="1025">
          <cell r="A1025" t="str">
            <v>I.</v>
          </cell>
          <cell r="C1025" t="str">
            <v>ASUMSI</v>
          </cell>
          <cell r="L1025" t="str">
            <v>No. PAKET KONTRAK</v>
          </cell>
          <cell r="O1025" t="str">
            <v>:</v>
          </cell>
        </row>
        <row r="1026">
          <cell r="A1026">
            <v>1</v>
          </cell>
          <cell r="C1026" t="str">
            <v>Menggunakan alat berat (cara mekanik)</v>
          </cell>
          <cell r="L1026" t="str">
            <v>NAMA PAKET</v>
          </cell>
          <cell r="O1026" t="str">
            <v>:</v>
          </cell>
        </row>
        <row r="1027">
          <cell r="A1027">
            <v>2</v>
          </cell>
          <cell r="C1027" t="str">
            <v>Lokasi pekerjaan : sepanjang jalan</v>
          </cell>
          <cell r="L1027" t="str">
            <v>PROP / KAB / KODYA</v>
          </cell>
          <cell r="O1027" t="str">
            <v>:</v>
          </cell>
        </row>
        <row r="1028">
          <cell r="A1028">
            <v>3</v>
          </cell>
          <cell r="C1028" t="str">
            <v>Jarak rata-rata Base Camp ke lokasi pekerjaan</v>
          </cell>
          <cell r="G1028" t="str">
            <v>L</v>
          </cell>
          <cell r="H1028">
            <v>8.7249999999999996</v>
          </cell>
          <cell r="I1028" t="str">
            <v>KM</v>
          </cell>
          <cell r="L1028" t="str">
            <v>ITEM PEMBAYARAN NO.</v>
          </cell>
          <cell r="O1028" t="str">
            <v>:  4.2 (7)</v>
          </cell>
          <cell r="R1028" t="str">
            <v>PERKIRAAN VOL. PEK.</v>
          </cell>
          <cell r="T1028" t="str">
            <v>:</v>
          </cell>
          <cell r="U1028">
            <v>1</v>
          </cell>
        </row>
        <row r="1029">
          <cell r="A1029">
            <v>4</v>
          </cell>
          <cell r="C1029" t="str">
            <v>Jam kerja efektif per-hari</v>
          </cell>
          <cell r="G1029" t="str">
            <v>Tk</v>
          </cell>
          <cell r="H1029">
            <v>7</v>
          </cell>
          <cell r="I1029" t="str">
            <v>Jam</v>
          </cell>
          <cell r="L1029" t="str">
            <v>JENIS PEKERJAAN</v>
          </cell>
          <cell r="O1029" t="str">
            <v>:  Lapis Resap Pengikat</v>
          </cell>
          <cell r="R1029" t="str">
            <v>TOTAL HARGA (Rp.)</v>
          </cell>
          <cell r="T1029" t="str">
            <v>:</v>
          </cell>
          <cell r="U1029">
            <v>305360.27</v>
          </cell>
        </row>
        <row r="1030">
          <cell r="A1030">
            <v>5</v>
          </cell>
          <cell r="C1030" t="str">
            <v>Faktor kehilangan bahan</v>
          </cell>
          <cell r="G1030" t="str">
            <v>Fh</v>
          </cell>
          <cell r="H1030">
            <v>1.1000000000000001</v>
          </cell>
          <cell r="I1030" t="str">
            <v>-</v>
          </cell>
          <cell r="L1030" t="str">
            <v>SATUAN PEMBAYARAN</v>
          </cell>
          <cell r="O1030" t="str">
            <v>:  LITER</v>
          </cell>
          <cell r="R1030" t="str">
            <v>% THD. BIAYA PROYEK</v>
          </cell>
          <cell r="T1030" t="str">
            <v>:</v>
          </cell>
          <cell r="U1030" t="e">
            <v>#DIV/0!</v>
          </cell>
        </row>
        <row r="1031">
          <cell r="A1031">
            <v>6</v>
          </cell>
          <cell r="C1031" t="str">
            <v>Komposisi campuran :</v>
          </cell>
        </row>
        <row r="1032">
          <cell r="C1032" t="str">
            <v>- Aspal AC-10 atau AC-20</v>
          </cell>
          <cell r="G1032" t="str">
            <v>As</v>
          </cell>
          <cell r="H1032">
            <v>56</v>
          </cell>
          <cell r="I1032" t="str">
            <v>%</v>
          </cell>
          <cell r="J1032" t="str">
            <v xml:space="preserve"> 100 bagian</v>
          </cell>
        </row>
        <row r="1033">
          <cell r="C1033" t="str">
            <v>- Minyak Flux / Pencair</v>
          </cell>
          <cell r="G1033" t="str">
            <v>K</v>
          </cell>
          <cell r="H1033">
            <v>44</v>
          </cell>
          <cell r="I1033" t="str">
            <v>%</v>
          </cell>
          <cell r="J1033" t="str">
            <v xml:space="preserve"> 80   bagian</v>
          </cell>
          <cell r="Q1033" t="str">
            <v>PERKIRAAN</v>
          </cell>
          <cell r="R1033" t="str">
            <v>HARGA</v>
          </cell>
          <cell r="S1033" t="str">
            <v>JUMLAH</v>
          </cell>
        </row>
        <row r="1034">
          <cell r="A1034">
            <v>7</v>
          </cell>
          <cell r="C1034" t="str">
            <v>Berat jenis bahan :</v>
          </cell>
          <cell r="L1034" t="str">
            <v>NO.</v>
          </cell>
          <cell r="N1034" t="str">
            <v>KOMPONEN</v>
          </cell>
          <cell r="P1034" t="str">
            <v>SATUAN</v>
          </cell>
          <cell r="Q1034" t="str">
            <v>KUANTITAS</v>
          </cell>
          <cell r="R1034" t="str">
            <v>SATUAN</v>
          </cell>
          <cell r="S1034" t="str">
            <v>HARGA</v>
          </cell>
        </row>
        <row r="1035">
          <cell r="C1035" t="str">
            <v>- Aspal AC-10 atau AC-20</v>
          </cell>
          <cell r="G1035" t="str">
            <v>D1</v>
          </cell>
          <cell r="H1035">
            <v>1.03</v>
          </cell>
          <cell r="I1035" t="str">
            <v>Kg / liter</v>
          </cell>
          <cell r="R1035" t="str">
            <v>(Rp.)</v>
          </cell>
          <cell r="S1035" t="str">
            <v>(Rp.)</v>
          </cell>
        </row>
        <row r="1036">
          <cell r="C1036" t="str">
            <v>- Minyak Flux / Pencair</v>
          </cell>
          <cell r="G1036" t="str">
            <v>D2</v>
          </cell>
          <cell r="H1036">
            <v>0.8</v>
          </cell>
          <cell r="I1036" t="str">
            <v>Kg / liter</v>
          </cell>
        </row>
        <row r="1037">
          <cell r="A1037">
            <v>8</v>
          </cell>
          <cell r="C1037" t="str">
            <v>Bahan dasar (aspal &amp; minyak pencair) semuanya</v>
          </cell>
        </row>
        <row r="1038">
          <cell r="C1038" t="str">
            <v>diterima di lokasi pekerjaan</v>
          </cell>
          <cell r="L1038" t="str">
            <v>A.</v>
          </cell>
          <cell r="N1038" t="str">
            <v>TENAGA</v>
          </cell>
        </row>
        <row r="1040">
          <cell r="A1040" t="str">
            <v>II.</v>
          </cell>
          <cell r="C1040" t="str">
            <v>URUTAN KERJA</v>
          </cell>
          <cell r="L1040" t="str">
            <v>1.</v>
          </cell>
          <cell r="N1040" t="str">
            <v>Pekerja</v>
          </cell>
          <cell r="O1040" t="str">
            <v>(L01)</v>
          </cell>
          <cell r="P1040" t="str">
            <v>Jam</v>
          </cell>
          <cell r="Q1040">
            <v>2.8348688873139617E-2</v>
          </cell>
          <cell r="R1040">
            <v>2857.14</v>
          </cell>
          <cell r="U1040">
            <v>80.996172927002121</v>
          </cell>
        </row>
        <row r="1041">
          <cell r="A1041">
            <v>1</v>
          </cell>
          <cell r="C1041" t="str">
            <v>Aspal dan Minyak Flux dicampur dan dipanaskan</v>
          </cell>
          <cell r="L1041" t="str">
            <v>2.</v>
          </cell>
          <cell r="N1041" t="str">
            <v>Mandor</v>
          </cell>
          <cell r="O1041" t="str">
            <v>(L03)</v>
          </cell>
          <cell r="P1041" t="str">
            <v>Jam</v>
          </cell>
          <cell r="Q1041">
            <v>5.6697377746279237E-3</v>
          </cell>
          <cell r="R1041">
            <v>3214.29</v>
          </cell>
          <cell r="U1041">
            <v>18.224181431608788</v>
          </cell>
        </row>
        <row r="1042">
          <cell r="C1042" t="str">
            <v>sehingga menjadi campuran aspal cair</v>
          </cell>
        </row>
        <row r="1043">
          <cell r="A1043">
            <v>2</v>
          </cell>
          <cell r="C1043" t="str">
            <v>Permukaan yang akan dilapis dibersihkan dari debu</v>
          </cell>
        </row>
        <row r="1044">
          <cell r="C1044" t="str">
            <v>dan kotoran dengan Air Compressor</v>
          </cell>
          <cell r="Q1044" t="str">
            <v xml:space="preserve">JUMLAH HARGA TENAGA   </v>
          </cell>
          <cell r="U1044">
            <v>99.220354358610905</v>
          </cell>
        </row>
        <row r="1045">
          <cell r="A1045">
            <v>3</v>
          </cell>
          <cell r="C1045" t="str">
            <v>Campuran aspal cair disemprotkan dengan Asphalt</v>
          </cell>
        </row>
        <row r="1046">
          <cell r="C1046" t="str">
            <v>Sprayer ke atas permukaan yang akan dilapis.</v>
          </cell>
          <cell r="L1046" t="str">
            <v>B.</v>
          </cell>
          <cell r="N1046" t="str">
            <v>BAHAN</v>
          </cell>
        </row>
        <row r="1047">
          <cell r="A1047">
            <v>4</v>
          </cell>
          <cell r="C1047" t="str">
            <v>Angkutan Aspal &amp; Minyak Flux menggunakan Dump</v>
          </cell>
        </row>
        <row r="1048">
          <cell r="C1048" t="str">
            <v>Truck</v>
          </cell>
          <cell r="L1048" t="str">
            <v>1.</v>
          </cell>
          <cell r="N1048" t="str">
            <v>Aspal</v>
          </cell>
          <cell r="O1048" t="str">
            <v>(M10)</v>
          </cell>
          <cell r="P1048" t="str">
            <v>Kg</v>
          </cell>
          <cell r="Q1048">
            <v>0.63448000000000015</v>
          </cell>
          <cell r="R1048">
            <v>2086.6280000000002</v>
          </cell>
          <cell r="U1048">
            <v>1323.9237334400004</v>
          </cell>
        </row>
        <row r="1049">
          <cell r="L1049" t="str">
            <v>2.</v>
          </cell>
          <cell r="N1049" t="str">
            <v>Kerosene</v>
          </cell>
          <cell r="O1049" t="str">
            <v>(M11)</v>
          </cell>
          <cell r="P1049" t="str">
            <v>liter</v>
          </cell>
          <cell r="Q1049">
            <v>0.48400000000000004</v>
          </cell>
          <cell r="R1049">
            <v>1650</v>
          </cell>
          <cell r="U1049">
            <v>798.6</v>
          </cell>
        </row>
        <row r="1050">
          <cell r="A1050" t="str">
            <v>III.</v>
          </cell>
          <cell r="C1050" t="str">
            <v>PEMAKAIAN BAHAN, ALAT DAN TENAGA</v>
          </cell>
        </row>
        <row r="1052">
          <cell r="A1052" t="str">
            <v xml:space="preserve">   1.</v>
          </cell>
          <cell r="C1052" t="str">
            <v>BAHAN</v>
          </cell>
        </row>
        <row r="1053">
          <cell r="C1053" t="str">
            <v>Untuk mendapatkan 1 liter Lapis Resap Pengikat</v>
          </cell>
        </row>
        <row r="1054">
          <cell r="C1054" t="str">
            <v>diperlukan :</v>
          </cell>
          <cell r="D1054" t="str">
            <v>( 1 liter x Fh )</v>
          </cell>
          <cell r="G1054" t="str">
            <v>PC</v>
          </cell>
          <cell r="H1054">
            <v>1.1000000000000001</v>
          </cell>
          <cell r="I1054" t="str">
            <v>liter</v>
          </cell>
          <cell r="J1054" t="str">
            <v xml:space="preserve"> Campuran</v>
          </cell>
          <cell r="Q1054" t="str">
            <v xml:space="preserve">JUMLAH HARGA BAHAN   </v>
          </cell>
          <cell r="U1054">
            <v>2122.5237334400003</v>
          </cell>
        </row>
        <row r="1056">
          <cell r="A1056" t="str">
            <v xml:space="preserve">   1.a.</v>
          </cell>
          <cell r="C1056" t="str">
            <v>Aspal</v>
          </cell>
          <cell r="D1056" t="str">
            <v>=   As x PC x D1</v>
          </cell>
          <cell r="G1056" t="str">
            <v>(M10)</v>
          </cell>
          <cell r="H1056">
            <v>0.63448000000000015</v>
          </cell>
          <cell r="I1056" t="str">
            <v>Kg.</v>
          </cell>
          <cell r="L1056" t="str">
            <v>C.</v>
          </cell>
          <cell r="N1056" t="str">
            <v>PERALATAN</v>
          </cell>
        </row>
        <row r="1057">
          <cell r="A1057" t="str">
            <v xml:space="preserve">   1.b.</v>
          </cell>
          <cell r="C1057" t="str">
            <v>Minyak Flux</v>
          </cell>
          <cell r="D1057" t="str">
            <v>=   K x PC</v>
          </cell>
          <cell r="G1057" t="str">
            <v>(M11)</v>
          </cell>
          <cell r="H1057">
            <v>0.48400000000000004</v>
          </cell>
          <cell r="I1057" t="str">
            <v>liter</v>
          </cell>
        </row>
        <row r="1058">
          <cell r="L1058" t="str">
            <v>1.</v>
          </cell>
          <cell r="N1058" t="str">
            <v>Asphalt Sprayer  (E03)</v>
          </cell>
          <cell r="P1058" t="str">
            <v>Jam</v>
          </cell>
          <cell r="Q1058">
            <v>2.8348688873139618E-3</v>
          </cell>
          <cell r="R1058">
            <v>30575.535383788432</v>
          </cell>
          <cell r="U1058">
            <v>86.677633972468982</v>
          </cell>
        </row>
        <row r="1059">
          <cell r="A1059" t="str">
            <v xml:space="preserve">   2.</v>
          </cell>
          <cell r="C1059" t="str">
            <v>ALAT</v>
          </cell>
          <cell r="L1059" t="str">
            <v>2.</v>
          </cell>
          <cell r="N1059" t="str">
            <v>Air Compresor    (E05)</v>
          </cell>
          <cell r="P1059" t="str">
            <v>Jam</v>
          </cell>
          <cell r="Q1059">
            <v>2.0833333333333333E-3</v>
          </cell>
          <cell r="R1059">
            <v>53840.365312835944</v>
          </cell>
          <cell r="U1059">
            <v>112.16742773507488</v>
          </cell>
        </row>
        <row r="1060">
          <cell r="A1060" t="str">
            <v xml:space="preserve">   2.a.</v>
          </cell>
          <cell r="C1060" t="str">
            <v>ASPHALT SPRAYER</v>
          </cell>
          <cell r="G1060" t="str">
            <v>(E03)</v>
          </cell>
          <cell r="L1060" t="str">
            <v>3.</v>
          </cell>
          <cell r="N1060" t="str">
            <v>Dump Truck</v>
          </cell>
          <cell r="O1060" t="str">
            <v>(E08)</v>
          </cell>
          <cell r="P1060" t="str">
            <v>Jam</v>
          </cell>
          <cell r="Q1060">
            <v>2.8348688873139618E-3</v>
          </cell>
          <cell r="R1060">
            <v>153645.58193291764</v>
          </cell>
          <cell r="U1060">
            <v>435.56507989487642</v>
          </cell>
        </row>
        <row r="1061">
          <cell r="C1061" t="str">
            <v>Kapasitas alat</v>
          </cell>
          <cell r="G1061" t="str">
            <v>V</v>
          </cell>
          <cell r="H1061">
            <v>850</v>
          </cell>
          <cell r="I1061" t="str">
            <v>liter</v>
          </cell>
        </row>
        <row r="1062">
          <cell r="C1062" t="str">
            <v>Faktor efisiensi alat</v>
          </cell>
          <cell r="G1062" t="str">
            <v>Fa</v>
          </cell>
          <cell r="H1062">
            <v>0.83</v>
          </cell>
          <cell r="I1062" t="str">
            <v>-</v>
          </cell>
        </row>
        <row r="1063">
          <cell r="C1063" t="str">
            <v>Waktu Siklus (termasuk proses pemanasan)</v>
          </cell>
          <cell r="G1063" t="str">
            <v>Ts</v>
          </cell>
          <cell r="H1063">
            <v>2</v>
          </cell>
          <cell r="I1063" t="str">
            <v>Jam</v>
          </cell>
        </row>
        <row r="1065">
          <cell r="C1065" t="str">
            <v>Kap. Prod. / jam =</v>
          </cell>
          <cell r="D1065" t="str">
            <v>V x Fa</v>
          </cell>
          <cell r="G1065" t="str">
            <v>Q1</v>
          </cell>
          <cell r="H1065">
            <v>352.75</v>
          </cell>
          <cell r="I1065" t="str">
            <v>liter</v>
          </cell>
        </row>
        <row r="1066">
          <cell r="D1066" t="str">
            <v>Ts</v>
          </cell>
          <cell r="Q1066" t="str">
            <v xml:space="preserve">JUMLAH HARGA PERALATAN   </v>
          </cell>
          <cell r="U1066">
            <v>634.41014160242025</v>
          </cell>
        </row>
        <row r="1067">
          <cell r="C1067" t="str">
            <v>Koefisien Alat / Ltr</v>
          </cell>
          <cell r="D1067" t="str">
            <v xml:space="preserve"> =  1  :  Q1</v>
          </cell>
          <cell r="G1067" t="str">
            <v>(E03)</v>
          </cell>
          <cell r="H1067">
            <v>2.8348688873139618E-3</v>
          </cell>
          <cell r="I1067" t="str">
            <v>Jam</v>
          </cell>
        </row>
        <row r="1068">
          <cell r="L1068" t="str">
            <v>D.</v>
          </cell>
          <cell r="N1068" t="str">
            <v>JUMLAH HARGA TENAGA, BAHAN DAN PERALATAN  ( A + B + C )</v>
          </cell>
          <cell r="U1068">
            <v>2856.1542294010314</v>
          </cell>
        </row>
        <row r="1069">
          <cell r="A1069" t="str">
            <v xml:space="preserve">   2.b.</v>
          </cell>
          <cell r="C1069" t="str">
            <v>AIR COMPRESSOR</v>
          </cell>
          <cell r="G1069" t="str">
            <v>(E05)</v>
          </cell>
          <cell r="L1069" t="str">
            <v>E.</v>
          </cell>
          <cell r="N1069" t="str">
            <v>OVERHEAD &amp; PROFIT</v>
          </cell>
          <cell r="P1069">
            <v>10</v>
          </cell>
          <cell r="Q1069" t="str">
            <v>%  x  D</v>
          </cell>
          <cell r="U1069">
            <v>285.61542294010314</v>
          </cell>
        </row>
        <row r="1070">
          <cell r="C1070" t="str">
            <v xml:space="preserve">Kapasitas alat   -----&gt;&gt;   diambil </v>
          </cell>
          <cell r="G1070" t="str">
            <v>V</v>
          </cell>
          <cell r="H1070">
            <v>600</v>
          </cell>
          <cell r="I1070" t="str">
            <v>M2 / Jam</v>
          </cell>
          <cell r="L1070" t="str">
            <v>F.</v>
          </cell>
          <cell r="N1070" t="str">
            <v>HARGA SATUAN PEKERJAAN  ( D + E )</v>
          </cell>
          <cell r="U1070">
            <v>3141.7696523411346</v>
          </cell>
        </row>
        <row r="1071">
          <cell r="C1071" t="str">
            <v>Aplikasi Lapis Resap Pengikat rata-rata (Spesifikasi)</v>
          </cell>
          <cell r="G1071" t="str">
            <v>Ap</v>
          </cell>
          <cell r="H1071">
            <v>0.8</v>
          </cell>
          <cell r="I1071" t="str">
            <v>liter / M2</v>
          </cell>
          <cell r="L1071" t="str">
            <v>Note: 1</v>
          </cell>
          <cell r="N1071" t="str">
            <v>SATUAN dapat berdasarkan atas jam operasi untuk Tenaga Kerja dan Peralatan, volume dan/atau ukuran</v>
          </cell>
        </row>
        <row r="1072">
          <cell r="N1072" t="str">
            <v>berat untuk bahan-bahan.</v>
          </cell>
        </row>
        <row r="1073">
          <cell r="C1073" t="str">
            <v>Kap. Prod. / jam =</v>
          </cell>
          <cell r="D1073" t="str">
            <v>( V x Ap )</v>
          </cell>
          <cell r="G1073" t="str">
            <v>Q2</v>
          </cell>
          <cell r="H1073">
            <v>480</v>
          </cell>
          <cell r="I1073" t="str">
            <v>liter</v>
          </cell>
          <cell r="L1073">
            <v>2</v>
          </cell>
          <cell r="N1073" t="str">
            <v>Kuantitas satuan adalah kuantitas setiap komponen untuk menyelesaikan satu satuan pekerjaan dari nomor</v>
          </cell>
        </row>
        <row r="1074">
          <cell r="N1074" t="str">
            <v>mata pembayaran.</v>
          </cell>
        </row>
        <row r="1075">
          <cell r="C1075" t="str">
            <v>Koefisien Alat / Ltr</v>
          </cell>
          <cell r="D1075" t="str">
            <v xml:space="preserve"> =  1  :  Q2</v>
          </cell>
          <cell r="G1075" t="str">
            <v>(E05)</v>
          </cell>
          <cell r="H1075">
            <v>2.0833333333333333E-3</v>
          </cell>
          <cell r="I1075" t="str">
            <v>Jam</v>
          </cell>
          <cell r="L1075">
            <v>3</v>
          </cell>
          <cell r="N1075" t="str">
            <v>Biaya satuan untuk peralatan sudah termasuk bahan bakar, bahan habis dipakai dan operator.</v>
          </cell>
        </row>
        <row r="1076">
          <cell r="L1076">
            <v>4</v>
          </cell>
          <cell r="N1076" t="str">
            <v>Biaya satuan sudah termasuk pengeluaran untuk seluruh pajak yang berkaitan (tetapi tidak termasuk PPN</v>
          </cell>
        </row>
        <row r="1077">
          <cell r="J1077" t="str">
            <v>Berlanjut ke halaman berikut</v>
          </cell>
          <cell r="N1077" t="str">
            <v>yang dibayar dari kontrak) dan biaya-biaya lainnya.</v>
          </cell>
        </row>
        <row r="1078">
          <cell r="A1078" t="str">
            <v>ITEM PEMBAYARAN NO.</v>
          </cell>
          <cell r="D1078" t="str">
            <v>:  4.2 (7)</v>
          </cell>
          <cell r="J1078" t="str">
            <v>Analisa EI-427</v>
          </cell>
        </row>
        <row r="1079">
          <cell r="A1079" t="str">
            <v>JENIS PEKERJAAN</v>
          </cell>
          <cell r="D1079" t="str">
            <v>:  Lapis Resap Pengikat</v>
          </cell>
        </row>
        <row r="1080">
          <cell r="A1080" t="str">
            <v>SATUAN PEMBAYARAN</v>
          </cell>
          <cell r="D1080" t="str">
            <v>:  LITER</v>
          </cell>
          <cell r="J1080" t="str">
            <v xml:space="preserve">         URAIAN ANALISA HARGA SATUAN</v>
          </cell>
        </row>
        <row r="1081">
          <cell r="J1081" t="str">
            <v>Lanjutan</v>
          </cell>
        </row>
        <row r="1083">
          <cell r="A1083" t="str">
            <v>No.</v>
          </cell>
          <cell r="C1083" t="str">
            <v>U R A I A N</v>
          </cell>
          <cell r="G1083" t="str">
            <v>KODE</v>
          </cell>
          <cell r="H1083" t="str">
            <v>KOEF.</v>
          </cell>
          <cell r="I1083" t="str">
            <v>SATUAN</v>
          </cell>
          <cell r="J1083" t="str">
            <v>KETERANGAN</v>
          </cell>
        </row>
        <row r="1086">
          <cell r="A1086" t="str">
            <v xml:space="preserve">   2.c.</v>
          </cell>
          <cell r="C1086" t="str">
            <v>DUMP TRUCK</v>
          </cell>
          <cell r="G1086" t="str">
            <v>(E08)</v>
          </cell>
        </row>
        <row r="1087">
          <cell r="C1087" t="str">
            <v>Sebagai alat pengangkut bahan di lokasi pekerjaan,</v>
          </cell>
        </row>
        <row r="1088">
          <cell r="C1088" t="str">
            <v>Dump Truck melayani alat Asphalt Sprayer.</v>
          </cell>
        </row>
        <row r="1089">
          <cell r="C1089" t="str">
            <v>Kap. Prod. / jam =</v>
          </cell>
          <cell r="D1089" t="str">
            <v>sama dengan Asphalt Sprayer</v>
          </cell>
          <cell r="G1089" t="str">
            <v>Q3</v>
          </cell>
          <cell r="H1089">
            <v>352.75</v>
          </cell>
          <cell r="I1089" t="str">
            <v>liter</v>
          </cell>
        </row>
        <row r="1091">
          <cell r="C1091" t="str">
            <v>Koefisien Alat / Ltr</v>
          </cell>
          <cell r="D1091" t="str">
            <v xml:space="preserve"> =  1  :  Q3</v>
          </cell>
          <cell r="G1091" t="str">
            <v>(E08)</v>
          </cell>
          <cell r="H1091">
            <v>2.8348688873139618E-3</v>
          </cell>
          <cell r="I1091" t="str">
            <v>Jam</v>
          </cell>
        </row>
        <row r="1093">
          <cell r="A1093" t="str">
            <v xml:space="preserve">   3.</v>
          </cell>
          <cell r="C1093" t="str">
            <v>TENAGA</v>
          </cell>
        </row>
        <row r="1094">
          <cell r="C1094" t="str">
            <v>Produksi menentukan : ASPHALT SPRAYER</v>
          </cell>
          <cell r="G1094" t="str">
            <v>Q4</v>
          </cell>
          <cell r="H1094">
            <v>352.75</v>
          </cell>
          <cell r="I1094" t="str">
            <v>liter</v>
          </cell>
        </row>
        <row r="1095">
          <cell r="C1095" t="str">
            <v>Produksi Lapis Resap Pengikat / hari  =  Tk x Q4</v>
          </cell>
          <cell r="G1095" t="str">
            <v>Qt</v>
          </cell>
          <cell r="H1095">
            <v>2469.25</v>
          </cell>
          <cell r="I1095" t="str">
            <v>liter</v>
          </cell>
        </row>
        <row r="1096">
          <cell r="C1096" t="str">
            <v>Kebutuhan tenaga :</v>
          </cell>
        </row>
        <row r="1097">
          <cell r="D1097" t="str">
            <v>- Pekerja</v>
          </cell>
          <cell r="G1097" t="str">
            <v>P</v>
          </cell>
          <cell r="H1097">
            <v>10</v>
          </cell>
          <cell r="I1097" t="str">
            <v>orang</v>
          </cell>
        </row>
        <row r="1098">
          <cell r="D1098" t="str">
            <v>- Mandor</v>
          </cell>
          <cell r="G1098" t="str">
            <v>M</v>
          </cell>
          <cell r="H1098">
            <v>2</v>
          </cell>
          <cell r="I1098" t="str">
            <v>orang</v>
          </cell>
        </row>
        <row r="1100">
          <cell r="C1100" t="str">
            <v>Koefisien tenaga / liter   :</v>
          </cell>
        </row>
        <row r="1101">
          <cell r="D1101" t="str">
            <v>- Pekerja</v>
          </cell>
          <cell r="E1101" t="str">
            <v>= (Tk x P) : Qt</v>
          </cell>
          <cell r="G1101" t="str">
            <v>(L01)</v>
          </cell>
          <cell r="H1101">
            <v>2.8348688873139617E-2</v>
          </cell>
          <cell r="I1101" t="str">
            <v>Jam</v>
          </cell>
        </row>
        <row r="1102">
          <cell r="D1102" t="str">
            <v>- Mandor</v>
          </cell>
          <cell r="E1102" t="str">
            <v>= (Tk x M) : Qt</v>
          </cell>
          <cell r="G1102" t="str">
            <v>(L03)</v>
          </cell>
          <cell r="H1102">
            <v>5.6697377746279237E-3</v>
          </cell>
          <cell r="I1102" t="str">
            <v>Jam</v>
          </cell>
        </row>
        <row r="1104">
          <cell r="A1104" t="str">
            <v>4.</v>
          </cell>
          <cell r="C1104" t="str">
            <v>HARGA DASAR SATUAN UPAH, BAHAN DAN ALAT</v>
          </cell>
        </row>
        <row r="1105">
          <cell r="C1105" t="str">
            <v>Lihat lampiran.</v>
          </cell>
        </row>
        <row r="1107">
          <cell r="A1107" t="str">
            <v>5.</v>
          </cell>
          <cell r="C1107" t="str">
            <v>ANALISA HARGA SATUAN PEKERJAAN</v>
          </cell>
        </row>
        <row r="1108">
          <cell r="C1108" t="str">
            <v>Lihat perhitungan dalam FORMULIR STANDAR UNTUK</v>
          </cell>
        </row>
        <row r="1109">
          <cell r="C1109" t="str">
            <v>PEREKEMAN ANALISA MASING-MASING HARGA</v>
          </cell>
        </row>
        <row r="1110">
          <cell r="C1110" t="str">
            <v>SATUAN.</v>
          </cell>
        </row>
        <row r="1111">
          <cell r="C1111" t="str">
            <v>Didapat Harga Satuan Pekerjaan :</v>
          </cell>
        </row>
        <row r="1113">
          <cell r="C1113" t="str">
            <v xml:space="preserve">Rp.  </v>
          </cell>
          <cell r="D1113">
            <v>3141.7696523411346</v>
          </cell>
          <cell r="E1113" t="str">
            <v xml:space="preserve"> / liter.</v>
          </cell>
        </row>
        <row r="1116">
          <cell r="A1116" t="str">
            <v>6.</v>
          </cell>
          <cell r="C1116" t="str">
            <v>WAKTU PELAKSANAAN YANG DIPERLUKAN</v>
          </cell>
        </row>
        <row r="1117">
          <cell r="C1117" t="str">
            <v>Waktu pelaksanaan</v>
          </cell>
          <cell r="D1117" t="str">
            <v>:  . . . . . . .  bulan</v>
          </cell>
        </row>
        <row r="1119">
          <cell r="A1119" t="str">
            <v>7.</v>
          </cell>
          <cell r="C1119" t="str">
            <v>VOLUME PEKERJAAN YANG DIPERLUKAN</v>
          </cell>
        </row>
        <row r="1120">
          <cell r="C1120" t="str">
            <v>Volume pekerjaan  :</v>
          </cell>
          <cell r="D1120">
            <v>1</v>
          </cell>
          <cell r="E1120" t="str">
            <v>Liter</v>
          </cell>
        </row>
      </sheetData>
      <sheetData sheetId="1" refreshError="1"/>
    </sheetDataSet>
  </externalBook>
</externalLink>
</file>

<file path=xl/externalLinks/externalLink271.xml><?xml version="1.0" encoding="utf-8"?>
<externalLink xmlns="http://schemas.openxmlformats.org/spreadsheetml/2006/main">
  <externalBook xmlns:r="http://schemas.openxmlformats.org/officeDocument/2006/relationships" r:id="rId1">
    <sheetNames>
      <sheetName val="3-DIV5"/>
      <sheetName val="3_DIV5"/>
    </sheetNames>
    <sheetDataSet>
      <sheetData sheetId="0" refreshError="1">
        <row r="1">
          <cell r="A1" t="str">
            <v>ITEM PEMBAYARAN NO.</v>
          </cell>
          <cell r="D1" t="str">
            <v>:  5.1 (1)</v>
          </cell>
          <cell r="J1" t="str">
            <v>Analisa EI-511</v>
          </cell>
          <cell r="T1" t="str">
            <v>Analisa EI-511</v>
          </cell>
        </row>
        <row r="2">
          <cell r="A2" t="str">
            <v>JENIS PEKERJAAN</v>
          </cell>
          <cell r="D2" t="str">
            <v>:  Lps. Pond. Ag. Kls. A, CBR Min 80%</v>
          </cell>
        </row>
        <row r="3">
          <cell r="A3" t="str">
            <v>SATUAN PEMBAYARAN</v>
          </cell>
          <cell r="D3" t="str">
            <v>:  M3</v>
          </cell>
          <cell r="H3" t="str">
            <v xml:space="preserve">         URAIAN ANALISA HARGA SATUAN</v>
          </cell>
          <cell r="L3" t="str">
            <v>FORMULIR STANDAR UNTUK</v>
          </cell>
        </row>
        <row r="4">
          <cell r="L4" t="str">
            <v>PEREKAMAN ANALISA MASING-MASING HARGA SATUAN</v>
          </cell>
        </row>
        <row r="5">
          <cell r="L5">
            <v>0</v>
          </cell>
        </row>
        <row r="6">
          <cell r="A6" t="str">
            <v>No.</v>
          </cell>
          <cell r="C6" t="str">
            <v>U R A I A N</v>
          </cell>
          <cell r="G6" t="str">
            <v>KODE</v>
          </cell>
          <cell r="H6" t="str">
            <v>KOEF.</v>
          </cell>
          <cell r="I6" t="str">
            <v>SATUAN</v>
          </cell>
          <cell r="J6" t="str">
            <v>KETERANGAN</v>
          </cell>
        </row>
        <row r="8">
          <cell r="L8" t="str">
            <v>PROYEK</v>
          </cell>
          <cell r="O8" t="str">
            <v xml:space="preserve">:  </v>
          </cell>
        </row>
        <row r="9">
          <cell r="A9" t="str">
            <v>I.</v>
          </cell>
          <cell r="C9" t="str">
            <v>ASUMSI</v>
          </cell>
          <cell r="L9" t="str">
            <v>No. PAKET KONTRAK</v>
          </cell>
          <cell r="O9" t="str">
            <v xml:space="preserve">:  </v>
          </cell>
        </row>
        <row r="10">
          <cell r="A10">
            <v>1</v>
          </cell>
          <cell r="C10" t="str">
            <v>Menggunakan alat berat (cara mekanik)</v>
          </cell>
          <cell r="L10" t="str">
            <v>NAMA PAKET</v>
          </cell>
          <cell r="O10" t="str">
            <v xml:space="preserve">:  </v>
          </cell>
        </row>
        <row r="11">
          <cell r="A11">
            <v>2</v>
          </cell>
          <cell r="C11" t="str">
            <v>Lokasi pekerjaan : sepanjang jalan</v>
          </cell>
          <cell r="L11" t="str">
            <v>PROP / KAB / KODYA</v>
          </cell>
          <cell r="O11" t="str">
            <v xml:space="preserve">:  </v>
          </cell>
        </row>
        <row r="12">
          <cell r="A12">
            <v>3</v>
          </cell>
          <cell r="C12" t="str">
            <v>Kondisi existing jalan : sedang</v>
          </cell>
          <cell r="L12" t="str">
            <v>ITEM PEMBAYARAN NO.</v>
          </cell>
          <cell r="O12" t="str">
            <v>:  5.1 (1)</v>
          </cell>
          <cell r="R12" t="str">
            <v>PERKIRAAN VOL. PEK.</v>
          </cell>
          <cell r="T12" t="str">
            <v>:</v>
          </cell>
          <cell r="U12">
            <v>1</v>
          </cell>
        </row>
        <row r="13">
          <cell r="A13">
            <v>4</v>
          </cell>
          <cell r="C13" t="str">
            <v>Jarak rata-rata Base Camp ke lokasi pekerjaan</v>
          </cell>
          <cell r="G13" t="str">
            <v>L</v>
          </cell>
          <cell r="H13">
            <v>8.7249999999999996</v>
          </cell>
          <cell r="I13" t="str">
            <v>KM</v>
          </cell>
          <cell r="L13" t="str">
            <v>JENIS PEKERJAAN</v>
          </cell>
          <cell r="O13" t="str">
            <v>:  Lps. Pond. Ag. Kls. A, CBR Min 80%</v>
          </cell>
          <cell r="R13" t="str">
            <v>TOTAL HARGA</v>
          </cell>
          <cell r="T13" t="str">
            <v>:</v>
          </cell>
          <cell r="U13">
            <v>304732.36582799954</v>
          </cell>
        </row>
        <row r="14">
          <cell r="A14">
            <v>5</v>
          </cell>
          <cell r="C14" t="str">
            <v>Tebal lapis agregat padat</v>
          </cell>
          <cell r="G14" t="str">
            <v>t</v>
          </cell>
          <cell r="H14">
            <v>0.15</v>
          </cell>
          <cell r="I14" t="str">
            <v>M</v>
          </cell>
          <cell r="L14" t="str">
            <v>SATUAN PEMBAYARAN</v>
          </cell>
          <cell r="O14" t="str">
            <v>:  M3</v>
          </cell>
          <cell r="R14" t="str">
            <v>% THD. BIAYA PROYEK</v>
          </cell>
          <cell r="T14" t="str">
            <v>:</v>
          </cell>
          <cell r="U14">
            <v>7.251312267724303E-3</v>
          </cell>
        </row>
        <row r="15">
          <cell r="A15">
            <v>6</v>
          </cell>
          <cell r="C15" t="str">
            <v>Faktor kembang material (Padat-Lepas)</v>
          </cell>
          <cell r="G15" t="str">
            <v>Fk</v>
          </cell>
          <cell r="H15">
            <v>1.2</v>
          </cell>
          <cell r="I15" t="str">
            <v>-</v>
          </cell>
        </row>
        <row r="16">
          <cell r="A16">
            <v>7</v>
          </cell>
          <cell r="C16" t="str">
            <v>Jam kerja efektif per-hari</v>
          </cell>
          <cell r="G16" t="str">
            <v>Tk</v>
          </cell>
          <cell r="H16">
            <v>7</v>
          </cell>
          <cell r="I16" t="str">
            <v>jam</v>
          </cell>
        </row>
        <row r="17">
          <cell r="A17">
            <v>8</v>
          </cell>
          <cell r="C17" t="str">
            <v>Proporsi Campuran :</v>
          </cell>
          <cell r="D17" t="str">
            <v>- Agregat Kasar</v>
          </cell>
          <cell r="G17" t="str">
            <v>Ak</v>
          </cell>
          <cell r="H17">
            <v>55</v>
          </cell>
          <cell r="I17" t="str">
            <v>%</v>
          </cell>
          <cell r="J17" t="str">
            <v xml:space="preserve"> Gradasi harus</v>
          </cell>
          <cell r="Q17" t="str">
            <v>PERKIRAAN</v>
          </cell>
          <cell r="R17" t="str">
            <v>HARGA</v>
          </cell>
          <cell r="S17" t="str">
            <v>JUMLAH</v>
          </cell>
        </row>
        <row r="18">
          <cell r="D18" t="str">
            <v>- Agregat Halus</v>
          </cell>
          <cell r="G18" t="str">
            <v>Ah</v>
          </cell>
          <cell r="H18">
            <v>45</v>
          </cell>
          <cell r="I18" t="str">
            <v>%</v>
          </cell>
          <cell r="J18" t="str">
            <v xml:space="preserve"> memenuhi Spec.</v>
          </cell>
          <cell r="L18" t="str">
            <v>NO.</v>
          </cell>
          <cell r="N18" t="str">
            <v>KOMPONEN</v>
          </cell>
          <cell r="P18" t="str">
            <v>SATUAN</v>
          </cell>
          <cell r="Q18" t="str">
            <v>KUANTITAS</v>
          </cell>
          <cell r="R18" t="str">
            <v>SATUAN</v>
          </cell>
          <cell r="S18" t="str">
            <v>HARGA</v>
          </cell>
        </row>
        <row r="19">
          <cell r="A19" t="str">
            <v>II.</v>
          </cell>
          <cell r="C19" t="str">
            <v>URUTAN KERJA</v>
          </cell>
          <cell r="R19" t="str">
            <v>(Rp.)</v>
          </cell>
          <cell r="S19" t="str">
            <v>(Rp.)</v>
          </cell>
        </row>
        <row r="20">
          <cell r="A20">
            <v>1</v>
          </cell>
          <cell r="C20" t="str">
            <v>Wheel Loader mencampur dan memuat Agregat ke</v>
          </cell>
        </row>
        <row r="21">
          <cell r="C21" t="str">
            <v>dalam Dump Truck di Base Camp</v>
          </cell>
        </row>
        <row r="22">
          <cell r="A22">
            <v>2</v>
          </cell>
          <cell r="C22" t="str">
            <v>Dump Truck mengangkut Agregat ke lokasi</v>
          </cell>
          <cell r="L22" t="str">
            <v>A.</v>
          </cell>
          <cell r="N22" t="str">
            <v>TENAGA</v>
          </cell>
        </row>
        <row r="23">
          <cell r="C23" t="str">
            <v>pekerjaan dan dihampar dengan Motor Grader</v>
          </cell>
        </row>
        <row r="24">
          <cell r="A24">
            <v>3</v>
          </cell>
          <cell r="C24" t="str">
            <v>Hamparan Agregat dibasahi dengan Water Tank</v>
          </cell>
          <cell r="L24" t="str">
            <v>1.</v>
          </cell>
          <cell r="N24" t="str">
            <v>Pekerja</v>
          </cell>
          <cell r="O24" t="str">
            <v>(L01)</v>
          </cell>
          <cell r="P24" t="str">
            <v>jam</v>
          </cell>
          <cell r="Q24">
            <v>0.24988844265952695</v>
          </cell>
          <cell r="R24">
            <v>2857.14</v>
          </cell>
          <cell r="U24">
            <v>713.96626506024074</v>
          </cell>
        </row>
        <row r="25">
          <cell r="C25" t="str">
            <v>Truck sebelum dipadatkan dengan Tandem</v>
          </cell>
          <cell r="L25" t="str">
            <v>2.</v>
          </cell>
          <cell r="N25" t="str">
            <v>Mandor</v>
          </cell>
          <cell r="O25" t="str">
            <v>(L03)</v>
          </cell>
          <cell r="P25" t="str">
            <v>jam</v>
          </cell>
          <cell r="Q25">
            <v>3.5698348951360995E-2</v>
          </cell>
          <cell r="R25">
            <v>3214.29</v>
          </cell>
          <cell r="U25">
            <v>114.74484605087014</v>
          </cell>
        </row>
        <row r="26">
          <cell r="C26" t="str">
            <v>Roller dan Pneumatic Tire Roller</v>
          </cell>
        </row>
        <row r="27">
          <cell r="A27">
            <v>4</v>
          </cell>
          <cell r="C27" t="str">
            <v>Selama pemadatan, sekelompok pekerja akan</v>
          </cell>
        </row>
        <row r="28">
          <cell r="C28" t="str">
            <v>merapikan tepi hamparan dan level permukaan</v>
          </cell>
          <cell r="Q28" t="str">
            <v xml:space="preserve">JUMLAH HARGA TENAGA   </v>
          </cell>
          <cell r="U28">
            <v>828.71111111111088</v>
          </cell>
        </row>
        <row r="29">
          <cell r="C29" t="str">
            <v>dengan menggunakan Alat Bantu</v>
          </cell>
        </row>
        <row r="30">
          <cell r="A30" t="str">
            <v>III.</v>
          </cell>
          <cell r="C30" t="str">
            <v>PEMAKAIAN BAHAN, ALAT DAN TENAGA</v>
          </cell>
          <cell r="L30" t="str">
            <v>B.</v>
          </cell>
          <cell r="N30" t="str">
            <v>BAHAN</v>
          </cell>
        </row>
        <row r="32">
          <cell r="A32" t="str">
            <v xml:space="preserve">   1.</v>
          </cell>
          <cell r="C32" t="str">
            <v>BAHAN</v>
          </cell>
          <cell r="L32" t="str">
            <v>1.</v>
          </cell>
          <cell r="N32" t="str">
            <v>Agregat Kasar   (M03)</v>
          </cell>
          <cell r="P32" t="str">
            <v>M3</v>
          </cell>
          <cell r="Q32">
            <v>0.66</v>
          </cell>
          <cell r="R32">
            <v>222345.54558042376</v>
          </cell>
          <cell r="U32">
            <v>146748.06008307968</v>
          </cell>
        </row>
        <row r="33">
          <cell r="C33" t="str">
            <v>- Agregat Kasar</v>
          </cell>
          <cell r="D33" t="str">
            <v>=  Ak x 1 M3 x Fk</v>
          </cell>
          <cell r="G33" t="str">
            <v>M03</v>
          </cell>
          <cell r="H33">
            <v>0.66</v>
          </cell>
          <cell r="I33" t="str">
            <v>M3</v>
          </cell>
          <cell r="L33" t="str">
            <v>2.</v>
          </cell>
          <cell r="N33" t="str">
            <v>Agregat Halus    (M04)</v>
          </cell>
          <cell r="P33" t="str">
            <v>M3</v>
          </cell>
          <cell r="Q33">
            <v>0.54</v>
          </cell>
          <cell r="R33">
            <v>194196.70775416915</v>
          </cell>
          <cell r="U33">
            <v>104866.22218725135</v>
          </cell>
        </row>
        <row r="34">
          <cell r="C34" t="str">
            <v>- Agregat Halus</v>
          </cell>
          <cell r="D34" t="str">
            <v>=  Ah x 1 M3 x Fk</v>
          </cell>
          <cell r="G34" t="str">
            <v>M04</v>
          </cell>
          <cell r="H34">
            <v>0.54</v>
          </cell>
          <cell r="I34" t="str">
            <v>M3</v>
          </cell>
        </row>
        <row r="36">
          <cell r="A36" t="str">
            <v xml:space="preserve">   2.</v>
          </cell>
          <cell r="C36" t="str">
            <v>ALAT</v>
          </cell>
        </row>
        <row r="37">
          <cell r="A37" t="str">
            <v xml:space="preserve">   2.a.</v>
          </cell>
          <cell r="C37" t="str">
            <v>WHEEL LOADER</v>
          </cell>
          <cell r="G37" t="str">
            <v>(E15)</v>
          </cell>
        </row>
        <row r="38">
          <cell r="C38" t="str">
            <v>Kapasitas bucket</v>
          </cell>
          <cell r="G38" t="str">
            <v>V</v>
          </cell>
          <cell r="H38">
            <v>1.5</v>
          </cell>
          <cell r="I38" t="str">
            <v>M3</v>
          </cell>
          <cell r="Q38" t="str">
            <v xml:space="preserve">JUMLAH HARGA BAHAN   </v>
          </cell>
          <cell r="U38">
            <v>251614.28227033102</v>
          </cell>
        </row>
        <row r="39">
          <cell r="C39" t="str">
            <v>Faktor bucket</v>
          </cell>
          <cell r="G39" t="str">
            <v>Fb</v>
          </cell>
          <cell r="H39">
            <v>0.9</v>
          </cell>
          <cell r="I39" t="str">
            <v>-</v>
          </cell>
        </row>
        <row r="40">
          <cell r="C40" t="str">
            <v>Faktor Efisiensi alat</v>
          </cell>
          <cell r="G40" t="str">
            <v>Fa</v>
          </cell>
          <cell r="H40">
            <v>0.83</v>
          </cell>
          <cell r="I40" t="str">
            <v>-</v>
          </cell>
          <cell r="L40" t="str">
            <v>C.</v>
          </cell>
          <cell r="N40" t="str">
            <v>PERALATAN</v>
          </cell>
        </row>
        <row r="41">
          <cell r="C41" t="str">
            <v>Waktu Siklus :</v>
          </cell>
          <cell r="G41" t="str">
            <v>Ts1</v>
          </cell>
          <cell r="L41" t="str">
            <v>1.</v>
          </cell>
          <cell r="N41" t="str">
            <v>Wheel Loader</v>
          </cell>
          <cell r="O41" t="str">
            <v>(E15)</v>
          </cell>
          <cell r="P41" t="str">
            <v>jam</v>
          </cell>
          <cell r="Q41">
            <v>3.5698348951360995E-2</v>
          </cell>
          <cell r="R41">
            <v>163808.13869490434</v>
          </cell>
          <cell r="U41">
            <v>5847.680096203635</v>
          </cell>
        </row>
        <row r="42">
          <cell r="C42" t="str">
            <v>- Mencampur</v>
          </cell>
          <cell r="G42" t="str">
            <v>T1</v>
          </cell>
          <cell r="H42">
            <v>1.5</v>
          </cell>
          <cell r="I42" t="str">
            <v>menit</v>
          </cell>
          <cell r="L42" t="str">
            <v>2.</v>
          </cell>
          <cell r="N42" t="str">
            <v>Dump Truck</v>
          </cell>
          <cell r="O42" t="str">
            <v>(E09)</v>
          </cell>
          <cell r="P42" t="str">
            <v>jam</v>
          </cell>
          <cell r="Q42">
            <v>0.14542063837680036</v>
          </cell>
          <cell r="R42">
            <v>70230.073977639215</v>
          </cell>
          <cell r="U42">
            <v>10212.90219107821</v>
          </cell>
        </row>
        <row r="43">
          <cell r="C43" t="str">
            <v>- Memuat dan lain-lain</v>
          </cell>
          <cell r="G43" t="str">
            <v>T2</v>
          </cell>
          <cell r="H43">
            <v>0.5</v>
          </cell>
          <cell r="I43" t="str">
            <v>menit</v>
          </cell>
          <cell r="L43" t="str">
            <v>3.</v>
          </cell>
          <cell r="N43" t="str">
            <v>Motor Grader</v>
          </cell>
          <cell r="O43" t="str">
            <v>(E13)</v>
          </cell>
          <cell r="P43" t="str">
            <v>jam</v>
          </cell>
          <cell r="Q43">
            <v>1.1713520749665328E-2</v>
          </cell>
          <cell r="R43">
            <v>201666.62574070093</v>
          </cell>
          <cell r="U43">
            <v>2362.2262051286921</v>
          </cell>
        </row>
        <row r="44">
          <cell r="G44" t="str">
            <v>Ts1</v>
          </cell>
          <cell r="H44">
            <v>2</v>
          </cell>
          <cell r="I44" t="str">
            <v>menit</v>
          </cell>
          <cell r="L44" t="str">
            <v>4.</v>
          </cell>
          <cell r="N44" t="str">
            <v>Vibratory Roller</v>
          </cell>
          <cell r="O44" t="str">
            <v>(E19)</v>
          </cell>
          <cell r="P44" t="str">
            <v>jam</v>
          </cell>
          <cell r="Q44">
            <v>1.7849174475680501E-2</v>
          </cell>
          <cell r="R44">
            <v>234734.82748629327</v>
          </cell>
          <cell r="U44">
            <v>4189.8228913216117</v>
          </cell>
        </row>
        <row r="45">
          <cell r="L45" t="str">
            <v>5.</v>
          </cell>
          <cell r="N45" t="str">
            <v>P. Tyre Roller</v>
          </cell>
          <cell r="O45" t="str">
            <v>(E18)</v>
          </cell>
          <cell r="P45" t="str">
            <v>jam</v>
          </cell>
          <cell r="Q45">
            <v>4.2838018741633201E-3</v>
          </cell>
          <cell r="R45">
            <v>113384.24751021285</v>
          </cell>
          <cell r="U45">
            <v>485.71565198484757</v>
          </cell>
        </row>
        <row r="46">
          <cell r="C46" t="str">
            <v>Kap. Prod. / jam =</v>
          </cell>
          <cell r="D46" t="str">
            <v>V x Fb x Fa x 60</v>
          </cell>
          <cell r="G46" t="str">
            <v>Q1</v>
          </cell>
          <cell r="H46">
            <v>28.012500000000003</v>
          </cell>
          <cell r="I46" t="str">
            <v>M3</v>
          </cell>
          <cell r="L46" t="str">
            <v>6.</v>
          </cell>
          <cell r="N46" t="str">
            <v>Water Tanker</v>
          </cell>
          <cell r="O46" t="str">
            <v>(E23)</v>
          </cell>
          <cell r="P46" t="str">
            <v>jam</v>
          </cell>
          <cell r="Q46">
            <v>2.1084337349397592E-2</v>
          </cell>
          <cell r="R46">
            <v>67020.510980434308</v>
          </cell>
          <cell r="U46">
            <v>1413.0830628404826</v>
          </cell>
        </row>
        <row r="47">
          <cell r="D47" t="str">
            <v>Fk x Ts1</v>
          </cell>
          <cell r="L47" t="str">
            <v>7.</v>
          </cell>
          <cell r="N47" t="str">
            <v>Alat Bantu</v>
          </cell>
          <cell r="P47" t="str">
            <v>Ls</v>
          </cell>
          <cell r="Q47">
            <v>1</v>
          </cell>
          <cell r="R47">
            <v>75</v>
          </cell>
          <cell r="U47">
            <v>75</v>
          </cell>
        </row>
        <row r="48">
          <cell r="C48" t="str">
            <v>Koefisien Alat / M3</v>
          </cell>
          <cell r="D48" t="str">
            <v xml:space="preserve"> =  1  :  Q1</v>
          </cell>
          <cell r="G48" t="str">
            <v>(E15)</v>
          </cell>
          <cell r="H48">
            <v>3.5698348951360995E-2</v>
          </cell>
          <cell r="I48" t="str">
            <v>jam</v>
          </cell>
        </row>
        <row r="49">
          <cell r="Q49" t="str">
            <v xml:space="preserve">JUMLAH HARGA PERALATAN   </v>
          </cell>
          <cell r="U49">
            <v>24586.430098557481</v>
          </cell>
        </row>
        <row r="50">
          <cell r="A50" t="str">
            <v xml:space="preserve">   2.b.</v>
          </cell>
          <cell r="C50" t="str">
            <v>DUMP TRUCK</v>
          </cell>
          <cell r="G50" t="str">
            <v>(E09)</v>
          </cell>
        </row>
        <row r="51">
          <cell r="C51" t="str">
            <v>Kapasitas bak</v>
          </cell>
          <cell r="G51" t="str">
            <v>V</v>
          </cell>
          <cell r="H51">
            <v>6</v>
          </cell>
          <cell r="I51" t="str">
            <v>M3</v>
          </cell>
          <cell r="L51" t="str">
            <v>D.</v>
          </cell>
          <cell r="N51" t="str">
            <v>JUMLAH HARGA TENAGA, BAHAN DAN PERALATAN  ( A + B + C )</v>
          </cell>
          <cell r="U51">
            <v>277029.42347999959</v>
          </cell>
        </row>
        <row r="52">
          <cell r="C52" t="str">
            <v>Faktor Efisiensi alat</v>
          </cell>
          <cell r="G52" t="str">
            <v>Fa</v>
          </cell>
          <cell r="H52">
            <v>0.83</v>
          </cell>
          <cell r="I52" t="str">
            <v>-</v>
          </cell>
          <cell r="L52" t="str">
            <v>E.</v>
          </cell>
          <cell r="N52" t="str">
            <v>OVERHEAD &amp; PROFIT</v>
          </cell>
          <cell r="P52">
            <v>10</v>
          </cell>
          <cell r="Q52" t="str">
            <v>%  x  D</v>
          </cell>
          <cell r="U52">
            <v>27702.94234799996</v>
          </cell>
        </row>
        <row r="53">
          <cell r="C53" t="str">
            <v>Kecepatan rata-rata bermuatan</v>
          </cell>
          <cell r="G53" t="str">
            <v>v1</v>
          </cell>
          <cell r="H53">
            <v>45</v>
          </cell>
          <cell r="I53" t="str">
            <v>KM/jam</v>
          </cell>
          <cell r="L53" t="str">
            <v>F.</v>
          </cell>
          <cell r="N53" t="str">
            <v>HARGA SATUAN PEKERJAAN  ( D + E )</v>
          </cell>
          <cell r="U53">
            <v>304732.36582799954</v>
          </cell>
        </row>
        <row r="54">
          <cell r="C54" t="str">
            <v>Kecepatan rata-rata kosong</v>
          </cell>
          <cell r="G54" t="str">
            <v>v2</v>
          </cell>
          <cell r="H54">
            <v>60</v>
          </cell>
          <cell r="I54" t="str">
            <v>KM/jam</v>
          </cell>
          <cell r="L54" t="str">
            <v>Note: 1</v>
          </cell>
          <cell r="N54" t="str">
            <v>SATUAN dapat berdasarkan atas jam operasi untuk Tenaga Kerja dan Peralatan, volume dan/atau ukuran</v>
          </cell>
        </row>
        <row r="55">
          <cell r="C55" t="str">
            <v>Waktu Siklus  :  - Waktu memuat = V : Q1 x 60</v>
          </cell>
          <cell r="G55" t="str">
            <v>T1</v>
          </cell>
          <cell r="H55">
            <v>12.851405622489958</v>
          </cell>
          <cell r="I55" t="str">
            <v>menit</v>
          </cell>
          <cell r="N55" t="str">
            <v>berat untuk bahan-bahan.</v>
          </cell>
        </row>
        <row r="56">
          <cell r="C56" t="str">
            <v>- Waktu tempuh isi  =  (L : v1) x 60 menit</v>
          </cell>
          <cell r="G56" t="str">
            <v>T2</v>
          </cell>
          <cell r="H56">
            <v>11.633333333333333</v>
          </cell>
          <cell r="I56" t="str">
            <v>menit</v>
          </cell>
          <cell r="L56">
            <v>2</v>
          </cell>
          <cell r="N56" t="str">
            <v>Kuantitas satuan adalah kuantitas setiap komponen untuk menyelesaikan satu satuan pekerjaan dari nomor</v>
          </cell>
        </row>
        <row r="57">
          <cell r="C57" t="str">
            <v>- Waktu tempuh kosong  =  (L : v2) x 60 menit</v>
          </cell>
          <cell r="G57" t="str">
            <v>T3</v>
          </cell>
          <cell r="H57">
            <v>8.7249999999999996</v>
          </cell>
          <cell r="I57" t="str">
            <v>menit</v>
          </cell>
          <cell r="N57" t="str">
            <v>mata pembayaran.</v>
          </cell>
        </row>
        <row r="58">
          <cell r="C58" t="str">
            <v>- Dump dan lain-lain</v>
          </cell>
          <cell r="G58" t="str">
            <v>T4</v>
          </cell>
          <cell r="H58">
            <v>3</v>
          </cell>
          <cell r="I58" t="str">
            <v>menit</v>
          </cell>
          <cell r="L58">
            <v>3</v>
          </cell>
          <cell r="N58" t="str">
            <v>Biaya satuan untuk peralatan sudah termasuk bahan bakar, bahan habis dipakai dan operator.</v>
          </cell>
        </row>
        <row r="59">
          <cell r="G59" t="str">
            <v>Ts2</v>
          </cell>
          <cell r="H59">
            <v>36.20973895582329</v>
          </cell>
          <cell r="I59" t="str">
            <v>menit</v>
          </cell>
          <cell r="L59">
            <v>4</v>
          </cell>
          <cell r="N59" t="str">
            <v>Biaya satuan sudah termasuk pengeluaran untuk seluruh pajak yang berkaitan (tetapi tidak termasuk PPN</v>
          </cell>
        </row>
        <row r="60">
          <cell r="N60" t="str">
            <v>yang dibayar dari kontrak) dan biaya-biaya lainnya.</v>
          </cell>
        </row>
        <row r="61">
          <cell r="J61" t="str">
            <v>Berlanjut ke hal. berikut</v>
          </cell>
        </row>
        <row r="62">
          <cell r="A62" t="str">
            <v>ITEM PEMBAYARAN NO.</v>
          </cell>
          <cell r="D62" t="str">
            <v>:  5.1 (1)</v>
          </cell>
          <cell r="J62" t="str">
            <v>Analisa EI-511</v>
          </cell>
        </row>
        <row r="63">
          <cell r="A63" t="str">
            <v>JENIS PEKERJAAN</v>
          </cell>
          <cell r="D63" t="str">
            <v>:  Lps. Pond. Ag. Kls. A, CBR Min 80%</v>
          </cell>
        </row>
        <row r="64">
          <cell r="A64" t="str">
            <v>SATUAN PEMBAYARAN</v>
          </cell>
          <cell r="D64" t="str">
            <v>:  M3</v>
          </cell>
          <cell r="H64" t="str">
            <v xml:space="preserve">         URAIAN ANALISA HARGA SATUAN</v>
          </cell>
        </row>
        <row r="65">
          <cell r="J65" t="str">
            <v>Lanjutan</v>
          </cell>
        </row>
        <row r="67">
          <cell r="A67" t="str">
            <v>No.</v>
          </cell>
          <cell r="C67" t="str">
            <v>U R A I A N</v>
          </cell>
          <cell r="G67" t="str">
            <v>KODE</v>
          </cell>
          <cell r="H67" t="str">
            <v>KOEF.</v>
          </cell>
          <cell r="I67" t="str">
            <v>SATUAN</v>
          </cell>
          <cell r="J67" t="str">
            <v>KETERANGAN</v>
          </cell>
        </row>
        <row r="70">
          <cell r="C70" t="str">
            <v>Kap. Prod. / jam =</v>
          </cell>
          <cell r="D70" t="str">
            <v>V x Fa x 60</v>
          </cell>
          <cell r="G70" t="str">
            <v>Q2</v>
          </cell>
          <cell r="H70">
            <v>6.8766030129017413</v>
          </cell>
          <cell r="I70" t="str">
            <v>M3</v>
          </cell>
        </row>
        <row r="71">
          <cell r="D71" t="str">
            <v>Fk x Ts2</v>
          </cell>
        </row>
        <row r="72">
          <cell r="C72" t="str">
            <v>Koefisien Alat / M3</v>
          </cell>
          <cell r="D72" t="str">
            <v xml:space="preserve"> =  1  :  Q2</v>
          </cell>
          <cell r="G72" t="str">
            <v>(E09)</v>
          </cell>
          <cell r="H72">
            <v>0.14542063837680036</v>
          </cell>
          <cell r="I72" t="str">
            <v>jam</v>
          </cell>
        </row>
        <row r="74">
          <cell r="A74" t="str">
            <v xml:space="preserve">   2.c.</v>
          </cell>
          <cell r="C74" t="str">
            <v>MOTOR GRADER</v>
          </cell>
          <cell r="G74" t="str">
            <v>(E13)</v>
          </cell>
        </row>
        <row r="75">
          <cell r="C75" t="str">
            <v>Panjang hamparan</v>
          </cell>
          <cell r="G75" t="str">
            <v>Lh</v>
          </cell>
          <cell r="H75">
            <v>50</v>
          </cell>
          <cell r="I75" t="str">
            <v>M</v>
          </cell>
        </row>
        <row r="76">
          <cell r="C76" t="str">
            <v>Lebar efektif kerja blade</v>
          </cell>
          <cell r="G76" t="str">
            <v>b</v>
          </cell>
          <cell r="H76">
            <v>2.4</v>
          </cell>
          <cell r="I76" t="str">
            <v>M</v>
          </cell>
        </row>
        <row r="77">
          <cell r="C77" t="str">
            <v>Faktor Efisiensi alat</v>
          </cell>
          <cell r="G77" t="str">
            <v>Fa</v>
          </cell>
          <cell r="H77">
            <v>0.83</v>
          </cell>
          <cell r="I77" t="str">
            <v>-</v>
          </cell>
        </row>
        <row r="78">
          <cell r="C78" t="str">
            <v>Kecepatan rata-rata alat</v>
          </cell>
          <cell r="G78" t="str">
            <v>v</v>
          </cell>
          <cell r="H78">
            <v>4</v>
          </cell>
          <cell r="I78" t="str">
            <v>KM/jam</v>
          </cell>
        </row>
        <row r="79">
          <cell r="C79" t="str">
            <v>Jumlah lintasan</v>
          </cell>
          <cell r="G79" t="str">
            <v>n</v>
          </cell>
          <cell r="H79">
            <v>6</v>
          </cell>
          <cell r="I79" t="str">
            <v>lintasan</v>
          </cell>
          <cell r="J79" t="str">
            <v xml:space="preserve"> 3 x pp</v>
          </cell>
        </row>
        <row r="80">
          <cell r="C80" t="str">
            <v>Waktu Siklus :</v>
          </cell>
          <cell r="G80" t="str">
            <v>Ts3</v>
          </cell>
        </row>
        <row r="81">
          <cell r="C81" t="str">
            <v>- Perataan 1 lintasan  =  Lh : (v x 1000) x 60</v>
          </cell>
          <cell r="G81" t="str">
            <v>T1</v>
          </cell>
          <cell r="H81">
            <v>0.75</v>
          </cell>
          <cell r="I81" t="str">
            <v>menit</v>
          </cell>
        </row>
        <row r="82">
          <cell r="C82" t="str">
            <v>- Lain-lain</v>
          </cell>
          <cell r="G82" t="str">
            <v>T2</v>
          </cell>
          <cell r="H82">
            <v>1</v>
          </cell>
          <cell r="I82" t="str">
            <v>menit</v>
          </cell>
        </row>
        <row r="83">
          <cell r="G83" t="str">
            <v>Ts3</v>
          </cell>
          <cell r="H83">
            <v>1.75</v>
          </cell>
          <cell r="I83" t="str">
            <v>menit</v>
          </cell>
        </row>
        <row r="85">
          <cell r="C85" t="str">
            <v>Kap. Prod. / jam =</v>
          </cell>
          <cell r="D85" t="str">
            <v>Lh x b x t x Fa x 60</v>
          </cell>
          <cell r="G85" t="str">
            <v>Q3</v>
          </cell>
          <cell r="H85">
            <v>85.371428571428567</v>
          </cell>
          <cell r="I85" t="str">
            <v>M3</v>
          </cell>
        </row>
        <row r="86">
          <cell r="D86" t="str">
            <v>n x Ts3</v>
          </cell>
        </row>
        <row r="87">
          <cell r="C87" t="str">
            <v>Koefisien Alat / M3</v>
          </cell>
          <cell r="D87" t="str">
            <v xml:space="preserve"> =  1  :  Q3</v>
          </cell>
          <cell r="G87" t="str">
            <v>(E13)</v>
          </cell>
          <cell r="H87">
            <v>1.1713520749665328E-2</v>
          </cell>
          <cell r="I87" t="str">
            <v>jam</v>
          </cell>
        </row>
        <row r="89">
          <cell r="A89" t="str">
            <v xml:space="preserve">   2.d.</v>
          </cell>
          <cell r="C89" t="str">
            <v>VIBRATORY ROLLER</v>
          </cell>
          <cell r="G89" t="str">
            <v>(E19)</v>
          </cell>
        </row>
        <row r="90">
          <cell r="C90" t="str">
            <v>Kecepatan rata-rata alat</v>
          </cell>
          <cell r="G90" t="str">
            <v>v</v>
          </cell>
          <cell r="H90">
            <v>3</v>
          </cell>
          <cell r="I90" t="str">
            <v>KM/jam</v>
          </cell>
        </row>
        <row r="91">
          <cell r="C91" t="str">
            <v>Lebar efektif pemadatan</v>
          </cell>
          <cell r="G91" t="str">
            <v>b</v>
          </cell>
          <cell r="H91">
            <v>1.2</v>
          </cell>
          <cell r="I91" t="str">
            <v>M</v>
          </cell>
        </row>
        <row r="92">
          <cell r="C92" t="str">
            <v>Jumlah lintasan</v>
          </cell>
          <cell r="G92" t="str">
            <v>n</v>
          </cell>
          <cell r="H92">
            <v>8</v>
          </cell>
          <cell r="I92" t="str">
            <v>lintasan</v>
          </cell>
        </row>
        <row r="93">
          <cell r="C93" t="str">
            <v>Faktor Efisiensi alat</v>
          </cell>
          <cell r="G93" t="str">
            <v>Fa</v>
          </cell>
          <cell r="H93">
            <v>0.83</v>
          </cell>
          <cell r="I93" t="str">
            <v>-</v>
          </cell>
        </row>
        <row r="95">
          <cell r="C95" t="str">
            <v>Kap. Prod. / jam =</v>
          </cell>
          <cell r="D95" t="str">
            <v>(v x 1000) x b x t x Fa</v>
          </cell>
          <cell r="G95" t="str">
            <v>Q4</v>
          </cell>
          <cell r="H95">
            <v>56.024999999999999</v>
          </cell>
          <cell r="I95" t="str">
            <v>M3</v>
          </cell>
        </row>
        <row r="96">
          <cell r="D96" t="str">
            <v>n</v>
          </cell>
        </row>
        <row r="97">
          <cell r="C97" t="str">
            <v>Koefisien Alat / M3</v>
          </cell>
          <cell r="D97" t="str">
            <v xml:space="preserve"> =  1  :  Q4</v>
          </cell>
          <cell r="G97" t="str">
            <v>(E19)</v>
          </cell>
          <cell r="H97">
            <v>1.7849174475680501E-2</v>
          </cell>
          <cell r="I97" t="str">
            <v>jam</v>
          </cell>
        </row>
        <row r="99">
          <cell r="A99" t="str">
            <v xml:space="preserve">   2.e.</v>
          </cell>
          <cell r="C99" t="str">
            <v>PNEUMATIC TIRE ROLLER</v>
          </cell>
          <cell r="G99" t="str">
            <v>(E18)</v>
          </cell>
        </row>
        <row r="100">
          <cell r="C100" t="str">
            <v>Kecepatan rata-rata alat</v>
          </cell>
          <cell r="G100" t="str">
            <v>v</v>
          </cell>
          <cell r="H100">
            <v>5</v>
          </cell>
          <cell r="I100" t="str">
            <v>KM/jam</v>
          </cell>
        </row>
        <row r="101">
          <cell r="C101" t="str">
            <v>Lebar efektif pemadatan</v>
          </cell>
          <cell r="G101" t="str">
            <v>b</v>
          </cell>
          <cell r="H101">
            <v>1.5</v>
          </cell>
          <cell r="I101" t="str">
            <v>M</v>
          </cell>
        </row>
        <row r="102">
          <cell r="C102" t="str">
            <v>Jumlah lintasan</v>
          </cell>
          <cell r="G102" t="str">
            <v>n</v>
          </cell>
          <cell r="H102">
            <v>4</v>
          </cell>
          <cell r="I102" t="str">
            <v>lintasan</v>
          </cell>
        </row>
        <row r="103">
          <cell r="C103" t="str">
            <v>Faktor Efisiensi alat</v>
          </cell>
          <cell r="G103" t="str">
            <v>Fa</v>
          </cell>
          <cell r="H103">
            <v>0.83</v>
          </cell>
          <cell r="I103" t="str">
            <v>-</v>
          </cell>
        </row>
        <row r="105">
          <cell r="C105" t="str">
            <v>Kap. Prod. / jam =</v>
          </cell>
          <cell r="D105" t="str">
            <v>(v x 1000) x b x t x Fa</v>
          </cell>
          <cell r="G105" t="str">
            <v>Q5</v>
          </cell>
          <cell r="H105">
            <v>233.4375</v>
          </cell>
          <cell r="I105" t="str">
            <v>M3</v>
          </cell>
        </row>
        <row r="106">
          <cell r="D106" t="str">
            <v>n</v>
          </cell>
        </row>
        <row r="107">
          <cell r="C107" t="str">
            <v>Koefisien Alat / M3</v>
          </cell>
          <cell r="D107" t="str">
            <v xml:space="preserve"> =  1  :  Q5</v>
          </cell>
          <cell r="G107" t="str">
            <v>(E18)</v>
          </cell>
          <cell r="H107">
            <v>4.2838018741633201E-3</v>
          </cell>
          <cell r="I107" t="str">
            <v>jam</v>
          </cell>
        </row>
        <row r="109">
          <cell r="A109" t="str">
            <v xml:space="preserve">   2.f.</v>
          </cell>
          <cell r="C109" t="str">
            <v>WATER TANK TRUCK</v>
          </cell>
          <cell r="G109" t="str">
            <v>(E23)</v>
          </cell>
        </row>
        <row r="110">
          <cell r="C110" t="str">
            <v>Volume tanki air</v>
          </cell>
          <cell r="G110" t="str">
            <v>V</v>
          </cell>
          <cell r="H110">
            <v>4</v>
          </cell>
          <cell r="I110" t="str">
            <v>M3</v>
          </cell>
        </row>
        <row r="111">
          <cell r="C111" t="str">
            <v>Kebutuhan air / M3 agregat padat</v>
          </cell>
          <cell r="G111" t="str">
            <v>Wc</v>
          </cell>
          <cell r="H111">
            <v>7.0000000000000007E-2</v>
          </cell>
          <cell r="I111" t="str">
            <v>M3</v>
          </cell>
        </row>
        <row r="112">
          <cell r="C112" t="str">
            <v>Pengisian tanki / jam</v>
          </cell>
          <cell r="G112" t="str">
            <v>n</v>
          </cell>
          <cell r="H112">
            <v>1</v>
          </cell>
          <cell r="I112" t="str">
            <v>kali</v>
          </cell>
        </row>
        <row r="113">
          <cell r="C113" t="str">
            <v>Faktor Efisiensi alat</v>
          </cell>
          <cell r="G113" t="str">
            <v>Fa</v>
          </cell>
          <cell r="H113">
            <v>0.83</v>
          </cell>
          <cell r="I113" t="str">
            <v>-</v>
          </cell>
        </row>
        <row r="115">
          <cell r="C115" t="str">
            <v>Kap. Prod. / jam =</v>
          </cell>
          <cell r="D115" t="str">
            <v>V x n x Fa</v>
          </cell>
          <cell r="G115" t="str">
            <v>Q6</v>
          </cell>
          <cell r="H115">
            <v>47.428571428571423</v>
          </cell>
          <cell r="I115" t="str">
            <v>M3</v>
          </cell>
        </row>
        <row r="116">
          <cell r="D116" t="str">
            <v>Wc</v>
          </cell>
        </row>
        <row r="117">
          <cell r="C117" t="str">
            <v>Koefisien Alat / M3</v>
          </cell>
          <cell r="D117" t="str">
            <v xml:space="preserve"> =  1  :  Q6</v>
          </cell>
          <cell r="G117" t="str">
            <v>(E23)</v>
          </cell>
          <cell r="H117">
            <v>2.1084337349397592E-2</v>
          </cell>
          <cell r="I117" t="str">
            <v>jam</v>
          </cell>
        </row>
        <row r="120">
          <cell r="J120" t="str">
            <v>Berlanjut ke hal. berikut</v>
          </cell>
        </row>
        <row r="121">
          <cell r="A121" t="str">
            <v>ITEM PEMBAYARAN NO.</v>
          </cell>
          <cell r="D121" t="str">
            <v>:  5.1 (1)</v>
          </cell>
          <cell r="J121" t="str">
            <v>Analisa EI-511</v>
          </cell>
        </row>
        <row r="122">
          <cell r="A122" t="str">
            <v>JENIS PEKERJAAN</v>
          </cell>
          <cell r="D122" t="str">
            <v>:  Lps. Pond. Ag. Kls. A, CBR Min 80%</v>
          </cell>
        </row>
        <row r="123">
          <cell r="A123" t="str">
            <v>SATUAN PEMBAYARAN</v>
          </cell>
          <cell r="D123" t="str">
            <v>:  M3</v>
          </cell>
          <cell r="H123" t="str">
            <v xml:space="preserve">         URAIAN ANALISA HARGA SATUAN</v>
          </cell>
        </row>
        <row r="124">
          <cell r="J124" t="str">
            <v>Lanjutan</v>
          </cell>
        </row>
        <row r="126">
          <cell r="A126" t="str">
            <v>No.</v>
          </cell>
          <cell r="C126" t="str">
            <v>U R A I A N</v>
          </cell>
          <cell r="G126" t="str">
            <v>KODE</v>
          </cell>
          <cell r="H126" t="str">
            <v>KOEF.</v>
          </cell>
          <cell r="I126" t="str">
            <v>SATUAN</v>
          </cell>
          <cell r="J126" t="str">
            <v>KETERANGAN</v>
          </cell>
        </row>
        <row r="129">
          <cell r="A129" t="str">
            <v xml:space="preserve">   2.g.</v>
          </cell>
          <cell r="C129" t="str">
            <v>ALAT BANTU</v>
          </cell>
          <cell r="J129" t="str">
            <v xml:space="preserve"> Lump Sum</v>
          </cell>
        </row>
        <row r="130">
          <cell r="C130" t="str">
            <v>Diperlukan   :</v>
          </cell>
        </row>
        <row r="131">
          <cell r="C131" t="str">
            <v>- Kereta dorong</v>
          </cell>
          <cell r="D131" t="str">
            <v>=  2  buah.</v>
          </cell>
        </row>
        <row r="132">
          <cell r="C132" t="str">
            <v>- Sekop</v>
          </cell>
          <cell r="D132" t="str">
            <v>=  3  buah.</v>
          </cell>
        </row>
        <row r="133">
          <cell r="C133" t="str">
            <v>- Garpu</v>
          </cell>
          <cell r="D133" t="str">
            <v>=  2  buah.</v>
          </cell>
        </row>
        <row r="135">
          <cell r="A135" t="str">
            <v xml:space="preserve">   3.</v>
          </cell>
          <cell r="C135" t="str">
            <v>TENAGA</v>
          </cell>
        </row>
        <row r="136">
          <cell r="C136" t="str">
            <v>Produksi menentukan : WHEEL LOADER</v>
          </cell>
          <cell r="G136" t="str">
            <v>Q1</v>
          </cell>
          <cell r="H136">
            <v>28.012500000000003</v>
          </cell>
          <cell r="I136" t="str">
            <v>M3/jam</v>
          </cell>
        </row>
        <row r="137">
          <cell r="C137" t="str">
            <v>Produksi agregat / hari  =  Tk x Q1</v>
          </cell>
          <cell r="G137" t="str">
            <v>Qt</v>
          </cell>
          <cell r="H137">
            <v>196.08750000000003</v>
          </cell>
          <cell r="I137" t="str">
            <v>M3</v>
          </cell>
        </row>
        <row r="138">
          <cell r="C138" t="str">
            <v>Kebutuhan tenaga :</v>
          </cell>
        </row>
        <row r="139">
          <cell r="D139" t="str">
            <v>- Pekerja</v>
          </cell>
          <cell r="G139" t="str">
            <v>P</v>
          </cell>
          <cell r="H139">
            <v>7</v>
          </cell>
          <cell r="I139" t="str">
            <v>orang</v>
          </cell>
        </row>
        <row r="140">
          <cell r="D140" t="str">
            <v>- Mandor</v>
          </cell>
          <cell r="G140" t="str">
            <v>M</v>
          </cell>
          <cell r="H140">
            <v>1</v>
          </cell>
          <cell r="I140" t="str">
            <v>orang</v>
          </cell>
        </row>
        <row r="142">
          <cell r="C142" t="str">
            <v>Koefisien tenaga / M3   :</v>
          </cell>
        </row>
        <row r="143">
          <cell r="D143" t="str">
            <v>- Pekerja</v>
          </cell>
          <cell r="E143" t="str">
            <v>= (Tk x P) : Qt</v>
          </cell>
          <cell r="G143" t="str">
            <v>(L01)</v>
          </cell>
          <cell r="H143">
            <v>0.24988844265952695</v>
          </cell>
          <cell r="I143" t="str">
            <v>jam</v>
          </cell>
        </row>
        <row r="144">
          <cell r="D144" t="str">
            <v>- Mandor</v>
          </cell>
          <cell r="E144" t="str">
            <v>= (Tk x M) : Qt</v>
          </cell>
          <cell r="G144" t="str">
            <v>(L03)</v>
          </cell>
          <cell r="H144">
            <v>3.5698348951360995E-2</v>
          </cell>
          <cell r="I144" t="str">
            <v>jam</v>
          </cell>
        </row>
        <row r="146">
          <cell r="A146" t="str">
            <v>4.</v>
          </cell>
          <cell r="C146" t="str">
            <v>HARGA DASAR SATUAN UPAH, BAHAN DAN ALAT</v>
          </cell>
        </row>
        <row r="147">
          <cell r="C147" t="str">
            <v>Lihat lampiran.</v>
          </cell>
        </row>
        <row r="149">
          <cell r="A149" t="str">
            <v>5.</v>
          </cell>
          <cell r="C149" t="str">
            <v>ANALISA HARGA SATUAN PEKERJAAN</v>
          </cell>
        </row>
        <row r="150">
          <cell r="C150" t="str">
            <v>Lihat perhitungan dalam FORMULIR STANDAR UNTUK</v>
          </cell>
        </row>
        <row r="151">
          <cell r="C151" t="str">
            <v>PEREKAMAN ANALISA MASING-MASING HARGA</v>
          </cell>
        </row>
        <row r="152">
          <cell r="C152" t="str">
            <v>SATUAN.</v>
          </cell>
        </row>
        <row r="153">
          <cell r="C153" t="str">
            <v>Didapat Harga Satuan Pekerjaan :</v>
          </cell>
        </row>
        <row r="155">
          <cell r="C155" t="str">
            <v xml:space="preserve">Rp.  </v>
          </cell>
          <cell r="D155">
            <v>304732.36582799954</v>
          </cell>
          <cell r="E155" t="str">
            <v xml:space="preserve"> / M3.</v>
          </cell>
        </row>
        <row r="158">
          <cell r="A158" t="str">
            <v>6.</v>
          </cell>
          <cell r="C158" t="str">
            <v>WAKTU PELAKSANAAN YANG DIPERLUKAN</v>
          </cell>
        </row>
        <row r="159">
          <cell r="C159" t="str">
            <v>Masa Pelaksanaan :</v>
          </cell>
          <cell r="D159" t="str">
            <v>. . . . . . . . . . . .</v>
          </cell>
          <cell r="E159" t="str">
            <v>bulan</v>
          </cell>
        </row>
        <row r="161">
          <cell r="A161" t="str">
            <v>7.</v>
          </cell>
          <cell r="C161" t="str">
            <v>VOLUME PEKERJAAN YANG DIPERLUKAN</v>
          </cell>
        </row>
        <row r="162">
          <cell r="C162" t="str">
            <v>Volume pekerjaan  :</v>
          </cell>
          <cell r="D162">
            <v>1</v>
          </cell>
          <cell r="E162" t="str">
            <v>M3</v>
          </cell>
        </row>
        <row r="180">
          <cell r="A180" t="str">
            <v>ITEM PEMBAYARAN NO.</v>
          </cell>
          <cell r="D180" t="str">
            <v>:  5.1 (2)</v>
          </cell>
          <cell r="J180" t="str">
            <v>Analisa EI-512</v>
          </cell>
          <cell r="T180" t="str">
            <v>Analisa EI-512</v>
          </cell>
        </row>
        <row r="181">
          <cell r="A181" t="str">
            <v>JENIS PEKERJAAN</v>
          </cell>
          <cell r="D181" t="str">
            <v>:  Lps. Pond. Ag. Kls. B, CBR Min 35%</v>
          </cell>
        </row>
        <row r="182">
          <cell r="A182" t="str">
            <v>SATUAN PEMBAYARAN</v>
          </cell>
          <cell r="D182" t="str">
            <v>:  M3</v>
          </cell>
          <cell r="H182" t="str">
            <v xml:space="preserve">         URAIAN ANALISA HARGA SATUAN</v>
          </cell>
          <cell r="L182" t="str">
            <v>FORMULIR STANDAR UNTUK</v>
          </cell>
        </row>
        <row r="183">
          <cell r="L183" t="str">
            <v>PEREKAMAN ANALISA MASING-MASING HARGA SATUAN</v>
          </cell>
        </row>
        <row r="184">
          <cell r="L184">
            <v>0</v>
          </cell>
        </row>
        <row r="185">
          <cell r="A185" t="str">
            <v>No.</v>
          </cell>
          <cell r="C185" t="str">
            <v>U R A I A N</v>
          </cell>
          <cell r="G185" t="str">
            <v>KODE</v>
          </cell>
          <cell r="H185" t="str">
            <v>KOEF.</v>
          </cell>
          <cell r="I185" t="str">
            <v>SATUAN</v>
          </cell>
          <cell r="J185" t="str">
            <v>KETERANGAN</v>
          </cell>
        </row>
        <row r="187">
          <cell r="L187" t="str">
            <v>PROYEK</v>
          </cell>
          <cell r="O187" t="str">
            <v xml:space="preserve">:  </v>
          </cell>
        </row>
        <row r="188">
          <cell r="A188" t="str">
            <v>I.</v>
          </cell>
          <cell r="C188" t="str">
            <v>ASUMSI</v>
          </cell>
          <cell r="L188" t="str">
            <v>No. PAKET KONTRAK</v>
          </cell>
          <cell r="O188" t="str">
            <v xml:space="preserve">:  </v>
          </cell>
        </row>
        <row r="189">
          <cell r="A189">
            <v>1</v>
          </cell>
          <cell r="C189" t="str">
            <v>Menggunakan alat berat (cara mekanik)</v>
          </cell>
          <cell r="L189" t="str">
            <v>NAMA PAKET</v>
          </cell>
          <cell r="O189" t="str">
            <v xml:space="preserve">:  </v>
          </cell>
        </row>
        <row r="190">
          <cell r="A190">
            <v>2</v>
          </cell>
          <cell r="C190" t="str">
            <v>Lokasi pekerjaan : sepanjang jalan</v>
          </cell>
          <cell r="L190" t="str">
            <v>PROP / KAB / KODYA</v>
          </cell>
          <cell r="O190" t="str">
            <v xml:space="preserve">:  </v>
          </cell>
        </row>
        <row r="191">
          <cell r="A191">
            <v>3</v>
          </cell>
          <cell r="C191" t="str">
            <v>Kondisi existing jalan : sedang</v>
          </cell>
          <cell r="L191" t="str">
            <v>ITEM PEMBAYARAN NO.</v>
          </cell>
          <cell r="O191" t="str">
            <v>:  5.1 (2)</v>
          </cell>
          <cell r="R191" t="str">
            <v>PERKIRAAN VOL. PEK.</v>
          </cell>
          <cell r="T191" t="str">
            <v>:</v>
          </cell>
          <cell r="U191">
            <v>1</v>
          </cell>
        </row>
        <row r="192">
          <cell r="A192">
            <v>4</v>
          </cell>
          <cell r="C192" t="str">
            <v>Jarak rata-rata Base Camp ke lokasi pekerjaan</v>
          </cell>
          <cell r="G192" t="str">
            <v>L</v>
          </cell>
          <cell r="H192">
            <v>8.7249999999999996</v>
          </cell>
          <cell r="I192" t="str">
            <v>KM</v>
          </cell>
          <cell r="L192" t="str">
            <v>JENIS PEKERJAAN</v>
          </cell>
          <cell r="O192" t="str">
            <v>:  Lps. Pond. Ag. Kls. B, CBR Min 35%</v>
          </cell>
          <cell r="R192" t="str">
            <v>TOTAL HARGA</v>
          </cell>
          <cell r="T192" t="str">
            <v>:</v>
          </cell>
          <cell r="U192">
            <v>339061.22823589185</v>
          </cell>
        </row>
        <row r="193">
          <cell r="A193">
            <v>5</v>
          </cell>
          <cell r="C193" t="str">
            <v>Tebal lapis agregat padat</v>
          </cell>
          <cell r="G193" t="str">
            <v>t</v>
          </cell>
          <cell r="H193">
            <v>0.15</v>
          </cell>
          <cell r="I193" t="str">
            <v>M</v>
          </cell>
          <cell r="L193" t="str">
            <v>SATUAN PEMBAYARAN</v>
          </cell>
          <cell r="O193" t="str">
            <v>:  M3</v>
          </cell>
          <cell r="R193" t="str">
            <v>% THD. BIAYA PROYEK</v>
          </cell>
          <cell r="T193" t="str">
            <v>:</v>
          </cell>
          <cell r="U193">
            <v>8.0681907126475844E-3</v>
          </cell>
        </row>
        <row r="194">
          <cell r="A194">
            <v>6</v>
          </cell>
          <cell r="C194" t="str">
            <v>Faktor kembang material (Padat-Lepas)</v>
          </cell>
          <cell r="G194" t="str">
            <v>Fk</v>
          </cell>
          <cell r="H194">
            <v>1.2</v>
          </cell>
          <cell r="I194" t="str">
            <v>-</v>
          </cell>
        </row>
        <row r="195">
          <cell r="A195">
            <v>7</v>
          </cell>
          <cell r="C195" t="str">
            <v>Jam kerja efektif per-hari</v>
          </cell>
          <cell r="G195" t="str">
            <v>Tk</v>
          </cell>
          <cell r="H195">
            <v>7</v>
          </cell>
          <cell r="I195" t="str">
            <v>jam</v>
          </cell>
        </row>
        <row r="196">
          <cell r="A196">
            <v>8</v>
          </cell>
          <cell r="C196" t="str">
            <v>Proporsi Campuran :</v>
          </cell>
          <cell r="D196" t="str">
            <v>- Agregat Kasar</v>
          </cell>
          <cell r="G196" t="str">
            <v>Ak</v>
          </cell>
          <cell r="H196">
            <v>35</v>
          </cell>
          <cell r="I196" t="str">
            <v>%</v>
          </cell>
          <cell r="J196" t="str">
            <v xml:space="preserve"> Gradasi harus</v>
          </cell>
          <cell r="Q196" t="str">
            <v>PERKIRAAN</v>
          </cell>
          <cell r="R196" t="str">
            <v>HARGA</v>
          </cell>
          <cell r="S196" t="str">
            <v>JUMLAH</v>
          </cell>
        </row>
        <row r="197">
          <cell r="D197" t="str">
            <v>- Agregat Halus</v>
          </cell>
          <cell r="G197" t="str">
            <v>Ah</v>
          </cell>
          <cell r="H197">
            <v>20</v>
          </cell>
          <cell r="I197" t="str">
            <v>%</v>
          </cell>
          <cell r="J197" t="str">
            <v xml:space="preserve"> memenuhi</v>
          </cell>
          <cell r="L197" t="str">
            <v>NO.</v>
          </cell>
          <cell r="N197" t="str">
            <v>KOMPONEN</v>
          </cell>
          <cell r="P197" t="str">
            <v>SATUAN</v>
          </cell>
          <cell r="Q197" t="str">
            <v>KUANTITAS</v>
          </cell>
          <cell r="R197" t="str">
            <v>SATUAN</v>
          </cell>
          <cell r="S197" t="str">
            <v>HARGA</v>
          </cell>
        </row>
        <row r="198">
          <cell r="D198" t="str">
            <v>- Sirtu</v>
          </cell>
          <cell r="G198" t="str">
            <v>St</v>
          </cell>
          <cell r="H198">
            <v>45</v>
          </cell>
          <cell r="I198" t="str">
            <v>%</v>
          </cell>
          <cell r="J198" t="str">
            <v xml:space="preserve"> Spesifikasi</v>
          </cell>
          <cell r="R198" t="str">
            <v>(Rp.)</v>
          </cell>
          <cell r="S198" t="str">
            <v>(Rp.)</v>
          </cell>
        </row>
        <row r="199">
          <cell r="A199" t="str">
            <v>II.</v>
          </cell>
          <cell r="C199" t="str">
            <v>URUTAN KERJA</v>
          </cell>
        </row>
        <row r="200">
          <cell r="A200">
            <v>1</v>
          </cell>
          <cell r="C200" t="str">
            <v>Wheel Loader mencampur dan memuat Agregat ke</v>
          </cell>
        </row>
        <row r="201">
          <cell r="C201" t="str">
            <v>dalam Dump Truck di Base Camp</v>
          </cell>
          <cell r="L201" t="str">
            <v>A.</v>
          </cell>
          <cell r="N201" t="str">
            <v>TENAGA</v>
          </cell>
        </row>
        <row r="202">
          <cell r="A202">
            <v>2</v>
          </cell>
          <cell r="C202" t="str">
            <v>Dump Truck mengangkut Agregat ke lokasi</v>
          </cell>
        </row>
        <row r="203">
          <cell r="C203" t="str">
            <v>pekerjaan dan dihampar dengan Motor Grader</v>
          </cell>
          <cell r="L203" t="str">
            <v>1.</v>
          </cell>
          <cell r="N203" t="str">
            <v>Pekerja</v>
          </cell>
          <cell r="O203" t="str">
            <v>(L01)</v>
          </cell>
          <cell r="P203" t="str">
            <v>jam</v>
          </cell>
          <cell r="Q203">
            <v>0.24988844265952695</v>
          </cell>
          <cell r="R203">
            <v>2857.14</v>
          </cell>
          <cell r="U203">
            <v>713.96626506024074</v>
          </cell>
        </row>
        <row r="204">
          <cell r="A204">
            <v>3</v>
          </cell>
          <cell r="C204" t="str">
            <v>Hamparan Agregat dibasahi dengan Water Tank</v>
          </cell>
          <cell r="L204" t="str">
            <v>2.</v>
          </cell>
          <cell r="N204" t="str">
            <v>Mandor</v>
          </cell>
          <cell r="O204" t="str">
            <v>(L03)</v>
          </cell>
          <cell r="P204" t="str">
            <v>jam</v>
          </cell>
          <cell r="Q204">
            <v>3.5698348951360995E-2</v>
          </cell>
          <cell r="R204">
            <v>3214.29</v>
          </cell>
          <cell r="U204">
            <v>114.74484605087014</v>
          </cell>
        </row>
        <row r="205">
          <cell r="C205" t="str">
            <v>Truck sebelum dipadatkan dengan Tandem</v>
          </cell>
        </row>
        <row r="206">
          <cell r="C206" t="str">
            <v>Roller dan Pneumatic Tire Roller</v>
          </cell>
        </row>
        <row r="207">
          <cell r="A207">
            <v>4</v>
          </cell>
          <cell r="C207" t="str">
            <v>Selama pemadatan, sekelompok pekerja akan</v>
          </cell>
          <cell r="Q207" t="str">
            <v xml:space="preserve">JUMLAH HARGA TENAGA   </v>
          </cell>
          <cell r="U207">
            <v>828.71111111111088</v>
          </cell>
        </row>
        <row r="208">
          <cell r="C208" t="str">
            <v>merapikan tepi hamparan dan level permukaan</v>
          </cell>
        </row>
        <row r="209">
          <cell r="C209" t="str">
            <v>dengan menggunakan Alat Bantu</v>
          </cell>
          <cell r="L209" t="str">
            <v>B.</v>
          </cell>
          <cell r="N209" t="str">
            <v>BAHAN</v>
          </cell>
        </row>
        <row r="210">
          <cell r="A210" t="str">
            <v>III.</v>
          </cell>
          <cell r="C210" t="str">
            <v>PEMAKAIAN BAHAN, ALAT DAN TENAGA</v>
          </cell>
        </row>
        <row r="211">
          <cell r="A211" t="str">
            <v xml:space="preserve">   1.</v>
          </cell>
          <cell r="C211" t="str">
            <v>BAHAN</v>
          </cell>
          <cell r="L211" t="str">
            <v>1.</v>
          </cell>
          <cell r="N211" t="str">
            <v>Agregat Kasar   (M03)</v>
          </cell>
          <cell r="P211" t="str">
            <v>M3</v>
          </cell>
          <cell r="Q211">
            <v>0.42</v>
          </cell>
          <cell r="R211">
            <v>222345.54558042376</v>
          </cell>
          <cell r="U211">
            <v>93385.129143777973</v>
          </cell>
        </row>
        <row r="212">
          <cell r="C212" t="str">
            <v>- Agregat Kasar</v>
          </cell>
          <cell r="D212" t="str">
            <v>=  Ak x 1 M3 x Fk</v>
          </cell>
          <cell r="G212" t="str">
            <v>M03</v>
          </cell>
          <cell r="H212">
            <v>0.42</v>
          </cell>
          <cell r="I212" t="str">
            <v>M3</v>
          </cell>
          <cell r="L212" t="str">
            <v>2.</v>
          </cell>
          <cell r="N212" t="str">
            <v>Agregat Halus    (M04)</v>
          </cell>
          <cell r="P212" t="str">
            <v>M3</v>
          </cell>
          <cell r="Q212">
            <v>0.24</v>
          </cell>
          <cell r="R212">
            <v>194196.70775416915</v>
          </cell>
          <cell r="U212">
            <v>46607.209861000592</v>
          </cell>
        </row>
        <row r="213">
          <cell r="C213" t="str">
            <v>- Agregat Halus</v>
          </cell>
          <cell r="D213" t="str">
            <v>=  Ah x 1 M3 x Fk</v>
          </cell>
          <cell r="G213" t="str">
            <v>M04</v>
          </cell>
          <cell r="H213">
            <v>0.24</v>
          </cell>
          <cell r="I213" t="str">
            <v>M3</v>
          </cell>
          <cell r="L213" t="str">
            <v>3.</v>
          </cell>
          <cell r="N213" t="str">
            <v>Sirtu</v>
          </cell>
          <cell r="O213" t="str">
            <v>(M16)</v>
          </cell>
          <cell r="P213" t="str">
            <v>M3</v>
          </cell>
          <cell r="Q213">
            <v>0.54</v>
          </cell>
          <cell r="R213">
            <v>264500</v>
          </cell>
          <cell r="U213">
            <v>142830</v>
          </cell>
        </row>
        <row r="214">
          <cell r="C214" t="str">
            <v>- Sirtu</v>
          </cell>
          <cell r="D214" t="str">
            <v>=  St x 1 M3 x Fk</v>
          </cell>
          <cell r="G214" t="str">
            <v>M16</v>
          </cell>
          <cell r="H214">
            <v>0.54</v>
          </cell>
          <cell r="I214" t="str">
            <v>M3</v>
          </cell>
        </row>
        <row r="215">
          <cell r="A215" t="str">
            <v xml:space="preserve">   2.</v>
          </cell>
          <cell r="C215" t="str">
            <v>ALAT</v>
          </cell>
        </row>
        <row r="216">
          <cell r="A216" t="str">
            <v xml:space="preserve">   2.a.</v>
          </cell>
          <cell r="C216" t="str">
            <v>WHEEL LOADER</v>
          </cell>
          <cell r="G216" t="str">
            <v>(E15)</v>
          </cell>
        </row>
        <row r="217">
          <cell r="C217" t="str">
            <v>Kapasitas bucket</v>
          </cell>
          <cell r="G217" t="str">
            <v>V</v>
          </cell>
          <cell r="H217">
            <v>1.5</v>
          </cell>
          <cell r="I217" t="str">
            <v>M3</v>
          </cell>
          <cell r="Q217" t="str">
            <v xml:space="preserve">JUMLAH HARGA BAHAN   </v>
          </cell>
          <cell r="U217">
            <v>282822.33900477854</v>
          </cell>
        </row>
        <row r="218">
          <cell r="C218" t="str">
            <v>Faktor bucket</v>
          </cell>
          <cell r="G218" t="str">
            <v>Fb</v>
          </cell>
          <cell r="H218">
            <v>0.9</v>
          </cell>
          <cell r="I218" t="str">
            <v>-</v>
          </cell>
        </row>
        <row r="219">
          <cell r="C219" t="str">
            <v>Faktor Efisiensi alat</v>
          </cell>
          <cell r="G219" t="str">
            <v>Fa</v>
          </cell>
          <cell r="H219">
            <v>0.83</v>
          </cell>
          <cell r="I219" t="str">
            <v>-</v>
          </cell>
          <cell r="L219" t="str">
            <v>C.</v>
          </cell>
          <cell r="N219" t="str">
            <v>PERALATAN</v>
          </cell>
        </row>
        <row r="220">
          <cell r="C220" t="str">
            <v>Waktu Siklus :</v>
          </cell>
          <cell r="G220" t="str">
            <v>Ts1</v>
          </cell>
          <cell r="L220" t="str">
            <v>1.</v>
          </cell>
          <cell r="N220" t="str">
            <v>Wheel Loader</v>
          </cell>
          <cell r="O220" t="str">
            <v>(E15)</v>
          </cell>
          <cell r="P220" t="str">
            <v>jam</v>
          </cell>
          <cell r="Q220">
            <v>3.5698348951360995E-2</v>
          </cell>
          <cell r="R220">
            <v>163808.13869490434</v>
          </cell>
          <cell r="U220">
            <v>5847.680096203635</v>
          </cell>
        </row>
        <row r="221">
          <cell r="C221" t="str">
            <v>- Mencampur</v>
          </cell>
          <cell r="G221" t="str">
            <v>T1</v>
          </cell>
          <cell r="H221">
            <v>1.5</v>
          </cell>
          <cell r="I221" t="str">
            <v>menit</v>
          </cell>
          <cell r="L221" t="str">
            <v>2.</v>
          </cell>
          <cell r="N221" t="str">
            <v>Dump Truck</v>
          </cell>
          <cell r="O221" t="str">
            <v>(E09)</v>
          </cell>
          <cell r="P221" t="str">
            <v>jam</v>
          </cell>
          <cell r="Q221">
            <v>0.14542063837680036</v>
          </cell>
          <cell r="R221">
            <v>70230.073977639215</v>
          </cell>
          <cell r="U221">
            <v>10212.90219107821</v>
          </cell>
        </row>
        <row r="222">
          <cell r="C222" t="str">
            <v>- Memuat dan lain-lain</v>
          </cell>
          <cell r="G222" t="str">
            <v>T2</v>
          </cell>
          <cell r="H222">
            <v>0.5</v>
          </cell>
          <cell r="I222" t="str">
            <v>menit</v>
          </cell>
          <cell r="L222" t="str">
            <v>3.</v>
          </cell>
          <cell r="N222" t="str">
            <v>Motor Grader</v>
          </cell>
          <cell r="O222" t="str">
            <v>(E13)</v>
          </cell>
          <cell r="P222" t="str">
            <v>jam</v>
          </cell>
          <cell r="Q222">
            <v>1.1713520749665328E-2</v>
          </cell>
          <cell r="R222">
            <v>201666.62574070093</v>
          </cell>
          <cell r="U222">
            <v>2362.2262051286921</v>
          </cell>
        </row>
        <row r="223">
          <cell r="G223" t="str">
            <v>Ts1</v>
          </cell>
          <cell r="H223">
            <v>2</v>
          </cell>
          <cell r="I223" t="str">
            <v>menit</v>
          </cell>
          <cell r="L223" t="str">
            <v>4.</v>
          </cell>
          <cell r="N223" t="str">
            <v>Vibratory Roller</v>
          </cell>
          <cell r="O223" t="str">
            <v>(E19)</v>
          </cell>
          <cell r="P223" t="str">
            <v>jam</v>
          </cell>
          <cell r="Q223">
            <v>1.7849174475680501E-2</v>
          </cell>
          <cell r="R223">
            <v>234734.82748629327</v>
          </cell>
          <cell r="U223">
            <v>4189.8228913216117</v>
          </cell>
        </row>
        <row r="224">
          <cell r="L224" t="str">
            <v>5.</v>
          </cell>
          <cell r="N224" t="str">
            <v>P. Tyre Roller</v>
          </cell>
          <cell r="O224" t="str">
            <v>(E18)</v>
          </cell>
          <cell r="P224" t="str">
            <v>jam</v>
          </cell>
          <cell r="Q224">
            <v>4.2838018741633201E-3</v>
          </cell>
          <cell r="R224">
            <v>113384.24751021285</v>
          </cell>
          <cell r="U224">
            <v>485.71565198484757</v>
          </cell>
        </row>
        <row r="225">
          <cell r="C225" t="str">
            <v>Kap. Prod. / jam =</v>
          </cell>
          <cell r="D225" t="str">
            <v>V x Fb x Fa x 60</v>
          </cell>
          <cell r="G225" t="str">
            <v>Q1</v>
          </cell>
          <cell r="H225">
            <v>28.012500000000003</v>
          </cell>
          <cell r="I225" t="str">
            <v>M3</v>
          </cell>
          <cell r="L225" t="str">
            <v>6.</v>
          </cell>
          <cell r="N225" t="str">
            <v>Water Tanker</v>
          </cell>
          <cell r="O225" t="str">
            <v>(E23)</v>
          </cell>
          <cell r="P225" t="str">
            <v>jam</v>
          </cell>
          <cell r="Q225">
            <v>2.1084337349397592E-2</v>
          </cell>
          <cell r="R225">
            <v>67020.510980434308</v>
          </cell>
          <cell r="U225">
            <v>1413.0830628404826</v>
          </cell>
        </row>
        <row r="226">
          <cell r="D226" t="str">
            <v>Fk x Ts1</v>
          </cell>
          <cell r="L226" t="str">
            <v>7.</v>
          </cell>
          <cell r="N226" t="str">
            <v>Alat Bantu</v>
          </cell>
          <cell r="P226" t="str">
            <v>Ls</v>
          </cell>
          <cell r="Q226">
            <v>1</v>
          </cell>
          <cell r="R226">
            <v>75</v>
          </cell>
          <cell r="U226">
            <v>75</v>
          </cell>
        </row>
        <row r="227">
          <cell r="C227" t="str">
            <v>Koefisien Alat / M3</v>
          </cell>
          <cell r="D227" t="str">
            <v xml:space="preserve"> =  1  :  Q1</v>
          </cell>
          <cell r="G227" t="str">
            <v>(E15)</v>
          </cell>
          <cell r="H227">
            <v>3.5698348951360995E-2</v>
          </cell>
          <cell r="I227" t="str">
            <v>jam</v>
          </cell>
        </row>
        <row r="228">
          <cell r="Q228" t="str">
            <v xml:space="preserve">JUMLAH HARGA PERALATAN   </v>
          </cell>
          <cell r="U228">
            <v>24586.430098557481</v>
          </cell>
        </row>
        <row r="229">
          <cell r="A229" t="str">
            <v xml:space="preserve">   2.b.</v>
          </cell>
          <cell r="C229" t="str">
            <v>DUMP TRUCK</v>
          </cell>
          <cell r="G229" t="str">
            <v>(E09)</v>
          </cell>
        </row>
        <row r="230">
          <cell r="C230" t="str">
            <v>Kapasitas bak</v>
          </cell>
          <cell r="G230" t="str">
            <v>V</v>
          </cell>
          <cell r="H230">
            <v>6</v>
          </cell>
          <cell r="I230" t="str">
            <v>M3</v>
          </cell>
          <cell r="L230" t="str">
            <v>D.</v>
          </cell>
          <cell r="N230" t="str">
            <v>JUMLAH HARGA TENAGA, BAHAN DAN PERALATAN  ( A + B + C )</v>
          </cell>
          <cell r="U230">
            <v>308237.48021444713</v>
          </cell>
        </row>
        <row r="231">
          <cell r="C231" t="str">
            <v>Faktor Efisiensi alat</v>
          </cell>
          <cell r="G231" t="str">
            <v>Fa</v>
          </cell>
          <cell r="H231">
            <v>0.83</v>
          </cell>
          <cell r="I231" t="str">
            <v>-</v>
          </cell>
          <cell r="L231" t="str">
            <v>E.</v>
          </cell>
          <cell r="N231" t="str">
            <v>OVERHEAD &amp; PROFIT</v>
          </cell>
          <cell r="P231">
            <v>10</v>
          </cell>
          <cell r="Q231" t="str">
            <v>%  x  D</v>
          </cell>
          <cell r="U231">
            <v>30823.748021444713</v>
          </cell>
        </row>
        <row r="232">
          <cell r="C232" t="str">
            <v>Kecepatan rata-rata bermuatan</v>
          </cell>
          <cell r="G232" t="str">
            <v>v1</v>
          </cell>
          <cell r="H232">
            <v>45</v>
          </cell>
          <cell r="I232" t="str">
            <v>KM/jam</v>
          </cell>
          <cell r="L232" t="str">
            <v>F.</v>
          </cell>
          <cell r="N232" t="str">
            <v>HARGA SATUAN PEKERJAAN  ( D + E )</v>
          </cell>
          <cell r="U232">
            <v>339061.22823589185</v>
          </cell>
        </row>
        <row r="233">
          <cell r="C233" t="str">
            <v>Kecepatan rata-rata kosong</v>
          </cell>
          <cell r="G233" t="str">
            <v>v2</v>
          </cell>
          <cell r="H233">
            <v>60</v>
          </cell>
          <cell r="I233" t="str">
            <v>KM/jam</v>
          </cell>
          <cell r="L233" t="str">
            <v>Note: 1</v>
          </cell>
          <cell r="N233" t="str">
            <v>SATUAN dapat berdasarkan atas jam operasi untuk Tenaga Kerja dan Peralatan, volume dan/atau ukuran</v>
          </cell>
        </row>
        <row r="234">
          <cell r="C234" t="str">
            <v>Waktu Siklus  :  - Waktu memuat = V : Q1 x 60</v>
          </cell>
          <cell r="G234" t="str">
            <v>T1</v>
          </cell>
          <cell r="H234">
            <v>12.851405622489958</v>
          </cell>
          <cell r="I234" t="str">
            <v>menit</v>
          </cell>
          <cell r="N234" t="str">
            <v>berat untuk bahan-bahan.</v>
          </cell>
        </row>
        <row r="235">
          <cell r="C235" t="str">
            <v>- Waktu tempuh isi  =  (L : v1) x 60 menit</v>
          </cell>
          <cell r="G235" t="str">
            <v>T2</v>
          </cell>
          <cell r="H235">
            <v>11.633333333333333</v>
          </cell>
          <cell r="I235" t="str">
            <v>menit</v>
          </cell>
          <cell r="L235">
            <v>2</v>
          </cell>
          <cell r="N235" t="str">
            <v>Kuantitas satuan adalah kuantitas setiap komponen untuk menyelesaikan satu satuan pekerjaan dari nomor</v>
          </cell>
        </row>
        <row r="236">
          <cell r="C236" t="str">
            <v>- Waktu tempuh kosong  =  (L : v2) x 60 menit</v>
          </cell>
          <cell r="G236" t="str">
            <v>T3</v>
          </cell>
          <cell r="H236">
            <v>8.7249999999999996</v>
          </cell>
          <cell r="I236" t="str">
            <v>menit</v>
          </cell>
          <cell r="N236" t="str">
            <v>mata pembayaran.</v>
          </cell>
        </row>
        <row r="237">
          <cell r="C237" t="str">
            <v>- Dump dan lain-lain</v>
          </cell>
          <cell r="G237" t="str">
            <v>T4</v>
          </cell>
          <cell r="H237">
            <v>3</v>
          </cell>
          <cell r="I237" t="str">
            <v>menit</v>
          </cell>
          <cell r="L237">
            <v>3</v>
          </cell>
          <cell r="N237" t="str">
            <v>Biaya satuan untuk peralatan sudah termasuk bahan bakar, bahan habis dipakai dan operator.</v>
          </cell>
        </row>
        <row r="238">
          <cell r="G238" t="str">
            <v>Ts2</v>
          </cell>
          <cell r="H238">
            <v>36.20973895582329</v>
          </cell>
          <cell r="I238" t="str">
            <v>menit</v>
          </cell>
          <cell r="L238">
            <v>4</v>
          </cell>
          <cell r="N238" t="str">
            <v>Biaya satuan sudah termasuk pengeluaran untuk seluruh pajak yang berkaitan (tetapi tidak termasuk PPN</v>
          </cell>
        </row>
        <row r="239">
          <cell r="N239" t="str">
            <v>yang dibayar dari kontrak) dan biaya-biaya lainnya.</v>
          </cell>
        </row>
        <row r="240">
          <cell r="J240" t="str">
            <v>Berlanjut ke hal. berikut</v>
          </cell>
        </row>
        <row r="241">
          <cell r="A241" t="str">
            <v>ITEM PEMBAYARAN NO.</v>
          </cell>
          <cell r="D241" t="str">
            <v>:  5.1 (2)</v>
          </cell>
          <cell r="J241" t="str">
            <v>Analisa EI-512</v>
          </cell>
        </row>
        <row r="242">
          <cell r="A242" t="str">
            <v>JENIS PEKERJAAN</v>
          </cell>
          <cell r="D242" t="str">
            <v>:  Lps. Pond. Ag. Kls. B, CBR Min 35%</v>
          </cell>
        </row>
        <row r="243">
          <cell r="A243" t="str">
            <v>SATUAN PEMBAYARAN</v>
          </cell>
          <cell r="D243" t="str">
            <v>:  M3</v>
          </cell>
          <cell r="H243" t="str">
            <v xml:space="preserve">         URAIAN ANALISA HARGA SATUAN</v>
          </cell>
        </row>
        <row r="244">
          <cell r="J244" t="str">
            <v>Lanjutan</v>
          </cell>
        </row>
        <row r="246">
          <cell r="A246" t="str">
            <v>No.</v>
          </cell>
          <cell r="C246" t="str">
            <v>U R A I A N</v>
          </cell>
          <cell r="G246" t="str">
            <v>KODE</v>
          </cell>
          <cell r="H246" t="str">
            <v>KOEF.</v>
          </cell>
          <cell r="I246" t="str">
            <v>SATUAN</v>
          </cell>
          <cell r="J246" t="str">
            <v>KETERANGAN</v>
          </cell>
        </row>
        <row r="249">
          <cell r="C249" t="str">
            <v>Kap. Prod. / jam =</v>
          </cell>
          <cell r="D249" t="str">
            <v>V x Fa x 60</v>
          </cell>
          <cell r="G249" t="str">
            <v>Q2</v>
          </cell>
          <cell r="H249">
            <v>6.8766030129017413</v>
          </cell>
          <cell r="I249" t="str">
            <v>M3</v>
          </cell>
        </row>
        <row r="250">
          <cell r="D250" t="str">
            <v>Fk x Ts2</v>
          </cell>
        </row>
        <row r="251">
          <cell r="C251" t="str">
            <v>Koefisien Alat / M3</v>
          </cell>
          <cell r="D251" t="str">
            <v xml:space="preserve"> =  1  :  Q2</v>
          </cell>
          <cell r="G251" t="str">
            <v>-</v>
          </cell>
          <cell r="H251">
            <v>0.14542063837680036</v>
          </cell>
          <cell r="I251" t="str">
            <v>jam</v>
          </cell>
        </row>
        <row r="253">
          <cell r="A253" t="str">
            <v xml:space="preserve">   2.c.</v>
          </cell>
          <cell r="C253" t="str">
            <v>MOTOR GRADER</v>
          </cell>
          <cell r="G253" t="str">
            <v>(E13)</v>
          </cell>
        </row>
        <row r="254">
          <cell r="C254" t="str">
            <v>Panjang hamparan</v>
          </cell>
          <cell r="G254" t="str">
            <v>Lh</v>
          </cell>
          <cell r="H254">
            <v>50</v>
          </cell>
          <cell r="I254" t="str">
            <v>M</v>
          </cell>
        </row>
        <row r="255">
          <cell r="C255" t="str">
            <v>Lebar efektif kerja blade</v>
          </cell>
          <cell r="G255" t="str">
            <v>b</v>
          </cell>
          <cell r="H255">
            <v>2.4</v>
          </cell>
          <cell r="I255" t="str">
            <v>M</v>
          </cell>
        </row>
        <row r="256">
          <cell r="C256" t="str">
            <v>Faktor Efisiensi alat</v>
          </cell>
          <cell r="G256" t="str">
            <v>Fa</v>
          </cell>
          <cell r="H256">
            <v>0.83</v>
          </cell>
          <cell r="I256" t="str">
            <v>-</v>
          </cell>
        </row>
        <row r="257">
          <cell r="C257" t="str">
            <v>Kecepatan rata-rata alat</v>
          </cell>
          <cell r="G257" t="str">
            <v>v</v>
          </cell>
          <cell r="H257">
            <v>4</v>
          </cell>
          <cell r="I257" t="str">
            <v>KM/jam</v>
          </cell>
        </row>
        <row r="258">
          <cell r="C258" t="str">
            <v>Jumlah lintasan</v>
          </cell>
          <cell r="G258" t="str">
            <v>n</v>
          </cell>
          <cell r="H258">
            <v>6</v>
          </cell>
          <cell r="I258" t="str">
            <v>lintasan</v>
          </cell>
          <cell r="J258" t="str">
            <v xml:space="preserve"> 3 x pp</v>
          </cell>
        </row>
        <row r="259">
          <cell r="C259" t="str">
            <v>Waktu Siklus :</v>
          </cell>
          <cell r="G259" t="str">
            <v>Ts3</v>
          </cell>
        </row>
        <row r="260">
          <cell r="C260" t="str">
            <v>- Perataan 1 lintasan  =  Lh : (v x 1000) x 60</v>
          </cell>
          <cell r="G260" t="str">
            <v>T1</v>
          </cell>
          <cell r="H260">
            <v>0.75</v>
          </cell>
          <cell r="I260" t="str">
            <v>menit</v>
          </cell>
        </row>
        <row r="261">
          <cell r="C261" t="str">
            <v>- Lain-lain</v>
          </cell>
          <cell r="G261" t="str">
            <v>T2</v>
          </cell>
          <cell r="H261">
            <v>1</v>
          </cell>
          <cell r="I261" t="str">
            <v>menit</v>
          </cell>
        </row>
        <row r="262">
          <cell r="G262" t="str">
            <v>Ts3</v>
          </cell>
          <cell r="H262">
            <v>1.75</v>
          </cell>
          <cell r="I262" t="str">
            <v>menit</v>
          </cell>
        </row>
        <row r="264">
          <cell r="C264" t="str">
            <v>Kap. Prod. / jam =</v>
          </cell>
          <cell r="D264" t="str">
            <v>Lh x b x t x Fa x 60</v>
          </cell>
          <cell r="G264" t="str">
            <v>Q3</v>
          </cell>
          <cell r="H264">
            <v>85.371428571428567</v>
          </cell>
          <cell r="I264" t="str">
            <v>M3</v>
          </cell>
        </row>
        <row r="265">
          <cell r="D265" t="str">
            <v>n x Ts3</v>
          </cell>
        </row>
        <row r="266">
          <cell r="C266" t="str">
            <v>Koefisien Alat / M3</v>
          </cell>
          <cell r="D266" t="str">
            <v xml:space="preserve"> =  1  :  Q3</v>
          </cell>
          <cell r="G266" t="str">
            <v>(E13)</v>
          </cell>
          <cell r="H266">
            <v>1.1713520749665328E-2</v>
          </cell>
          <cell r="I266" t="str">
            <v>jam</v>
          </cell>
        </row>
        <row r="268">
          <cell r="A268" t="str">
            <v xml:space="preserve">   2.d.</v>
          </cell>
          <cell r="C268" t="str">
            <v>VIBRATORY ROLLER</v>
          </cell>
          <cell r="G268" t="str">
            <v>(E19)</v>
          </cell>
        </row>
        <row r="269">
          <cell r="C269" t="str">
            <v>Kecepatan rata-rata alat</v>
          </cell>
          <cell r="G269" t="str">
            <v>v</v>
          </cell>
          <cell r="H269">
            <v>3</v>
          </cell>
          <cell r="I269" t="str">
            <v>KM/jam</v>
          </cell>
        </row>
        <row r="270">
          <cell r="C270" t="str">
            <v>Lebar efektif pemadatan</v>
          </cell>
          <cell r="G270" t="str">
            <v>b</v>
          </cell>
          <cell r="H270">
            <v>1.2</v>
          </cell>
          <cell r="I270" t="str">
            <v>M</v>
          </cell>
        </row>
        <row r="271">
          <cell r="C271" t="str">
            <v>Jumlah lintasan</v>
          </cell>
          <cell r="G271" t="str">
            <v>n</v>
          </cell>
          <cell r="H271">
            <v>8</v>
          </cell>
          <cell r="I271" t="str">
            <v>lintasan</v>
          </cell>
        </row>
        <row r="272">
          <cell r="C272" t="str">
            <v>Faktor Efisiensi alat</v>
          </cell>
          <cell r="G272" t="str">
            <v>Fa</v>
          </cell>
          <cell r="H272">
            <v>0.83</v>
          </cell>
          <cell r="I272" t="str">
            <v>-</v>
          </cell>
        </row>
        <row r="274">
          <cell r="C274" t="str">
            <v>Kap. Prod. / jam =</v>
          </cell>
          <cell r="D274" t="str">
            <v>(v x 1000) x b x t x Fa</v>
          </cell>
          <cell r="G274" t="str">
            <v>Q4</v>
          </cell>
          <cell r="H274">
            <v>56.024999999999999</v>
          </cell>
          <cell r="I274" t="str">
            <v>M3</v>
          </cell>
        </row>
        <row r="275">
          <cell r="D275" t="str">
            <v>n</v>
          </cell>
        </row>
        <row r="276">
          <cell r="C276" t="str">
            <v>Koefisien Alat / M3</v>
          </cell>
          <cell r="D276" t="str">
            <v xml:space="preserve"> =  1  :  Q4</v>
          </cell>
          <cell r="G276" t="str">
            <v>(E19)</v>
          </cell>
          <cell r="H276">
            <v>1.7849174475680501E-2</v>
          </cell>
          <cell r="I276" t="str">
            <v>jam</v>
          </cell>
        </row>
        <row r="278">
          <cell r="A278" t="str">
            <v xml:space="preserve">   2.e.</v>
          </cell>
          <cell r="C278" t="str">
            <v>PNEUMATIC TIRE ROLLER</v>
          </cell>
          <cell r="G278" t="str">
            <v>(E18)</v>
          </cell>
        </row>
        <row r="279">
          <cell r="C279" t="str">
            <v>Kecepatan rata-rata alat</v>
          </cell>
          <cell r="G279" t="str">
            <v>v</v>
          </cell>
          <cell r="H279">
            <v>5</v>
          </cell>
          <cell r="I279" t="str">
            <v>KM/jam</v>
          </cell>
        </row>
        <row r="280">
          <cell r="C280" t="str">
            <v>Lebar efektif pemadatan</v>
          </cell>
          <cell r="G280" t="str">
            <v>b</v>
          </cell>
          <cell r="H280">
            <v>1.5</v>
          </cell>
          <cell r="I280" t="str">
            <v>M</v>
          </cell>
        </row>
        <row r="281">
          <cell r="C281" t="str">
            <v>Jumlah lintasan</v>
          </cell>
          <cell r="G281" t="str">
            <v>n</v>
          </cell>
          <cell r="H281">
            <v>4</v>
          </cell>
          <cell r="I281" t="str">
            <v>lintasan</v>
          </cell>
        </row>
        <row r="282">
          <cell r="C282" t="str">
            <v>Faktor Efisiensi alat</v>
          </cell>
          <cell r="G282" t="str">
            <v>Fa</v>
          </cell>
          <cell r="H282">
            <v>0.83</v>
          </cell>
          <cell r="I282" t="str">
            <v>-</v>
          </cell>
        </row>
        <row r="284">
          <cell r="C284" t="str">
            <v>Kap. Prod. / jam =</v>
          </cell>
          <cell r="D284" t="str">
            <v>(v x 1000) x b x t x Fa</v>
          </cell>
          <cell r="G284" t="str">
            <v>Q5</v>
          </cell>
          <cell r="H284">
            <v>233.4375</v>
          </cell>
          <cell r="I284" t="str">
            <v>M3</v>
          </cell>
        </row>
        <row r="285">
          <cell r="D285" t="str">
            <v>n</v>
          </cell>
        </row>
        <row r="286">
          <cell r="C286" t="str">
            <v>Koefisien Alat / M3</v>
          </cell>
          <cell r="D286" t="str">
            <v xml:space="preserve"> =  1  :  Q5</v>
          </cell>
          <cell r="G286" t="str">
            <v>(E18)</v>
          </cell>
          <cell r="H286">
            <v>4.2838018741633201E-3</v>
          </cell>
          <cell r="I286" t="str">
            <v>jam</v>
          </cell>
        </row>
        <row r="288">
          <cell r="A288" t="str">
            <v xml:space="preserve">   2.f.</v>
          </cell>
          <cell r="C288" t="str">
            <v>WATER TANK TRUCK</v>
          </cell>
          <cell r="G288" t="str">
            <v>(E23)</v>
          </cell>
        </row>
        <row r="289">
          <cell r="C289" t="str">
            <v>Volume tanki air</v>
          </cell>
          <cell r="G289" t="str">
            <v>V</v>
          </cell>
          <cell r="H289">
            <v>4</v>
          </cell>
          <cell r="I289" t="str">
            <v>M3</v>
          </cell>
        </row>
        <row r="290">
          <cell r="C290" t="str">
            <v>Kebutuhan air / M3 agregat padat</v>
          </cell>
          <cell r="G290" t="str">
            <v>Wc</v>
          </cell>
          <cell r="H290">
            <v>7.0000000000000007E-2</v>
          </cell>
          <cell r="I290" t="str">
            <v>M3</v>
          </cell>
        </row>
        <row r="291">
          <cell r="C291" t="str">
            <v>Pengisian tanki / jam</v>
          </cell>
          <cell r="G291" t="str">
            <v>n</v>
          </cell>
          <cell r="H291">
            <v>1</v>
          </cell>
          <cell r="I291" t="str">
            <v>kali</v>
          </cell>
        </row>
        <row r="292">
          <cell r="C292" t="str">
            <v>Faktor Efisiensi alat</v>
          </cell>
          <cell r="G292" t="str">
            <v>Fa</v>
          </cell>
          <cell r="H292">
            <v>0.83</v>
          </cell>
          <cell r="I292" t="str">
            <v>-</v>
          </cell>
        </row>
        <row r="294">
          <cell r="C294" t="str">
            <v>Kap. Prod. / jam =</v>
          </cell>
          <cell r="D294" t="str">
            <v>V x n x Fa</v>
          </cell>
          <cell r="G294" t="str">
            <v>Q6</v>
          </cell>
          <cell r="H294">
            <v>47.428571428571423</v>
          </cell>
          <cell r="I294" t="str">
            <v>M3</v>
          </cell>
        </row>
        <row r="295">
          <cell r="D295" t="str">
            <v>Wc</v>
          </cell>
        </row>
        <row r="296">
          <cell r="C296" t="str">
            <v>Koefisien Alat / M3</v>
          </cell>
          <cell r="D296" t="str">
            <v xml:space="preserve"> =  1  :  Q6</v>
          </cell>
          <cell r="G296" t="str">
            <v>(E23)</v>
          </cell>
          <cell r="H296">
            <v>2.1084337349397592E-2</v>
          </cell>
          <cell r="I296" t="str">
            <v>jam</v>
          </cell>
        </row>
        <row r="299">
          <cell r="J299" t="str">
            <v>Berlanjut ke hal. berikut</v>
          </cell>
        </row>
        <row r="300">
          <cell r="A300" t="str">
            <v>ITEM PEMBAYARAN NO.</v>
          </cell>
          <cell r="D300" t="str">
            <v>:  5.1 (2)</v>
          </cell>
          <cell r="J300" t="str">
            <v>Analisa EI-512</v>
          </cell>
        </row>
        <row r="301">
          <cell r="A301" t="str">
            <v>JENIS PEKERJAAN</v>
          </cell>
          <cell r="D301" t="str">
            <v>:  Lps. Pond. Ag. Kls. B, CBR Min 35%</v>
          </cell>
        </row>
        <row r="302">
          <cell r="A302" t="str">
            <v>SATUAN PEMBAYARAN</v>
          </cell>
          <cell r="D302" t="str">
            <v>:  M3</v>
          </cell>
          <cell r="H302" t="str">
            <v xml:space="preserve">         URAIAN ANALISA HARGA SATUAN</v>
          </cell>
        </row>
        <row r="303">
          <cell r="J303" t="str">
            <v>Lanjutan</v>
          </cell>
        </row>
        <row r="305">
          <cell r="A305" t="str">
            <v>No.</v>
          </cell>
          <cell r="C305" t="str">
            <v>U R A I A N</v>
          </cell>
          <cell r="G305" t="str">
            <v>KODE</v>
          </cell>
          <cell r="H305" t="str">
            <v>KOEF.</v>
          </cell>
          <cell r="I305" t="str">
            <v>SATUAN</v>
          </cell>
          <cell r="J305" t="str">
            <v>KETERANGAN</v>
          </cell>
        </row>
        <row r="308">
          <cell r="A308" t="str">
            <v xml:space="preserve">   2.g.</v>
          </cell>
          <cell r="C308" t="str">
            <v>ALAT BANTU</v>
          </cell>
          <cell r="J308" t="str">
            <v xml:space="preserve"> Lump Sum</v>
          </cell>
        </row>
        <row r="309">
          <cell r="C309" t="str">
            <v>Diperlukan   :</v>
          </cell>
        </row>
        <row r="310">
          <cell r="C310" t="str">
            <v>- Kereta dorong</v>
          </cell>
          <cell r="D310" t="str">
            <v>=  2  buah.</v>
          </cell>
        </row>
        <row r="311">
          <cell r="C311" t="str">
            <v>- Sekop</v>
          </cell>
          <cell r="D311" t="str">
            <v>=  3  buah.</v>
          </cell>
        </row>
        <row r="312">
          <cell r="C312" t="str">
            <v>- Garpu</v>
          </cell>
          <cell r="D312" t="str">
            <v>=  2  buah.</v>
          </cell>
        </row>
        <row r="314">
          <cell r="A314" t="str">
            <v xml:space="preserve">   3.</v>
          </cell>
          <cell r="C314" t="str">
            <v>TENAGA</v>
          </cell>
        </row>
        <row r="315">
          <cell r="C315" t="str">
            <v>Produksi menentukan : WHEEL LOADER</v>
          </cell>
          <cell r="G315" t="str">
            <v>Q1</v>
          </cell>
          <cell r="H315">
            <v>28.012500000000003</v>
          </cell>
          <cell r="I315" t="str">
            <v>M3/jam</v>
          </cell>
        </row>
        <row r="316">
          <cell r="C316" t="str">
            <v>Produksi agregat / hari  =  Tk x Q1</v>
          </cell>
          <cell r="G316" t="str">
            <v>Qt</v>
          </cell>
          <cell r="H316">
            <v>196.08750000000003</v>
          </cell>
          <cell r="I316" t="str">
            <v>M3</v>
          </cell>
        </row>
        <row r="317">
          <cell r="C317" t="str">
            <v>Kebutuhan tenaga :</v>
          </cell>
        </row>
        <row r="318">
          <cell r="D318" t="str">
            <v>- Pekerja</v>
          </cell>
          <cell r="G318" t="str">
            <v>P</v>
          </cell>
          <cell r="H318">
            <v>7</v>
          </cell>
          <cell r="I318" t="str">
            <v>orang</v>
          </cell>
        </row>
        <row r="319">
          <cell r="D319" t="str">
            <v>- Mandor</v>
          </cell>
          <cell r="G319" t="str">
            <v>M</v>
          </cell>
          <cell r="H319">
            <v>1</v>
          </cell>
          <cell r="I319" t="str">
            <v>orang</v>
          </cell>
        </row>
        <row r="321">
          <cell r="C321" t="str">
            <v>Koefisien tenaga / M3   :</v>
          </cell>
        </row>
        <row r="322">
          <cell r="D322" t="str">
            <v>- Pekerja</v>
          </cell>
          <cell r="E322" t="str">
            <v>= (Tk x P) : Qt</v>
          </cell>
          <cell r="G322" t="str">
            <v>-</v>
          </cell>
          <cell r="H322">
            <v>0.24988844265952695</v>
          </cell>
          <cell r="I322" t="str">
            <v>jam</v>
          </cell>
        </row>
        <row r="323">
          <cell r="D323" t="str">
            <v>- Mandor</v>
          </cell>
          <cell r="E323" t="str">
            <v>= (Tk x M) : Qt</v>
          </cell>
          <cell r="G323" t="str">
            <v>-</v>
          </cell>
          <cell r="H323">
            <v>3.5698348951360995E-2</v>
          </cell>
          <cell r="I323" t="str">
            <v>jam</v>
          </cell>
        </row>
        <row r="325">
          <cell r="A325" t="str">
            <v>4.</v>
          </cell>
          <cell r="C325" t="str">
            <v>HARGA DASAR SATUAN UPAH, BAHAN DAN ALAT</v>
          </cell>
        </row>
        <row r="326">
          <cell r="C326" t="str">
            <v>Lihat lampiran.</v>
          </cell>
        </row>
        <row r="328">
          <cell r="A328" t="str">
            <v>5.</v>
          </cell>
          <cell r="C328" t="str">
            <v>ANALISA HARGA SATUAN PEKERJAAN</v>
          </cell>
        </row>
        <row r="329">
          <cell r="C329" t="str">
            <v>Lihat perhitungan dalam FORMULIR STANDAR UNTUK</v>
          </cell>
        </row>
        <row r="330">
          <cell r="C330" t="str">
            <v>PEREKAMAN ANALISA MASING-MASING HARGA</v>
          </cell>
        </row>
        <row r="331">
          <cell r="C331" t="str">
            <v>SATUAN.</v>
          </cell>
        </row>
        <row r="332">
          <cell r="C332" t="str">
            <v>Didapat Harga Satuan Pekerjaan :</v>
          </cell>
        </row>
        <row r="334">
          <cell r="C334" t="str">
            <v xml:space="preserve">Rp.  </v>
          </cell>
          <cell r="D334">
            <v>339061.22823589185</v>
          </cell>
          <cell r="E334" t="str">
            <v xml:space="preserve"> / M3.</v>
          </cell>
        </row>
        <row r="337">
          <cell r="A337" t="str">
            <v>6.</v>
          </cell>
          <cell r="C337" t="str">
            <v>WAKTU PELAKSANAAN YANG DIPERLUKAN</v>
          </cell>
        </row>
        <row r="338">
          <cell r="C338" t="str">
            <v>Masa Pelaksanaan :</v>
          </cell>
          <cell r="D338" t="str">
            <v>. . . . . . . . . . . .</v>
          </cell>
          <cell r="E338" t="str">
            <v>bulan</v>
          </cell>
        </row>
        <row r="340">
          <cell r="A340" t="str">
            <v>7.</v>
          </cell>
          <cell r="C340" t="str">
            <v>VOLUME PEKERJAAN YANG DIPERLUKAN</v>
          </cell>
        </row>
        <row r="341">
          <cell r="C341" t="str">
            <v>Volume pekerjaan  :</v>
          </cell>
          <cell r="D341">
            <v>1</v>
          </cell>
          <cell r="E341" t="str">
            <v>M3</v>
          </cell>
        </row>
        <row r="359">
          <cell r="A359" t="str">
            <v>ITEM PEMBAYARAN NO.</v>
          </cell>
          <cell r="D359" t="str">
            <v>:  5.1 (3)</v>
          </cell>
          <cell r="J359" t="str">
            <v>Analisa EI-521</v>
          </cell>
          <cell r="T359" t="str">
            <v>Analisa EI-521</v>
          </cell>
        </row>
        <row r="360">
          <cell r="A360" t="str">
            <v>JENIS PEKERJAAN</v>
          </cell>
          <cell r="D360" t="str">
            <v>:  Lapis Pondasi Agregat Kelas C</v>
          </cell>
        </row>
        <row r="361">
          <cell r="A361" t="str">
            <v>SATUAN PEMBAYARAN</v>
          </cell>
          <cell r="D361" t="str">
            <v>:  M3</v>
          </cell>
          <cell r="H361" t="str">
            <v xml:space="preserve">         URAIAN ANALISA HARGA SATUAN</v>
          </cell>
          <cell r="L361" t="str">
            <v>FORMULIR STANDAR UNTUK</v>
          </cell>
        </row>
        <row r="362">
          <cell r="L362" t="str">
            <v>PEREKAMAN ANALISA MASING-MASING HARGA SATUAN</v>
          </cell>
        </row>
        <row r="363">
          <cell r="L363">
            <v>0</v>
          </cell>
        </row>
        <row r="364">
          <cell r="A364" t="str">
            <v>No.</v>
          </cell>
          <cell r="C364" t="str">
            <v>U R A I A N</v>
          </cell>
          <cell r="G364" t="str">
            <v>KODE</v>
          </cell>
          <cell r="H364" t="str">
            <v>KOEF.</v>
          </cell>
          <cell r="I364" t="str">
            <v>SATUAN</v>
          </cell>
          <cell r="J364" t="str">
            <v>KETERANGAN</v>
          </cell>
        </row>
        <row r="366">
          <cell r="L366" t="str">
            <v>PROYEK</v>
          </cell>
          <cell r="O366" t="str">
            <v xml:space="preserve">:  </v>
          </cell>
        </row>
        <row r="367">
          <cell r="A367" t="str">
            <v>I.</v>
          </cell>
          <cell r="C367" t="str">
            <v>ASUMSI</v>
          </cell>
          <cell r="L367" t="str">
            <v>No. PAKET KONTRAK</v>
          </cell>
          <cell r="O367" t="str">
            <v xml:space="preserve">:  </v>
          </cell>
        </row>
        <row r="368">
          <cell r="A368">
            <v>1</v>
          </cell>
          <cell r="C368" t="str">
            <v>Menggunakan alat berat (cara mekanik)</v>
          </cell>
          <cell r="L368" t="str">
            <v>NAMA PAKET</v>
          </cell>
          <cell r="O368" t="str">
            <v xml:space="preserve">:  </v>
          </cell>
        </row>
        <row r="369">
          <cell r="A369">
            <v>2</v>
          </cell>
          <cell r="C369" t="str">
            <v>Lokasi pekerjaan : sepanjang jalan</v>
          </cell>
          <cell r="L369" t="str">
            <v>PROP / KAB / KODYA</v>
          </cell>
          <cell r="O369" t="str">
            <v xml:space="preserve">:  </v>
          </cell>
        </row>
        <row r="370">
          <cell r="A370">
            <v>3</v>
          </cell>
          <cell r="C370" t="str">
            <v>Kondisi existing jalan : sedang</v>
          </cell>
          <cell r="L370" t="str">
            <v>ITEM PEMBAYARAN NO.</v>
          </cell>
          <cell r="O370" t="str">
            <v>:  5.1 (3)</v>
          </cell>
          <cell r="R370" t="str">
            <v>PERKIRAAN VOL. PEK.</v>
          </cell>
          <cell r="T370" t="str">
            <v>:</v>
          </cell>
          <cell r="U370">
            <v>1</v>
          </cell>
        </row>
        <row r="371">
          <cell r="A371">
            <v>4</v>
          </cell>
          <cell r="C371" t="str">
            <v>Jarak rata-rata Base Camp ke lokasi pekerjaan</v>
          </cell>
          <cell r="G371" t="str">
            <v>L</v>
          </cell>
          <cell r="H371">
            <v>8.7249999999999996</v>
          </cell>
          <cell r="I371" t="str">
            <v>KM</v>
          </cell>
          <cell r="L371" t="str">
            <v>JENIS PEKERJAAN</v>
          </cell>
          <cell r="O371" t="str">
            <v>:  Lapis Pondasi Agregat Kelas C</v>
          </cell>
          <cell r="R371" t="str">
            <v>TOTAL HARGA</v>
          </cell>
          <cell r="T371" t="str">
            <v>:</v>
          </cell>
          <cell r="U371">
            <v>252395.66</v>
          </cell>
        </row>
        <row r="372">
          <cell r="A372">
            <v>5</v>
          </cell>
          <cell r="C372" t="str">
            <v>Tebal lapis Agregat padat</v>
          </cell>
          <cell r="G372" t="str">
            <v>t</v>
          </cell>
          <cell r="H372">
            <v>0.15</v>
          </cell>
          <cell r="I372" t="str">
            <v>M</v>
          </cell>
          <cell r="L372" t="str">
            <v>SATUAN PEMBAYARAN</v>
          </cell>
          <cell r="O372" t="str">
            <v>:  M3</v>
          </cell>
          <cell r="R372" t="str">
            <v>% THD. BIAYA PROYEK</v>
          </cell>
          <cell r="T372" t="str">
            <v>:</v>
          </cell>
          <cell r="U372">
            <v>6.005925037550471E-3</v>
          </cell>
        </row>
        <row r="373">
          <cell r="A373">
            <v>6</v>
          </cell>
          <cell r="C373" t="str">
            <v>Faktor kembang material (Padat-Lepas)</v>
          </cell>
          <cell r="G373" t="str">
            <v>Fk</v>
          </cell>
          <cell r="H373">
            <v>1.35</v>
          </cell>
          <cell r="I373" t="str">
            <v>-</v>
          </cell>
        </row>
        <row r="374">
          <cell r="A374">
            <v>7</v>
          </cell>
          <cell r="C374" t="str">
            <v>Jam kerja efektif per-hari</v>
          </cell>
          <cell r="G374" t="str">
            <v>Tk</v>
          </cell>
          <cell r="H374">
            <v>7</v>
          </cell>
          <cell r="I374" t="str">
            <v>Jam</v>
          </cell>
        </row>
        <row r="375">
          <cell r="Q375" t="str">
            <v>PERKIRAAN</v>
          </cell>
          <cell r="R375" t="str">
            <v>HARGA</v>
          </cell>
          <cell r="S375" t="str">
            <v>JUMLAH</v>
          </cell>
        </row>
        <row r="376">
          <cell r="A376" t="str">
            <v>II.</v>
          </cell>
          <cell r="C376" t="str">
            <v>URUTAN KERJA</v>
          </cell>
          <cell r="L376" t="str">
            <v>NO.</v>
          </cell>
          <cell r="N376" t="str">
            <v>KOMPONEN</v>
          </cell>
          <cell r="P376" t="str">
            <v>SATUAN</v>
          </cell>
          <cell r="Q376" t="str">
            <v>KUANTITAS</v>
          </cell>
          <cell r="R376" t="str">
            <v>SATUAN</v>
          </cell>
          <cell r="S376" t="str">
            <v>HARGA</v>
          </cell>
        </row>
        <row r="377">
          <cell r="A377">
            <v>1</v>
          </cell>
          <cell r="C377" t="str">
            <v>Wheel Loader memuat Agregat ke dalam Dump</v>
          </cell>
          <cell r="R377" t="str">
            <v>(Rp.)</v>
          </cell>
          <cell r="S377" t="str">
            <v>(Rp.)</v>
          </cell>
        </row>
        <row r="378">
          <cell r="C378" t="str">
            <v>Tuck di Base Camp</v>
          </cell>
        </row>
        <row r="379">
          <cell r="A379">
            <v>2</v>
          </cell>
          <cell r="C379" t="str">
            <v>Dump Truck mengangkut Agregat ke lokasi</v>
          </cell>
        </row>
        <row r="380">
          <cell r="C380" t="str">
            <v>pekerjaandan dihampar dengan Motor Grader</v>
          </cell>
          <cell r="L380" t="str">
            <v>A.</v>
          </cell>
          <cell r="N380" t="str">
            <v>TENAGA</v>
          </cell>
        </row>
        <row r="381">
          <cell r="A381">
            <v>3</v>
          </cell>
          <cell r="C381" t="str">
            <v>Hamparan Agregat dibasahi dengan Water Tank</v>
          </cell>
        </row>
        <row r="382">
          <cell r="C382" t="str">
            <v>Truck sebelum dipadatkan dengan Tandem</v>
          </cell>
          <cell r="L382" t="str">
            <v>1.</v>
          </cell>
          <cell r="N382" t="str">
            <v>Pekerja</v>
          </cell>
          <cell r="O382" t="str">
            <v>(L01)</v>
          </cell>
          <cell r="P382" t="str">
            <v>Jam</v>
          </cell>
          <cell r="Q382">
            <v>7.0281124497991981E-2</v>
          </cell>
          <cell r="R382">
            <v>2857.14</v>
          </cell>
          <cell r="U382">
            <v>200.80301204819281</v>
          </cell>
        </row>
        <row r="383">
          <cell r="C383" t="str">
            <v>Roller dan Pneumatic  Tire Roller</v>
          </cell>
          <cell r="L383" t="str">
            <v>2.</v>
          </cell>
          <cell r="N383" t="str">
            <v>Mandor</v>
          </cell>
          <cell r="O383" t="str">
            <v>(L03)</v>
          </cell>
          <cell r="P383" t="str">
            <v>Jam</v>
          </cell>
          <cell r="Q383">
            <v>1.0040160642570283E-2</v>
          </cell>
          <cell r="R383">
            <v>3214.29</v>
          </cell>
          <cell r="U383">
            <v>32.271987951807233</v>
          </cell>
        </row>
        <row r="384">
          <cell r="A384">
            <v>4</v>
          </cell>
          <cell r="C384" t="str">
            <v>Selama pemadatan sekelompok pekerja akan</v>
          </cell>
        </row>
        <row r="385">
          <cell r="C385" t="str">
            <v>merapikan tepi hamparan dan level permukaan</v>
          </cell>
        </row>
        <row r="386">
          <cell r="C386" t="str">
            <v>dengan menggunakan alat bantu</v>
          </cell>
          <cell r="Q386" t="str">
            <v xml:space="preserve">JUMLAH HARGA TENAGA   </v>
          </cell>
          <cell r="U386">
            <v>233.07500000000005</v>
          </cell>
        </row>
        <row r="388">
          <cell r="A388" t="str">
            <v>III.</v>
          </cell>
          <cell r="C388" t="str">
            <v>PEMAKAIAN BAHAN, ALAT DAN TENAGA</v>
          </cell>
          <cell r="L388" t="str">
            <v>B.</v>
          </cell>
          <cell r="N388" t="str">
            <v>BAHAN</v>
          </cell>
        </row>
        <row r="390">
          <cell r="A390" t="str">
            <v xml:space="preserve">   1.</v>
          </cell>
          <cell r="C390" t="str">
            <v>BAHAN</v>
          </cell>
          <cell r="L390" t="str">
            <v>1.</v>
          </cell>
          <cell r="N390" t="str">
            <v>Agregat Kelas C1 (M28)</v>
          </cell>
          <cell r="P390" t="str">
            <v>M3</v>
          </cell>
          <cell r="Q390">
            <v>1.35</v>
          </cell>
          <cell r="R390">
            <v>141787.08464737452</v>
          </cell>
          <cell r="U390">
            <v>191412.56427395562</v>
          </cell>
        </row>
        <row r="391">
          <cell r="C391" t="str">
            <v>Material Agregat Kelas C hasil produksi di Base Camp</v>
          </cell>
        </row>
        <row r="392">
          <cell r="C392" t="str">
            <v>Setiap 1 M3 Agregat padat diperlukan : 1 x Fk</v>
          </cell>
          <cell r="G392" t="str">
            <v>(M28)</v>
          </cell>
          <cell r="H392">
            <v>1.35</v>
          </cell>
          <cell r="I392" t="str">
            <v>M3</v>
          </cell>
          <cell r="J392" t="str">
            <v xml:space="preserve"> Agregat lepas</v>
          </cell>
        </row>
        <row r="394">
          <cell r="A394" t="str">
            <v xml:space="preserve">   2.</v>
          </cell>
          <cell r="C394" t="str">
            <v>ALAT</v>
          </cell>
        </row>
        <row r="395">
          <cell r="A395" t="str">
            <v>2.a.</v>
          </cell>
          <cell r="C395" t="str">
            <v>WHEEL LOADER</v>
          </cell>
          <cell r="G395" t="str">
            <v>(E15)</v>
          </cell>
        </row>
        <row r="396">
          <cell r="C396" t="str">
            <v>Kapasitas bucket</v>
          </cell>
          <cell r="G396" t="str">
            <v>V</v>
          </cell>
          <cell r="H396">
            <v>1.5</v>
          </cell>
          <cell r="I396" t="str">
            <v>M3</v>
          </cell>
          <cell r="Q396" t="str">
            <v xml:space="preserve">JUMLAH HARGA BAHAN   </v>
          </cell>
          <cell r="U396">
            <v>191412.56427395562</v>
          </cell>
        </row>
        <row r="397">
          <cell r="C397" t="str">
            <v>Faktor bucket</v>
          </cell>
          <cell r="G397" t="str">
            <v>Fb</v>
          </cell>
          <cell r="H397">
            <v>0.9</v>
          </cell>
          <cell r="I397" t="str">
            <v>-</v>
          </cell>
          <cell r="J397" t="str">
            <v>Pemuatan ringan</v>
          </cell>
        </row>
        <row r="398">
          <cell r="C398" t="str">
            <v>Faktor Efisiensi alat</v>
          </cell>
          <cell r="G398" t="str">
            <v>Fa</v>
          </cell>
          <cell r="H398">
            <v>0.83</v>
          </cell>
          <cell r="I398" t="str">
            <v>-</v>
          </cell>
          <cell r="L398" t="str">
            <v>C.</v>
          </cell>
          <cell r="N398" t="str">
            <v>PERALATAN</v>
          </cell>
        </row>
        <row r="399">
          <cell r="C399" t="str">
            <v>Waktu siklus</v>
          </cell>
          <cell r="G399" t="str">
            <v>Ts1</v>
          </cell>
        </row>
        <row r="400">
          <cell r="C400" t="str">
            <v>- Muat</v>
          </cell>
          <cell r="G400" t="str">
            <v>T1</v>
          </cell>
          <cell r="H400">
            <v>0.25</v>
          </cell>
          <cell r="I400" t="str">
            <v>menit</v>
          </cell>
          <cell r="L400" t="str">
            <v>1.</v>
          </cell>
          <cell r="N400" t="str">
            <v>Wheel Loader</v>
          </cell>
          <cell r="O400" t="str">
            <v>(E15)</v>
          </cell>
          <cell r="P400" t="str">
            <v>Jam</v>
          </cell>
          <cell r="Q400">
            <v>1.0040160642570281E-2</v>
          </cell>
          <cell r="R400">
            <v>163808.13869490434</v>
          </cell>
          <cell r="U400">
            <v>1644.6600270572724</v>
          </cell>
        </row>
        <row r="401">
          <cell r="C401" t="str">
            <v>- Lain-lain</v>
          </cell>
          <cell r="G401" t="str">
            <v>T2</v>
          </cell>
          <cell r="H401">
            <v>0.25</v>
          </cell>
          <cell r="I401" t="str">
            <v>menit</v>
          </cell>
          <cell r="L401" t="str">
            <v>2.</v>
          </cell>
          <cell r="N401" t="str">
            <v>Dump Truck</v>
          </cell>
          <cell r="O401" t="str">
            <v>(E08)</v>
          </cell>
          <cell r="P401" t="str">
            <v>Jam</v>
          </cell>
          <cell r="Q401">
            <v>0.17463233959936131</v>
          </cell>
          <cell r="R401">
            <v>153645.58193291764</v>
          </cell>
          <cell r="U401">
            <v>26831.487442050766</v>
          </cell>
        </row>
        <row r="402">
          <cell r="G402" t="str">
            <v>Ts1</v>
          </cell>
          <cell r="H402">
            <v>0.5</v>
          </cell>
          <cell r="I402" t="str">
            <v>menit</v>
          </cell>
          <cell r="L402" t="str">
            <v>3.</v>
          </cell>
          <cell r="N402" t="str">
            <v>Motor Grader</v>
          </cell>
          <cell r="O402" t="str">
            <v>(E13)</v>
          </cell>
          <cell r="P402" t="str">
            <v>Jam</v>
          </cell>
          <cell r="Q402">
            <v>1.1713520749665328E-2</v>
          </cell>
          <cell r="R402">
            <v>201666.62574070093</v>
          </cell>
          <cell r="U402">
            <v>2362.2262051286921</v>
          </cell>
        </row>
        <row r="403">
          <cell r="L403" t="str">
            <v>4.</v>
          </cell>
          <cell r="N403" t="str">
            <v>Vibratory Roller</v>
          </cell>
          <cell r="O403" t="str">
            <v>(E19)</v>
          </cell>
          <cell r="P403" t="str">
            <v>Jam</v>
          </cell>
          <cell r="Q403">
            <v>2.1419009370816599E-2</v>
          </cell>
          <cell r="R403">
            <v>234734.82748629327</v>
          </cell>
          <cell r="U403">
            <v>5027.7874695859336</v>
          </cell>
        </row>
        <row r="404">
          <cell r="C404" t="str">
            <v>Kap. Prod. / jam =</v>
          </cell>
          <cell r="D404" t="str">
            <v>V x Fb x Fa x 60</v>
          </cell>
          <cell r="G404" t="str">
            <v>Q1</v>
          </cell>
          <cell r="H404">
            <v>99.6</v>
          </cell>
          <cell r="I404" t="str">
            <v>M3</v>
          </cell>
          <cell r="L404" t="str">
            <v>5.</v>
          </cell>
          <cell r="N404" t="str">
            <v>P. Tyre Roller</v>
          </cell>
          <cell r="O404" t="str">
            <v>(E18)</v>
          </cell>
          <cell r="P404" t="str">
            <v>Jam</v>
          </cell>
          <cell r="Q404">
            <v>4.2838018741633201E-3</v>
          </cell>
          <cell r="R404">
            <v>113384.24751021285</v>
          </cell>
          <cell r="U404">
            <v>485.71565198484757</v>
          </cell>
        </row>
        <row r="405">
          <cell r="D405" t="str">
            <v>Fk x Ts1</v>
          </cell>
          <cell r="L405" t="str">
            <v>6.</v>
          </cell>
          <cell r="N405" t="str">
            <v>Water Tanker</v>
          </cell>
          <cell r="O405" t="str">
            <v>(E23)</v>
          </cell>
          <cell r="P405" t="str">
            <v>Jam</v>
          </cell>
          <cell r="Q405">
            <v>2.1084337349397592E-2</v>
          </cell>
          <cell r="R405">
            <v>67020.510980434308</v>
          </cell>
          <cell r="U405">
            <v>1413.0830628404826</v>
          </cell>
        </row>
        <row r="406">
          <cell r="C406" t="str">
            <v>Koefisien Alat / M3</v>
          </cell>
          <cell r="D406" t="str">
            <v xml:space="preserve"> =  1  :  Q1</v>
          </cell>
          <cell r="G406" t="str">
            <v>(E15)</v>
          </cell>
          <cell r="H406">
            <v>1.0040160642570281E-2</v>
          </cell>
          <cell r="I406" t="str">
            <v>Jam</v>
          </cell>
          <cell r="L406" t="str">
            <v>7.</v>
          </cell>
          <cell r="N406" t="str">
            <v>Alat Bantu</v>
          </cell>
          <cell r="P406" t="str">
            <v>Ls</v>
          </cell>
          <cell r="Q406">
            <v>1</v>
          </cell>
          <cell r="R406">
            <v>40</v>
          </cell>
          <cell r="U406">
            <v>40</v>
          </cell>
        </row>
        <row r="408">
          <cell r="A408" t="str">
            <v>2.b.</v>
          </cell>
          <cell r="C408" t="str">
            <v>DUMP TRUCK</v>
          </cell>
          <cell r="G408" t="str">
            <v>(E08)</v>
          </cell>
          <cell r="Q408" t="str">
            <v xml:space="preserve">JUMLAH HARGA PERALATAN   </v>
          </cell>
          <cell r="U408">
            <v>37804.959858647991</v>
          </cell>
        </row>
        <row r="409">
          <cell r="C409" t="str">
            <v>Kapasitas bak</v>
          </cell>
          <cell r="G409" t="str">
            <v>V</v>
          </cell>
          <cell r="H409">
            <v>4</v>
          </cell>
          <cell r="I409" t="str">
            <v>M3</v>
          </cell>
        </row>
        <row r="410">
          <cell r="C410" t="str">
            <v>Faktor Efisiensi alat</v>
          </cell>
          <cell r="G410" t="str">
            <v>Fa</v>
          </cell>
          <cell r="H410">
            <v>0.83</v>
          </cell>
          <cell r="I410" t="str">
            <v>-</v>
          </cell>
          <cell r="L410" t="str">
            <v>D.</v>
          </cell>
          <cell r="N410" t="str">
            <v>JUMLAH HARGA TENAGA, BAHAN DAN PERALATAN  ( A + B + C )</v>
          </cell>
          <cell r="U410">
            <v>229450.59913260362</v>
          </cell>
        </row>
        <row r="411">
          <cell r="C411" t="str">
            <v>Kecepatan rata-rata bermuatan</v>
          </cell>
          <cell r="G411" t="str">
            <v>v1</v>
          </cell>
          <cell r="H411">
            <v>45</v>
          </cell>
          <cell r="I411" t="str">
            <v>KM / Jam</v>
          </cell>
          <cell r="L411" t="str">
            <v>E.</v>
          </cell>
          <cell r="N411" t="str">
            <v>OVERHEAD &amp; PROFIT</v>
          </cell>
          <cell r="P411">
            <v>10</v>
          </cell>
          <cell r="Q411" t="str">
            <v>%  x  D</v>
          </cell>
          <cell r="U411">
            <v>22945.059913260364</v>
          </cell>
        </row>
        <row r="412">
          <cell r="C412" t="str">
            <v>Kecepatan rata-rata kosong</v>
          </cell>
          <cell r="G412" t="str">
            <v>v2</v>
          </cell>
          <cell r="H412">
            <v>60</v>
          </cell>
          <cell r="I412" t="str">
            <v>KM / Jam</v>
          </cell>
          <cell r="L412" t="str">
            <v>F.</v>
          </cell>
          <cell r="N412" t="str">
            <v>HARGA SATUAN PEKERJAAN  ( D + E )</v>
          </cell>
          <cell r="U412">
            <v>252395.65904586398</v>
          </cell>
        </row>
        <row r="413">
          <cell r="C413" t="str">
            <v>Waktu Siklus  :  - Waktu memuat = V : Q1 x 60</v>
          </cell>
          <cell r="G413" t="str">
            <v>T1</v>
          </cell>
          <cell r="H413">
            <v>2.4096385542168672</v>
          </cell>
          <cell r="I413" t="str">
            <v>menit</v>
          </cell>
          <cell r="L413" t="str">
            <v>Note: 1</v>
          </cell>
          <cell r="N413" t="str">
            <v>SATUAN dapat berdasarkan atas jam operasi untuk Tenaga Kerja dan Peralatan, volume dan/atau ukuran</v>
          </cell>
        </row>
        <row r="414">
          <cell r="C414" t="str">
            <v>- Waktu tempuh isi  =  (L : v1) x 60 menit</v>
          </cell>
          <cell r="G414" t="str">
            <v>T2</v>
          </cell>
          <cell r="H414">
            <v>11.633333333333333</v>
          </cell>
          <cell r="I414" t="str">
            <v>menit</v>
          </cell>
          <cell r="N414" t="str">
            <v>berat untuk bahan-bahan.</v>
          </cell>
        </row>
        <row r="415">
          <cell r="C415" t="str">
            <v>- Waktu tempuh kosong  =  (L : v2) x 60 menit</v>
          </cell>
          <cell r="G415" t="str">
            <v>T3</v>
          </cell>
          <cell r="H415">
            <v>8.7249999999999996</v>
          </cell>
          <cell r="I415" t="str">
            <v>menit</v>
          </cell>
          <cell r="L415">
            <v>2</v>
          </cell>
          <cell r="N415" t="str">
            <v>Kuantitas satuan adalah kuantitas setiap komponen untuk menyelesaikan satu satuan pekerjaan dari nomor</v>
          </cell>
        </row>
        <row r="416">
          <cell r="C416" t="str">
            <v>- Dump dan lain-lain</v>
          </cell>
          <cell r="G416" t="str">
            <v>T4</v>
          </cell>
          <cell r="H416">
            <v>3</v>
          </cell>
          <cell r="I416" t="str">
            <v>menit</v>
          </cell>
          <cell r="N416" t="str">
            <v>mata pembayaran.</v>
          </cell>
        </row>
        <row r="417">
          <cell r="G417" t="str">
            <v>Ts2</v>
          </cell>
          <cell r="H417">
            <v>25.7679718875502</v>
          </cell>
          <cell r="I417" t="str">
            <v>menit</v>
          </cell>
          <cell r="L417">
            <v>3</v>
          </cell>
          <cell r="N417" t="str">
            <v>Biaya satuan untuk peralatan sudah termasuk bahan bakar, bahan habis dipakai dan operator.</v>
          </cell>
        </row>
        <row r="418">
          <cell r="L418">
            <v>4</v>
          </cell>
          <cell r="N418" t="str">
            <v>Biaya satuan sudah termasuk pengeluaran untuk seluruh pajak yang berkaitan (tetapi tidak termasuk PPN</v>
          </cell>
        </row>
        <row r="419">
          <cell r="J419" t="str">
            <v>Berlanjut ke hal. berikut</v>
          </cell>
          <cell r="N419" t="str">
            <v>yang dibayar dari kontrak) dan biaya-biaya lainnya.</v>
          </cell>
        </row>
        <row r="420">
          <cell r="A420" t="str">
            <v>ITEM PEMBAYARAN NO.</v>
          </cell>
          <cell r="D420" t="str">
            <v>:  5.1 (3)</v>
          </cell>
          <cell r="J420" t="str">
            <v>Analisa EI-521</v>
          </cell>
        </row>
        <row r="421">
          <cell r="A421" t="str">
            <v>JENIS PEKERJAAN</v>
          </cell>
          <cell r="D421" t="str">
            <v>:  Lapis Pondasi Agregat Kelas C</v>
          </cell>
        </row>
        <row r="422">
          <cell r="A422" t="str">
            <v>SATUAN PEMBAYARAN</v>
          </cell>
          <cell r="D422" t="str">
            <v>:  M3</v>
          </cell>
          <cell r="H422" t="str">
            <v xml:space="preserve">         URAIAN ANALISA HARGA SATUAN</v>
          </cell>
        </row>
        <row r="423">
          <cell r="J423" t="str">
            <v>Lanjutan</v>
          </cell>
        </row>
        <row r="425">
          <cell r="A425" t="str">
            <v>No.</v>
          </cell>
          <cell r="C425" t="str">
            <v>U R A I A N</v>
          </cell>
          <cell r="G425" t="str">
            <v>KODE</v>
          </cell>
          <cell r="H425" t="str">
            <v>KOEF.</v>
          </cell>
          <cell r="I425" t="str">
            <v>SATUAN</v>
          </cell>
          <cell r="J425" t="str">
            <v>KETERANGAN</v>
          </cell>
        </row>
        <row r="428">
          <cell r="C428" t="str">
            <v xml:space="preserve">Kap. Prod./jam = </v>
          </cell>
          <cell r="D428" t="str">
            <v>V x Fa x 60</v>
          </cell>
          <cell r="G428" t="str">
            <v>Q2</v>
          </cell>
          <cell r="H428">
            <v>5.7263162269610763</v>
          </cell>
          <cell r="I428" t="str">
            <v>M3</v>
          </cell>
        </row>
        <row r="429">
          <cell r="D429" t="str">
            <v>Fk x Ts2</v>
          </cell>
        </row>
        <row r="430">
          <cell r="C430" t="str">
            <v>Koefisien Alat / M3</v>
          </cell>
          <cell r="D430" t="str">
            <v xml:space="preserve"> = 1 : Q2</v>
          </cell>
          <cell r="G430" t="str">
            <v>(E08)</v>
          </cell>
          <cell r="H430">
            <v>0.17463233959936131</v>
          </cell>
          <cell r="I430" t="str">
            <v>Jam</v>
          </cell>
        </row>
        <row r="432">
          <cell r="A432" t="str">
            <v>2.c.</v>
          </cell>
          <cell r="C432" t="str">
            <v>MOTOR GRADER</v>
          </cell>
          <cell r="G432" t="str">
            <v>(E13)</v>
          </cell>
        </row>
        <row r="433">
          <cell r="C433" t="str">
            <v>Panjang hamparan</v>
          </cell>
          <cell r="G433" t="str">
            <v>Lh</v>
          </cell>
          <cell r="H433">
            <v>50</v>
          </cell>
          <cell r="I433" t="str">
            <v>M</v>
          </cell>
        </row>
        <row r="434">
          <cell r="C434" t="str">
            <v>Lebar efektif kerja blade</v>
          </cell>
          <cell r="G434" t="str">
            <v>b</v>
          </cell>
          <cell r="H434">
            <v>2.4</v>
          </cell>
          <cell r="I434" t="str">
            <v>M</v>
          </cell>
        </row>
        <row r="435">
          <cell r="C435" t="str">
            <v>Faktor Efisiensi alat</v>
          </cell>
          <cell r="G435" t="str">
            <v>Fa</v>
          </cell>
          <cell r="H435">
            <v>0.83</v>
          </cell>
          <cell r="I435" t="str">
            <v>-</v>
          </cell>
        </row>
        <row r="436">
          <cell r="C436" t="str">
            <v>Kecepatan rata-rata alat</v>
          </cell>
          <cell r="G436" t="str">
            <v>v</v>
          </cell>
          <cell r="H436">
            <v>4</v>
          </cell>
          <cell r="I436" t="str">
            <v>KM / Jam</v>
          </cell>
        </row>
        <row r="437">
          <cell r="C437" t="str">
            <v>Jumlah lintasan</v>
          </cell>
          <cell r="G437" t="str">
            <v>n</v>
          </cell>
          <cell r="H437">
            <v>6</v>
          </cell>
          <cell r="I437" t="str">
            <v>lintasan</v>
          </cell>
          <cell r="J437" t="str">
            <v>3 x pp</v>
          </cell>
        </row>
        <row r="438">
          <cell r="C438" t="str">
            <v>Waktu Siklus</v>
          </cell>
          <cell r="G438" t="str">
            <v>Ts3</v>
          </cell>
        </row>
        <row r="439">
          <cell r="C439" t="str">
            <v>- Perataan 1 lintasan  = (Lh x 60) : (v x 1000)</v>
          </cell>
          <cell r="G439" t="str">
            <v>T1</v>
          </cell>
          <cell r="H439">
            <v>0.75</v>
          </cell>
          <cell r="I439" t="str">
            <v>menit</v>
          </cell>
        </row>
        <row r="440">
          <cell r="C440" t="str">
            <v>- Lain-lain</v>
          </cell>
          <cell r="G440" t="str">
            <v>T2</v>
          </cell>
          <cell r="H440">
            <v>1</v>
          </cell>
          <cell r="I440" t="str">
            <v>menit</v>
          </cell>
        </row>
        <row r="441">
          <cell r="G441" t="str">
            <v>Ts3</v>
          </cell>
          <cell r="H441">
            <v>1.75</v>
          </cell>
          <cell r="I441" t="str">
            <v>menit</v>
          </cell>
        </row>
        <row r="443">
          <cell r="C443" t="str">
            <v>Kap.Prod. / jam =</v>
          </cell>
          <cell r="D443" t="str">
            <v>Lh x b x t x Fa x 60</v>
          </cell>
          <cell r="G443" t="str">
            <v>Q3</v>
          </cell>
          <cell r="H443">
            <v>85.371428571428567</v>
          </cell>
          <cell r="I443" t="str">
            <v>M3</v>
          </cell>
        </row>
        <row r="444">
          <cell r="D444" t="str">
            <v>n x Ts3</v>
          </cell>
        </row>
        <row r="445">
          <cell r="C445" t="str">
            <v>Koefisien Alat / M3</v>
          </cell>
          <cell r="D445" t="str">
            <v xml:space="preserve"> = 1 : Q3</v>
          </cell>
          <cell r="G445" t="str">
            <v>(E13)</v>
          </cell>
          <cell r="H445">
            <v>1.1713520749665328E-2</v>
          </cell>
          <cell r="I445" t="str">
            <v>Jam</v>
          </cell>
        </row>
        <row r="447">
          <cell r="A447" t="str">
            <v>2.d.</v>
          </cell>
          <cell r="C447" t="str">
            <v>VIBRATORY ROLLER</v>
          </cell>
          <cell r="G447" t="str">
            <v>(E19)</v>
          </cell>
        </row>
        <row r="448">
          <cell r="C448" t="str">
            <v>Kecepatan rata-rata</v>
          </cell>
          <cell r="G448" t="str">
            <v>v</v>
          </cell>
          <cell r="H448">
            <v>2.5</v>
          </cell>
          <cell r="I448" t="str">
            <v>KM / Jam</v>
          </cell>
        </row>
        <row r="449">
          <cell r="C449" t="str">
            <v>Lebar efektif pemadatan</v>
          </cell>
          <cell r="G449" t="str">
            <v>b</v>
          </cell>
          <cell r="H449">
            <v>1.2</v>
          </cell>
          <cell r="I449" t="str">
            <v>M</v>
          </cell>
        </row>
        <row r="450">
          <cell r="C450" t="str">
            <v>Jumlah lintasan</v>
          </cell>
          <cell r="G450" t="str">
            <v>n</v>
          </cell>
          <cell r="H450">
            <v>8</v>
          </cell>
          <cell r="I450" t="str">
            <v>lintasan</v>
          </cell>
        </row>
        <row r="451">
          <cell r="C451" t="str">
            <v>Faktor Efisiensi alat</v>
          </cell>
          <cell r="G451" t="str">
            <v>Fa</v>
          </cell>
          <cell r="H451">
            <v>0.83</v>
          </cell>
          <cell r="I451" t="str">
            <v>-</v>
          </cell>
        </row>
        <row r="453">
          <cell r="C453" t="str">
            <v>Kap.Prod. / jam =</v>
          </cell>
          <cell r="D453" t="str">
            <v>(v x 1000) x b x t x Fa</v>
          </cell>
          <cell r="G453" t="str">
            <v>Q4</v>
          </cell>
          <cell r="H453">
            <v>46.6875</v>
          </cell>
          <cell r="I453" t="str">
            <v>M3</v>
          </cell>
        </row>
        <row r="454">
          <cell r="D454" t="str">
            <v>n</v>
          </cell>
        </row>
        <row r="455">
          <cell r="C455" t="str">
            <v>Koefisien Alat / M3</v>
          </cell>
          <cell r="D455" t="str">
            <v xml:space="preserve"> = 1 : Q4</v>
          </cell>
          <cell r="G455" t="str">
            <v>(E19)</v>
          </cell>
          <cell r="H455">
            <v>2.1419009370816599E-2</v>
          </cell>
          <cell r="I455" t="str">
            <v>Jam</v>
          </cell>
        </row>
        <row r="457">
          <cell r="A457" t="str">
            <v>2.e.</v>
          </cell>
          <cell r="C457" t="str">
            <v>PNEUMATIC TIRE ROLLER</v>
          </cell>
          <cell r="G457" t="str">
            <v>(E18)</v>
          </cell>
        </row>
        <row r="458">
          <cell r="C458" t="str">
            <v>Kecepatan rata-rata alat</v>
          </cell>
          <cell r="G458" t="str">
            <v>v</v>
          </cell>
          <cell r="H458">
            <v>5</v>
          </cell>
          <cell r="I458" t="str">
            <v>KM / Jam</v>
          </cell>
        </row>
        <row r="459">
          <cell r="C459" t="str">
            <v>Lebar efektif pemadatan</v>
          </cell>
          <cell r="G459" t="str">
            <v>b</v>
          </cell>
          <cell r="H459">
            <v>1.5</v>
          </cell>
          <cell r="I459" t="str">
            <v>M</v>
          </cell>
        </row>
        <row r="460">
          <cell r="C460" t="str">
            <v>Jumlah lintasan</v>
          </cell>
          <cell r="G460" t="str">
            <v>n</v>
          </cell>
          <cell r="H460">
            <v>4</v>
          </cell>
          <cell r="I460" t="str">
            <v>lintasan</v>
          </cell>
        </row>
        <row r="461">
          <cell r="C461" t="str">
            <v>Faktor Efisiensi alat</v>
          </cell>
          <cell r="G461" t="str">
            <v>Fa</v>
          </cell>
          <cell r="H461">
            <v>0.83</v>
          </cell>
          <cell r="I461" t="str">
            <v>-</v>
          </cell>
        </row>
        <row r="463">
          <cell r="C463" t="str">
            <v>Kap.Prod. / jam =</v>
          </cell>
          <cell r="D463" t="str">
            <v>(v x 1000) x b x t x Fa</v>
          </cell>
          <cell r="G463" t="str">
            <v>Q5</v>
          </cell>
          <cell r="H463">
            <v>233.4375</v>
          </cell>
          <cell r="I463" t="str">
            <v>M3</v>
          </cell>
        </row>
        <row r="464">
          <cell r="D464" t="str">
            <v>n</v>
          </cell>
        </row>
        <row r="465">
          <cell r="C465" t="str">
            <v>Koefisien Alat / M3</v>
          </cell>
          <cell r="D465" t="str">
            <v xml:space="preserve"> = 1 : Q5</v>
          </cell>
          <cell r="G465" t="str">
            <v>(E18)</v>
          </cell>
          <cell r="H465">
            <v>4.2838018741633201E-3</v>
          </cell>
          <cell r="I465" t="str">
            <v>Jam</v>
          </cell>
        </row>
        <row r="467">
          <cell r="A467" t="str">
            <v>2.f.</v>
          </cell>
          <cell r="C467" t="str">
            <v>WATERTANK TRUCK</v>
          </cell>
          <cell r="G467" t="str">
            <v>(E23)</v>
          </cell>
        </row>
        <row r="468">
          <cell r="C468" t="str">
            <v>Volume tangki air</v>
          </cell>
          <cell r="G468" t="str">
            <v>V</v>
          </cell>
          <cell r="H468">
            <v>4</v>
          </cell>
          <cell r="I468" t="str">
            <v>M3</v>
          </cell>
        </row>
        <row r="469">
          <cell r="C469" t="str">
            <v>Kebutuhan air / M3 agregat padat</v>
          </cell>
          <cell r="G469" t="str">
            <v>Wc</v>
          </cell>
          <cell r="H469">
            <v>7.0000000000000007E-2</v>
          </cell>
          <cell r="I469" t="str">
            <v>M3</v>
          </cell>
        </row>
        <row r="470">
          <cell r="C470" t="str">
            <v>Pengisian tangki / jam</v>
          </cell>
          <cell r="G470" t="str">
            <v>n</v>
          </cell>
          <cell r="H470">
            <v>1</v>
          </cell>
          <cell r="I470" t="str">
            <v>kali</v>
          </cell>
        </row>
        <row r="471">
          <cell r="C471" t="str">
            <v>Faktor Efisiensi alat</v>
          </cell>
          <cell r="G471" t="str">
            <v>Fa</v>
          </cell>
          <cell r="H471">
            <v>0.83</v>
          </cell>
          <cell r="I471" t="str">
            <v>-</v>
          </cell>
        </row>
        <row r="473">
          <cell r="C473" t="str">
            <v>Kap.Prod. / jam =</v>
          </cell>
          <cell r="D473" t="str">
            <v>V x n x Fa</v>
          </cell>
          <cell r="G473" t="str">
            <v>Q6</v>
          </cell>
          <cell r="H473">
            <v>47.428571428571423</v>
          </cell>
          <cell r="I473" t="str">
            <v>M3</v>
          </cell>
        </row>
        <row r="474">
          <cell r="D474" t="str">
            <v>Wc</v>
          </cell>
        </row>
        <row r="475">
          <cell r="C475" t="str">
            <v>Koefisien Alat / M3</v>
          </cell>
          <cell r="D475" t="str">
            <v xml:space="preserve"> = 1 : Q6</v>
          </cell>
          <cell r="G475" t="str">
            <v>(E23)</v>
          </cell>
          <cell r="H475">
            <v>2.1084337349397592E-2</v>
          </cell>
          <cell r="I475" t="str">
            <v>Jam</v>
          </cell>
        </row>
        <row r="478">
          <cell r="J478" t="str">
            <v>Berlanjut ke hal. berikut</v>
          </cell>
        </row>
        <row r="479">
          <cell r="A479" t="str">
            <v>ITEM PEMBAYARAN NO.</v>
          </cell>
          <cell r="D479" t="str">
            <v>:  5.1 (3)</v>
          </cell>
          <cell r="J479" t="str">
            <v>Analisa EI-521</v>
          </cell>
        </row>
        <row r="480">
          <cell r="A480" t="str">
            <v>JENIS PEKERJAAN</v>
          </cell>
          <cell r="D480" t="str">
            <v>:  Lapis Pondasi Agregat Kelas C</v>
          </cell>
        </row>
        <row r="481">
          <cell r="A481" t="str">
            <v>SATUAN PEMBAYARAN</v>
          </cell>
          <cell r="D481" t="str">
            <v>:  M3</v>
          </cell>
          <cell r="H481" t="str">
            <v xml:space="preserve">         URAIAN ANALISA HARGA SATUAN</v>
          </cell>
        </row>
        <row r="482">
          <cell r="J482" t="str">
            <v>Lanjutan</v>
          </cell>
        </row>
        <row r="484">
          <cell r="A484" t="str">
            <v>No.</v>
          </cell>
          <cell r="C484" t="str">
            <v>U R A I A N</v>
          </cell>
          <cell r="G484" t="str">
            <v>KODE</v>
          </cell>
          <cell r="H484" t="str">
            <v>KOEF.</v>
          </cell>
          <cell r="I484" t="str">
            <v>SATUAN</v>
          </cell>
          <cell r="J484" t="str">
            <v>KETERANGAN</v>
          </cell>
        </row>
        <row r="487">
          <cell r="A487" t="str">
            <v>2.g.</v>
          </cell>
          <cell r="C487" t="str">
            <v>ALAT BANTU</v>
          </cell>
        </row>
        <row r="488">
          <cell r="C488" t="str">
            <v>diperlukan :</v>
          </cell>
          <cell r="J488" t="str">
            <v>Lump Sum</v>
          </cell>
        </row>
        <row r="489">
          <cell r="C489" t="str">
            <v>- Kereta dorong     = 2 buah</v>
          </cell>
        </row>
        <row r="490">
          <cell r="C490" t="str">
            <v>- Sekop                = 3 buah</v>
          </cell>
        </row>
        <row r="491">
          <cell r="C491" t="str">
            <v>- Garpu                 = 2 buah</v>
          </cell>
        </row>
        <row r="493">
          <cell r="A493" t="str">
            <v xml:space="preserve">   3.</v>
          </cell>
          <cell r="C493" t="str">
            <v>TENAGA</v>
          </cell>
        </row>
        <row r="494">
          <cell r="C494" t="str">
            <v>Produksi menentukan : WHEEL LOADER</v>
          </cell>
          <cell r="G494" t="str">
            <v>Q1</v>
          </cell>
          <cell r="H494">
            <v>99.6</v>
          </cell>
          <cell r="I494" t="str">
            <v>M3 / Jam</v>
          </cell>
        </row>
        <row r="495">
          <cell r="C495" t="str">
            <v>Produksi Agregat / hari  =  Tk x Q1</v>
          </cell>
          <cell r="G495" t="str">
            <v>Qt</v>
          </cell>
          <cell r="H495">
            <v>697.19999999999993</v>
          </cell>
          <cell r="I495" t="str">
            <v>M3</v>
          </cell>
        </row>
        <row r="496">
          <cell r="C496" t="str">
            <v>Kebutuhan tenaga :</v>
          </cell>
        </row>
        <row r="497">
          <cell r="D497" t="str">
            <v>- Pekerja</v>
          </cell>
          <cell r="G497" t="str">
            <v>P</v>
          </cell>
          <cell r="H497">
            <v>7</v>
          </cell>
          <cell r="I497" t="str">
            <v>orang</v>
          </cell>
        </row>
        <row r="498">
          <cell r="D498" t="str">
            <v>- Mandor</v>
          </cell>
          <cell r="G498" t="str">
            <v>M</v>
          </cell>
          <cell r="H498">
            <v>1</v>
          </cell>
          <cell r="I498" t="str">
            <v>orang</v>
          </cell>
        </row>
        <row r="500">
          <cell r="C500" t="str">
            <v>Koefisien tenaga / M3     :</v>
          </cell>
        </row>
        <row r="501">
          <cell r="D501" t="str">
            <v>- Pekerja</v>
          </cell>
          <cell r="E501" t="str">
            <v>= (Tk x P) : Qt</v>
          </cell>
          <cell r="G501" t="str">
            <v>(L01)</v>
          </cell>
          <cell r="H501">
            <v>7.0281124497991981E-2</v>
          </cell>
          <cell r="I501" t="str">
            <v>Jam</v>
          </cell>
        </row>
        <row r="502">
          <cell r="D502" t="str">
            <v>- Mandor</v>
          </cell>
          <cell r="E502" t="str">
            <v>= (Tk x M) : Qt</v>
          </cell>
          <cell r="G502" t="str">
            <v>(L03)</v>
          </cell>
          <cell r="H502">
            <v>1.0040160642570283E-2</v>
          </cell>
          <cell r="I502" t="str">
            <v>Jam</v>
          </cell>
        </row>
        <row r="504">
          <cell r="A504" t="str">
            <v>4.</v>
          </cell>
          <cell r="C504" t="str">
            <v>HARGA DASAR SATUAN UPAH, BAHAN DAN ALAT</v>
          </cell>
        </row>
        <row r="505">
          <cell r="C505" t="str">
            <v>Lihat lampiran.</v>
          </cell>
        </row>
        <row r="507">
          <cell r="A507" t="str">
            <v>5.</v>
          </cell>
          <cell r="C507" t="str">
            <v>ANALISA HARGA SATUAN PEKERJAAN</v>
          </cell>
        </row>
        <row r="508">
          <cell r="C508" t="str">
            <v>Lihat perhitungan dalam FORMULIR STANDAR UNTUK</v>
          </cell>
        </row>
        <row r="509">
          <cell r="C509" t="str">
            <v>PEREKEMAN ANALISA MASING-MASING HARGA</v>
          </cell>
        </row>
        <row r="510">
          <cell r="C510" t="str">
            <v>SATUAN.</v>
          </cell>
        </row>
        <row r="511">
          <cell r="C511" t="str">
            <v>Didapat Harga Satuan Pekerjaan :</v>
          </cell>
        </row>
        <row r="513">
          <cell r="C513" t="str">
            <v xml:space="preserve">Rp.  </v>
          </cell>
          <cell r="D513">
            <v>252395.65904586398</v>
          </cell>
          <cell r="E513" t="str">
            <v xml:space="preserve"> / M3.</v>
          </cell>
        </row>
        <row r="516">
          <cell r="A516" t="str">
            <v>6.</v>
          </cell>
          <cell r="C516" t="str">
            <v>WAKTU PELAKSANAAN YANG DIPERLUKAN</v>
          </cell>
        </row>
        <row r="517">
          <cell r="C517" t="str">
            <v>Masa Pelaksanaan :</v>
          </cell>
          <cell r="D517" t="str">
            <v>. . . . . . . . . . . .</v>
          </cell>
          <cell r="E517" t="str">
            <v>bulan</v>
          </cell>
        </row>
        <row r="519">
          <cell r="A519" t="str">
            <v>7.</v>
          </cell>
          <cell r="C519" t="str">
            <v>VOLUME PEKERJAAN YANG DIPERLUKAN</v>
          </cell>
        </row>
        <row r="520">
          <cell r="C520" t="str">
            <v>Volume pekerjaan  :</v>
          </cell>
          <cell r="D520">
            <v>1</v>
          </cell>
          <cell r="E520" t="str">
            <v>M3</v>
          </cell>
        </row>
        <row r="3096">
          <cell r="A3096" t="str">
            <v>ITEM PEMBAYARAN NO.</v>
          </cell>
          <cell r="D3096" t="str">
            <v>: 5.5.(2)</v>
          </cell>
          <cell r="J3096" t="str">
            <v>Analisa EI-718</v>
          </cell>
          <cell r="T3096" t="str">
            <v>Analisa EI-718</v>
          </cell>
        </row>
        <row r="3097">
          <cell r="A3097" t="str">
            <v>JENIS PEKERJAAN</v>
          </cell>
          <cell r="D3097" t="str">
            <v>: Pekerjaan LFAS Kelas B</v>
          </cell>
        </row>
        <row r="3098">
          <cell r="A3098" t="str">
            <v>SATUAN PEMBAYARAN</v>
          </cell>
          <cell r="D3098" t="str">
            <v>:  M3</v>
          </cell>
          <cell r="H3098" t="str">
            <v xml:space="preserve">        URAIAN ANALISA HARGA SATUAN</v>
          </cell>
          <cell r="L3098" t="str">
            <v>FORMULIR STANDAR UNTUK</v>
          </cell>
        </row>
        <row r="3099">
          <cell r="L3099" t="str">
            <v>PEREKAMAN ANALISA MASING-MASING HARGA SATUAN</v>
          </cell>
        </row>
        <row r="3100">
          <cell r="L3100">
            <v>0</v>
          </cell>
        </row>
        <row r="3101">
          <cell r="A3101" t="str">
            <v>No.</v>
          </cell>
          <cell r="C3101" t="str">
            <v>U R A I A N</v>
          </cell>
          <cell r="G3101" t="str">
            <v>KODE</v>
          </cell>
          <cell r="H3101" t="str">
            <v>KOEF.</v>
          </cell>
          <cell r="I3101" t="str">
            <v>SATUAN</v>
          </cell>
          <cell r="J3101" t="str">
            <v>KETERANGAN</v>
          </cell>
        </row>
        <row r="3103">
          <cell r="L3103" t="str">
            <v>PROYEK</v>
          </cell>
          <cell r="O3103" t="str">
            <v>:</v>
          </cell>
        </row>
        <row r="3104">
          <cell r="A3104" t="str">
            <v>I.</v>
          </cell>
          <cell r="C3104" t="str">
            <v>ASUMSI</v>
          </cell>
          <cell r="L3104" t="str">
            <v>No. PAKET KONTRAK</v>
          </cell>
          <cell r="O3104" t="str">
            <v>:</v>
          </cell>
        </row>
        <row r="3105">
          <cell r="A3105">
            <v>1</v>
          </cell>
          <cell r="C3105" t="str">
            <v>Menggunakan alat (cara mekanik)</v>
          </cell>
          <cell r="L3105" t="str">
            <v>NAMA PAKET</v>
          </cell>
          <cell r="O3105" t="str">
            <v>:</v>
          </cell>
        </row>
        <row r="3106">
          <cell r="A3106">
            <v>2</v>
          </cell>
          <cell r="C3106" t="str">
            <v>Lokasi pekerjaan : sepanjang jalan</v>
          </cell>
          <cell r="L3106" t="str">
            <v>PROP / KAB / KODYA</v>
          </cell>
          <cell r="O3106" t="str">
            <v>:</v>
          </cell>
        </row>
        <row r="3107">
          <cell r="A3107">
            <v>3</v>
          </cell>
          <cell r="C3107" t="str">
            <v>Agregat merupakan bahan Lapis Pondasi Agregat</v>
          </cell>
          <cell r="L3107" t="str">
            <v>ITEM PEMBAYARAN NO.</v>
          </cell>
          <cell r="O3107" t="str">
            <v>: 5.5.(2)</v>
          </cell>
          <cell r="R3107" t="str">
            <v>PERKIRAAN VOL. PEK.</v>
          </cell>
          <cell r="T3107" t="str">
            <v>:</v>
          </cell>
          <cell r="U3107">
            <v>1</v>
          </cell>
        </row>
        <row r="3108">
          <cell r="C3108" t="str">
            <v>Kelas B yang telah dicampur di base camp dan</v>
          </cell>
          <cell r="L3108" t="str">
            <v>JENIS PEKERJAAN</v>
          </cell>
          <cell r="O3108" t="str">
            <v>: Pekerjaan LFAS Kelas B</v>
          </cell>
          <cell r="R3108" t="str">
            <v>TOTAL HARGA (Rp.)</v>
          </cell>
          <cell r="T3108" t="str">
            <v>:</v>
          </cell>
          <cell r="U3108">
            <v>31522.779454667012</v>
          </cell>
        </row>
        <row r="3109">
          <cell r="C3109" t="str">
            <v>selanjutnya dimuat ke truck dengan wheel loader</v>
          </cell>
        </row>
        <row r="3110">
          <cell r="A3110">
            <v>4</v>
          </cell>
          <cell r="C3110" t="str">
            <v>Jarak rata-rata Base camp ke lokasi pekerjaan</v>
          </cell>
          <cell r="G3110" t="str">
            <v>L</v>
          </cell>
          <cell r="H3110">
            <v>8.7249999999999996</v>
          </cell>
          <cell r="I3110" t="str">
            <v>KM</v>
          </cell>
          <cell r="L3110" t="str">
            <v>SATUAN PEMBAYARAN</v>
          </cell>
          <cell r="O3110" t="str">
            <v>:  M3</v>
          </cell>
          <cell r="R3110" t="str">
            <v>% THD. BIAYA PROYEK</v>
          </cell>
          <cell r="T3110" t="str">
            <v>:</v>
          </cell>
          <cell r="U3110" t="e">
            <v>#DIV/0!</v>
          </cell>
        </row>
        <row r="3111">
          <cell r="A3111">
            <v>5</v>
          </cell>
          <cell r="C3111" t="str">
            <v>Jam kerja efektif per-hari</v>
          </cell>
          <cell r="G3111" t="str">
            <v>Tk</v>
          </cell>
          <cell r="H3111">
            <v>7</v>
          </cell>
          <cell r="I3111" t="str">
            <v>jam</v>
          </cell>
        </row>
        <row r="3112">
          <cell r="A3112">
            <v>6</v>
          </cell>
          <cell r="C3112" t="str">
            <v>Kadar Semen Minimum (Spesifikasi)</v>
          </cell>
          <cell r="G3112" t="str">
            <v>Ks</v>
          </cell>
          <cell r="H3112">
            <v>250</v>
          </cell>
          <cell r="I3112" t="str">
            <v>Kg/M3</v>
          </cell>
        </row>
        <row r="3113">
          <cell r="A3113">
            <v>7</v>
          </cell>
          <cell r="C3113" t="str">
            <v>Perbandingan Air/Semen Maksimum (Spesifikasi)</v>
          </cell>
          <cell r="G3113" t="str">
            <v>Wcr</v>
          </cell>
          <cell r="H3113">
            <v>0.6</v>
          </cell>
          <cell r="I3113" t="str">
            <v>-</v>
          </cell>
          <cell r="L3113" t="str">
            <v>NO.</v>
          </cell>
          <cell r="N3113" t="str">
            <v>KOMPONEN</v>
          </cell>
          <cell r="P3113" t="str">
            <v>SATUAN</v>
          </cell>
          <cell r="Q3113" t="str">
            <v>KUANTITAS</v>
          </cell>
          <cell r="R3113" t="str">
            <v>SATUAN</v>
          </cell>
          <cell r="S3113" t="str">
            <v>HARGA</v>
          </cell>
        </row>
        <row r="3114">
          <cell r="A3114">
            <v>8</v>
          </cell>
          <cell r="C3114" t="str">
            <v>Perbandingan Camp.</v>
          </cell>
          <cell r="D3114">
            <v>4</v>
          </cell>
          <cell r="E3114" t="str">
            <v>:  Semen</v>
          </cell>
          <cell r="G3114" t="str">
            <v>Sm</v>
          </cell>
          <cell r="H3114">
            <v>4</v>
          </cell>
          <cell r="I3114" t="str">
            <v>%</v>
          </cell>
          <cell r="J3114" t="str">
            <v xml:space="preserve"> Berdasarkan</v>
          </cell>
          <cell r="R3114" t="str">
            <v>(Rp.)</v>
          </cell>
          <cell r="S3114" t="str">
            <v>(Rp.)</v>
          </cell>
        </row>
        <row r="3115">
          <cell r="D3115">
            <v>20</v>
          </cell>
          <cell r="E3115" t="str">
            <v>:  Agregat Halus</v>
          </cell>
          <cell r="G3115" t="str">
            <v>Fa</v>
          </cell>
          <cell r="H3115">
            <v>19.2</v>
          </cell>
          <cell r="I3115" t="str">
            <v>%</v>
          </cell>
          <cell r="J3115" t="str">
            <v xml:space="preserve"> JMF &amp; sesuai</v>
          </cell>
        </row>
        <row r="3116">
          <cell r="D3116">
            <v>35</v>
          </cell>
          <cell r="E3116" t="str">
            <v>:  Agregat Kasar</v>
          </cell>
          <cell r="G3116" t="str">
            <v>Ca</v>
          </cell>
          <cell r="H3116">
            <v>33.6</v>
          </cell>
          <cell r="I3116" t="str">
            <v>%</v>
          </cell>
          <cell r="J3116" t="str">
            <v xml:space="preserve"> dgn Spesifikasi</v>
          </cell>
        </row>
        <row r="3117">
          <cell r="D3117">
            <v>45</v>
          </cell>
          <cell r="E3117" t="str">
            <v>: Sirtu</v>
          </cell>
          <cell r="G3117" t="str">
            <v>Sr</v>
          </cell>
          <cell r="H3117">
            <v>43.2</v>
          </cell>
          <cell r="I3117" t="str">
            <v>%</v>
          </cell>
        </row>
        <row r="3118">
          <cell r="A3118">
            <v>9</v>
          </cell>
          <cell r="C3118" t="str">
            <v>Berat Jenis Material :</v>
          </cell>
          <cell r="L3118" t="str">
            <v>A.</v>
          </cell>
          <cell r="N3118" t="str">
            <v>TENAGA</v>
          </cell>
        </row>
        <row r="3119">
          <cell r="C3119" t="str">
            <v>-  Beton</v>
          </cell>
          <cell r="G3119" t="str">
            <v>D1</v>
          </cell>
          <cell r="H3119">
            <v>2.25</v>
          </cell>
          <cell r="I3119" t="str">
            <v>T/M3</v>
          </cell>
        </row>
        <row r="3120">
          <cell r="C3120" t="str">
            <v>-  Semen</v>
          </cell>
          <cell r="G3120" t="str">
            <v>D2</v>
          </cell>
          <cell r="H3120">
            <v>3</v>
          </cell>
          <cell r="I3120" t="str">
            <v>T/M3</v>
          </cell>
          <cell r="L3120" t="str">
            <v>1.</v>
          </cell>
          <cell r="N3120" t="str">
            <v>Pekerja</v>
          </cell>
          <cell r="O3120" t="str">
            <v>(L01)</v>
          </cell>
          <cell r="P3120" t="str">
            <v>jam</v>
          </cell>
          <cell r="Q3120">
            <v>5.3012048192771086</v>
          </cell>
          <cell r="R3120">
            <v>2857.14</v>
          </cell>
          <cell r="U3120">
            <v>15146.284337349398</v>
          </cell>
        </row>
        <row r="3121">
          <cell r="C3121" t="str">
            <v>-  Agregat Halus</v>
          </cell>
          <cell r="G3121" t="str">
            <v>D3</v>
          </cell>
          <cell r="H3121">
            <v>2.1</v>
          </cell>
          <cell r="I3121" t="str">
            <v>T/M3</v>
          </cell>
          <cell r="L3121" t="str">
            <v>2.</v>
          </cell>
          <cell r="N3121" t="str">
            <v>Tukang</v>
          </cell>
          <cell r="O3121" t="str">
            <v>(L02)</v>
          </cell>
          <cell r="P3121" t="str">
            <v>jam</v>
          </cell>
          <cell r="Q3121">
            <v>1.7670682730923695</v>
          </cell>
          <cell r="R3121">
            <v>4285.71</v>
          </cell>
          <cell r="U3121">
            <v>7573.142168674699</v>
          </cell>
        </row>
        <row r="3122">
          <cell r="C3122" t="str">
            <v>-  Agregat Kasar</v>
          </cell>
          <cell r="G3122" t="str">
            <v>D4</v>
          </cell>
          <cell r="H3122">
            <v>2.1</v>
          </cell>
          <cell r="I3122" t="str">
            <v>T/M3</v>
          </cell>
          <cell r="L3122" t="str">
            <v>3.</v>
          </cell>
          <cell r="N3122" t="str">
            <v>Mandor</v>
          </cell>
          <cell r="O3122" t="str">
            <v>(L03)</v>
          </cell>
          <cell r="P3122" t="str">
            <v>jam</v>
          </cell>
          <cell r="Q3122">
            <v>0.44176706827309237</v>
          </cell>
          <cell r="R3122">
            <v>3214.29</v>
          </cell>
          <cell r="U3122">
            <v>1419.9674698795181</v>
          </cell>
        </row>
        <row r="3123">
          <cell r="C3123" t="str">
            <v>-  Sirtu</v>
          </cell>
          <cell r="G3123" t="str">
            <v>D5</v>
          </cell>
          <cell r="H3123">
            <v>1.8</v>
          </cell>
          <cell r="I3123" t="str">
            <v>T/M3</v>
          </cell>
        </row>
        <row r="3125">
          <cell r="A3125" t="str">
            <v>II.</v>
          </cell>
          <cell r="C3125" t="str">
            <v>URUTAN KERJA</v>
          </cell>
          <cell r="Q3125" t="str">
            <v xml:space="preserve">JUMLAH HARGA TENAGA   </v>
          </cell>
          <cell r="U3125">
            <v>24139.393975903615</v>
          </cell>
        </row>
        <row r="3126">
          <cell r="A3126">
            <v>1</v>
          </cell>
          <cell r="C3126" t="str">
            <v>Semen, pasir, batu kerikil dan air dicampur dan diaduk</v>
          </cell>
        </row>
        <row r="3127">
          <cell r="C3127" t="str">
            <v>menjadi beton dengan menggunakan Concrete Mixer</v>
          </cell>
          <cell r="L3127" t="str">
            <v>B.</v>
          </cell>
          <cell r="N3127" t="str">
            <v>BAHAN</v>
          </cell>
        </row>
        <row r="3128">
          <cell r="A3128">
            <v>2</v>
          </cell>
          <cell r="C3128" t="str">
            <v>Beton di-cor ke dalam bekisting yang telah disiapkan</v>
          </cell>
        </row>
        <row r="3129">
          <cell r="A3129">
            <v>3</v>
          </cell>
          <cell r="C3129" t="str">
            <v>Penyelesaian dan perapihan setelah pemasangan</v>
          </cell>
          <cell r="L3129" t="str">
            <v>1.</v>
          </cell>
          <cell r="N3129" t="str">
            <v>Semen</v>
          </cell>
          <cell r="O3129" t="str">
            <v>(M12)</v>
          </cell>
          <cell r="P3129" t="str">
            <v>Kg</v>
          </cell>
          <cell r="Q3129">
            <v>92.249999999999986</v>
          </cell>
          <cell r="R3129">
            <v>688.65625</v>
          </cell>
          <cell r="U3129">
            <v>63528.539062499993</v>
          </cell>
        </row>
        <row r="3130">
          <cell r="L3130" t="str">
            <v>2.</v>
          </cell>
          <cell r="N3130" t="str">
            <v>Pasir</v>
          </cell>
          <cell r="O3130" t="str">
            <v>(M01)</v>
          </cell>
          <cell r="P3130" t="str">
            <v>M3</v>
          </cell>
          <cell r="Q3130">
            <v>0.21085714285714283</v>
          </cell>
          <cell r="R3130">
            <v>54300</v>
          </cell>
          <cell r="U3130">
            <v>11449.542857142855</v>
          </cell>
        </row>
        <row r="3131">
          <cell r="A3131" t="str">
            <v>III.</v>
          </cell>
          <cell r="C3131" t="str">
            <v>PEMAKAIAN BAHAN, ALAT DAN TENAGA</v>
          </cell>
          <cell r="L3131" t="str">
            <v>3.</v>
          </cell>
          <cell r="N3131" t="str">
            <v>Agregat Kasar</v>
          </cell>
          <cell r="O3131" t="str">
            <v>(M03)</v>
          </cell>
          <cell r="P3131" t="str">
            <v>M3</v>
          </cell>
          <cell r="Q3131">
            <v>0.36899999999999994</v>
          </cell>
          <cell r="R3131">
            <v>222345.54558042376</v>
          </cell>
          <cell r="U3131">
            <v>82045.506319176347</v>
          </cell>
        </row>
        <row r="3132">
          <cell r="L3132" t="str">
            <v>5.</v>
          </cell>
          <cell r="N3132" t="str">
            <v>Kayu Perancah</v>
          </cell>
          <cell r="O3132" t="str">
            <v>(M19)</v>
          </cell>
          <cell r="P3132" t="str">
            <v>M3</v>
          </cell>
          <cell r="Q3132">
            <v>0.05</v>
          </cell>
          <cell r="R3132">
            <v>1466250</v>
          </cell>
          <cell r="U3132">
            <v>73312.5</v>
          </cell>
        </row>
        <row r="3133">
          <cell r="A3133" t="str">
            <v xml:space="preserve">   1.</v>
          </cell>
          <cell r="C3133" t="str">
            <v>BAHAN</v>
          </cell>
          <cell r="L3133" t="str">
            <v>6.</v>
          </cell>
          <cell r="N3133" t="str">
            <v>Paku</v>
          </cell>
          <cell r="O3133" t="str">
            <v>(M18)</v>
          </cell>
          <cell r="P3133" t="str">
            <v>Kg</v>
          </cell>
          <cell r="Q3133">
            <v>0.4</v>
          </cell>
          <cell r="R3133">
            <v>5500</v>
          </cell>
          <cell r="U3133">
            <v>2200</v>
          </cell>
        </row>
        <row r="3134">
          <cell r="A3134" t="str">
            <v>1.a.</v>
          </cell>
          <cell r="C3134" t="str">
            <v>Semen (PC)          =</v>
          </cell>
          <cell r="D3134" t="str">
            <v xml:space="preserve">   {Sm x D1 x 1000} x 1.025</v>
          </cell>
          <cell r="G3134" t="str">
            <v>(M12)</v>
          </cell>
          <cell r="H3134">
            <v>92.249999999999986</v>
          </cell>
          <cell r="I3134" t="str">
            <v>Kg</v>
          </cell>
        </row>
        <row r="3135">
          <cell r="A3135" t="str">
            <v>1.b.</v>
          </cell>
          <cell r="C3135" t="str">
            <v>Agregat Halus</v>
          </cell>
          <cell r="D3135" t="str">
            <v xml:space="preserve">   {(Ps x D1) : D3} x 1.025</v>
          </cell>
          <cell r="G3135" t="str">
            <v>(M01)</v>
          </cell>
          <cell r="H3135">
            <v>0.21085714285714283</v>
          </cell>
          <cell r="I3135" t="str">
            <v>M3</v>
          </cell>
          <cell r="Q3135" t="str">
            <v xml:space="preserve">JUMLAH HARGA BAHAN   </v>
          </cell>
          <cell r="U3135">
            <v>232536.08823881921</v>
          </cell>
        </row>
        <row r="3136">
          <cell r="A3136" t="str">
            <v>1.c.</v>
          </cell>
          <cell r="C3136" t="str">
            <v>Agregat Kasar</v>
          </cell>
          <cell r="D3136" t="str">
            <v xml:space="preserve">   {(Kr x D1) : D4} x 1.025</v>
          </cell>
          <cell r="G3136" t="str">
            <v>(M03)</v>
          </cell>
          <cell r="H3136">
            <v>0.36899999999999994</v>
          </cell>
          <cell r="I3136" t="str">
            <v>M3</v>
          </cell>
          <cell r="J3136" t="str">
            <v xml:space="preserve"> Agregat Kasar</v>
          </cell>
        </row>
        <row r="3137">
          <cell r="C3137" t="str">
            <v>Sirtu</v>
          </cell>
          <cell r="H3137">
            <v>0.55349999999999999</v>
          </cell>
          <cell r="I3137" t="str">
            <v>M3</v>
          </cell>
        </row>
        <row r="3138">
          <cell r="A3138" t="str">
            <v>1.e.</v>
          </cell>
          <cell r="C3138" t="str">
            <v>Bekisting</v>
          </cell>
          <cell r="G3138" t="str">
            <v>(M19)</v>
          </cell>
          <cell r="H3138">
            <v>0.05</v>
          </cell>
          <cell r="I3138" t="str">
            <v>M3</v>
          </cell>
        </row>
        <row r="3139">
          <cell r="A3139" t="str">
            <v>1.f</v>
          </cell>
          <cell r="C3139" t="str">
            <v>Paku</v>
          </cell>
          <cell r="G3139" t="str">
            <v>(M18)</v>
          </cell>
          <cell r="H3139">
            <v>0.4</v>
          </cell>
          <cell r="I3139" t="str">
            <v>Kg</v>
          </cell>
        </row>
        <row r="3141">
          <cell r="A3141" t="str">
            <v>2.</v>
          </cell>
          <cell r="C3141" t="str">
            <v>ALAT</v>
          </cell>
        </row>
        <row r="3142">
          <cell r="A3142" t="str">
            <v>2.a.</v>
          </cell>
          <cell r="C3142" t="str">
            <v>CONCRETE MIXER</v>
          </cell>
          <cell r="G3142" t="str">
            <v>(E06)</v>
          </cell>
        </row>
        <row r="3143">
          <cell r="C3143" t="str">
            <v>Kapasitas Alat</v>
          </cell>
          <cell r="G3143" t="str">
            <v>V</v>
          </cell>
          <cell r="H3143">
            <v>500</v>
          </cell>
          <cell r="I3143" t="str">
            <v>liter</v>
          </cell>
        </row>
        <row r="3144">
          <cell r="C3144" t="str">
            <v>Faktor Efisiensi Alat</v>
          </cell>
          <cell r="G3144" t="str">
            <v>Fa</v>
          </cell>
          <cell r="H3144">
            <v>0.83</v>
          </cell>
          <cell r="I3144" t="str">
            <v>-</v>
          </cell>
        </row>
        <row r="3145">
          <cell r="C3145" t="str">
            <v>Waktu siklus   :</v>
          </cell>
          <cell r="D3145" t="str">
            <v>(T1 + T2 + T3 + T4)</v>
          </cell>
          <cell r="G3145" t="str">
            <v>Ts</v>
          </cell>
        </row>
        <row r="3146">
          <cell r="C3146" t="str">
            <v>-  Memuat</v>
          </cell>
          <cell r="G3146" t="str">
            <v>T1</v>
          </cell>
          <cell r="H3146">
            <v>3</v>
          </cell>
          <cell r="I3146" t="str">
            <v>menit</v>
          </cell>
        </row>
        <row r="3147">
          <cell r="C3147" t="str">
            <v>-  Mengaduk</v>
          </cell>
          <cell r="G3147" t="str">
            <v>T2</v>
          </cell>
          <cell r="H3147">
            <v>2</v>
          </cell>
          <cell r="I3147" t="str">
            <v>menit</v>
          </cell>
        </row>
        <row r="3148">
          <cell r="C3148" t="str">
            <v>-  Menuang</v>
          </cell>
          <cell r="G3148" t="str">
            <v>T3</v>
          </cell>
          <cell r="H3148">
            <v>3</v>
          </cell>
          <cell r="I3148" t="str">
            <v>menit</v>
          </cell>
        </row>
        <row r="3149">
          <cell r="C3149" t="str">
            <v>-  Tunggu, dll.</v>
          </cell>
          <cell r="G3149" t="str">
            <v>T4</v>
          </cell>
          <cell r="H3149">
            <v>3</v>
          </cell>
          <cell r="I3149" t="str">
            <v>menit</v>
          </cell>
        </row>
        <row r="3150">
          <cell r="G3150" t="str">
            <v>Ts</v>
          </cell>
          <cell r="H3150">
            <v>11</v>
          </cell>
          <cell r="I3150" t="str">
            <v>menit</v>
          </cell>
        </row>
        <row r="3152">
          <cell r="C3152" t="str">
            <v>Kap. Prod. / jam  =</v>
          </cell>
          <cell r="D3152" t="str">
            <v>V x Fa x 60</v>
          </cell>
          <cell r="G3152" t="str">
            <v>Q1</v>
          </cell>
          <cell r="H3152">
            <v>2.2636363636363637</v>
          </cell>
          <cell r="I3152" t="str">
            <v>M3</v>
          </cell>
        </row>
        <row r="3153">
          <cell r="D3153" t="str">
            <v>1000 x Ts</v>
          </cell>
        </row>
        <row r="3155">
          <cell r="C3155" t="str">
            <v>Koefisien Alat / M3</v>
          </cell>
          <cell r="D3155" t="str">
            <v xml:space="preserve">  =   1  :  Q1</v>
          </cell>
          <cell r="G3155" t="str">
            <v>(E06)</v>
          </cell>
          <cell r="H3155">
            <v>0.44176706827309237</v>
          </cell>
          <cell r="I3155" t="str">
            <v>jam</v>
          </cell>
        </row>
        <row r="3159">
          <cell r="J3159" t="str">
            <v>Berlanjut ke hal. berikut.</v>
          </cell>
        </row>
        <row r="3160">
          <cell r="A3160" t="str">
            <v>ITEM PEMBAYARAN NO.</v>
          </cell>
          <cell r="D3160" t="str">
            <v>: 5.5.(2)</v>
          </cell>
          <cell r="J3160" t="str">
            <v>Analisa EI-718</v>
          </cell>
        </row>
        <row r="3161">
          <cell r="A3161" t="str">
            <v>JENIS PEKERJAAN</v>
          </cell>
          <cell r="D3161" t="str">
            <v>: Pekerjaan LFAS Kelas B</v>
          </cell>
        </row>
        <row r="3162">
          <cell r="A3162" t="str">
            <v>SATUAN PEMBAYARAN</v>
          </cell>
          <cell r="D3162" t="str">
            <v>:  M3</v>
          </cell>
          <cell r="H3162" t="str">
            <v xml:space="preserve">        URAIAN ANALISA HARGA SATUAN</v>
          </cell>
        </row>
        <row r="3163">
          <cell r="J3163" t="str">
            <v>Lanjutan</v>
          </cell>
        </row>
        <row r="3165">
          <cell r="A3165" t="str">
            <v>No.</v>
          </cell>
          <cell r="C3165" t="str">
            <v>U R A I A N</v>
          </cell>
          <cell r="G3165" t="str">
            <v>KODE</v>
          </cell>
          <cell r="H3165" t="str">
            <v>KOEF.</v>
          </cell>
          <cell r="I3165" t="str">
            <v>SATUAN</v>
          </cell>
          <cell r="J3165" t="str">
            <v>KETERANGAN</v>
          </cell>
        </row>
        <row r="3168">
          <cell r="A3168" t="str">
            <v>2.b.</v>
          </cell>
          <cell r="C3168" t="str">
            <v>WATER TANK TRUCK</v>
          </cell>
          <cell r="G3168" t="str">
            <v>(E23)</v>
          </cell>
        </row>
        <row r="3169">
          <cell r="C3169" t="str">
            <v>Volume Tanki Air</v>
          </cell>
          <cell r="G3169" t="str">
            <v>V</v>
          </cell>
          <cell r="H3169">
            <v>4</v>
          </cell>
          <cell r="I3169" t="str">
            <v>M3</v>
          </cell>
        </row>
        <row r="3170">
          <cell r="C3170" t="str">
            <v>Kebutuhan air / M3 beton</v>
          </cell>
          <cell r="G3170" t="str">
            <v>Wc</v>
          </cell>
          <cell r="H3170">
            <v>5.5349999999999989E-2</v>
          </cell>
          <cell r="I3170" t="str">
            <v>M3</v>
          </cell>
        </row>
        <row r="3171">
          <cell r="C3171" t="str">
            <v>Faktor Efiesiensi Alat</v>
          </cell>
          <cell r="G3171" t="str">
            <v>Fa</v>
          </cell>
          <cell r="H3171">
            <v>0.83</v>
          </cell>
          <cell r="I3171" t="str">
            <v>-</v>
          </cell>
        </row>
        <row r="3172">
          <cell r="C3172" t="str">
            <v>Pengisian Tanki / jam</v>
          </cell>
          <cell r="G3172" t="str">
            <v>n</v>
          </cell>
          <cell r="H3172">
            <v>1</v>
          </cell>
          <cell r="I3172" t="str">
            <v>kali</v>
          </cell>
        </row>
        <row r="3174">
          <cell r="C3174" t="str">
            <v>Kap. Prod. / jam  =</v>
          </cell>
          <cell r="D3174" t="str">
            <v>V x Fa x n</v>
          </cell>
          <cell r="G3174" t="str">
            <v>Q2</v>
          </cell>
          <cell r="H3174">
            <v>59.981933152664865</v>
          </cell>
          <cell r="I3174" t="str">
            <v>M3</v>
          </cell>
        </row>
        <row r="3175">
          <cell r="D3175" t="str">
            <v>Wc</v>
          </cell>
        </row>
        <row r="3177">
          <cell r="C3177" t="str">
            <v>Koefisien Alat / M3</v>
          </cell>
          <cell r="D3177" t="str">
            <v xml:space="preserve">  =   1  :  Q2</v>
          </cell>
          <cell r="G3177" t="str">
            <v>(E23)</v>
          </cell>
          <cell r="H3177">
            <v>1.6671686746987949E-2</v>
          </cell>
          <cell r="I3177" t="str">
            <v>jam</v>
          </cell>
        </row>
        <row r="3179">
          <cell r="A3179" t="str">
            <v>2.c.</v>
          </cell>
          <cell r="C3179" t="str">
            <v>CONCRETE VIBRATOR</v>
          </cell>
          <cell r="G3179" t="str">
            <v>(E20)</v>
          </cell>
        </row>
        <row r="3180">
          <cell r="C3180" t="str">
            <v>Kebutuhan Alat Penggetar Beton ini disesuaikan dengan</v>
          </cell>
        </row>
        <row r="3181">
          <cell r="C3181" t="str">
            <v>kapasitas produksi Alat Pencampur (Concrete Mixer)</v>
          </cell>
        </row>
        <row r="3183">
          <cell r="C3183" t="str">
            <v>Kap. Prod. / jam  =</v>
          </cell>
          <cell r="D3183" t="str">
            <v>Kap.Prod./Jam Alat Concrete Mixer</v>
          </cell>
          <cell r="G3183" t="str">
            <v>Q3</v>
          </cell>
          <cell r="H3183">
            <v>2.2636363636363637</v>
          </cell>
          <cell r="I3183" t="str">
            <v>M3</v>
          </cell>
        </row>
        <row r="3185">
          <cell r="C3185" t="str">
            <v>Koefisien Alat / M3</v>
          </cell>
          <cell r="D3185" t="str">
            <v xml:space="preserve">  =   1  :  Q3</v>
          </cell>
          <cell r="G3185" t="str">
            <v>(E20)</v>
          </cell>
          <cell r="H3185">
            <v>0.44176706827309237</v>
          </cell>
          <cell r="I3185" t="str">
            <v>jam</v>
          </cell>
        </row>
        <row r="3187">
          <cell r="A3187" t="str">
            <v>2.c.</v>
          </cell>
          <cell r="C3187" t="str">
            <v>ALAT BANTU</v>
          </cell>
        </row>
        <row r="3188">
          <cell r="C3188" t="str">
            <v>Diperlukan  :</v>
          </cell>
        </row>
        <row r="3189">
          <cell r="C3189" t="str">
            <v>- Sekop</v>
          </cell>
          <cell r="D3189" t="str">
            <v>=  2  buah</v>
          </cell>
        </row>
        <row r="3190">
          <cell r="C3190" t="str">
            <v>- Pacul</v>
          </cell>
          <cell r="D3190" t="str">
            <v>=  2  buah</v>
          </cell>
        </row>
        <row r="3191">
          <cell r="C3191" t="str">
            <v>- Sendok Semen</v>
          </cell>
          <cell r="D3191" t="str">
            <v>=  2  buah</v>
          </cell>
        </row>
        <row r="3192">
          <cell r="C3192" t="str">
            <v>- Ember Cor</v>
          </cell>
          <cell r="D3192" t="str">
            <v>=  4  buah</v>
          </cell>
        </row>
        <row r="3193">
          <cell r="C3193" t="str">
            <v>- Gerobak Dorong</v>
          </cell>
          <cell r="D3193" t="str">
            <v>=  1  buah</v>
          </cell>
        </row>
        <row r="3195">
          <cell r="A3195" t="str">
            <v>3.</v>
          </cell>
          <cell r="C3195" t="str">
            <v>TENAGA</v>
          </cell>
        </row>
        <row r="3196">
          <cell r="C3196" t="str">
            <v>Produksi Beton dalam 1 hari</v>
          </cell>
          <cell r="E3196" t="str">
            <v>=  Tk x Q1</v>
          </cell>
          <cell r="G3196" t="str">
            <v>Qt</v>
          </cell>
          <cell r="H3196">
            <v>15.845454545454546</v>
          </cell>
          <cell r="I3196" t="str">
            <v>M3</v>
          </cell>
        </row>
        <row r="3198">
          <cell r="C3198" t="str">
            <v>Kebutuhan tenaga :</v>
          </cell>
          <cell r="D3198" t="str">
            <v>- Mandor</v>
          </cell>
          <cell r="G3198" t="str">
            <v>M</v>
          </cell>
          <cell r="H3198">
            <v>1</v>
          </cell>
          <cell r="I3198" t="str">
            <v>orang</v>
          </cell>
        </row>
        <row r="3199">
          <cell r="D3199" t="str">
            <v>- Tukang</v>
          </cell>
          <cell r="G3199" t="str">
            <v>Tb</v>
          </cell>
          <cell r="H3199">
            <v>4</v>
          </cell>
          <cell r="I3199" t="str">
            <v>orang</v>
          </cell>
        </row>
        <row r="3200">
          <cell r="D3200" t="str">
            <v>- Pekerja</v>
          </cell>
          <cell r="G3200" t="str">
            <v>P</v>
          </cell>
          <cell r="H3200">
            <v>12</v>
          </cell>
          <cell r="I3200" t="str">
            <v>orang</v>
          </cell>
        </row>
        <row r="3202">
          <cell r="C3202" t="str">
            <v>Koefisien Tenaga / M3   :</v>
          </cell>
        </row>
        <row r="3203">
          <cell r="D3203" t="str">
            <v>-  Mandor</v>
          </cell>
          <cell r="E3203" t="str">
            <v>= (Tk x M) : Qt</v>
          </cell>
          <cell r="G3203" t="str">
            <v>(L03)</v>
          </cell>
          <cell r="H3203">
            <v>0.44176706827309237</v>
          </cell>
          <cell r="I3203" t="str">
            <v>jam</v>
          </cell>
        </row>
        <row r="3204">
          <cell r="D3204" t="str">
            <v>-  Tukang</v>
          </cell>
          <cell r="E3204" t="str">
            <v>= (Tk x Tb) : Qt</v>
          </cell>
          <cell r="G3204" t="str">
            <v>(L02)</v>
          </cell>
          <cell r="H3204">
            <v>1.7670682730923695</v>
          </cell>
          <cell r="I3204" t="str">
            <v>jam</v>
          </cell>
        </row>
        <row r="3205">
          <cell r="D3205" t="str">
            <v>-  Pekerja</v>
          </cell>
          <cell r="E3205" t="str">
            <v>= (Tk x P) : Qt</v>
          </cell>
          <cell r="G3205" t="str">
            <v>(L01)</v>
          </cell>
          <cell r="H3205">
            <v>5.3012048192771086</v>
          </cell>
          <cell r="I3205" t="str">
            <v>jam</v>
          </cell>
        </row>
        <row r="3208">
          <cell r="A3208" t="str">
            <v>4.</v>
          </cell>
          <cell r="C3208" t="str">
            <v>HARGA DASAR SATUAN UPAH, BAHAN DAN ALAT</v>
          </cell>
        </row>
        <row r="3209">
          <cell r="C3209" t="str">
            <v>Lihat lampiran.</v>
          </cell>
        </row>
        <row r="3218">
          <cell r="J3218" t="str">
            <v>Berlanjut ke hal. berikut.</v>
          </cell>
        </row>
        <row r="3219">
          <cell r="A3219" t="str">
            <v>ITEM PEMBAYARAN NO.</v>
          </cell>
          <cell r="D3219" t="str">
            <v>: 5.5.(2)</v>
          </cell>
          <cell r="J3219" t="str">
            <v>Analisa EI-718</v>
          </cell>
        </row>
        <row r="3220">
          <cell r="A3220" t="str">
            <v>JENIS PEKERJAAN</v>
          </cell>
          <cell r="D3220" t="str">
            <v>: Pekerjaan LFAS Kelas B</v>
          </cell>
        </row>
        <row r="3221">
          <cell r="A3221" t="str">
            <v>SATUAN PEMBAYARAN</v>
          </cell>
          <cell r="D3221" t="str">
            <v>:  M3</v>
          </cell>
          <cell r="H3221" t="str">
            <v xml:space="preserve">        URAIAN ANALISA HARGA SATUAN</v>
          </cell>
        </row>
        <row r="3222">
          <cell r="J3222" t="str">
            <v>Lanjutan</v>
          </cell>
        </row>
        <row r="3224">
          <cell r="A3224" t="str">
            <v>No.</v>
          </cell>
          <cell r="C3224" t="str">
            <v>U R A I A N</v>
          </cell>
          <cell r="G3224" t="str">
            <v>KODE</v>
          </cell>
          <cell r="H3224" t="str">
            <v>KOEF.</v>
          </cell>
          <cell r="I3224" t="str">
            <v>SATUAN</v>
          </cell>
          <cell r="J3224" t="str">
            <v>KETERANGAN</v>
          </cell>
        </row>
        <row r="3227">
          <cell r="A3227" t="str">
            <v>5.</v>
          </cell>
          <cell r="C3227" t="str">
            <v>ANALISA HARGA SATUAN PEKERJAAN</v>
          </cell>
        </row>
        <row r="3228">
          <cell r="C3228" t="str">
            <v>Lihat perhitungan dalam FORMULIR STANDAR UNTUK</v>
          </cell>
        </row>
        <row r="3229">
          <cell r="C3229" t="str">
            <v>PEREKEMAN ANALISA MASING-MASING HARGA</v>
          </cell>
        </row>
        <row r="3230">
          <cell r="C3230" t="str">
            <v>SATUAN.</v>
          </cell>
        </row>
        <row r="3231">
          <cell r="C3231" t="str">
            <v>Didapat Harga Satuan Pekerjaan :</v>
          </cell>
        </row>
        <row r="3233">
          <cell r="C3233" t="str">
            <v xml:space="preserve">Rp.  </v>
          </cell>
          <cell r="D3233">
            <v>313349.42307399388</v>
          </cell>
          <cell r="E3233" t="str">
            <v xml:space="preserve"> / M3</v>
          </cell>
        </row>
        <row r="3236">
          <cell r="A3236" t="str">
            <v>6.</v>
          </cell>
          <cell r="C3236" t="str">
            <v>MASA PELAKSANAAN YANG DIPERLUKAN</v>
          </cell>
        </row>
        <row r="3237">
          <cell r="C3237" t="str">
            <v>Masa Pelaksanaan :</v>
          </cell>
          <cell r="D3237" t="str">
            <v>. . . . . . . . . . . .</v>
          </cell>
        </row>
        <row r="3239">
          <cell r="A3239" t="str">
            <v>7.</v>
          </cell>
          <cell r="C3239" t="str">
            <v>VOLUME PEKERJAAN YANG DIPERLUKAN</v>
          </cell>
        </row>
        <row r="3240">
          <cell r="C3240" t="str">
            <v>Volume pekerjaan  :</v>
          </cell>
          <cell r="D3240">
            <v>1</v>
          </cell>
          <cell r="E3240" t="str">
            <v>M3</v>
          </cell>
        </row>
        <row r="3281">
          <cell r="A3281" t="str">
            <v>ITEM PEMBAYARAN NO.</v>
          </cell>
          <cell r="D3281" t="str">
            <v>: 5.5.(3)</v>
          </cell>
          <cell r="J3281" t="str">
            <v>Analisa EI-718</v>
          </cell>
          <cell r="T3281" t="str">
            <v>Analisa EI-718</v>
          </cell>
        </row>
        <row r="3282">
          <cell r="A3282" t="str">
            <v>JENIS PEKERJAAN</v>
          </cell>
          <cell r="D3282" t="str">
            <v>: Pekerjaan LPAS Kelas C</v>
          </cell>
        </row>
        <row r="3283">
          <cell r="A3283" t="str">
            <v>SATUAN PEMBAYARAN</v>
          </cell>
          <cell r="D3283" t="str">
            <v>:  M3</v>
          </cell>
          <cell r="H3283" t="str">
            <v xml:space="preserve">        URAIAN ANALISA HARGA SATUAN</v>
          </cell>
          <cell r="L3283" t="str">
            <v>FORMULIR STANDAR UNTUK</v>
          </cell>
        </row>
        <row r="3284">
          <cell r="L3284" t="str">
            <v>PEREKAMAN ANALISA MASING-MASING HARGA SATUAN</v>
          </cell>
        </row>
        <row r="3285">
          <cell r="L3285">
            <v>0</v>
          </cell>
        </row>
        <row r="3286">
          <cell r="A3286" t="str">
            <v>No.</v>
          </cell>
          <cell r="C3286" t="str">
            <v>U R A I A N</v>
          </cell>
          <cell r="G3286" t="str">
            <v>KODE</v>
          </cell>
          <cell r="H3286" t="str">
            <v>KOEF.</v>
          </cell>
          <cell r="I3286" t="str">
            <v>SATUAN</v>
          </cell>
          <cell r="J3286" t="str">
            <v>KETERANGAN</v>
          </cell>
        </row>
        <row r="3288">
          <cell r="L3288" t="str">
            <v>PROYEK</v>
          </cell>
          <cell r="O3288" t="str">
            <v>:</v>
          </cell>
        </row>
        <row r="3289">
          <cell r="A3289" t="str">
            <v>I.</v>
          </cell>
          <cell r="C3289" t="str">
            <v>ASUMSI</v>
          </cell>
          <cell r="L3289" t="str">
            <v>No. PAKET KONTRAK</v>
          </cell>
          <cell r="O3289" t="str">
            <v>:</v>
          </cell>
        </row>
        <row r="3290">
          <cell r="A3290">
            <v>1</v>
          </cell>
          <cell r="C3290" t="str">
            <v>Menggunakan alat (cara mekanik)</v>
          </cell>
          <cell r="L3290" t="str">
            <v>NAMA PAKET</v>
          </cell>
          <cell r="O3290" t="str">
            <v>:</v>
          </cell>
        </row>
        <row r="3291">
          <cell r="A3291">
            <v>2</v>
          </cell>
          <cell r="C3291" t="str">
            <v>Lokasi pekerjaan : sepanjang jalan</v>
          </cell>
          <cell r="L3291" t="str">
            <v>PROP / KAB / KODYA</v>
          </cell>
          <cell r="O3291" t="str">
            <v>:</v>
          </cell>
        </row>
        <row r="3292">
          <cell r="A3292">
            <v>3</v>
          </cell>
          <cell r="C3292" t="str">
            <v>Agregat merupakan bahan Lapis Pondasi Agregat</v>
          </cell>
          <cell r="L3292" t="str">
            <v>ITEM PEMBAYARAN NO.</v>
          </cell>
          <cell r="O3292" t="str">
            <v>: 5.5.(3)</v>
          </cell>
          <cell r="R3292" t="str">
            <v>PERKIRAAN VOL. PEK.</v>
          </cell>
          <cell r="T3292" t="str">
            <v>:</v>
          </cell>
          <cell r="U3292">
            <v>1</v>
          </cell>
        </row>
        <row r="3293">
          <cell r="C3293" t="str">
            <v>Kelas C yang telah dicampur di base camp dan</v>
          </cell>
          <cell r="L3293" t="str">
            <v>JENIS PEKERJAAN</v>
          </cell>
          <cell r="O3293" t="str">
            <v>: Pekerjaan LPAS Kelas C</v>
          </cell>
          <cell r="R3293" t="str">
            <v>TOTAL HARGA (Rp.)</v>
          </cell>
          <cell r="T3293" t="str">
            <v>:</v>
          </cell>
          <cell r="U3293">
            <v>31522.779454667012</v>
          </cell>
        </row>
        <row r="3294">
          <cell r="C3294" t="str">
            <v>selanjutnya dimuat ke truck dengan wheel loader</v>
          </cell>
        </row>
        <row r="3295">
          <cell r="A3295">
            <v>4</v>
          </cell>
          <cell r="C3295" t="str">
            <v>Jarak rata-rata Base camp ke lokasi pekerjaan</v>
          </cell>
          <cell r="G3295" t="str">
            <v>L</v>
          </cell>
          <cell r="H3295">
            <v>0</v>
          </cell>
          <cell r="I3295" t="str">
            <v>KM</v>
          </cell>
          <cell r="L3295" t="str">
            <v>SATUAN PEMBAYARAN</v>
          </cell>
          <cell r="O3295" t="str">
            <v>:  M3</v>
          </cell>
          <cell r="R3295" t="str">
            <v>% THD. BIAYA PROYEK</v>
          </cell>
          <cell r="T3295" t="str">
            <v>:</v>
          </cell>
          <cell r="U3295" t="e">
            <v>#DIV/0!</v>
          </cell>
        </row>
        <row r="3296">
          <cell r="A3296">
            <v>5</v>
          </cell>
          <cell r="C3296" t="str">
            <v>Jam kerja efektif per-hari</v>
          </cell>
          <cell r="G3296" t="str">
            <v>Tk</v>
          </cell>
          <cell r="H3296">
            <v>7</v>
          </cell>
          <cell r="I3296" t="str">
            <v>jam</v>
          </cell>
        </row>
        <row r="3297">
          <cell r="A3297">
            <v>6</v>
          </cell>
          <cell r="C3297" t="str">
            <v>Kadar Semen Minimum (Spesifikasi)</v>
          </cell>
          <cell r="G3297" t="str">
            <v>Ks</v>
          </cell>
          <cell r="H3297">
            <v>250</v>
          </cell>
          <cell r="I3297" t="str">
            <v>Kg/M3</v>
          </cell>
        </row>
        <row r="3298">
          <cell r="A3298">
            <v>7</v>
          </cell>
          <cell r="C3298" t="str">
            <v>Perbandingan Air/Semen Maksimum (Spesifikasi)</v>
          </cell>
          <cell r="G3298" t="str">
            <v>Wcr</v>
          </cell>
          <cell r="H3298">
            <v>0.6</v>
          </cell>
          <cell r="I3298" t="str">
            <v>-</v>
          </cell>
          <cell r="L3298" t="str">
            <v>NO.</v>
          </cell>
          <cell r="N3298" t="str">
            <v>KOMPONEN</v>
          </cell>
          <cell r="P3298" t="str">
            <v>SATUAN</v>
          </cell>
          <cell r="Q3298" t="str">
            <v>KUANTITAS</v>
          </cell>
          <cell r="R3298" t="str">
            <v>SATUAN</v>
          </cell>
          <cell r="S3298" t="str">
            <v>HARGA</v>
          </cell>
        </row>
        <row r="3299">
          <cell r="A3299">
            <v>8</v>
          </cell>
          <cell r="C3299" t="str">
            <v>Perbandingan Camp.</v>
          </cell>
          <cell r="D3299">
            <v>12</v>
          </cell>
          <cell r="E3299" t="str">
            <v>:  Semen</v>
          </cell>
          <cell r="G3299" t="str">
            <v>Sm</v>
          </cell>
          <cell r="H3299">
            <v>12</v>
          </cell>
          <cell r="I3299" t="str">
            <v>%</v>
          </cell>
          <cell r="J3299" t="str">
            <v xml:space="preserve"> Berdasarkan</v>
          </cell>
          <cell r="R3299" t="str">
            <v>(Rp.)</v>
          </cell>
          <cell r="S3299" t="str">
            <v>(Rp.)</v>
          </cell>
        </row>
        <row r="3300">
          <cell r="D3300">
            <v>47</v>
          </cell>
          <cell r="E3300" t="str">
            <v>:  Agregat Halus</v>
          </cell>
          <cell r="G3300" t="str">
            <v>Fa</v>
          </cell>
          <cell r="H3300">
            <v>41.4</v>
          </cell>
          <cell r="I3300" t="str">
            <v>%</v>
          </cell>
          <cell r="J3300" t="str">
            <v xml:space="preserve"> JMF &amp; sesuai</v>
          </cell>
        </row>
        <row r="3301">
          <cell r="D3301">
            <v>38</v>
          </cell>
          <cell r="E3301" t="str">
            <v>:  Agregat Kasar</v>
          </cell>
          <cell r="G3301" t="str">
            <v>Ca</v>
          </cell>
          <cell r="H3301">
            <v>33.4</v>
          </cell>
          <cell r="I3301" t="str">
            <v>%</v>
          </cell>
          <cell r="J3301">
            <v>0</v>
          </cell>
        </row>
        <row r="3302">
          <cell r="D3302">
            <v>15</v>
          </cell>
          <cell r="E3302" t="str">
            <v>: Tanah</v>
          </cell>
          <cell r="G3302" t="str">
            <v>Tnh</v>
          </cell>
          <cell r="H3302">
            <v>13.2</v>
          </cell>
          <cell r="I3302" t="str">
            <v>%</v>
          </cell>
        </row>
        <row r="3303">
          <cell r="A3303">
            <v>9</v>
          </cell>
          <cell r="C3303" t="str">
            <v>Berat Jenis Material :</v>
          </cell>
          <cell r="L3303" t="str">
            <v>A.</v>
          </cell>
          <cell r="N3303" t="str">
            <v>TENAGA</v>
          </cell>
        </row>
        <row r="3304">
          <cell r="C3304" t="str">
            <v>-  Beton</v>
          </cell>
          <cell r="G3304" t="str">
            <v>D1</v>
          </cell>
          <cell r="H3304">
            <v>2.25</v>
          </cell>
          <cell r="I3304" t="str">
            <v>T/M3</v>
          </cell>
        </row>
        <row r="3305">
          <cell r="C3305" t="str">
            <v>-  Semen</v>
          </cell>
          <cell r="G3305" t="str">
            <v>D2</v>
          </cell>
          <cell r="H3305">
            <v>3</v>
          </cell>
          <cell r="I3305" t="str">
            <v>T/M3</v>
          </cell>
          <cell r="L3305" t="str">
            <v>1.</v>
          </cell>
          <cell r="N3305" t="str">
            <v>Pekerja</v>
          </cell>
          <cell r="O3305" t="str">
            <v>(L01)</v>
          </cell>
          <cell r="P3305" t="str">
            <v>jam</v>
          </cell>
          <cell r="Q3305">
            <v>5.3012048192771086</v>
          </cell>
          <cell r="R3305">
            <v>2857.14</v>
          </cell>
          <cell r="U3305">
            <v>15146.284337349398</v>
          </cell>
        </row>
        <row r="3306">
          <cell r="C3306" t="str">
            <v>-  Agregat Kelas C</v>
          </cell>
          <cell r="G3306" t="str">
            <v>D3</v>
          </cell>
          <cell r="H3306">
            <v>1.9</v>
          </cell>
          <cell r="I3306" t="str">
            <v>T/M3</v>
          </cell>
          <cell r="L3306" t="str">
            <v>2.</v>
          </cell>
          <cell r="N3306" t="str">
            <v>Tukang</v>
          </cell>
          <cell r="O3306" t="str">
            <v>(L02)</v>
          </cell>
          <cell r="P3306" t="str">
            <v>jam</v>
          </cell>
          <cell r="Q3306">
            <v>1.7670682730923695</v>
          </cell>
          <cell r="R3306">
            <v>4285.71</v>
          </cell>
          <cell r="U3306">
            <v>7573.142168674699</v>
          </cell>
        </row>
        <row r="3307">
          <cell r="C3307">
            <v>0</v>
          </cell>
          <cell r="G3307">
            <v>0</v>
          </cell>
          <cell r="H3307">
            <v>0</v>
          </cell>
          <cell r="I3307">
            <v>0</v>
          </cell>
          <cell r="L3307" t="str">
            <v>3.</v>
          </cell>
          <cell r="N3307" t="str">
            <v>Mandor</v>
          </cell>
          <cell r="O3307" t="str">
            <v>(L03)</v>
          </cell>
          <cell r="P3307" t="str">
            <v>jam</v>
          </cell>
          <cell r="Q3307">
            <v>0.44176706827309237</v>
          </cell>
          <cell r="R3307">
            <v>3214.29</v>
          </cell>
          <cell r="U3307">
            <v>1419.9674698795181</v>
          </cell>
        </row>
        <row r="3308">
          <cell r="C3308">
            <v>0</v>
          </cell>
        </row>
        <row r="3309">
          <cell r="A3309" t="str">
            <v>II.</v>
          </cell>
          <cell r="C3309" t="str">
            <v>URUTAN KERJA</v>
          </cell>
          <cell r="Q3309" t="str">
            <v xml:space="preserve">JUMLAH HARGA TENAGA   </v>
          </cell>
          <cell r="U3309">
            <v>24139.393975903615</v>
          </cell>
        </row>
        <row r="3310">
          <cell r="A3310">
            <v>1</v>
          </cell>
          <cell r="C3310" t="str">
            <v>Semen, pasir, batu kerikil dan air dicampur dan diaduk</v>
          </cell>
        </row>
        <row r="3311">
          <cell r="C3311" t="str">
            <v>menjadi beton dengan menggunakan Concrete Mixer</v>
          </cell>
          <cell r="L3311" t="str">
            <v>B.</v>
          </cell>
          <cell r="N3311" t="str">
            <v>BAHAN</v>
          </cell>
        </row>
        <row r="3312">
          <cell r="A3312">
            <v>2</v>
          </cell>
          <cell r="C3312" t="str">
            <v>Beton di-cor ke dalam bekisting yang telah disiapkan</v>
          </cell>
        </row>
        <row r="3313">
          <cell r="A3313">
            <v>3</v>
          </cell>
          <cell r="C3313" t="str">
            <v>Penyelesaian dan perapihan setelah pemasangan</v>
          </cell>
          <cell r="L3313" t="str">
            <v>1.</v>
          </cell>
          <cell r="N3313" t="str">
            <v>Semen</v>
          </cell>
          <cell r="O3313" t="str">
            <v>(M12)</v>
          </cell>
          <cell r="P3313" t="str">
            <v>Kg</v>
          </cell>
          <cell r="Q3313">
            <v>276.75</v>
          </cell>
          <cell r="R3313">
            <v>1357.5</v>
          </cell>
          <cell r="U3313">
            <v>375688.125</v>
          </cell>
        </row>
        <row r="3314">
          <cell r="L3314" t="str">
            <v>2.</v>
          </cell>
          <cell r="N3314" t="str">
            <v>Aggregat Klas C</v>
          </cell>
          <cell r="O3314" t="str">
            <v>(M01)</v>
          </cell>
          <cell r="P3314" t="str">
            <v>M3</v>
          </cell>
          <cell r="Q3314">
            <v>0.50251973684210527</v>
          </cell>
          <cell r="R3314">
            <v>141787.08464737452</v>
          </cell>
          <cell r="U3314">
            <v>71250.808464607951</v>
          </cell>
        </row>
        <row r="3315">
          <cell r="A3315" t="str">
            <v>III.</v>
          </cell>
          <cell r="C3315" t="str">
            <v>PEMAKAIAN BAHAN, ALAT DAN TENAGA</v>
          </cell>
        </row>
        <row r="3317">
          <cell r="A3317" t="str">
            <v xml:space="preserve">   1.</v>
          </cell>
          <cell r="C3317" t="str">
            <v>BAHAN</v>
          </cell>
        </row>
        <row r="3318">
          <cell r="A3318" t="str">
            <v>1.a.</v>
          </cell>
          <cell r="C3318" t="str">
            <v>Semen (PC)          =</v>
          </cell>
          <cell r="D3318" t="str">
            <v xml:space="preserve">   {Sm x D1 x 1000} x 1.025</v>
          </cell>
          <cell r="G3318" t="str">
            <v>(M12)</v>
          </cell>
          <cell r="H3318">
            <v>276.75</v>
          </cell>
          <cell r="I3318" t="str">
            <v>Kg</v>
          </cell>
        </row>
        <row r="3319">
          <cell r="A3319" t="str">
            <v>1.b.</v>
          </cell>
          <cell r="C3319" t="str">
            <v>Agregat Kelas C</v>
          </cell>
          <cell r="D3319" t="str">
            <v xml:space="preserve">   {(Ps x D1) : D3} x 1.025</v>
          </cell>
          <cell r="G3319" t="str">
            <v>(M01)</v>
          </cell>
          <cell r="H3319">
            <v>0.50251973684210527</v>
          </cell>
          <cell r="I3319" t="str">
            <v>M3</v>
          </cell>
        </row>
        <row r="3320">
          <cell r="A3320" t="str">
            <v>1.c.</v>
          </cell>
          <cell r="C3320">
            <v>0</v>
          </cell>
          <cell r="D3320">
            <v>0</v>
          </cell>
          <cell r="G3320">
            <v>0</v>
          </cell>
          <cell r="H3320">
            <v>0</v>
          </cell>
          <cell r="I3320">
            <v>0</v>
          </cell>
          <cell r="J3320">
            <v>0</v>
          </cell>
        </row>
        <row r="3321">
          <cell r="A3321" t="str">
            <v>1.e.</v>
          </cell>
          <cell r="C3321" t="str">
            <v>Bekisting</v>
          </cell>
          <cell r="G3321" t="str">
            <v>(M19)</v>
          </cell>
          <cell r="H3321">
            <v>0.05</v>
          </cell>
          <cell r="I3321" t="str">
            <v>M3</v>
          </cell>
        </row>
        <row r="3322">
          <cell r="A3322" t="str">
            <v>1.f</v>
          </cell>
          <cell r="C3322" t="str">
            <v>Paku</v>
          </cell>
          <cell r="G3322" t="str">
            <v>(M18)</v>
          </cell>
          <cell r="H3322">
            <v>0.4</v>
          </cell>
          <cell r="I3322" t="str">
            <v>Kg</v>
          </cell>
        </row>
        <row r="3324">
          <cell r="A3324" t="str">
            <v>2.</v>
          </cell>
          <cell r="C3324" t="str">
            <v>ALAT</v>
          </cell>
        </row>
        <row r="3325">
          <cell r="A3325" t="str">
            <v>2.a.</v>
          </cell>
          <cell r="C3325" t="str">
            <v>CONCRETE MIXER</v>
          </cell>
          <cell r="G3325" t="str">
            <v>(E06)</v>
          </cell>
        </row>
        <row r="3326">
          <cell r="C3326" t="str">
            <v>Kapasitas Alat</v>
          </cell>
          <cell r="G3326" t="str">
            <v>V</v>
          </cell>
          <cell r="H3326">
            <v>500</v>
          </cell>
          <cell r="I3326" t="str">
            <v>liter</v>
          </cell>
        </row>
        <row r="3327">
          <cell r="C3327" t="str">
            <v>Faktor Efisiensi Alat</v>
          </cell>
          <cell r="G3327" t="str">
            <v>Fa</v>
          </cell>
          <cell r="H3327">
            <v>0.83</v>
          </cell>
          <cell r="I3327" t="str">
            <v>-</v>
          </cell>
        </row>
        <row r="3328">
          <cell r="C3328" t="str">
            <v>Waktu siklus   :</v>
          </cell>
          <cell r="D3328" t="str">
            <v>(T1 + T2 + T3 + T4)</v>
          </cell>
          <cell r="G3328" t="str">
            <v>Ts</v>
          </cell>
        </row>
        <row r="3329">
          <cell r="C3329" t="str">
            <v>-  Memuat</v>
          </cell>
          <cell r="G3329" t="str">
            <v>T1</v>
          </cell>
          <cell r="H3329">
            <v>3</v>
          </cell>
          <cell r="I3329" t="str">
            <v>menit</v>
          </cell>
        </row>
        <row r="3330">
          <cell r="C3330" t="str">
            <v>-  Mengaduk</v>
          </cell>
          <cell r="G3330" t="str">
            <v>T2</v>
          </cell>
          <cell r="H3330">
            <v>2</v>
          </cell>
          <cell r="I3330" t="str">
            <v>menit</v>
          </cell>
        </row>
        <row r="3331">
          <cell r="C3331" t="str">
            <v>-  Menuang</v>
          </cell>
          <cell r="G3331" t="str">
            <v>T3</v>
          </cell>
          <cell r="H3331">
            <v>3</v>
          </cell>
          <cell r="I3331" t="str">
            <v>menit</v>
          </cell>
        </row>
        <row r="3332">
          <cell r="C3332" t="str">
            <v>-  Tunggu, dll.</v>
          </cell>
          <cell r="G3332" t="str">
            <v>T4</v>
          </cell>
          <cell r="H3332">
            <v>3</v>
          </cell>
          <cell r="I3332" t="str">
            <v>menit</v>
          </cell>
        </row>
        <row r="3333">
          <cell r="G3333" t="str">
            <v>Ts</v>
          </cell>
          <cell r="H3333">
            <v>11</v>
          </cell>
          <cell r="I3333" t="str">
            <v>menit</v>
          </cell>
        </row>
        <row r="3335">
          <cell r="C3335" t="str">
            <v>Kap. Prod. / jam  =</v>
          </cell>
          <cell r="D3335" t="str">
            <v>V x Fa x 60</v>
          </cell>
          <cell r="G3335" t="str">
            <v>Q1</v>
          </cell>
          <cell r="H3335">
            <v>2.2636363636363637</v>
          </cell>
          <cell r="I3335" t="str">
            <v>M3</v>
          </cell>
        </row>
        <row r="3336">
          <cell r="D3336" t="str">
            <v>1000 x Ts</v>
          </cell>
        </row>
        <row r="3338">
          <cell r="C3338" t="str">
            <v>Koefisien Alat / M3</v>
          </cell>
          <cell r="D3338" t="str">
            <v xml:space="preserve">  =   1  :  Q1</v>
          </cell>
          <cell r="G3338" t="str">
            <v>(E06)</v>
          </cell>
          <cell r="H3338">
            <v>0.44176706827309237</v>
          </cell>
          <cell r="I3338" t="str">
            <v>jam</v>
          </cell>
        </row>
        <row r="3342">
          <cell r="J3342" t="str">
            <v>Berlanjut ke hal. berikut.</v>
          </cell>
        </row>
        <row r="3343">
          <cell r="A3343" t="str">
            <v>ITEM PEMBAYARAN NO.</v>
          </cell>
          <cell r="D3343" t="str">
            <v>: 5.5.(3)</v>
          </cell>
          <cell r="J3343" t="str">
            <v>Analisa EI-718</v>
          </cell>
        </row>
        <row r="3344">
          <cell r="A3344" t="str">
            <v>JENIS PEKERJAAN</v>
          </cell>
          <cell r="D3344" t="str">
            <v>: Pekerjaan LPAS Kelas C</v>
          </cell>
        </row>
        <row r="3345">
          <cell r="A3345" t="str">
            <v>SATUAN PEMBAYARAN</v>
          </cell>
          <cell r="D3345" t="str">
            <v>:  M3</v>
          </cell>
          <cell r="H3345" t="str">
            <v xml:space="preserve">        URAIAN ANALISA HARGA SATUAN</v>
          </cell>
        </row>
        <row r="3346">
          <cell r="J3346" t="str">
            <v>Lanjutan</v>
          </cell>
        </row>
        <row r="3348">
          <cell r="A3348" t="str">
            <v>No.</v>
          </cell>
          <cell r="C3348" t="str">
            <v>U R A I A N</v>
          </cell>
          <cell r="G3348" t="str">
            <v>KODE</v>
          </cell>
          <cell r="H3348" t="str">
            <v>KOEF.</v>
          </cell>
          <cell r="I3348" t="str">
            <v>SATUAN</v>
          </cell>
          <cell r="J3348" t="str">
            <v>KETERANGAN</v>
          </cell>
        </row>
        <row r="3351">
          <cell r="A3351" t="str">
            <v>2.b.</v>
          </cell>
          <cell r="C3351" t="str">
            <v>WATER TANK TRUCK</v>
          </cell>
          <cell r="G3351" t="str">
            <v>(E23)</v>
          </cell>
        </row>
        <row r="3352">
          <cell r="C3352" t="str">
            <v>Volume Tanki Air</v>
          </cell>
          <cell r="G3352" t="str">
            <v>V</v>
          </cell>
          <cell r="H3352">
            <v>4</v>
          </cell>
          <cell r="I3352" t="str">
            <v>M3</v>
          </cell>
        </row>
        <row r="3353">
          <cell r="C3353" t="str">
            <v>Kebutuhan air / M3 beton</v>
          </cell>
          <cell r="G3353" t="str">
            <v>Wc</v>
          </cell>
          <cell r="H3353">
            <v>0.16604999999999998</v>
          </cell>
          <cell r="I3353" t="str">
            <v>M3</v>
          </cell>
        </row>
        <row r="3354">
          <cell r="C3354" t="str">
            <v>Faktor Efiesiensi Alat</v>
          </cell>
          <cell r="G3354" t="str">
            <v>Fa</v>
          </cell>
          <cell r="H3354">
            <v>0.83</v>
          </cell>
          <cell r="I3354" t="str">
            <v>-</v>
          </cell>
        </row>
        <row r="3355">
          <cell r="C3355" t="str">
            <v>Pengisian Tanki / jam</v>
          </cell>
          <cell r="G3355" t="str">
            <v>n</v>
          </cell>
          <cell r="H3355">
            <v>1</v>
          </cell>
          <cell r="I3355" t="str">
            <v>kali</v>
          </cell>
        </row>
        <row r="3357">
          <cell r="C3357" t="str">
            <v>Kap. Prod. / jam  =</v>
          </cell>
          <cell r="D3357" t="str">
            <v>V x Fa x n</v>
          </cell>
          <cell r="G3357" t="str">
            <v>Q2</v>
          </cell>
          <cell r="H3357">
            <v>19.993977717554955</v>
          </cell>
          <cell r="I3357" t="str">
            <v>M3</v>
          </cell>
        </row>
        <row r="3358">
          <cell r="D3358" t="str">
            <v>Wc</v>
          </cell>
        </row>
        <row r="3360">
          <cell r="C3360" t="str">
            <v>Koefisien Alat / M3</v>
          </cell>
          <cell r="D3360" t="str">
            <v xml:space="preserve">  =   1  :  Q2</v>
          </cell>
          <cell r="G3360" t="str">
            <v>(E23)</v>
          </cell>
          <cell r="H3360">
            <v>5.0015060240963853E-2</v>
          </cell>
          <cell r="I3360" t="str">
            <v>jam</v>
          </cell>
        </row>
        <row r="3362">
          <cell r="A3362" t="str">
            <v>2.c.</v>
          </cell>
          <cell r="C3362" t="str">
            <v>CONCRETE VIBRATOR</v>
          </cell>
          <cell r="G3362" t="str">
            <v>(E20)</v>
          </cell>
        </row>
        <row r="3363">
          <cell r="C3363" t="str">
            <v>Kebutuhan Alat Penggetar Beton ini disesuaikan dengan</v>
          </cell>
        </row>
        <row r="3364">
          <cell r="C3364" t="str">
            <v>kapasitas produksi Alat Pencampur (Concrete Mixer)</v>
          </cell>
        </row>
        <row r="3366">
          <cell r="C3366" t="str">
            <v>Kap. Prod. / jam  =</v>
          </cell>
          <cell r="D3366" t="str">
            <v>Kap.Prod./Jam Alat Concrete Mixer</v>
          </cell>
          <cell r="G3366" t="str">
            <v>Q3</v>
          </cell>
          <cell r="H3366">
            <v>2.2636363636363637</v>
          </cell>
          <cell r="I3366" t="str">
            <v>M3</v>
          </cell>
        </row>
        <row r="3368">
          <cell r="C3368" t="str">
            <v>Koefisien Alat / M3</v>
          </cell>
          <cell r="D3368" t="str">
            <v xml:space="preserve">  =   1  :  Q3</v>
          </cell>
          <cell r="G3368" t="str">
            <v>(E20)</v>
          </cell>
          <cell r="H3368">
            <v>0.44176706827309237</v>
          </cell>
          <cell r="I3368" t="str">
            <v>jam</v>
          </cell>
        </row>
        <row r="3370">
          <cell r="A3370" t="str">
            <v>2.c.</v>
          </cell>
          <cell r="C3370" t="str">
            <v>ALAT BANTU</v>
          </cell>
        </row>
        <row r="3371">
          <cell r="C3371" t="str">
            <v>Diperlukan  :</v>
          </cell>
        </row>
        <row r="3372">
          <cell r="C3372" t="str">
            <v>- Sekop</v>
          </cell>
          <cell r="D3372" t="str">
            <v>=  2  buah</v>
          </cell>
        </row>
        <row r="3373">
          <cell r="C3373" t="str">
            <v>- Pacul</v>
          </cell>
          <cell r="D3373" t="str">
            <v>=  2  buah</v>
          </cell>
        </row>
        <row r="3374">
          <cell r="C3374" t="str">
            <v>- Sendok Semen</v>
          </cell>
          <cell r="D3374" t="str">
            <v>=  2  buah</v>
          </cell>
        </row>
        <row r="3375">
          <cell r="C3375" t="str">
            <v>- Ember Cor</v>
          </cell>
          <cell r="D3375" t="str">
            <v>=  4  buah</v>
          </cell>
        </row>
        <row r="3376">
          <cell r="C3376" t="str">
            <v>- Gerobak Dorong</v>
          </cell>
          <cell r="D3376" t="str">
            <v>=  1  buah</v>
          </cell>
        </row>
        <row r="3378">
          <cell r="A3378" t="str">
            <v>3.</v>
          </cell>
          <cell r="C3378" t="str">
            <v>TENAGA</v>
          </cell>
        </row>
        <row r="3379">
          <cell r="C3379" t="str">
            <v>Produksi Beton dalam 1 hari</v>
          </cell>
          <cell r="E3379" t="str">
            <v>=  Tk x Q1</v>
          </cell>
          <cell r="G3379" t="str">
            <v>Qt</v>
          </cell>
          <cell r="H3379">
            <v>15.845454545454546</v>
          </cell>
          <cell r="I3379" t="str">
            <v>M3</v>
          </cell>
        </row>
        <row r="3381">
          <cell r="C3381" t="str">
            <v>Kebutuhan tenaga :</v>
          </cell>
          <cell r="D3381" t="str">
            <v>- Mandor</v>
          </cell>
          <cell r="G3381" t="str">
            <v>M</v>
          </cell>
          <cell r="H3381">
            <v>1</v>
          </cell>
          <cell r="I3381" t="str">
            <v>orang</v>
          </cell>
        </row>
        <row r="3382">
          <cell r="D3382" t="str">
            <v>- Tukang</v>
          </cell>
          <cell r="G3382" t="str">
            <v>Tb</v>
          </cell>
          <cell r="H3382">
            <v>4</v>
          </cell>
          <cell r="I3382" t="str">
            <v>orang</v>
          </cell>
        </row>
        <row r="3383">
          <cell r="D3383" t="str">
            <v>- Pekerja</v>
          </cell>
          <cell r="G3383" t="str">
            <v>P</v>
          </cell>
          <cell r="H3383">
            <v>12</v>
          </cell>
          <cell r="I3383" t="str">
            <v>orang</v>
          </cell>
        </row>
        <row r="3385">
          <cell r="C3385" t="str">
            <v>Koefisien Tenaga / M3   :</v>
          </cell>
        </row>
        <row r="3386">
          <cell r="D3386" t="str">
            <v>-  Mandor</v>
          </cell>
          <cell r="E3386" t="str">
            <v>= (Tk x M) : Qt</v>
          </cell>
          <cell r="G3386" t="str">
            <v>(L03)</v>
          </cell>
          <cell r="H3386">
            <v>0.44176706827309237</v>
          </cell>
          <cell r="I3386" t="str">
            <v>jam</v>
          </cell>
        </row>
        <row r="3387">
          <cell r="D3387" t="str">
            <v>-  Tukang</v>
          </cell>
          <cell r="E3387" t="str">
            <v>= (Tk x Tb) : Qt</v>
          </cell>
          <cell r="G3387" t="str">
            <v>(L02)</v>
          </cell>
          <cell r="H3387">
            <v>1.7670682730923695</v>
          </cell>
          <cell r="I3387" t="str">
            <v>jam</v>
          </cell>
        </row>
        <row r="3388">
          <cell r="D3388" t="str">
            <v>-  Pekerja</v>
          </cell>
          <cell r="E3388" t="str">
            <v>= (Tk x P) : Qt</v>
          </cell>
          <cell r="G3388" t="str">
            <v>(L01)</v>
          </cell>
          <cell r="H3388">
            <v>5.3012048192771086</v>
          </cell>
          <cell r="I3388" t="str">
            <v>jam</v>
          </cell>
        </row>
        <row r="3391">
          <cell r="A3391" t="str">
            <v>4.</v>
          </cell>
          <cell r="C3391" t="str">
            <v>HARGA DASAR SATUAN UPAH, BAHAN DAN ALAT</v>
          </cell>
        </row>
        <row r="3392">
          <cell r="C3392" t="str">
            <v>Lihat lampiran.</v>
          </cell>
        </row>
        <row r="3401">
          <cell r="J3401" t="str">
            <v>Berlanjut ke hal. berikut.</v>
          </cell>
        </row>
        <row r="3402">
          <cell r="A3402" t="str">
            <v>ITEM PEMBAYARAN NO.</v>
          </cell>
          <cell r="D3402" t="str">
            <v>: 5.5.(3)</v>
          </cell>
          <cell r="J3402" t="str">
            <v>Analisa EI-718</v>
          </cell>
        </row>
        <row r="3403">
          <cell r="A3403" t="str">
            <v>JENIS PEKERJAAN</v>
          </cell>
          <cell r="D3403" t="str">
            <v>: Pekerjaan LPAS Kelas C</v>
          </cell>
        </row>
        <row r="3404">
          <cell r="A3404" t="str">
            <v>SATUAN PEMBAYARAN</v>
          </cell>
          <cell r="D3404" t="str">
            <v>:  M3</v>
          </cell>
          <cell r="H3404" t="str">
            <v xml:space="preserve">        URAIAN ANALISA HARGA SATUAN</v>
          </cell>
        </row>
        <row r="3405">
          <cell r="J3405" t="str">
            <v>Lanjutan</v>
          </cell>
        </row>
        <row r="3407">
          <cell r="A3407" t="str">
            <v>No.</v>
          </cell>
          <cell r="C3407" t="str">
            <v>U R A I A N</v>
          </cell>
          <cell r="G3407" t="str">
            <v>KODE</v>
          </cell>
          <cell r="H3407" t="str">
            <v>KOEF.</v>
          </cell>
          <cell r="I3407" t="str">
            <v>SATUAN</v>
          </cell>
          <cell r="J3407" t="str">
            <v>KETERANGAN</v>
          </cell>
        </row>
        <row r="3410">
          <cell r="A3410" t="str">
            <v>5.</v>
          </cell>
          <cell r="C3410" t="str">
            <v>ANALISA HARGA SATUAN PEKERJAAN</v>
          </cell>
        </row>
        <row r="3411">
          <cell r="C3411" t="str">
            <v>Lihat perhitungan dalam FORMULIR STANDAR UNTUK</v>
          </cell>
        </row>
        <row r="3412">
          <cell r="C3412" t="str">
            <v>PEREKEMAN ANALISA MASING-MASING HARGA</v>
          </cell>
        </row>
        <row r="3413">
          <cell r="C3413" t="str">
            <v>SATUAN.</v>
          </cell>
        </row>
        <row r="3414">
          <cell r="C3414" t="str">
            <v>Didapat Harga Satuan Pekerjaan :</v>
          </cell>
        </row>
        <row r="3416">
          <cell r="C3416" t="str">
            <v xml:space="preserve">Rp.  </v>
          </cell>
          <cell r="D3416">
            <v>634714.46174467704</v>
          </cell>
          <cell r="E3416" t="str">
            <v xml:space="preserve"> / M3</v>
          </cell>
        </row>
        <row r="3419">
          <cell r="A3419" t="str">
            <v>6.</v>
          </cell>
          <cell r="C3419" t="str">
            <v>MASA PELAKSANAAN YANG DIPERLUKAN</v>
          </cell>
        </row>
        <row r="3420">
          <cell r="C3420" t="str">
            <v>Masa Pelaksanaan :</v>
          </cell>
          <cell r="D3420" t="str">
            <v>. . . . . . . . . . . .</v>
          </cell>
        </row>
        <row r="3422">
          <cell r="A3422" t="str">
            <v>7.</v>
          </cell>
          <cell r="C3422" t="str">
            <v>VOLUME PEKERJAAN YANG DIPERLUKAN</v>
          </cell>
        </row>
        <row r="3423">
          <cell r="C3423" t="str">
            <v>Volume pekerjaan  :</v>
          </cell>
          <cell r="D3423">
            <v>1</v>
          </cell>
          <cell r="E3423" t="str">
            <v>M3</v>
          </cell>
        </row>
        <row r="3463">
          <cell r="A3463" t="str">
            <v>ITEM  PEMBAYARAN</v>
          </cell>
          <cell r="D3463" t="str">
            <v xml:space="preserve">:  5.7 (1) </v>
          </cell>
          <cell r="J3463" t="str">
            <v>Analisa EI-7171</v>
          </cell>
        </row>
        <row r="3464">
          <cell r="A3464" t="str">
            <v>JENIS PEKERJAAN</v>
          </cell>
          <cell r="D3464" t="str">
            <v>: Wet  Lean Concrete (Tebal 10 cm)</v>
          </cell>
        </row>
        <row r="3465">
          <cell r="A3465" t="str">
            <v xml:space="preserve">SATUAN                                          </v>
          </cell>
          <cell r="E3465" t="str">
            <v>: M2</v>
          </cell>
        </row>
        <row r="3469">
          <cell r="A3469" t="str">
            <v>UNIT PERHITUNGAN :</v>
          </cell>
          <cell r="D3469">
            <v>100</v>
          </cell>
          <cell r="E3469" t="str">
            <v>M3</v>
          </cell>
          <cell r="G3469" t="str">
            <v xml:space="preserve">        URAIAN ANALISA HARGA SATUAN</v>
          </cell>
        </row>
        <row r="3471">
          <cell r="A3471" t="str">
            <v>No.</v>
          </cell>
          <cell r="C3471" t="str">
            <v>U R A I A N</v>
          </cell>
          <cell r="G3471" t="str">
            <v>KODE</v>
          </cell>
          <cell r="H3471" t="str">
            <v>KOEF.</v>
          </cell>
          <cell r="I3471" t="str">
            <v>SATUAN</v>
          </cell>
          <cell r="J3471" t="str">
            <v>KETERANGAN</v>
          </cell>
        </row>
        <row r="3474">
          <cell r="A3474" t="str">
            <v>I.</v>
          </cell>
          <cell r="C3474" t="str">
            <v>ASUMSI</v>
          </cell>
        </row>
        <row r="3475">
          <cell r="A3475">
            <v>1</v>
          </cell>
          <cell r="C3475" t="str">
            <v xml:space="preserve">Menggunakan cara mekanik  </v>
          </cell>
        </row>
        <row r="3476">
          <cell r="A3476">
            <v>2</v>
          </cell>
          <cell r="C3476" t="str">
            <v>Tebal   Lean Concrete  =</v>
          </cell>
          <cell r="H3476">
            <v>10</v>
          </cell>
          <cell r="I3476" t="str">
            <v>CM</v>
          </cell>
        </row>
        <row r="3477">
          <cell r="A3477">
            <v>3</v>
          </cell>
          <cell r="C3477" t="str">
            <v>Beton  ready mix  diterima  di lokasi  pekerjaan</v>
          </cell>
        </row>
        <row r="3478">
          <cell r="A3478">
            <v>4</v>
          </cell>
          <cell r="C3478" t="str">
            <v>Jam kerja efektif per-hari</v>
          </cell>
          <cell r="G3478" t="str">
            <v>Tk</v>
          </cell>
          <cell r="H3478">
            <v>7</v>
          </cell>
          <cell r="I3478" t="str">
            <v>jam</v>
          </cell>
        </row>
        <row r="3479">
          <cell r="A3479">
            <v>5</v>
          </cell>
          <cell r="C3479" t="str">
            <v>Harga ready mix franco lokasi/ proyek</v>
          </cell>
          <cell r="G3479">
            <v>0</v>
          </cell>
          <cell r="H3479">
            <v>0</v>
          </cell>
          <cell r="I3479">
            <v>0</v>
          </cell>
        </row>
        <row r="3480">
          <cell r="C3480">
            <v>0</v>
          </cell>
        </row>
        <row r="3481">
          <cell r="C3481">
            <v>0</v>
          </cell>
        </row>
        <row r="3482">
          <cell r="A3482">
            <v>0</v>
          </cell>
        </row>
        <row r="3484">
          <cell r="A3484" t="str">
            <v>II.</v>
          </cell>
          <cell r="C3484" t="str">
            <v>URUTAN KERJA</v>
          </cell>
        </row>
        <row r="3485">
          <cell r="A3485">
            <v>1</v>
          </cell>
          <cell r="C3485" t="str">
            <v>Mal /bekisting/form work  dipersiapkan sesuai dengan</v>
          </cell>
        </row>
        <row r="3486">
          <cell r="C3486" t="str">
            <v>gambar dan persyaratan</v>
          </cell>
        </row>
        <row r="3487">
          <cell r="A3487">
            <v>2</v>
          </cell>
          <cell r="C3487" t="str">
            <v>Beton di-cor ke dalam mal yang telah disiapkan</v>
          </cell>
        </row>
        <row r="3488">
          <cell r="A3488">
            <v>3</v>
          </cell>
          <cell r="C3488" t="str">
            <v xml:space="preserve">Penghamparan dan perataan dilakukan dengan </v>
          </cell>
        </row>
        <row r="3489">
          <cell r="C3489" t="str">
            <v>dengan memakai alat Slip Form Paver</v>
          </cell>
        </row>
        <row r="3490">
          <cell r="A3490">
            <v>0</v>
          </cell>
        </row>
        <row r="3491">
          <cell r="A3491" t="str">
            <v>III.</v>
          </cell>
          <cell r="C3491" t="str">
            <v>PEMAKAIAN BAHAN, ALAT DAN TENAGA</v>
          </cell>
        </row>
        <row r="3493">
          <cell r="A3493">
            <v>1</v>
          </cell>
          <cell r="C3493" t="str">
            <v>BAHAN</v>
          </cell>
        </row>
        <row r="3494">
          <cell r="A3494" t="str">
            <v>1.a.</v>
          </cell>
          <cell r="C3494" t="str">
            <v>Beton  K-125 Ready mix =  100  * 1.05</v>
          </cell>
          <cell r="H3494">
            <v>105</v>
          </cell>
          <cell r="I3494" t="str">
            <v>M3</v>
          </cell>
        </row>
        <row r="3495">
          <cell r="C3495" t="str">
            <v>Volume  Beton  per M2 = 0,1*1 =</v>
          </cell>
          <cell r="E3495" t="str">
            <v>0,1  M3</v>
          </cell>
        </row>
        <row r="3496">
          <cell r="A3496" t="str">
            <v>b</v>
          </cell>
          <cell r="C3496" t="str">
            <v>Form Work</v>
          </cell>
          <cell r="D3496" t="str">
            <v>= 0.1*100</v>
          </cell>
          <cell r="H3496">
            <v>20</v>
          </cell>
          <cell r="I3496" t="str">
            <v>M2</v>
          </cell>
        </row>
        <row r="3498">
          <cell r="A3498" t="str">
            <v>2.</v>
          </cell>
          <cell r="C3498" t="str">
            <v>ALAT</v>
          </cell>
        </row>
        <row r="3499">
          <cell r="A3499" t="str">
            <v>2.a.</v>
          </cell>
          <cell r="C3499" t="str">
            <v>EXCAVATOR</v>
          </cell>
          <cell r="G3499" t="str">
            <v>(E10)</v>
          </cell>
        </row>
        <row r="3500">
          <cell r="C3500" t="str">
            <v>Kapasitas Bucket</v>
          </cell>
          <cell r="G3500" t="str">
            <v>V</v>
          </cell>
          <cell r="H3500">
            <v>0.93</v>
          </cell>
          <cell r="I3500" t="str">
            <v>M3</v>
          </cell>
        </row>
        <row r="3501">
          <cell r="C3501" t="str">
            <v>Faktor Bucket</v>
          </cell>
          <cell r="G3501" t="str">
            <v>Fb</v>
          </cell>
          <cell r="H3501">
            <v>1</v>
          </cell>
          <cell r="I3501" t="str">
            <v>-</v>
          </cell>
        </row>
        <row r="3502">
          <cell r="C3502" t="str">
            <v>Faktor  Efisiensi alat</v>
          </cell>
          <cell r="G3502" t="str">
            <v>Fa</v>
          </cell>
          <cell r="H3502">
            <v>0.83</v>
          </cell>
          <cell r="I3502" t="str">
            <v>-</v>
          </cell>
        </row>
        <row r="3503">
          <cell r="C3503" t="str">
            <v>Faktor Konversi</v>
          </cell>
          <cell r="G3503" t="str">
            <v>Fv</v>
          </cell>
          <cell r="H3503">
            <v>0.9</v>
          </cell>
        </row>
        <row r="3505">
          <cell r="C3505" t="str">
            <v>Waktu siklus</v>
          </cell>
          <cell r="G3505" t="str">
            <v>Ts1</v>
          </cell>
        </row>
        <row r="3506">
          <cell r="C3506" t="str">
            <v>- Menggali,  memuat dan berputar</v>
          </cell>
          <cell r="G3506" t="str">
            <v>T1</v>
          </cell>
          <cell r="H3506">
            <v>0.317</v>
          </cell>
          <cell r="I3506" t="str">
            <v>menit</v>
          </cell>
        </row>
        <row r="3507">
          <cell r="C3507" t="str">
            <v>- Lain-lain</v>
          </cell>
          <cell r="G3507" t="str">
            <v>T2</v>
          </cell>
          <cell r="H3507">
            <v>0.5</v>
          </cell>
          <cell r="I3507" t="str">
            <v>menit</v>
          </cell>
        </row>
        <row r="3508">
          <cell r="G3508" t="str">
            <v>Ts1</v>
          </cell>
          <cell r="H3508">
            <v>0.81699999999999995</v>
          </cell>
          <cell r="I3508" t="str">
            <v>menit</v>
          </cell>
        </row>
        <row r="3510">
          <cell r="C3510" t="str">
            <v>Kap. Prod. / jam =</v>
          </cell>
          <cell r="D3510" t="str">
            <v>V  x Fb x Fa x Fv x  60</v>
          </cell>
          <cell r="G3510" t="str">
            <v>Q1</v>
          </cell>
          <cell r="H3510">
            <v>5.1019094247246022</v>
          </cell>
          <cell r="I3510" t="str">
            <v xml:space="preserve">M3  </v>
          </cell>
        </row>
        <row r="3511">
          <cell r="D3511" t="str">
            <v>Ts1 x Fk</v>
          </cell>
        </row>
        <row r="3513">
          <cell r="C3513" t="str">
            <v>Koefisien Alat / M3</v>
          </cell>
          <cell r="D3513" t="str">
            <v xml:space="preserve"> =  1  :  Q1</v>
          </cell>
          <cell r="G3513" t="str">
            <v>-</v>
          </cell>
          <cell r="H3513">
            <v>0.19600504766977109</v>
          </cell>
          <cell r="I3513" t="str">
            <v>Jam</v>
          </cell>
        </row>
        <row r="3517">
          <cell r="A3517" t="str">
            <v>2.b.</v>
          </cell>
          <cell r="C3517" t="str">
            <v>SLIP FORM PAVER</v>
          </cell>
        </row>
        <row r="3522">
          <cell r="A3522" t="str">
            <v>2.c.</v>
          </cell>
          <cell r="C3522" t="str">
            <v>CONCRETE VIBRATOR</v>
          </cell>
          <cell r="G3522" t="str">
            <v>(E20)</v>
          </cell>
        </row>
        <row r="3523">
          <cell r="C3523" t="str">
            <v>Kebutuhan Alat Penggetar Beton ini disesuaikan dengan</v>
          </cell>
        </row>
        <row r="3524">
          <cell r="C3524" t="str">
            <v>kapasitas produksi Concrete  Pump</v>
          </cell>
        </row>
        <row r="3525">
          <cell r="C3525" t="str">
            <v>Kap. Prod. / jam  =</v>
          </cell>
          <cell r="G3525" t="str">
            <v>Q3</v>
          </cell>
          <cell r="H3525">
            <v>10</v>
          </cell>
          <cell r="I3525" t="str">
            <v>M3</v>
          </cell>
          <cell r="J3525" t="str">
            <v>Cek Kap prod</v>
          </cell>
        </row>
        <row r="3526">
          <cell r="C3526" t="str">
            <v xml:space="preserve">Kebutuhan utk </v>
          </cell>
          <cell r="D3526">
            <v>100</v>
          </cell>
          <cell r="E3526" t="str">
            <v>M3</v>
          </cell>
          <cell r="G3526" t="str">
            <v>(E20)</v>
          </cell>
          <cell r="H3526">
            <v>10.5</v>
          </cell>
          <cell r="I3526" t="str">
            <v>jam</v>
          </cell>
        </row>
        <row r="3528">
          <cell r="A3528" t="str">
            <v>2.c.</v>
          </cell>
          <cell r="C3528" t="str">
            <v>ALAT BANTU</v>
          </cell>
        </row>
        <row r="3529">
          <cell r="C3529" t="str">
            <v>Diperlukan  :</v>
          </cell>
        </row>
        <row r="3530">
          <cell r="C3530" t="str">
            <v>- Sekop</v>
          </cell>
          <cell r="D3530" t="str">
            <v>=  2  buah</v>
          </cell>
        </row>
        <row r="3531">
          <cell r="C3531" t="str">
            <v>- Pacul</v>
          </cell>
          <cell r="D3531" t="str">
            <v>=  2  buah</v>
          </cell>
        </row>
        <row r="3532">
          <cell r="C3532" t="str">
            <v>Dan lain-lain</v>
          </cell>
        </row>
        <row r="3534">
          <cell r="A3534" t="str">
            <v>3.</v>
          </cell>
          <cell r="C3534" t="str">
            <v>TENAGA</v>
          </cell>
        </row>
        <row r="3535">
          <cell r="C3535" t="str">
            <v xml:space="preserve">Kebutuhan utk </v>
          </cell>
          <cell r="D3535">
            <v>100</v>
          </cell>
          <cell r="E3535" t="str">
            <v>M3</v>
          </cell>
        </row>
        <row r="3536">
          <cell r="C3536" t="str">
            <v>- Pengawas</v>
          </cell>
          <cell r="E3536">
            <v>0</v>
          </cell>
          <cell r="G3536" t="str">
            <v>Pg</v>
          </cell>
          <cell r="H3536">
            <v>7</v>
          </cell>
          <cell r="I3536" t="str">
            <v>hour</v>
          </cell>
        </row>
        <row r="3537">
          <cell r="C3537" t="str">
            <v>- Mandor</v>
          </cell>
          <cell r="E3537" t="str">
            <v>= 1 orang hari</v>
          </cell>
          <cell r="G3537" t="str">
            <v>M</v>
          </cell>
          <cell r="H3537">
            <v>21</v>
          </cell>
          <cell r="I3537" t="str">
            <v>hour</v>
          </cell>
        </row>
        <row r="3538">
          <cell r="C3538" t="str">
            <v>- Tukang/ Tenaga  trampil</v>
          </cell>
          <cell r="E3538">
            <v>0</v>
          </cell>
          <cell r="G3538" t="str">
            <v>Tb</v>
          </cell>
          <cell r="H3538">
            <v>35</v>
          </cell>
          <cell r="I3538" t="str">
            <v>hour</v>
          </cell>
        </row>
        <row r="3539">
          <cell r="C3539" t="str">
            <v>- Pekerja</v>
          </cell>
          <cell r="E3539" t="str">
            <v>= 2 orang hari</v>
          </cell>
          <cell r="G3539" t="str">
            <v>P</v>
          </cell>
          <cell r="H3539">
            <v>49</v>
          </cell>
          <cell r="I3539" t="str">
            <v>hour</v>
          </cell>
        </row>
        <row r="3542">
          <cell r="C3542" t="str">
            <v>DOMINAN: Slip Form Paver</v>
          </cell>
        </row>
        <row r="3553">
          <cell r="A3553" t="str">
            <v>ITEM  PEMBAYARAN</v>
          </cell>
          <cell r="E3553" t="str">
            <v xml:space="preserve">:  5.7 (1) </v>
          </cell>
          <cell r="J3553" t="str">
            <v>Analisa EI-7171</v>
          </cell>
        </row>
        <row r="3554">
          <cell r="A3554" t="str">
            <v>JENIS PEKERJAAN</v>
          </cell>
          <cell r="E3554" t="str">
            <v>: Wet  Lean Concrete (Tebal 10 cm)</v>
          </cell>
        </row>
        <row r="3555">
          <cell r="A3555" t="str">
            <v xml:space="preserve">SATUAN                                          </v>
          </cell>
          <cell r="E3555" t="str">
            <v>: M3</v>
          </cell>
        </row>
        <row r="3558">
          <cell r="A3558" t="str">
            <v>UNIT PERHITUNGAN :</v>
          </cell>
          <cell r="D3558">
            <v>100</v>
          </cell>
          <cell r="E3558" t="str">
            <v>M3</v>
          </cell>
          <cell r="G3558" t="str">
            <v xml:space="preserve">        URAIAN ANALISA HARGA SATUAN</v>
          </cell>
        </row>
        <row r="3560">
          <cell r="A3560" t="str">
            <v>4.</v>
          </cell>
          <cell r="C3560" t="str">
            <v>HARGA DASAR SATUAN UPAH, BAHAN DAN ALAT</v>
          </cell>
        </row>
        <row r="3561">
          <cell r="C3561" t="str">
            <v>Lihat lampiran.</v>
          </cell>
        </row>
        <row r="3563">
          <cell r="A3563" t="str">
            <v>5.</v>
          </cell>
          <cell r="C3563" t="str">
            <v>ANALISA HARGA SATUAN PEKERJAAN</v>
          </cell>
        </row>
        <row r="3564">
          <cell r="C3564" t="str">
            <v>Lihat perhitungan dalam FORMULIR STANDAR UNTUK</v>
          </cell>
        </row>
        <row r="3565">
          <cell r="C3565" t="str">
            <v>PEREKEMAN ANALISA MASING-MASING HARGA</v>
          </cell>
        </row>
        <row r="3566">
          <cell r="C3566" t="str">
            <v>SATUAN.</v>
          </cell>
        </row>
        <row r="3567">
          <cell r="C3567" t="str">
            <v>Didapat Harga Satuan Pekerjaan :</v>
          </cell>
        </row>
        <row r="3569">
          <cell r="C3569" t="str">
            <v xml:space="preserve">Rp.  </v>
          </cell>
          <cell r="D3569">
            <v>56726.178538879387</v>
          </cell>
          <cell r="E3569" t="str">
            <v xml:space="preserve"> / M2</v>
          </cell>
        </row>
        <row r="3572">
          <cell r="A3572" t="str">
            <v>6.</v>
          </cell>
          <cell r="C3572" t="str">
            <v>WAKTU PELAKSANAAN YANG DIPERLUKAN</v>
          </cell>
        </row>
        <row r="3573">
          <cell r="C3573" t="str">
            <v>Masa Pelaksanaan :</v>
          </cell>
          <cell r="D3573" t="str">
            <v>. . . . . . . . . . . .</v>
          </cell>
          <cell r="E3573" t="str">
            <v>bulan</v>
          </cell>
        </row>
        <row r="3575">
          <cell r="A3575" t="str">
            <v>7.</v>
          </cell>
          <cell r="C3575" t="str">
            <v>VOLUME PEKERJAAN YANG DIPERLUKAN</v>
          </cell>
        </row>
        <row r="3576">
          <cell r="C3576" t="str">
            <v>Volume pekerjaan  :</v>
          </cell>
          <cell r="D3576">
            <v>1</v>
          </cell>
          <cell r="E3576" t="str">
            <v>M2</v>
          </cell>
        </row>
        <row r="3582">
          <cell r="A3582" t="str">
            <v>ITEM PEMBAYARAN NO.</v>
          </cell>
          <cell r="D3582" t="str">
            <v>:  5.7 (2)</v>
          </cell>
          <cell r="J3582" t="str">
            <v>Analisa EI-511</v>
          </cell>
        </row>
        <row r="3583">
          <cell r="A3583" t="str">
            <v>JENIS PEKERJAAN</v>
          </cell>
          <cell r="D3583" t="str">
            <v>: Sand Bedding (t=5 cm)</v>
          </cell>
        </row>
        <row r="3584">
          <cell r="A3584" t="str">
            <v>SATUAN PEMBAYARAN</v>
          </cell>
          <cell r="D3584" t="str">
            <v>:  M2</v>
          </cell>
          <cell r="H3584" t="str">
            <v xml:space="preserve">         URAIAN ANALISA HARGA SATUAN</v>
          </cell>
        </row>
        <row r="3587">
          <cell r="A3587" t="str">
            <v>No.</v>
          </cell>
          <cell r="C3587" t="str">
            <v>U R A I A N</v>
          </cell>
          <cell r="G3587" t="str">
            <v>KODE</v>
          </cell>
          <cell r="H3587" t="str">
            <v>KOEF.</v>
          </cell>
          <cell r="I3587" t="str">
            <v>SATUAN</v>
          </cell>
          <cell r="J3587" t="str">
            <v>KETERANGAN</v>
          </cell>
        </row>
        <row r="3590">
          <cell r="A3590" t="str">
            <v>I.</v>
          </cell>
          <cell r="C3590" t="str">
            <v>ASUMSI</v>
          </cell>
        </row>
        <row r="3591">
          <cell r="A3591">
            <v>1</v>
          </cell>
          <cell r="C3591" t="str">
            <v>Pekerjaan dilakukan secara mekanis</v>
          </cell>
        </row>
        <row r="3592">
          <cell r="A3592">
            <v>2</v>
          </cell>
          <cell r="C3592" t="str">
            <v>Lokasi pekerjaan : sepanjang jalan</v>
          </cell>
        </row>
        <row r="3593">
          <cell r="A3593">
            <v>3</v>
          </cell>
          <cell r="C3593" t="str">
            <v>Kondisi Jalan   :  sedang / baik</v>
          </cell>
        </row>
        <row r="3594">
          <cell r="A3594">
            <v>4</v>
          </cell>
          <cell r="C3594" t="str">
            <v>Jam kerja efektif per-hari</v>
          </cell>
          <cell r="G3594" t="str">
            <v>Tk</v>
          </cell>
          <cell r="H3594">
            <v>7</v>
          </cell>
          <cell r="I3594" t="str">
            <v>Jam</v>
          </cell>
        </row>
        <row r="3595">
          <cell r="A3595">
            <v>5</v>
          </cell>
          <cell r="C3595" t="str">
            <v>Faktor pengembangan bahan</v>
          </cell>
          <cell r="G3595" t="str">
            <v>Fk</v>
          </cell>
          <cell r="H3595">
            <v>1.17</v>
          </cell>
          <cell r="I3595" t="str">
            <v>-</v>
          </cell>
        </row>
        <row r="3596">
          <cell r="A3596">
            <v>6</v>
          </cell>
          <cell r="C3596" t="str">
            <v>Tebal hamparan padat</v>
          </cell>
          <cell r="G3596" t="str">
            <v>t</v>
          </cell>
          <cell r="H3596">
            <v>0.05</v>
          </cell>
          <cell r="I3596" t="str">
            <v>M</v>
          </cell>
        </row>
        <row r="3598">
          <cell r="A3598" t="str">
            <v>II.</v>
          </cell>
          <cell r="C3598" t="str">
            <v>URUTAN KERJA</v>
          </cell>
        </row>
        <row r="3599">
          <cell r="A3599">
            <v>1</v>
          </cell>
          <cell r="C3599" t="str">
            <v>Wheel Loader memuat ke dalam Dump Truck</v>
          </cell>
        </row>
        <row r="3600">
          <cell r="A3600">
            <v>2</v>
          </cell>
          <cell r="C3600" t="str">
            <v>Dump Truck mengangkut ke lapangan dengan jarak</v>
          </cell>
        </row>
        <row r="3601">
          <cell r="C3601" t="str">
            <v>quari ke lapangan</v>
          </cell>
          <cell r="G3601" t="str">
            <v>L</v>
          </cell>
          <cell r="H3601">
            <v>80.61</v>
          </cell>
          <cell r="I3601" t="str">
            <v>Km</v>
          </cell>
        </row>
        <row r="3602">
          <cell r="A3602">
            <v>3</v>
          </cell>
          <cell r="C3602" t="str">
            <v>Material dihampar dengan menggunakan Motor Grader</v>
          </cell>
        </row>
        <row r="3603">
          <cell r="A3603">
            <v>4</v>
          </cell>
          <cell r="C3603" t="str">
            <v>Hamparan material disiram air dengan Watertank Truck</v>
          </cell>
        </row>
        <row r="3604">
          <cell r="C3604" t="str">
            <v>(sebelum pelaksanaan pemadatan) dan dipadatkan</v>
          </cell>
        </row>
        <row r="3605">
          <cell r="C3605" t="str">
            <v>dengan menggunakan Tandem Roller</v>
          </cell>
        </row>
        <row r="3606">
          <cell r="A3606">
            <v>5</v>
          </cell>
          <cell r="C3606" t="str">
            <v>Selama pemadatan sekelompok pekerja  akan</v>
          </cell>
        </row>
        <row r="3607">
          <cell r="C3607" t="str">
            <v>merapikan tepi hamparan dan level permukaan</v>
          </cell>
        </row>
        <row r="3608">
          <cell r="C3608" t="str">
            <v>dengan menggunakan alat bantu</v>
          </cell>
        </row>
        <row r="3610">
          <cell r="A3610" t="str">
            <v>III.</v>
          </cell>
          <cell r="C3610" t="str">
            <v>PEMAKAIAN BAHAN, ALAT DAN TENAGA</v>
          </cell>
        </row>
        <row r="3611">
          <cell r="A3611" t="str">
            <v xml:space="preserve">   1.</v>
          </cell>
          <cell r="C3611" t="str">
            <v>BAHAN</v>
          </cell>
        </row>
      </sheetData>
      <sheetData sheetId="1" refreshError="1"/>
    </sheetDataSet>
  </externalBook>
</externalLink>
</file>

<file path=xl/externalLinks/externalLink272.xml><?xml version="1.0" encoding="utf-8"?>
<externalLink xmlns="http://schemas.openxmlformats.org/spreadsheetml/2006/main">
  <externalBook xmlns:r="http://schemas.openxmlformats.org/officeDocument/2006/relationships" r:id="rId1">
    <sheetNames>
      <sheetName val="NP"/>
      <sheetName val="NP (2)"/>
    </sheetNames>
    <sheetDataSet>
      <sheetData sheetId="0"/>
      <sheetData sheetId="1"/>
    </sheetDataSet>
  </externalBook>
</externalLink>
</file>

<file path=xl/externalLinks/externalLink273.xml><?xml version="1.0" encoding="utf-8"?>
<externalLink xmlns="http://schemas.openxmlformats.org/spreadsheetml/2006/main">
  <externalBook xmlns:r="http://schemas.openxmlformats.org/officeDocument/2006/relationships" r:id="rId1">
    <sheetNames>
      <sheetName val="Baja Tulangan"/>
      <sheetName val="Beton"/>
      <sheetName val="Concreting"/>
      <sheetName val="Cnth Itungan Girder"/>
      <sheetName val="Cnth Itungan Girder juga"/>
      <sheetName val="Diafragma"/>
      <sheetName val="Dndng Sumuran"/>
      <sheetName val="Expntion Joints"/>
      <sheetName val="Exp Joint"/>
      <sheetName val="Formwork"/>
      <sheetName val="Geotxtil"/>
      <sheetName val="Girder 16.6"/>
      <sheetName val="Girder 17.6"/>
      <sheetName val="Girder 22.6"/>
      <sheetName val="Girder 25.6"/>
      <sheetName val="Girder 28.6"/>
      <sheetName val="Girder 30.8"/>
      <sheetName val="Girder 31.8"/>
      <sheetName val="Girder 35.8"/>
      <sheetName val="Lean Concr"/>
      <sheetName val="K500"/>
      <sheetName val="K400"/>
      <sheetName val="K350"/>
      <sheetName val="K300"/>
      <sheetName val="K250"/>
      <sheetName val="K175"/>
      <sheetName val="K125(lama)"/>
      <sheetName val="K1250(baru)"/>
      <sheetName val="Kolom"/>
      <sheetName val="Psngan Batu"/>
      <sheetName val="Pembongkaran"/>
      <sheetName val="Perk Beton"/>
      <sheetName val="Sand-Bedding"/>
      <sheetName val="Staging"/>
      <sheetName val="Tiang Pancang"/>
    </sheetNames>
    <sheetDataSet>
      <sheetData sheetId="0"/>
      <sheetData sheetId="1">
        <row r="2153">
          <cell r="T2153" t="str">
            <v>Analisa LI-7103</v>
          </cell>
        </row>
        <row r="2155">
          <cell r="L2155" t="str">
            <v>FORMULIR STANDAR UNTUK</v>
          </cell>
        </row>
        <row r="2156">
          <cell r="L2156" t="str">
            <v>PEREKAMAN ANALISA MASING-MASING HARGA SATUAN</v>
          </cell>
        </row>
        <row r="2157">
          <cell r="L2157" t="str">
            <v/>
          </cell>
        </row>
        <row r="2160">
          <cell r="L2160" t="str">
            <v>PROYEK</v>
          </cell>
          <cell r="O2160" t="str">
            <v>: ADB Earthquake and Tsunami Emergency Support Project (ETESP)</v>
          </cell>
        </row>
        <row r="2161">
          <cell r="L2161" t="str">
            <v>No. PAKET KONTRAK</v>
          </cell>
          <cell r="O2161" t="str">
            <v>: Package 4 East Coast Road 1</v>
          </cell>
        </row>
        <row r="2162">
          <cell r="L2162" t="str">
            <v>NAMA PAKET</v>
          </cell>
          <cell r="O2162" t="str">
            <v>: Contract XI</v>
          </cell>
        </row>
        <row r="2163">
          <cell r="L2163" t="str">
            <v>PROP / KAB / KODYA</v>
          </cell>
          <cell r="O2163" t="str">
            <v>: Nanggroe Aceh Darussalam (NAD)</v>
          </cell>
        </row>
        <row r="2164">
          <cell r="L2164" t="str">
            <v>ITEM PEMBAYARAN NO.</v>
          </cell>
          <cell r="O2164" t="str">
            <v>:  7.10 (3)</v>
          </cell>
          <cell r="R2164" t="str">
            <v>PERKIRAAN VOL. PEK.</v>
          </cell>
          <cell r="T2164" t="str">
            <v>:</v>
          </cell>
          <cell r="U2164">
            <v>0</v>
          </cell>
        </row>
        <row r="2165">
          <cell r="L2165" t="str">
            <v>JENIS PEKERJAAN</v>
          </cell>
          <cell r="O2165" t="str">
            <v>:  Bronjong (Gabions)</v>
          </cell>
          <cell r="R2165" t="str">
            <v>TOTAL HARGA (Rp.)</v>
          </cell>
          <cell r="T2165" t="str">
            <v>:</v>
          </cell>
          <cell r="U2165">
            <v>0</v>
          </cell>
        </row>
        <row r="2166">
          <cell r="L2166" t="str">
            <v>SATUAN PEMBAYARAN</v>
          </cell>
          <cell r="O2166" t="str">
            <v>:  M3</v>
          </cell>
          <cell r="R2166" t="str">
            <v>% THD. BIAYA PROYEK</v>
          </cell>
          <cell r="T2166" t="str">
            <v>:</v>
          </cell>
          <cell r="U2166" t="e">
            <v>#DIV/0!</v>
          </cell>
        </row>
        <row r="2169">
          <cell r="Q2169" t="str">
            <v>PERKIRAAN</v>
          </cell>
          <cell r="R2169" t="str">
            <v>HARGA</v>
          </cell>
          <cell r="S2169" t="str">
            <v>JUMLAH</v>
          </cell>
        </row>
        <row r="2170">
          <cell r="L2170" t="str">
            <v>NO.</v>
          </cell>
          <cell r="N2170" t="str">
            <v>KOMPONEN</v>
          </cell>
          <cell r="P2170" t="str">
            <v>SATUAN</v>
          </cell>
          <cell r="Q2170" t="str">
            <v>KUANTITAS</v>
          </cell>
          <cell r="R2170" t="str">
            <v>SATUAN</v>
          </cell>
          <cell r="S2170" t="str">
            <v>HARGA</v>
          </cell>
        </row>
        <row r="2171">
          <cell r="R2171" t="str">
            <v>(Rp.)</v>
          </cell>
          <cell r="S2171" t="str">
            <v>(Rp.)</v>
          </cell>
        </row>
        <row r="2174">
          <cell r="L2174" t="str">
            <v>A.</v>
          </cell>
          <cell r="N2174" t="str">
            <v>TENAGA</v>
          </cell>
        </row>
        <row r="2176">
          <cell r="L2176" t="str">
            <v>1.</v>
          </cell>
          <cell r="N2176" t="str">
            <v>Pekerja Biasa</v>
          </cell>
          <cell r="O2176" t="str">
            <v>(L01)</v>
          </cell>
          <cell r="P2176" t="str">
            <v>jam</v>
          </cell>
          <cell r="Q2176">
            <v>5.25</v>
          </cell>
          <cell r="R2176">
            <v>5000</v>
          </cell>
          <cell r="U2176">
            <v>26250</v>
          </cell>
        </row>
        <row r="2177">
          <cell r="L2177" t="str">
            <v>2.</v>
          </cell>
          <cell r="N2177" t="str">
            <v>Tukang</v>
          </cell>
          <cell r="O2177" t="str">
            <v>(L02)</v>
          </cell>
          <cell r="P2177" t="str">
            <v>jam</v>
          </cell>
          <cell r="Q2177">
            <v>2.625</v>
          </cell>
          <cell r="R2177">
            <v>7500</v>
          </cell>
          <cell r="U2177">
            <v>19687.5</v>
          </cell>
        </row>
        <row r="2178">
          <cell r="L2178" t="str">
            <v>3.</v>
          </cell>
          <cell r="N2178" t="str">
            <v>Mandor</v>
          </cell>
          <cell r="O2178" t="str">
            <v>(L03)</v>
          </cell>
          <cell r="P2178" t="str">
            <v>jam</v>
          </cell>
          <cell r="Q2178">
            <v>0.875</v>
          </cell>
          <cell r="R2178">
            <v>6250</v>
          </cell>
          <cell r="U2178">
            <v>5468.75</v>
          </cell>
        </row>
        <row r="2180">
          <cell r="Q2180" t="str">
            <v xml:space="preserve">JUMLAH HARGA TENAGA   </v>
          </cell>
          <cell r="U2180">
            <v>51406.25</v>
          </cell>
        </row>
        <row r="2182">
          <cell r="L2182" t="str">
            <v>B.</v>
          </cell>
          <cell r="N2182" t="str">
            <v>BAHAN</v>
          </cell>
        </row>
        <row r="2184">
          <cell r="L2184" t="str">
            <v>1.</v>
          </cell>
          <cell r="N2184" t="str">
            <v xml:space="preserve">Kawat Bronjong </v>
          </cell>
          <cell r="O2184" t="str">
            <v>(M57)</v>
          </cell>
          <cell r="P2184" t="str">
            <v>Kg</v>
          </cell>
          <cell r="Q2184">
            <v>15</v>
          </cell>
          <cell r="R2184">
            <v>13850</v>
          </cell>
          <cell r="U2184">
            <v>207750</v>
          </cell>
        </row>
        <row r="2185">
          <cell r="L2185" t="str">
            <v>2.</v>
          </cell>
          <cell r="N2185" t="str">
            <v>Batu</v>
          </cell>
          <cell r="O2185" t="e">
            <v>#REF!</v>
          </cell>
          <cell r="P2185" t="str">
            <v>M3</v>
          </cell>
          <cell r="Q2185">
            <v>1.1000000000000001</v>
          </cell>
          <cell r="R2185">
            <v>61300</v>
          </cell>
          <cell r="U2185">
            <v>67430</v>
          </cell>
        </row>
        <row r="2190">
          <cell r="Q2190" t="str">
            <v xml:space="preserve">JUMLAH HARGA BAHAN   </v>
          </cell>
          <cell r="U2190">
            <v>275180</v>
          </cell>
        </row>
        <row r="2192">
          <cell r="L2192" t="str">
            <v>C.</v>
          </cell>
          <cell r="N2192" t="str">
            <v>PERALATAN</v>
          </cell>
        </row>
        <row r="2194">
          <cell r="L2194" t="str">
            <v>1.</v>
          </cell>
          <cell r="N2194" t="str">
            <v>Alat Bantu</v>
          </cell>
          <cell r="P2194" t="str">
            <v>Ls</v>
          </cell>
          <cell r="Q2194">
            <v>1</v>
          </cell>
          <cell r="R2194">
            <v>750</v>
          </cell>
          <cell r="U2194">
            <v>750</v>
          </cell>
        </row>
        <row r="2202">
          <cell r="Q2202" t="str">
            <v xml:space="preserve">JUMLAH HARGA PERALATAN   </v>
          </cell>
          <cell r="U2202">
            <v>750</v>
          </cell>
        </row>
        <row r="2204">
          <cell r="L2204" t="str">
            <v>D.</v>
          </cell>
          <cell r="N2204" t="str">
            <v>JUMLAH HARGA TENAGA, BAHAN DAN PERALATAN  ( A + B + C )</v>
          </cell>
          <cell r="U2204">
            <v>327336.25</v>
          </cell>
        </row>
        <row r="2205">
          <cell r="L2205" t="str">
            <v>E.</v>
          </cell>
          <cell r="N2205" t="str">
            <v>OVERHEAD &amp; PROFIT</v>
          </cell>
          <cell r="P2205">
            <v>10</v>
          </cell>
          <cell r="Q2205" t="str">
            <v>%  x  D</v>
          </cell>
          <cell r="U2205">
            <v>32733.625</v>
          </cell>
        </row>
        <row r="2206">
          <cell r="L2206" t="str">
            <v>F.</v>
          </cell>
          <cell r="N2206" t="str">
            <v>HARGA SATUAN PEKERJAAN  ( D + E )</v>
          </cell>
          <cell r="U2206">
            <v>360069.875</v>
          </cell>
        </row>
        <row r="2207">
          <cell r="L2207" t="str">
            <v>Note: 1</v>
          </cell>
          <cell r="N2207" t="str">
            <v>SATUAN dapat berdasarkan atas jam operasi untuk Tenaga Kerja dan Peralatan, volume dan/atau ukuran</v>
          </cell>
        </row>
        <row r="2208">
          <cell r="N2208" t="str">
            <v>berat untuk bahan-bahan.</v>
          </cell>
        </row>
        <row r="2209">
          <cell r="L2209">
            <v>2</v>
          </cell>
          <cell r="N2209" t="str">
            <v>Kuantitas satuan adalah kuantitas setiap komponen untuk menyelesaikan satu satuan pekerjaan dari nomor</v>
          </cell>
        </row>
        <row r="2210">
          <cell r="N2210" t="str">
            <v>mata pembayaran.</v>
          </cell>
        </row>
        <row r="2211">
          <cell r="L2211">
            <v>3</v>
          </cell>
          <cell r="N2211" t="str">
            <v>Biaya satuan untuk peralatan sudah termasuk bahan bakar, bahan habis dipakai dan operator.</v>
          </cell>
        </row>
        <row r="2212">
          <cell r="L2212">
            <v>4</v>
          </cell>
          <cell r="N2212" t="str">
            <v>Biaya satuan sudah termasuk pengeluaran untuk seluruh pajak yang berkaitan (tetapi tidak termasuk PPN</v>
          </cell>
        </row>
        <row r="2213">
          <cell r="N2213" t="str">
            <v>yang dibayar dari kontrak) dan biaya-biaya lainnya.</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274.xml><?xml version="1.0" encoding="utf-8"?>
<externalLink xmlns="http://schemas.openxmlformats.org/spreadsheetml/2006/main">
  <externalBook xmlns:r="http://schemas.openxmlformats.org/officeDocument/2006/relationships" r:id="rId1">
    <sheetNames>
      <sheetName val="Baja Tulangan"/>
      <sheetName val="Beton"/>
      <sheetName val="Concreting"/>
      <sheetName val="Cnth Itungan Girder"/>
      <sheetName val="Cnth Itungan Girder juga"/>
      <sheetName val="Diafragma"/>
      <sheetName val="Dndng Sumuran"/>
      <sheetName val="Expntion Joints"/>
      <sheetName val="Exp Joint"/>
      <sheetName val="Formwork"/>
      <sheetName val="Geotxtil"/>
      <sheetName val="Girder 16.6"/>
      <sheetName val="Girder 17.6"/>
      <sheetName val="Girder 22.6"/>
      <sheetName val="Girder 25.6"/>
      <sheetName val="Girder 28.6"/>
      <sheetName val="Girder 30.8"/>
      <sheetName val="Girder 31.8"/>
      <sheetName val="Girder 35.8"/>
      <sheetName val="Lean Concr"/>
      <sheetName val="K500"/>
      <sheetName val="K400"/>
      <sheetName val="K350"/>
      <sheetName val="K300"/>
      <sheetName val="K250"/>
      <sheetName val="K175"/>
      <sheetName val="K125"/>
      <sheetName val="Kolom"/>
      <sheetName val="Psngan Batu"/>
      <sheetName val="Pembongkaran"/>
      <sheetName val="Perk Beton"/>
      <sheetName val="Sand-Bedding"/>
      <sheetName val="Staging"/>
      <sheetName val="Tiang Panca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275.xml><?xml version="1.0" encoding="utf-8"?>
<externalLink xmlns="http://schemas.openxmlformats.org/spreadsheetml/2006/main">
  <externalBook xmlns:r="http://schemas.openxmlformats.org/officeDocument/2006/relationships" r:id="rId1">
    <sheetNames>
      <sheetName val="Schedule pelaks"/>
      <sheetName val="MOBILISASI"/>
      <sheetName val="Rekap"/>
      <sheetName val="Rab"/>
      <sheetName val="harga SATUAN"/>
      <sheetName val="harga SATUAN (2)"/>
      <sheetName val="HARGA SATUAN UPAH"/>
      <sheetName val="Upah, Bahan, Alat"/>
      <sheetName val="analaisaNP"/>
      <sheetName val="ALAT"/>
      <sheetName val="NP"/>
      <sheetName val="Peralatan"/>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76.xml><?xml version="1.0" encoding="utf-8"?>
<externalLink xmlns="http://schemas.openxmlformats.org/spreadsheetml/2006/main">
  <externalBook xmlns:r="http://schemas.openxmlformats.org/officeDocument/2006/relationships" r:id="rId1">
    <sheetNames>
      <sheetName val="00000"/>
      <sheetName val="Laporan Fisik"/>
      <sheetName val="S-Pgt"/>
      <sheetName val="Form A"/>
      <sheetName val="Form III"/>
      <sheetName val="Laporan_Fisik"/>
      <sheetName val="Form_A"/>
      <sheetName val="Form_III"/>
      <sheetName val="Beton"/>
      <sheetName val="SCHEDULE"/>
      <sheetName val="BOQ"/>
      <sheetName val="CH"/>
      <sheetName val="3-DIV4"/>
      <sheetName val="Kuantitas &amp; Harga"/>
      <sheetName val="NP"/>
      <sheetName val="3-DIV5"/>
      <sheetName val="Rekap Sal"/>
      <sheetName val="Peralatan"/>
      <sheetName val="Daf-Harg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77.xml><?xml version="1.0" encoding="utf-8"?>
<externalLink xmlns="http://schemas.openxmlformats.org/spreadsheetml/2006/main">
  <externalBook xmlns:r="http://schemas.openxmlformats.org/officeDocument/2006/relationships" r:id="rId1">
    <sheetNames>
      <sheetName val="TC (3)"/>
      <sheetName val="K-S"/>
      <sheetName val="ANALISA TEKNIS OK"/>
      <sheetName val="KULIT"/>
      <sheetName val="RAB"/>
      <sheetName val="ANALISA T"/>
      <sheetName val="A-BM"/>
      <sheetName val="BOW"/>
      <sheetName val="Up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78.xml><?xml version="1.0" encoding="utf-8"?>
<externalLink xmlns="http://schemas.openxmlformats.org/spreadsheetml/2006/main">
  <externalBook xmlns:r="http://schemas.openxmlformats.org/officeDocument/2006/relationships" r:id="rId1">
    <sheetNames>
      <sheetName val="Analisa K "/>
      <sheetName val="Analisa BOW"/>
      <sheetName val="Upah + Bahan"/>
      <sheetName val="Jalan "/>
      <sheetName val="Rekap"/>
      <sheetName val="Jemb"/>
      <sheetName val="3-DIV5"/>
    </sheetNames>
    <sheetDataSet>
      <sheetData sheetId="0"/>
      <sheetData sheetId="1">
        <row r="172">
          <cell r="N172">
            <v>9945.24</v>
          </cell>
        </row>
      </sheetData>
      <sheetData sheetId="2"/>
      <sheetData sheetId="3"/>
      <sheetData sheetId="4"/>
      <sheetData sheetId="5"/>
      <sheetData sheetId="6" refreshError="1"/>
    </sheetDataSet>
  </externalBook>
</externalLink>
</file>

<file path=xl/externalLinks/externalLink279.xml><?xml version="1.0" encoding="utf-8"?>
<externalLink xmlns="http://schemas.openxmlformats.org/spreadsheetml/2006/main">
  <externalBook xmlns:r="http://schemas.openxmlformats.org/officeDocument/2006/relationships" r:id="rId1">
    <sheetNames>
      <sheetName val="Penawaran"/>
      <sheetName val="Rekap"/>
      <sheetName val="Rekap Derecost"/>
      <sheetName val="BQ"/>
      <sheetName val="BQ(Derecost)"/>
      <sheetName val="Lamp-3a(Analisa)"/>
      <sheetName val="Lamp-3b(Ur-Anl)"/>
      <sheetName val="Anl-Alt"/>
      <sheetName val="Sheet3"/>
      <sheetName val="BQ (2)"/>
      <sheetName val="SAT-DAS"/>
      <sheetName val="Anl-Bhn"/>
      <sheetName val="Lamp-2 (Anl-1)"/>
      <sheetName val="Urai-Anl (1)"/>
      <sheetName val="Urai-Anl (2)"/>
      <sheetName val="Lamp-3b"/>
      <sheetName val="Lamp-1(Schedul)"/>
      <sheetName val="Lamp-4"/>
      <sheetName val="On-Site"/>
      <sheetName val="Lamp-6a"/>
      <sheetName val="Lamp-6b"/>
      <sheetName val="Lamp-7"/>
      <sheetName val="Lamp-8"/>
      <sheetName val="Lamp-13"/>
      <sheetName val="Lamp-9"/>
      <sheetName val="Lamp-10"/>
      <sheetName val="Lamp-11"/>
      <sheetName val="Lamp-12"/>
      <sheetName val="Lamp-14"/>
      <sheetName val="Anl-Alt "/>
      <sheetName val="D"/>
      <sheetName val="M"/>
      <sheetName val="0000"/>
      <sheetName val="XXXX"/>
      <sheetName val="Ls-Mobilisasi (OK)"/>
      <sheetName val="Ur-Anl (ok punya)"/>
      <sheetName val="Analisa (ok punya)"/>
      <sheetName val="Kuan&amp;Harga(BQ)"/>
      <sheetName val="Lamp-1 (Schedule ok"/>
      <sheetName val="Anl-Bhn (ok)"/>
      <sheetName val="Lamp-14 -Hit-Alt"/>
      <sheetName val="Lamp-13-Pengg Alat"/>
      <sheetName val="Lamp-4 (Pemel. Rutin)"/>
      <sheetName val="Lamp-5 (On Site)"/>
      <sheetName val="Lamp-6 (Plant)"/>
      <sheetName val="Lamp-7 (Df-Utm) ok"/>
      <sheetName val="Lamp-8 (Kont Seleksi)"/>
      <sheetName val="Lamp-9 (Df-Alat)"/>
      <sheetName val="Lamp-11 (Sub-kont) ok"/>
      <sheetName val="Lamp-14 (Lamp-Penaw) OK"/>
      <sheetName val="Ur-Anl (ok )"/>
      <sheetName val="Analisa (ok)"/>
      <sheetName val="Kuan&amp;Harga"/>
      <sheetName val="DFT UPAH &amp; BAHAN"/>
      <sheetName val="Analisa (ok)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80.xml><?xml version="1.0" encoding="utf-8"?>
<externalLink xmlns="http://schemas.openxmlformats.org/spreadsheetml/2006/main">
  <externalBook xmlns:r="http://schemas.openxmlformats.org/officeDocument/2006/relationships" r:id="rId1">
    <sheetNames>
      <sheetName val="DRUP (ASLI)"/>
      <sheetName val="cover"/>
      <sheetName val="analisa"/>
      <sheetName val="rab"/>
      <sheetName val="Sheet5"/>
      <sheetName val="Sheet6"/>
      <sheetName val="Sheet7"/>
      <sheetName val="Sheet8"/>
      <sheetName val="Sheet9"/>
      <sheetName val="Sheet10"/>
      <sheetName val="Sheet11"/>
      <sheetName val="Pengesahan"/>
      <sheetName val="Rekap"/>
      <sheetName val="Analis"/>
      <sheetName val="H.bh"/>
      <sheetName val="3-DIV5"/>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281.xml><?xml version="1.0" encoding="utf-8"?>
<externalLink xmlns="http://schemas.openxmlformats.org/spreadsheetml/2006/main">
  <externalBook xmlns:r="http://schemas.openxmlformats.org/officeDocument/2006/relationships" r:id="rId1">
    <sheetNames>
      <sheetName val="Rumus"/>
      <sheetName val="Rek.2"/>
      <sheetName val="bill.2"/>
      <sheetName val="Rekap BOQ KONTRAK"/>
      <sheetName val="BOQ KONTRAK"/>
      <sheetName val="Rumus (2)"/>
      <sheetName val="REKAP"/>
      <sheetName val="Kuantitas &amp; Harga"/>
      <sheetName val="Rekapitulasi"/>
      <sheetName val="Bill Kuantitas "/>
      <sheetName val="Perbandingan Hspk Oe"/>
      <sheetName val="Pekerjaan Utama"/>
      <sheetName val="Revisi 03A Baru (3)"/>
      <sheetName val="TYPICAL"/>
      <sheetName val="mayor item"/>
      <sheetName val="Revisi 03B Baru (3)"/>
      <sheetName val="Rekap Kontrol C"/>
      <sheetName val="%"/>
      <sheetName val="tipical"/>
      <sheetName val="taligitar"/>
    </sheetNames>
    <sheetDataSet>
      <sheetData sheetId="0" refreshError="1"/>
      <sheetData sheetId="1" refreshError="1"/>
      <sheetData sheetId="2" refreshError="1"/>
      <sheetData sheetId="3"/>
      <sheetData sheetId="4" refreshError="1"/>
      <sheetData sheetId="5" refreshError="1"/>
      <sheetData sheetId="6" refreshError="1"/>
      <sheetData sheetId="7">
        <row r="21">
          <cell r="I21">
            <v>37250000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82.xml><?xml version="1.0" encoding="utf-8"?>
<externalLink xmlns="http://schemas.openxmlformats.org/spreadsheetml/2006/main">
  <externalBook xmlns:r="http://schemas.openxmlformats.org/officeDocument/2006/relationships" r:id="rId1">
    <sheetNames>
      <sheetName val="0000"/>
      <sheetName val="XXXX"/>
      <sheetName val="Anl-Alt"/>
      <sheetName val="Ls-Mobilisasi (OK)"/>
      <sheetName val="REKAP(copy) ok"/>
      <sheetName val="Ur-Anl"/>
      <sheetName val="BQ(copy) ok"/>
      <sheetName val="Analisa (ok)"/>
      <sheetName val="SAT-DAS"/>
      <sheetName val="Anl-Bhn (ok)"/>
      <sheetName val="Lamp-14 -Hit-Alt"/>
      <sheetName val="Lamp-13-Pengg Alat"/>
      <sheetName val="Lamp-1 (Schedule ok"/>
      <sheetName val="Lamp-4 (Pemel. Rutin)"/>
      <sheetName val="Lamp-5 (On Site)"/>
      <sheetName val="Lamp-6 (Plant)"/>
      <sheetName val="Lamp-7 (Df-Utm) ok"/>
      <sheetName val="Lamp-8 (Kont Seleksi)"/>
      <sheetName val="Lamp-9 (Df-Alat)"/>
      <sheetName val="Lamp-10"/>
      <sheetName val="Lamp-11 (Sub-kont) ok"/>
      <sheetName val="Lamp-14 (Lamp-Penaw) OK"/>
      <sheetName val="Lamp-12 (Metod-Pel)"/>
      <sheetName val="Lamp-13 (Guna Alt)"/>
      <sheetName val="D"/>
      <sheetName val="In-Um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2">
          <cell r="J22">
            <v>127400</v>
          </cell>
        </row>
        <row r="33">
          <cell r="J33">
            <v>1040</v>
          </cell>
        </row>
        <row r="38">
          <cell r="J38">
            <v>5400</v>
          </cell>
        </row>
        <row r="53">
          <cell r="J53">
            <v>20879.03</v>
          </cell>
        </row>
        <row r="68">
          <cell r="J68">
            <v>87258.96</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83.xml><?xml version="1.0" encoding="utf-8"?>
<externalLink xmlns="http://schemas.openxmlformats.org/spreadsheetml/2006/main">
  <externalBook xmlns:r="http://schemas.openxmlformats.org/officeDocument/2006/relationships" r:id="rId1">
    <sheetNames>
      <sheetName val="Change"/>
      <sheetName val="Daftar"/>
      <sheetName val="SRT"/>
      <sheetName val="Sipil"/>
      <sheetName val="Rkp"/>
      <sheetName val="BOQ"/>
      <sheetName val="Ana"/>
      <sheetName val="SDY"/>
      <sheetName val="Meto"/>
      <sheetName val="Mos"/>
      <sheetName val="Lamp 1"/>
      <sheetName val="Lamp.12"/>
      <sheetName val="Lamp.11"/>
      <sheetName val="Sche"/>
      <sheetName val="u_Alat"/>
      <sheetName val="Inti"/>
      <sheetName val="Hitung"/>
      <sheetName val="Agg.A"/>
      <sheetName val="Ana .A"/>
      <sheetName val="Sheet1"/>
      <sheetName val="Alat"/>
      <sheetName val="Staf"/>
      <sheetName val="meth hsl neg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externalLinks/externalLink284.xml><?xml version="1.0" encoding="utf-8"?>
<externalLink xmlns="http://schemas.openxmlformats.org/spreadsheetml/2006/main">
  <externalBook xmlns:r="http://schemas.openxmlformats.org/officeDocument/2006/relationships" r:id="rId1">
    <sheetNames>
      <sheetName val="upah"/>
      <sheetName val="ANALISA"/>
      <sheetName val="RAB bangunan depan"/>
      <sheetName val="RAB bangunan belakang"/>
      <sheetName val="rekapitulasi"/>
      <sheetName val="jadwal"/>
      <sheetName val="H_BHN"/>
      <sheetName val="DRUP (ASLI)"/>
      <sheetName val="L 1"/>
      <sheetName val="SEX"/>
      <sheetName val="UPAH&amp;BAHAN"/>
      <sheetName val="NP"/>
      <sheetName val="Uraian Anl Gali"/>
      <sheetName val="AHSP"/>
      <sheetName val="L4c"/>
      <sheetName val="sat-das"/>
    </sheetNames>
    <sheetDataSet>
      <sheetData sheetId="0" refreshError="1">
        <row r="5">
          <cell r="F5">
            <v>50000</v>
          </cell>
        </row>
        <row r="14">
          <cell r="F14">
            <v>140000</v>
          </cell>
        </row>
        <row r="17">
          <cell r="F17">
            <v>34000</v>
          </cell>
        </row>
        <row r="18">
          <cell r="F18">
            <v>50000</v>
          </cell>
        </row>
        <row r="19">
          <cell r="F19">
            <v>45000</v>
          </cell>
        </row>
        <row r="20">
          <cell r="F20">
            <v>45000</v>
          </cell>
        </row>
        <row r="21">
          <cell r="F21">
            <v>47500</v>
          </cell>
        </row>
        <row r="28">
          <cell r="F28">
            <v>65000</v>
          </cell>
        </row>
        <row r="32">
          <cell r="F32">
            <v>3500000</v>
          </cell>
        </row>
        <row r="33">
          <cell r="F33">
            <v>2700000</v>
          </cell>
        </row>
        <row r="35">
          <cell r="F35">
            <v>7500</v>
          </cell>
        </row>
        <row r="39">
          <cell r="F39">
            <v>70000</v>
          </cell>
        </row>
        <row r="40">
          <cell r="F40">
            <v>15000</v>
          </cell>
        </row>
        <row r="41">
          <cell r="F41">
            <v>92000</v>
          </cell>
        </row>
        <row r="44">
          <cell r="F44">
            <v>16500</v>
          </cell>
        </row>
        <row r="45">
          <cell r="F45">
            <v>12500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85.xml><?xml version="1.0" encoding="utf-8"?>
<externalLink xmlns="http://schemas.openxmlformats.org/spreadsheetml/2006/main">
  <externalBook xmlns:r="http://schemas.openxmlformats.org/officeDocument/2006/relationships" r:id="rId1">
    <sheetNames>
      <sheetName val="REKAP"/>
      <sheetName val="REKAP RAB ALL"/>
      <sheetName val="RAB MEURAH DUA. OK"/>
      <sheetName val="1. RAB. OK"/>
      <sheetName val="JANGKA BUYA"/>
      <sheetName val="2. RAB . OK"/>
      <sheetName val="PANTE RAJA"/>
      <sheetName val="3. RAB. OK"/>
      <sheetName val="BANDAR DUA"/>
      <sheetName val="4. RAB OK"/>
      <sheetName val="ANALISA 2016"/>
      <sheetName val="HARGA UPAH BAHAN"/>
      <sheetName val="1. BACKUP DATA"/>
      <sheetName val="1. ANALISA TEKNIS BETON"/>
      <sheetName val="2. BACKUP DATA "/>
      <sheetName val="2. ANALISA TEKNIS BETON"/>
      <sheetName val="3. BACKUP DATA "/>
      <sheetName val="3. ANALISA TEKNIS BETON"/>
      <sheetName val="4. BACKUP DATA"/>
      <sheetName val="PERHITUNGAN K-3"/>
      <sheetName val="TEMPLITE"/>
      <sheetName val="TEMPLITE SPSE"/>
      <sheetName val="Sheet6"/>
      <sheetName val="Sheet5"/>
      <sheetName val="PERHITUNGAN K -3"/>
    </sheetNames>
    <sheetDataSet>
      <sheetData sheetId="0"/>
      <sheetData sheetId="1"/>
      <sheetData sheetId="2"/>
      <sheetData sheetId="3"/>
      <sheetData sheetId="4"/>
      <sheetData sheetId="5"/>
      <sheetData sheetId="6"/>
      <sheetData sheetId="7"/>
      <sheetData sheetId="8"/>
      <sheetData sheetId="9"/>
      <sheetData sheetId="10"/>
      <sheetData sheetId="11">
        <row r="7">
          <cell r="D7">
            <v>88000</v>
          </cell>
        </row>
        <row r="8">
          <cell r="D8">
            <v>100000</v>
          </cell>
        </row>
        <row r="9">
          <cell r="D9">
            <v>130000</v>
          </cell>
        </row>
        <row r="10">
          <cell r="D10">
            <v>110000</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286.xml><?xml version="1.0" encoding="utf-8"?>
<externalLink xmlns="http://schemas.openxmlformats.org/spreadsheetml/2006/main">
  <externalBook xmlns:r="http://schemas.openxmlformats.org/officeDocument/2006/relationships" r:id="rId1">
    <sheetNames>
      <sheetName val="A"/>
    </sheetNames>
    <sheetDataSet>
      <sheetData sheetId="0">
        <row r="1">
          <cell r="AA1" t="str">
            <v>hal 1 dari 3</v>
          </cell>
          <cell r="AB1" t="str">
            <v>hal 1 dari 3</v>
          </cell>
        </row>
        <row r="5">
          <cell r="R5" t="str">
            <v>ESTIMASI KEBUTUHAN DANA</v>
          </cell>
        </row>
        <row r="6">
          <cell r="R6" t="str">
            <v>PENYELESAIAN PAKET AP-A.  JATI BARANG - BY PASS</v>
          </cell>
        </row>
        <row r="11">
          <cell r="R11" t="str">
            <v>NO.</v>
          </cell>
          <cell r="S11" t="str">
            <v>D I S K R I P S I</v>
          </cell>
          <cell r="Y11" t="str">
            <v>WIKA</v>
          </cell>
          <cell r="Z11" t="str">
            <v>HUTAMA</v>
          </cell>
          <cell r="AA11" t="str">
            <v>JUMLAH HARGA</v>
          </cell>
          <cell r="AB11" t="str">
            <v>Jumlah Harga</v>
          </cell>
        </row>
        <row r="12">
          <cell r="AA12" t="str">
            <v>( Rp. )</v>
          </cell>
          <cell r="AB12" t="str">
            <v>( Rp. )</v>
          </cell>
        </row>
        <row r="13">
          <cell r="R13" t="str">
            <v xml:space="preserve">1. </v>
          </cell>
          <cell r="S13" t="str">
            <v xml:space="preserve"> MOBILISASI</v>
          </cell>
          <cell r="Y13">
            <v>165000000</v>
          </cell>
          <cell r="Z13">
            <v>50000000</v>
          </cell>
          <cell r="AA13">
            <v>215000000</v>
          </cell>
          <cell r="AB13">
            <v>215000000</v>
          </cell>
        </row>
        <row r="14">
          <cell r="R14" t="str">
            <v xml:space="preserve">2. </v>
          </cell>
          <cell r="S14" t="str">
            <v xml:space="preserve"> DRAINASE</v>
          </cell>
          <cell r="Y14">
            <v>419916992.38</v>
          </cell>
          <cell r="Z14">
            <v>0</v>
          </cell>
          <cell r="AA14">
            <v>419916992.38</v>
          </cell>
          <cell r="AB14">
            <v>376137500</v>
          </cell>
        </row>
        <row r="15">
          <cell r="R15" t="str">
            <v xml:space="preserve">3. </v>
          </cell>
          <cell r="S15" t="str">
            <v xml:space="preserve"> PEKERJAAN  TANAH</v>
          </cell>
          <cell r="Y15">
            <v>1384468073.6700001</v>
          </cell>
          <cell r="Z15">
            <v>166353554.28999999</v>
          </cell>
          <cell r="AA15">
            <v>1550821627.96</v>
          </cell>
          <cell r="AB15">
            <v>1319760000</v>
          </cell>
        </row>
        <row r="16">
          <cell r="R16" t="str">
            <v xml:space="preserve">4. </v>
          </cell>
          <cell r="S16" t="str">
            <v xml:space="preserve"> PERBAIKAN TEPI PERKERASAN DAN BAHU JALAN</v>
          </cell>
          <cell r="Y16">
            <v>187675778.53199998</v>
          </cell>
          <cell r="Z16">
            <v>187675778.53199998</v>
          </cell>
          <cell r="AA16">
            <v>375351557.06399995</v>
          </cell>
          <cell r="AB16">
            <v>307514625</v>
          </cell>
        </row>
        <row r="17">
          <cell r="R17" t="str">
            <v xml:space="preserve">5. </v>
          </cell>
          <cell r="S17" t="str">
            <v xml:space="preserve"> PERKERASAN  BERBUTIR / PONDASI</v>
          </cell>
          <cell r="Y17">
            <v>2455849796.7999997</v>
          </cell>
          <cell r="Z17">
            <v>0</v>
          </cell>
          <cell r="AA17">
            <v>2455849796.7999997</v>
          </cell>
          <cell r="AB17">
            <v>2744406000</v>
          </cell>
        </row>
        <row r="18">
          <cell r="R18" t="str">
            <v xml:space="preserve">6. </v>
          </cell>
          <cell r="S18" t="str">
            <v xml:space="preserve"> PERKERASAN  ASPAL</v>
          </cell>
          <cell r="Y18">
            <v>0</v>
          </cell>
          <cell r="Z18">
            <v>3326512514.3400002</v>
          </cell>
          <cell r="AA18">
            <v>3326512514.3400002</v>
          </cell>
          <cell r="AB18">
            <v>3472182505</v>
          </cell>
        </row>
        <row r="19">
          <cell r="R19" t="str">
            <v xml:space="preserve">7. </v>
          </cell>
          <cell r="S19" t="str">
            <v xml:space="preserve"> STRUKTUR</v>
          </cell>
          <cell r="Y19">
            <v>1923511496.7899997</v>
          </cell>
          <cell r="Z19">
            <v>577500</v>
          </cell>
          <cell r="AA19">
            <v>1924088996.7899997</v>
          </cell>
          <cell r="AB19">
            <v>1975559000</v>
          </cell>
        </row>
        <row r="20">
          <cell r="R20" t="str">
            <v xml:space="preserve">8. </v>
          </cell>
          <cell r="S20" t="str">
            <v xml:space="preserve"> PENGEMBALIAN KONDISI DAN PEKERJAAN MINOR</v>
          </cell>
          <cell r="Y20">
            <v>862282426.84000003</v>
          </cell>
          <cell r="Z20">
            <v>288505244.34000003</v>
          </cell>
          <cell r="AA20">
            <v>1150787671.1800001</v>
          </cell>
          <cell r="AB20">
            <v>1148615150</v>
          </cell>
        </row>
        <row r="21">
          <cell r="R21" t="str">
            <v xml:space="preserve">9. </v>
          </cell>
          <cell r="S21" t="str">
            <v xml:space="preserve"> PEKERJAAN  HARIAN</v>
          </cell>
          <cell r="Y21">
            <v>7830721.7999999998</v>
          </cell>
          <cell r="Z21">
            <v>7830721.7999999998</v>
          </cell>
          <cell r="AA21">
            <v>15661443.6</v>
          </cell>
          <cell r="AB21">
            <v>0</v>
          </cell>
        </row>
        <row r="22">
          <cell r="R22" t="str">
            <v xml:space="preserve">10. </v>
          </cell>
          <cell r="S22" t="str">
            <v xml:space="preserve"> PEKERJAAN  LAIN-LAIN</v>
          </cell>
          <cell r="Y22">
            <v>1641091600</v>
          </cell>
          <cell r="Z22">
            <v>0</v>
          </cell>
          <cell r="AA22">
            <v>1641091600</v>
          </cell>
          <cell r="AB22">
            <v>3883616750</v>
          </cell>
        </row>
        <row r="23">
          <cell r="S23" t="str">
            <v>Sub Total</v>
          </cell>
          <cell r="Y23">
            <v>9047626886.8120003</v>
          </cell>
          <cell r="Z23">
            <v>4027455313.3020005</v>
          </cell>
          <cell r="AA23">
            <v>13075082200.114</v>
          </cell>
          <cell r="AB23">
            <v>15442791530</v>
          </cell>
        </row>
        <row r="24">
          <cell r="S24" t="str">
            <v>Pajak Pertambahan Nilai 10 %</v>
          </cell>
          <cell r="Y24">
            <v>904762688.68120003</v>
          </cell>
          <cell r="Z24">
            <v>402745531.33020008</v>
          </cell>
          <cell r="AA24">
            <v>1307508220.0114002</v>
          </cell>
          <cell r="AB24">
            <v>1544279153</v>
          </cell>
        </row>
        <row r="25">
          <cell r="S25" t="str">
            <v>Total</v>
          </cell>
          <cell r="Y25">
            <v>9952389575.4932003</v>
          </cell>
          <cell r="Z25">
            <v>4430200844.6322002</v>
          </cell>
          <cell r="AA25">
            <v>14382590420.125401</v>
          </cell>
          <cell r="AB25">
            <v>16987070683</v>
          </cell>
        </row>
      </sheetData>
    </sheetDataSet>
  </externalBook>
</externalLink>
</file>

<file path=xl/externalLinks/externalLink287.xml><?xml version="1.0" encoding="utf-8"?>
<externalLink xmlns="http://schemas.openxmlformats.org/spreadsheetml/2006/main">
  <externalBook xmlns:r="http://schemas.openxmlformats.org/officeDocument/2006/relationships" r:id="rId1">
    <sheetNames>
      <sheetName val="RAB"/>
      <sheetName val="Hrg"/>
      <sheetName val="Anl (3)"/>
      <sheetName val="Sheet2"/>
      <sheetName val="Sheet3"/>
    </sheetNames>
    <sheetDataSet>
      <sheetData sheetId="0"/>
      <sheetData sheetId="1">
        <row r="8">
          <cell r="B8" t="str">
            <v>BAHAN</v>
          </cell>
        </row>
        <row r="9">
          <cell r="B9" t="str">
            <v>Batu Bata</v>
          </cell>
          <cell r="D9" t="str">
            <v>Bh</v>
          </cell>
          <cell r="E9" t="str">
            <v>Rp</v>
          </cell>
          <cell r="F9">
            <v>525</v>
          </cell>
        </row>
        <row r="10">
          <cell r="B10" t="str">
            <v>Besi beton</v>
          </cell>
          <cell r="D10" t="str">
            <v>Kg</v>
          </cell>
          <cell r="E10" t="str">
            <v>Rp</v>
          </cell>
          <cell r="F10">
            <v>5000</v>
          </cell>
        </row>
      </sheetData>
      <sheetData sheetId="2"/>
      <sheetData sheetId="3"/>
      <sheetData sheetId="4"/>
    </sheetDataSet>
  </externalBook>
</externalLink>
</file>

<file path=xl/externalLinks/externalLink288.xml><?xml version="1.0" encoding="utf-8"?>
<externalLink xmlns="http://schemas.openxmlformats.org/spreadsheetml/2006/main">
  <externalBook xmlns:r="http://schemas.openxmlformats.org/officeDocument/2006/relationships" r:id="rId1">
    <sheetNames>
      <sheetName val="Mars"/>
      <sheetName val="Judul Cover"/>
      <sheetName val="Rekapitulasi (1A)"/>
      <sheetName val="R A B (1B)"/>
      <sheetName val="Analisa1-10 (1C-D)"/>
      <sheetName val="Mata Pemb Utama (1E)"/>
      <sheetName val="Analisa-Harga (1F)"/>
      <sheetName val="Upah&amp;Bahan (2)"/>
      <sheetName val="time_schedule (3)"/>
      <sheetName val="daftar-personil (4)"/>
      <sheetName val="daftar-peralatan (5)"/>
      <sheetName val="Sub-kontrak (6)"/>
      <sheetName val="Anal-onsite (7)"/>
      <sheetName val="Konfirmasi-kap (8)"/>
      <sheetName val="Koefisien-bahan (9)"/>
      <sheetName val="data-pendukung"/>
      <sheetName val="Anal Keof Bab 1-5"/>
      <sheetName val="Anal Keof Bab 6-10"/>
      <sheetName val="Anal-Teknik"/>
      <sheetName val="struktur"/>
      <sheetName val="Bukan Pegawai Negeri "/>
      <sheetName val="PENGGUNAAN PRODUK DLM NEGERI"/>
      <sheetName val="Lampiran"/>
      <sheetName val="upah"/>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externalLinks/externalLink289.xml><?xml version="1.0" encoding="utf-8"?>
<externalLink xmlns="http://schemas.openxmlformats.org/spreadsheetml/2006/main">
  <externalBook xmlns:r="http://schemas.openxmlformats.org/officeDocument/2006/relationships" r:id="rId1">
    <sheetNames>
      <sheetName val="Cover"/>
      <sheetName val="envelope"/>
      <sheetName val="check-list 3"/>
      <sheetName val="List of Major 4"/>
      <sheetName val="Appendix 5"/>
      <sheetName val="Schedule 1"/>
      <sheetName val="Bid summary"/>
      <sheetName val="Estimated"/>
      <sheetName val="Price-analysis 2"/>
      <sheetName val="base price"/>
      <sheetName val="onsite anal 2c"/>
      <sheetName val="material-coef2"/>
      <sheetName val="routine-maintenance 2b"/>
      <sheetName val="material-coeffisient"/>
      <sheetName val="equipment 6"/>
      <sheetName val="personil 7"/>
      <sheetName val="Sub-contract 8"/>
      <sheetName val="Estimate of Foreign 10-1"/>
      <sheetName val="Breakdown 10-2"/>
      <sheetName val="Foreign Indices 11"/>
      <sheetName val="civil official"/>
      <sheetName val="confirmation of crushing 2d"/>
      <sheetName val="support-data"/>
      <sheetName val="Upah&amp;Bahan (2)"/>
      <sheetName val="Analisa-Harga (1F)"/>
      <sheetName val="Analisa1-10 (1C-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Set>
  </externalBook>
</externalLink>
</file>

<file path=xl/externalLinks/externalLink290.xml><?xml version="1.0" encoding="utf-8"?>
<externalLink xmlns="http://schemas.openxmlformats.org/spreadsheetml/2006/main">
  <externalBook xmlns:r="http://schemas.openxmlformats.org/officeDocument/2006/relationships" r:id="rId1">
    <sheetNames>
      <sheetName val="Bukan Pegawai Negeri"/>
      <sheetName val="Data"/>
      <sheetName val="Rekapitulasi"/>
      <sheetName val="RAB total"/>
      <sheetName val="Mobilisasi"/>
      <sheetName val="Jadwal"/>
      <sheetName val="Upah-Bahan-Alat"/>
      <sheetName val="Sewa Alat"/>
      <sheetName val="Analisa Harga Satuan"/>
      <sheetName val="Daftar Peralatan"/>
      <sheetName val="Daftar Staf Inti Proyek"/>
      <sheetName val="Daftar Kebutuhan Tenaga"/>
      <sheetName val="Daftar Kebutuhan Bahan"/>
      <sheetName val="DAFTAR HARGA SATUAN"/>
      <sheetName val="Perny. Tenaga Teknik"/>
      <sheetName val="Penawaran"/>
      <sheetName val="Mars"/>
      <sheetName val="Cover"/>
      <sheetName val="Schedule"/>
      <sheetName val="Rekap total"/>
      <sheetName val="Rekap"/>
      <sheetName val="Koto-Lambah"/>
      <sheetName val="Rekap (2)"/>
      <sheetName val="Landia-Ranah"/>
      <sheetName val="Rekap (3)"/>
      <sheetName val="Gadut-Dama"/>
      <sheetName val="Rekap (4)"/>
      <sheetName val="Pinang-Koto"/>
      <sheetName val="Anal-BM"/>
      <sheetName val="Anal-alat"/>
      <sheetName val="hrg-stn-pek"/>
      <sheetName val="Hrg-Bahan"/>
      <sheetName val="Hrg-Upah"/>
      <sheetName val="Sub-kotrak"/>
      <sheetName val="Data Lelang"/>
      <sheetName val="Data-pendukung"/>
      <sheetName val="Lampiran"/>
      <sheetName val="daftar-personil"/>
      <sheetName val="daftar-peralatan"/>
      <sheetName val="Daftar simak"/>
      <sheetName val="Judul Cover"/>
      <sheetName val="Amplop"/>
      <sheetName val="Rek - Tahun 2001"/>
      <sheetName val="time_schedule"/>
      <sheetName val="Rekapitulasi "/>
      <sheetName val="Gumarang"/>
      <sheetName val="Ombilin"/>
      <sheetName val="Psr Aur-1"/>
      <sheetName val="KOnsolidasi"/>
      <sheetName val="Perwira"/>
      <sheetName val="Padat Karya"/>
      <sheetName val="Hafid Jalil"/>
      <sheetName val="Analisa BOW"/>
      <sheetName val="Upah&amp;Bahan"/>
      <sheetName val="Analisa-Harga"/>
      <sheetName val="daftar-keb-bhn"/>
      <sheetName val="Kebutuhan Alat"/>
      <sheetName val="Jadwal Bahan"/>
      <sheetName val="Anal Alat"/>
      <sheetName val="Anal Keof Bab 1-5"/>
      <sheetName val="Anal Keof Bab 6-10"/>
      <sheetName val="Anal-onsite"/>
      <sheetName val="Koefisien-bahan"/>
      <sheetName val="Jadwal Alat"/>
      <sheetName val="Sub-kontrak"/>
      <sheetName val="Anal-Teknik"/>
      <sheetName val="Perny ikut Lelang"/>
      <sheetName val="PENGGUNAAN PRODUK DLM NEGERI"/>
      <sheetName val="Konfirmasi-kap"/>
      <sheetName val="URUTAN KERJA DOMINAN"/>
      <sheetName val="Surat Penawaran"/>
      <sheetName val="Perny ikut Lelang (2)"/>
      <sheetName val="Bukan PNS"/>
      <sheetName val="Kbnr Dokumen"/>
      <sheetName val="Tenaga Inti"/>
      <sheetName val="Prod Negeri"/>
      <sheetName val="A Hrg Sat"/>
      <sheetName val="Dft Hrg Sst"/>
      <sheetName val="Upah Alat"/>
      <sheetName val="Analisa Mob."/>
      <sheetName val="base price"/>
      <sheetName val="Price-analysis 2"/>
    </sheetNames>
    <sheetDataSet>
      <sheetData sheetId="0"/>
      <sheetData sheetId="1" refreshError="1">
        <row r="3">
          <cell r="G3" t="str">
            <v>Padang Panjang, 2 Juli 2001</v>
          </cell>
        </row>
        <row r="7">
          <cell r="G7" t="str">
            <v>Direktur</v>
          </cell>
        </row>
        <row r="9">
          <cell r="G9" t="str">
            <v>CV. AQUA ELECTRICA</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291.xml><?xml version="1.0" encoding="utf-8"?>
<externalLink xmlns="http://schemas.openxmlformats.org/spreadsheetml/2006/main">
  <externalBook xmlns:r="http://schemas.openxmlformats.org/officeDocument/2006/relationships" r:id="rId1">
    <sheetNames>
      <sheetName val="Judul Cover"/>
      <sheetName val="Surat Penawaran"/>
      <sheetName val="Amplop"/>
      <sheetName val="Lampiran"/>
      <sheetName val="time_schedule"/>
      <sheetName val="Rekapitulasi"/>
      <sheetName val="R A B"/>
      <sheetName val="Analisa-Harga"/>
      <sheetName val="Anal Keof Bab 1-5"/>
      <sheetName val="Anal Keof Bab 6-10"/>
      <sheetName val="Upah&amp;Bahan"/>
      <sheetName val="Anal-onsite"/>
      <sheetName val="Anal Alat"/>
      <sheetName val="Koefisien-bahan"/>
      <sheetName val="Mata Pemb Utama"/>
      <sheetName val="Analisa1-10"/>
      <sheetName val="Sub-kontrak"/>
      <sheetName val="Anal-Teknik"/>
      <sheetName val="daftar-personil"/>
      <sheetName val="struktur"/>
      <sheetName val="daftar-peralatan"/>
      <sheetName val="Data Kontrak"/>
      <sheetName val="Perny tdk Menuntut"/>
      <sheetName val="Perny BBM"/>
      <sheetName val="PENGGUNAAN PRODUK DLM NEGERI"/>
      <sheetName val="Bukan Pegawai Negeri"/>
      <sheetName val="Konfirmasi-kap"/>
      <sheetName val="data-pendukung"/>
      <sheetName val="Upah-Bahan-Alat"/>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8">
          <cell r="G18">
            <v>4150</v>
          </cell>
        </row>
        <row r="20">
          <cell r="G20">
            <v>3300</v>
          </cell>
        </row>
        <row r="21">
          <cell r="G21">
            <v>4125</v>
          </cell>
        </row>
        <row r="61">
          <cell r="G61">
            <v>1300</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92.xml><?xml version="1.0" encoding="utf-8"?>
<externalLink xmlns="http://schemas.openxmlformats.org/spreadsheetml/2006/main">
  <externalBook xmlns:r="http://schemas.openxmlformats.org/officeDocument/2006/relationships" r:id="rId1">
    <sheetNames>
      <sheetName val="Perny. Tenaga Teknik"/>
      <sheetName val="Penawaran"/>
      <sheetName val="Rekapitulasi"/>
      <sheetName val="daftar-hrg-pek"/>
      <sheetName val="Time Schedule"/>
      <sheetName val="Mesjid Raya - Koto Tuo"/>
      <sheetName val="Pdg Panjang - Labuatan"/>
      <sheetName val="Jln Propinsi - Sp Mesjid"/>
      <sheetName val="Balai Satu - Sp. Tugu"/>
      <sheetName val="Batu Limbak - Balai Gadang"/>
      <sheetName val="Sei Tarab - Luak Gadang"/>
      <sheetName val="Pandai Sikek - Tanjung"/>
      <sheetName val="Kalumbuak - Kantor Wali"/>
      <sheetName val="Analisa-Harga"/>
      <sheetName val="Upah&amp;Bahan"/>
      <sheetName val="Peralatan"/>
      <sheetName val="daftar-keb-bhn"/>
      <sheetName val="daftar-keb-alat"/>
      <sheetName val="Rekab RAB"/>
      <sheetName val="daftar-keb-pekerja"/>
      <sheetName val="Koefisien-bahan"/>
      <sheetName val="Analisa Alat"/>
      <sheetName val="Analisa Mob.1"/>
      <sheetName val="Analisa Mob. 2"/>
      <sheetName val="Analisa Mob. 3"/>
      <sheetName val="Sub-kontrak"/>
      <sheetName val="daftar-personil"/>
      <sheetName val="daftar-peralatan"/>
      <sheetName val="Bukan Pegawai Negeri"/>
      <sheetName val="Sheet1"/>
      <sheetName val="Pembatas"/>
      <sheetName val="data-penduku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row r="44">
          <cell r="J44">
            <v>573</v>
          </cell>
        </row>
        <row r="117">
          <cell r="J117">
            <v>24439</v>
          </cell>
        </row>
        <row r="190">
          <cell r="J190">
            <v>13093</v>
          </cell>
        </row>
        <row r="263">
          <cell r="J263">
            <v>13093</v>
          </cell>
        </row>
        <row r="331">
          <cell r="J331">
            <v>298536</v>
          </cell>
        </row>
        <row r="404">
          <cell r="J404">
            <v>55059</v>
          </cell>
        </row>
        <row r="540">
          <cell r="J540">
            <v>94540</v>
          </cell>
        </row>
        <row r="612">
          <cell r="J612">
            <v>199933</v>
          </cell>
        </row>
        <row r="685">
          <cell r="J685">
            <v>4901</v>
          </cell>
        </row>
        <row r="758">
          <cell r="J758">
            <v>5495</v>
          </cell>
        </row>
        <row r="831">
          <cell r="J831">
            <v>50073</v>
          </cell>
        </row>
        <row r="1118">
          <cell r="J1118">
            <v>137545</v>
          </cell>
        </row>
      </sheetData>
      <sheetData sheetId="14"/>
      <sheetData sheetId="15"/>
      <sheetData sheetId="16"/>
      <sheetData sheetId="17"/>
      <sheetData sheetId="18"/>
      <sheetData sheetId="19"/>
      <sheetData sheetId="20"/>
      <sheetData sheetId="21"/>
      <sheetData sheetId="22" refreshError="1">
        <row r="41">
          <cell r="I41">
            <v>2650000</v>
          </cell>
        </row>
      </sheetData>
      <sheetData sheetId="23" refreshError="1">
        <row r="41">
          <cell r="I41">
            <v>645000</v>
          </cell>
        </row>
      </sheetData>
      <sheetData sheetId="24"/>
      <sheetData sheetId="25"/>
      <sheetData sheetId="26"/>
      <sheetData sheetId="27"/>
      <sheetData sheetId="28"/>
      <sheetData sheetId="29"/>
      <sheetData sheetId="30"/>
      <sheetData sheetId="31"/>
    </sheetDataSet>
  </externalBook>
</externalLink>
</file>

<file path=xl/externalLinks/externalLink293.xml><?xml version="1.0" encoding="utf-8"?>
<externalLink xmlns="http://schemas.openxmlformats.org/spreadsheetml/2006/main">
  <externalBook xmlns:r="http://schemas.openxmlformats.org/officeDocument/2006/relationships" r:id="rId1">
    <sheetNames>
      <sheetName val="Mars"/>
      <sheetName val="Surat Penawaran"/>
      <sheetName val="Rekap Biaya"/>
      <sheetName val="Kuantitas &amp; Harga"/>
      <sheetName val="Mata Pemb Utama"/>
      <sheetName val="Analisa-Harga"/>
      <sheetName val="Sub-kontrak"/>
      <sheetName val="TS Bahan"/>
      <sheetName val="Anal Keof Bab 1-5"/>
      <sheetName val="Anal Keof Bab 6-10"/>
      <sheetName val="Lampiran"/>
      <sheetName val="Time_Schedule"/>
      <sheetName val="TS Alat"/>
      <sheetName val="Upah&amp;Bahan"/>
      <sheetName val="Anal-onsite"/>
      <sheetName val="Anal Alat"/>
      <sheetName val="Koefisien-bahan"/>
      <sheetName val="Analisa1-10"/>
      <sheetName val="Mobilisasi"/>
      <sheetName val="Anal-Teknik"/>
      <sheetName val="daftar-personil"/>
      <sheetName val="daftar-peralatan"/>
      <sheetName val="Data Kontrak"/>
      <sheetName val="Surat Pernyataan"/>
      <sheetName val="Bukan Pegawai Negeri"/>
      <sheetName val="Konfirmasi-kap"/>
      <sheetName val="data-pendukung"/>
      <sheetName val="Sheet1"/>
      <sheetName val="Amplop"/>
      <sheetName val="Kuantitas &amp; Harga (2)"/>
      <sheetName val="Analisa Mob. 2"/>
      <sheetName val="Analisa Mob.1"/>
    </sheetNames>
    <sheetDataSet>
      <sheetData sheetId="0" refreshError="1"/>
      <sheetData sheetId="1" refreshError="1"/>
      <sheetData sheetId="2" refreshError="1"/>
      <sheetData sheetId="3"/>
      <sheetData sheetId="4" refreshError="1"/>
      <sheetData sheetId="5" refreshError="1">
        <row r="42">
          <cell r="I42">
            <v>45594</v>
          </cell>
        </row>
        <row r="372">
          <cell r="I372">
            <v>45075</v>
          </cell>
        </row>
        <row r="830">
          <cell r="I830">
            <v>407736</v>
          </cell>
        </row>
        <row r="895">
          <cell r="I895">
            <v>332395</v>
          </cell>
        </row>
        <row r="1295">
          <cell r="I1295">
            <v>85955</v>
          </cell>
        </row>
        <row r="1362">
          <cell r="I1362">
            <v>107651</v>
          </cell>
        </row>
        <row r="1493">
          <cell r="I1493">
            <v>2027273</v>
          </cell>
        </row>
        <row r="1556">
          <cell r="I1556">
            <v>888765</v>
          </cell>
        </row>
        <row r="1619">
          <cell r="I1619">
            <v>1970952</v>
          </cell>
        </row>
        <row r="1881">
          <cell r="I1881">
            <v>1049238</v>
          </cell>
        </row>
        <row r="2012">
          <cell r="I2012">
            <v>661600</v>
          </cell>
        </row>
        <row r="2078">
          <cell r="I2078">
            <v>13004</v>
          </cell>
        </row>
      </sheetData>
      <sheetData sheetId="6" refreshError="1"/>
      <sheetData sheetId="7"/>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row r="39">
          <cell r="H39" t="str">
            <v>150 ( Seratus lima puluh ) Hari Kalender</v>
          </cell>
        </row>
      </sheetData>
      <sheetData sheetId="27" refreshError="1"/>
      <sheetData sheetId="28" refreshError="1"/>
      <sheetData sheetId="29" refreshError="1"/>
      <sheetData sheetId="30" refreshError="1"/>
      <sheetData sheetId="31" refreshError="1"/>
    </sheetDataSet>
  </externalBook>
</externalLink>
</file>

<file path=xl/externalLinks/externalLink294.xml><?xml version="1.0" encoding="utf-8"?>
<externalLink xmlns="http://schemas.openxmlformats.org/spreadsheetml/2006/main">
  <externalBook xmlns:r="http://schemas.openxmlformats.org/officeDocument/2006/relationships" r:id="rId1">
    <sheetNames>
      <sheetName val="Paket"/>
      <sheetName val="Penawaran"/>
      <sheetName val="Rekapitulasi"/>
      <sheetName val="Rekap RAB"/>
      <sheetName val="Upah&amp;Bahan"/>
      <sheetName val="Sche REKAP"/>
      <sheetName val="Rekap Jalan per R"/>
      <sheetName val="Sp. Congkong"/>
      <sheetName val="Sche sp.congkong"/>
      <sheetName val="Lt.Batu"/>
      <sheetName val="Sche Lt.Batu"/>
      <sheetName val="sei.jambu"/>
      <sheetName val="Sche Sei. Jambu"/>
      <sheetName val="sp.labuatan"/>
      <sheetName val="Sche Labuatan"/>
      <sheetName val="simabur"/>
      <sheetName val="Sche Simabur"/>
      <sheetName val="sp.gobah"/>
      <sheetName val="Sche Gobah"/>
      <sheetName val="Batu Limbak"/>
      <sheetName val="Sche BtLimbak"/>
      <sheetName val="malintang"/>
      <sheetName val="Sche Malintang"/>
      <sheetName val="sp.panorama"/>
      <sheetName val="Sche Panorama"/>
      <sheetName val="sitakuak"/>
      <sheetName val="Sche Sitakuak"/>
      <sheetName val="badinah-taratak"/>
      <sheetName val="Sche Badinah"/>
      <sheetName val="sp.jirek"/>
      <sheetName val="Sche Jirek"/>
      <sheetName val="sp.KUD"/>
      <sheetName val="Sche KUD"/>
      <sheetName val="jl smp2 tj alam"/>
      <sheetName val="Sche SMP2"/>
      <sheetName val="sp. tugu"/>
      <sheetName val="Sche Tugu"/>
      <sheetName val="sp.batu balang"/>
      <sheetName val="Sche Balang"/>
      <sheetName val="sp. pandai sikek"/>
      <sheetName val="Sche Sikek"/>
      <sheetName val="ambacang"/>
      <sheetName val="Sche Ambacang"/>
      <sheetName val="daftar harga sat.pek"/>
      <sheetName val="Analisa-Harga"/>
      <sheetName val="Analisa Alat"/>
      <sheetName val="Peralatan"/>
      <sheetName val="Rekap Kebutahan"/>
      <sheetName val="daftar-keb-peralatan"/>
      <sheetName val="daftar-keb-tenaga"/>
      <sheetName val="daftar-keb-bahan  "/>
      <sheetName val="Koefisien-bahan"/>
      <sheetName val="Analisa Mob.1"/>
      <sheetName val="Analisa Mob. 2"/>
      <sheetName val="Analisa Mob. 3"/>
      <sheetName val="Sub-kontrak"/>
      <sheetName val="Bukan Pegawai Negeri"/>
      <sheetName val="struktur"/>
      <sheetName val="Metode"/>
      <sheetName val="data-penduku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295.xml><?xml version="1.0" encoding="utf-8"?>
<externalLink xmlns="http://schemas.openxmlformats.org/spreadsheetml/2006/main">
  <externalBook xmlns:r="http://schemas.openxmlformats.org/officeDocument/2006/relationships" r:id="rId1">
    <sheetNames>
      <sheetName val="Amplop"/>
      <sheetName val="Judul Cover"/>
      <sheetName val="time_schedule"/>
      <sheetName val="Kontrol"/>
      <sheetName val="Rekapitulasi"/>
      <sheetName val="R A B 1"/>
      <sheetName val="R A B 2"/>
      <sheetName val="R A B 3"/>
      <sheetName val="R A B 4"/>
      <sheetName val="Upah&amp;Bahan"/>
      <sheetName val="Analisa ALat"/>
      <sheetName val="Analisa-Harga"/>
      <sheetName val="Mata Pemb Utama"/>
      <sheetName val="Analisa1-10"/>
      <sheetName val="Anal-onsite"/>
      <sheetName val="Sub-kontrak"/>
      <sheetName val="Anal-Teknik"/>
      <sheetName val="daftar-personil"/>
      <sheetName val="struktur"/>
      <sheetName val="daftar-peralatan"/>
      <sheetName val="Bukan Pegawai Negeri"/>
      <sheetName val="Konfirmasi-kap"/>
      <sheetName val="data-penduku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296.xml><?xml version="1.0" encoding="utf-8"?>
<externalLink xmlns="http://schemas.openxmlformats.org/spreadsheetml/2006/main">
  <externalBook xmlns:r="http://schemas.openxmlformats.org/officeDocument/2006/relationships" r:id="rId1">
    <sheetNames>
      <sheetName val="Mars"/>
      <sheetName val="Judul Cover"/>
      <sheetName val="Lampiran"/>
      <sheetName val="time_schedule"/>
      <sheetName val="Rekap Jalan"/>
      <sheetName val="RAB Jalan"/>
      <sheetName val="Upah&amp;Bahan"/>
      <sheetName val="Analisa-Harga"/>
      <sheetName val="Daftar Kebutuhan Bahan"/>
      <sheetName val="Daftar Tenaga"/>
      <sheetName val="Anal Keof Bab 1-5"/>
      <sheetName val="Anal Keof Bab 6-10"/>
      <sheetName val="Koefisien-bahan"/>
      <sheetName val="Mata Pemb Utama"/>
      <sheetName val="Analisa1-10"/>
      <sheetName val="Anal-onsite"/>
      <sheetName val="Sub-kontrak"/>
      <sheetName val="Anal-Teknik"/>
      <sheetName val="daftar-personil"/>
      <sheetName val="struktur"/>
      <sheetName val="daftar-peralatan"/>
      <sheetName val="Bukan Pegawai Negeri"/>
      <sheetName val="Konfirmasi-kap"/>
      <sheetName val="data-pendukung"/>
      <sheetName val="Analisa ALat"/>
    </sheetNames>
    <sheetDataSet>
      <sheetData sheetId="0" refreshError="1"/>
      <sheetData sheetId="1" refreshError="1"/>
      <sheetData sheetId="2" refreshError="1"/>
      <sheetData sheetId="3" refreshError="1"/>
      <sheetData sheetId="4" refreshError="1"/>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Set>
  </externalBook>
</externalLink>
</file>

<file path=xl/externalLinks/externalLink297.xml><?xml version="1.0" encoding="utf-8"?>
<externalLink xmlns="http://schemas.openxmlformats.org/spreadsheetml/2006/main">
  <externalBook xmlns:r="http://schemas.openxmlformats.org/officeDocument/2006/relationships" r:id="rId1">
    <sheetNames>
      <sheetName val="Mars"/>
      <sheetName val="Judul Cover"/>
      <sheetName val="Amplop"/>
      <sheetName val="Surat Penawaran"/>
      <sheetName val="Lampiran"/>
      <sheetName val="time_schedule"/>
      <sheetName val="Rekapitulasi"/>
      <sheetName val="R A B "/>
      <sheetName val="Analisa-Harga"/>
      <sheetName val="Upah&amp;Bahan Jalan"/>
      <sheetName val="Anal-onsite"/>
      <sheetName val="Anal Keof Bab 6-10"/>
      <sheetName val="Anal Keof Bab 1-5"/>
      <sheetName val="Anal Alat"/>
      <sheetName val="Koefisien-bahan"/>
      <sheetName val="Mata Pemb Utama"/>
      <sheetName val="Analisa Mob."/>
      <sheetName val="Perny BBM"/>
      <sheetName val="Bukan Pegawai Negeri"/>
      <sheetName val="Konfirmasi-kap"/>
      <sheetName val="data-pendukung"/>
      <sheetName val="PENGGUNAAN PRODUK DLM NEGERI"/>
      <sheetName val="daftar-personil"/>
      <sheetName val="daftar-peralata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98.xml><?xml version="1.0" encoding="utf-8"?>
<externalLink xmlns="http://schemas.openxmlformats.org/spreadsheetml/2006/main">
  <externalBook xmlns:r="http://schemas.openxmlformats.org/officeDocument/2006/relationships" r:id="rId1">
    <sheetNames>
      <sheetName val="Mars"/>
      <sheetName val="Cover Penawaran (2)"/>
      <sheetName val="Kop"/>
      <sheetName val="Cover Penawaran"/>
      <sheetName val="Surat Penawaran"/>
      <sheetName val="Amplop"/>
      <sheetName val="Lampiran"/>
      <sheetName val="time_schedule"/>
      <sheetName val="Rekapitulasi"/>
      <sheetName val="R A B"/>
      <sheetName val="Analisa-Harga"/>
      <sheetName val="Upah&amp;Bahan"/>
      <sheetName val="Analisa-Harga 2006"/>
      <sheetName val="Mata Pemb Utama"/>
      <sheetName val="Anal Keof Bab 1-5"/>
      <sheetName val="Anal Keof Bab 6-10"/>
      <sheetName val="Anal-onsite"/>
      <sheetName val="Anal Alat"/>
      <sheetName val="Koefisien-bahan"/>
      <sheetName val="Analisa1-10"/>
      <sheetName val="Sub-kontrak"/>
      <sheetName val="Anal-Teknik"/>
      <sheetName val="daftar-personil"/>
      <sheetName val="daftar-peralatan"/>
      <sheetName val="Data Kontrak"/>
      <sheetName val="PENGGUNAAN PRODUK DLM NEGERI"/>
      <sheetName val="Bukan Pegawai Negeri"/>
      <sheetName val="Konfirmasi-kap"/>
      <sheetName val="data-pendukung"/>
      <sheetName val="Daftar Rekanan"/>
      <sheetName val="M1"/>
      <sheetName val="Sheet1"/>
      <sheetName val="Cover Penawaran (3)"/>
      <sheetName val="Cover Penawaran (4)"/>
      <sheetName val="Cover Penawaran (5)"/>
      <sheetName val="R A B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99.xml><?xml version="1.0" encoding="utf-8"?>
<externalLink xmlns="http://schemas.openxmlformats.org/spreadsheetml/2006/main">
  <externalBook xmlns:r="http://schemas.openxmlformats.org/officeDocument/2006/relationships" r:id="rId1">
    <sheetNames>
      <sheetName val="Mars"/>
      <sheetName val="Judul Cover"/>
      <sheetName val="Amplop"/>
      <sheetName val="Surat Penawaran"/>
      <sheetName val="Rek - Tahun 2001"/>
      <sheetName val="Lampiran"/>
      <sheetName val="time_schedule"/>
      <sheetName val="R A B -TOTAL"/>
      <sheetName val="Rekapitulasi "/>
      <sheetName val="R A B -1"/>
      <sheetName val="R A B -2"/>
      <sheetName val="R A B -3"/>
      <sheetName val="R A B -4"/>
      <sheetName val="R A B -5"/>
      <sheetName val="R A B -6"/>
      <sheetName val="R A B -7"/>
      <sheetName val="R A B -8"/>
      <sheetName val="R A B -9"/>
      <sheetName val="R A B -10"/>
      <sheetName val="R A B -11"/>
      <sheetName val="Mata Pemb Utama"/>
      <sheetName val="DAF.H.SATUAN"/>
      <sheetName val="Analisa-Harga"/>
      <sheetName val="daftar-keb-bhn"/>
      <sheetName val="Jadwal Bahan"/>
      <sheetName val="Upah&amp;Bahan"/>
      <sheetName val="Anal Alat"/>
      <sheetName val="Anal Keof Bab 1-5"/>
      <sheetName val="Anal Keof Bab 6-10"/>
      <sheetName val="Anal-onsite"/>
      <sheetName val="Koefisien-bahan"/>
      <sheetName val="MOBILISASI"/>
      <sheetName val="Jadwal Alat"/>
      <sheetName val="Sub-kontrak"/>
      <sheetName val="Anal-Teknik"/>
      <sheetName val="daftar-personil"/>
      <sheetName val="daftar-peralatan"/>
      <sheetName val="Perny ikut Lelang"/>
      <sheetName val="Bukan Pegawai Negeri"/>
      <sheetName val="PENGGUNAAN PRODUK DLM NEGERI"/>
      <sheetName val="Konfirmasi-kap"/>
      <sheetName val="data-pendukung"/>
      <sheetName val="Tenaga Inti"/>
      <sheetName val="Perny ikut Lelang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sheetData sheetId="26"/>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Set>
  </externalBook>
</externalLink>
</file>

<file path=xl/externalLinks/externalLink300.xml><?xml version="1.0" encoding="utf-8"?>
<externalLink xmlns="http://schemas.openxmlformats.org/spreadsheetml/2006/main">
  <externalBook xmlns:r="http://schemas.openxmlformats.org/officeDocument/2006/relationships" r:id="rId1">
    <sheetNames>
      <sheetName val="Data"/>
      <sheetName val="Surat Penawaran"/>
      <sheetName val="Rekapitulasi"/>
      <sheetName val="Rekap Jalan per R"/>
      <sheetName val="RAB Total"/>
      <sheetName val="Schedule Umum"/>
      <sheetName val="Upah,Bahan&amp;ALAT"/>
      <sheetName val="Analisa-Harga"/>
      <sheetName val="aie angek"/>
      <sheetName val="sche aie angek"/>
      <sheetName val="sialahan"/>
      <sheetName val="Schedule sialahan"/>
      <sheetName val="rawang"/>
      <sheetName val="Schedulerawang"/>
      <sheetName val="rambatan"/>
      <sheetName val="Schedulerambatan"/>
      <sheetName val="magek"/>
      <sheetName val="SCHE magek"/>
      <sheetName val="salak"/>
      <sheetName val="SCHE salak"/>
      <sheetName val="tugu"/>
      <sheetName val="SCHEtugu"/>
      <sheetName val="tarab"/>
      <sheetName val="SCHEtarab"/>
      <sheetName val="rao"/>
      <sheetName val="SCHE rao"/>
      <sheetName val="alai"/>
      <sheetName val="SCHE alai"/>
      <sheetName val="Anal - Alat"/>
      <sheetName val="Kebutuhan"/>
      <sheetName val="Mata Pemb Utama"/>
      <sheetName val="Mobilisasi"/>
      <sheetName val="struktur"/>
      <sheetName val="Sub-kontrak"/>
    </sheetNames>
    <sheetDataSet>
      <sheetData sheetId="0"/>
      <sheetData sheetId="1" refreshError="1"/>
      <sheetData sheetId="2" refreshError="1"/>
      <sheetData sheetId="3"/>
      <sheetData sheetId="4" refreshError="1"/>
      <sheetData sheetId="5" refreshError="1"/>
      <sheetData sheetId="6"/>
      <sheetData sheetId="7"/>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Set>
  </externalBook>
</externalLink>
</file>

<file path=xl/externalLinks/externalLink301.xml><?xml version="1.0" encoding="utf-8"?>
<externalLink xmlns="http://schemas.openxmlformats.org/spreadsheetml/2006/main">
  <externalBook xmlns:r="http://schemas.openxmlformats.org/officeDocument/2006/relationships" r:id="rId1">
    <sheetNames>
      <sheetName val="Mars"/>
      <sheetName val="Judul Cover (2)"/>
      <sheetName val="Judul Cover"/>
      <sheetName val="Surat Penawaran"/>
      <sheetName val="Amplop"/>
      <sheetName val="Lampiran"/>
      <sheetName val="time_schedule"/>
      <sheetName val="Rekapitulasi "/>
      <sheetName val="Rekapitulasi - 1"/>
      <sheetName val="R A B - 1"/>
      <sheetName val="Rekapitulasi-2"/>
      <sheetName val="R A B - 2"/>
      <sheetName val="Rekapitulasi-3"/>
      <sheetName val="R A B - 3"/>
      <sheetName val="Rekapitulasi-4"/>
      <sheetName val="R A B - 4"/>
      <sheetName val="Rekapitulasi-5"/>
      <sheetName val="R A B - 5"/>
      <sheetName val="Rekapitulasi-6"/>
      <sheetName val="R A B - 6"/>
      <sheetName val="DAFTAR HARGA SATUAN"/>
      <sheetName val="Analisa-Harga"/>
      <sheetName val="Anal Keof Bab 1-5"/>
      <sheetName val="Anal Keof Bab 6-10"/>
      <sheetName val="Upah&amp;Bahan"/>
      <sheetName val="Anal-onsite"/>
      <sheetName val="Anal Alat"/>
      <sheetName val="Koefisien-bahan"/>
      <sheetName val="Mata Pemb Utama"/>
      <sheetName val="Analisa1-10"/>
      <sheetName val="Sub-kontrak"/>
      <sheetName val="Anal-Teknik"/>
      <sheetName val="daftar-personil"/>
      <sheetName val="daftar-peralatan"/>
      <sheetName val="Perny ikut Lelang"/>
      <sheetName val="PENGGUNAAN PRODUK DLM NEGERI"/>
      <sheetName val="Tenaga Inti"/>
      <sheetName val="Bukan Pegawai Negeri"/>
      <sheetName val="Konfirmasi-kap"/>
      <sheetName val="data-pendukung"/>
      <sheetName val="PENGGUNAAN PRODUK DLM NEGER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302.xml><?xml version="1.0" encoding="utf-8"?>
<externalLink xmlns="http://schemas.openxmlformats.org/spreadsheetml/2006/main">
  <externalBook xmlns:r="http://schemas.openxmlformats.org/officeDocument/2006/relationships" r:id="rId1">
    <sheetNames>
      <sheetName val="Cover "/>
      <sheetName val="BA"/>
      <sheetName val="Mobilisasi"/>
      <sheetName val="foto"/>
      <sheetName val="Analisa1-10"/>
    </sheetNames>
    <sheetDataSet>
      <sheetData sheetId="0"/>
      <sheetData sheetId="1"/>
      <sheetData sheetId="2"/>
      <sheetData sheetId="3"/>
      <sheetData sheetId="4" refreshError="1"/>
    </sheetDataSet>
  </externalBook>
</externalLink>
</file>

<file path=xl/externalLinks/externalLink303.xml><?xml version="1.0" encoding="utf-8"?>
<externalLink xmlns="http://schemas.openxmlformats.org/spreadsheetml/2006/main">
  <externalBook xmlns:r="http://schemas.openxmlformats.org/officeDocument/2006/relationships" r:id="rId1">
    <sheetNames>
      <sheetName val="Judul Cover"/>
      <sheetName val="Lampiran"/>
      <sheetName val="time_schedule"/>
      <sheetName val="Rekapitulasi"/>
      <sheetName val="RAB Jembatan"/>
      <sheetName val="RAB Jalan"/>
      <sheetName val="Analisa Harga Jembatan"/>
      <sheetName val="Analisa Harga Jalan"/>
      <sheetName val="Upah&amp;Bahan"/>
      <sheetName val="Anal-onsite"/>
      <sheetName val="Koefisien-bahan"/>
      <sheetName val="Mata Pemb Utama"/>
      <sheetName val="Analisa1-10"/>
      <sheetName val="Sub-kontrak"/>
      <sheetName val="Anal-Teknik"/>
      <sheetName val="daftar-personil"/>
      <sheetName val="struktur"/>
      <sheetName val="daftar-peralatan"/>
      <sheetName val="Bukan Pegawai Negeri"/>
      <sheetName val="Konfirmasi-kap"/>
      <sheetName val="data-pendukung"/>
      <sheetName val="Mobilisas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304.xml><?xml version="1.0" encoding="utf-8"?>
<externalLink xmlns="http://schemas.openxmlformats.org/spreadsheetml/2006/main">
  <externalBook xmlns:r="http://schemas.openxmlformats.org/officeDocument/2006/relationships" r:id="rId1">
    <sheetNames>
      <sheetName val="Mars"/>
      <sheetName val="Time Schedule"/>
      <sheetName val="Rekapitulasi"/>
      <sheetName val="Rencana Anggaran Biaya"/>
      <sheetName val="Analisa-Harga"/>
      <sheetName val="Upah&amp;Bahan"/>
      <sheetName val="Daftar Peralatan"/>
      <sheetName val="Peralatan"/>
      <sheetName val="Koefisien-bahan"/>
      <sheetName val="Analisa Alat"/>
      <sheetName val="Analisa Mob."/>
      <sheetName val="Sub-kontrak"/>
      <sheetName val="Daftar Personil"/>
      <sheetName val="Bukan Pegawai Negeri"/>
      <sheetName val="daftar-keb-bhn"/>
      <sheetName val="daftar-hrg-pek"/>
      <sheetName val="Pembatas"/>
      <sheetName val="data-pendukung"/>
      <sheetName val="Perny. Tenaga Teknik"/>
      <sheetName val="Penawaran"/>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05.xml><?xml version="1.0" encoding="utf-8"?>
<externalLink xmlns="http://schemas.openxmlformats.org/spreadsheetml/2006/main">
  <externalBook xmlns:r="http://schemas.openxmlformats.org/officeDocument/2006/relationships" r:id="rId1">
    <sheetNames>
      <sheetName val="RAB"/>
      <sheetName val="Hrg"/>
      <sheetName val="Anl (2)"/>
      <sheetName val="Sheet2"/>
      <sheetName val="Sheet3"/>
    </sheetNames>
    <sheetDataSet>
      <sheetData sheetId="0"/>
      <sheetData sheetId="1">
        <row r="8">
          <cell r="B8" t="str">
            <v>BAHAN</v>
          </cell>
        </row>
        <row r="9">
          <cell r="B9" t="str">
            <v>Batu Bata</v>
          </cell>
          <cell r="D9" t="str">
            <v>Bh</v>
          </cell>
          <cell r="E9" t="str">
            <v>Rp</v>
          </cell>
          <cell r="F9">
            <v>525</v>
          </cell>
        </row>
      </sheetData>
      <sheetData sheetId="2"/>
      <sheetData sheetId="3"/>
      <sheetData sheetId="4"/>
    </sheetDataSet>
  </externalBook>
</externalLink>
</file>

<file path=xl/externalLinks/externalLink306.xml><?xml version="1.0" encoding="utf-8"?>
<externalLink xmlns="http://schemas.openxmlformats.org/spreadsheetml/2006/main">
  <externalBook xmlns:r="http://schemas.openxmlformats.org/officeDocument/2006/relationships" r:id="rId1">
    <sheetNames>
      <sheetName val="input"/>
      <sheetName val="Srt-Penawaran"/>
      <sheetName val="RAB"/>
      <sheetName val="Hitungan"/>
      <sheetName val="Analisa"/>
      <sheetName val="Harga"/>
      <sheetName val="Time"/>
      <sheetName val="metoda"/>
      <sheetName val="Integritas"/>
      <sheetName val="Neraca"/>
      <sheetName val="Data"/>
      <sheetName val="Struktur"/>
      <sheetName val="Pernyataa"/>
      <sheetName val="tpl amplop"/>
      <sheetName val="Sheet1"/>
      <sheetName val="Sheet2"/>
      <sheetName val="Sheet3"/>
      <sheetName val="Hrg"/>
      <sheetName val="HS"/>
      <sheetName val="harga satuan pekerjaan"/>
      <sheetName val="HARGA BAHAN"/>
      <sheetName val="Rab."/>
      <sheetName val="DRUP (ASLI)"/>
      <sheetName val="Anl. SNI"/>
      <sheetName val="H_BHN"/>
      <sheetName val="Upah&amp;Bahan"/>
      <sheetName val="Beton"/>
      <sheetName val="upah"/>
      <sheetName val="DAFTAR ANALISA"/>
      <sheetName val="harga lama"/>
      <sheetName val="An. Alat"/>
      <sheetName val="BQ"/>
      <sheetName val="BAH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07.xml><?xml version="1.0" encoding="utf-8"?>
<externalLink xmlns="http://schemas.openxmlformats.org/spreadsheetml/2006/main">
  <externalBook xmlns:r="http://schemas.openxmlformats.org/officeDocument/2006/relationships" r:id="rId1">
    <sheetNames>
      <sheetName val="6.10.8"/>
      <sheetName val="6.10.7"/>
      <sheetName val="6.10.6"/>
      <sheetName val="6.10.5"/>
      <sheetName val="6.10.4"/>
      <sheetName val="DashBoard1"/>
      <sheetName val="REKAP1"/>
      <sheetName val="bq titab"/>
      <sheetName val="Batching Plant_Owning"/>
      <sheetName val="analisis harga"/>
      <sheetName val="Rekap SubKont"/>
      <sheetName val="Daftar Peralatan"/>
      <sheetName val="Daftar Analisa"/>
      <sheetName val="AnAlat"/>
      <sheetName val="Analisa"/>
      <sheetName val="Harga Satuan"/>
      <sheetName val="dAFTAR KUANTITAS"/>
      <sheetName val="dAFTAR KUANTITAS (2)"/>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sheetData sheetId="13"/>
      <sheetData sheetId="14"/>
      <sheetData sheetId="15">
        <row r="11">
          <cell r="D11" t="str">
            <v>Mandor</v>
          </cell>
          <cell r="H11" t="str">
            <v>hari</v>
          </cell>
          <cell r="I11">
            <v>50000</v>
          </cell>
        </row>
        <row r="12">
          <cell r="D12" t="str">
            <v>Kepala Tukang</v>
          </cell>
          <cell r="H12" t="str">
            <v>hari</v>
          </cell>
          <cell r="I12">
            <v>45000</v>
          </cell>
        </row>
        <row r="13">
          <cell r="D13" t="str">
            <v>Tukang Batu</v>
          </cell>
          <cell r="H13" t="str">
            <v>hari</v>
          </cell>
          <cell r="I13">
            <v>40000</v>
          </cell>
        </row>
        <row r="14">
          <cell r="D14" t="str">
            <v>Tukang Kayu</v>
          </cell>
          <cell r="H14" t="str">
            <v>hari</v>
          </cell>
          <cell r="I14">
            <v>40000</v>
          </cell>
        </row>
        <row r="15">
          <cell r="D15" t="str">
            <v>Tukang Besi</v>
          </cell>
          <cell r="H15" t="str">
            <v>hari</v>
          </cell>
          <cell r="I15">
            <v>40000</v>
          </cell>
        </row>
        <row r="16">
          <cell r="D16" t="str">
            <v>Pekerja</v>
          </cell>
          <cell r="H16" t="str">
            <v>hari</v>
          </cell>
          <cell r="I16">
            <v>35000</v>
          </cell>
        </row>
        <row r="17">
          <cell r="D17" t="str">
            <v>Operator</v>
          </cell>
          <cell r="H17" t="str">
            <v>hari</v>
          </cell>
          <cell r="I17">
            <v>60000</v>
          </cell>
        </row>
        <row r="18">
          <cell r="D18" t="str">
            <v>Sopir</v>
          </cell>
          <cell r="H18" t="str">
            <v>hari</v>
          </cell>
          <cell r="I18">
            <v>40000</v>
          </cell>
        </row>
        <row r="19">
          <cell r="D19" t="str">
            <v>Mekanik</v>
          </cell>
          <cell r="H19" t="str">
            <v>hari</v>
          </cell>
          <cell r="I19">
            <v>45000</v>
          </cell>
        </row>
        <row r="20">
          <cell r="D20" t="str">
            <v>Tenaga Teknik</v>
          </cell>
          <cell r="H20" t="str">
            <v>hari</v>
          </cell>
          <cell r="I20">
            <v>200000</v>
          </cell>
        </row>
        <row r="21">
          <cell r="D21" t="str">
            <v>Asisten Tenaga Teknik</v>
          </cell>
          <cell r="H21" t="str">
            <v>hari</v>
          </cell>
          <cell r="I21">
            <v>100000</v>
          </cell>
        </row>
        <row r="22">
          <cell r="D22" t="str">
            <v>Surveyor</v>
          </cell>
          <cell r="H22" t="str">
            <v>hari</v>
          </cell>
          <cell r="I22">
            <v>100000</v>
          </cell>
        </row>
        <row r="23">
          <cell r="D23" t="str">
            <v>Ahli Pengeboran</v>
          </cell>
          <cell r="H23" t="str">
            <v>hari</v>
          </cell>
          <cell r="I23">
            <v>150000</v>
          </cell>
        </row>
        <row r="24">
          <cell r="D24" t="str">
            <v>Ahli Blasting</v>
          </cell>
          <cell r="H24" t="str">
            <v>hari</v>
          </cell>
          <cell r="I24">
            <v>175000</v>
          </cell>
        </row>
        <row r="25">
          <cell r="D25" t="str">
            <v>Ahli Drilling</v>
          </cell>
          <cell r="H25" t="str">
            <v>hari</v>
          </cell>
          <cell r="I25">
            <v>175000</v>
          </cell>
        </row>
        <row r="28">
          <cell r="D28" t="str">
            <v>Bahan/Material :</v>
          </cell>
        </row>
        <row r="29">
          <cell r="D29" t="str">
            <v>PC</v>
          </cell>
          <cell r="E29">
            <v>40</v>
          </cell>
          <cell r="F29" t="str">
            <v>kg</v>
          </cell>
          <cell r="H29" t="str">
            <v>zak</v>
          </cell>
          <cell r="I29">
            <v>48500</v>
          </cell>
        </row>
        <row r="30">
          <cell r="D30" t="str">
            <v>Besi tulangan polos</v>
          </cell>
          <cell r="H30" t="str">
            <v>ton</v>
          </cell>
          <cell r="I30">
            <v>6850000</v>
          </cell>
        </row>
        <row r="31">
          <cell r="D31" t="str">
            <v>Besi tulangan ulir</v>
          </cell>
          <cell r="H31" t="str">
            <v>ton</v>
          </cell>
          <cell r="I31">
            <v>6850000</v>
          </cell>
        </row>
        <row r="32">
          <cell r="D32" t="str">
            <v>Kawat bendrat</v>
          </cell>
          <cell r="H32" t="str">
            <v>kg</v>
          </cell>
          <cell r="I32">
            <v>11800</v>
          </cell>
        </row>
        <row r="33">
          <cell r="D33" t="str">
            <v>Multipleks 9 mm</v>
          </cell>
          <cell r="H33" t="str">
            <v>lbr</v>
          </cell>
          <cell r="I33">
            <v>105000</v>
          </cell>
        </row>
        <row r="34">
          <cell r="D34" t="str">
            <v>Multipleks 18 mm</v>
          </cell>
          <cell r="H34" t="str">
            <v>lbr</v>
          </cell>
          <cell r="I34">
            <v>285000</v>
          </cell>
        </row>
        <row r="35">
          <cell r="D35" t="str">
            <v>Kayu bekisting</v>
          </cell>
          <cell r="H35" t="str">
            <v>m3</v>
          </cell>
          <cell r="I35">
            <v>2350000</v>
          </cell>
        </row>
        <row r="36">
          <cell r="D36" t="str">
            <v>Paku</v>
          </cell>
          <cell r="H36" t="str">
            <v>kg</v>
          </cell>
          <cell r="I36">
            <v>11000</v>
          </cell>
        </row>
        <row r="37">
          <cell r="D37" t="str">
            <v>Batu kali</v>
          </cell>
          <cell r="H37" t="str">
            <v>m3</v>
          </cell>
          <cell r="I37">
            <v>55000</v>
          </cell>
        </row>
        <row r="38">
          <cell r="D38" t="str">
            <v>Batu belah</v>
          </cell>
          <cell r="H38" t="str">
            <v>m3</v>
          </cell>
          <cell r="I38">
            <v>55000</v>
          </cell>
        </row>
        <row r="39">
          <cell r="D39" t="str">
            <v>Pasir cor</v>
          </cell>
          <cell r="H39" t="str">
            <v>m3</v>
          </cell>
          <cell r="I39">
            <v>125000</v>
          </cell>
        </row>
        <row r="40">
          <cell r="D40" t="str">
            <v>Pasir pasang</v>
          </cell>
          <cell r="H40" t="str">
            <v>m3</v>
          </cell>
          <cell r="I40">
            <v>125000</v>
          </cell>
        </row>
        <row r="41">
          <cell r="D41" t="str">
            <v>Pasir urug</v>
          </cell>
          <cell r="H41" t="str">
            <v>m3</v>
          </cell>
          <cell r="I41">
            <v>125000</v>
          </cell>
        </row>
        <row r="42">
          <cell r="D42" t="str">
            <v>Koral cor</v>
          </cell>
          <cell r="H42" t="str">
            <v>m3</v>
          </cell>
          <cell r="I42">
            <v>150000</v>
          </cell>
        </row>
        <row r="43">
          <cell r="D43" t="str">
            <v>Tanah Timbunan</v>
          </cell>
          <cell r="H43" t="str">
            <v>m3</v>
          </cell>
          <cell r="I43">
            <v>10000</v>
          </cell>
        </row>
        <row r="44">
          <cell r="D44" t="str">
            <v>Dowel Bar D22;L=1m</v>
          </cell>
          <cell r="H44" t="str">
            <v>Buah</v>
          </cell>
          <cell r="I44">
            <v>37764</v>
          </cell>
        </row>
        <row r="45">
          <cell r="D45" t="str">
            <v>PC Sheet Pile W325 B1000</v>
          </cell>
          <cell r="H45" t="str">
            <v>m'</v>
          </cell>
          <cell r="I45">
            <v>0</v>
          </cell>
        </row>
        <row r="46">
          <cell r="D46" t="str">
            <v>Beton Readymix K-225</v>
          </cell>
          <cell r="H46" t="str">
            <v>m3</v>
          </cell>
          <cell r="I46">
            <v>570513</v>
          </cell>
        </row>
        <row r="47">
          <cell r="D47" t="str">
            <v>Beton Readymix K-100</v>
          </cell>
          <cell r="H47" t="str">
            <v>m3</v>
          </cell>
          <cell r="I47">
            <v>435000</v>
          </cell>
        </row>
        <row r="48">
          <cell r="D48" t="str">
            <v>Tie rod Ø 22 mm</v>
          </cell>
          <cell r="H48" t="str">
            <v>m'</v>
          </cell>
          <cell r="I48">
            <v>39520</v>
          </cell>
        </row>
        <row r="49">
          <cell r="D49" t="str">
            <v>Cerucuk dolken Ø 10 cm - 3 m</v>
          </cell>
          <cell r="H49" t="str">
            <v>btg</v>
          </cell>
          <cell r="I49">
            <v>17500</v>
          </cell>
        </row>
        <row r="50">
          <cell r="D50" t="str">
            <v>Bronjong 2m x 1m x 0.5m ( Fabrikasi Ø 3 mm)</v>
          </cell>
          <cell r="H50" t="str">
            <v>bh</v>
          </cell>
          <cell r="I50">
            <v>250000</v>
          </cell>
        </row>
        <row r="51">
          <cell r="D51" t="str">
            <v>Pipa PVC Ø 8"</v>
          </cell>
          <cell r="H51" t="str">
            <v>btg</v>
          </cell>
          <cell r="I51">
            <v>183850</v>
          </cell>
        </row>
        <row r="52">
          <cell r="D52" t="str">
            <v>Pipa PVC Ø 4"</v>
          </cell>
          <cell r="H52" t="str">
            <v>btg</v>
          </cell>
          <cell r="I52">
            <v>133850</v>
          </cell>
        </row>
        <row r="53">
          <cell r="D53" t="str">
            <v>Pipa PVC Ø 2"</v>
          </cell>
          <cell r="H53" t="str">
            <v>btg</v>
          </cell>
          <cell r="I53">
            <v>26500</v>
          </cell>
        </row>
        <row r="54">
          <cell r="D54" t="str">
            <v xml:space="preserve">Concrete tile Uk. 20cm x 40cm x 6cm </v>
          </cell>
          <cell r="H54" t="str">
            <v>bh</v>
          </cell>
          <cell r="I54">
            <v>14400</v>
          </cell>
        </row>
        <row r="55">
          <cell r="D55" t="str">
            <v>Baja profil</v>
          </cell>
          <cell r="H55" t="str">
            <v>kg</v>
          </cell>
          <cell r="I55">
            <v>14000</v>
          </cell>
        </row>
        <row r="56">
          <cell r="D56" t="str">
            <v>Solar</v>
          </cell>
          <cell r="H56" t="str">
            <v>ltr</v>
          </cell>
          <cell r="I56">
            <v>6300</v>
          </cell>
        </row>
        <row r="57">
          <cell r="D57" t="str">
            <v>Oli hidrolik</v>
          </cell>
          <cell r="H57" t="str">
            <v>ltr</v>
          </cell>
          <cell r="I57">
            <v>25000</v>
          </cell>
        </row>
        <row r="58">
          <cell r="D58" t="str">
            <v>Gemuk</v>
          </cell>
          <cell r="H58" t="str">
            <v>kg</v>
          </cell>
          <cell r="I58">
            <v>25000</v>
          </cell>
        </row>
        <row r="59">
          <cell r="D59" t="str">
            <v>Pohon</v>
          </cell>
          <cell r="H59" t="str">
            <v>bh</v>
          </cell>
          <cell r="I59">
            <v>75000</v>
          </cell>
        </row>
        <row r="60">
          <cell r="D60" t="str">
            <v>Pupuk</v>
          </cell>
          <cell r="H60" t="str">
            <v>kg</v>
          </cell>
          <cell r="I60">
            <v>8000</v>
          </cell>
        </row>
        <row r="61">
          <cell r="D61" t="str">
            <v>Baja profil</v>
          </cell>
          <cell r="H61" t="str">
            <v>kg</v>
          </cell>
          <cell r="I61">
            <v>15000</v>
          </cell>
        </row>
        <row r="62">
          <cell r="D62" t="str">
            <v>Sand Bag</v>
          </cell>
          <cell r="H62" t="str">
            <v>bh</v>
          </cell>
          <cell r="I62">
            <v>1800</v>
          </cell>
        </row>
        <row r="63">
          <cell r="D63" t="str">
            <v>Beton Readymix K-175</v>
          </cell>
          <cell r="H63" t="str">
            <v>m3</v>
          </cell>
          <cell r="I63">
            <v>512000</v>
          </cell>
        </row>
        <row r="64">
          <cell r="D64" t="str">
            <v>Kerikil / koral</v>
          </cell>
          <cell r="H64" t="str">
            <v>m3</v>
          </cell>
          <cell r="I64">
            <v>125000</v>
          </cell>
        </row>
        <row r="65">
          <cell r="D65" t="str">
            <v>Bentonite</v>
          </cell>
          <cell r="H65" t="str">
            <v>m3</v>
          </cell>
          <cell r="I65">
            <v>1375000</v>
          </cell>
        </row>
        <row r="66">
          <cell r="D66" t="str">
            <v>Water Stop b=320 mm</v>
          </cell>
          <cell r="H66" t="str">
            <v>m'</v>
          </cell>
          <cell r="I66">
            <v>105000</v>
          </cell>
        </row>
        <row r="67">
          <cell r="D67" t="str">
            <v>Ijuk</v>
          </cell>
          <cell r="H67" t="str">
            <v>m3</v>
          </cell>
          <cell r="I67">
            <v>175000</v>
          </cell>
        </row>
        <row r="68">
          <cell r="D68" t="str">
            <v>Aspalt</v>
          </cell>
          <cell r="H68" t="str">
            <v>m3</v>
          </cell>
          <cell r="I68">
            <v>1450000</v>
          </cell>
        </row>
        <row r="69">
          <cell r="D69" t="str">
            <v>Minyak Tanah</v>
          </cell>
          <cell r="H69" t="str">
            <v>ltr</v>
          </cell>
          <cell r="I69">
            <v>8500</v>
          </cell>
        </row>
        <row r="70">
          <cell r="D70" t="str">
            <v>Sub Base Course / Class-B</v>
          </cell>
          <cell r="H70" t="str">
            <v>m3</v>
          </cell>
          <cell r="I70">
            <v>125000</v>
          </cell>
        </row>
        <row r="71">
          <cell r="D71" t="str">
            <v>Base Course / Class-A</v>
          </cell>
          <cell r="H71" t="str">
            <v>m3</v>
          </cell>
          <cell r="I71">
            <v>130000</v>
          </cell>
        </row>
        <row r="72">
          <cell r="D72" t="str">
            <v>Aspalt beton</v>
          </cell>
          <cell r="H72" t="str">
            <v>ton</v>
          </cell>
          <cell r="I72">
            <v>600000</v>
          </cell>
        </row>
        <row r="73">
          <cell r="D73" t="str">
            <v>Kerosene</v>
          </cell>
          <cell r="H73" t="str">
            <v>ltr</v>
          </cell>
          <cell r="I73">
            <v>4500</v>
          </cell>
        </row>
        <row r="74">
          <cell r="D74" t="str">
            <v>Steel fence H = 1.5m</v>
          </cell>
          <cell r="H74" t="str">
            <v>m'</v>
          </cell>
          <cell r="I74">
            <v>218750</v>
          </cell>
        </row>
        <row r="75">
          <cell r="D75" t="str">
            <v>Pintu Electric</v>
          </cell>
          <cell r="H75" t="str">
            <v>Set</v>
          </cell>
          <cell r="I75">
            <v>462448000</v>
          </cell>
        </row>
        <row r="76">
          <cell r="D76" t="str">
            <v>Elastomeric Bearing Pad</v>
          </cell>
          <cell r="H76" t="str">
            <v>bh</v>
          </cell>
          <cell r="I76">
            <v>1250000</v>
          </cell>
        </row>
        <row r="77">
          <cell r="D77" t="str">
            <v>Pipa Galvanis Ø 2"</v>
          </cell>
          <cell r="H77" t="str">
            <v>m'</v>
          </cell>
          <cell r="I77">
            <v>175000</v>
          </cell>
        </row>
        <row r="78">
          <cell r="D78" t="str">
            <v>Tanah Clay / Liat</v>
          </cell>
          <cell r="H78" t="str">
            <v>m3</v>
          </cell>
          <cell r="I78">
            <v>5000</v>
          </cell>
        </row>
        <row r="79">
          <cell r="D79" t="str">
            <v>Material Filter Halus</v>
          </cell>
          <cell r="H79" t="str">
            <v>m3</v>
          </cell>
          <cell r="I79">
            <v>105000</v>
          </cell>
        </row>
        <row r="80">
          <cell r="D80" t="str">
            <v>Material Filter Kasar</v>
          </cell>
          <cell r="H80" t="str">
            <v>m3</v>
          </cell>
          <cell r="I80">
            <v>115000</v>
          </cell>
        </row>
        <row r="81">
          <cell r="D81" t="str">
            <v>Material dari Quarry ( Blasting )</v>
          </cell>
          <cell r="H81" t="str">
            <v>m3</v>
          </cell>
          <cell r="I81">
            <v>28000</v>
          </cell>
        </row>
        <row r="82">
          <cell r="D82" t="str">
            <v>Beton ( fc = 20 Mpa )</v>
          </cell>
          <cell r="H82" t="str">
            <v>m3</v>
          </cell>
          <cell r="I82">
            <v>713141</v>
          </cell>
        </row>
        <row r="83">
          <cell r="D83" t="str">
            <v>Beton ( fc = 30 Mpa )</v>
          </cell>
          <cell r="H83" t="str">
            <v>m3</v>
          </cell>
          <cell r="I83">
            <v>748798</v>
          </cell>
        </row>
        <row r="84">
          <cell r="D84" t="str">
            <v>Cross bit, dia. 70 mm</v>
          </cell>
          <cell r="H84" t="str">
            <v>Buah</v>
          </cell>
          <cell r="I84">
            <v>3425000</v>
          </cell>
        </row>
        <row r="85">
          <cell r="D85" t="str">
            <v>Drilling 40,50 mm x 3.00 m</v>
          </cell>
          <cell r="H85" t="str">
            <v>Buah</v>
          </cell>
          <cell r="I85">
            <v>2250000</v>
          </cell>
        </row>
        <row r="86">
          <cell r="D86" t="str">
            <v>Extension Rod</v>
          </cell>
          <cell r="H86" t="str">
            <v>Buah</v>
          </cell>
          <cell r="I86">
            <v>1125000</v>
          </cell>
        </row>
        <row r="87">
          <cell r="D87" t="str">
            <v>Shank Adaptor</v>
          </cell>
          <cell r="H87" t="str">
            <v>Buah</v>
          </cell>
          <cell r="I87">
            <v>2250000</v>
          </cell>
        </row>
        <row r="88">
          <cell r="D88" t="str">
            <v>Coupling Sleeve</v>
          </cell>
          <cell r="H88" t="str">
            <v>Buah</v>
          </cell>
          <cell r="I88">
            <v>635000</v>
          </cell>
        </row>
        <row r="89">
          <cell r="D89" t="str">
            <v>Pipe Core including Sample</v>
          </cell>
          <cell r="H89" t="str">
            <v>m'</v>
          </cell>
          <cell r="I89">
            <v>85000</v>
          </cell>
        </row>
        <row r="90">
          <cell r="D90" t="str">
            <v>Filler</v>
          </cell>
          <cell r="H90" t="str">
            <v>m3</v>
          </cell>
          <cell r="I90">
            <v>115000</v>
          </cell>
        </row>
        <row r="91">
          <cell r="D91" t="str">
            <v>Rangka Baja Ringan</v>
          </cell>
          <cell r="H91" t="str">
            <v>m2</v>
          </cell>
          <cell r="I91">
            <v>105000</v>
          </cell>
        </row>
        <row r="92">
          <cell r="D92" t="str">
            <v>Atap Metal t = 3.5 mm ; Roofing</v>
          </cell>
          <cell r="H92" t="str">
            <v>m2</v>
          </cell>
          <cell r="I92">
            <v>65000</v>
          </cell>
        </row>
        <row r="93">
          <cell r="D93" t="str">
            <v>Pintu rolling door</v>
          </cell>
          <cell r="H93" t="str">
            <v>m3</v>
          </cell>
          <cell r="I93">
            <v>475000</v>
          </cell>
        </row>
        <row r="94">
          <cell r="D94" t="str">
            <v>Cross Bit dia 50 mm</v>
          </cell>
          <cell r="H94" t="str">
            <v>pcs</v>
          </cell>
          <cell r="I94">
            <v>4880000</v>
          </cell>
        </row>
        <row r="95">
          <cell r="D95" t="str">
            <v>Rod</v>
          </cell>
          <cell r="H95" t="str">
            <v>pcs</v>
          </cell>
          <cell r="I95">
            <v>3538000</v>
          </cell>
        </row>
        <row r="96">
          <cell r="D96" t="str">
            <v>Shank Adaptor</v>
          </cell>
          <cell r="H96" t="str">
            <v>pcs</v>
          </cell>
          <cell r="I96">
            <v>3538000</v>
          </cell>
        </row>
        <row r="97">
          <cell r="D97" t="str">
            <v>Coupling Sleeve</v>
          </cell>
          <cell r="H97" t="str">
            <v>pcs</v>
          </cell>
          <cell r="I97">
            <v>976000</v>
          </cell>
        </row>
        <row r="98">
          <cell r="D98" t="str">
            <v>Explosive, Dynamite</v>
          </cell>
          <cell r="H98" t="str">
            <v>kg</v>
          </cell>
          <cell r="I98">
            <v>34320</v>
          </cell>
        </row>
        <row r="99">
          <cell r="D99" t="str">
            <v>Explosive, ANFO Powder</v>
          </cell>
          <cell r="H99" t="str">
            <v>kg</v>
          </cell>
          <cell r="I99">
            <v>11400</v>
          </cell>
        </row>
        <row r="100">
          <cell r="D100" t="str">
            <v>Detonator</v>
          </cell>
          <cell r="H100" t="str">
            <v>pcs</v>
          </cell>
          <cell r="I100">
            <v>13200</v>
          </cell>
        </row>
        <row r="101">
          <cell r="D101" t="str">
            <v>Detonating Cord</v>
          </cell>
          <cell r="H101" t="str">
            <v>m</v>
          </cell>
          <cell r="I101">
            <v>5040</v>
          </cell>
        </row>
        <row r="102">
          <cell r="D102" t="str">
            <v>Cable</v>
          </cell>
          <cell r="H102" t="str">
            <v>m</v>
          </cell>
          <cell r="I102">
            <v>4880</v>
          </cell>
        </row>
        <row r="103">
          <cell r="D103" t="str">
            <v>Bentonite</v>
          </cell>
          <cell r="H103" t="str">
            <v>m3</v>
          </cell>
          <cell r="I103">
            <v>5625000</v>
          </cell>
        </row>
        <row r="112">
          <cell r="D112" t="str">
            <v>Peralatan :</v>
          </cell>
        </row>
        <row r="113">
          <cell r="D113" t="str">
            <v>Excavator, 0.8 m3</v>
          </cell>
          <cell r="H113" t="str">
            <v>jam</v>
          </cell>
          <cell r="I113">
            <v>281000</v>
          </cell>
        </row>
        <row r="114">
          <cell r="D114" t="str">
            <v>Excavator Hammer Breaker</v>
          </cell>
          <cell r="H114" t="str">
            <v>jam</v>
          </cell>
          <cell r="I114">
            <v>309000</v>
          </cell>
        </row>
        <row r="115">
          <cell r="D115" t="str">
            <v>Crawler Crane, 30 ton</v>
          </cell>
          <cell r="H115" t="str">
            <v>jam</v>
          </cell>
          <cell r="I115">
            <v>358000</v>
          </cell>
        </row>
        <row r="116">
          <cell r="D116" t="str">
            <v>Bulldozer, 15 ton</v>
          </cell>
          <cell r="H116" t="str">
            <v>jam</v>
          </cell>
          <cell r="I116">
            <v>333000</v>
          </cell>
        </row>
        <row r="117">
          <cell r="D117" t="str">
            <v>Crawler Crane, 15 ton</v>
          </cell>
          <cell r="H117" t="str">
            <v>jam</v>
          </cell>
          <cell r="I117">
            <v>268500</v>
          </cell>
        </row>
        <row r="118">
          <cell r="D118" t="str">
            <v>Dump Truck, 12 ton</v>
          </cell>
          <cell r="H118" t="str">
            <v>jam</v>
          </cell>
          <cell r="I118">
            <v>169000</v>
          </cell>
        </row>
        <row r="119">
          <cell r="D119" t="str">
            <v>Vibro Roller, 10 ton</v>
          </cell>
          <cell r="H119" t="str">
            <v>jam</v>
          </cell>
          <cell r="I119">
            <v>221000</v>
          </cell>
        </row>
        <row r="120">
          <cell r="D120" t="str">
            <v>Stamper</v>
          </cell>
          <cell r="H120" t="str">
            <v>jam</v>
          </cell>
          <cell r="I120">
            <v>14000</v>
          </cell>
        </row>
        <row r="121">
          <cell r="D121" t="str">
            <v>Bar cutter</v>
          </cell>
          <cell r="H121" t="str">
            <v>jam</v>
          </cell>
          <cell r="I121">
            <v>16300</v>
          </cell>
        </row>
        <row r="122">
          <cell r="D122" t="str">
            <v>Bar bender</v>
          </cell>
          <cell r="H122" t="str">
            <v>jam</v>
          </cell>
          <cell r="I122">
            <v>17400</v>
          </cell>
        </row>
        <row r="123">
          <cell r="D123" t="str">
            <v>Beton molen</v>
          </cell>
          <cell r="H123" t="str">
            <v>jam</v>
          </cell>
          <cell r="I123">
            <v>37400</v>
          </cell>
        </row>
        <row r="124">
          <cell r="D124" t="str">
            <v>Concrete vibrator</v>
          </cell>
          <cell r="H124" t="str">
            <v>jam</v>
          </cell>
          <cell r="I124">
            <v>12100</v>
          </cell>
        </row>
        <row r="125">
          <cell r="D125" t="str">
            <v>Water Tank Truck</v>
          </cell>
          <cell r="H125" t="str">
            <v>jam</v>
          </cell>
          <cell r="I125">
            <v>112000</v>
          </cell>
        </row>
        <row r="126">
          <cell r="D126" t="str">
            <v>Chainsaw</v>
          </cell>
          <cell r="H126" t="str">
            <v>hari</v>
          </cell>
          <cell r="I126">
            <v>15740</v>
          </cell>
        </row>
        <row r="127">
          <cell r="D127" t="str">
            <v>Dump Truck, 8 ton</v>
          </cell>
          <cell r="H127" t="str">
            <v>jam</v>
          </cell>
          <cell r="I127">
            <v>114000</v>
          </cell>
        </row>
        <row r="128">
          <cell r="D128" t="str">
            <v>Bore pile machine</v>
          </cell>
          <cell r="H128" t="str">
            <v>jam</v>
          </cell>
          <cell r="I128">
            <v>208800</v>
          </cell>
        </row>
        <row r="129">
          <cell r="D129" t="str">
            <v>Truk Ringan</v>
          </cell>
          <cell r="H129" t="str">
            <v>jam</v>
          </cell>
          <cell r="I129">
            <v>100000</v>
          </cell>
        </row>
        <row r="130">
          <cell r="D130" t="str">
            <v>Poonton</v>
          </cell>
          <cell r="H130" t="str">
            <v>jam</v>
          </cell>
          <cell r="I130">
            <v>50000</v>
          </cell>
        </row>
        <row r="131">
          <cell r="D131" t="str">
            <v>Vibro Hammer</v>
          </cell>
          <cell r="H131" t="str">
            <v>jam</v>
          </cell>
          <cell r="I131">
            <v>180000</v>
          </cell>
        </row>
        <row r="132">
          <cell r="D132" t="str">
            <v>Cangkul</v>
          </cell>
          <cell r="H132" t="str">
            <v>hari</v>
          </cell>
          <cell r="I132">
            <v>10000</v>
          </cell>
        </row>
        <row r="133">
          <cell r="D133" t="str">
            <v>Peralatan sondir</v>
          </cell>
          <cell r="H133" t="str">
            <v>hari</v>
          </cell>
          <cell r="I133">
            <v>2500000</v>
          </cell>
        </row>
        <row r="134">
          <cell r="D134" t="str">
            <v>Pompa Air 4"</v>
          </cell>
          <cell r="H134" t="str">
            <v>jam</v>
          </cell>
          <cell r="I134">
            <v>26000</v>
          </cell>
        </row>
        <row r="135">
          <cell r="D135" t="str">
            <v>Pompa Air 6"</v>
          </cell>
          <cell r="H135" t="str">
            <v>jam</v>
          </cell>
          <cell r="I135">
            <v>53000</v>
          </cell>
        </row>
        <row r="136">
          <cell r="D136" t="str">
            <v>Theodolit</v>
          </cell>
          <cell r="H136" t="str">
            <v>jam</v>
          </cell>
          <cell r="I136">
            <v>10000</v>
          </cell>
        </row>
        <row r="137">
          <cell r="D137" t="str">
            <v>Concrete pump</v>
          </cell>
          <cell r="H137" t="str">
            <v>jam</v>
          </cell>
          <cell r="I137">
            <v>187200</v>
          </cell>
        </row>
        <row r="138">
          <cell r="D138" t="str">
            <v>Asphalt finisher</v>
          </cell>
          <cell r="H138" t="str">
            <v>jam</v>
          </cell>
          <cell r="I138">
            <v>182000</v>
          </cell>
        </row>
        <row r="139">
          <cell r="D139" t="str">
            <v>Tandem roller</v>
          </cell>
          <cell r="H139" t="str">
            <v>jam</v>
          </cell>
          <cell r="I139">
            <v>70000</v>
          </cell>
        </row>
        <row r="140">
          <cell r="D140" t="str">
            <v>Pneumatic Tire Roller ( PTR )</v>
          </cell>
          <cell r="H140" t="str">
            <v>jam</v>
          </cell>
          <cell r="I140">
            <v>164000</v>
          </cell>
        </row>
        <row r="141">
          <cell r="D141" t="str">
            <v>Asphalt sprayer</v>
          </cell>
          <cell r="H141" t="str">
            <v>jam</v>
          </cell>
          <cell r="I141">
            <v>32000</v>
          </cell>
        </row>
        <row r="142">
          <cell r="D142" t="str">
            <v>Compressor</v>
          </cell>
          <cell r="H142" t="str">
            <v>jam</v>
          </cell>
          <cell r="I142">
            <v>54200</v>
          </cell>
        </row>
        <row r="143">
          <cell r="D143" t="str">
            <v>Permanent Ground Anchore</v>
          </cell>
          <cell r="H143" t="str">
            <v>jam</v>
          </cell>
          <cell r="I143">
            <v>378100</v>
          </cell>
        </row>
        <row r="144">
          <cell r="D144" t="str">
            <v>Sheep Foot Roller</v>
          </cell>
          <cell r="H144" t="str">
            <v>jam</v>
          </cell>
          <cell r="I144">
            <v>313000</v>
          </cell>
        </row>
        <row r="145">
          <cell r="D145" t="str">
            <v>Drilling Machine</v>
          </cell>
          <cell r="H145" t="str">
            <v>jam</v>
          </cell>
          <cell r="I145">
            <v>100000</v>
          </cell>
        </row>
        <row r="146">
          <cell r="D146" t="str">
            <v>Drilling Pump</v>
          </cell>
          <cell r="H146" t="str">
            <v>jam</v>
          </cell>
          <cell r="I146">
            <v>50000</v>
          </cell>
        </row>
        <row r="147">
          <cell r="D147" t="str">
            <v>Flow Meter</v>
          </cell>
          <cell r="H147" t="str">
            <v>jam</v>
          </cell>
          <cell r="I147">
            <v>6000</v>
          </cell>
        </row>
        <row r="148">
          <cell r="D148" t="str">
            <v>Pressure Gauge</v>
          </cell>
          <cell r="H148" t="str">
            <v>jam</v>
          </cell>
          <cell r="I148">
            <v>3000</v>
          </cell>
        </row>
        <row r="149">
          <cell r="D149" t="str">
            <v>Mesin Las, 300 A</v>
          </cell>
          <cell r="H149" t="str">
            <v>jam</v>
          </cell>
          <cell r="I149">
            <v>15000</v>
          </cell>
        </row>
        <row r="150">
          <cell r="D150" t="str">
            <v>Leg Drill</v>
          </cell>
          <cell r="H150" t="str">
            <v>jam</v>
          </cell>
          <cell r="I150">
            <v>33000</v>
          </cell>
        </row>
        <row r="151">
          <cell r="D151" t="str">
            <v>Crawler Drill</v>
          </cell>
          <cell r="H151" t="str">
            <v>jam</v>
          </cell>
          <cell r="I151">
            <v>363000</v>
          </cell>
        </row>
        <row r="152">
          <cell r="D152" t="str">
            <v>Air Compressor</v>
          </cell>
          <cell r="H152" t="str">
            <v>jam</v>
          </cell>
          <cell r="I152">
            <v>66000</v>
          </cell>
        </row>
        <row r="153">
          <cell r="D153" t="str">
            <v>Blasting Machine</v>
          </cell>
          <cell r="H153" t="str">
            <v>jam</v>
          </cell>
          <cell r="I153">
            <v>19800</v>
          </cell>
        </row>
        <row r="154">
          <cell r="D154" t="str">
            <v>Blasting Shot</v>
          </cell>
          <cell r="H154" t="str">
            <v>jam</v>
          </cell>
          <cell r="I154">
            <v>19800</v>
          </cell>
        </row>
      </sheetData>
      <sheetData sheetId="16" refreshError="1"/>
      <sheetData sheetId="17" refreshError="1"/>
      <sheetData sheetId="18" refreshError="1"/>
    </sheetDataSet>
  </externalBook>
</externalLink>
</file>

<file path=xl/externalLinks/externalLink308.xml><?xml version="1.0" encoding="utf-8"?>
<externalLink xmlns="http://schemas.openxmlformats.org/spreadsheetml/2006/main">
  <externalBook xmlns:r="http://schemas.openxmlformats.org/officeDocument/2006/relationships" r:id="rId1">
    <sheetNames>
      <sheetName val="0000"/>
      <sheetName val="XXXX"/>
      <sheetName val="Anl-Alt"/>
      <sheetName val="Ls-Mobilisasi (OK)"/>
      <sheetName val="REKAP(copy) ok"/>
      <sheetName val="Ur-Anl"/>
      <sheetName val="BQ(copy) ok"/>
      <sheetName val="Analisa (ok)"/>
      <sheetName val="SAT-DAS"/>
      <sheetName val="Anl-Bhn (ok)"/>
      <sheetName val="Lamp-14 -Hit-Alt"/>
      <sheetName val="Lamp-13-Pengg Alat"/>
      <sheetName val="Lamp-1 (Schedule ok"/>
      <sheetName val="Lamp-4 (Pemel. Rutin)"/>
      <sheetName val="Lamp-5 (On Site)"/>
      <sheetName val="Lamp-6 (Plant)"/>
      <sheetName val="Lamp-7 (Df-Utm) ok"/>
      <sheetName val="Lamp-8 (Kont Seleksi)"/>
      <sheetName val="Lamp-9 (Df-Alat)"/>
      <sheetName val="Lamp-10"/>
      <sheetName val="Lamp-11 (Sub-kont) ok"/>
      <sheetName val="Lamp-14 (Lamp-Penaw) OK"/>
      <sheetName val="Lamp-12 (Metod-Pel)"/>
      <sheetName val="Lamp-13 (Guna Alt)"/>
      <sheetName val="D"/>
      <sheetName val="In-Um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15">
          <cell r="J15">
            <v>4250</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09.xml><?xml version="1.0" encoding="utf-8"?>
<externalLink xmlns="http://schemas.openxmlformats.org/spreadsheetml/2006/main">
  <externalBook xmlns:r="http://schemas.openxmlformats.org/officeDocument/2006/relationships" r:id="rId1">
    <sheetNames>
      <sheetName val="Sheet1"/>
      <sheetName val="Sheet2"/>
      <sheetName val="Sheet3"/>
      <sheetName val="BQ"/>
      <sheetName val="BASIC"/>
      <sheetName val="DAFTAR TANYA"/>
      <sheetName val="SCHED"/>
      <sheetName val="REK-RAB"/>
      <sheetName val="ANALISA"/>
      <sheetName val="RAB"/>
      <sheetName val="Pipe"/>
    </sheetNames>
    <sheetDataSet>
      <sheetData sheetId="0"/>
      <sheetData sheetId="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10.xml><?xml version="1.0" encoding="utf-8"?>
<externalLink xmlns="http://schemas.openxmlformats.org/spreadsheetml/2006/main">
  <externalBook xmlns:r="http://schemas.openxmlformats.org/officeDocument/2006/relationships" r:id="rId1">
    <sheetNames>
      <sheetName val="Rekap Biaya"/>
      <sheetName val="Kuantitas &amp; Harga"/>
      <sheetName val="Pekerjaan Utama"/>
      <sheetName val="%"/>
      <sheetName val="Hit Volume"/>
    </sheetNames>
    <sheetDataSet>
      <sheetData sheetId="0"/>
      <sheetData sheetId="1">
        <row r="337">
          <cell r="C337" t="str">
            <v>DIVISI  8.  PENGEMBALIAN  KONDISI  DAN  PEKERJAAN  MINOR</v>
          </cell>
        </row>
        <row r="339">
          <cell r="A339" t="str">
            <v>8.1 (1)</v>
          </cell>
          <cell r="C339" t="str">
            <v>Lapis Pondasi agregat Kelas A untuk Pekerjaan Minor</v>
          </cell>
          <cell r="D339" t="str">
            <v>M3</v>
          </cell>
          <cell r="E339">
            <v>0</v>
          </cell>
          <cell r="F339">
            <v>420955</v>
          </cell>
          <cell r="G339">
            <v>0</v>
          </cell>
        </row>
        <row r="340">
          <cell r="A340" t="str">
            <v>8.1 (2)</v>
          </cell>
          <cell r="C340" t="str">
            <v>Lapis Pondasi agregat Kelas B untuk Pekerjaan Minor</v>
          </cell>
          <cell r="D340" t="str">
            <v>M3</v>
          </cell>
          <cell r="E340">
            <v>0</v>
          </cell>
          <cell r="F340">
            <v>354990</v>
          </cell>
          <cell r="G340">
            <v>0</v>
          </cell>
        </row>
        <row r="341">
          <cell r="A341" t="str">
            <v>8.1 (3)</v>
          </cell>
          <cell r="C341" t="str">
            <v>Agregat utk.Lapis Pondasi Jalan Tanpa Penutup utk. Pek. Minor</v>
          </cell>
          <cell r="D341" t="str">
            <v>M3</v>
          </cell>
          <cell r="E341">
            <v>0</v>
          </cell>
          <cell r="F341">
            <v>261339</v>
          </cell>
          <cell r="G341">
            <v>0</v>
          </cell>
        </row>
        <row r="342">
          <cell r="A342" t="str">
            <v>8.1 (4)</v>
          </cell>
          <cell r="C342" t="str">
            <v>Waterbound Macadam untuk Pekerjaan Minor</v>
          </cell>
          <cell r="D342" t="str">
            <v>M3</v>
          </cell>
          <cell r="E342">
            <v>0</v>
          </cell>
          <cell r="F342">
            <v>361757</v>
          </cell>
          <cell r="G342">
            <v>0</v>
          </cell>
        </row>
        <row r="343">
          <cell r="A343" t="str">
            <v>8.1 (5)</v>
          </cell>
          <cell r="C343" t="str">
            <v>Campuran Aspal Panas untuk Pekerjaan Minor</v>
          </cell>
          <cell r="D343" t="str">
            <v>M3</v>
          </cell>
          <cell r="E343">
            <v>0</v>
          </cell>
          <cell r="F343">
            <v>1620133</v>
          </cell>
          <cell r="G343">
            <v>0</v>
          </cell>
        </row>
        <row r="344">
          <cell r="A344" t="str">
            <v>8.1 (6)</v>
          </cell>
          <cell r="C344" t="str">
            <v>Lasbutag atau Latasbusir untuk Pekerjaan minor</v>
          </cell>
          <cell r="D344" t="str">
            <v>M3</v>
          </cell>
          <cell r="E344">
            <v>0</v>
          </cell>
          <cell r="F344">
            <v>1104173</v>
          </cell>
          <cell r="G344">
            <v>0</v>
          </cell>
        </row>
        <row r="345">
          <cell r="A345" t="str">
            <v>8.1 (7)</v>
          </cell>
          <cell r="C345" t="str">
            <v>Penetrasi Macadam untuk Pekerjaan Minor</v>
          </cell>
          <cell r="D345" t="str">
            <v>M3</v>
          </cell>
          <cell r="E345">
            <v>0</v>
          </cell>
          <cell r="F345">
            <v>1503737</v>
          </cell>
          <cell r="G345">
            <v>0</v>
          </cell>
        </row>
        <row r="346">
          <cell r="A346" t="str">
            <v>8.1 (8)</v>
          </cell>
          <cell r="C346" t="str">
            <v>Campuran Aspal Dingin untuk Pekerjaan Minor</v>
          </cell>
          <cell r="D346" t="str">
            <v>M3</v>
          </cell>
          <cell r="E346">
            <v>0</v>
          </cell>
          <cell r="F346">
            <v>7597</v>
          </cell>
          <cell r="G346">
            <v>0</v>
          </cell>
        </row>
        <row r="347">
          <cell r="A347" t="str">
            <v>8.1 (9)</v>
          </cell>
          <cell r="C347" t="str">
            <v>Bitumen Residual untuk Pekerjaan Minor</v>
          </cell>
          <cell r="D347" t="str">
            <v>Liter</v>
          </cell>
          <cell r="E347">
            <v>0</v>
          </cell>
          <cell r="G347">
            <v>0</v>
          </cell>
        </row>
        <row r="348">
          <cell r="G348">
            <v>0</v>
          </cell>
        </row>
        <row r="349">
          <cell r="A349" t="str">
            <v>8.2 (1)</v>
          </cell>
          <cell r="C349" t="str">
            <v>Galian untuk Bahu Jalan dan Pekerjaan Minor Lainnya</v>
          </cell>
          <cell r="D349" t="str">
            <v>M2</v>
          </cell>
          <cell r="E349">
            <v>0</v>
          </cell>
          <cell r="F349">
            <v>35631</v>
          </cell>
          <cell r="G349">
            <v>0</v>
          </cell>
        </row>
        <row r="350">
          <cell r="A350" t="str">
            <v>8.2 (2)</v>
          </cell>
          <cell r="C350" t="str">
            <v>Penebangan pohon diameter 15 s/d 30 cm</v>
          </cell>
          <cell r="D350" t="str">
            <v>Btg</v>
          </cell>
          <cell r="E350">
            <v>0</v>
          </cell>
          <cell r="G350">
            <v>0</v>
          </cell>
        </row>
        <row r="351">
          <cell r="A351" t="str">
            <v>8.2 (3)</v>
          </cell>
          <cell r="C351" t="str">
            <v>Penebangan pohon diameter 30 s/d 50 cm</v>
          </cell>
          <cell r="D351" t="str">
            <v>Btg</v>
          </cell>
          <cell r="E351">
            <v>0</v>
          </cell>
          <cell r="G351">
            <v>0</v>
          </cell>
        </row>
        <row r="352">
          <cell r="A352" t="str">
            <v>8.2 (4)</v>
          </cell>
          <cell r="C352" t="str">
            <v>Penebangan pohon diameter 50 s/d 75 cm</v>
          </cell>
          <cell r="D352" t="str">
            <v>Btg</v>
          </cell>
          <cell r="E352">
            <v>0</v>
          </cell>
          <cell r="G352">
            <v>0</v>
          </cell>
        </row>
        <row r="353">
          <cell r="A353" t="str">
            <v>8.2 (5)</v>
          </cell>
          <cell r="C353" t="str">
            <v>Penebangan pohon diameter &gt; 75 cm</v>
          </cell>
          <cell r="D353" t="str">
            <v>Btg</v>
          </cell>
          <cell r="E353">
            <v>0</v>
          </cell>
          <cell r="F353">
            <v>1254495</v>
          </cell>
          <cell r="G353">
            <v>0</v>
          </cell>
        </row>
        <row r="355">
          <cell r="A355" t="str">
            <v>8.3 (1)</v>
          </cell>
          <cell r="C355" t="str">
            <v>Stabilisasi dengan tanaman</v>
          </cell>
          <cell r="D355" t="str">
            <v>M2</v>
          </cell>
          <cell r="E355">
            <v>0</v>
          </cell>
          <cell r="G355">
            <v>0</v>
          </cell>
        </row>
        <row r="356">
          <cell r="A356" t="str">
            <v>8.3 (2)</v>
          </cell>
          <cell r="C356" t="str">
            <v xml:space="preserve">Semak/perdu </v>
          </cell>
          <cell r="D356" t="str">
            <v>M2</v>
          </cell>
          <cell r="E356">
            <v>0</v>
          </cell>
          <cell r="G356">
            <v>0</v>
          </cell>
        </row>
        <row r="357">
          <cell r="A357" t="str">
            <v>8.3 (3)</v>
          </cell>
          <cell r="C357" t="str">
            <v>Pohon</v>
          </cell>
          <cell r="D357" t="str">
            <v>Btg</v>
          </cell>
          <cell r="E357">
            <v>0</v>
          </cell>
          <cell r="G357">
            <v>0</v>
          </cell>
        </row>
        <row r="359">
          <cell r="A359" t="str">
            <v>8.4 (1)</v>
          </cell>
          <cell r="C359" t="str">
            <v>Marka Jalan Bukan Thermoplastic</v>
          </cell>
          <cell r="D359" t="str">
            <v>M2</v>
          </cell>
          <cell r="E359">
            <v>0</v>
          </cell>
          <cell r="F359">
            <v>117282</v>
          </cell>
          <cell r="G359">
            <v>0</v>
          </cell>
        </row>
        <row r="360">
          <cell r="A360" t="str">
            <v>8.4 (2)</v>
          </cell>
          <cell r="C360" t="str">
            <v>Marka Jalan Thermoplastic</v>
          </cell>
          <cell r="D360" t="str">
            <v>M2</v>
          </cell>
          <cell r="E360">
            <v>0</v>
          </cell>
          <cell r="F360">
            <v>127032</v>
          </cell>
          <cell r="G360">
            <v>0</v>
          </cell>
        </row>
        <row r="361">
          <cell r="A361" t="str">
            <v>8.4 (3)</v>
          </cell>
          <cell r="C361" t="str">
            <v>Rumble Strip</v>
          </cell>
          <cell r="D361" t="str">
            <v>M2</v>
          </cell>
          <cell r="E361">
            <v>0</v>
          </cell>
          <cell r="F361">
            <v>1254495</v>
          </cell>
          <cell r="G361">
            <v>0</v>
          </cell>
        </row>
        <row r="362">
          <cell r="A362" t="str">
            <v>8.4 (3) a</v>
          </cell>
          <cell r="C362" t="str">
            <v>Rambu Jalan tunggal dgn. Permukaan Pantul Engineering Grade</v>
          </cell>
          <cell r="D362" t="str">
            <v>Buah</v>
          </cell>
          <cell r="E362">
            <v>0</v>
          </cell>
          <cell r="F362">
            <v>494096</v>
          </cell>
          <cell r="G362">
            <v>0</v>
          </cell>
        </row>
        <row r="363">
          <cell r="A363" t="str">
            <v>8.4 (3) b</v>
          </cell>
          <cell r="C363" t="str">
            <v>Rambu Jalan ganda dgn. Permukaan Pantul Engineering Grade</v>
          </cell>
          <cell r="D363" t="str">
            <v>Buah</v>
          </cell>
          <cell r="E363">
            <v>0</v>
          </cell>
          <cell r="F363">
            <v>518996</v>
          </cell>
          <cell r="G363">
            <v>0</v>
          </cell>
        </row>
        <row r="364">
          <cell r="A364" t="str">
            <v>8.4 (4) a</v>
          </cell>
          <cell r="C364" t="str">
            <v>Rambu Jalan tunggal dgn. Permukaan Pantul High Intensity Grade</v>
          </cell>
          <cell r="D364" t="str">
            <v>Buah</v>
          </cell>
          <cell r="E364">
            <v>0</v>
          </cell>
          <cell r="G364">
            <v>0</v>
          </cell>
        </row>
        <row r="365">
          <cell r="A365" t="str">
            <v>8.4 (4) b</v>
          </cell>
          <cell r="C365" t="str">
            <v>Rambu Jalan ganda dgn. Permukaan Pantul High Intensity Grade</v>
          </cell>
          <cell r="D365" t="str">
            <v>Buah</v>
          </cell>
          <cell r="E365">
            <v>0</v>
          </cell>
          <cell r="G365">
            <v>0</v>
          </cell>
        </row>
        <row r="366">
          <cell r="A366" t="str">
            <v xml:space="preserve">8.4 (5) </v>
          </cell>
          <cell r="C366" t="str">
            <v xml:space="preserve">Patok Pengarah </v>
          </cell>
          <cell r="D366" t="str">
            <v>Buah</v>
          </cell>
          <cell r="E366">
            <v>0</v>
          </cell>
          <cell r="G366">
            <v>0</v>
          </cell>
        </row>
        <row r="367">
          <cell r="A367" t="str">
            <v>8.4 (6)</v>
          </cell>
          <cell r="C367" t="str">
            <v>Patok Kilometer</v>
          </cell>
          <cell r="D367" t="str">
            <v>Buah</v>
          </cell>
          <cell r="E367">
            <v>0</v>
          </cell>
          <cell r="G367">
            <v>0</v>
          </cell>
        </row>
        <row r="368">
          <cell r="A368" t="str">
            <v>8.4 (7)</v>
          </cell>
          <cell r="C368" t="str">
            <v>Rel Pengaman</v>
          </cell>
          <cell r="D368" t="str">
            <v>M1</v>
          </cell>
          <cell r="E368">
            <v>0</v>
          </cell>
          <cell r="G368">
            <v>0</v>
          </cell>
        </row>
        <row r="369">
          <cell r="A369" t="str">
            <v>8.4 (8)</v>
          </cell>
          <cell r="C369" t="str">
            <v>Paku Jalan (Road Stud)</v>
          </cell>
          <cell r="D369" t="str">
            <v>Buah</v>
          </cell>
          <cell r="E369">
            <v>0</v>
          </cell>
          <cell r="G369">
            <v>0</v>
          </cell>
        </row>
        <row r="370">
          <cell r="A370" t="str">
            <v>8.4 (9)</v>
          </cell>
          <cell r="C370" t="str">
            <v>Mata Kucing (Cat Eyes)</v>
          </cell>
          <cell r="D370" t="str">
            <v>Buah</v>
          </cell>
          <cell r="E370">
            <v>0</v>
          </cell>
          <cell r="G370">
            <v>0</v>
          </cell>
        </row>
        <row r="371">
          <cell r="A371" t="str">
            <v>8.4 (10)</v>
          </cell>
          <cell r="C371" t="str">
            <v>Kerb Pracetak</v>
          </cell>
          <cell r="D371" t="str">
            <v>M1</v>
          </cell>
          <cell r="E371">
            <v>0</v>
          </cell>
          <cell r="F371">
            <v>73767</v>
          </cell>
          <cell r="G371">
            <v>0</v>
          </cell>
        </row>
        <row r="372">
          <cell r="A372" t="str">
            <v>8.4 (11)</v>
          </cell>
          <cell r="C372" t="str">
            <v>Kerb Yang Digunakan Kembali</v>
          </cell>
          <cell r="D372" t="str">
            <v>M1</v>
          </cell>
          <cell r="E372">
            <v>0</v>
          </cell>
          <cell r="G372">
            <v>0</v>
          </cell>
        </row>
        <row r="373">
          <cell r="A373" t="str">
            <v>8.4 (11) b</v>
          </cell>
          <cell r="C373" t="str">
            <v>Paku Jalan (Road Stud) Tipe .........</v>
          </cell>
          <cell r="D373" t="str">
            <v>Buah</v>
          </cell>
          <cell r="E373">
            <v>0</v>
          </cell>
          <cell r="G373">
            <v>0</v>
          </cell>
        </row>
        <row r="374">
          <cell r="A374" t="str">
            <v>8.4 (12) a</v>
          </cell>
          <cell r="C374" t="str">
            <v>Mata Kucing (Cat Eyes) Tipe .........</v>
          </cell>
          <cell r="D374" t="str">
            <v>Buah</v>
          </cell>
          <cell r="E374">
            <v>0</v>
          </cell>
          <cell r="G374">
            <v>0</v>
          </cell>
        </row>
        <row r="375">
          <cell r="A375" t="str">
            <v>8.4 (12) b</v>
          </cell>
          <cell r="C375" t="str">
            <v>Mata Kucing (Cat Eyes) Tipe .........</v>
          </cell>
          <cell r="D375" t="str">
            <v>Buah</v>
          </cell>
          <cell r="E375">
            <v>0</v>
          </cell>
          <cell r="G375">
            <v>0</v>
          </cell>
        </row>
        <row r="376">
          <cell r="A376" t="str">
            <v>8.4 (13)</v>
          </cell>
          <cell r="C376" t="str">
            <v>Kerb Pracetak</v>
          </cell>
          <cell r="D376" t="str">
            <v>Buah</v>
          </cell>
          <cell r="E376">
            <v>0</v>
          </cell>
          <cell r="G376">
            <v>0</v>
          </cell>
        </row>
        <row r="377">
          <cell r="A377" t="str">
            <v>8.4 (14)</v>
          </cell>
          <cell r="C377" t="str">
            <v>Kerb Yang Digunakan Kembali</v>
          </cell>
          <cell r="D377" t="str">
            <v>Buah</v>
          </cell>
          <cell r="E377">
            <v>0</v>
          </cell>
          <cell r="G377">
            <v>0</v>
          </cell>
        </row>
        <row r="378">
          <cell r="A378" t="str">
            <v>8.4 (12)</v>
          </cell>
          <cell r="C378" t="str">
            <v>Perkerasan Blok Beton dengan trotoar dan median</v>
          </cell>
          <cell r="D378" t="str">
            <v>M2</v>
          </cell>
          <cell r="E378">
            <v>0</v>
          </cell>
          <cell r="G378">
            <v>0</v>
          </cell>
        </row>
        <row r="379">
          <cell r="A379" t="str">
            <v>8.4 (13) a</v>
          </cell>
          <cell r="C379" t="str">
            <v>Tutup Baja Untuk Lubang Drainase Tipe .........</v>
          </cell>
          <cell r="D379" t="str">
            <v>Buah</v>
          </cell>
          <cell r="E379">
            <v>0</v>
          </cell>
          <cell r="G379">
            <v>0</v>
          </cell>
        </row>
        <row r="380">
          <cell r="A380" t="str">
            <v>8.4 (16) b</v>
          </cell>
          <cell r="C380" t="str">
            <v>Tutup Baja Untuk Lubang Drainase Tipe .........</v>
          </cell>
          <cell r="D380" t="str">
            <v>Buah</v>
          </cell>
          <cell r="E380">
            <v>0</v>
          </cell>
          <cell r="G380">
            <v>0</v>
          </cell>
        </row>
        <row r="381">
          <cell r="A381" t="str">
            <v>8.4 (17)</v>
          </cell>
          <cell r="C381" t="str">
            <v>Pipa Untuk Pembuangan Air Dari Jembatan</v>
          </cell>
          <cell r="D381" t="str">
            <v>M1</v>
          </cell>
          <cell r="E381">
            <v>0</v>
          </cell>
          <cell r="G381">
            <v>0</v>
          </cell>
        </row>
        <row r="382">
          <cell r="A382" t="str">
            <v>8.4 (18)</v>
          </cell>
          <cell r="C382" t="str">
            <v>Papan Nama Jembatan</v>
          </cell>
          <cell r="D382" t="str">
            <v>Buah</v>
          </cell>
          <cell r="E382">
            <v>0</v>
          </cell>
          <cell r="G382">
            <v>0</v>
          </cell>
        </row>
        <row r="383">
          <cell r="A383" t="str">
            <v>8.4 (19)</v>
          </cell>
          <cell r="C383" t="str">
            <v>Lampu Penerangan Jalan Lengan Tunggal</v>
          </cell>
          <cell r="D383" t="str">
            <v>Buah</v>
          </cell>
          <cell r="E383">
            <v>0</v>
          </cell>
          <cell r="G383">
            <v>0</v>
          </cell>
        </row>
        <row r="384">
          <cell r="A384" t="str">
            <v>8.4 (20)</v>
          </cell>
          <cell r="C384" t="str">
            <v>Lampu Penerangan Jalan Lengan Ganda</v>
          </cell>
          <cell r="D384" t="str">
            <v>Buah</v>
          </cell>
          <cell r="E384">
            <v>0</v>
          </cell>
          <cell r="G384">
            <v>0</v>
          </cell>
        </row>
        <row r="385">
          <cell r="A385" t="str">
            <v>8.4 (21)</v>
          </cell>
          <cell r="C385" t="str">
            <v>Sistem &amp; Pesawat Pengatur Lalu Lintas</v>
          </cell>
          <cell r="D385" t="str">
            <v>LS</v>
          </cell>
          <cell r="E385">
            <v>0</v>
          </cell>
          <cell r="G385">
            <v>0</v>
          </cell>
        </row>
        <row r="387">
          <cell r="A387" t="str">
            <v>8.5 (1)</v>
          </cell>
          <cell r="C387" t="str">
            <v>Pengembalian Kondisi Lantai Jembatan Beton</v>
          </cell>
          <cell r="D387" t="str">
            <v>M2</v>
          </cell>
          <cell r="E387">
            <v>0</v>
          </cell>
          <cell r="G387">
            <v>0</v>
          </cell>
        </row>
        <row r="388">
          <cell r="A388" t="str">
            <v>8.5 (2)</v>
          </cell>
          <cell r="C388" t="str">
            <v>Pengembalian Kondisi Lantai Jembatan Kayu</v>
          </cell>
          <cell r="D388" t="str">
            <v>M2</v>
          </cell>
          <cell r="E388">
            <v>0</v>
          </cell>
          <cell r="G388">
            <v>0</v>
          </cell>
        </row>
        <row r="389">
          <cell r="A389" t="str">
            <v>8.5 (3)</v>
          </cell>
          <cell r="C389" t="str">
            <v>Pengembalian Kond. Pelapisan Permukaan Baja Struktur</v>
          </cell>
          <cell r="D389" t="str">
            <v>M2</v>
          </cell>
          <cell r="E389">
            <v>0</v>
          </cell>
          <cell r="G389">
            <v>0</v>
          </cell>
        </row>
        <row r="390">
          <cell r="A390" t="str">
            <v>8.5 (3) b</v>
          </cell>
          <cell r="C390" t="str">
            <v>Pengembalian Kond. Pelapisan Permukaan Baja Struk. Non Galvanis</v>
          </cell>
          <cell r="D390" t="str">
            <v>M2</v>
          </cell>
          <cell r="E390">
            <v>0</v>
          </cell>
        </row>
        <row r="394">
          <cell r="B394" t="str">
            <v>Jumlah Harga Pekerjaan DIVISI 8  (masuk pada Rekapitulasi Perkiraan Harga Pekerjaan)</v>
          </cell>
          <cell r="G394">
            <v>0</v>
          </cell>
        </row>
        <row r="395">
          <cell r="F395" t="str">
            <v/>
          </cell>
        </row>
      </sheetData>
      <sheetData sheetId="2"/>
      <sheetData sheetId="3"/>
      <sheetData sheetId="4"/>
    </sheetDataSet>
  </externalBook>
</externalLink>
</file>

<file path=xl/externalLinks/externalLink311.xml><?xml version="1.0" encoding="utf-8"?>
<externalLink xmlns="http://schemas.openxmlformats.org/spreadsheetml/2006/main">
  <externalBook xmlns:r="http://schemas.openxmlformats.org/officeDocument/2006/relationships" r:id="rId1">
    <sheetNames>
      <sheetName val="boq (2)"/>
      <sheetName val="rap"/>
      <sheetName val="jo"/>
      <sheetName val="SK"/>
      <sheetName val="sAHAM (2)"/>
      <sheetName val="Minat (2)"/>
      <sheetName val="CUR (2)"/>
      <sheetName val="CH"/>
      <sheetName val="Asumsi"/>
      <sheetName val="Minat"/>
      <sheetName val="CHECK"/>
      <sheetName val="SRT"/>
      <sheetName val="Rek"/>
      <sheetName val="boq"/>
      <sheetName val="Ana.Maj"/>
      <sheetName val="mob"/>
      <sheetName val="Met.baru"/>
      <sheetName val="AN-E"/>
      <sheetName val="hsd (alat)"/>
      <sheetName val="hsd"/>
      <sheetName val="MOS"/>
      <sheetName val="SCHE"/>
      <sheetName val="Lamp.Meth"/>
      <sheetName val="ALAT"/>
      <sheetName val="GEL"/>
      <sheetName val="Inti"/>
      <sheetName val="STAF"/>
      <sheetName val="ORG2"/>
      <sheetName val="CUR"/>
      <sheetName val="sAHAM"/>
      <sheetName val="Peta"/>
      <sheetName val="KOP"/>
      <sheetName val="cov.2"/>
      <sheetName val="Person"/>
      <sheetName val="Daf.Alat"/>
      <sheetName val="IND"/>
      <sheetName val="Sheet1"/>
      <sheetName val="Aneq"/>
    </sheetNames>
    <sheetDataSet>
      <sheetData sheetId="0"/>
      <sheetData sheetId="1"/>
      <sheetData sheetId="2"/>
      <sheetData sheetId="3"/>
      <sheetData sheetId="4"/>
      <sheetData sheetId="5"/>
      <sheetData sheetId="6"/>
      <sheetData sheetId="7">
        <row r="2">
          <cell r="A2" t="str">
            <v>PT. SENECA INDONESIA</v>
          </cell>
        </row>
        <row r="12">
          <cell r="A12">
            <v>24</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312.xml><?xml version="1.0" encoding="utf-8"?>
<externalLink xmlns="http://schemas.openxmlformats.org/spreadsheetml/2006/main">
  <externalBook xmlns:r="http://schemas.openxmlformats.org/officeDocument/2006/relationships" r:id="rId1">
    <sheetNames>
      <sheetName val="Form"/>
      <sheetName val="CH"/>
      <sheetName val="Minat"/>
      <sheetName val="perbandingan"/>
      <sheetName val="SRT"/>
      <sheetName val="Rek"/>
      <sheetName val="BQ"/>
      <sheetName val="Ana.Maj"/>
      <sheetName val="Sheet1"/>
      <sheetName val="Sheet2"/>
      <sheetName val="Meth"/>
      <sheetName val="hsd"/>
      <sheetName val="Ana.+aspal"/>
      <sheetName val="Lamp.Meth"/>
      <sheetName val="Ana.Non "/>
      <sheetName val="Meth.Non"/>
      <sheetName val="MOS"/>
      <sheetName val="AN-E"/>
      <sheetName val="ALAT"/>
      <sheetName val="PENG."/>
      <sheetName val="PENG.2"/>
      <sheetName val="PENG.3"/>
      <sheetName val="Major"/>
      <sheetName val="CHECK"/>
      <sheetName val="GEL"/>
      <sheetName val="STAF"/>
      <sheetName val="ORG2"/>
      <sheetName val="CUR"/>
      <sheetName val="KOP"/>
      <sheetName val="IND"/>
      <sheetName val="BASIC"/>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13.xml><?xml version="1.0" encoding="utf-8"?>
<externalLink xmlns="http://schemas.openxmlformats.org/spreadsheetml/2006/main">
  <externalBook xmlns:r="http://schemas.openxmlformats.org/officeDocument/2006/relationships" r:id="rId1">
    <sheetNames>
      <sheetName val="jo"/>
      <sheetName val="PENG"/>
      <sheetName val="MODAL"/>
      <sheetName val="CH"/>
      <sheetName val="SRT"/>
      <sheetName val="Lamp"/>
      <sheetName val="lamp.6"/>
      <sheetName val="lamp.7"/>
      <sheetName val="Lamp.8"/>
      <sheetName val="lamp.9"/>
      <sheetName val="Alat"/>
      <sheetName val="lamp.10"/>
      <sheetName val="cv"/>
      <sheetName val="subkon"/>
      <sheetName val="nonABRI"/>
      <sheetName val="REK"/>
      <sheetName val="BOQ"/>
      <sheetName val="%"/>
      <sheetName val="ANA(2a)"/>
      <sheetName val="METODA"/>
      <sheetName val="MET-BAB-02"/>
      <sheetName val="MET-BAB-03"/>
      <sheetName val="MET-BAB-04"/>
      <sheetName val="MET-BAB-06"/>
      <sheetName val="MET-BAB-07"/>
      <sheetName val="MET-BAB-08"/>
      <sheetName val="MOB"/>
      <sheetName val="RTN"/>
      <sheetName val="MOS"/>
      <sheetName val="HSD"/>
      <sheetName val="BALT"/>
      <sheetName val="SCH-anak"/>
      <sheetName val="SCH -INDUK"/>
      <sheetName val="SCH (alat)"/>
      <sheetName val="SCH (orang)"/>
      <sheetName val="SCH (2)"/>
      <sheetName val="SCH (3)"/>
      <sheetName val="ANA (2b) (bak)"/>
      <sheetName val="ANA (BAK)"/>
      <sheetName val="MET"/>
      <sheetName val="MET (BAK)"/>
      <sheetName val="DLM"/>
      <sheetName val="LMP.1"/>
      <sheetName val="IND"/>
      <sheetName val="CMK"/>
      <sheetName val="TM"/>
      <sheetName val="LMP.12 (2)"/>
      <sheetName val="bhn luar"/>
      <sheetName val="nonpns"/>
      <sheetName val="staf (2)"/>
      <sheetName val="surat "/>
      <sheetName val="SCH"/>
      <sheetName val="ANA"/>
      <sheetName val="dpu"/>
      <sheetName val="Met-02"/>
      <sheetName val="MET-03"/>
      <sheetName val="MET-03 (1)"/>
      <sheetName val="MET-BAB-06 (a)"/>
      <sheetName val="MET-bab6 (B)"/>
      <sheetName val="ANA LS"/>
      <sheetName val="ANA LS (2)"/>
      <sheetName val="Met Rtn"/>
      <sheetName val="LMP.6"/>
      <sheetName val="alat min"/>
      <sheetName val="Kar"/>
      <sheetName val="sisipan (2)"/>
      <sheetName val="sisipan"/>
      <sheetName val="Sheet2"/>
      <sheetName val="Sheet1"/>
      <sheetName val="LMP.12"/>
      <sheetName val="HSD (2)"/>
      <sheetName val="LMP 7"/>
      <sheetName val="staf"/>
      <sheetName val="MET-BAB-06 (2)"/>
      <sheetName val="MET-BAB-06b"/>
      <sheetName val="metod"/>
      <sheetName val="SISIP"/>
      <sheetName val="Sheet2 (2)"/>
      <sheetName val="Sheet1 (2)"/>
      <sheetName val="MJR"/>
      <sheetName val="ALT"/>
      <sheetName val="STF"/>
      <sheetName val="MET-bab2"/>
      <sheetName val="MET-bab3"/>
      <sheetName val="MET-bab4"/>
      <sheetName val="MET-bab5"/>
      <sheetName val="MET-bab6"/>
      <sheetName val="MET-bab7"/>
      <sheetName val="MET-bab8"/>
      <sheetName val="LMP.2"/>
      <sheetName val="Pas.Batu Mortar"/>
      <sheetName val="Perhitungan RAB"/>
      <sheetName val="Mobilisasi"/>
      <sheetName val="Galian drainase.sal."/>
      <sheetName val="Galian Biasa"/>
      <sheetName val="Penyiapa Badan Jln"/>
      <sheetName val="LPA Klas B Bahu.Jln"/>
      <sheetName val="LPA Klas B."/>
      <sheetName val="LPA Klas A "/>
      <sheetName val="Lap.Resap Ikat"/>
      <sheetName val="Lapis Perekat"/>
      <sheetName val="Laston ACWC"/>
      <sheetName val="Laston AC-BC"/>
      <sheetName val="Ac Bc Levelling"/>
      <sheetName val="gambar"/>
      <sheetName val="HSD BHN"/>
      <sheetName val="konfir"/>
      <sheetName val="MET-BAB-5.6(1)"/>
      <sheetName val="MET-BAB-05"/>
      <sheetName val="ANA. MOB"/>
      <sheetName val="ANA.LS-RUTIN"/>
      <sheetName val="ANALISA"/>
      <sheetName val="STAFF"/>
      <sheetName val="LAMP. CL"/>
      <sheetName val="SUB.KON"/>
      <sheetName val="data"/>
      <sheetName val="rms"/>
      <sheetName val="MET-BAB-7.5(3)"/>
      <sheetName val="MET BAB-3.2 (1)"/>
      <sheetName val="alat backup"/>
      <sheetName val="KEPADA"/>
      <sheetName val="ANA "/>
      <sheetName val="Surat"/>
      <sheetName val="Rekap"/>
      <sheetName val="DS"/>
      <sheetName val="Jadwal"/>
      <sheetName val="Ana. PU"/>
      <sheetName val="ANA Mob"/>
      <sheetName val="ANA Rutin"/>
      <sheetName val="Confirm"/>
      <sheetName val="Sub-Kont"/>
      <sheetName val="Met-PU-2.2"/>
      <sheetName val="Met-PU-6.3 (5)"/>
      <sheetName val="Met-PU-6.3 (6)"/>
      <sheetName val="Met-PU-6.3 (7)"/>
      <sheetName val="Met-PU-2.1"/>
      <sheetName val="Met-PU-3.1 (1)"/>
      <sheetName val="Met-PU-3.2 (1)"/>
      <sheetName val="Met-PU-4.2 (2)"/>
      <sheetName val="Schedule"/>
      <sheetName val="Alamat"/>
      <sheetName val="LP-1"/>
      <sheetName val="CHECK"/>
      <sheetName val="Sahm"/>
      <sheetName val="SK"/>
      <sheetName val="jo (2)"/>
      <sheetName val="GEL"/>
      <sheetName val="ORG2"/>
      <sheetName val="person1"/>
      <sheetName val="Riwayat"/>
      <sheetName val="Met.baru"/>
      <sheetName val="Scraping"/>
      <sheetName val="pengisian spesi"/>
      <sheetName val="pengisian Pasir"/>
      <sheetName val="HSD bahn-uph"/>
      <sheetName val="hsd (alat)"/>
      <sheetName val="AN-Equipment"/>
      <sheetName val="Minat"/>
      <sheetName val="Mob demob"/>
      <sheetName val="Jadwal Utama"/>
      <sheetName val="Ana utama"/>
      <sheetName val="Jadwal Bahan"/>
      <sheetName val="Jadwal Tenaga"/>
      <sheetName val="Jadwal Alat"/>
      <sheetName val="CUR (2)"/>
      <sheetName val="met beton"/>
      <sheetName val="Asumsi"/>
      <sheetName val="Lamp.Meth"/>
      <sheetName val="Inti (2)"/>
      <sheetName val="CUR"/>
      <sheetName val="sAHAM"/>
      <sheetName val="Peta"/>
      <sheetName val="KOP"/>
      <sheetName val="cov.2"/>
      <sheetName val="Person"/>
      <sheetName val="Daf.Alat"/>
      <sheetName val="SCHE (2)"/>
      <sheetName val="Aneq"/>
      <sheetName val="Scraping (approac)"/>
    </sheetNames>
    <sheetDataSet>
      <sheetData sheetId="0" refreshError="1"/>
      <sheetData sheetId="1" refreshError="1"/>
      <sheetData sheetId="2" refreshError="1"/>
      <sheetData sheetId="3" refreshError="1">
        <row r="26">
          <cell r="C26">
            <v>24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Set>
  </externalBook>
</externalLink>
</file>

<file path=xl/externalLinks/externalLink314.xml><?xml version="1.0" encoding="utf-8"?>
<externalLink xmlns="http://schemas.openxmlformats.org/spreadsheetml/2006/main">
  <externalBook xmlns:r="http://schemas.openxmlformats.org/officeDocument/2006/relationships" r:id="rId1">
    <sheetNames>
      <sheetName val="Upah"/>
      <sheetName val="Analisa"/>
      <sheetName val="Basement"/>
      <sheetName val="lt-1"/>
      <sheetName val="Reservoar"/>
      <sheetName val="Rekap"/>
      <sheetName val="lt-1 AC"/>
    </sheetNames>
    <sheetDataSet>
      <sheetData sheetId="0"/>
      <sheetData sheetId="1"/>
      <sheetData sheetId="2" refreshError="1"/>
      <sheetData sheetId="3" refreshError="1"/>
      <sheetData sheetId="4" refreshError="1"/>
      <sheetData sheetId="5" refreshError="1"/>
      <sheetData sheetId="6" refreshError="1"/>
    </sheetDataSet>
  </externalBook>
</externalLink>
</file>

<file path=xl/externalLinks/externalLink315.xml><?xml version="1.0" encoding="utf-8"?>
<externalLink xmlns="http://schemas.openxmlformats.org/spreadsheetml/2006/main">
  <externalBook xmlns:r="http://schemas.openxmlformats.org/officeDocument/2006/relationships" r:id="rId1">
    <sheetNames>
      <sheetName val="dftr kuantitas klmpk"/>
      <sheetName val="SCEDUL "/>
      <sheetName val="Analisa (3)"/>
      <sheetName val="SCEDUL BHN"/>
      <sheetName val="SCEDUL ALAT"/>
      <sheetName val="SCEDUL personil"/>
      <sheetName val="Anl Tknis"/>
      <sheetName val="Sub Kon"/>
      <sheetName val="Pembayar Utama"/>
      <sheetName val="Rekap Total"/>
      <sheetName val="Rekap Biaya"/>
      <sheetName val="Kuantitas &amp; Harga"/>
      <sheetName val="Scedul"/>
      <sheetName val="Pekerjaan Utama"/>
      <sheetName val="%"/>
      <sheetName val="Schedule"/>
      <sheetName val="REKAP"/>
      <sheetName val="RAB"/>
      <sheetName val="G.50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316.xml><?xml version="1.0" encoding="utf-8"?>
<externalLink xmlns="http://schemas.openxmlformats.org/spreadsheetml/2006/main">
  <externalBook xmlns:r="http://schemas.openxmlformats.org/officeDocument/2006/relationships" r:id="rId1">
    <sheetNames>
      <sheetName val="Rekap Biaya"/>
      <sheetName val="Kuantitas &amp; Harga"/>
      <sheetName val="%"/>
      <sheetName val="Ranking %"/>
    </sheetNames>
    <sheetDataSet>
      <sheetData sheetId="0"/>
      <sheetData sheetId="1">
        <row r="200">
          <cell r="H200">
            <v>698527366.16203642</v>
          </cell>
        </row>
      </sheetData>
      <sheetData sheetId="2"/>
      <sheetData sheetId="3"/>
    </sheetDataSet>
  </externalBook>
</externalLink>
</file>

<file path=xl/externalLinks/externalLink317.xml><?xml version="1.0" encoding="utf-8"?>
<externalLink xmlns="http://schemas.openxmlformats.org/spreadsheetml/2006/main">
  <externalBook xmlns:r="http://schemas.openxmlformats.org/officeDocument/2006/relationships" r:id="rId1">
    <sheetNames>
      <sheetName val="basic_price"/>
      <sheetName val="anal-1"/>
      <sheetName val="anal-2"/>
      <sheetName val="koef"/>
      <sheetName val="clearing"/>
      <sheetName val="Gen-Item"/>
    </sheetNames>
    <sheetDataSet>
      <sheetData sheetId="0" refreshError="1">
        <row r="24">
          <cell r="Z24">
            <v>0.7</v>
          </cell>
        </row>
      </sheetData>
      <sheetData sheetId="1" refreshError="1"/>
      <sheetData sheetId="2" refreshError="1"/>
      <sheetData sheetId="3" refreshError="1"/>
      <sheetData sheetId="4" refreshError="1"/>
      <sheetData sheetId="5" refreshError="1"/>
    </sheetDataSet>
  </externalBook>
</externalLink>
</file>

<file path=xl/externalLinks/externalLink318.xml><?xml version="1.0" encoding="utf-8"?>
<externalLink xmlns="http://schemas.openxmlformats.org/spreadsheetml/2006/main">
  <externalBook xmlns:r="http://schemas.openxmlformats.org/officeDocument/2006/relationships" r:id="rId1">
    <sheetNames>
      <sheetName val="Surat Pernyataan"/>
      <sheetName val="Analisa"/>
    </sheetNames>
    <sheetDataSet>
      <sheetData sheetId="0" refreshError="1">
        <row r="34">
          <cell r="H34" t="str">
            <v>Ir. SOEHINTO SADIKIN</v>
          </cell>
        </row>
        <row r="35">
          <cell r="H35" t="str">
            <v>Direktur</v>
          </cell>
        </row>
      </sheetData>
      <sheetData sheetId="1" refreshError="1"/>
    </sheetDataSet>
  </externalBook>
</externalLink>
</file>

<file path=xl/externalLinks/externalLink319.xml><?xml version="1.0" encoding="utf-8"?>
<externalLink xmlns="http://schemas.openxmlformats.org/spreadsheetml/2006/main">
  <externalBook xmlns:r="http://schemas.openxmlformats.org/officeDocument/2006/relationships" r:id="rId1">
    <sheetNames>
      <sheetName val="Sheet1"/>
      <sheetName val="REKAP"/>
      <sheetName val="RAB"/>
      <sheetName val="Analis"/>
      <sheetName val="H.bh_OK"/>
      <sheetName val="har-sat"/>
    </sheetNames>
    <sheetDataSet>
      <sheetData sheetId="0" refreshError="1"/>
      <sheetData sheetId="1" refreshError="1"/>
      <sheetData sheetId="2" refreshError="1"/>
      <sheetData sheetId="3"/>
      <sheetData sheetId="4" refreshError="1"/>
      <sheetData sheetId="5" refreshError="1"/>
    </sheetDataSet>
  </externalBook>
</externalLink>
</file>

<file path=xl/externalLinks/externalLink320.xml><?xml version="1.0" encoding="utf-8"?>
<externalLink xmlns="http://schemas.openxmlformats.org/spreadsheetml/2006/main">
  <externalBook xmlns:r="http://schemas.openxmlformats.org/officeDocument/2006/relationships" r:id="rId1">
    <sheetNames>
      <sheetName val="jan-02"/>
      <sheetName val="oct"/>
      <sheetName val="25-04-02(MANGU)"/>
      <sheetName val="mangungsi 2"/>
      <sheetName val="Sheet2"/>
      <sheetName val="Sheet4"/>
      <sheetName val="Sheet1"/>
      <sheetName val="E. SUMMARY-june"/>
      <sheetName val="APRIL"/>
      <sheetName val="juni-25-2"/>
      <sheetName val="Juni-25"/>
      <sheetName val="MAY-25"/>
      <sheetName val="APRIL-25-03"/>
      <sheetName val="MARET-25-03"/>
      <sheetName val="FEB-25-02"/>
      <sheetName val="JAN-25-03"/>
      <sheetName val="DEC-25 ADD4"/>
      <sheetName val="DEC-25"/>
      <sheetName val="NOP-25 MANG"/>
      <sheetName val="NOP-25"/>
      <sheetName val="OKT-25"/>
      <sheetName val="SEP-25"/>
      <sheetName val="AGUSTUS-25"/>
      <sheetName val="E.SUMARI JULI"/>
      <sheetName val="25 juni"/>
      <sheetName val="JAKON"/>
      <sheetName val="DEC"/>
      <sheetName val="NOP-1"/>
      <sheetName val="NOP-2"/>
      <sheetName val="OKTOB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68">
          <cell r="G68">
            <v>18216750954.0448</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21.xml><?xml version="1.0" encoding="utf-8"?>
<externalLink xmlns="http://schemas.openxmlformats.org/spreadsheetml/2006/main">
  <externalBook xmlns:r="http://schemas.openxmlformats.org/officeDocument/2006/relationships" r:id="rId1">
    <sheetNames>
      <sheetName val="Rekap"/>
      <sheetName val="RAB"/>
      <sheetName val="Analisa"/>
      <sheetName val="Harga &amp; Bahan "/>
      <sheetName val="Sheet6"/>
      <sheetName val="analisa lama"/>
      <sheetName val="harga lama"/>
    </sheetNames>
    <sheetDataSet>
      <sheetData sheetId="0" refreshError="1"/>
      <sheetData sheetId="1" refreshError="1"/>
      <sheetData sheetId="2" refreshError="1"/>
      <sheetData sheetId="3"/>
      <sheetData sheetId="4" refreshError="1"/>
      <sheetData sheetId="5" refreshError="1"/>
      <sheetData sheetId="6"/>
    </sheetDataSet>
  </externalBook>
</externalLink>
</file>

<file path=xl/externalLinks/externalLink322.xml><?xml version="1.0" encoding="utf-8"?>
<externalLink xmlns="http://schemas.openxmlformats.org/spreadsheetml/2006/main">
  <externalBook xmlns:r="http://schemas.openxmlformats.org/officeDocument/2006/relationships" r:id="rId1">
    <sheetNames>
      <sheetName val="CV"/>
      <sheetName val="Cover"/>
      <sheetName val="Rab"/>
      <sheetName val="-"/>
      <sheetName val="Dftr"/>
      <sheetName val="Rekap"/>
      <sheetName val="RAB (2)"/>
      <sheetName val="An. HS"/>
      <sheetName val="BOW-1 (2)"/>
      <sheetName val="Alat"/>
      <sheetName val="Upah&amp;Bhn"/>
      <sheetName val="Jadwl Rncn"/>
      <sheetName val="ppi"/>
      <sheetName val="srt tawar"/>
      <sheetName val="CIBIN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23.xml><?xml version="1.0" encoding="utf-8"?>
<externalLink xmlns="http://schemas.openxmlformats.org/spreadsheetml/2006/main">
  <externalBook xmlns:r="http://schemas.openxmlformats.org/officeDocument/2006/relationships" r:id="rId1">
    <sheetNames>
      <sheetName val="Cover"/>
      <sheetName val="Rekap"/>
      <sheetName val="Rab"/>
      <sheetName val="Jbt"/>
      <sheetName val="An. HS"/>
      <sheetName val="BOW"/>
      <sheetName val="Upah&amp;Bhn "/>
    </sheetNames>
    <sheetDataSet>
      <sheetData sheetId="0"/>
      <sheetData sheetId="1"/>
      <sheetData sheetId="2"/>
      <sheetData sheetId="3"/>
      <sheetData sheetId="4"/>
      <sheetData sheetId="5"/>
      <sheetData sheetId="6"/>
    </sheetDataSet>
  </externalBook>
</externalLink>
</file>

<file path=xl/externalLinks/externalLink324.xml><?xml version="1.0" encoding="utf-8"?>
<externalLink xmlns="http://schemas.openxmlformats.org/spreadsheetml/2006/main">
  <externalBook xmlns:r="http://schemas.openxmlformats.org/officeDocument/2006/relationships" r:id="rId1">
    <sheetNames>
      <sheetName val="Rekapitulasi"/>
      <sheetName val="Kuantitas"/>
      <sheetName val="Upah"/>
      <sheetName val=" Analisa Pgr Batas"/>
      <sheetName val="Analisa Teknis"/>
      <sheetName val="Jadwal"/>
    </sheetNames>
    <sheetDataSet>
      <sheetData sheetId="0" refreshError="1"/>
      <sheetData sheetId="1"/>
      <sheetData sheetId="2">
        <row r="22">
          <cell r="H22">
            <v>62500</v>
          </cell>
        </row>
        <row r="23">
          <cell r="H23">
            <v>70250</v>
          </cell>
        </row>
        <row r="26">
          <cell r="H26">
            <v>29350</v>
          </cell>
        </row>
        <row r="31">
          <cell r="H31">
            <v>7000</v>
          </cell>
        </row>
      </sheetData>
      <sheetData sheetId="3"/>
      <sheetData sheetId="4" refreshError="1"/>
      <sheetData sheetId="5" refreshError="1"/>
    </sheetDataSet>
  </externalBook>
</externalLink>
</file>

<file path=xl/externalLinks/externalLink325.xml><?xml version="1.0" encoding="utf-8"?>
<externalLink xmlns="http://schemas.openxmlformats.org/spreadsheetml/2006/main">
  <externalBook xmlns:r="http://schemas.openxmlformats.org/officeDocument/2006/relationships" r:id="rId1">
    <sheetNames>
      <sheetName val="ANALISA"/>
      <sheetName val="DAFTAR HARGA"/>
    </sheetNames>
    <sheetDataSet>
      <sheetData sheetId="0" refreshError="1"/>
      <sheetData sheetId="1" refreshError="1">
        <row r="12">
          <cell r="E12">
            <v>28500</v>
          </cell>
        </row>
      </sheetData>
    </sheetDataSet>
  </externalBook>
</externalLink>
</file>

<file path=xl/externalLinks/externalLink326.xml><?xml version="1.0" encoding="utf-8"?>
<externalLink xmlns="http://schemas.openxmlformats.org/spreadsheetml/2006/main">
  <externalBook xmlns:r="http://schemas.openxmlformats.org/officeDocument/2006/relationships" r:id="rId1">
    <sheetNames>
      <sheetName val="REKAP"/>
      <sheetName val="RAB"/>
      <sheetName val="anl"/>
      <sheetName val="harga"/>
      <sheetName val="alat"/>
      <sheetName val="Anl-Alt"/>
      <sheetName val="JADWAL CURVA S "/>
      <sheetName val="analisa teknik"/>
      <sheetName val="SUBb"/>
      <sheetName val="JADWAL CURVA S  (2)"/>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27.xml><?xml version="1.0" encoding="utf-8"?>
<externalLink xmlns="http://schemas.openxmlformats.org/spreadsheetml/2006/main">
  <externalBook xmlns:r="http://schemas.openxmlformats.org/officeDocument/2006/relationships" r:id="rId1">
    <sheetNames>
      <sheetName val="Anl "/>
      <sheetName val="Bahan"/>
    </sheetNames>
    <sheetDataSet>
      <sheetData sheetId="0"/>
      <sheetData sheetId="1">
        <row r="15">
          <cell r="D15">
            <v>50000</v>
          </cell>
        </row>
      </sheetData>
    </sheetDataSet>
  </externalBook>
</externalLink>
</file>

<file path=xl/externalLinks/externalLink328.xml><?xml version="1.0" encoding="utf-8"?>
<externalLink xmlns="http://schemas.openxmlformats.org/spreadsheetml/2006/main">
  <externalBook xmlns:r="http://schemas.openxmlformats.org/officeDocument/2006/relationships" r:id="rId1">
    <sheetNames>
      <sheetName val="Klt"/>
      <sheetName val="Lok (2)"/>
      <sheetName val="Lok"/>
      <sheetName val="Menu"/>
      <sheetName val="RKP"/>
      <sheetName val="BIIL"/>
      <sheetName val="L.1"/>
      <sheetName val="altlernatif 5"/>
      <sheetName val="schedule"/>
      <sheetName val="schedule New"/>
      <sheetName val="Bwt Justek"/>
      <sheetName val="schedule (2)"/>
      <sheetName val="l2 alternative 4"/>
      <sheetName val="l2 alternative 3"/>
      <sheetName val="l2 alternative2"/>
      <sheetName val="L.2"/>
      <sheetName val="BHN"/>
      <sheetName val="L.3 edit"/>
      <sheetName val="L.3"/>
      <sheetName val="Peralatan"/>
      <sheetName val="ANL"/>
      <sheetName val="L.4a-b"/>
      <sheetName val="L.5b-c"/>
      <sheetName val="L.6"/>
      <sheetName val="L.7a-b"/>
      <sheetName val="L.8"/>
      <sheetName val="L.9"/>
      <sheetName val="L.10"/>
      <sheetName val="L.11"/>
      <sheetName val="L.12"/>
      <sheetName val="L.13"/>
      <sheetName val="L.14"/>
      <sheetName val="L4c"/>
      <sheetName val="R"/>
      <sheetName val="Srt"/>
      <sheetName val="A,B,C,D,E"/>
      <sheetName val="Neraca"/>
      <sheetName val="F"/>
      <sheetName val="G"/>
      <sheetName val="H"/>
      <sheetName val="I"/>
      <sheetName val="J"/>
      <sheetName val="1.d"/>
      <sheetName val="1.e"/>
      <sheetName val="1.f"/>
      <sheetName val="L-1.f"/>
      <sheetName val="1.g"/>
      <sheetName val="L.F-F"/>
      <sheetName val="L.F-1"/>
      <sheetName val="L.F-G"/>
      <sheetName val="L.F-H"/>
      <sheetName val="L.d.F-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externalLinks/externalLink329.xml><?xml version="1.0" encoding="utf-8"?>
<externalLink xmlns="http://schemas.openxmlformats.org/spreadsheetml/2006/main">
  <externalBook xmlns:r="http://schemas.openxmlformats.org/officeDocument/2006/relationships" r:id="rId1">
    <sheetNames>
      <sheetName val="REKAP"/>
      <sheetName val="BQ"/>
      <sheetName val="BQ (2)"/>
      <sheetName val="Anl-Alt"/>
      <sheetName val="SAT-DAS"/>
      <sheetName val="Anl-Bhn"/>
      <sheetName val="Lamp-2 (Anl-1)"/>
      <sheetName val="Urai-Anl (1)"/>
      <sheetName val="Urai-Anl (2)"/>
      <sheetName val="Lamp-3b"/>
      <sheetName val="Lamp-1(Schedul)"/>
      <sheetName val="Lamp-4"/>
      <sheetName val="On-Site"/>
      <sheetName val="Lamp-6a"/>
      <sheetName val="Lamp-6b"/>
      <sheetName val="Lamp-7"/>
      <sheetName val="Lamp-8"/>
      <sheetName val="Lamp-13"/>
      <sheetName val="Lamp-9"/>
      <sheetName val="Lamp-10"/>
      <sheetName val="Lamp-11"/>
      <sheetName val="Lamp-12"/>
      <sheetName val="Lamp-14"/>
      <sheetName val="Anl-Alt "/>
      <sheetName val="D"/>
      <sheetName val="M"/>
      <sheetName val="DivVII"/>
      <sheetName val="S_CURVE"/>
      <sheetName val="Analisa"/>
      <sheetName val="Hargabahan"/>
      <sheetName val="Alat Berat"/>
      <sheetName val="Kuantitas"/>
      <sheetName val="SAT_DAS"/>
      <sheetName val="Enc.14"/>
      <sheetName val="BoQ"/>
      <sheetName val="Penawaran"/>
      <sheetName val="Rekap Derecost"/>
      <sheetName val="BQ(Derecost)"/>
      <sheetName val="Lamp-3a(Analisa)"/>
      <sheetName val="Lamp-3b(Ur-Anl)"/>
      <sheetName val="Sheet3"/>
      <sheetName val="0000"/>
      <sheetName val="XXXX"/>
      <sheetName val="Ls-Mobilisasi (OK)"/>
      <sheetName val="Ur-Anl (ok punya)"/>
      <sheetName val="Analisa (ok punya)"/>
      <sheetName val="Kuan&amp;Harga(BQ)"/>
      <sheetName val="Lamp-1 (Schedule ok"/>
      <sheetName val="Anl-Bhn (ok)"/>
      <sheetName val="Lamp-14 -Hit-Alt"/>
      <sheetName val="Lamp-13-Pengg Alat"/>
      <sheetName val="Lamp-4 (Pemel. Rutin)"/>
      <sheetName val="Lamp-5 (On Site)"/>
      <sheetName val="Lamp-6 (Plant)"/>
      <sheetName val="Lamp-7 (Df-Utm) ok"/>
      <sheetName val="Lamp-8 (Kont Seleksi)"/>
      <sheetName val="Lamp-9 (Df-Alat)"/>
      <sheetName val="Lamp-11 (Sub-kont) ok"/>
      <sheetName val="Lamp-14 (Lamp-Penaw) OK"/>
      <sheetName val="Ur-Anl (ok )"/>
      <sheetName val="Analisa (ok)"/>
      <sheetName val="Kuan&amp;Harga"/>
      <sheetName val="DFT UPAH &amp; BAHAN"/>
      <sheetName val="Analisa (ok) (2)"/>
      <sheetName val="DIV.1"/>
      <sheetName val="cover"/>
      <sheetName val="Harga"/>
      <sheetName val="ANTEK-AGGA"/>
      <sheetName val="BD-LS"/>
      <sheetName val="rincian A"/>
      <sheetName val="ANTEK-GAL"/>
      <sheetName val="HRS-ATB"/>
      <sheetName val="ANTEK-PRIME"/>
      <sheetName val="ANTEK-TIMB"/>
      <sheetName val="BIA-LUMPSUM"/>
      <sheetName val="bill qty"/>
      <sheetName val="kontribusi"/>
      <sheetName val="Manajerial"/>
      <sheetName val="rework"/>
      <sheetName val="schtot"/>
      <sheetName val="Pricing"/>
      <sheetName val="BREAKDOWN"/>
      <sheetName val="Kuantitas &amp; Harga"/>
      <sheetName val="Agregat Halus &amp; Kasar"/>
      <sheetName val="Div 10"/>
      <sheetName val="UR-TEKNIS"/>
      <sheetName val="BURDA"/>
      <sheetName val="CRUSER"/>
      <sheetName val="FINAL"/>
      <sheetName val="KEBALAT"/>
      <sheetName val="hargaDC"/>
      <sheetName val="dasar"/>
      <sheetName val="Div2"/>
      <sheetName val="DATA PROYEK"/>
      <sheetName val="Daftar Paket"/>
      <sheetName val="Summary"/>
      <sheetName val="1.0"/>
      <sheetName val="3.0"/>
      <sheetName val="3. MobDemob"/>
      <sheetName val="PBJ"/>
      <sheetName val="GRGR"/>
      <sheetName val="RP"/>
      <sheetName val="PP"/>
      <sheetName val="Leveling "/>
      <sheetName val="Timb. Pilihan"/>
      <sheetName val="LPA Minor"/>
      <sheetName val="LPB Minor"/>
      <sheetName val="Analisa Teknik"/>
      <sheetName val="2. Analisa"/>
      <sheetName val="4. Rutin "/>
      <sheetName val="Transportasi"/>
      <sheetName val="RW No DT"/>
      <sheetName val="Raw Material"/>
      <sheetName val="DH"/>
      <sheetName val="7. UTAMA"/>
      <sheetName val="11. SK "/>
      <sheetName val="1. JADWAL "/>
      <sheetName val="5. MOS"/>
      <sheetName val="6. AMP"/>
      <sheetName val="Daftar Alat"/>
      <sheetName val="8. Data Kontrak "/>
      <sheetName val="Sekat"/>
      <sheetName val="Sheet1"/>
      <sheetName val="Sheet2"/>
      <sheetName val="H.Satuan"/>
      <sheetName val="DHSD"/>
      <sheetName val="NP"/>
      <sheetName val="anl"/>
      <sheetName val="Terbilang"/>
      <sheetName val="Bangunan Utama"/>
    </sheetNames>
    <sheetDataSet>
      <sheetData sheetId="0" refreshError="1"/>
      <sheetData sheetId="1" refreshError="1"/>
      <sheetData sheetId="2" refreshError="1"/>
      <sheetData sheetId="3" refreshError="1"/>
      <sheetData sheetId="4" refreshError="1">
        <row r="33">
          <cell r="J33">
            <v>6300</v>
          </cell>
        </row>
        <row r="52">
          <cell r="J52">
            <v>205508.15527635367</v>
          </cell>
        </row>
        <row r="59">
          <cell r="J59">
            <v>234601.41436061557</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330.xml><?xml version="1.0" encoding="utf-8"?>
<externalLink xmlns="http://schemas.openxmlformats.org/spreadsheetml/2006/main">
  <externalBook xmlns:r="http://schemas.openxmlformats.org/officeDocument/2006/relationships" r:id="rId1">
    <sheetNames>
      <sheetName val="OwnAlat"/>
      <sheetName val="InputAlat"/>
      <sheetName val="BQ-ROAD"/>
      <sheetName val="Estimated CF"/>
      <sheetName val="Jalan"/>
      <sheetName val="Jembatan"/>
      <sheetName val="River Protect"/>
      <sheetName val="Piling"/>
      <sheetName val="Beton"/>
      <sheetName val="PekTanah"/>
      <sheetName val="Dewatering"/>
      <sheetName val="GenItem"/>
      <sheetName val="BoQ BJ-1Final"/>
      <sheetName val="SchedAlat"/>
      <sheetName val="SummaryWK"/>
      <sheetName val="Bahan"/>
      <sheetName val="Upah"/>
      <sheetName val="Alat"/>
      <sheetName val="ListMajorItem"/>
      <sheetName val="RANGKUM"/>
      <sheetName val="Prog Movie &amp; As B D"/>
      <sheetName val="Cover Gen Item"/>
      <sheetName val="Cover Dwtrg"/>
      <sheetName val="input"/>
      <sheetName val="Banding"/>
      <sheetName val="Rekap Prod alat"/>
      <sheetName val="K. PRODUKSI"/>
      <sheetName val="Rp Jam Alt"/>
      <sheetName val="SewaAlat"/>
      <sheetName val="Daftar Peralatan"/>
      <sheetName val="ListKelompok"/>
      <sheetName val="Item"/>
      <sheetName val="MayorItem"/>
    </sheetNames>
    <sheetDataSet>
      <sheetData sheetId="0" refreshError="1"/>
      <sheetData sheetId="1">
        <row r="7">
          <cell r="C7" t="str">
            <v>Buldozer, 11t</v>
          </cell>
          <cell r="D7" t="str">
            <v>E01</v>
          </cell>
        </row>
        <row r="8">
          <cell r="C8" t="str">
            <v>Excavator, 0.70m3</v>
          </cell>
          <cell r="D8" t="str">
            <v>E02</v>
          </cell>
        </row>
        <row r="9">
          <cell r="C9" t="str">
            <v>Excavator, 0.35m3</v>
          </cell>
          <cell r="D9" t="str">
            <v>E03</v>
          </cell>
        </row>
        <row r="10">
          <cell r="C10" t="str">
            <v>Crawler Loader, 2.20m3</v>
          </cell>
          <cell r="D10" t="str">
            <v>E04</v>
          </cell>
        </row>
        <row r="11">
          <cell r="C11" t="str">
            <v>Crawler Loader, 1.40m3</v>
          </cell>
          <cell r="D11" t="str">
            <v>E05</v>
          </cell>
        </row>
        <row r="12">
          <cell r="C12" t="str">
            <v>Wheel Loader, 2.30m3</v>
          </cell>
          <cell r="D12" t="str">
            <v>E06</v>
          </cell>
        </row>
        <row r="13">
          <cell r="C13" t="str">
            <v>Wheel Loader, 1.40m3</v>
          </cell>
          <cell r="D13" t="str">
            <v>E07</v>
          </cell>
        </row>
        <row r="14">
          <cell r="C14" t="str">
            <v>Dump Truck, 8t</v>
          </cell>
          <cell r="D14" t="str">
            <v>E08</v>
          </cell>
        </row>
        <row r="15">
          <cell r="C15" t="str">
            <v>Dump Truck, 6t</v>
          </cell>
          <cell r="D15" t="str">
            <v>E09</v>
          </cell>
        </row>
        <row r="16">
          <cell r="C16" t="str">
            <v>Ordinary Truck, 6t</v>
          </cell>
          <cell r="D16" t="str">
            <v>E10</v>
          </cell>
        </row>
        <row r="17">
          <cell r="C17" t="str">
            <v>Ordinary Truck, 4t</v>
          </cell>
          <cell r="D17" t="str">
            <v>E11</v>
          </cell>
        </row>
        <row r="18">
          <cell r="C18" t="str">
            <v>Diesel Generator, 75KVA</v>
          </cell>
          <cell r="D18" t="str">
            <v>E12</v>
          </cell>
        </row>
        <row r="19">
          <cell r="C19" t="str">
            <v>Submersible pump, 100mm</v>
          </cell>
          <cell r="D19" t="str">
            <v>E13</v>
          </cell>
        </row>
        <row r="20">
          <cell r="C20" t="str">
            <v>Vibration Roller, 3t</v>
          </cell>
          <cell r="D20" t="str">
            <v>E14</v>
          </cell>
        </row>
        <row r="21">
          <cell r="C21" t="str">
            <v>Vibration Roller, 0.6t</v>
          </cell>
          <cell r="D21" t="str">
            <v>E15</v>
          </cell>
        </row>
        <row r="22">
          <cell r="C22" t="str">
            <v>Tamper 80kg</v>
          </cell>
          <cell r="D22" t="str">
            <v>E16</v>
          </cell>
        </row>
        <row r="23">
          <cell r="C23" t="str">
            <v>Portable Concrete Mixer, 0.30m3</v>
          </cell>
          <cell r="D23" t="str">
            <v>E17</v>
          </cell>
        </row>
        <row r="24">
          <cell r="C24" t="str">
            <v>Concrete Vibrator, D=40mm</v>
          </cell>
          <cell r="D24" t="str">
            <v>E18</v>
          </cell>
        </row>
        <row r="25">
          <cell r="C25" t="str">
            <v>Concrete Cart</v>
          </cell>
          <cell r="D25" t="str">
            <v>E19</v>
          </cell>
        </row>
        <row r="26">
          <cell r="C26" t="str">
            <v>Air Compressor, 5m3</v>
          </cell>
          <cell r="D26" t="str">
            <v>E20</v>
          </cell>
        </row>
        <row r="27">
          <cell r="C27" t="str">
            <v>Welder Engine</v>
          </cell>
          <cell r="D27" t="str">
            <v>E21</v>
          </cell>
        </row>
        <row r="28">
          <cell r="C28" t="str">
            <v>Agitator Truck, 3.2m3</v>
          </cell>
          <cell r="D28" t="str">
            <v>E22</v>
          </cell>
        </row>
        <row r="29">
          <cell r="C29" t="str">
            <v>Agregate Production Plant</v>
          </cell>
          <cell r="D29" t="str">
            <v>E23</v>
          </cell>
        </row>
        <row r="30">
          <cell r="C30" t="str">
            <v>Chain Saw</v>
          </cell>
          <cell r="D30" t="str">
            <v>E24</v>
          </cell>
        </row>
        <row r="31">
          <cell r="C31" t="str">
            <v>Motor Grader, 3.7m3</v>
          </cell>
          <cell r="D31" t="str">
            <v>E25</v>
          </cell>
        </row>
        <row r="32">
          <cell r="C32" t="str">
            <v>Track Loader 75-100 HP</v>
          </cell>
          <cell r="D32" t="str">
            <v>E26</v>
          </cell>
        </row>
        <row r="33">
          <cell r="C33" t="str">
            <v>Wheel Loader 1.0-1.6m3</v>
          </cell>
          <cell r="D33" t="str">
            <v>E27</v>
          </cell>
        </row>
        <row r="34">
          <cell r="C34" t="str">
            <v>Baby Roller</v>
          </cell>
          <cell r="D34" t="str">
            <v>E28</v>
          </cell>
        </row>
        <row r="35">
          <cell r="C35" t="str">
            <v>Dragline, 0.6m3</v>
          </cell>
          <cell r="D35" t="str">
            <v>E29</v>
          </cell>
        </row>
        <row r="36">
          <cell r="C36" t="str">
            <v>Leg Hammer</v>
          </cell>
          <cell r="D36" t="str">
            <v>E30</v>
          </cell>
        </row>
        <row r="37">
          <cell r="C37" t="str">
            <v>Concrete Bucket</v>
          </cell>
          <cell r="D37" t="str">
            <v>E31</v>
          </cell>
        </row>
        <row r="38">
          <cell r="C38" t="str">
            <v>Concrete Breaker</v>
          </cell>
          <cell r="D38" t="str">
            <v>E32</v>
          </cell>
        </row>
        <row r="39">
          <cell r="C39" t="str">
            <v>Asphalt Sprayer</v>
          </cell>
          <cell r="D39" t="str">
            <v>E33</v>
          </cell>
        </row>
        <row r="40">
          <cell r="C40" t="str">
            <v>Buldozer, 21t</v>
          </cell>
          <cell r="D40" t="str">
            <v>E34</v>
          </cell>
        </row>
        <row r="41">
          <cell r="C41" t="str">
            <v>Road Roller 10t</v>
          </cell>
          <cell r="D41" t="str">
            <v>E35</v>
          </cell>
        </row>
        <row r="42">
          <cell r="C42" t="str">
            <v>Tire Roller/Pneumatic Roller</v>
          </cell>
          <cell r="D42" t="str">
            <v>E36</v>
          </cell>
        </row>
        <row r="43">
          <cell r="C43" t="str">
            <v>Submersible pump, 150mm</v>
          </cell>
          <cell r="D43" t="str">
            <v>E37</v>
          </cell>
        </row>
        <row r="44">
          <cell r="C44" t="str">
            <v>Vibration Pile Hammer, 30Kw</v>
          </cell>
          <cell r="D44" t="str">
            <v>E38</v>
          </cell>
        </row>
        <row r="45">
          <cell r="C45" t="str">
            <v>Truck Crane, 20t</v>
          </cell>
          <cell r="D45" t="str">
            <v>E39</v>
          </cell>
        </row>
        <row r="46">
          <cell r="C46" t="str">
            <v>Truck Crane, 15t</v>
          </cell>
          <cell r="D46" t="str">
            <v>E40</v>
          </cell>
        </row>
        <row r="47">
          <cell r="C47" t="str">
            <v>Submersible pump, 50 mm</v>
          </cell>
          <cell r="D47" t="str">
            <v>E41</v>
          </cell>
        </row>
        <row r="48">
          <cell r="C48" t="str">
            <v>Asphalt Mixing Plant</v>
          </cell>
          <cell r="D48" t="str">
            <v>E42</v>
          </cell>
        </row>
        <row r="49">
          <cell r="C49" t="str">
            <v>Asphalt Finisher</v>
          </cell>
          <cell r="D49" t="str">
            <v>E43</v>
          </cell>
        </row>
        <row r="50">
          <cell r="C50" t="str">
            <v>Pneumatic Roller</v>
          </cell>
          <cell r="D50" t="str">
            <v>E44</v>
          </cell>
        </row>
        <row r="51">
          <cell r="C51" t="str">
            <v>Tandem Roller</v>
          </cell>
          <cell r="D51" t="str">
            <v>E45</v>
          </cell>
        </row>
      </sheetData>
      <sheetData sheetId="2" refreshError="1"/>
      <sheetData sheetId="3" refreshError="1"/>
      <sheetData sheetId="4">
        <row r="12">
          <cell r="A12" t="str">
            <v>An-ROA-01</v>
          </cell>
          <cell r="B12" t="str">
            <v>Item Discription</v>
          </cell>
          <cell r="D12" t="str">
            <v>:</v>
          </cell>
          <cell r="E12" t="str">
            <v xml:space="preserve">Surface Course,Ave. t = 75 mm, Bridge Slab Surface </v>
          </cell>
          <cell r="O12">
            <v>65413</v>
          </cell>
          <cell r="P12" t="str">
            <v>/ sq.m</v>
          </cell>
        </row>
        <row r="13">
          <cell r="B13" t="str">
            <v>Unit</v>
          </cell>
          <cell r="D13" t="str">
            <v>:</v>
          </cell>
          <cell r="E13" t="str">
            <v>100 Sq.m</v>
          </cell>
        </row>
        <row r="14">
          <cell r="B14" t="str">
            <v>Unit Price</v>
          </cell>
          <cell r="D14" t="str">
            <v>:</v>
          </cell>
          <cell r="E14" t="str">
            <v>Rp.</v>
          </cell>
          <cell r="F14">
            <v>65413</v>
          </cell>
          <cell r="G14" t="str">
            <v>/ sq.m</v>
          </cell>
        </row>
        <row r="16">
          <cell r="B16" t="str">
            <v>No.</v>
          </cell>
          <cell r="C16" t="str">
            <v>Description</v>
          </cell>
          <cell r="H16" t="str">
            <v>Unit</v>
          </cell>
          <cell r="I16" t="str">
            <v>Quantity</v>
          </cell>
          <cell r="J16" t="str">
            <v>Foreign Currency (USD)</v>
          </cell>
          <cell r="L16" t="str">
            <v>Local Currency (Rp.)</v>
          </cell>
        </row>
        <row r="17">
          <cell r="J17" t="str">
            <v>Unit Price</v>
          </cell>
          <cell r="K17" t="str">
            <v>Amount</v>
          </cell>
          <cell r="L17" t="str">
            <v>Unit Price</v>
          </cell>
          <cell r="M17" t="str">
            <v>Amount</v>
          </cell>
        </row>
        <row r="18">
          <cell r="B18">
            <v>1</v>
          </cell>
          <cell r="C18">
            <v>2</v>
          </cell>
          <cell r="H18">
            <v>3</v>
          </cell>
          <cell r="I18">
            <v>4</v>
          </cell>
          <cell r="J18">
            <v>5</v>
          </cell>
          <cell r="K18">
            <v>6</v>
          </cell>
          <cell r="L18">
            <v>7</v>
          </cell>
          <cell r="M18">
            <v>8</v>
          </cell>
        </row>
        <row r="19">
          <cell r="B19" t="str">
            <v>A.</v>
          </cell>
          <cell r="C19" t="str">
            <v>LABOUR</v>
          </cell>
        </row>
        <row r="20">
          <cell r="C20" t="str">
            <v>Foreman</v>
          </cell>
          <cell r="H20" t="str">
            <v>Md</v>
          </cell>
          <cell r="I20">
            <v>3.5000000000000003E-2</v>
          </cell>
          <cell r="L20">
            <v>45000</v>
          </cell>
          <cell r="M20">
            <v>1575.0000000000002</v>
          </cell>
        </row>
        <row r="21">
          <cell r="C21" t="str">
            <v>Skilled labor</v>
          </cell>
          <cell r="H21" t="str">
            <v>Md</v>
          </cell>
          <cell r="I21">
            <v>0.52100000000000002</v>
          </cell>
          <cell r="L21">
            <v>35000</v>
          </cell>
          <cell r="M21">
            <v>18235</v>
          </cell>
        </row>
        <row r="22">
          <cell r="C22" t="str">
            <v>Common labor</v>
          </cell>
          <cell r="H22" t="str">
            <v>Md</v>
          </cell>
          <cell r="I22">
            <v>1.042</v>
          </cell>
          <cell r="L22">
            <v>30000</v>
          </cell>
          <cell r="M22">
            <v>31260</v>
          </cell>
        </row>
        <row r="26">
          <cell r="B26" t="str">
            <v>B.</v>
          </cell>
          <cell r="C26" t="str">
            <v>EQUIPMENT</v>
          </cell>
        </row>
        <row r="27">
          <cell r="C27" t="str">
            <v>Asphalt finisher 2.4 to 3.6 m</v>
          </cell>
          <cell r="H27" t="str">
            <v>hour</v>
          </cell>
          <cell r="I27">
            <v>0.41699999999999998</v>
          </cell>
          <cell r="L27">
            <v>316443</v>
          </cell>
          <cell r="M27">
            <v>131956.731</v>
          </cell>
        </row>
        <row r="28">
          <cell r="C28" t="str">
            <v>Macadam roller 8-10 ton</v>
          </cell>
          <cell r="H28" t="str">
            <v>hour</v>
          </cell>
          <cell r="I28">
            <v>0.41699999999999998</v>
          </cell>
          <cell r="L28">
            <v>316443</v>
          </cell>
          <cell r="M28">
            <v>131956.731</v>
          </cell>
        </row>
        <row r="29">
          <cell r="C29" t="str">
            <v>Tire roller 8-10 ton</v>
          </cell>
          <cell r="H29" t="str">
            <v>hour</v>
          </cell>
          <cell r="I29">
            <v>0.41699999999999998</v>
          </cell>
          <cell r="L29">
            <v>275000</v>
          </cell>
          <cell r="M29">
            <v>114675</v>
          </cell>
        </row>
        <row r="34">
          <cell r="B34" t="str">
            <v>C.</v>
          </cell>
          <cell r="C34" t="str">
            <v>MATERIAL</v>
          </cell>
        </row>
        <row r="35">
          <cell r="C35" t="str">
            <v>Asphalt Mixture</v>
          </cell>
          <cell r="H35" t="str">
            <v>Ton</v>
          </cell>
          <cell r="I35">
            <v>15.36</v>
          </cell>
          <cell r="L35">
            <v>359184</v>
          </cell>
          <cell r="M35">
            <v>5517066.2400000002</v>
          </cell>
        </row>
        <row r="36">
          <cell r="C36" t="str">
            <v>100 m2 x 0.075 x 2.37 t x1.08</v>
          </cell>
        </row>
        <row r="43">
          <cell r="B43" t="str">
            <v>D.</v>
          </cell>
          <cell r="C43" t="str">
            <v>SUB TOTAL</v>
          </cell>
          <cell r="M43">
            <v>5946724.7020000005</v>
          </cell>
        </row>
        <row r="44">
          <cell r="B44" t="str">
            <v>E.</v>
          </cell>
          <cell r="C44" t="str">
            <v>OVERHEAD AND PROFIT</v>
          </cell>
          <cell r="I44">
            <v>0.1</v>
          </cell>
          <cell r="M44">
            <v>594672.4702000001</v>
          </cell>
        </row>
        <row r="45">
          <cell r="B45" t="str">
            <v>F.</v>
          </cell>
          <cell r="C45" t="str">
            <v>TOTAL ( D + E )</v>
          </cell>
          <cell r="H45" t="str">
            <v>Sq.m</v>
          </cell>
          <cell r="I45">
            <v>100</v>
          </cell>
          <cell r="M45">
            <v>6541397.1722000008</v>
          </cell>
        </row>
        <row r="46">
          <cell r="C46" t="str">
            <v>UNIT PRICE</v>
          </cell>
          <cell r="H46" t="str">
            <v>Sq.m</v>
          </cell>
          <cell r="I46">
            <v>1</v>
          </cell>
          <cell r="M46">
            <v>65413.971722000009</v>
          </cell>
        </row>
        <row r="47">
          <cell r="C47" t="str">
            <v>ROUNDED</v>
          </cell>
          <cell r="H47" t="str">
            <v>Sq.m</v>
          </cell>
          <cell r="I47">
            <v>1</v>
          </cell>
          <cell r="M47">
            <v>65413</v>
          </cell>
        </row>
        <row r="49">
          <cell r="K49" t="str">
            <v>Jakarta, August 19th, 2008</v>
          </cell>
        </row>
        <row r="50">
          <cell r="K50" t="str">
            <v>Waskita - Adhi J.O.</v>
          </cell>
        </row>
        <row r="55">
          <cell r="K55" t="str">
            <v>Ir. Desi Arryani, MM</v>
          </cell>
        </row>
        <row r="56">
          <cell r="K56" t="str">
            <v>J.O Representative</v>
          </cell>
        </row>
        <row r="58">
          <cell r="B58" t="str">
            <v>UNIT PRICE ANALYSIS</v>
          </cell>
        </row>
        <row r="60">
          <cell r="B60" t="str">
            <v>Item No.</v>
          </cell>
          <cell r="D60" t="str">
            <v>:</v>
          </cell>
        </row>
        <row r="61">
          <cell r="A61" t="str">
            <v>An-ROA-01a</v>
          </cell>
          <cell r="B61" t="str">
            <v>Item Discription</v>
          </cell>
          <cell r="D61" t="str">
            <v>:</v>
          </cell>
          <cell r="E61" t="str">
            <v>Surface Course, t = 50 mm</v>
          </cell>
          <cell r="O61">
            <v>56227</v>
          </cell>
          <cell r="P61" t="str">
            <v>/ sq.m</v>
          </cell>
        </row>
        <row r="62">
          <cell r="B62" t="str">
            <v>Unit</v>
          </cell>
          <cell r="D62" t="str">
            <v>:</v>
          </cell>
          <cell r="E62" t="str">
            <v>100 Sq.m</v>
          </cell>
        </row>
        <row r="63">
          <cell r="B63" t="str">
            <v>Unit Price</v>
          </cell>
          <cell r="D63" t="str">
            <v>:</v>
          </cell>
          <cell r="E63" t="str">
            <v>Rp.</v>
          </cell>
          <cell r="F63">
            <v>56227</v>
          </cell>
          <cell r="G63" t="str">
            <v>/ sq.m</v>
          </cell>
        </row>
        <row r="65">
          <cell r="B65" t="str">
            <v>No.</v>
          </cell>
          <cell r="C65" t="str">
            <v>Description</v>
          </cell>
          <cell r="H65" t="str">
            <v>Unit</v>
          </cell>
          <cell r="I65" t="str">
            <v>Quantity</v>
          </cell>
          <cell r="J65" t="str">
            <v>Foreign Currency (USD)</v>
          </cell>
          <cell r="L65" t="str">
            <v>Local Currency (Rp.)</v>
          </cell>
        </row>
        <row r="66">
          <cell r="J66" t="str">
            <v>Unit Price</v>
          </cell>
          <cell r="K66" t="str">
            <v>Amount</v>
          </cell>
          <cell r="L66" t="str">
            <v>Unit Price</v>
          </cell>
          <cell r="M66" t="str">
            <v>Amount</v>
          </cell>
        </row>
        <row r="67">
          <cell r="B67">
            <v>1</v>
          </cell>
          <cell r="C67">
            <v>2</v>
          </cell>
          <cell r="H67">
            <v>3</v>
          </cell>
          <cell r="I67">
            <v>4</v>
          </cell>
          <cell r="J67">
            <v>5</v>
          </cell>
          <cell r="K67">
            <v>6</v>
          </cell>
          <cell r="L67">
            <v>7</v>
          </cell>
          <cell r="M67">
            <v>8</v>
          </cell>
        </row>
        <row r="68">
          <cell r="B68" t="str">
            <v>A.</v>
          </cell>
          <cell r="C68" t="str">
            <v>LABOUR</v>
          </cell>
        </row>
        <row r="69">
          <cell r="C69" t="str">
            <v>Foreman</v>
          </cell>
          <cell r="H69" t="str">
            <v>Md</v>
          </cell>
          <cell r="I69">
            <v>3.5000000000000003E-2</v>
          </cell>
          <cell r="L69">
            <v>45000</v>
          </cell>
          <cell r="M69">
            <v>1575.0000000000002</v>
          </cell>
        </row>
        <row r="70">
          <cell r="C70" t="str">
            <v>Skilled labor</v>
          </cell>
          <cell r="H70" t="str">
            <v>Md</v>
          </cell>
          <cell r="I70">
            <v>0.52100000000000002</v>
          </cell>
          <cell r="L70">
            <v>35000</v>
          </cell>
          <cell r="M70">
            <v>18235</v>
          </cell>
        </row>
        <row r="71">
          <cell r="C71" t="str">
            <v>Common labor</v>
          </cell>
          <cell r="H71" t="str">
            <v>Md</v>
          </cell>
          <cell r="I71">
            <v>1.042</v>
          </cell>
          <cell r="L71">
            <v>30000</v>
          </cell>
          <cell r="M71">
            <v>31260</v>
          </cell>
        </row>
        <row r="75">
          <cell r="B75" t="str">
            <v>B.</v>
          </cell>
          <cell r="C75" t="str">
            <v>EQUIPMENT</v>
          </cell>
        </row>
        <row r="76">
          <cell r="C76" t="str">
            <v>Asphalt finisher 2.4 to 3.6 m</v>
          </cell>
          <cell r="H76" t="str">
            <v>hour</v>
          </cell>
          <cell r="I76">
            <v>0.41699999999999998</v>
          </cell>
          <cell r="L76">
            <v>316443</v>
          </cell>
          <cell r="M76">
            <v>131956.731</v>
          </cell>
        </row>
        <row r="77">
          <cell r="C77" t="str">
            <v>Macadam roller 8-10 ton</v>
          </cell>
          <cell r="H77" t="str">
            <v>hour</v>
          </cell>
          <cell r="I77">
            <v>0.41699999999999998</v>
          </cell>
          <cell r="L77">
            <v>316443</v>
          </cell>
          <cell r="M77">
            <v>131956.731</v>
          </cell>
        </row>
        <row r="78">
          <cell r="C78" t="str">
            <v>Tire roller 8-10 ton</v>
          </cell>
          <cell r="H78" t="str">
            <v>hour</v>
          </cell>
          <cell r="I78">
            <v>0.41699999999999998</v>
          </cell>
          <cell r="L78">
            <v>275000</v>
          </cell>
          <cell r="M78">
            <v>114675</v>
          </cell>
        </row>
        <row r="83">
          <cell r="B83" t="str">
            <v>C.</v>
          </cell>
          <cell r="C83" t="str">
            <v>MATERIAL</v>
          </cell>
        </row>
        <row r="84">
          <cell r="C84" t="str">
            <v>Asphalt Mixture</v>
          </cell>
          <cell r="H84" t="str">
            <v>Ton</v>
          </cell>
          <cell r="I84">
            <v>13.035000000000002</v>
          </cell>
          <cell r="L84">
            <v>359184</v>
          </cell>
          <cell r="M84">
            <v>4681963.4400000004</v>
          </cell>
        </row>
        <row r="91">
          <cell r="B91" t="str">
            <v>D.</v>
          </cell>
          <cell r="C91" t="str">
            <v>SUB TOTAL</v>
          </cell>
          <cell r="M91">
            <v>5111621.9020000007</v>
          </cell>
        </row>
        <row r="92">
          <cell r="B92" t="str">
            <v>E.</v>
          </cell>
          <cell r="C92" t="str">
            <v>OVERHEAD AND PROFIT</v>
          </cell>
          <cell r="I92">
            <v>0.1</v>
          </cell>
          <cell r="M92">
            <v>511162.19020000007</v>
          </cell>
        </row>
        <row r="93">
          <cell r="B93" t="str">
            <v>F.</v>
          </cell>
          <cell r="C93" t="str">
            <v>TOTAL ( D + E )</v>
          </cell>
          <cell r="H93" t="str">
            <v>Sq.m</v>
          </cell>
          <cell r="I93">
            <v>100</v>
          </cell>
          <cell r="M93">
            <v>5622784.0922000008</v>
          </cell>
        </row>
        <row r="94">
          <cell r="C94" t="str">
            <v>UNIT PRICE</v>
          </cell>
          <cell r="H94" t="str">
            <v>Sq.m</v>
          </cell>
          <cell r="I94">
            <v>1</v>
          </cell>
          <cell r="M94">
            <v>56227.84092200001</v>
          </cell>
        </row>
        <row r="95">
          <cell r="C95" t="str">
            <v>ROUNDED</v>
          </cell>
          <cell r="H95" t="str">
            <v>Sq.m</v>
          </cell>
          <cell r="I95">
            <v>1</v>
          </cell>
          <cell r="M95">
            <v>56227</v>
          </cell>
        </row>
        <row r="97">
          <cell r="K97" t="str">
            <v>Jakarta, August 19th, 2008</v>
          </cell>
        </row>
        <row r="98">
          <cell r="K98" t="str">
            <v>Waskita - Adhi J.O.</v>
          </cell>
        </row>
        <row r="103">
          <cell r="K103" t="str">
            <v>Ir. Desi Arryani, MM</v>
          </cell>
        </row>
        <row r="104">
          <cell r="K104" t="str">
            <v>J.O Representative</v>
          </cell>
        </row>
        <row r="106">
          <cell r="B106" t="str">
            <v>UNIT PRICE ANALYSIS</v>
          </cell>
        </row>
        <row r="108">
          <cell r="B108" t="str">
            <v>Item No.</v>
          </cell>
          <cell r="D108" t="str">
            <v>:</v>
          </cell>
        </row>
        <row r="109">
          <cell r="A109" t="str">
            <v>An-ROA-02</v>
          </cell>
          <cell r="B109" t="str">
            <v>Item Discription</v>
          </cell>
          <cell r="D109" t="str">
            <v>:</v>
          </cell>
          <cell r="E109" t="str">
            <v>Subbase Course, t =  200 mm ( Compacted )</v>
          </cell>
          <cell r="O109">
            <v>207703</v>
          </cell>
          <cell r="P109" t="str">
            <v>/ Cu.m</v>
          </cell>
        </row>
        <row r="110">
          <cell r="B110" t="str">
            <v>Unit</v>
          </cell>
          <cell r="D110" t="str">
            <v>:</v>
          </cell>
          <cell r="E110" t="str">
            <v>20 Cu.m</v>
          </cell>
        </row>
        <row r="111">
          <cell r="B111" t="str">
            <v>Unit Price</v>
          </cell>
          <cell r="D111" t="str">
            <v>:</v>
          </cell>
          <cell r="E111" t="str">
            <v>Rp.</v>
          </cell>
          <cell r="F111">
            <v>207703</v>
          </cell>
          <cell r="G111" t="str">
            <v>/ Cu.m</v>
          </cell>
        </row>
        <row r="113">
          <cell r="B113" t="str">
            <v>No.</v>
          </cell>
          <cell r="C113" t="str">
            <v>Description</v>
          </cell>
          <cell r="H113" t="str">
            <v>Unit</v>
          </cell>
          <cell r="I113" t="str">
            <v>Quantity</v>
          </cell>
          <cell r="J113" t="str">
            <v>Foreign Currency (USD)</v>
          </cell>
          <cell r="L113" t="str">
            <v>Local Currency (Rp.)</v>
          </cell>
        </row>
        <row r="114">
          <cell r="J114" t="str">
            <v>Unit Price</v>
          </cell>
          <cell r="K114" t="str">
            <v>Amount</v>
          </cell>
          <cell r="L114" t="str">
            <v>Unit Price</v>
          </cell>
          <cell r="M114" t="str">
            <v>Amount</v>
          </cell>
        </row>
        <row r="115">
          <cell r="B115">
            <v>1</v>
          </cell>
          <cell r="C115">
            <v>2</v>
          </cell>
          <cell r="H115">
            <v>3</v>
          </cell>
          <cell r="I115">
            <v>4</v>
          </cell>
          <cell r="J115">
            <v>5</v>
          </cell>
          <cell r="K115">
            <v>6</v>
          </cell>
          <cell r="L115">
            <v>7</v>
          </cell>
          <cell r="M115">
            <v>8</v>
          </cell>
        </row>
        <row r="116">
          <cell r="B116" t="str">
            <v>A.</v>
          </cell>
          <cell r="C116" t="str">
            <v>LABOUR</v>
          </cell>
        </row>
        <row r="117">
          <cell r="C117" t="str">
            <v>Foreman</v>
          </cell>
          <cell r="H117" t="str">
            <v>Md</v>
          </cell>
          <cell r="I117">
            <v>5.0999999999999997E-2</v>
          </cell>
          <cell r="L117">
            <v>45000</v>
          </cell>
          <cell r="M117">
            <v>2295</v>
          </cell>
        </row>
        <row r="118">
          <cell r="C118" t="str">
            <v>Common labour</v>
          </cell>
          <cell r="H118" t="str">
            <v>Md</v>
          </cell>
          <cell r="I118">
            <v>0.38500000000000001</v>
          </cell>
          <cell r="L118">
            <v>30000</v>
          </cell>
          <cell r="M118">
            <v>11550</v>
          </cell>
        </row>
        <row r="119">
          <cell r="C119" t="str">
            <v>Skilled labour</v>
          </cell>
          <cell r="H119" t="str">
            <v>Md</v>
          </cell>
          <cell r="I119">
            <v>7.6999999999999999E-2</v>
          </cell>
          <cell r="L119">
            <v>35000</v>
          </cell>
          <cell r="M119">
            <v>2695</v>
          </cell>
        </row>
        <row r="124">
          <cell r="B124" t="str">
            <v>B.</v>
          </cell>
          <cell r="C124" t="str">
            <v>EQUIPMENT</v>
          </cell>
        </row>
        <row r="125">
          <cell r="C125" t="str">
            <v>Motor Grader 3.1 m</v>
          </cell>
          <cell r="H125" t="str">
            <v>hour</v>
          </cell>
          <cell r="I125">
            <v>0.46200000000000002</v>
          </cell>
          <cell r="L125">
            <v>273714</v>
          </cell>
          <cell r="M125">
            <v>126455.868</v>
          </cell>
        </row>
        <row r="126">
          <cell r="C126" t="str">
            <v>Macadam roller 8-10 ton</v>
          </cell>
          <cell r="H126" t="str">
            <v>hour</v>
          </cell>
          <cell r="I126">
            <v>0.46200000000000002</v>
          </cell>
          <cell r="L126">
            <v>0</v>
          </cell>
          <cell r="M126">
            <v>0</v>
          </cell>
        </row>
        <row r="127">
          <cell r="C127" t="str">
            <v>Tire roller 8-10 ton</v>
          </cell>
          <cell r="H127" t="str">
            <v>hour</v>
          </cell>
          <cell r="I127">
            <v>0.46200000000000002</v>
          </cell>
          <cell r="L127">
            <v>0</v>
          </cell>
          <cell r="M127">
            <v>0</v>
          </cell>
        </row>
        <row r="128">
          <cell r="C128" t="str">
            <v>Water tanker 6.5 K ltr</v>
          </cell>
          <cell r="H128" t="str">
            <v>hour</v>
          </cell>
          <cell r="I128">
            <v>0.46200000000000002</v>
          </cell>
          <cell r="L128">
            <v>217830</v>
          </cell>
          <cell r="M128">
            <v>100637.46</v>
          </cell>
        </row>
        <row r="131">
          <cell r="B131" t="str">
            <v>C.</v>
          </cell>
          <cell r="C131" t="str">
            <v>MATERIAL</v>
          </cell>
        </row>
        <row r="132">
          <cell r="C132" t="str">
            <v>Crushed Stone (20-30mm)</v>
          </cell>
          <cell r="H132" t="str">
            <v>cu.m</v>
          </cell>
          <cell r="I132">
            <v>25.6</v>
          </cell>
          <cell r="L132">
            <v>138000</v>
          </cell>
          <cell r="M132">
            <v>3532800</v>
          </cell>
        </row>
        <row r="138">
          <cell r="B138" t="str">
            <v>D.</v>
          </cell>
          <cell r="C138" t="str">
            <v>SUB TOTAL</v>
          </cell>
          <cell r="M138">
            <v>3776433.3280000002</v>
          </cell>
        </row>
        <row r="139">
          <cell r="B139" t="str">
            <v>E.</v>
          </cell>
          <cell r="C139" t="str">
            <v>OVERHEAD AND PROFIT</v>
          </cell>
          <cell r="I139">
            <v>0.1</v>
          </cell>
          <cell r="M139">
            <v>377643.33280000003</v>
          </cell>
        </row>
        <row r="140">
          <cell r="B140" t="str">
            <v>F.</v>
          </cell>
          <cell r="C140" t="str">
            <v>TOTAL ( D + E )</v>
          </cell>
          <cell r="H140" t="str">
            <v>Cu.m</v>
          </cell>
          <cell r="I140">
            <v>20</v>
          </cell>
          <cell r="M140">
            <v>4154076.6608000002</v>
          </cell>
        </row>
        <row r="141">
          <cell r="C141" t="str">
            <v>UNIT PRICE</v>
          </cell>
          <cell r="H141" t="str">
            <v>Cu.m</v>
          </cell>
          <cell r="I141">
            <v>1</v>
          </cell>
          <cell r="M141">
            <v>207703.83304</v>
          </cell>
        </row>
        <row r="142">
          <cell r="C142" t="str">
            <v>ROUNDED</v>
          </cell>
          <cell r="H142" t="str">
            <v>Cu.m</v>
          </cell>
          <cell r="I142">
            <v>1</v>
          </cell>
          <cell r="M142">
            <v>207703</v>
          </cell>
        </row>
        <row r="144">
          <cell r="K144" t="str">
            <v>Jakarta, August 19th, 2008</v>
          </cell>
        </row>
        <row r="145">
          <cell r="K145" t="str">
            <v>Waskita - Adhi J.O.</v>
          </cell>
        </row>
        <row r="150">
          <cell r="K150" t="str">
            <v>Ir. Desi Arryani, MM</v>
          </cell>
        </row>
        <row r="151">
          <cell r="K151" t="str">
            <v>J.O Representative</v>
          </cell>
        </row>
        <row r="153">
          <cell r="B153" t="str">
            <v>UNIT PRICE ANALYSIS</v>
          </cell>
        </row>
        <row r="155">
          <cell r="B155" t="str">
            <v>Item No.</v>
          </cell>
          <cell r="D155" t="str">
            <v>:</v>
          </cell>
        </row>
        <row r="156">
          <cell r="A156" t="str">
            <v>An-ROA-03</v>
          </cell>
          <cell r="B156" t="str">
            <v>Item Discription</v>
          </cell>
          <cell r="D156" t="str">
            <v>:</v>
          </cell>
          <cell r="E156" t="str">
            <v>Base Course, t =  150 mm ( Compacted )</v>
          </cell>
          <cell r="O156">
            <v>211625</v>
          </cell>
          <cell r="P156" t="str">
            <v>/ Cu.m</v>
          </cell>
        </row>
        <row r="157">
          <cell r="B157" t="str">
            <v>Unit</v>
          </cell>
          <cell r="D157" t="str">
            <v>:</v>
          </cell>
          <cell r="E157" t="str">
            <v>15 Cu.m</v>
          </cell>
        </row>
        <row r="158">
          <cell r="B158" t="str">
            <v>Unit Price</v>
          </cell>
          <cell r="D158" t="str">
            <v>:</v>
          </cell>
          <cell r="E158" t="str">
            <v>Rp.</v>
          </cell>
          <cell r="F158">
            <v>211625</v>
          </cell>
          <cell r="G158" t="str">
            <v>/ Cu.m</v>
          </cell>
        </row>
        <row r="160">
          <cell r="B160" t="str">
            <v>No.</v>
          </cell>
          <cell r="C160" t="str">
            <v>Description</v>
          </cell>
          <cell r="H160" t="str">
            <v>Unit</v>
          </cell>
          <cell r="I160" t="str">
            <v>Quantity</v>
          </cell>
          <cell r="J160" t="str">
            <v>Foreign Currency (USD)</v>
          </cell>
          <cell r="L160" t="str">
            <v>Local Currency (Rp.)</v>
          </cell>
        </row>
        <row r="161">
          <cell r="J161" t="str">
            <v>Unit Price</v>
          </cell>
          <cell r="K161" t="str">
            <v>Amount</v>
          </cell>
          <cell r="L161" t="str">
            <v>Unit Price</v>
          </cell>
          <cell r="M161" t="str">
            <v>Amount</v>
          </cell>
        </row>
        <row r="162">
          <cell r="B162">
            <v>1</v>
          </cell>
          <cell r="C162">
            <v>2</v>
          </cell>
          <cell r="H162">
            <v>3</v>
          </cell>
          <cell r="I162">
            <v>4</v>
          </cell>
          <cell r="J162">
            <v>5</v>
          </cell>
          <cell r="K162">
            <v>6</v>
          </cell>
          <cell r="L162">
            <v>7</v>
          </cell>
          <cell r="M162">
            <v>8</v>
          </cell>
        </row>
        <row r="163">
          <cell r="B163" t="str">
            <v>A.</v>
          </cell>
          <cell r="C163" t="str">
            <v>LABOUR</v>
          </cell>
        </row>
        <row r="164">
          <cell r="C164" t="str">
            <v>Foreman</v>
          </cell>
          <cell r="H164" t="str">
            <v>Md</v>
          </cell>
          <cell r="I164">
            <v>5.6000000000000001E-2</v>
          </cell>
          <cell r="L164">
            <v>45000</v>
          </cell>
          <cell r="M164">
            <v>2520</v>
          </cell>
        </row>
        <row r="165">
          <cell r="C165" t="str">
            <v>Common labour</v>
          </cell>
          <cell r="H165" t="str">
            <v>Md</v>
          </cell>
          <cell r="I165">
            <v>0.41699999999999998</v>
          </cell>
          <cell r="L165">
            <v>30000</v>
          </cell>
          <cell r="M165">
            <v>12510</v>
          </cell>
        </row>
        <row r="170">
          <cell r="B170" t="str">
            <v>B.</v>
          </cell>
          <cell r="C170" t="str">
            <v>EQUIPMENT</v>
          </cell>
        </row>
        <row r="171">
          <cell r="C171" t="str">
            <v>Motor Grader 3.1 m</v>
          </cell>
          <cell r="H171" t="str">
            <v>hour</v>
          </cell>
          <cell r="I171">
            <v>0.5</v>
          </cell>
          <cell r="L171">
            <v>273714</v>
          </cell>
          <cell r="M171">
            <v>136857</v>
          </cell>
        </row>
        <row r="172">
          <cell r="C172" t="str">
            <v>Macadam roller 8-10 ton</v>
          </cell>
          <cell r="H172" t="str">
            <v>hour</v>
          </cell>
          <cell r="I172">
            <v>0.5</v>
          </cell>
          <cell r="L172">
            <v>0</v>
          </cell>
          <cell r="M172">
            <v>0</v>
          </cell>
        </row>
        <row r="173">
          <cell r="C173" t="str">
            <v>Tire roller 8-10 ton</v>
          </cell>
          <cell r="H173" t="str">
            <v>hour</v>
          </cell>
          <cell r="I173">
            <v>0.5</v>
          </cell>
          <cell r="L173">
            <v>0</v>
          </cell>
          <cell r="M173">
            <v>0</v>
          </cell>
        </row>
        <row r="174">
          <cell r="C174" t="str">
            <v>Water tanker 6.5 K ltr</v>
          </cell>
          <cell r="H174" t="str">
            <v>hour</v>
          </cell>
          <cell r="I174">
            <v>0.5</v>
          </cell>
          <cell r="L174">
            <v>217830</v>
          </cell>
          <cell r="M174">
            <v>108915</v>
          </cell>
        </row>
        <row r="178">
          <cell r="B178" t="str">
            <v>C.</v>
          </cell>
          <cell r="C178" t="str">
            <v>MATERIAL</v>
          </cell>
        </row>
        <row r="179">
          <cell r="C179" t="str">
            <v>Crushed Stone (10-20mm)</v>
          </cell>
          <cell r="H179" t="str">
            <v>cu.m</v>
          </cell>
          <cell r="I179">
            <v>18.75</v>
          </cell>
          <cell r="L179">
            <v>140000</v>
          </cell>
          <cell r="M179">
            <v>2625000</v>
          </cell>
        </row>
        <row r="186">
          <cell r="B186" t="str">
            <v>D.</v>
          </cell>
          <cell r="C186" t="str">
            <v>SUB TOTAL</v>
          </cell>
          <cell r="M186">
            <v>2885802</v>
          </cell>
        </row>
        <row r="187">
          <cell r="B187" t="str">
            <v>E.</v>
          </cell>
          <cell r="C187" t="str">
            <v>OVERHEAD AND PROFIT</v>
          </cell>
          <cell r="I187">
            <v>0.1</v>
          </cell>
          <cell r="M187">
            <v>288580.2</v>
          </cell>
        </row>
        <row r="188">
          <cell r="B188" t="str">
            <v>F.</v>
          </cell>
          <cell r="C188" t="str">
            <v>TOTAL ( D + E )</v>
          </cell>
          <cell r="H188" t="str">
            <v>Cu.m</v>
          </cell>
          <cell r="I188">
            <v>15</v>
          </cell>
          <cell r="M188">
            <v>3174382.2</v>
          </cell>
        </row>
        <row r="189">
          <cell r="C189" t="str">
            <v>UNIT PRICE</v>
          </cell>
          <cell r="H189" t="str">
            <v>Cu.m</v>
          </cell>
          <cell r="I189">
            <v>1</v>
          </cell>
          <cell r="M189">
            <v>211625.48</v>
          </cell>
        </row>
        <row r="190">
          <cell r="C190" t="str">
            <v>ROUNDED</v>
          </cell>
          <cell r="H190" t="str">
            <v>Cu.m</v>
          </cell>
          <cell r="I190">
            <v>1</v>
          </cell>
          <cell r="M190">
            <v>211625</v>
          </cell>
        </row>
      </sheetData>
      <sheetData sheetId="5">
        <row r="11">
          <cell r="B11" t="str">
            <v>Item No.</v>
          </cell>
          <cell r="D11" t="str">
            <v>:</v>
          </cell>
        </row>
        <row r="12">
          <cell r="A12" t="str">
            <v>An-MIS-01</v>
          </cell>
          <cell r="B12" t="str">
            <v>Item Discription</v>
          </cell>
          <cell r="D12" t="str">
            <v>:</v>
          </cell>
          <cell r="E12" t="str">
            <v>Steel Hand Rail, H = 1,0 m</v>
          </cell>
          <cell r="O12">
            <v>557441</v>
          </cell>
          <cell r="P12" t="str">
            <v>/ Lin.m</v>
          </cell>
        </row>
        <row r="13">
          <cell r="B13" t="str">
            <v>Unit Price</v>
          </cell>
          <cell r="D13" t="str">
            <v>:</v>
          </cell>
          <cell r="E13" t="str">
            <v>Rp.</v>
          </cell>
          <cell r="F13">
            <v>557441</v>
          </cell>
          <cell r="G13" t="str">
            <v>/ Lin.m</v>
          </cell>
        </row>
        <row r="14">
          <cell r="O14" t="str">
            <v>Nego Sp U-8 Sac Na</v>
          </cell>
        </row>
        <row r="15">
          <cell r="B15" t="str">
            <v>No.</v>
          </cell>
          <cell r="C15" t="str">
            <v>Description</v>
          </cell>
          <cell r="H15" t="str">
            <v>Unit</v>
          </cell>
          <cell r="I15" t="str">
            <v>Quantity</v>
          </cell>
          <cell r="J15" t="str">
            <v>Foreign Currency (USD)</v>
          </cell>
          <cell r="L15" t="str">
            <v>Local Currency (Rp.)</v>
          </cell>
          <cell r="O15">
            <v>1.6666666666666667</v>
          </cell>
        </row>
        <row r="16">
          <cell r="J16" t="str">
            <v>Unit Price</v>
          </cell>
          <cell r="K16" t="str">
            <v>Amount</v>
          </cell>
          <cell r="L16" t="str">
            <v>Unit Price</v>
          </cell>
          <cell r="M16" t="str">
            <v>Amount</v>
          </cell>
          <cell r="O16">
            <v>54.5</v>
          </cell>
        </row>
        <row r="17">
          <cell r="B17">
            <v>1</v>
          </cell>
          <cell r="C17">
            <v>2</v>
          </cell>
          <cell r="H17">
            <v>3</v>
          </cell>
          <cell r="I17">
            <v>4</v>
          </cell>
          <cell r="J17">
            <v>5</v>
          </cell>
          <cell r="K17">
            <v>6</v>
          </cell>
          <cell r="L17">
            <v>7</v>
          </cell>
          <cell r="M17">
            <v>8</v>
          </cell>
          <cell r="O17">
            <v>90.833333333333343</v>
          </cell>
        </row>
        <row r="18">
          <cell r="B18" t="str">
            <v>A.</v>
          </cell>
          <cell r="C18" t="str">
            <v>LABOUR</v>
          </cell>
          <cell r="O18">
            <v>90.833333333333343</v>
          </cell>
        </row>
        <row r="19">
          <cell r="C19" t="str">
            <v>Skilled labour</v>
          </cell>
          <cell r="H19" t="str">
            <v>Md</v>
          </cell>
          <cell r="I19">
            <v>0.625</v>
          </cell>
          <cell r="L19">
            <v>35000</v>
          </cell>
          <cell r="M19">
            <v>21875</v>
          </cell>
          <cell r="O19">
            <v>11700</v>
          </cell>
        </row>
        <row r="20">
          <cell r="O20">
            <v>1062750</v>
          </cell>
        </row>
        <row r="21">
          <cell r="O21">
            <v>8700</v>
          </cell>
        </row>
        <row r="22">
          <cell r="O22">
            <v>1071450</v>
          </cell>
        </row>
        <row r="23">
          <cell r="O23">
            <v>1178595</v>
          </cell>
        </row>
        <row r="26">
          <cell r="B26" t="str">
            <v>B.</v>
          </cell>
          <cell r="C26" t="str">
            <v>EQUIPMENT</v>
          </cell>
        </row>
        <row r="34">
          <cell r="B34" t="str">
            <v>C.</v>
          </cell>
          <cell r="C34" t="str">
            <v>MATERIAL</v>
          </cell>
        </row>
        <row r="35">
          <cell r="C35" t="str">
            <v>Road Hand rail</v>
          </cell>
          <cell r="H35" t="str">
            <v>Lin.m</v>
          </cell>
          <cell r="I35">
            <v>1</v>
          </cell>
          <cell r="L35">
            <v>252880</v>
          </cell>
          <cell r="M35">
            <v>252880</v>
          </cell>
        </row>
        <row r="36">
          <cell r="C36" t="str">
            <v>Guard post</v>
          </cell>
          <cell r="H36" t="str">
            <v>no</v>
          </cell>
          <cell r="I36">
            <v>1</v>
          </cell>
          <cell r="L36">
            <v>232010</v>
          </cell>
          <cell r="M36">
            <v>232010</v>
          </cell>
        </row>
        <row r="42">
          <cell r="B42" t="str">
            <v>D.</v>
          </cell>
          <cell r="C42" t="str">
            <v>SUB TOTAL</v>
          </cell>
          <cell r="M42">
            <v>506765</v>
          </cell>
        </row>
        <row r="43">
          <cell r="B43" t="str">
            <v>E.</v>
          </cell>
          <cell r="C43" t="str">
            <v>OVERHEAD AND PROFIT</v>
          </cell>
          <cell r="H43">
            <v>0.1</v>
          </cell>
          <cell r="M43">
            <v>50676.5</v>
          </cell>
        </row>
        <row r="44">
          <cell r="B44" t="str">
            <v>F.</v>
          </cell>
          <cell r="C44" t="str">
            <v>TOTAL ( D + E )</v>
          </cell>
          <cell r="M44">
            <v>557441.5</v>
          </cell>
        </row>
        <row r="45">
          <cell r="C45" t="str">
            <v>ROUNDED</v>
          </cell>
          <cell r="M45">
            <v>557441</v>
          </cell>
        </row>
        <row r="47">
          <cell r="K47" t="str">
            <v>Jakarta, August 19th, 2008</v>
          </cell>
        </row>
        <row r="48">
          <cell r="K48" t="str">
            <v>Waskita - Adhi J.O.</v>
          </cell>
        </row>
        <row r="53">
          <cell r="K53" t="str">
            <v>Ir. Desi Arryani, MM</v>
          </cell>
        </row>
        <row r="54">
          <cell r="K54" t="str">
            <v>J.O Representative</v>
          </cell>
        </row>
        <row r="56">
          <cell r="B56" t="str">
            <v>UNIT PRICE ANALYSIS</v>
          </cell>
        </row>
        <row r="58">
          <cell r="B58" t="str">
            <v>Item No.</v>
          </cell>
          <cell r="D58" t="str">
            <v>:</v>
          </cell>
        </row>
        <row r="59">
          <cell r="A59" t="str">
            <v>An-MIS-02</v>
          </cell>
          <cell r="B59" t="str">
            <v>Item Discription</v>
          </cell>
          <cell r="D59" t="str">
            <v>:</v>
          </cell>
          <cell r="E59" t="str">
            <v>Guard Fence, H = 3,0 m</v>
          </cell>
          <cell r="O59">
            <v>186708</v>
          </cell>
          <cell r="P59" t="str">
            <v>/ Lin.m</v>
          </cell>
        </row>
        <row r="60">
          <cell r="B60" t="str">
            <v>Unit Price</v>
          </cell>
          <cell r="D60" t="str">
            <v>:</v>
          </cell>
          <cell r="E60" t="str">
            <v>Rp.</v>
          </cell>
          <cell r="F60">
            <v>186708</v>
          </cell>
          <cell r="G60" t="str">
            <v>/ Lin.m</v>
          </cell>
        </row>
        <row r="62">
          <cell r="B62" t="str">
            <v>No.</v>
          </cell>
          <cell r="C62" t="str">
            <v>Description</v>
          </cell>
          <cell r="H62" t="str">
            <v>Unit</v>
          </cell>
          <cell r="I62" t="str">
            <v>Quantity</v>
          </cell>
          <cell r="J62" t="str">
            <v>Foreign Currency (USD)</v>
          </cell>
          <cell r="L62" t="str">
            <v>Local Currency (Rp.)</v>
          </cell>
        </row>
        <row r="63">
          <cell r="J63" t="str">
            <v>Unit Price</v>
          </cell>
          <cell r="K63" t="str">
            <v>Amount</v>
          </cell>
          <cell r="L63" t="str">
            <v>Unit Price</v>
          </cell>
          <cell r="M63" t="str">
            <v>Amount</v>
          </cell>
        </row>
        <row r="64">
          <cell r="B64">
            <v>1</v>
          </cell>
          <cell r="C64">
            <v>2</v>
          </cell>
          <cell r="H64">
            <v>3</v>
          </cell>
          <cell r="I64">
            <v>4</v>
          </cell>
          <cell r="J64">
            <v>5</v>
          </cell>
          <cell r="K64">
            <v>6</v>
          </cell>
          <cell r="L64">
            <v>7</v>
          </cell>
          <cell r="M64">
            <v>8</v>
          </cell>
        </row>
        <row r="65">
          <cell r="B65" t="str">
            <v>A.</v>
          </cell>
          <cell r="C65" t="str">
            <v>LABOUR</v>
          </cell>
        </row>
        <row r="66">
          <cell r="C66" t="str">
            <v>Skilled labour</v>
          </cell>
          <cell r="H66" t="str">
            <v>Md</v>
          </cell>
          <cell r="I66">
            <v>0.625</v>
          </cell>
          <cell r="L66">
            <v>35000</v>
          </cell>
          <cell r="M66">
            <v>21875</v>
          </cell>
        </row>
        <row r="73">
          <cell r="B73" t="str">
            <v>B.</v>
          </cell>
          <cell r="C73" t="str">
            <v>EQUIPMENT</v>
          </cell>
        </row>
        <row r="82">
          <cell r="B82" t="str">
            <v>C.</v>
          </cell>
          <cell r="C82" t="str">
            <v>MATERIAL</v>
          </cell>
        </row>
        <row r="83">
          <cell r="C83" t="str">
            <v>Steel Net Fence, H = 3 m</v>
          </cell>
          <cell r="H83" t="str">
            <v>Lin.m</v>
          </cell>
          <cell r="I83">
            <v>1</v>
          </cell>
          <cell r="L83">
            <v>126440</v>
          </cell>
          <cell r="M83">
            <v>126440</v>
          </cell>
        </row>
        <row r="84">
          <cell r="C84" t="str">
            <v>(estimate)</v>
          </cell>
        </row>
        <row r="85">
          <cell r="C85" t="str">
            <v>Concrete Class B-(K 210 )</v>
          </cell>
          <cell r="H85" t="str">
            <v>Cu.m</v>
          </cell>
          <cell r="I85">
            <v>0.03</v>
          </cell>
          <cell r="L85">
            <v>714010</v>
          </cell>
          <cell r="M85">
            <v>21420.3</v>
          </cell>
        </row>
        <row r="92">
          <cell r="B92" t="str">
            <v>D.</v>
          </cell>
          <cell r="C92" t="str">
            <v>SUB TOTAL</v>
          </cell>
          <cell r="M92">
            <v>169735.3</v>
          </cell>
        </row>
        <row r="93">
          <cell r="B93" t="str">
            <v>E.</v>
          </cell>
          <cell r="C93" t="str">
            <v>OVERHEAD AND PROFIT</v>
          </cell>
          <cell r="H93">
            <v>0.1</v>
          </cell>
          <cell r="M93">
            <v>16973.53</v>
          </cell>
        </row>
        <row r="94">
          <cell r="B94" t="str">
            <v>F.</v>
          </cell>
          <cell r="C94" t="str">
            <v>TOTAL ( D + E )</v>
          </cell>
          <cell r="M94">
            <v>186708.83</v>
          </cell>
        </row>
        <row r="95">
          <cell r="C95" t="str">
            <v>ROUNDED</v>
          </cell>
          <cell r="M95">
            <v>186708</v>
          </cell>
        </row>
        <row r="97">
          <cell r="K97" t="str">
            <v>Jakarta, August 19th, 2008</v>
          </cell>
        </row>
        <row r="98">
          <cell r="K98" t="str">
            <v>Waskita - Adhi J.O.</v>
          </cell>
        </row>
        <row r="103">
          <cell r="K103" t="str">
            <v>Ir. Desi Arryani, MM</v>
          </cell>
        </row>
        <row r="104">
          <cell r="K104" t="str">
            <v>J.O Representative</v>
          </cell>
        </row>
        <row r="106">
          <cell r="B106" t="str">
            <v>UNIT PRICE ANALYSIS</v>
          </cell>
        </row>
        <row r="108">
          <cell r="B108" t="str">
            <v>Item No.</v>
          </cell>
          <cell r="D108" t="str">
            <v>:</v>
          </cell>
        </row>
        <row r="109">
          <cell r="A109" t="str">
            <v xml:space="preserve">An-MIS-03 </v>
          </cell>
          <cell r="B109" t="str">
            <v>Item Discription</v>
          </cell>
          <cell r="D109" t="str">
            <v>:</v>
          </cell>
          <cell r="E109" t="str">
            <v>Gravel Bedding</v>
          </cell>
          <cell r="O109">
            <v>124143</v>
          </cell>
          <cell r="P109" t="str">
            <v>/ cu.m</v>
          </cell>
        </row>
        <row r="110">
          <cell r="B110" t="str">
            <v>Unit Price</v>
          </cell>
          <cell r="D110" t="str">
            <v>:</v>
          </cell>
          <cell r="E110" t="str">
            <v>Rp.</v>
          </cell>
          <cell r="F110">
            <v>124143</v>
          </cell>
          <cell r="G110" t="str">
            <v>/ cu.m</v>
          </cell>
        </row>
        <row r="112">
          <cell r="B112" t="str">
            <v>No.</v>
          </cell>
          <cell r="C112" t="str">
            <v>Description</v>
          </cell>
          <cell r="H112" t="str">
            <v>Unit</v>
          </cell>
          <cell r="I112" t="str">
            <v>Quantity</v>
          </cell>
          <cell r="J112" t="str">
            <v>Foreign Currency (USD)</v>
          </cell>
          <cell r="L112" t="str">
            <v>Local Currency (Rp.)</v>
          </cell>
        </row>
        <row r="113">
          <cell r="J113" t="str">
            <v>Unit Price</v>
          </cell>
          <cell r="K113" t="str">
            <v>Amount</v>
          </cell>
          <cell r="L113" t="str">
            <v>Unit Price</v>
          </cell>
          <cell r="M113" t="str">
            <v>Amount</v>
          </cell>
        </row>
        <row r="114">
          <cell r="B114">
            <v>1</v>
          </cell>
          <cell r="C114">
            <v>2</v>
          </cell>
          <cell r="H114">
            <v>3</v>
          </cell>
          <cell r="I114">
            <v>4</v>
          </cell>
          <cell r="J114">
            <v>5</v>
          </cell>
          <cell r="K114">
            <v>6</v>
          </cell>
          <cell r="L114">
            <v>7</v>
          </cell>
          <cell r="M114">
            <v>8</v>
          </cell>
        </row>
        <row r="115">
          <cell r="B115" t="str">
            <v>A.</v>
          </cell>
          <cell r="C115" t="str">
            <v>LABOUR</v>
          </cell>
        </row>
        <row r="116">
          <cell r="C116" t="str">
            <v>Foreman</v>
          </cell>
          <cell r="H116" t="str">
            <v>Md</v>
          </cell>
          <cell r="I116">
            <v>1.1999999999999999E-3</v>
          </cell>
          <cell r="L116">
            <v>45000</v>
          </cell>
          <cell r="M116">
            <v>53.999999999999993</v>
          </cell>
        </row>
        <row r="117">
          <cell r="C117" t="str">
            <v>Skilled labour</v>
          </cell>
          <cell r="H117" t="str">
            <v>Md</v>
          </cell>
          <cell r="I117">
            <v>0.01</v>
          </cell>
          <cell r="L117">
            <v>35000</v>
          </cell>
          <cell r="M117">
            <v>350</v>
          </cell>
        </row>
        <row r="118">
          <cell r="C118" t="str">
            <v>Common labour</v>
          </cell>
          <cell r="H118" t="str">
            <v>Md</v>
          </cell>
          <cell r="I118">
            <v>1.4999999999999999E-2</v>
          </cell>
          <cell r="L118">
            <v>30000</v>
          </cell>
          <cell r="M118">
            <v>450</v>
          </cell>
        </row>
        <row r="122">
          <cell r="B122" t="str">
            <v>B.</v>
          </cell>
          <cell r="C122" t="str">
            <v>EQUIPMENT</v>
          </cell>
        </row>
        <row r="123">
          <cell r="C123" t="str">
            <v>Excavator 0,6 cu.m</v>
          </cell>
          <cell r="H123" t="str">
            <v>hour</v>
          </cell>
          <cell r="I123">
            <v>1.0329383377129917E-2</v>
          </cell>
          <cell r="L123">
            <v>266747</v>
          </cell>
          <cell r="M123">
            <v>2755.332027699274</v>
          </cell>
        </row>
        <row r="130">
          <cell r="B130" t="str">
            <v>C.</v>
          </cell>
          <cell r="C130" t="str">
            <v>MATERIAL</v>
          </cell>
        </row>
        <row r="131">
          <cell r="C131" t="str">
            <v>Gravel</v>
          </cell>
          <cell r="H131" t="str">
            <v>cu.m</v>
          </cell>
          <cell r="I131">
            <v>1.2</v>
          </cell>
          <cell r="L131">
            <v>91040</v>
          </cell>
          <cell r="M131">
            <v>109248</v>
          </cell>
        </row>
        <row r="139">
          <cell r="B139" t="str">
            <v>D.</v>
          </cell>
          <cell r="C139" t="str">
            <v>SUB TOTAL</v>
          </cell>
          <cell r="M139">
            <v>112857.33202769927</v>
          </cell>
        </row>
        <row r="140">
          <cell r="B140" t="str">
            <v>E.</v>
          </cell>
          <cell r="C140" t="str">
            <v>OVERHEAD AND PROFIT</v>
          </cell>
          <cell r="H140">
            <v>0.1</v>
          </cell>
          <cell r="M140">
            <v>11285.733202769929</v>
          </cell>
        </row>
        <row r="141">
          <cell r="B141" t="str">
            <v>F.</v>
          </cell>
          <cell r="C141" t="str">
            <v>TOTAL ( D + E )</v>
          </cell>
          <cell r="M141">
            <v>124143.0652304692</v>
          </cell>
        </row>
        <row r="142">
          <cell r="C142" t="str">
            <v>ROUNDED</v>
          </cell>
          <cell r="M142">
            <v>124143</v>
          </cell>
        </row>
        <row r="144">
          <cell r="K144" t="str">
            <v>Jakarta, August 19th, 2008</v>
          </cell>
        </row>
        <row r="145">
          <cell r="K145" t="str">
            <v>Waskita - Adhi J.O.</v>
          </cell>
        </row>
        <row r="150">
          <cell r="K150" t="str">
            <v>Ir. Desi Arryani, MM</v>
          </cell>
        </row>
        <row r="151">
          <cell r="K151" t="str">
            <v>J.O Representative</v>
          </cell>
        </row>
        <row r="153">
          <cell r="B153" t="str">
            <v>UNIT PRICE ANALYSIS</v>
          </cell>
        </row>
        <row r="155">
          <cell r="B155" t="str">
            <v>Item No.</v>
          </cell>
          <cell r="D155" t="str">
            <v>:</v>
          </cell>
        </row>
        <row r="156">
          <cell r="A156" t="str">
            <v>An-MIS-03a</v>
          </cell>
          <cell r="B156" t="str">
            <v>Item Discription</v>
          </cell>
          <cell r="D156" t="str">
            <v>:</v>
          </cell>
          <cell r="E156" t="str">
            <v>Gravel Filling</v>
          </cell>
          <cell r="O156">
            <v>140104</v>
          </cell>
          <cell r="P156" t="str">
            <v>/ cu.m</v>
          </cell>
        </row>
        <row r="157">
          <cell r="B157" t="str">
            <v>Unit Price</v>
          </cell>
          <cell r="D157" t="str">
            <v>:</v>
          </cell>
          <cell r="E157" t="str">
            <v>Rp.</v>
          </cell>
          <cell r="F157">
            <v>140104</v>
          </cell>
          <cell r="G157" t="str">
            <v>/ cu.m</v>
          </cell>
        </row>
        <row r="159">
          <cell r="B159" t="str">
            <v>No.</v>
          </cell>
          <cell r="C159" t="str">
            <v>Description</v>
          </cell>
          <cell r="H159" t="str">
            <v>Unit</v>
          </cell>
          <cell r="I159" t="str">
            <v>Quantity</v>
          </cell>
          <cell r="J159" t="str">
            <v>Foreign Currency (USD)</v>
          </cell>
          <cell r="L159" t="str">
            <v>Local Currency (Rp.)</v>
          </cell>
        </row>
        <row r="160">
          <cell r="J160" t="str">
            <v>Unit Price</v>
          </cell>
          <cell r="K160" t="str">
            <v>Amount</v>
          </cell>
          <cell r="L160" t="str">
            <v>Unit Price</v>
          </cell>
          <cell r="M160" t="str">
            <v>Amount</v>
          </cell>
        </row>
        <row r="161">
          <cell r="B161">
            <v>1</v>
          </cell>
          <cell r="C161">
            <v>2</v>
          </cell>
          <cell r="H161">
            <v>3</v>
          </cell>
          <cell r="I161">
            <v>4</v>
          </cell>
          <cell r="J161">
            <v>5</v>
          </cell>
          <cell r="K161">
            <v>6</v>
          </cell>
          <cell r="L161">
            <v>7</v>
          </cell>
          <cell r="M161">
            <v>8</v>
          </cell>
        </row>
        <row r="162">
          <cell r="B162" t="str">
            <v>A.</v>
          </cell>
          <cell r="C162" t="str">
            <v>LABOUR</v>
          </cell>
          <cell r="P162">
            <v>140</v>
          </cell>
        </row>
        <row r="163">
          <cell r="C163" t="str">
            <v>Foreman</v>
          </cell>
          <cell r="H163" t="str">
            <v>Md</v>
          </cell>
          <cell r="I163">
            <v>7.1000000000000004E-3</v>
          </cell>
          <cell r="L163">
            <v>45000</v>
          </cell>
          <cell r="M163">
            <v>319.5</v>
          </cell>
          <cell r="P163">
            <v>7.1000000000000004E-3</v>
          </cell>
        </row>
        <row r="164">
          <cell r="C164" t="str">
            <v>Skilled labour</v>
          </cell>
          <cell r="H164" t="str">
            <v>Md</v>
          </cell>
          <cell r="I164">
            <v>3.5700000000000003E-2</v>
          </cell>
          <cell r="L164">
            <v>35000</v>
          </cell>
          <cell r="M164">
            <v>1249.5</v>
          </cell>
          <cell r="P164">
            <v>3.5700000000000003E-2</v>
          </cell>
        </row>
        <row r="165">
          <cell r="C165" t="str">
            <v>Common labour</v>
          </cell>
          <cell r="H165" t="str">
            <v>Md</v>
          </cell>
          <cell r="I165">
            <v>0.1071</v>
          </cell>
          <cell r="L165">
            <v>30000</v>
          </cell>
          <cell r="M165">
            <v>3213</v>
          </cell>
          <cell r="P165">
            <v>0.1071</v>
          </cell>
        </row>
        <row r="170">
          <cell r="B170" t="str">
            <v>B.</v>
          </cell>
          <cell r="C170" t="str">
            <v>EQUIPMENT</v>
          </cell>
        </row>
        <row r="171">
          <cell r="C171" t="str">
            <v>Excavator, 0.7 m3</v>
          </cell>
          <cell r="H171" t="str">
            <v>hour</v>
          </cell>
          <cell r="I171">
            <v>0.05</v>
          </cell>
          <cell r="L171">
            <v>266747</v>
          </cell>
          <cell r="M171">
            <v>13337.35</v>
          </cell>
          <cell r="P171">
            <v>20</v>
          </cell>
        </row>
        <row r="178">
          <cell r="B178" t="str">
            <v>C.</v>
          </cell>
          <cell r="C178" t="str">
            <v>MATERIAL</v>
          </cell>
        </row>
        <row r="179">
          <cell r="C179" t="str">
            <v>Gravel</v>
          </cell>
          <cell r="H179" t="str">
            <v>cu.m</v>
          </cell>
          <cell r="I179">
            <v>1.2</v>
          </cell>
          <cell r="L179">
            <v>91040</v>
          </cell>
          <cell r="M179">
            <v>109248</v>
          </cell>
        </row>
        <row r="187">
          <cell r="B187" t="str">
            <v>D.</v>
          </cell>
          <cell r="C187" t="str">
            <v>SUB TOTAL</v>
          </cell>
          <cell r="M187">
            <v>127367.35</v>
          </cell>
        </row>
        <row r="188">
          <cell r="B188" t="str">
            <v>E.</v>
          </cell>
          <cell r="C188" t="str">
            <v>OVERHEAD AND PROFIT</v>
          </cell>
          <cell r="H188">
            <v>0.1</v>
          </cell>
          <cell r="M188">
            <v>12736.735000000001</v>
          </cell>
        </row>
        <row r="189">
          <cell r="B189" t="str">
            <v>F.</v>
          </cell>
          <cell r="C189" t="str">
            <v>TOTAL ( D + E )</v>
          </cell>
          <cell r="M189">
            <v>140104.08500000002</v>
          </cell>
        </row>
        <row r="190">
          <cell r="C190" t="str">
            <v>ROUNDED</v>
          </cell>
          <cell r="M190">
            <v>140104</v>
          </cell>
        </row>
        <row r="192">
          <cell r="K192" t="str">
            <v>Jakarta, August 19th, 2008</v>
          </cell>
        </row>
        <row r="193">
          <cell r="K193" t="str">
            <v>Waskita - Adhi J.O.</v>
          </cell>
        </row>
        <row r="198">
          <cell r="K198" t="str">
            <v>Ir. Desi Arryani, MM</v>
          </cell>
        </row>
        <row r="199">
          <cell r="K199" t="str">
            <v>J.O Representative</v>
          </cell>
        </row>
        <row r="201">
          <cell r="B201" t="str">
            <v>UNIT PRICE ANALYSIS</v>
          </cell>
        </row>
        <row r="203">
          <cell r="B203" t="str">
            <v>Item No.</v>
          </cell>
          <cell r="D203" t="str">
            <v>:</v>
          </cell>
        </row>
        <row r="204">
          <cell r="A204" t="str">
            <v>An-MIS-03b</v>
          </cell>
          <cell r="B204" t="str">
            <v>Item Discription</v>
          </cell>
          <cell r="D204" t="str">
            <v>:</v>
          </cell>
          <cell r="E204" t="str">
            <v>Selected Gravel Filling, Machinery</v>
          </cell>
          <cell r="O204">
            <v>139093</v>
          </cell>
          <cell r="P204" t="str">
            <v>/ cu.m</v>
          </cell>
        </row>
        <row r="205">
          <cell r="B205" t="str">
            <v>Unit Price</v>
          </cell>
          <cell r="D205" t="str">
            <v>:</v>
          </cell>
          <cell r="E205" t="str">
            <v>Rp.</v>
          </cell>
          <cell r="F205">
            <v>139093</v>
          </cell>
          <cell r="G205" t="str">
            <v>/ cu.m</v>
          </cell>
        </row>
        <row r="207">
          <cell r="B207" t="str">
            <v>No.</v>
          </cell>
          <cell r="C207" t="str">
            <v>Description</v>
          </cell>
          <cell r="H207" t="str">
            <v>Unit</v>
          </cell>
          <cell r="I207" t="str">
            <v>Quantity</v>
          </cell>
          <cell r="J207" t="str">
            <v>Foreign Currency (USD)</v>
          </cell>
          <cell r="L207" t="str">
            <v>Local Currency (Rp.)</v>
          </cell>
        </row>
        <row r="208">
          <cell r="J208" t="str">
            <v>Unit Price</v>
          </cell>
          <cell r="K208" t="str">
            <v>Amount</v>
          </cell>
          <cell r="L208" t="str">
            <v>Unit Price</v>
          </cell>
          <cell r="M208" t="str">
            <v>Amount</v>
          </cell>
        </row>
        <row r="209">
          <cell r="B209">
            <v>1</v>
          </cell>
          <cell r="C209">
            <v>2</v>
          </cell>
          <cell r="H209">
            <v>3</v>
          </cell>
          <cell r="I209">
            <v>4</v>
          </cell>
          <cell r="J209">
            <v>5</v>
          </cell>
          <cell r="K209">
            <v>6</v>
          </cell>
          <cell r="L209">
            <v>7</v>
          </cell>
          <cell r="M209">
            <v>8</v>
          </cell>
        </row>
        <row r="210">
          <cell r="B210" t="str">
            <v>A.</v>
          </cell>
          <cell r="C210" t="str">
            <v>LABOUR</v>
          </cell>
        </row>
        <row r="211">
          <cell r="C211" t="str">
            <v>Foreman</v>
          </cell>
          <cell r="H211" t="str">
            <v>Md</v>
          </cell>
          <cell r="I211">
            <v>1.5E-3</v>
          </cell>
          <cell r="L211">
            <v>45000</v>
          </cell>
          <cell r="M211">
            <v>67.5</v>
          </cell>
        </row>
        <row r="212">
          <cell r="C212" t="str">
            <v>Skilled labour</v>
          </cell>
          <cell r="H212" t="str">
            <v>Md</v>
          </cell>
          <cell r="I212">
            <v>0.01</v>
          </cell>
          <cell r="L212">
            <v>35000</v>
          </cell>
          <cell r="M212">
            <v>350</v>
          </cell>
        </row>
        <row r="213">
          <cell r="C213" t="str">
            <v>Common labour</v>
          </cell>
          <cell r="H213" t="str">
            <v>Md</v>
          </cell>
          <cell r="I213">
            <v>0.25</v>
          </cell>
          <cell r="L213">
            <v>30000</v>
          </cell>
          <cell r="M213">
            <v>7500</v>
          </cell>
        </row>
        <row r="218">
          <cell r="B218" t="str">
            <v>B.</v>
          </cell>
          <cell r="C218" t="str">
            <v>EQUIPMENT</v>
          </cell>
        </row>
        <row r="219">
          <cell r="C219" t="str">
            <v>Excavator 0,6 cu.m</v>
          </cell>
          <cell r="H219" t="str">
            <v>hour</v>
          </cell>
          <cell r="I219">
            <v>3.4799999999999998E-2</v>
          </cell>
          <cell r="L219">
            <v>266747</v>
          </cell>
          <cell r="M219">
            <v>9282.7955999999995</v>
          </cell>
        </row>
        <row r="227">
          <cell r="B227" t="str">
            <v>C.</v>
          </cell>
          <cell r="C227" t="str">
            <v>MATERIAL</v>
          </cell>
        </row>
        <row r="228">
          <cell r="C228" t="str">
            <v>Gravel</v>
          </cell>
          <cell r="H228" t="str">
            <v>cu.m</v>
          </cell>
          <cell r="I228">
            <v>1.2</v>
          </cell>
          <cell r="L228">
            <v>91040</v>
          </cell>
          <cell r="M228">
            <v>109248</v>
          </cell>
        </row>
        <row r="236">
          <cell r="B236" t="str">
            <v>D.</v>
          </cell>
          <cell r="C236" t="str">
            <v>SUB TOTAL</v>
          </cell>
          <cell r="M236">
            <v>126448.2956</v>
          </cell>
        </row>
        <row r="237">
          <cell r="B237" t="str">
            <v>E.</v>
          </cell>
          <cell r="C237" t="str">
            <v>OVERHEAD AND PROFIT</v>
          </cell>
          <cell r="H237">
            <v>0.1</v>
          </cell>
          <cell r="M237">
            <v>12644.82956</v>
          </cell>
        </row>
        <row r="238">
          <cell r="B238" t="str">
            <v>F.</v>
          </cell>
          <cell r="C238" t="str">
            <v>TOTAL ( D + E )</v>
          </cell>
          <cell r="M238">
            <v>139093.12516</v>
          </cell>
        </row>
        <row r="239">
          <cell r="C239" t="str">
            <v>ROUNDED</v>
          </cell>
          <cell r="M239">
            <v>139093</v>
          </cell>
        </row>
        <row r="241">
          <cell r="K241" t="str">
            <v>Jakarta, August 19th, 2008</v>
          </cell>
        </row>
        <row r="242">
          <cell r="K242" t="str">
            <v>Waskita - Adhi J.O.</v>
          </cell>
        </row>
        <row r="247">
          <cell r="K247" t="str">
            <v>Ir. Desi Arryani, MM</v>
          </cell>
        </row>
        <row r="248">
          <cell r="K248" t="str">
            <v>J.O Representative</v>
          </cell>
        </row>
        <row r="250">
          <cell r="B250" t="str">
            <v>UNIT PRICE ANALYSIS</v>
          </cell>
        </row>
        <row r="252">
          <cell r="B252" t="str">
            <v>Item No.</v>
          </cell>
          <cell r="D252" t="str">
            <v>:</v>
          </cell>
        </row>
        <row r="253">
          <cell r="A253" t="str">
            <v>An-MIS-03c</v>
          </cell>
          <cell r="B253" t="str">
            <v>Item Discription</v>
          </cell>
          <cell r="D253" t="str">
            <v>:</v>
          </cell>
          <cell r="E253" t="str">
            <v>Gravel Surfacing</v>
          </cell>
          <cell r="O253">
            <v>138342</v>
          </cell>
          <cell r="P253" t="str">
            <v>/ cu.m</v>
          </cell>
        </row>
        <row r="254">
          <cell r="B254" t="str">
            <v>Unit</v>
          </cell>
          <cell r="D254" t="str">
            <v>:</v>
          </cell>
          <cell r="E254" t="str">
            <v>10 Cu.m</v>
          </cell>
        </row>
        <row r="255">
          <cell r="B255" t="str">
            <v>Unit Price</v>
          </cell>
          <cell r="D255" t="str">
            <v>:</v>
          </cell>
          <cell r="E255" t="str">
            <v>Rp.</v>
          </cell>
          <cell r="F255">
            <v>138342</v>
          </cell>
          <cell r="G255" t="str">
            <v>/ cu.m</v>
          </cell>
        </row>
        <row r="257">
          <cell r="B257" t="str">
            <v>No.</v>
          </cell>
          <cell r="C257" t="str">
            <v>Description</v>
          </cell>
          <cell r="H257" t="str">
            <v>Unit</v>
          </cell>
          <cell r="I257" t="str">
            <v>Quantity</v>
          </cell>
          <cell r="J257" t="str">
            <v>Foreign Currency (USD)</v>
          </cell>
          <cell r="L257" t="str">
            <v>Local Currency (Rp.)</v>
          </cell>
        </row>
        <row r="258">
          <cell r="J258" t="str">
            <v>Unit Price</v>
          </cell>
          <cell r="K258" t="str">
            <v>Amount</v>
          </cell>
          <cell r="L258" t="str">
            <v>Unit Price</v>
          </cell>
          <cell r="M258" t="str">
            <v>Amount</v>
          </cell>
        </row>
        <row r="259">
          <cell r="B259">
            <v>1</v>
          </cell>
          <cell r="C259">
            <v>2</v>
          </cell>
          <cell r="H259">
            <v>3</v>
          </cell>
          <cell r="I259">
            <v>4</v>
          </cell>
          <cell r="J259">
            <v>5</v>
          </cell>
          <cell r="K259">
            <v>6</v>
          </cell>
          <cell r="L259">
            <v>7</v>
          </cell>
          <cell r="M259">
            <v>8</v>
          </cell>
        </row>
        <row r="260">
          <cell r="B260" t="str">
            <v>A.</v>
          </cell>
          <cell r="C260" t="str">
            <v>LABOUR</v>
          </cell>
        </row>
        <row r="261">
          <cell r="C261" t="str">
            <v>Foreman</v>
          </cell>
          <cell r="H261" t="str">
            <v>Md</v>
          </cell>
          <cell r="I261">
            <v>9.8000000000000004E-2</v>
          </cell>
          <cell r="L261">
            <v>45000</v>
          </cell>
          <cell r="M261">
            <v>4410</v>
          </cell>
        </row>
        <row r="262">
          <cell r="C262" t="str">
            <v>Mason</v>
          </cell>
          <cell r="H262" t="str">
            <v>Md</v>
          </cell>
          <cell r="I262">
            <v>0.58799999999999997</v>
          </cell>
          <cell r="L262">
            <v>35000</v>
          </cell>
          <cell r="M262">
            <v>20580</v>
          </cell>
        </row>
        <row r="263">
          <cell r="C263" t="str">
            <v>Common labour</v>
          </cell>
          <cell r="H263" t="str">
            <v>Md</v>
          </cell>
          <cell r="I263">
            <v>1.9610000000000001</v>
          </cell>
          <cell r="L263">
            <v>30000</v>
          </cell>
          <cell r="M263">
            <v>58830</v>
          </cell>
        </row>
        <row r="268">
          <cell r="B268" t="str">
            <v>B.</v>
          </cell>
          <cell r="C268" t="str">
            <v>EQUIPMENT</v>
          </cell>
        </row>
        <row r="269">
          <cell r="C269" t="str">
            <v>Excavator 0,6 cu.m</v>
          </cell>
          <cell r="H269" t="str">
            <v>hour</v>
          </cell>
          <cell r="I269">
            <v>0.30499999999999999</v>
          </cell>
          <cell r="L269">
            <v>266747</v>
          </cell>
          <cell r="M269">
            <v>81357.834999999992</v>
          </cell>
        </row>
        <row r="277">
          <cell r="B277" t="str">
            <v>C.</v>
          </cell>
          <cell r="C277" t="str">
            <v>MATERIAL</v>
          </cell>
        </row>
        <row r="278">
          <cell r="C278" t="str">
            <v>Gravel</v>
          </cell>
          <cell r="H278" t="str">
            <v>cu.m</v>
          </cell>
          <cell r="I278">
            <v>12</v>
          </cell>
          <cell r="L278">
            <v>91040</v>
          </cell>
          <cell r="M278">
            <v>1092480</v>
          </cell>
        </row>
        <row r="285">
          <cell r="B285" t="str">
            <v>D.</v>
          </cell>
          <cell r="C285" t="str">
            <v>SUB TOTAL</v>
          </cell>
          <cell r="M285">
            <v>1257657.835</v>
          </cell>
        </row>
        <row r="286">
          <cell r="B286" t="str">
            <v>E.</v>
          </cell>
          <cell r="C286" t="str">
            <v>OVERHEAD AND PROFIT</v>
          </cell>
          <cell r="H286">
            <v>0.1</v>
          </cell>
          <cell r="M286">
            <v>125765.78350000001</v>
          </cell>
        </row>
        <row r="287">
          <cell r="B287" t="str">
            <v>F.</v>
          </cell>
          <cell r="C287" t="str">
            <v>TOTAL ( D + E )</v>
          </cell>
          <cell r="H287" t="str">
            <v>Cu.m</v>
          </cell>
          <cell r="I287">
            <v>10</v>
          </cell>
          <cell r="M287">
            <v>1383423.6184999999</v>
          </cell>
        </row>
        <row r="288">
          <cell r="C288" t="str">
            <v>UNIT PRICE</v>
          </cell>
          <cell r="H288" t="str">
            <v>Cu.m</v>
          </cell>
          <cell r="I288">
            <v>1</v>
          </cell>
          <cell r="M288">
            <v>138342.36184999999</v>
          </cell>
        </row>
        <row r="289">
          <cell r="C289" t="str">
            <v>ROUNDED</v>
          </cell>
          <cell r="H289" t="str">
            <v>Cu.m</v>
          </cell>
          <cell r="I289">
            <v>1</v>
          </cell>
          <cell r="M289">
            <v>138342</v>
          </cell>
        </row>
        <row r="291">
          <cell r="K291" t="str">
            <v>Jakarta, August 19th, 2008</v>
          </cell>
        </row>
        <row r="292">
          <cell r="K292" t="str">
            <v>Waskita - Adhi J.O.</v>
          </cell>
        </row>
        <row r="297">
          <cell r="K297" t="str">
            <v>Ir. Desi Arryani, MM</v>
          </cell>
        </row>
        <row r="298">
          <cell r="K298" t="str">
            <v>J.O Representative</v>
          </cell>
        </row>
        <row r="300">
          <cell r="B300" t="str">
            <v>UNIT PRICE ANALYSIS</v>
          </cell>
        </row>
        <row r="302">
          <cell r="B302" t="str">
            <v>Item No.</v>
          </cell>
          <cell r="D302" t="str">
            <v>:</v>
          </cell>
        </row>
        <row r="303">
          <cell r="A303" t="str">
            <v>An-MIS-04</v>
          </cell>
          <cell r="B303" t="str">
            <v>Item Discription</v>
          </cell>
          <cell r="D303" t="str">
            <v>:</v>
          </cell>
          <cell r="E303" t="str">
            <v>Installing Curb Stone</v>
          </cell>
          <cell r="O303">
            <v>206330</v>
          </cell>
          <cell r="P303" t="str">
            <v>/ Lin.m</v>
          </cell>
        </row>
        <row r="304">
          <cell r="B304" t="str">
            <v>Unit</v>
          </cell>
          <cell r="D304" t="str">
            <v>:</v>
          </cell>
          <cell r="E304" t="str">
            <v>10  Lin.m</v>
          </cell>
        </row>
        <row r="305">
          <cell r="B305" t="str">
            <v>Unit Price</v>
          </cell>
          <cell r="D305" t="str">
            <v>:</v>
          </cell>
          <cell r="E305" t="str">
            <v>Rp.</v>
          </cell>
          <cell r="F305">
            <v>206330</v>
          </cell>
          <cell r="G305" t="str">
            <v>/ Lin.m</v>
          </cell>
        </row>
        <row r="307">
          <cell r="B307" t="str">
            <v>No.</v>
          </cell>
          <cell r="C307" t="str">
            <v>Description</v>
          </cell>
          <cell r="H307" t="str">
            <v>Unit</v>
          </cell>
          <cell r="I307" t="str">
            <v>Quantity</v>
          </cell>
          <cell r="J307" t="str">
            <v>Foreign Currency (USD)</v>
          </cell>
          <cell r="L307" t="str">
            <v>Local Currency (Rp.)</v>
          </cell>
        </row>
        <row r="308">
          <cell r="J308" t="str">
            <v>Unit Price</v>
          </cell>
          <cell r="K308" t="str">
            <v>Amount</v>
          </cell>
          <cell r="L308" t="str">
            <v>Unit Price</v>
          </cell>
          <cell r="M308" t="str">
            <v>Amount</v>
          </cell>
        </row>
        <row r="309">
          <cell r="B309">
            <v>1</v>
          </cell>
          <cell r="C309">
            <v>2</v>
          </cell>
          <cell r="H309">
            <v>3</v>
          </cell>
          <cell r="I309">
            <v>4</v>
          </cell>
          <cell r="J309">
            <v>5</v>
          </cell>
          <cell r="K309">
            <v>6</v>
          </cell>
          <cell r="L309">
            <v>7</v>
          </cell>
          <cell r="M309">
            <v>8</v>
          </cell>
        </row>
        <row r="310">
          <cell r="B310" t="str">
            <v>A.</v>
          </cell>
          <cell r="C310" t="str">
            <v>LABOUR</v>
          </cell>
        </row>
        <row r="311">
          <cell r="C311" t="str">
            <v>Foreman</v>
          </cell>
          <cell r="H311" t="str">
            <v>Md</v>
          </cell>
          <cell r="I311">
            <v>0.111</v>
          </cell>
          <cell r="L311">
            <v>45000</v>
          </cell>
          <cell r="M311">
            <v>4995</v>
          </cell>
        </row>
        <row r="312">
          <cell r="C312" t="str">
            <v xml:space="preserve">Mason </v>
          </cell>
          <cell r="H312" t="str">
            <v>Md</v>
          </cell>
          <cell r="I312">
            <v>0.66700000000000004</v>
          </cell>
          <cell r="L312">
            <v>35000</v>
          </cell>
          <cell r="M312">
            <v>23345</v>
          </cell>
        </row>
        <row r="313">
          <cell r="C313" t="str">
            <v>Common labour</v>
          </cell>
          <cell r="H313" t="str">
            <v>Md</v>
          </cell>
          <cell r="I313">
            <v>1.667</v>
          </cell>
          <cell r="L313">
            <v>30000</v>
          </cell>
          <cell r="M313">
            <v>50010</v>
          </cell>
        </row>
        <row r="318">
          <cell r="B318" t="str">
            <v>B.</v>
          </cell>
          <cell r="C318" t="str">
            <v>EQUIPMENT</v>
          </cell>
        </row>
        <row r="319">
          <cell r="C319" t="str">
            <v>Ordinary Truck 2 ton</v>
          </cell>
          <cell r="H319" t="str">
            <v>hr</v>
          </cell>
          <cell r="I319">
            <v>1.0529999999999999</v>
          </cell>
          <cell r="L319">
            <v>173498</v>
          </cell>
          <cell r="M319">
            <v>182693.394</v>
          </cell>
        </row>
        <row r="327">
          <cell r="B327" t="str">
            <v>C.</v>
          </cell>
          <cell r="C327" t="str">
            <v>MATERIAL</v>
          </cell>
        </row>
        <row r="328">
          <cell r="C328" t="str">
            <v>Ready mixed concrete K- 175</v>
          </cell>
          <cell r="H328" t="str">
            <v>Cu.m</v>
          </cell>
          <cell r="I328">
            <v>1.63</v>
          </cell>
          <cell r="L328">
            <v>680460</v>
          </cell>
          <cell r="M328">
            <v>1109149.7999999998</v>
          </cell>
        </row>
        <row r="329">
          <cell r="C329" t="str">
            <v>Plywood waterproof</v>
          </cell>
          <cell r="H329" t="str">
            <v>Nos</v>
          </cell>
          <cell r="I329">
            <v>3.6110000000000002</v>
          </cell>
          <cell r="L329">
            <v>140000</v>
          </cell>
          <cell r="M329">
            <v>505540.00000000006</v>
          </cell>
        </row>
        <row r="337">
          <cell r="B337" t="str">
            <v>D.</v>
          </cell>
          <cell r="C337" t="str">
            <v>SUB TOTAL</v>
          </cell>
          <cell r="M337">
            <v>1875733.1939999999</v>
          </cell>
        </row>
        <row r="338">
          <cell r="B338" t="str">
            <v>E.</v>
          </cell>
          <cell r="C338" t="str">
            <v>OVERHEAD AND PROFIT</v>
          </cell>
          <cell r="H338">
            <v>0.1</v>
          </cell>
          <cell r="M338">
            <v>187573.31940000001</v>
          </cell>
        </row>
        <row r="339">
          <cell r="B339" t="str">
            <v>F.</v>
          </cell>
          <cell r="C339" t="str">
            <v>TOTAL ( D + E )</v>
          </cell>
          <cell r="H339" t="str">
            <v>Lin.m</v>
          </cell>
          <cell r="I339">
            <v>10</v>
          </cell>
          <cell r="M339">
            <v>2063306.5133999998</v>
          </cell>
        </row>
        <row r="340">
          <cell r="C340" t="str">
            <v>UNIT PRICE</v>
          </cell>
          <cell r="H340" t="str">
            <v>Lin.m</v>
          </cell>
          <cell r="I340">
            <v>1</v>
          </cell>
          <cell r="M340">
            <v>206330.65133999998</v>
          </cell>
        </row>
        <row r="341">
          <cell r="C341" t="str">
            <v>ROUNDED</v>
          </cell>
          <cell r="H341" t="str">
            <v>Lin.m</v>
          </cell>
          <cell r="I341">
            <v>1</v>
          </cell>
          <cell r="M341">
            <v>206330</v>
          </cell>
        </row>
        <row r="343">
          <cell r="K343" t="str">
            <v>Jakarta, August 19th, 2008</v>
          </cell>
        </row>
        <row r="344">
          <cell r="K344" t="str">
            <v>Waskita - Adhi J.O.</v>
          </cell>
        </row>
        <row r="349">
          <cell r="K349" t="str">
            <v>Ir. Desi Arryani, MM</v>
          </cell>
        </row>
        <row r="350">
          <cell r="K350" t="str">
            <v>J.O Representative</v>
          </cell>
        </row>
        <row r="352">
          <cell r="B352" t="str">
            <v>UNIT PRICE ANALYSIS</v>
          </cell>
        </row>
        <row r="354">
          <cell r="B354" t="str">
            <v>Item No.</v>
          </cell>
          <cell r="D354" t="str">
            <v>:</v>
          </cell>
        </row>
        <row r="355">
          <cell r="A355" t="str">
            <v>An-MIS-05</v>
          </cell>
          <cell r="B355" t="str">
            <v>Item Discription</v>
          </cell>
          <cell r="D355" t="str">
            <v>:</v>
          </cell>
          <cell r="E355" t="str">
            <v>Sand Filling, Machinery</v>
          </cell>
          <cell r="O355">
            <v>121301</v>
          </cell>
          <cell r="P355" t="str">
            <v>/ Lin.m</v>
          </cell>
        </row>
        <row r="356">
          <cell r="B356" t="str">
            <v>Unit</v>
          </cell>
          <cell r="D356" t="str">
            <v>:</v>
          </cell>
          <cell r="E356">
            <v>10</v>
          </cell>
          <cell r="F356" t="str">
            <v>Cu.m</v>
          </cell>
        </row>
        <row r="357">
          <cell r="B357" t="str">
            <v>Unit Price</v>
          </cell>
          <cell r="D357" t="str">
            <v>:</v>
          </cell>
          <cell r="E357" t="str">
            <v>Rp.</v>
          </cell>
          <cell r="F357">
            <v>121301</v>
          </cell>
          <cell r="G357" t="str">
            <v>/ Lin.m</v>
          </cell>
        </row>
        <row r="359">
          <cell r="B359" t="str">
            <v>No.</v>
          </cell>
          <cell r="C359" t="str">
            <v>Description</v>
          </cell>
          <cell r="H359" t="str">
            <v>Unit</v>
          </cell>
          <cell r="I359" t="str">
            <v>Quantity</v>
          </cell>
          <cell r="J359" t="str">
            <v>Foreign Currency (USD)</v>
          </cell>
          <cell r="L359" t="str">
            <v>Local Currency (Rp.)</v>
          </cell>
        </row>
        <row r="360">
          <cell r="J360" t="str">
            <v>Unit Price</v>
          </cell>
          <cell r="K360" t="str">
            <v>Amount</v>
          </cell>
          <cell r="L360" t="str">
            <v>Unit Price</v>
          </cell>
          <cell r="M360" t="str">
            <v>Amount</v>
          </cell>
        </row>
        <row r="361">
          <cell r="B361">
            <v>1</v>
          </cell>
          <cell r="C361">
            <v>2</v>
          </cell>
          <cell r="H361">
            <v>3</v>
          </cell>
          <cell r="I361">
            <v>4</v>
          </cell>
          <cell r="J361">
            <v>5</v>
          </cell>
          <cell r="K361">
            <v>6</v>
          </cell>
          <cell r="L361">
            <v>7</v>
          </cell>
          <cell r="M361">
            <v>8</v>
          </cell>
        </row>
        <row r="362">
          <cell r="B362" t="str">
            <v>A.</v>
          </cell>
          <cell r="C362" t="str">
            <v>LABOUR</v>
          </cell>
        </row>
        <row r="363">
          <cell r="C363" t="str">
            <v>Foreman</v>
          </cell>
          <cell r="H363" t="str">
            <v>Md</v>
          </cell>
          <cell r="I363">
            <v>0.111</v>
          </cell>
          <cell r="L363">
            <v>45000</v>
          </cell>
          <cell r="M363">
            <v>4995</v>
          </cell>
        </row>
        <row r="364">
          <cell r="C364" t="str">
            <v xml:space="preserve">Mason </v>
          </cell>
          <cell r="H364" t="str">
            <v>Md</v>
          </cell>
          <cell r="I364">
            <v>0.66700000000000004</v>
          </cell>
          <cell r="L364">
            <v>35000</v>
          </cell>
          <cell r="M364">
            <v>23345</v>
          </cell>
        </row>
        <row r="365">
          <cell r="C365" t="str">
            <v>Common labour</v>
          </cell>
          <cell r="H365" t="str">
            <v>Md</v>
          </cell>
          <cell r="I365">
            <v>1.667</v>
          </cell>
          <cell r="L365">
            <v>30000</v>
          </cell>
          <cell r="M365">
            <v>50010</v>
          </cell>
        </row>
        <row r="370">
          <cell r="B370" t="str">
            <v>B.</v>
          </cell>
          <cell r="C370" t="str">
            <v>EQUIPMENT</v>
          </cell>
        </row>
        <row r="371">
          <cell r="C371" t="str">
            <v>Excavator 0,6 cu.m</v>
          </cell>
          <cell r="H371" t="str">
            <v>hr</v>
          </cell>
          <cell r="I371">
            <v>1.0529999999999999</v>
          </cell>
          <cell r="L371">
            <v>266747</v>
          </cell>
          <cell r="M371">
            <v>280884.59099999996</v>
          </cell>
        </row>
        <row r="378">
          <cell r="B378" t="str">
            <v>C.</v>
          </cell>
          <cell r="C378" t="str">
            <v>MATERIAL</v>
          </cell>
        </row>
        <row r="379">
          <cell r="C379" t="str">
            <v>Sand/Filter</v>
          </cell>
          <cell r="H379" t="str">
            <v>Cu.m</v>
          </cell>
          <cell r="I379">
            <v>10.5</v>
          </cell>
          <cell r="L379">
            <v>70810</v>
          </cell>
          <cell r="M379">
            <v>743505</v>
          </cell>
        </row>
        <row r="386">
          <cell r="B386" t="str">
            <v>D.</v>
          </cell>
          <cell r="C386" t="str">
            <v>SUB TOTAL</v>
          </cell>
          <cell r="M386">
            <v>1102739.591</v>
          </cell>
        </row>
        <row r="387">
          <cell r="B387" t="str">
            <v>E.</v>
          </cell>
          <cell r="C387" t="str">
            <v>OVERHEAD AND PROFIT</v>
          </cell>
          <cell r="H387">
            <v>0.1</v>
          </cell>
          <cell r="M387">
            <v>110273.95910000001</v>
          </cell>
        </row>
        <row r="388">
          <cell r="B388" t="str">
            <v>F.</v>
          </cell>
          <cell r="C388" t="str">
            <v>TOTAL ( D + E )</v>
          </cell>
          <cell r="H388" t="str">
            <v>Lin.m</v>
          </cell>
          <cell r="I388">
            <v>10</v>
          </cell>
          <cell r="M388">
            <v>1213013.5501000001</v>
          </cell>
        </row>
        <row r="389">
          <cell r="C389" t="str">
            <v>UNIT PRICE</v>
          </cell>
          <cell r="H389" t="str">
            <v>Lin.m</v>
          </cell>
          <cell r="I389">
            <v>1</v>
          </cell>
          <cell r="M389">
            <v>121301.35501000001</v>
          </cell>
        </row>
        <row r="390">
          <cell r="C390" t="str">
            <v>ROUNDED</v>
          </cell>
          <cell r="H390" t="str">
            <v>Lin.m</v>
          </cell>
          <cell r="I390">
            <v>1</v>
          </cell>
          <cell r="M390">
            <v>121301</v>
          </cell>
        </row>
        <row r="392">
          <cell r="K392" t="str">
            <v>Jakarta, August 19th, 2008</v>
          </cell>
        </row>
        <row r="393">
          <cell r="K393" t="str">
            <v>Waskita - Adhi J.O.</v>
          </cell>
        </row>
        <row r="398">
          <cell r="K398" t="str">
            <v>Ir. Desi Arryani, MM</v>
          </cell>
        </row>
        <row r="399">
          <cell r="K399" t="str">
            <v>J.O Representative</v>
          </cell>
        </row>
        <row r="401">
          <cell r="B401" t="str">
            <v>UNIT PRICE ANALYSIS</v>
          </cell>
        </row>
        <row r="403">
          <cell r="B403" t="str">
            <v>Item No.</v>
          </cell>
          <cell r="D403" t="str">
            <v>:</v>
          </cell>
        </row>
        <row r="404">
          <cell r="A404" t="str">
            <v>An-BRI-02</v>
          </cell>
          <cell r="B404" t="str">
            <v>Item Discription</v>
          </cell>
          <cell r="D404" t="str">
            <v>:</v>
          </cell>
          <cell r="E404" t="str">
            <v>Furnishing &amp; erecting diaphragma H = 0.70 m</v>
          </cell>
          <cell r="O404">
            <v>2781625</v>
          </cell>
          <cell r="P404" t="str">
            <v>/ nos</v>
          </cell>
        </row>
        <row r="405">
          <cell r="B405" t="str">
            <v>Unit Price</v>
          </cell>
          <cell r="D405" t="str">
            <v>:</v>
          </cell>
          <cell r="E405" t="str">
            <v>Rp.</v>
          </cell>
          <cell r="F405">
            <v>2781625</v>
          </cell>
          <cell r="G405" t="str">
            <v>/ nos</v>
          </cell>
        </row>
        <row r="407">
          <cell r="B407" t="str">
            <v>No.</v>
          </cell>
          <cell r="C407" t="str">
            <v>Description</v>
          </cell>
          <cell r="H407" t="str">
            <v>Unit</v>
          </cell>
          <cell r="I407" t="str">
            <v>Quantity</v>
          </cell>
          <cell r="J407" t="str">
            <v>Foreign Currency (USD)</v>
          </cell>
          <cell r="L407" t="str">
            <v>Local Currency (Rp.)</v>
          </cell>
        </row>
        <row r="408">
          <cell r="J408" t="str">
            <v>Unit Price</v>
          </cell>
          <cell r="K408" t="str">
            <v>Amount</v>
          </cell>
          <cell r="L408" t="str">
            <v>Unit Price</v>
          </cell>
          <cell r="M408" t="str">
            <v>Amount</v>
          </cell>
        </row>
        <row r="409">
          <cell r="B409">
            <v>1</v>
          </cell>
          <cell r="C409">
            <v>2</v>
          </cell>
          <cell r="H409">
            <v>3</v>
          </cell>
          <cell r="I409">
            <v>4</v>
          </cell>
          <cell r="J409">
            <v>5</v>
          </cell>
          <cell r="K409">
            <v>6</v>
          </cell>
          <cell r="L409">
            <v>7</v>
          </cell>
          <cell r="M409">
            <v>8</v>
          </cell>
        </row>
        <row r="410">
          <cell r="B410" t="str">
            <v>A.</v>
          </cell>
          <cell r="C410" t="str">
            <v>LABOUR</v>
          </cell>
        </row>
        <row r="418">
          <cell r="B418" t="str">
            <v>B.</v>
          </cell>
          <cell r="C418" t="str">
            <v>EQUIPMENT</v>
          </cell>
        </row>
        <row r="426">
          <cell r="B426" t="str">
            <v>C.</v>
          </cell>
          <cell r="C426" t="str">
            <v>MATERIAL</v>
          </cell>
        </row>
        <row r="427">
          <cell r="C427" t="str">
            <v>Furnishing and erecting diaphragma</v>
          </cell>
          <cell r="H427" t="str">
            <v>no</v>
          </cell>
          <cell r="I427">
            <v>1</v>
          </cell>
          <cell r="L427">
            <v>2528750</v>
          </cell>
          <cell r="M427">
            <v>2528750</v>
          </cell>
        </row>
        <row r="428">
          <cell r="C428" t="str">
            <v>of   Ø, H = 70 cm</v>
          </cell>
        </row>
        <row r="436">
          <cell r="B436" t="str">
            <v>D.</v>
          </cell>
          <cell r="C436" t="str">
            <v>SUB TOTAL</v>
          </cell>
          <cell r="M436">
            <v>2528750</v>
          </cell>
        </row>
        <row r="437">
          <cell r="B437" t="str">
            <v>E.</v>
          </cell>
          <cell r="C437" t="str">
            <v>OVERHEAD AND PROFIT</v>
          </cell>
          <cell r="H437">
            <v>0.1</v>
          </cell>
          <cell r="M437">
            <v>252875</v>
          </cell>
        </row>
        <row r="438">
          <cell r="B438" t="str">
            <v>F.</v>
          </cell>
          <cell r="C438" t="str">
            <v>TOTAL ( D + E )</v>
          </cell>
          <cell r="M438">
            <v>2781625</v>
          </cell>
        </row>
        <row r="439">
          <cell r="C439" t="str">
            <v>ROUNDED</v>
          </cell>
          <cell r="M439">
            <v>2781625</v>
          </cell>
        </row>
        <row r="441">
          <cell r="K441" t="str">
            <v>Jakarta, August 19th, 2008</v>
          </cell>
        </row>
        <row r="442">
          <cell r="K442" t="str">
            <v>Waskita - Adhi J.O.</v>
          </cell>
        </row>
        <row r="447">
          <cell r="K447" t="str">
            <v>Ir. Desi Arryani, MM</v>
          </cell>
        </row>
        <row r="448">
          <cell r="K448" t="str">
            <v>J.O Representative</v>
          </cell>
        </row>
        <row r="450">
          <cell r="B450" t="str">
            <v>UNIT PRICE ANALYSIS</v>
          </cell>
        </row>
        <row r="452">
          <cell r="B452" t="str">
            <v>Item No.</v>
          </cell>
          <cell r="D452" t="str">
            <v>:</v>
          </cell>
        </row>
        <row r="453">
          <cell r="A453" t="str">
            <v>An-BRI-02a</v>
          </cell>
          <cell r="B453" t="str">
            <v>Item Discription</v>
          </cell>
          <cell r="D453" t="str">
            <v>:</v>
          </cell>
          <cell r="E453" t="str">
            <v>Furnishing &amp; erecting diaphragma H = 0.90 m</v>
          </cell>
          <cell r="O453">
            <v>3300000</v>
          </cell>
          <cell r="P453" t="str">
            <v>/ nos</v>
          </cell>
        </row>
        <row r="454">
          <cell r="B454" t="str">
            <v>Unit Price</v>
          </cell>
          <cell r="D454" t="str">
            <v>:</v>
          </cell>
          <cell r="E454" t="str">
            <v>Rp.</v>
          </cell>
          <cell r="F454">
            <v>3300000</v>
          </cell>
          <cell r="G454" t="str">
            <v>/ nos</v>
          </cell>
        </row>
        <row r="456">
          <cell r="B456" t="str">
            <v>No.</v>
          </cell>
          <cell r="C456" t="str">
            <v>Description</v>
          </cell>
          <cell r="H456" t="str">
            <v>Unit</v>
          </cell>
          <cell r="I456" t="str">
            <v>Quantity</v>
          </cell>
          <cell r="J456" t="str">
            <v>Foreign Currency (USD)</v>
          </cell>
          <cell r="L456" t="str">
            <v>Local Currency (Rp.)</v>
          </cell>
        </row>
        <row r="457">
          <cell r="J457" t="str">
            <v>Unit Price</v>
          </cell>
          <cell r="K457" t="str">
            <v>Amount</v>
          </cell>
          <cell r="L457" t="str">
            <v>Unit Price</v>
          </cell>
          <cell r="M457" t="str">
            <v>Amount</v>
          </cell>
        </row>
        <row r="458">
          <cell r="B458">
            <v>1</v>
          </cell>
          <cell r="C458">
            <v>2</v>
          </cell>
          <cell r="H458">
            <v>3</v>
          </cell>
          <cell r="I458">
            <v>4</v>
          </cell>
          <cell r="J458">
            <v>5</v>
          </cell>
          <cell r="K458">
            <v>6</v>
          </cell>
          <cell r="L458">
            <v>7</v>
          </cell>
          <cell r="M458">
            <v>8</v>
          </cell>
        </row>
        <row r="459">
          <cell r="B459" t="str">
            <v>A.</v>
          </cell>
          <cell r="C459" t="str">
            <v>LABOUR</v>
          </cell>
        </row>
        <row r="466">
          <cell r="B466" t="str">
            <v>B.</v>
          </cell>
          <cell r="C466" t="str">
            <v>EQUIPMENT</v>
          </cell>
        </row>
        <row r="467">
          <cell r="C467" t="str">
            <v>Diaphragm H 90 cm</v>
          </cell>
          <cell r="H467" t="str">
            <v>No</v>
          </cell>
          <cell r="I467">
            <v>1</v>
          </cell>
          <cell r="L467">
            <v>2500000</v>
          </cell>
          <cell r="M467">
            <v>2500000</v>
          </cell>
        </row>
        <row r="468">
          <cell r="C468" t="str">
            <v>of   Ø, H = 90 cm</v>
          </cell>
        </row>
        <row r="475">
          <cell r="B475" t="str">
            <v>C.</v>
          </cell>
          <cell r="C475" t="str">
            <v>ERECTING COST</v>
          </cell>
        </row>
        <row r="476">
          <cell r="C476" t="str">
            <v>Erecting diaphragm (estimate)</v>
          </cell>
          <cell r="H476" t="str">
            <v>No</v>
          </cell>
          <cell r="I476">
            <v>1</v>
          </cell>
          <cell r="L476">
            <v>500000</v>
          </cell>
          <cell r="M476">
            <v>500000</v>
          </cell>
        </row>
        <row r="485">
          <cell r="B485" t="str">
            <v>D.</v>
          </cell>
          <cell r="C485" t="str">
            <v>SUB TOTAL</v>
          </cell>
          <cell r="M485">
            <v>3000000</v>
          </cell>
        </row>
        <row r="486">
          <cell r="B486" t="str">
            <v>E.</v>
          </cell>
          <cell r="C486" t="str">
            <v>OVERHEAD AND PROFIT</v>
          </cell>
          <cell r="H486">
            <v>0.1</v>
          </cell>
          <cell r="M486">
            <v>300000</v>
          </cell>
        </row>
        <row r="487">
          <cell r="B487" t="str">
            <v>F.</v>
          </cell>
          <cell r="C487" t="str">
            <v>TOTAL ( D + E )</v>
          </cell>
          <cell r="M487">
            <v>3300000</v>
          </cell>
        </row>
        <row r="488">
          <cell r="C488" t="str">
            <v>ROUNDED</v>
          </cell>
          <cell r="M488">
            <v>3300000</v>
          </cell>
        </row>
        <row r="490">
          <cell r="K490" t="str">
            <v>Jakarta, August 19th, 2008</v>
          </cell>
        </row>
        <row r="491">
          <cell r="K491" t="str">
            <v>Waskita - Adhi J.O.</v>
          </cell>
        </row>
        <row r="496">
          <cell r="K496" t="str">
            <v>Ir. Desi Arryani, MM</v>
          </cell>
        </row>
        <row r="497">
          <cell r="K497" t="str">
            <v>J.O Representative</v>
          </cell>
        </row>
        <row r="499">
          <cell r="B499" t="str">
            <v>UNIT PRICE ANALYSIS</v>
          </cell>
        </row>
        <row r="501">
          <cell r="B501" t="str">
            <v>Item No.</v>
          </cell>
          <cell r="D501" t="str">
            <v>:</v>
          </cell>
        </row>
        <row r="502">
          <cell r="A502" t="str">
            <v>An-BRI-02b</v>
          </cell>
          <cell r="B502" t="str">
            <v>Item Discription</v>
          </cell>
          <cell r="D502" t="str">
            <v>:</v>
          </cell>
          <cell r="E502" t="str">
            <v>Furnishing &amp; erecting diaphragma H = 1.25 m</v>
          </cell>
          <cell r="O502">
            <v>3960000</v>
          </cell>
          <cell r="P502" t="str">
            <v>/ nos</v>
          </cell>
        </row>
        <row r="503">
          <cell r="B503" t="str">
            <v>Unit Price</v>
          </cell>
          <cell r="D503" t="str">
            <v>:</v>
          </cell>
          <cell r="E503" t="str">
            <v>Rp.</v>
          </cell>
          <cell r="F503">
            <v>3960000</v>
          </cell>
          <cell r="G503" t="str">
            <v>/ nos</v>
          </cell>
        </row>
        <row r="505">
          <cell r="B505" t="str">
            <v>No.</v>
          </cell>
          <cell r="C505" t="str">
            <v>Description</v>
          </cell>
          <cell r="H505" t="str">
            <v>Unit</v>
          </cell>
          <cell r="I505" t="str">
            <v>Quantity</v>
          </cell>
          <cell r="J505" t="str">
            <v>Foreign Currency (USD)</v>
          </cell>
          <cell r="L505" t="str">
            <v>Local Currency (Rp.)</v>
          </cell>
        </row>
        <row r="506">
          <cell r="J506" t="str">
            <v>Unit Price</v>
          </cell>
          <cell r="K506" t="str">
            <v>Amount</v>
          </cell>
          <cell r="L506" t="str">
            <v>Unit Price</v>
          </cell>
          <cell r="M506" t="str">
            <v>Amount</v>
          </cell>
        </row>
        <row r="507">
          <cell r="B507">
            <v>1</v>
          </cell>
          <cell r="C507">
            <v>2</v>
          </cell>
          <cell r="H507">
            <v>3</v>
          </cell>
          <cell r="I507">
            <v>4</v>
          </cell>
          <cell r="J507">
            <v>5</v>
          </cell>
          <cell r="K507">
            <v>6</v>
          </cell>
          <cell r="L507">
            <v>7</v>
          </cell>
          <cell r="M507">
            <v>8</v>
          </cell>
        </row>
        <row r="508">
          <cell r="B508" t="str">
            <v>A.</v>
          </cell>
          <cell r="C508" t="str">
            <v>LABOUR</v>
          </cell>
        </row>
        <row r="516">
          <cell r="B516" t="str">
            <v>B.</v>
          </cell>
          <cell r="C516" t="str">
            <v>EQUIPMENT</v>
          </cell>
        </row>
        <row r="517">
          <cell r="C517" t="str">
            <v>Diaphragm H 125 cm</v>
          </cell>
          <cell r="H517" t="str">
            <v>No</v>
          </cell>
          <cell r="I517">
            <v>1</v>
          </cell>
          <cell r="L517">
            <v>3000000</v>
          </cell>
          <cell r="M517">
            <v>3000000</v>
          </cell>
        </row>
        <row r="518">
          <cell r="C518" t="str">
            <v>of   Ø, H = 90 cm</v>
          </cell>
        </row>
        <row r="525">
          <cell r="B525" t="str">
            <v>C.</v>
          </cell>
          <cell r="C525" t="str">
            <v>ERECTING COST</v>
          </cell>
        </row>
        <row r="526">
          <cell r="C526" t="str">
            <v>Erecting diaphragma (estimate)</v>
          </cell>
          <cell r="H526" t="str">
            <v>no</v>
          </cell>
          <cell r="I526">
            <v>1</v>
          </cell>
          <cell r="L526">
            <v>600000</v>
          </cell>
          <cell r="M526">
            <v>600000</v>
          </cell>
        </row>
        <row r="527">
          <cell r="C527" t="str">
            <v>of   Ø, H = 125 cm</v>
          </cell>
        </row>
        <row r="535">
          <cell r="B535" t="str">
            <v>D.</v>
          </cell>
          <cell r="C535" t="str">
            <v>SUB TOTAL</v>
          </cell>
          <cell r="M535">
            <v>3600000</v>
          </cell>
        </row>
        <row r="536">
          <cell r="B536" t="str">
            <v>E.</v>
          </cell>
          <cell r="C536" t="str">
            <v>OVERHEAD AND PROFIT</v>
          </cell>
          <cell r="H536">
            <v>0.1</v>
          </cell>
          <cell r="M536">
            <v>360000</v>
          </cell>
        </row>
        <row r="537">
          <cell r="B537" t="str">
            <v>F.</v>
          </cell>
          <cell r="C537" t="str">
            <v>TOTAL ( D + E )</v>
          </cell>
          <cell r="M537">
            <v>3960000</v>
          </cell>
        </row>
        <row r="538">
          <cell r="C538" t="str">
            <v>ROUNDED</v>
          </cell>
          <cell r="M538">
            <v>3960000</v>
          </cell>
        </row>
        <row r="540">
          <cell r="K540" t="str">
            <v>Jakarta, August 19th, 2008</v>
          </cell>
        </row>
        <row r="541">
          <cell r="K541" t="str">
            <v>Waskita - Adhi J.O.</v>
          </cell>
        </row>
        <row r="546">
          <cell r="K546" t="str">
            <v>Ir. Desi Arryani, MM</v>
          </cell>
        </row>
        <row r="547">
          <cell r="K547" t="str">
            <v>J.O Representative</v>
          </cell>
        </row>
        <row r="549">
          <cell r="B549" t="str">
            <v>UNIT PRICE ANALYSIS</v>
          </cell>
        </row>
        <row r="551">
          <cell r="B551" t="str">
            <v>Item No.</v>
          </cell>
          <cell r="D551" t="str">
            <v>:</v>
          </cell>
        </row>
        <row r="552">
          <cell r="A552" t="str">
            <v>An-BRI-02c</v>
          </cell>
          <cell r="B552" t="str">
            <v>Item Discription</v>
          </cell>
          <cell r="D552" t="str">
            <v>:</v>
          </cell>
          <cell r="E552" t="str">
            <v>Furnishing &amp; Installing Drain Pipe PVC Dia 75 mm</v>
          </cell>
          <cell r="O552">
            <v>42450</v>
          </cell>
          <cell r="P552" t="str">
            <v>/ nos</v>
          </cell>
        </row>
        <row r="553">
          <cell r="B553" t="str">
            <v>Unit Price</v>
          </cell>
          <cell r="D553" t="str">
            <v>:</v>
          </cell>
          <cell r="E553" t="str">
            <v>Rp.</v>
          </cell>
          <cell r="F553">
            <v>42450</v>
          </cell>
          <cell r="G553" t="str">
            <v>/ nos</v>
          </cell>
        </row>
        <row r="555">
          <cell r="B555" t="str">
            <v>No.</v>
          </cell>
          <cell r="C555" t="str">
            <v>Description</v>
          </cell>
          <cell r="H555" t="str">
            <v>Unit</v>
          </cell>
          <cell r="I555" t="str">
            <v>Quantity</v>
          </cell>
          <cell r="J555" t="str">
            <v>Foreign Currency (USD)</v>
          </cell>
          <cell r="L555" t="str">
            <v>Local Currency (Rp.)</v>
          </cell>
        </row>
        <row r="556">
          <cell r="J556" t="str">
            <v>Unit Price</v>
          </cell>
          <cell r="K556" t="str">
            <v>Amount</v>
          </cell>
          <cell r="L556" t="str">
            <v>Unit Price</v>
          </cell>
          <cell r="M556" t="str">
            <v>Amount</v>
          </cell>
        </row>
        <row r="557">
          <cell r="B557">
            <v>1</v>
          </cell>
          <cell r="C557">
            <v>2</v>
          </cell>
          <cell r="H557">
            <v>3</v>
          </cell>
          <cell r="I557">
            <v>4</v>
          </cell>
          <cell r="J557">
            <v>5</v>
          </cell>
          <cell r="K557">
            <v>6</v>
          </cell>
          <cell r="L557">
            <v>7</v>
          </cell>
          <cell r="M557">
            <v>8</v>
          </cell>
        </row>
        <row r="558">
          <cell r="B558" t="str">
            <v>A.</v>
          </cell>
          <cell r="C558" t="str">
            <v>LABOUR</v>
          </cell>
        </row>
        <row r="559">
          <cell r="C559" t="str">
            <v>Foreman</v>
          </cell>
          <cell r="H559" t="str">
            <v>Md</v>
          </cell>
          <cell r="I559">
            <v>3.7499999999999999E-3</v>
          </cell>
          <cell r="L559">
            <v>45000</v>
          </cell>
          <cell r="M559">
            <v>168.75</v>
          </cell>
        </row>
        <row r="560">
          <cell r="C560" t="str">
            <v>Common labour</v>
          </cell>
          <cell r="H560" t="str">
            <v>Md</v>
          </cell>
          <cell r="I560">
            <v>7.4999999999999997E-2</v>
          </cell>
          <cell r="L560">
            <v>30000</v>
          </cell>
          <cell r="M560">
            <v>2250</v>
          </cell>
        </row>
        <row r="561">
          <cell r="C561" t="str">
            <v>Skilled labour</v>
          </cell>
          <cell r="H561" t="str">
            <v>Md</v>
          </cell>
          <cell r="I561">
            <v>7.4999999999999997E-3</v>
          </cell>
          <cell r="L561">
            <v>35000</v>
          </cell>
          <cell r="M561">
            <v>262.5</v>
          </cell>
        </row>
        <row r="566">
          <cell r="B566" t="str">
            <v>B.</v>
          </cell>
          <cell r="C566" t="str">
            <v>EQUIPMENT</v>
          </cell>
        </row>
        <row r="575">
          <cell r="B575" t="str">
            <v>C.</v>
          </cell>
          <cell r="C575" t="str">
            <v>MATERIAL</v>
          </cell>
        </row>
        <row r="576">
          <cell r="C576" t="str">
            <v>PVC Dia 75 mm, L = 1.00 m</v>
          </cell>
          <cell r="H576" t="str">
            <v>m</v>
          </cell>
          <cell r="I576">
            <v>1</v>
          </cell>
          <cell r="L576">
            <v>35910</v>
          </cell>
          <cell r="M576">
            <v>35910</v>
          </cell>
        </row>
        <row r="585">
          <cell r="B585" t="str">
            <v>D.</v>
          </cell>
          <cell r="C585" t="str">
            <v>SUB TOTAL</v>
          </cell>
          <cell r="M585">
            <v>38591.25</v>
          </cell>
        </row>
        <row r="586">
          <cell r="B586" t="str">
            <v>E.</v>
          </cell>
          <cell r="C586" t="str">
            <v>OVERHEAD AND PROFIT</v>
          </cell>
          <cell r="H586">
            <v>0.1</v>
          </cell>
          <cell r="M586">
            <v>3859.125</v>
          </cell>
        </row>
        <row r="587">
          <cell r="B587" t="str">
            <v>F.</v>
          </cell>
          <cell r="C587" t="str">
            <v>TOTAL ( D + E )</v>
          </cell>
          <cell r="M587">
            <v>42450.375</v>
          </cell>
        </row>
        <row r="588">
          <cell r="C588" t="str">
            <v>ROUNDED</v>
          </cell>
          <cell r="M588">
            <v>42450</v>
          </cell>
        </row>
        <row r="590">
          <cell r="K590" t="str">
            <v>Jakarta, August 19th, 2008</v>
          </cell>
        </row>
        <row r="591">
          <cell r="K591" t="str">
            <v>Waskita - Adhi J.O.</v>
          </cell>
        </row>
        <row r="596">
          <cell r="K596" t="str">
            <v>Ir. Desi Arryani, MM</v>
          </cell>
        </row>
        <row r="597">
          <cell r="K597" t="str">
            <v>J.O Representative</v>
          </cell>
        </row>
        <row r="599">
          <cell r="B599" t="str">
            <v>UNIT PRICE ANALYSIS</v>
          </cell>
        </row>
        <row r="601">
          <cell r="B601" t="str">
            <v>Item No.</v>
          </cell>
          <cell r="D601" t="str">
            <v>:</v>
          </cell>
        </row>
        <row r="602">
          <cell r="A602" t="str">
            <v>An-BRI-02d</v>
          </cell>
          <cell r="B602" t="str">
            <v>Item Discription</v>
          </cell>
          <cell r="D602" t="str">
            <v>:</v>
          </cell>
          <cell r="E602" t="str">
            <v>Furnishing and Installing Elastomeric Bearing Pad, t= 63 mm, 400 mm x 300 mm</v>
          </cell>
          <cell r="O602">
            <v>697722</v>
          </cell>
          <cell r="P602" t="str">
            <v>/ nos</v>
          </cell>
        </row>
        <row r="603">
          <cell r="B603" t="str">
            <v>Unit Price</v>
          </cell>
          <cell r="D603" t="str">
            <v>:</v>
          </cell>
          <cell r="E603" t="str">
            <v>Rp.</v>
          </cell>
          <cell r="F603">
            <v>697722</v>
          </cell>
          <cell r="G603" t="str">
            <v>/ nos</v>
          </cell>
        </row>
        <row r="605">
          <cell r="B605" t="str">
            <v>No.</v>
          </cell>
          <cell r="C605" t="str">
            <v>Description</v>
          </cell>
          <cell r="H605" t="str">
            <v>Unit</v>
          </cell>
          <cell r="I605" t="str">
            <v>Quantity</v>
          </cell>
          <cell r="J605" t="str">
            <v>Foreign Currency (USD)</v>
          </cell>
          <cell r="L605" t="str">
            <v>Local Currency (Rp.)</v>
          </cell>
        </row>
        <row r="606">
          <cell r="J606" t="str">
            <v>Unit Price</v>
          </cell>
          <cell r="K606" t="str">
            <v>Amount</v>
          </cell>
          <cell r="L606" t="str">
            <v>Unit Price</v>
          </cell>
          <cell r="M606" t="str">
            <v>Amount</v>
          </cell>
        </row>
        <row r="607">
          <cell r="B607">
            <v>1</v>
          </cell>
          <cell r="C607">
            <v>2</v>
          </cell>
          <cell r="H607">
            <v>3</v>
          </cell>
          <cell r="I607">
            <v>4</v>
          </cell>
          <cell r="J607">
            <v>5</v>
          </cell>
          <cell r="K607">
            <v>6</v>
          </cell>
          <cell r="L607">
            <v>7</v>
          </cell>
          <cell r="M607">
            <v>8</v>
          </cell>
        </row>
        <row r="608">
          <cell r="B608" t="str">
            <v>A.</v>
          </cell>
          <cell r="C608" t="str">
            <v>LABOUR</v>
          </cell>
        </row>
        <row r="609">
          <cell r="C609" t="str">
            <v>Foreman</v>
          </cell>
          <cell r="H609" t="str">
            <v>Md</v>
          </cell>
          <cell r="I609">
            <v>3.1300000000000001E-2</v>
          </cell>
          <cell r="L609">
            <v>45000</v>
          </cell>
          <cell r="M609">
            <v>1408.5</v>
          </cell>
        </row>
        <row r="610">
          <cell r="C610" t="str">
            <v>Common labour</v>
          </cell>
          <cell r="H610" t="str">
            <v>Md</v>
          </cell>
          <cell r="I610">
            <v>0.32500000000000001</v>
          </cell>
          <cell r="L610">
            <v>30000</v>
          </cell>
          <cell r="M610">
            <v>9750</v>
          </cell>
        </row>
        <row r="611">
          <cell r="C611" t="str">
            <v>Skilled labour</v>
          </cell>
          <cell r="H611" t="str">
            <v>Md</v>
          </cell>
          <cell r="I611">
            <v>0.32500000000000001</v>
          </cell>
          <cell r="L611">
            <v>35000</v>
          </cell>
          <cell r="M611">
            <v>11375</v>
          </cell>
        </row>
        <row r="616">
          <cell r="B616" t="str">
            <v>B.</v>
          </cell>
          <cell r="C616" t="str">
            <v>EQUIPMENT</v>
          </cell>
        </row>
        <row r="625">
          <cell r="B625" t="str">
            <v>C.</v>
          </cell>
          <cell r="C625" t="str">
            <v>MATERIAL</v>
          </cell>
        </row>
        <row r="626">
          <cell r="C626" t="str">
            <v>Elestomeric bearing pad t = 63 x 400 x</v>
          </cell>
          <cell r="H626" t="str">
            <v>nos</v>
          </cell>
          <cell r="I626">
            <v>1</v>
          </cell>
          <cell r="L626">
            <v>611760</v>
          </cell>
          <cell r="M626">
            <v>611760</v>
          </cell>
        </row>
        <row r="627">
          <cell r="C627" t="str">
            <v>300 mm</v>
          </cell>
        </row>
        <row r="635">
          <cell r="B635" t="str">
            <v>D.</v>
          </cell>
          <cell r="C635" t="str">
            <v>SUB TOTAL</v>
          </cell>
          <cell r="M635">
            <v>634293.5</v>
          </cell>
        </row>
        <row r="636">
          <cell r="B636" t="str">
            <v>E.</v>
          </cell>
          <cell r="C636" t="str">
            <v>OVERHEAD AND PROFIT</v>
          </cell>
          <cell r="H636">
            <v>0.1</v>
          </cell>
          <cell r="M636">
            <v>63429.350000000006</v>
          </cell>
        </row>
        <row r="637">
          <cell r="B637" t="str">
            <v>F.</v>
          </cell>
          <cell r="C637" t="str">
            <v>TOTAL ( D + E )</v>
          </cell>
          <cell r="M637">
            <v>697722.85</v>
          </cell>
        </row>
        <row r="638">
          <cell r="C638" t="str">
            <v>ROUNDED</v>
          </cell>
          <cell r="M638">
            <v>697722</v>
          </cell>
        </row>
        <row r="640">
          <cell r="K640" t="str">
            <v>Jakarta, August 19th, 2008</v>
          </cell>
        </row>
        <row r="641">
          <cell r="K641" t="str">
            <v>Waskita - Adhi J.O.</v>
          </cell>
        </row>
        <row r="646">
          <cell r="K646" t="str">
            <v>Ir. Desi Arryani, MM</v>
          </cell>
        </row>
        <row r="647">
          <cell r="K647" t="str">
            <v>J.O Representative</v>
          </cell>
        </row>
        <row r="649">
          <cell r="B649" t="str">
            <v>UNIT PRICE ANALYSIS</v>
          </cell>
        </row>
        <row r="651">
          <cell r="B651" t="str">
            <v>Item No.</v>
          </cell>
          <cell r="D651" t="str">
            <v>:</v>
          </cell>
        </row>
        <row r="652">
          <cell r="A652" t="str">
            <v>An-BRI-02e</v>
          </cell>
          <cell r="B652" t="str">
            <v>Item Discription</v>
          </cell>
          <cell r="D652" t="str">
            <v>:</v>
          </cell>
          <cell r="E652" t="str">
            <v>Furnishing and Installing Rubber Bearing Strip, t= 20 mm, 95 x 600 mm</v>
          </cell>
          <cell r="O652">
            <v>117595</v>
          </cell>
          <cell r="P652" t="str">
            <v>/ nos</v>
          </cell>
        </row>
        <row r="653">
          <cell r="B653" t="str">
            <v>Unit Price</v>
          </cell>
          <cell r="D653" t="str">
            <v>:</v>
          </cell>
          <cell r="E653" t="str">
            <v>Rp.</v>
          </cell>
          <cell r="F653">
            <v>117595</v>
          </cell>
          <cell r="G653" t="str">
            <v>/ nos</v>
          </cell>
        </row>
        <row r="655">
          <cell r="B655" t="str">
            <v>No.</v>
          </cell>
          <cell r="C655" t="str">
            <v>Description</v>
          </cell>
          <cell r="H655" t="str">
            <v>Unit</v>
          </cell>
          <cell r="I655" t="str">
            <v>Quantity</v>
          </cell>
          <cell r="J655" t="str">
            <v>Foreign Currency (USD)</v>
          </cell>
          <cell r="L655" t="str">
            <v>Local Currency (Rp.)</v>
          </cell>
        </row>
        <row r="656">
          <cell r="J656" t="str">
            <v>Unit Price</v>
          </cell>
          <cell r="K656" t="str">
            <v>Amount</v>
          </cell>
          <cell r="L656" t="str">
            <v>Unit Price</v>
          </cell>
          <cell r="M656" t="str">
            <v>Amount</v>
          </cell>
        </row>
        <row r="657">
          <cell r="B657">
            <v>1</v>
          </cell>
          <cell r="C657">
            <v>2</v>
          </cell>
          <cell r="H657">
            <v>3</v>
          </cell>
          <cell r="I657">
            <v>4</v>
          </cell>
          <cell r="J657">
            <v>5</v>
          </cell>
          <cell r="K657">
            <v>6</v>
          </cell>
          <cell r="L657">
            <v>7</v>
          </cell>
          <cell r="M657">
            <v>8</v>
          </cell>
        </row>
        <row r="658">
          <cell r="B658" t="str">
            <v>A.</v>
          </cell>
          <cell r="C658" t="str">
            <v>LABOUR</v>
          </cell>
        </row>
        <row r="659">
          <cell r="C659" t="str">
            <v>Foreman</v>
          </cell>
          <cell r="H659" t="str">
            <v>Md</v>
          </cell>
          <cell r="I659">
            <v>0.125</v>
          </cell>
          <cell r="L659">
            <v>45000</v>
          </cell>
          <cell r="M659">
            <v>5625</v>
          </cell>
        </row>
        <row r="660">
          <cell r="C660" t="str">
            <v>Common labour</v>
          </cell>
          <cell r="H660" t="str">
            <v>Md</v>
          </cell>
          <cell r="I660">
            <v>0.5</v>
          </cell>
          <cell r="L660">
            <v>30000</v>
          </cell>
          <cell r="M660">
            <v>15000</v>
          </cell>
        </row>
        <row r="661">
          <cell r="C661" t="str">
            <v>Skilled labour</v>
          </cell>
          <cell r="H661" t="str">
            <v>Md</v>
          </cell>
          <cell r="I661">
            <v>0.5</v>
          </cell>
          <cell r="L661">
            <v>35000</v>
          </cell>
          <cell r="M661">
            <v>17500</v>
          </cell>
        </row>
        <row r="666">
          <cell r="B666" t="str">
            <v>B.</v>
          </cell>
          <cell r="C666" t="str">
            <v>EQUIPMENT</v>
          </cell>
        </row>
        <row r="675">
          <cell r="B675" t="str">
            <v>C.</v>
          </cell>
          <cell r="C675" t="str">
            <v>MATERIAL</v>
          </cell>
        </row>
        <row r="676">
          <cell r="C676" t="str">
            <v>Rubber bearing Strip, t = 20mm, 95 x</v>
          </cell>
          <cell r="H676" t="str">
            <v>nos</v>
          </cell>
          <cell r="I676">
            <v>1</v>
          </cell>
          <cell r="L676">
            <v>68780</v>
          </cell>
          <cell r="M676">
            <v>68780</v>
          </cell>
        </row>
        <row r="677">
          <cell r="C677" t="str">
            <v>600 mm</v>
          </cell>
        </row>
        <row r="685">
          <cell r="B685" t="str">
            <v>D.</v>
          </cell>
          <cell r="C685" t="str">
            <v>SUB TOTAL</v>
          </cell>
          <cell r="M685">
            <v>106905</v>
          </cell>
        </row>
        <row r="686">
          <cell r="B686" t="str">
            <v>E.</v>
          </cell>
          <cell r="C686" t="str">
            <v>OVERHEAD AND PROFIT</v>
          </cell>
          <cell r="H686">
            <v>0.1</v>
          </cell>
          <cell r="M686">
            <v>10690.5</v>
          </cell>
        </row>
        <row r="687">
          <cell r="B687" t="str">
            <v>F.</v>
          </cell>
          <cell r="C687" t="str">
            <v>TOTAL ( D + E )</v>
          </cell>
          <cell r="M687">
            <v>117595.5</v>
          </cell>
        </row>
        <row r="688">
          <cell r="C688" t="str">
            <v>ROUNDED</v>
          </cell>
          <cell r="M688">
            <v>117595</v>
          </cell>
        </row>
        <row r="690">
          <cell r="K690" t="str">
            <v>Jakarta, August 19th, 2008</v>
          </cell>
        </row>
        <row r="691">
          <cell r="K691" t="str">
            <v>Waskita - Adhi J.O.</v>
          </cell>
        </row>
        <row r="696">
          <cell r="K696" t="str">
            <v>Ir. Desi Arryani, MM</v>
          </cell>
        </row>
        <row r="697">
          <cell r="K697" t="str">
            <v>J.O Representative</v>
          </cell>
        </row>
        <row r="699">
          <cell r="B699" t="str">
            <v>UNIT PRICE ANALYSIS</v>
          </cell>
        </row>
        <row r="701">
          <cell r="B701" t="str">
            <v>Item No.</v>
          </cell>
          <cell r="D701" t="str">
            <v>:</v>
          </cell>
          <cell r="O701">
            <v>0</v>
          </cell>
          <cell r="P701">
            <v>0</v>
          </cell>
        </row>
        <row r="702">
          <cell r="A702" t="str">
            <v>An-BRI-02f</v>
          </cell>
          <cell r="B702" t="str">
            <v>Item Discription</v>
          </cell>
          <cell r="D702" t="str">
            <v>:</v>
          </cell>
          <cell r="E702" t="str">
            <v>Bridge hand rail, H = 1.0 m</v>
          </cell>
          <cell r="O702">
            <v>862367</v>
          </cell>
          <cell r="P702" t="str">
            <v>/ lin m</v>
          </cell>
        </row>
        <row r="703">
          <cell r="B703" t="str">
            <v>Unit Price</v>
          </cell>
          <cell r="D703" t="str">
            <v>:</v>
          </cell>
          <cell r="E703" t="str">
            <v>Rp.</v>
          </cell>
          <cell r="F703">
            <v>862367</v>
          </cell>
          <cell r="G703" t="str">
            <v>/ lin m</v>
          </cell>
        </row>
        <row r="705">
          <cell r="B705" t="str">
            <v>No.</v>
          </cell>
          <cell r="C705" t="str">
            <v>Description</v>
          </cell>
          <cell r="H705" t="str">
            <v>Unit</v>
          </cell>
          <cell r="I705" t="str">
            <v>Quantity</v>
          </cell>
          <cell r="J705" t="str">
            <v>Foreign Currency (USD)</v>
          </cell>
          <cell r="L705" t="str">
            <v>Local Currency (Rp.)</v>
          </cell>
        </row>
        <row r="706">
          <cell r="J706" t="str">
            <v>Unit Price</v>
          </cell>
          <cell r="K706" t="str">
            <v>Amount</v>
          </cell>
          <cell r="L706" t="str">
            <v>Unit Price</v>
          </cell>
          <cell r="M706" t="str">
            <v>Amount</v>
          </cell>
        </row>
        <row r="707">
          <cell r="B707">
            <v>1</v>
          </cell>
          <cell r="C707">
            <v>2</v>
          </cell>
          <cell r="H707">
            <v>3</v>
          </cell>
          <cell r="I707">
            <v>4</v>
          </cell>
          <cell r="J707">
            <v>5</v>
          </cell>
          <cell r="K707">
            <v>6</v>
          </cell>
          <cell r="L707">
            <v>7</v>
          </cell>
          <cell r="M707">
            <v>8</v>
          </cell>
        </row>
        <row r="708">
          <cell r="B708" t="str">
            <v>A.</v>
          </cell>
          <cell r="C708" t="str">
            <v>LABOUR</v>
          </cell>
        </row>
        <row r="709">
          <cell r="C709" t="str">
            <v>Foreman</v>
          </cell>
          <cell r="H709" t="str">
            <v>Md</v>
          </cell>
          <cell r="I709">
            <v>6.5000000000000002E-2</v>
          </cell>
          <cell r="L709">
            <v>45000</v>
          </cell>
          <cell r="M709">
            <v>2925</v>
          </cell>
        </row>
        <row r="710">
          <cell r="C710" t="str">
            <v>Skilled labour</v>
          </cell>
          <cell r="H710" t="str">
            <v>Md</v>
          </cell>
          <cell r="I710">
            <v>0.32500000000000001</v>
          </cell>
          <cell r="L710">
            <v>35000</v>
          </cell>
          <cell r="M710">
            <v>11375</v>
          </cell>
        </row>
        <row r="717">
          <cell r="B717" t="str">
            <v>B.</v>
          </cell>
          <cell r="C717" t="str">
            <v>EQUIPMENT</v>
          </cell>
        </row>
        <row r="726">
          <cell r="B726" t="str">
            <v>C.</v>
          </cell>
          <cell r="C726" t="str">
            <v>MATERIAL</v>
          </cell>
        </row>
        <row r="727">
          <cell r="C727" t="str">
            <v>Guard rail</v>
          </cell>
          <cell r="H727" t="str">
            <v>nos</v>
          </cell>
          <cell r="I727">
            <v>1</v>
          </cell>
          <cell r="L727">
            <v>537660</v>
          </cell>
          <cell r="M727">
            <v>537660</v>
          </cell>
        </row>
        <row r="728">
          <cell r="C728" t="str">
            <v>Guard post</v>
          </cell>
          <cell r="H728" t="str">
            <v>nos</v>
          </cell>
          <cell r="I728">
            <v>1</v>
          </cell>
          <cell r="L728">
            <v>232010</v>
          </cell>
          <cell r="M728">
            <v>232010</v>
          </cell>
        </row>
        <row r="735">
          <cell r="B735" t="str">
            <v>D.</v>
          </cell>
          <cell r="C735" t="str">
            <v>SUB TOTAL</v>
          </cell>
          <cell r="M735">
            <v>783970</v>
          </cell>
        </row>
        <row r="736">
          <cell r="B736" t="str">
            <v>E.</v>
          </cell>
          <cell r="C736" t="str">
            <v>OVERHEAD AND PROFIT</v>
          </cell>
          <cell r="H736">
            <v>0.1</v>
          </cell>
          <cell r="M736">
            <v>78397</v>
          </cell>
        </row>
        <row r="737">
          <cell r="B737" t="str">
            <v>F.</v>
          </cell>
          <cell r="C737" t="str">
            <v>TOTAL ( D + E )</v>
          </cell>
          <cell r="M737">
            <v>862367</v>
          </cell>
        </row>
        <row r="738">
          <cell r="C738" t="str">
            <v>ROUNDED</v>
          </cell>
          <cell r="M738">
            <v>862367</v>
          </cell>
        </row>
        <row r="740">
          <cell r="K740" t="str">
            <v>Jakarta, August 19th, 2008</v>
          </cell>
        </row>
        <row r="741">
          <cell r="K741" t="str">
            <v>Waskita - Adhi J.O.</v>
          </cell>
        </row>
        <row r="746">
          <cell r="K746" t="str">
            <v>Ir. Desi Arryani, MM</v>
          </cell>
        </row>
        <row r="747">
          <cell r="K747" t="str">
            <v>J.O Representative</v>
          </cell>
        </row>
        <row r="749">
          <cell r="B749" t="str">
            <v>UNIT PRICE ANALYSIS</v>
          </cell>
        </row>
        <row r="751">
          <cell r="B751" t="str">
            <v>Item No.</v>
          </cell>
          <cell r="D751" t="str">
            <v>:</v>
          </cell>
        </row>
        <row r="752">
          <cell r="A752" t="str">
            <v>An-BRI-02g</v>
          </cell>
          <cell r="B752" t="str">
            <v>Item Discription</v>
          </cell>
          <cell r="D752" t="str">
            <v>:</v>
          </cell>
          <cell r="E752" t="str">
            <v>Furnishing and Installing Steel Expantion Joint for Bridge</v>
          </cell>
          <cell r="O752">
            <v>2500486</v>
          </cell>
          <cell r="P752" t="str">
            <v>/ lin m</v>
          </cell>
        </row>
        <row r="753">
          <cell r="B753" t="str">
            <v>Item Discription Unit</v>
          </cell>
          <cell r="D753" t="str">
            <v>:</v>
          </cell>
          <cell r="E753" t="str">
            <v>10 Lin.m</v>
          </cell>
        </row>
        <row r="754">
          <cell r="B754" t="str">
            <v>Price</v>
          </cell>
          <cell r="D754" t="str">
            <v>:</v>
          </cell>
          <cell r="E754" t="str">
            <v>Rp.</v>
          </cell>
          <cell r="F754">
            <v>2500486</v>
          </cell>
          <cell r="G754" t="str">
            <v>/ lin m</v>
          </cell>
        </row>
        <row r="756">
          <cell r="B756" t="str">
            <v>No.</v>
          </cell>
          <cell r="C756" t="str">
            <v>Description</v>
          </cell>
          <cell r="H756" t="str">
            <v>Unit</v>
          </cell>
          <cell r="I756" t="str">
            <v>Quantity</v>
          </cell>
          <cell r="J756" t="str">
            <v>Foreign Currency (USD)</v>
          </cell>
          <cell r="L756" t="str">
            <v>Local Currency (Rp.)</v>
          </cell>
        </row>
        <row r="757">
          <cell r="J757" t="str">
            <v>Unit Price</v>
          </cell>
          <cell r="K757" t="str">
            <v>Amount</v>
          </cell>
          <cell r="L757" t="str">
            <v>Unit Price</v>
          </cell>
          <cell r="M757" t="str">
            <v>Amount</v>
          </cell>
        </row>
        <row r="758">
          <cell r="B758">
            <v>1</v>
          </cell>
          <cell r="C758">
            <v>2</v>
          </cell>
          <cell r="H758">
            <v>3</v>
          </cell>
          <cell r="I758">
            <v>4</v>
          </cell>
          <cell r="J758">
            <v>5</v>
          </cell>
          <cell r="K758">
            <v>6</v>
          </cell>
          <cell r="L758">
            <v>7</v>
          </cell>
          <cell r="M758">
            <v>8</v>
          </cell>
        </row>
        <row r="759">
          <cell r="B759" t="str">
            <v>A.</v>
          </cell>
          <cell r="C759" t="str">
            <v>LABOUR</v>
          </cell>
        </row>
        <row r="760">
          <cell r="C760" t="str">
            <v>Foreman</v>
          </cell>
          <cell r="H760" t="str">
            <v>Md</v>
          </cell>
          <cell r="I760">
            <v>1.0669999999999999</v>
          </cell>
          <cell r="L760">
            <v>45000</v>
          </cell>
          <cell r="M760">
            <v>48015</v>
          </cell>
        </row>
        <row r="761">
          <cell r="C761" t="str">
            <v>Skiiled Labour</v>
          </cell>
          <cell r="H761" t="str">
            <v>Md</v>
          </cell>
          <cell r="I761">
            <v>8</v>
          </cell>
          <cell r="L761">
            <v>35000</v>
          </cell>
          <cell r="M761">
            <v>280000</v>
          </cell>
        </row>
        <row r="762">
          <cell r="C762" t="str">
            <v>Welder</v>
          </cell>
          <cell r="H762" t="str">
            <v>Md</v>
          </cell>
          <cell r="I762">
            <v>8</v>
          </cell>
          <cell r="L762">
            <v>35000</v>
          </cell>
          <cell r="M762">
            <v>280000</v>
          </cell>
        </row>
        <row r="763">
          <cell r="C763" t="str">
            <v>Common labor</v>
          </cell>
          <cell r="H763" t="str">
            <v>Md</v>
          </cell>
          <cell r="I763">
            <v>16</v>
          </cell>
          <cell r="L763">
            <v>30000</v>
          </cell>
          <cell r="M763">
            <v>480000</v>
          </cell>
        </row>
        <row r="766">
          <cell r="B766" t="str">
            <v>B.</v>
          </cell>
          <cell r="C766" t="str">
            <v>EQUIPMENT</v>
          </cell>
        </row>
        <row r="767">
          <cell r="C767" t="str">
            <v>Welding Machine</v>
          </cell>
          <cell r="H767" t="str">
            <v>day</v>
          </cell>
          <cell r="I767">
            <v>1.8</v>
          </cell>
          <cell r="L767">
            <v>25000</v>
          </cell>
          <cell r="M767">
            <v>45000</v>
          </cell>
        </row>
        <row r="768">
          <cell r="C768" t="str">
            <v>Diesel generator, 45 KVA</v>
          </cell>
          <cell r="H768" t="str">
            <v>day</v>
          </cell>
          <cell r="I768">
            <v>1.8</v>
          </cell>
          <cell r="L768">
            <v>94714</v>
          </cell>
          <cell r="M768">
            <v>170485.2</v>
          </cell>
        </row>
        <row r="769">
          <cell r="C769" t="str">
            <v>Ordinary truck</v>
          </cell>
          <cell r="H769" t="str">
            <v>hr</v>
          </cell>
          <cell r="I769">
            <v>3</v>
          </cell>
          <cell r="L769">
            <v>173498</v>
          </cell>
          <cell r="M769">
            <v>520494</v>
          </cell>
          <cell r="O769">
            <v>112855.31999999999</v>
          </cell>
        </row>
        <row r="770">
          <cell r="O770">
            <v>44203</v>
          </cell>
        </row>
        <row r="773">
          <cell r="O773">
            <v>157058.32</v>
          </cell>
        </row>
        <row r="774">
          <cell r="O774">
            <v>19632.29</v>
          </cell>
        </row>
        <row r="775">
          <cell r="B775" t="str">
            <v>C.</v>
          </cell>
          <cell r="C775" t="str">
            <v>MATERIAL</v>
          </cell>
        </row>
        <row r="776">
          <cell r="C776" t="str">
            <v>Anchor bar</v>
          </cell>
          <cell r="H776" t="str">
            <v>Ton</v>
          </cell>
          <cell r="I776">
            <v>0.15</v>
          </cell>
          <cell r="L776">
            <v>17195500</v>
          </cell>
          <cell r="M776">
            <v>2579325</v>
          </cell>
        </row>
        <row r="777">
          <cell r="C777" t="str">
            <v>Angle</v>
          </cell>
          <cell r="H777" t="str">
            <v>Ton</v>
          </cell>
          <cell r="I777">
            <v>1.2</v>
          </cell>
          <cell r="L777">
            <v>15273650</v>
          </cell>
          <cell r="M777">
            <v>18328380</v>
          </cell>
        </row>
        <row r="785">
          <cell r="B785" t="str">
            <v>D.</v>
          </cell>
          <cell r="C785" t="str">
            <v>SUB TOTAL</v>
          </cell>
          <cell r="M785">
            <v>22731699.199999999</v>
          </cell>
        </row>
        <row r="786">
          <cell r="B786" t="str">
            <v>E.</v>
          </cell>
          <cell r="C786" t="str">
            <v>OVERHEAD AND PROFIT</v>
          </cell>
          <cell r="H786">
            <v>0.1</v>
          </cell>
          <cell r="M786">
            <v>2273169.92</v>
          </cell>
        </row>
        <row r="787">
          <cell r="B787" t="str">
            <v>F.</v>
          </cell>
          <cell r="C787" t="str">
            <v>TOTAL ( D + E )</v>
          </cell>
          <cell r="H787" t="str">
            <v>Lin.m</v>
          </cell>
          <cell r="I787">
            <v>10</v>
          </cell>
          <cell r="M787">
            <v>25004869.119999997</v>
          </cell>
        </row>
        <row r="788">
          <cell r="C788" t="str">
            <v>UNIT PRICE</v>
          </cell>
          <cell r="H788" t="str">
            <v>Lin.m</v>
          </cell>
          <cell r="I788">
            <v>1</v>
          </cell>
          <cell r="M788">
            <v>2500486.9119999995</v>
          </cell>
        </row>
        <row r="789">
          <cell r="C789" t="str">
            <v>ROUNDED</v>
          </cell>
          <cell r="H789" t="str">
            <v>Lin.m</v>
          </cell>
          <cell r="I789">
            <v>1</v>
          </cell>
          <cell r="M789">
            <v>2500486</v>
          </cell>
        </row>
        <row r="791">
          <cell r="K791" t="str">
            <v>Jakarta, August 19th, 2008</v>
          </cell>
        </row>
        <row r="792">
          <cell r="K792" t="str">
            <v>Waskita - Adhi J.O.</v>
          </cell>
        </row>
        <row r="797">
          <cell r="K797" t="str">
            <v>Ir. Desi Arryani, MM</v>
          </cell>
        </row>
        <row r="798">
          <cell r="K798" t="str">
            <v>J.O Representative</v>
          </cell>
        </row>
        <row r="800">
          <cell r="B800" t="str">
            <v>UNIT PRICE ANALYSIS</v>
          </cell>
        </row>
        <row r="802">
          <cell r="B802" t="str">
            <v>Item No.</v>
          </cell>
          <cell r="D802" t="str">
            <v>:</v>
          </cell>
        </row>
        <row r="803">
          <cell r="A803" t="str">
            <v>An-BRI-02h</v>
          </cell>
          <cell r="B803" t="str">
            <v>Item Discription</v>
          </cell>
          <cell r="D803" t="str">
            <v>:</v>
          </cell>
          <cell r="E803" t="str">
            <v>Furnishing and Erection of PC Concrete Slab, t = 70 mm</v>
          </cell>
          <cell r="O803">
            <v>180730</v>
          </cell>
          <cell r="P803" t="str">
            <v>/ nos</v>
          </cell>
        </row>
        <row r="804">
          <cell r="B804" t="str">
            <v>Price</v>
          </cell>
          <cell r="D804" t="str">
            <v>:</v>
          </cell>
          <cell r="E804" t="str">
            <v>Rp.</v>
          </cell>
          <cell r="F804">
            <v>180730</v>
          </cell>
          <cell r="G804" t="str">
            <v>/ nos</v>
          </cell>
        </row>
        <row r="806">
          <cell r="B806" t="str">
            <v>No.</v>
          </cell>
          <cell r="C806" t="str">
            <v>Description</v>
          </cell>
          <cell r="H806" t="str">
            <v>Unit</v>
          </cell>
          <cell r="I806" t="str">
            <v>Quantity</v>
          </cell>
          <cell r="J806" t="str">
            <v>Foreign Currency (USD)</v>
          </cell>
          <cell r="L806" t="str">
            <v>Local Currency (Rp.)</v>
          </cell>
        </row>
        <row r="807">
          <cell r="J807" t="str">
            <v>Unit Price</v>
          </cell>
          <cell r="K807" t="str">
            <v>Amount</v>
          </cell>
          <cell r="L807" t="str">
            <v>Unit Price</v>
          </cell>
          <cell r="M807" t="str">
            <v>Amount</v>
          </cell>
        </row>
        <row r="808">
          <cell r="B808">
            <v>1</v>
          </cell>
          <cell r="C808">
            <v>2</v>
          </cell>
          <cell r="H808">
            <v>3</v>
          </cell>
          <cell r="I808">
            <v>4</v>
          </cell>
          <cell r="J808">
            <v>5</v>
          </cell>
          <cell r="K808">
            <v>6</v>
          </cell>
          <cell r="L808">
            <v>7</v>
          </cell>
          <cell r="M808">
            <v>8</v>
          </cell>
        </row>
        <row r="809">
          <cell r="B809" t="str">
            <v>A.</v>
          </cell>
          <cell r="C809" t="str">
            <v>LABOUR</v>
          </cell>
        </row>
        <row r="810">
          <cell r="C810" t="str">
            <v>Foreman</v>
          </cell>
          <cell r="H810" t="str">
            <v>Md</v>
          </cell>
          <cell r="I810">
            <v>6.5000000000000002E-2</v>
          </cell>
          <cell r="L810">
            <v>45000</v>
          </cell>
          <cell r="M810">
            <v>2925</v>
          </cell>
        </row>
        <row r="811">
          <cell r="C811" t="str">
            <v>Skilled labour</v>
          </cell>
          <cell r="H811" t="str">
            <v>Md</v>
          </cell>
          <cell r="I811">
            <v>0.32500000000000001</v>
          </cell>
          <cell r="L811">
            <v>35000</v>
          </cell>
          <cell r="M811">
            <v>11375</v>
          </cell>
        </row>
        <row r="816">
          <cell r="B816" t="str">
            <v>B.</v>
          </cell>
          <cell r="C816" t="str">
            <v>EQUIPMENT</v>
          </cell>
        </row>
        <row r="824">
          <cell r="B824" t="str">
            <v>C.</v>
          </cell>
          <cell r="C824" t="str">
            <v>MATERIAL</v>
          </cell>
        </row>
        <row r="825">
          <cell r="C825" t="str">
            <v>Furnishing &amp; Erection of Plat Deck, t = 7 cm</v>
          </cell>
          <cell r="H825" t="str">
            <v>nos</v>
          </cell>
          <cell r="I825">
            <v>1</v>
          </cell>
          <cell r="L825">
            <v>150000</v>
          </cell>
          <cell r="M825">
            <v>150000</v>
          </cell>
        </row>
        <row r="834">
          <cell r="B834" t="str">
            <v>D.</v>
          </cell>
          <cell r="C834" t="str">
            <v>SUB TOTAL</v>
          </cell>
          <cell r="M834">
            <v>164300</v>
          </cell>
        </row>
        <row r="835">
          <cell r="B835" t="str">
            <v>E.</v>
          </cell>
          <cell r="C835" t="str">
            <v>OVERHEAD AND PROFIT</v>
          </cell>
          <cell r="H835">
            <v>0.1</v>
          </cell>
          <cell r="M835">
            <v>16430</v>
          </cell>
        </row>
        <row r="836">
          <cell r="B836" t="str">
            <v>F.</v>
          </cell>
          <cell r="C836" t="str">
            <v>TOTAL ( D + E )</v>
          </cell>
          <cell r="M836">
            <v>180730</v>
          </cell>
        </row>
        <row r="837">
          <cell r="C837" t="str">
            <v>ROUNDED</v>
          </cell>
          <cell r="M837">
            <v>180730</v>
          </cell>
        </row>
        <row r="839">
          <cell r="K839" t="str">
            <v>Jakarta, August 19th, 2008</v>
          </cell>
        </row>
        <row r="840">
          <cell r="K840" t="str">
            <v>Waskita - Adhi J.O.</v>
          </cell>
        </row>
        <row r="845">
          <cell r="K845" t="str">
            <v>Ir. Desi Arryani, MM</v>
          </cell>
        </row>
        <row r="846">
          <cell r="K846" t="str">
            <v>J.O Representative</v>
          </cell>
        </row>
        <row r="848">
          <cell r="B848" t="str">
            <v>UNIT PRICE ANALYSIS</v>
          </cell>
        </row>
        <row r="850">
          <cell r="B850" t="str">
            <v>Item No.</v>
          </cell>
          <cell r="D850" t="str">
            <v>:</v>
          </cell>
        </row>
        <row r="851">
          <cell r="A851" t="str">
            <v>An-BRI-01</v>
          </cell>
          <cell r="B851" t="str">
            <v>Item Discription</v>
          </cell>
          <cell r="D851" t="str">
            <v>:</v>
          </cell>
          <cell r="E851" t="str">
            <v>Furnishing and Erecting PC Beam, span  24.6 m,  H  125 cm</v>
          </cell>
          <cell r="O851">
            <v>114175061</v>
          </cell>
          <cell r="P851" t="str">
            <v>/ nos</v>
          </cell>
        </row>
        <row r="852">
          <cell r="B852" t="str">
            <v>Price</v>
          </cell>
          <cell r="D852" t="str">
            <v>:</v>
          </cell>
          <cell r="E852" t="str">
            <v>Rp.</v>
          </cell>
          <cell r="F852">
            <v>114175061</v>
          </cell>
          <cell r="G852" t="str">
            <v>/ nos</v>
          </cell>
        </row>
        <row r="854">
          <cell r="B854" t="str">
            <v>No.</v>
          </cell>
          <cell r="C854" t="str">
            <v>Description</v>
          </cell>
          <cell r="H854" t="str">
            <v>Unit</v>
          </cell>
          <cell r="I854" t="str">
            <v>Quantity</v>
          </cell>
          <cell r="J854" t="str">
            <v>Foreign Currency (USD)</v>
          </cell>
          <cell r="L854" t="str">
            <v>Local Currency (Rp.)</v>
          </cell>
        </row>
        <row r="855">
          <cell r="J855" t="str">
            <v>Unit Price</v>
          </cell>
          <cell r="K855" t="str">
            <v>Amount</v>
          </cell>
          <cell r="L855" t="str">
            <v>Unit Price</v>
          </cell>
          <cell r="M855" t="str">
            <v>Amount</v>
          </cell>
        </row>
        <row r="856">
          <cell r="B856">
            <v>1</v>
          </cell>
          <cell r="C856">
            <v>2</v>
          </cell>
          <cell r="H856">
            <v>3</v>
          </cell>
          <cell r="I856">
            <v>4</v>
          </cell>
          <cell r="J856">
            <v>5</v>
          </cell>
          <cell r="K856">
            <v>6</v>
          </cell>
          <cell r="L856">
            <v>7</v>
          </cell>
          <cell r="M856">
            <v>8</v>
          </cell>
        </row>
        <row r="857">
          <cell r="B857" t="str">
            <v>A.</v>
          </cell>
          <cell r="C857" t="str">
            <v>LABOUR</v>
          </cell>
        </row>
        <row r="865">
          <cell r="B865" t="str">
            <v>B.</v>
          </cell>
          <cell r="C865" t="str">
            <v>EQUIPMENT</v>
          </cell>
        </row>
        <row r="866">
          <cell r="C866" t="str">
            <v>Erection PC Beam</v>
          </cell>
          <cell r="H866" t="str">
            <v>Ton</v>
          </cell>
          <cell r="I866">
            <v>30.3</v>
          </cell>
          <cell r="L866">
            <v>350000</v>
          </cell>
          <cell r="M866">
            <v>10605000</v>
          </cell>
        </row>
        <row r="867">
          <cell r="C867" t="str">
            <v>( 1,23 t x 24,6 m = 30,3 t )</v>
          </cell>
        </row>
        <row r="873">
          <cell r="B873" t="str">
            <v>C.</v>
          </cell>
          <cell r="C873" t="str">
            <v>MATERIAL</v>
          </cell>
        </row>
        <row r="874">
          <cell r="C874" t="str">
            <v>Furnishing span 24.6 m, H = 125 cm</v>
          </cell>
          <cell r="H874" t="str">
            <v>No</v>
          </cell>
          <cell r="I874">
            <v>1</v>
          </cell>
          <cell r="L874">
            <v>93190510</v>
          </cell>
          <cell r="M874">
            <v>93190510</v>
          </cell>
        </row>
        <row r="883">
          <cell r="B883" t="str">
            <v>D.</v>
          </cell>
          <cell r="C883" t="str">
            <v>SUB TOTAL</v>
          </cell>
          <cell r="M883">
            <v>103795510</v>
          </cell>
        </row>
        <row r="884">
          <cell r="B884" t="str">
            <v>E.</v>
          </cell>
          <cell r="C884" t="str">
            <v>OVERHEAD AND PROFIT</v>
          </cell>
          <cell r="H884">
            <v>0.1</v>
          </cell>
          <cell r="M884">
            <v>10379551</v>
          </cell>
        </row>
        <row r="885">
          <cell r="B885" t="str">
            <v>F.</v>
          </cell>
          <cell r="C885" t="str">
            <v>TOTAL ( D + E )</v>
          </cell>
          <cell r="M885">
            <v>114175061</v>
          </cell>
        </row>
        <row r="886">
          <cell r="C886" t="str">
            <v>ROUNDED</v>
          </cell>
          <cell r="M886">
            <v>114175061</v>
          </cell>
        </row>
        <row r="888">
          <cell r="K888" t="str">
            <v>Jakarta, August 19th, 2008</v>
          </cell>
        </row>
        <row r="889">
          <cell r="K889" t="str">
            <v>Waskita - Adhi J.O.</v>
          </cell>
        </row>
        <row r="894">
          <cell r="K894" t="str">
            <v>Ir. Desi Arryani, MM</v>
          </cell>
        </row>
        <row r="895">
          <cell r="K895" t="str">
            <v>J.O Representative</v>
          </cell>
        </row>
        <row r="897">
          <cell r="B897" t="str">
            <v>UNIT PRICE ANALYSIS</v>
          </cell>
        </row>
        <row r="899">
          <cell r="B899" t="str">
            <v>Item No.</v>
          </cell>
          <cell r="D899" t="str">
            <v>:</v>
          </cell>
        </row>
        <row r="900">
          <cell r="A900" t="str">
            <v>An-BRI-01a</v>
          </cell>
          <cell r="B900" t="str">
            <v>Item Discription</v>
          </cell>
          <cell r="D900" t="str">
            <v>:</v>
          </cell>
          <cell r="E900" t="str">
            <v>Furnishing and Erecting PC Beam, span  22.0 m,  H  125 cm</v>
          </cell>
          <cell r="O900">
            <v>100736625</v>
          </cell>
          <cell r="P900" t="str">
            <v>/ nos</v>
          </cell>
        </row>
        <row r="901">
          <cell r="B901" t="str">
            <v>Price</v>
          </cell>
          <cell r="D901" t="str">
            <v>:</v>
          </cell>
          <cell r="E901" t="str">
            <v>Rp.</v>
          </cell>
          <cell r="F901">
            <v>100736625</v>
          </cell>
          <cell r="G901" t="str">
            <v>/ nos</v>
          </cell>
        </row>
        <row r="903">
          <cell r="B903" t="str">
            <v>No.</v>
          </cell>
          <cell r="C903" t="str">
            <v>Description</v>
          </cell>
          <cell r="H903" t="str">
            <v>Unit</v>
          </cell>
          <cell r="I903" t="str">
            <v>Quantity</v>
          </cell>
          <cell r="J903" t="str">
            <v>Foreign Currency (USD)</v>
          </cell>
          <cell r="L903" t="str">
            <v>Local Currency (Rp.)</v>
          </cell>
        </row>
        <row r="904">
          <cell r="J904" t="str">
            <v>Unit Price</v>
          </cell>
          <cell r="K904" t="str">
            <v>Amount</v>
          </cell>
          <cell r="L904" t="str">
            <v>Unit Price</v>
          </cell>
          <cell r="M904" t="str">
            <v>Amount</v>
          </cell>
        </row>
        <row r="905">
          <cell r="B905">
            <v>1</v>
          </cell>
          <cell r="C905">
            <v>2</v>
          </cell>
          <cell r="H905">
            <v>3</v>
          </cell>
          <cell r="I905">
            <v>4</v>
          </cell>
          <cell r="J905">
            <v>5</v>
          </cell>
          <cell r="K905">
            <v>6</v>
          </cell>
          <cell r="L905">
            <v>7</v>
          </cell>
          <cell r="M905">
            <v>8</v>
          </cell>
        </row>
        <row r="906">
          <cell r="B906" t="str">
            <v>A.</v>
          </cell>
          <cell r="C906" t="str">
            <v>LABOUR</v>
          </cell>
        </row>
        <row r="914">
          <cell r="B914" t="str">
            <v>B.</v>
          </cell>
          <cell r="C914" t="str">
            <v>EQUIPMENT</v>
          </cell>
        </row>
        <row r="915">
          <cell r="C915" t="str">
            <v>Erection PC Beam</v>
          </cell>
          <cell r="H915" t="str">
            <v>Ton</v>
          </cell>
          <cell r="I915">
            <v>27.1</v>
          </cell>
          <cell r="L915">
            <v>300000</v>
          </cell>
          <cell r="M915">
            <v>8130000</v>
          </cell>
        </row>
        <row r="916">
          <cell r="C916" t="str">
            <v>( 1,23 t x 22,0 m = 27,1 t )</v>
          </cell>
        </row>
        <row r="922">
          <cell r="B922" t="str">
            <v>C.</v>
          </cell>
          <cell r="C922" t="str">
            <v>MATERIAL</v>
          </cell>
        </row>
        <row r="923">
          <cell r="C923" t="str">
            <v>Furnishing span 22,0 m, H = 125 cm</v>
          </cell>
          <cell r="H923" t="str">
            <v>No</v>
          </cell>
          <cell r="I923">
            <v>1</v>
          </cell>
          <cell r="L923">
            <v>83448750</v>
          </cell>
          <cell r="M923">
            <v>83448750</v>
          </cell>
        </row>
        <row r="932">
          <cell r="B932" t="str">
            <v>D.</v>
          </cell>
          <cell r="C932" t="str">
            <v>SUB TOTAL</v>
          </cell>
          <cell r="M932">
            <v>91578750</v>
          </cell>
        </row>
        <row r="933">
          <cell r="B933" t="str">
            <v>E.</v>
          </cell>
          <cell r="C933" t="str">
            <v>OVERHEAD AND PROFIT</v>
          </cell>
          <cell r="H933">
            <v>0.1</v>
          </cell>
          <cell r="M933">
            <v>9157875</v>
          </cell>
        </row>
        <row r="934">
          <cell r="B934" t="str">
            <v>F.</v>
          </cell>
          <cell r="C934" t="str">
            <v>TOTAL ( D + E )</v>
          </cell>
          <cell r="M934">
            <v>100736625</v>
          </cell>
        </row>
        <row r="935">
          <cell r="C935" t="str">
            <v>ROUNDED</v>
          </cell>
          <cell r="M935">
            <v>100736625</v>
          </cell>
        </row>
        <row r="937">
          <cell r="K937" t="str">
            <v>Jakarta, August 19th, 2008</v>
          </cell>
        </row>
        <row r="938">
          <cell r="K938" t="str">
            <v>Waskita - Adhi J.O.</v>
          </cell>
        </row>
        <row r="943">
          <cell r="K943" t="str">
            <v>Ir. Desi Arryani, MM</v>
          </cell>
        </row>
        <row r="944">
          <cell r="K944" t="str">
            <v>J.O Representative</v>
          </cell>
        </row>
        <row r="946">
          <cell r="B946" t="str">
            <v>UNIT PRICE ANALYSIS</v>
          </cell>
        </row>
        <row r="948">
          <cell r="B948" t="str">
            <v>Item No.</v>
          </cell>
          <cell r="D948" t="str">
            <v>:</v>
          </cell>
        </row>
        <row r="949">
          <cell r="A949" t="str">
            <v>An-BRI-01b</v>
          </cell>
          <cell r="B949" t="str">
            <v>Item Discription</v>
          </cell>
          <cell r="D949" t="str">
            <v>:</v>
          </cell>
          <cell r="E949" t="str">
            <v>Furnishing and Erecting PC Beam, span  19.6 m,  H  90 cm</v>
          </cell>
          <cell r="O949">
            <v>77382360</v>
          </cell>
          <cell r="P949" t="str">
            <v>/ nos</v>
          </cell>
        </row>
        <row r="950">
          <cell r="B950" t="str">
            <v>Price</v>
          </cell>
          <cell r="D950" t="str">
            <v>:</v>
          </cell>
          <cell r="E950" t="str">
            <v>Rp.</v>
          </cell>
          <cell r="F950">
            <v>77382360</v>
          </cell>
          <cell r="G950" t="str">
            <v>/ nos</v>
          </cell>
        </row>
        <row r="952">
          <cell r="B952" t="str">
            <v>No.</v>
          </cell>
          <cell r="C952" t="str">
            <v>Description</v>
          </cell>
          <cell r="H952" t="str">
            <v>Unit</v>
          </cell>
          <cell r="I952" t="str">
            <v>Quantity</v>
          </cell>
          <cell r="J952" t="str">
            <v>Foreign Currency (USD)</v>
          </cell>
          <cell r="L952" t="str">
            <v>Local Currency (Rp.)</v>
          </cell>
        </row>
        <row r="953">
          <cell r="J953" t="str">
            <v>Unit Price</v>
          </cell>
          <cell r="K953" t="str">
            <v>Amount</v>
          </cell>
          <cell r="L953" t="str">
            <v>Unit Price</v>
          </cell>
          <cell r="M953" t="str">
            <v>Amount</v>
          </cell>
        </row>
        <row r="954">
          <cell r="B954">
            <v>1</v>
          </cell>
          <cell r="C954">
            <v>2</v>
          </cell>
          <cell r="H954">
            <v>3</v>
          </cell>
          <cell r="I954">
            <v>4</v>
          </cell>
          <cell r="J954">
            <v>5</v>
          </cell>
          <cell r="K954">
            <v>6</v>
          </cell>
          <cell r="L954">
            <v>7</v>
          </cell>
          <cell r="M954">
            <v>8</v>
          </cell>
        </row>
        <row r="955">
          <cell r="B955" t="str">
            <v>A.</v>
          </cell>
          <cell r="C955" t="str">
            <v>LABOUR</v>
          </cell>
        </row>
        <row r="963">
          <cell r="B963" t="str">
            <v>B.</v>
          </cell>
          <cell r="C963" t="str">
            <v>EQUIPMENT</v>
          </cell>
        </row>
        <row r="964">
          <cell r="C964" t="str">
            <v>Erection PC Beam</v>
          </cell>
          <cell r="H964" t="str">
            <v>Ton</v>
          </cell>
          <cell r="I964">
            <v>24.1</v>
          </cell>
          <cell r="L964">
            <v>300000</v>
          </cell>
          <cell r="M964">
            <v>7230000</v>
          </cell>
        </row>
        <row r="965">
          <cell r="C965" t="str">
            <v>( 1,23 t x 19,6 m = 24,1 t )</v>
          </cell>
        </row>
        <row r="971">
          <cell r="B971" t="str">
            <v>C.</v>
          </cell>
          <cell r="C971" t="str">
            <v>MATERIAL</v>
          </cell>
        </row>
        <row r="972">
          <cell r="C972" t="str">
            <v>PC Beam, span  19.6 m,  H  90 cm</v>
          </cell>
          <cell r="H972" t="str">
            <v>No</v>
          </cell>
          <cell r="I972">
            <v>1</v>
          </cell>
          <cell r="L972">
            <v>63117600</v>
          </cell>
          <cell r="M972">
            <v>63117600</v>
          </cell>
        </row>
        <row r="981">
          <cell r="B981" t="str">
            <v>D.</v>
          </cell>
          <cell r="C981" t="str">
            <v>SUB TOTAL</v>
          </cell>
          <cell r="M981">
            <v>70347600</v>
          </cell>
        </row>
        <row r="982">
          <cell r="B982" t="str">
            <v>E.</v>
          </cell>
          <cell r="C982" t="str">
            <v>OVERHEAD AND PROFIT</v>
          </cell>
          <cell r="H982">
            <v>0.1</v>
          </cell>
          <cell r="M982">
            <v>7034760</v>
          </cell>
        </row>
        <row r="983">
          <cell r="B983" t="str">
            <v>F.</v>
          </cell>
          <cell r="C983" t="str">
            <v>TOTAL ( D + E )</v>
          </cell>
          <cell r="M983">
            <v>77382360</v>
          </cell>
        </row>
        <row r="984">
          <cell r="C984" t="str">
            <v>ROUNDED</v>
          </cell>
          <cell r="M984">
            <v>77382360</v>
          </cell>
        </row>
        <row r="986">
          <cell r="K986" t="str">
            <v>Jakarta, August 19th, 2008</v>
          </cell>
        </row>
        <row r="987">
          <cell r="K987" t="str">
            <v>Waskita - Adhi J.O.</v>
          </cell>
        </row>
        <row r="992">
          <cell r="K992" t="str">
            <v>Ir. Desi Arryani, MM</v>
          </cell>
        </row>
        <row r="993">
          <cell r="K993" t="str">
            <v>J.O Representative</v>
          </cell>
        </row>
        <row r="995">
          <cell r="B995" t="str">
            <v>UNIT PRICE ANALYSIS</v>
          </cell>
        </row>
        <row r="997">
          <cell r="B997" t="str">
            <v>Item No.</v>
          </cell>
          <cell r="D997" t="str">
            <v>:</v>
          </cell>
        </row>
        <row r="998">
          <cell r="A998" t="str">
            <v>An-BRI-01c</v>
          </cell>
          <cell r="B998" t="str">
            <v>Item Discription</v>
          </cell>
          <cell r="D998" t="str">
            <v>:</v>
          </cell>
          <cell r="E998" t="str">
            <v>Furnishing and Erecting PC Beam, span  16.6 m</v>
          </cell>
          <cell r="O998">
            <v>62249726</v>
          </cell>
          <cell r="P998" t="str">
            <v>/ nos</v>
          </cell>
        </row>
        <row r="999">
          <cell r="B999" t="str">
            <v>Price</v>
          </cell>
          <cell r="D999" t="str">
            <v>:</v>
          </cell>
          <cell r="E999" t="str">
            <v>Rp.</v>
          </cell>
          <cell r="F999">
            <v>62249726</v>
          </cell>
          <cell r="G999" t="str">
            <v>/ nos</v>
          </cell>
        </row>
        <row r="1000">
          <cell r="B1000" t="str">
            <v>No.</v>
          </cell>
          <cell r="C1000" t="str">
            <v>Description</v>
          </cell>
          <cell r="H1000" t="str">
            <v>Unit</v>
          </cell>
          <cell r="I1000" t="str">
            <v>Quantity</v>
          </cell>
          <cell r="J1000" t="str">
            <v>Foreign Currency (USD)</v>
          </cell>
          <cell r="L1000" t="str">
            <v>Local Currency (Rp.)</v>
          </cell>
        </row>
        <row r="1001">
          <cell r="J1001" t="str">
            <v>Unit Price</v>
          </cell>
          <cell r="K1001" t="str">
            <v>Amount</v>
          </cell>
          <cell r="L1001" t="str">
            <v>Unit Price</v>
          </cell>
          <cell r="M1001" t="str">
            <v>Amount</v>
          </cell>
        </row>
        <row r="1002">
          <cell r="B1002">
            <v>1</v>
          </cell>
          <cell r="C1002">
            <v>2</v>
          </cell>
          <cell r="H1002">
            <v>3</v>
          </cell>
          <cell r="I1002">
            <v>4</v>
          </cell>
          <cell r="J1002">
            <v>5</v>
          </cell>
          <cell r="K1002">
            <v>6</v>
          </cell>
          <cell r="L1002">
            <v>7</v>
          </cell>
          <cell r="M1002">
            <v>8</v>
          </cell>
        </row>
        <row r="1004">
          <cell r="B1004" t="str">
            <v>A.</v>
          </cell>
          <cell r="C1004" t="str">
            <v>LABOUR</v>
          </cell>
        </row>
        <row r="1012">
          <cell r="B1012" t="str">
            <v>B.</v>
          </cell>
          <cell r="C1012" t="str">
            <v>EQUIPMENT</v>
          </cell>
        </row>
        <row r="1013">
          <cell r="C1013" t="str">
            <v>Erection PC Beam</v>
          </cell>
          <cell r="H1013" t="str">
            <v>Ton</v>
          </cell>
          <cell r="I1013">
            <v>20.399999999999999</v>
          </cell>
          <cell r="L1013">
            <v>300000</v>
          </cell>
          <cell r="M1013">
            <v>6120000</v>
          </cell>
        </row>
        <row r="1014">
          <cell r="C1014" t="str">
            <v>( 1,23 t x 16,6 m = 20,4 t )</v>
          </cell>
        </row>
        <row r="1020">
          <cell r="B1020" t="str">
            <v>C.</v>
          </cell>
          <cell r="C1020" t="str">
            <v>MATERIAL</v>
          </cell>
        </row>
        <row r="1021">
          <cell r="C1021" t="str">
            <v>Furnishing span 16,6 m, H = 90 cm</v>
          </cell>
          <cell r="H1021" t="str">
            <v>No</v>
          </cell>
          <cell r="I1021">
            <v>1</v>
          </cell>
          <cell r="L1021">
            <v>50470660</v>
          </cell>
          <cell r="M1021">
            <v>50470660</v>
          </cell>
        </row>
        <row r="1030">
          <cell r="B1030" t="str">
            <v>D.</v>
          </cell>
          <cell r="C1030" t="str">
            <v>SUB TOTAL</v>
          </cell>
          <cell r="M1030">
            <v>56590660</v>
          </cell>
        </row>
        <row r="1031">
          <cell r="B1031" t="str">
            <v>E.</v>
          </cell>
          <cell r="C1031" t="str">
            <v>OVERHEAD AND PROFIT</v>
          </cell>
          <cell r="H1031">
            <v>0.1</v>
          </cell>
          <cell r="M1031">
            <v>5659066</v>
          </cell>
        </row>
        <row r="1032">
          <cell r="B1032" t="str">
            <v>F.</v>
          </cell>
          <cell r="C1032" t="str">
            <v>TOTAL ( D + E )</v>
          </cell>
          <cell r="M1032">
            <v>62249726</v>
          </cell>
        </row>
        <row r="1033">
          <cell r="C1033" t="str">
            <v>ROUNDED</v>
          </cell>
          <cell r="M1033">
            <v>62249726</v>
          </cell>
        </row>
        <row r="1035">
          <cell r="K1035" t="str">
            <v>Jakarta, August 19th, 2008</v>
          </cell>
        </row>
        <row r="1036">
          <cell r="K1036" t="str">
            <v>Waskita - Adhi J.O.</v>
          </cell>
        </row>
        <row r="1041">
          <cell r="K1041" t="str">
            <v>Ir. Desi Arryani, MM</v>
          </cell>
        </row>
        <row r="1042">
          <cell r="K1042" t="str">
            <v>J.O Representative</v>
          </cell>
        </row>
        <row r="1044">
          <cell r="B1044" t="str">
            <v>UNIT PRICE ANALYSIS</v>
          </cell>
        </row>
        <row r="1046">
          <cell r="B1046" t="str">
            <v>Item No.</v>
          </cell>
          <cell r="D1046" t="str">
            <v>:</v>
          </cell>
        </row>
        <row r="1047">
          <cell r="A1047" t="str">
            <v>An-BRI-01d</v>
          </cell>
          <cell r="B1047" t="str">
            <v>Item Discription</v>
          </cell>
          <cell r="D1047" t="str">
            <v>:</v>
          </cell>
          <cell r="E1047" t="str">
            <v>Furnishing and Erecting PC Beam, span  9.1 m</v>
          </cell>
          <cell r="O1047">
            <v>41239143</v>
          </cell>
          <cell r="P1047" t="str">
            <v>/ nos</v>
          </cell>
        </row>
        <row r="1048">
          <cell r="B1048" t="str">
            <v>Price</v>
          </cell>
          <cell r="D1048" t="str">
            <v>:</v>
          </cell>
          <cell r="E1048" t="str">
            <v>Rp.</v>
          </cell>
          <cell r="F1048">
            <v>41239143</v>
          </cell>
          <cell r="G1048" t="str">
            <v>/ nos</v>
          </cell>
        </row>
        <row r="1050">
          <cell r="B1050" t="str">
            <v>No.</v>
          </cell>
          <cell r="C1050" t="str">
            <v>Description</v>
          </cell>
          <cell r="H1050" t="str">
            <v>Unit</v>
          </cell>
          <cell r="I1050" t="str">
            <v>Quantity</v>
          </cell>
          <cell r="J1050" t="str">
            <v>Foreign Currency (USD)</v>
          </cell>
          <cell r="L1050" t="str">
            <v>Local Currency (Rp.)</v>
          </cell>
        </row>
        <row r="1051">
          <cell r="J1051" t="str">
            <v>Unit Price</v>
          </cell>
          <cell r="K1051" t="str">
            <v>Amount</v>
          </cell>
          <cell r="L1051" t="str">
            <v>Unit Price</v>
          </cell>
          <cell r="M1051" t="str">
            <v>Amount</v>
          </cell>
        </row>
        <row r="1052">
          <cell r="B1052">
            <v>1</v>
          </cell>
          <cell r="C1052">
            <v>2</v>
          </cell>
          <cell r="H1052">
            <v>3</v>
          </cell>
          <cell r="I1052">
            <v>4</v>
          </cell>
          <cell r="J1052">
            <v>5</v>
          </cell>
          <cell r="K1052">
            <v>6</v>
          </cell>
          <cell r="L1052">
            <v>7</v>
          </cell>
          <cell r="M1052">
            <v>8</v>
          </cell>
        </row>
        <row r="1053">
          <cell r="B1053" t="str">
            <v>A.</v>
          </cell>
          <cell r="C1053" t="str">
            <v>LABOUR</v>
          </cell>
        </row>
        <row r="1061">
          <cell r="B1061" t="str">
            <v>B.</v>
          </cell>
          <cell r="C1061" t="str">
            <v>EQUIPMENT</v>
          </cell>
        </row>
        <row r="1062">
          <cell r="C1062" t="str">
            <v>Erection PC Beam</v>
          </cell>
          <cell r="H1062" t="str">
            <v>Ton</v>
          </cell>
          <cell r="I1062">
            <v>11.2</v>
          </cell>
          <cell r="L1062">
            <v>300000</v>
          </cell>
          <cell r="M1062">
            <v>3360000</v>
          </cell>
        </row>
        <row r="1069">
          <cell r="B1069" t="str">
            <v>C.</v>
          </cell>
          <cell r="C1069" t="str">
            <v>MATERIAL</v>
          </cell>
        </row>
        <row r="1070">
          <cell r="C1070" t="str">
            <v>Furnishing span 9,1 m, H = 90 cm</v>
          </cell>
          <cell r="H1070" t="str">
            <v>No</v>
          </cell>
          <cell r="I1070">
            <v>1</v>
          </cell>
          <cell r="L1070">
            <v>34130130</v>
          </cell>
          <cell r="M1070">
            <v>34130130</v>
          </cell>
        </row>
        <row r="1079">
          <cell r="B1079" t="str">
            <v>D.</v>
          </cell>
          <cell r="C1079" t="str">
            <v>SUB TOTAL</v>
          </cell>
          <cell r="M1079">
            <v>37490130</v>
          </cell>
        </row>
        <row r="1080">
          <cell r="B1080" t="str">
            <v>E.</v>
          </cell>
          <cell r="C1080" t="str">
            <v>OVERHEAD AND PROFIT</v>
          </cell>
          <cell r="H1080">
            <v>0.1</v>
          </cell>
          <cell r="M1080">
            <v>3749013</v>
          </cell>
        </row>
        <row r="1081">
          <cell r="B1081" t="str">
            <v>F.</v>
          </cell>
          <cell r="C1081" t="str">
            <v>TOTAL ( D + E )</v>
          </cell>
          <cell r="M1081">
            <v>41239143</v>
          </cell>
        </row>
        <row r="1082">
          <cell r="C1082" t="str">
            <v>ROUNDED</v>
          </cell>
          <cell r="M1082">
            <v>41239143</v>
          </cell>
        </row>
        <row r="1084">
          <cell r="K1084" t="str">
            <v>Jakarta, August 19th, 2008</v>
          </cell>
        </row>
        <row r="1085">
          <cell r="K1085" t="str">
            <v>Waskita - Adhi J.O.</v>
          </cell>
        </row>
        <row r="1090">
          <cell r="K1090" t="str">
            <v>Ir. Desi Arryani, MM</v>
          </cell>
        </row>
        <row r="1091">
          <cell r="K1091" t="str">
            <v>J.O Representative</v>
          </cell>
        </row>
        <row r="1093">
          <cell r="B1093" t="str">
            <v>UNIT PRICE ANALYSIS</v>
          </cell>
        </row>
        <row r="1095">
          <cell r="B1095" t="str">
            <v>Item No.</v>
          </cell>
          <cell r="D1095" t="str">
            <v>:</v>
          </cell>
        </row>
        <row r="1096">
          <cell r="A1096" t="str">
            <v>BQ 4.1 / 18</v>
          </cell>
          <cell r="B1096" t="str">
            <v>Item Discription</v>
          </cell>
          <cell r="D1096" t="str">
            <v>:</v>
          </cell>
          <cell r="E1096" t="str">
            <v>Erecting PC Beam, span  24.6 m,  H 90</v>
          </cell>
          <cell r="O1096">
            <v>37543143</v>
          </cell>
          <cell r="P1096" t="str">
            <v>/ nos</v>
          </cell>
        </row>
        <row r="1097">
          <cell r="B1097" t="str">
            <v>Price</v>
          </cell>
          <cell r="D1097" t="str">
            <v>:</v>
          </cell>
          <cell r="E1097" t="str">
            <v>Rp.</v>
          </cell>
          <cell r="F1097">
            <v>37543143</v>
          </cell>
          <cell r="G1097" t="str">
            <v>/ nos</v>
          </cell>
        </row>
        <row r="1099">
          <cell r="B1099" t="str">
            <v>No.</v>
          </cell>
          <cell r="C1099" t="str">
            <v>Description</v>
          </cell>
          <cell r="H1099" t="str">
            <v>Unit</v>
          </cell>
          <cell r="I1099" t="str">
            <v>Quantity</v>
          </cell>
          <cell r="J1099" t="str">
            <v>Foreign Currency (USD)</v>
          </cell>
          <cell r="L1099" t="str">
            <v>Local Currency (Rp.)</v>
          </cell>
        </row>
        <row r="1100">
          <cell r="J1100" t="str">
            <v>Unit Price</v>
          </cell>
          <cell r="K1100" t="str">
            <v>Amount</v>
          </cell>
          <cell r="L1100" t="str">
            <v>Unit Price</v>
          </cell>
          <cell r="M1100" t="str">
            <v>Amount</v>
          </cell>
        </row>
        <row r="1101">
          <cell r="B1101">
            <v>1</v>
          </cell>
          <cell r="C1101">
            <v>2</v>
          </cell>
          <cell r="H1101">
            <v>3</v>
          </cell>
          <cell r="I1101">
            <v>4</v>
          </cell>
          <cell r="J1101">
            <v>5</v>
          </cell>
          <cell r="K1101">
            <v>6</v>
          </cell>
          <cell r="L1101">
            <v>7</v>
          </cell>
          <cell r="M1101">
            <v>8</v>
          </cell>
        </row>
        <row r="1102">
          <cell r="B1102" t="str">
            <v>A.</v>
          </cell>
          <cell r="C1102" t="str">
            <v>LABOUR</v>
          </cell>
        </row>
        <row r="1110">
          <cell r="B1110" t="str">
            <v>B.</v>
          </cell>
          <cell r="C1110" t="str">
            <v>EQUIPMENT</v>
          </cell>
        </row>
        <row r="1118">
          <cell r="B1118" t="str">
            <v>C.</v>
          </cell>
          <cell r="C1118" t="str">
            <v>MATERIAL</v>
          </cell>
        </row>
        <row r="1119">
          <cell r="C1119" t="str">
            <v>Erecting span 24,6 m, H = 0.90 m</v>
          </cell>
          <cell r="H1119" t="str">
            <v>nos</v>
          </cell>
          <cell r="I1119">
            <v>1</v>
          </cell>
          <cell r="L1119">
            <v>34130130</v>
          </cell>
          <cell r="M1119">
            <v>34130130</v>
          </cell>
        </row>
        <row r="1126">
          <cell r="B1126" t="str">
            <v>D.</v>
          </cell>
          <cell r="C1126" t="str">
            <v>SUB TOTAL</v>
          </cell>
          <cell r="M1126">
            <v>34130130</v>
          </cell>
        </row>
        <row r="1127">
          <cell r="B1127" t="str">
            <v>E.</v>
          </cell>
          <cell r="C1127" t="str">
            <v>OVERHEAD AND PROFIT</v>
          </cell>
          <cell r="H1127">
            <v>0.1</v>
          </cell>
          <cell r="M1127">
            <v>3413013</v>
          </cell>
        </row>
        <row r="1128">
          <cell r="B1128" t="str">
            <v>F.</v>
          </cell>
          <cell r="C1128" t="str">
            <v>TOTAL ( D + E )</v>
          </cell>
          <cell r="M1128">
            <v>37543143</v>
          </cell>
        </row>
        <row r="1129">
          <cell r="C1129" t="str">
            <v>ROUNDED</v>
          </cell>
          <cell r="M1129">
            <v>37543143</v>
          </cell>
        </row>
      </sheetData>
      <sheetData sheetId="6"/>
      <sheetData sheetId="7"/>
      <sheetData sheetId="8"/>
      <sheetData sheetId="9"/>
      <sheetData sheetId="10"/>
      <sheetData sheetId="11" refreshError="1"/>
      <sheetData sheetId="12" refreshError="1"/>
      <sheetData sheetId="13" refreshError="1"/>
      <sheetData sheetId="14" refreshError="1"/>
      <sheetData sheetId="15">
        <row r="3">
          <cell r="N3">
            <v>0.1</v>
          </cell>
        </row>
      </sheetData>
      <sheetData sheetId="16"/>
      <sheetData sheetId="17"/>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Set>
  </externalBook>
</externalLink>
</file>

<file path=xl/externalLinks/externalLink331.xml><?xml version="1.0" encoding="utf-8"?>
<externalLink xmlns="http://schemas.openxmlformats.org/spreadsheetml/2006/main">
  <externalBook xmlns:r="http://schemas.openxmlformats.org/officeDocument/2006/relationships" r:id="rId1">
    <sheetNames>
      <sheetName val="h.satuan"/>
      <sheetName val="Alat"/>
      <sheetName val="PP"/>
      <sheetName val="bau"/>
      <sheetName val="bank"/>
      <sheetName val="Rupa2"/>
      <sheetName val="MAP"/>
      <sheetName val="Summary"/>
      <sheetName val="BOQ"/>
      <sheetName val="DaftarHS"/>
      <sheetName val="Analisa"/>
      <sheetName val="Enc14b"/>
      <sheetName val="Enc14"/>
      <sheetName val="Estimated CF"/>
      <sheetName val="Sheet2"/>
      <sheetName val="Sheet3"/>
      <sheetName val="Jml Alat"/>
      <sheetName val="DayWork"/>
      <sheetName val="BQDaywork"/>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refreshError="1"/>
      <sheetData sheetId="12">
        <row r="14">
          <cell r="D14" t="str">
            <v>A. DEWATERING &amp; COVERING WORK</v>
          </cell>
          <cell r="F14" t="str">
            <v>1-A</v>
          </cell>
        </row>
        <row r="15">
          <cell r="D15" t="str">
            <v>B. MOBILISATION / DEMOBILISATION</v>
          </cell>
          <cell r="F15" t="str">
            <v>1-B</v>
          </cell>
        </row>
        <row r="16">
          <cell r="F16">
            <v>0</v>
          </cell>
        </row>
        <row r="17">
          <cell r="D17" t="str">
            <v>DEMOLISHING</v>
          </cell>
          <cell r="F17">
            <v>2</v>
          </cell>
        </row>
        <row r="18">
          <cell r="D18" t="str">
            <v>Demolition of wet masonry</v>
          </cell>
          <cell r="F18" t="str">
            <v>9-1-01</v>
          </cell>
        </row>
        <row r="19">
          <cell r="F19">
            <v>0</v>
          </cell>
        </row>
        <row r="20">
          <cell r="D20" t="str">
            <v>EXCAVATION</v>
          </cell>
          <cell r="F20">
            <v>3</v>
          </cell>
        </row>
        <row r="21">
          <cell r="D21" t="str">
            <v>Excavation of common soil by machinery</v>
          </cell>
          <cell r="F21" t="str">
            <v>2-1-01;5-1-01;8-1-01;9-2-01</v>
          </cell>
        </row>
        <row r="22">
          <cell r="D22" t="str">
            <v>Excavation of sand-gravel by machinery</v>
          </cell>
          <cell r="F22" t="str">
            <v>6-1-01</v>
          </cell>
        </row>
        <row r="23">
          <cell r="D23" t="str">
            <v>Excavation of common soil by Man - power</v>
          </cell>
          <cell r="F23" t="str">
            <v>4-1-01</v>
          </cell>
        </row>
        <row r="24">
          <cell r="D24" t="str">
            <v>Excavation of common soil by machinery (Carrying out)</v>
          </cell>
          <cell r="F24" t="str">
            <v>3-1-01</v>
          </cell>
        </row>
        <row r="25">
          <cell r="F25">
            <v>0</v>
          </cell>
        </row>
        <row r="26">
          <cell r="D26" t="str">
            <v>EMBANKMENT</v>
          </cell>
          <cell r="F26">
            <v>4</v>
          </cell>
        </row>
        <row r="27">
          <cell r="D27" t="str">
            <v>Embankment of common soil by machinery</v>
          </cell>
          <cell r="F27" t="str">
            <v>4-2-01</v>
          </cell>
        </row>
        <row r="28">
          <cell r="D28" t="str">
            <v>Sodding</v>
          </cell>
          <cell r="F28" t="str">
            <v>2-2-01</v>
          </cell>
        </row>
        <row r="29">
          <cell r="F29">
            <v>0</v>
          </cell>
        </row>
        <row r="30">
          <cell r="D30" t="str">
            <v>BACKFILL</v>
          </cell>
          <cell r="F30">
            <v>5</v>
          </cell>
        </row>
        <row r="31">
          <cell r="D31" t="str">
            <v>Backfill of common soil by machinery</v>
          </cell>
          <cell r="F31" t="str">
            <v>2-3-01</v>
          </cell>
        </row>
        <row r="32">
          <cell r="F32">
            <v>0</v>
          </cell>
        </row>
        <row r="33">
          <cell r="D33" t="str">
            <v>CONCRETE</v>
          </cell>
          <cell r="F33">
            <v>6</v>
          </cell>
        </row>
        <row r="34">
          <cell r="D34" t="str">
            <v>Concrete class-A (K = 23-kN/mm2)</v>
          </cell>
          <cell r="F34" t="str">
            <v>9-4-01</v>
          </cell>
        </row>
        <row r="35">
          <cell r="D35" t="str">
            <v>Concrete class-B (K = 23-kN/mm2)</v>
          </cell>
          <cell r="F35" t="str">
            <v>4-3-01;5-3-01;9-4-02</v>
          </cell>
        </row>
        <row r="36">
          <cell r="D36" t="str">
            <v>Concrete class-C (K = 18-kN/mm2)</v>
          </cell>
          <cell r="F36" t="str">
            <v>4-4-01;5-3-02;6-2-01;8-2-01</v>
          </cell>
        </row>
        <row r="37">
          <cell r="D37" t="str">
            <v>Reinforcing steel bar (Deformed)</v>
          </cell>
          <cell r="F37" t="str">
            <v>2-4-02;4-3-02;5-3-03;6-2-02;8-2-02</v>
          </cell>
        </row>
        <row r="38">
          <cell r="D38" t="str">
            <v>Form Work and Removal</v>
          </cell>
          <cell r="F38" t="str">
            <v>2-4-03;4-3-03;5-3-04;6-2-03;8-2-03;9-4-03</v>
          </cell>
        </row>
        <row r="39">
          <cell r="D39" t="str">
            <v>Form Support and Removal</v>
          </cell>
          <cell r="F39" t="str">
            <v>4-3-04;5-3-05</v>
          </cell>
        </row>
        <row r="40">
          <cell r="F40">
            <v>0</v>
          </cell>
        </row>
        <row r="41">
          <cell r="D41" t="str">
            <v>WET MASONRY</v>
          </cell>
          <cell r="F41">
            <v>7</v>
          </cell>
        </row>
        <row r="42">
          <cell r="D42" t="str">
            <v>Wet masonry type-A (1 Pc : 3 Sand)</v>
          </cell>
          <cell r="F42" t="str">
            <v>2-5-01;3-3-01;5-4-01;9-5-01</v>
          </cell>
        </row>
        <row r="43">
          <cell r="D43" t="str">
            <v>Wet masonry type-B (1 Pc : 4 Sand)</v>
          </cell>
          <cell r="F43" t="str">
            <v>2-5-02;3-302;4-4-01;5-4-02;6-3-01;8-3-01;9-5-02</v>
          </cell>
        </row>
        <row r="44">
          <cell r="D44" t="str">
            <v>Plastering (1 Pc : 3 Sand)</v>
          </cell>
          <cell r="F44" t="str">
            <v>3-3-03;4-4-02;6-3-02;8-3-02</v>
          </cell>
        </row>
        <row r="45">
          <cell r="D45" t="str">
            <v>Pointing (1 Pc : 2 Sand)</v>
          </cell>
          <cell r="F45" t="str">
            <v>3-3-04;6-3-03;8-3-03</v>
          </cell>
        </row>
        <row r="46">
          <cell r="F46">
            <v>0</v>
          </cell>
        </row>
        <row r="47">
          <cell r="D47" t="str">
            <v>BRIDGE AND IRR CROSS STRUCTURE STEEL WORK</v>
          </cell>
          <cell r="F47">
            <v>8</v>
          </cell>
        </row>
        <row r="48">
          <cell r="D48" t="str">
            <v>Hand rail for bridge Ø 3" galvanize</v>
          </cell>
          <cell r="F48" t="str">
            <v>5-5-01</v>
          </cell>
        </row>
        <row r="49">
          <cell r="D49" t="str">
            <v>Steel works for irrigation crossing structure</v>
          </cell>
          <cell r="F49" t="str">
            <v>4-5-01</v>
          </cell>
        </row>
        <row r="50">
          <cell r="D50" t="str">
            <v>Bearing Plate</v>
          </cell>
          <cell r="F50" t="str">
            <v>4-5-02;5-5-02</v>
          </cell>
        </row>
        <row r="51">
          <cell r="D51" t="str">
            <v>a. Elastomeric Type - D (40 x 50 x 5) cm</v>
          </cell>
          <cell r="F51">
            <v>0</v>
          </cell>
        </row>
        <row r="52">
          <cell r="D52" t="str">
            <v>Provision of prestressed concrete pile 60 cm dia</v>
          </cell>
          <cell r="F52" t="str">
            <v>5-5-03</v>
          </cell>
        </row>
        <row r="53">
          <cell r="D53" t="str">
            <v>Driving of concrete pile</v>
          </cell>
          <cell r="F53" t="str">
            <v>5-5-04</v>
          </cell>
        </row>
        <row r="54">
          <cell r="D54" t="str">
            <v>Steel profile (L) for bridge curb</v>
          </cell>
          <cell r="F54" t="str">
            <v>4-5-04;5-5-05</v>
          </cell>
        </row>
        <row r="55">
          <cell r="D55" t="str">
            <v>Provision of PCL Beam for 35 m span lenght</v>
          </cell>
          <cell r="F55" t="str">
            <v>5-5-06</v>
          </cell>
        </row>
        <row r="56">
          <cell r="D56" t="str">
            <v>Provision of outer diaphragm (30-35 m span)</v>
          </cell>
          <cell r="F56" t="str">
            <v>5-5-07</v>
          </cell>
        </row>
        <row r="57">
          <cell r="D57" t="str">
            <v>Provision of inner diaphragm (30-35 m span)</v>
          </cell>
          <cell r="F57" t="str">
            <v>5-5-08</v>
          </cell>
        </row>
        <row r="58">
          <cell r="D58" t="str">
            <v>Provision of deck slab (30-35 m span)</v>
          </cell>
          <cell r="F58" t="str">
            <v>5-5-09</v>
          </cell>
        </row>
        <row r="59">
          <cell r="D59" t="str">
            <v>Erection of PCL beam inch diaphragm &amp; deck</v>
          </cell>
          <cell r="F59" t="str">
            <v>5-5-10</v>
          </cell>
        </row>
        <row r="60">
          <cell r="F60">
            <v>0</v>
          </cell>
        </row>
        <row r="61">
          <cell r="D61" t="str">
            <v>MISCELLANEOUS WORK</v>
          </cell>
          <cell r="F61">
            <v>9</v>
          </cell>
        </row>
        <row r="62">
          <cell r="D62" t="str">
            <v>PVC Pipe 5 cm dia for weep holes</v>
          </cell>
          <cell r="F62" t="str">
            <v>2-6-01;6-4-01;9-6-01</v>
          </cell>
        </row>
        <row r="63">
          <cell r="D63" t="str">
            <v>Furnish &amp; Installation of water rubber stop</v>
          </cell>
          <cell r="F63" t="str">
            <v>2-6-02;4-6-02;8-4-01</v>
          </cell>
        </row>
        <row r="64">
          <cell r="D64" t="str">
            <v>Joint Filler</v>
          </cell>
          <cell r="F64" t="str">
            <v>2-6-03;4-6-03</v>
          </cell>
        </row>
        <row r="65">
          <cell r="D65" t="str">
            <v>Joint Sealant</v>
          </cell>
          <cell r="F65" t="str">
            <v>2-6-04</v>
          </cell>
        </row>
        <row r="66">
          <cell r="D66" t="str">
            <v>Stoplog</v>
          </cell>
          <cell r="F66" t="str">
            <v>4-6-01</v>
          </cell>
        </row>
        <row r="67">
          <cell r="D67" t="str">
            <v>Gabion work</v>
          </cell>
          <cell r="F67" t="str">
            <v>9-6-02</v>
          </cell>
        </row>
        <row r="68">
          <cell r="D68" t="str">
            <v>Concrete pipe dia 0,50 m for culvert</v>
          </cell>
          <cell r="F68" t="str">
            <v>4-6-04</v>
          </cell>
        </row>
      </sheetData>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32.xml><?xml version="1.0" encoding="utf-8"?>
<externalLink xmlns="http://schemas.openxmlformats.org/spreadsheetml/2006/main">
  <externalBook xmlns:r="http://schemas.openxmlformats.org/officeDocument/2006/relationships" r:id="rId1">
    <sheetNames>
      <sheetName val="1 data-awal"/>
      <sheetName val="rekap"/>
      <sheetName val="boq"/>
      <sheetName val="ana-alat"/>
      <sheetName val="ana-bahan"/>
      <sheetName val="hs-dasar"/>
      <sheetName val="ur-analisa"/>
      <sheetName val="analisa"/>
      <sheetName val="mob"/>
      <sheetName val="Sheet11"/>
      <sheetName val="Sheet10"/>
      <sheetName val="Sheet9"/>
      <sheetName val="Sheet8"/>
      <sheetName val="Sheet7"/>
      <sheetName val="Sheet3"/>
    </sheetNames>
    <sheetDataSet>
      <sheetData sheetId="0"/>
      <sheetData sheetId="1" refreshError="1">
        <row r="10">
          <cell r="J10" t="str">
            <v>NATAL - TABUYUNG ( EFF. 12,00 KM )</v>
          </cell>
        </row>
        <row r="12">
          <cell r="J12" t="str">
            <v>PT. ISTAKA KARYA (Persero)</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333.xml><?xml version="1.0" encoding="utf-8"?>
<externalLink xmlns="http://schemas.openxmlformats.org/spreadsheetml/2006/main">
  <externalBook xmlns:r="http://schemas.openxmlformats.org/officeDocument/2006/relationships" r:id="rId1">
    <sheetNames>
      <sheetName val="samsidb"/>
      <sheetName val="TOTAL"/>
      <sheetName val="Divisi1"/>
      <sheetName val="JLR17"/>
      <sheetName val="SEBALIK"/>
      <sheetName val="SAPAI"/>
      <sheetName val="CERUCUK"/>
      <sheetName val="TotalWK"/>
      <sheetName val="JALUR17"/>
      <sheetName val="wkawal"/>
    </sheetNames>
    <sheetDataSet>
      <sheetData sheetId="0" refreshError="1"/>
      <sheetData sheetId="1"/>
      <sheetData sheetId="2">
        <row r="83">
          <cell r="AW83">
            <v>22119587424.66</v>
          </cell>
        </row>
      </sheetData>
      <sheetData sheetId="3"/>
      <sheetData sheetId="4"/>
      <sheetData sheetId="5"/>
      <sheetData sheetId="6"/>
      <sheetData sheetId="7" refreshError="1"/>
      <sheetData sheetId="8" refreshError="1"/>
      <sheetData sheetId="9" refreshError="1"/>
    </sheetDataSet>
  </externalBook>
</externalLink>
</file>

<file path=xl/externalLinks/externalLink334.xml><?xml version="1.0" encoding="utf-8"?>
<externalLink xmlns="http://schemas.openxmlformats.org/spreadsheetml/2006/main">
  <externalBook xmlns:r="http://schemas.openxmlformats.org/officeDocument/2006/relationships" r:id="rId1">
    <sheetNames>
      <sheetName val="Rekap"/>
      <sheetName val="Kuantitas"/>
      <sheetName val="Analisa"/>
      <sheetName val="DUB"/>
      <sheetName val="jadwal"/>
    </sheetNames>
    <sheetDataSet>
      <sheetData sheetId="0"/>
      <sheetData sheetId="1"/>
      <sheetData sheetId="2"/>
      <sheetData sheetId="3">
        <row r="9">
          <cell r="F9">
            <v>24000</v>
          </cell>
        </row>
        <row r="11">
          <cell r="F11">
            <v>50000</v>
          </cell>
        </row>
        <row r="22">
          <cell r="F22">
            <v>10000</v>
          </cell>
        </row>
        <row r="23">
          <cell r="F23">
            <v>37400</v>
          </cell>
        </row>
      </sheetData>
      <sheetData sheetId="4"/>
    </sheetDataSet>
  </externalBook>
</externalLink>
</file>

<file path=xl/externalLinks/externalLink335.xml><?xml version="1.0" encoding="utf-8"?>
<externalLink xmlns="http://schemas.openxmlformats.org/spreadsheetml/2006/main">
  <externalBook xmlns:r="http://schemas.openxmlformats.org/officeDocument/2006/relationships" r:id="rId1">
    <sheetNames>
      <sheetName val="link"/>
      <sheetName val="OPNAME"/>
      <sheetName val="SCHEDULE"/>
      <sheetName val="STRIP MAP"/>
      <sheetName val="SERTIFIKAT"/>
      <sheetName val="REKAP"/>
      <sheetName val="sampul"/>
      <sheetName val="REKAP VOLUME"/>
      <sheetName val="REKAP-cco"/>
      <sheetName val="Volume +&amp;-"/>
      <sheetName val="Bulanan"/>
      <sheetName val="beton k250"/>
      <sheetName val="beton k125"/>
      <sheetName val="Besi"/>
      <sheetName val="PAS. BATU"/>
      <sheetName val="T. Pilihan Baru"/>
      <sheetName val="Galian"/>
      <sheetName val="Pny.bdn jalan"/>
      <sheetName val="MARKA"/>
      <sheetName val="LPA"/>
      <sheetName val="LPB"/>
      <sheetName val="LPA - bahu"/>
      <sheetName val="LPB - bahu "/>
      <sheetName val="burtu"/>
      <sheetName val="AC-BC"/>
      <sheetName val="AC-WC"/>
      <sheetName val="Lapis perekat"/>
      <sheetName val="Lapis resap Pengik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336.xml><?xml version="1.0" encoding="utf-8"?>
<externalLink xmlns="http://schemas.openxmlformats.org/spreadsheetml/2006/main">
  <externalBook xmlns:r="http://schemas.openxmlformats.org/officeDocument/2006/relationships" r:id="rId1">
    <sheetNames>
      <sheetName val="Sheet1"/>
      <sheetName val="Sheet4"/>
      <sheetName val="Sheet2"/>
      <sheetName val="Sheet3"/>
      <sheetName val="Sheet2 (2)"/>
      <sheetName val="PegawaiUNIB"/>
      <sheetName val="Form Gaji FISIP"/>
      <sheetName val="Tabel Rapel FISIP"/>
      <sheetName val="Form Rapel FISIP"/>
      <sheetName val="Sheet5"/>
      <sheetName val="Sheet6"/>
      <sheetName val="Sheet7"/>
      <sheetName val="Sheet8"/>
      <sheetName val="Sheet9"/>
      <sheetName val="Sheet10"/>
      <sheetName val="Sheet11"/>
      <sheetName val="Sheet12"/>
      <sheetName val="KULIT"/>
      <sheetName val="Hlm 1"/>
      <sheetName val="Hlm 2"/>
      <sheetName val="Hlm 3,4"/>
      <sheetName val="Hlm 5,6"/>
      <sheetName val="Hlm 7"/>
      <sheetName val="Hlm 9-10"/>
      <sheetName val="Hlm 11"/>
      <sheetName val="UMK 12"/>
      <sheetName val="SPP-SPM Hlm 13"/>
      <sheetName val="PAJAK Hlm 14"/>
      <sheetName val="RIIL-15"/>
      <sheetName val="LABUL Hlm 16"/>
      <sheetName val="PANDANGAN"/>
      <sheetName val="UTK PENGUJIAN"/>
      <sheetName val="RAB NEO (2)"/>
      <sheetName val="OE BAHAN"/>
      <sheetName val="OE Analisa"/>
      <sheetName val="OE RAB"/>
      <sheetName val="OE REKAP"/>
      <sheetName val="BAHAN"/>
      <sheetName val="Analisa"/>
      <sheetName val="RAB"/>
      <sheetName val="REKAP"/>
      <sheetName val="Jadwal"/>
      <sheetName val="Jadwal Kontrak"/>
      <sheetName val="Nego"/>
      <sheetName val="RAB Kontrak"/>
      <sheetName val="REKAP Kontrak"/>
      <sheetName val="REKAP Kontrak (2)"/>
      <sheetName val="Upah&amp;Bhn"/>
      <sheetName val="anl"/>
      <sheetName val="JDL BAHAN"/>
      <sheetName val="sche"/>
      <sheetName val="Jadwal Personil inti"/>
      <sheetName val="L-1.2-1"/>
      <sheetName val="L-1.2-2"/>
      <sheetName val="Anl EI"/>
      <sheetName val="U Anl Bahan"/>
      <sheetName val="U Agregat"/>
      <sheetName val="H.Upah"/>
      <sheetName val="H.Bahan"/>
      <sheetName val="Quarry"/>
      <sheetName val="Sewa Alat"/>
      <sheetName val="MPU"/>
      <sheetName val="TS"/>
      <sheetName val="TS A"/>
      <sheetName val="TS M"/>
      <sheetName val="TS P"/>
      <sheetName val="On Site"/>
      <sheetName val="SUb"/>
      <sheetName val="Rekap MP"/>
      <sheetName val="MPU (2)"/>
      <sheetName val="MPUtama"/>
      <sheetName val="TKDN"/>
      <sheetName val="nwp"/>
      <sheetName val="Plant Batu"/>
      <sheetName val="Plant Aspal"/>
      <sheetName val="Plant Beton"/>
      <sheetName val="Anl-Alat"/>
      <sheetName val="RAB 1"/>
      <sheetName val="H. BAHAN"/>
      <sheetName val="ANLS 2007"/>
      <sheetName val="A"/>
      <sheetName val="HARGA"/>
      <sheetName val="REKAP "/>
      <sheetName val="Persi"/>
      <sheetName val="3 RKB + KTR"/>
      <sheetName val="WC"/>
      <sheetName val="Srbguna"/>
      <sheetName val="Asr Guru"/>
      <sheetName val="Pompa"/>
      <sheetName val="Site Dev"/>
      <sheetName val="Furnit"/>
      <sheetName val="REKAP FISIK"/>
      <sheetName val="BOS"/>
      <sheetName val="insentif"/>
      <sheetName val="Adm"/>
      <sheetName val="Peng.buku"/>
      <sheetName val="sppb"/>
      <sheetName val="1 RKB + 1 Kantor"/>
      <sheetName val="Bangsal"/>
      <sheetName val="cek"/>
      <sheetName val="Ruang Kelas"/>
      <sheetName val="Pagar"/>
      <sheetName val="Sub-Kont"/>
      <sheetName val="Rekap MPU"/>
      <sheetName val="MPU1"/>
      <sheetName val="MPU2"/>
      <sheetName val="MPU3"/>
      <sheetName val="S. Penawaran"/>
      <sheetName val="S. Pernyataan"/>
      <sheetName val="S.Teknis"/>
      <sheetName val="Personil Inti"/>
      <sheetName val="Peralatan Utama"/>
      <sheetName val="REK"/>
      <sheetName val="Perh. Volume"/>
      <sheetName val="P.raja"/>
      <sheetName val="mns.tue"/>
      <sheetName val="L. kawat"/>
      <sheetName val="TDT"/>
      <sheetName val="INFO"/>
      <sheetName val="Jadwal Pelaksanaan"/>
      <sheetName val="BASIC"/>
      <sheetName val="ALAT"/>
      <sheetName val="MOBIL"/>
      <sheetName val="DIV.2.1"/>
      <sheetName val="DIV.2.2"/>
      <sheetName val="DIV.2.2 (1)"/>
      <sheetName val="DIV.2.2 (2)"/>
      <sheetName val="DIV.3.2 (1)"/>
      <sheetName val="DIV.3.2 (3)"/>
      <sheetName val="DIV.3.2(4)"/>
      <sheetName val="DIV.3.2 (5)"/>
      <sheetName val="DIV.3.3"/>
      <sheetName val="DIV.4.2 (2)"/>
      <sheetName val="AGGR.HALUS &amp; KASAR"/>
      <sheetName val="KAP.PLANT"/>
      <sheetName val="ANLS. ON SITE"/>
      <sheetName val="AGGR.KELAS B"/>
      <sheetName val="AGGR.KELAS C"/>
      <sheetName val="AGGR.KELAS A"/>
      <sheetName val="DIV.5.1 (1)"/>
      <sheetName val="DIV.5.1 (2)"/>
      <sheetName val="DIV.6.1 (1)"/>
      <sheetName val="DIV.6.3 (6)"/>
      <sheetName val="DIV.7.1 (5)"/>
      <sheetName val="DIV.7.1 (6)"/>
      <sheetName val="DIV.7.3 (1)"/>
      <sheetName val="DIV.7.9 (1)"/>
      <sheetName val="DIV.7.10 (2)"/>
      <sheetName val="cth anal"/>
      <sheetName val="PBERSIHAN"/>
      <sheetName val="ANALISA EXCAVATOR"/>
      <sheetName val="ANALISA SATUAN"/>
      <sheetName val="Analisa Teknik"/>
      <sheetName val="ANALISA TEKNIS"/>
      <sheetName val="ANL.TEKNIS"/>
      <sheetName val="DAFTAR HARGA"/>
      <sheetName val="Anl.Excavator"/>
      <sheetName val="Anl. TP"/>
      <sheetName val="GALIAN MP"/>
      <sheetName val="TIMBUNAN MP"/>
      <sheetName val="TIMBUNAN DTG MP"/>
      <sheetName val="BONGKARAN"/>
      <sheetName val="PAS. BATU"/>
      <sheetName val="PLESTER"/>
      <sheetName val="DRAIN HOLE"/>
      <sheetName val="BETON 1;2;3"/>
      <sheetName val="PAS BRONJONG"/>
      <sheetName val="BATU KOSONG"/>
      <sheetName val="PMSNGAN GEOTEXTILE"/>
      <sheetName val="TIME SCHEDULE"/>
      <sheetName val="Roler"/>
      <sheetName val="Dozer"/>
      <sheetName val="Beko"/>
      <sheetName val="Truck"/>
      <sheetName val="J.Faktor"/>
      <sheetName val="Analisa Alat"/>
      <sheetName val="L.Selatan"/>
      <sheetName val="L.Utara"/>
      <sheetName val="Cunda"/>
      <sheetName val="Kandang"/>
      <sheetName val="Paloh Timur"/>
      <sheetName val="Paloh Barat"/>
      <sheetName val="Peunteut"/>
      <sheetName val="Meuraksa"/>
      <sheetName val="BoQ"/>
      <sheetName val="Anl."/>
      <sheetName val="Sche Bhn"/>
      <sheetName val="RAP"/>
      <sheetName val="Sche lap"/>
      <sheetName val="BESI"/>
      <sheetName val="REKAP TOTAL"/>
      <sheetName val="HIT"/>
      <sheetName val="anlisa teknik"/>
      <sheetName val="JDL ALAT"/>
      <sheetName val="EE"/>
      <sheetName val="Hit Vol"/>
      <sheetName val="HARGA BAHAN"/>
      <sheetName val="1. KUA PEUREULAK BARAT"/>
      <sheetName val="2. KUA INDRA MAKMUR"/>
      <sheetName val="3. GEDUNG KEMENAG A. TIMUR"/>
      <sheetName val="4. KEMENAG A. TIMUR"/>
      <sheetName val="5. KEMENAG A. TIMUR"/>
      <sheetName val="6. KEMENAG A. TIMUR"/>
      <sheetName val="7. KEMENAG A. TIMUR"/>
      <sheetName val="8. KEMENAG A. TIMUR"/>
      <sheetName val="9. KEMENAG A. TIMUR"/>
      <sheetName val="10. KEMENAG A. TIMUR"/>
      <sheetName val="11. MAS IDI CUT"/>
      <sheetName val="12. MIS BABUTTAQWA"/>
      <sheetName val="13. MIS BUSTANUL SUQRA"/>
      <sheetName val="14. MIS TAMPAK"/>
      <sheetName val="15. MTsS KP. BEUSA"/>
      <sheetName val="16. MTsS DAMA PUTEH"/>
      <sheetName val="17. MTsS DARUL FALAH"/>
      <sheetName val="18. MTsS BUKET BATA"/>
      <sheetName val="19. MAS DARUN NAJA"/>
      <sheetName val="20. MIS BINA BENIH BANGSA"/>
      <sheetName val="21. MTs DARUL SA'ADAH"/>
      <sheetName val="22. MTsS DARUSSA'ADAH"/>
      <sheetName val="23. MAN IDI"/>
      <sheetName val="24. MAN IDI"/>
      <sheetName val="25. MAN IDI"/>
      <sheetName val="26. MAN SIMPANG ULIM"/>
      <sheetName val="27. MAN SIMPANG ULIM"/>
      <sheetName val="28. MAN SIMPANG ULIM"/>
      <sheetName val="29. MAN SIMPANG ULIM"/>
      <sheetName val="30. MIN BLANG BUKET KUTA"/>
      <sheetName val="31. MIN BUKIT BATA"/>
      <sheetName val="32. MIN DAMA PUTEH"/>
      <sheetName val="33. MIN LUENG SA"/>
      <sheetName val="34. MIN MEUNASAH TEUNGOH "/>
      <sheetName val="35. MIN SIMPANG IV"/>
      <sheetName val="36. MIN TANJUNG TUALANG"/>
      <sheetName val="37. MTsN IDI"/>
      <sheetName val="38. MTsN MADAT"/>
      <sheetName val="39. MTsN SIMPANG ULIN"/>
      <sheetName val="Activity Plan"/>
      <sheetName val="Seed Starting Log"/>
      <sheetName val="Task List"/>
      <sheetName val="Garden Planning Grid"/>
      <sheetName val="JADWAL PELELANGAN"/>
      <sheetName val="Data Mail Merge"/>
      <sheetName val="ADMIN WORK PLAN "/>
      <sheetName val="2. MTsS SUAK BILIE"/>
      <sheetName val="PENAWARAN"/>
      <sheetName val="NEGOSIASI"/>
      <sheetName val="Hasil Klarifikasi Nego"/>
      <sheetName val="MTsS SUAK BILIE"/>
      <sheetName val="Harga Satuan"/>
      <sheetName val="Persen"/>
      <sheetName val="HPS"/>
      <sheetName val="bq"/>
      <sheetName val="KoefExc_Dump_Vibro"/>
      <sheetName val="DUB"/>
      <sheetName val="Gedung Kantor"/>
      <sheetName val="Srt Pnwrn"/>
      <sheetName val="ANALISA SNI"/>
      <sheetName val="D.BAH.2"/>
      <sheetName val="Daf. Upah"/>
      <sheetName val="ceklist"/>
      <sheetName val="B. Acara"/>
    </sheetNames>
    <sheetDataSet>
      <sheetData sheetId="0" refreshError="1"/>
      <sheetData sheetId="1" refreshError="1">
        <row r="1">
          <cell r="A1">
            <v>0</v>
          </cell>
          <cell r="B1" t="str">
            <v>Nol</v>
          </cell>
        </row>
        <row r="2">
          <cell r="A2">
            <v>1</v>
          </cell>
          <cell r="B2" t="str">
            <v>Satu</v>
          </cell>
        </row>
        <row r="3">
          <cell r="A3">
            <v>2</v>
          </cell>
          <cell r="B3" t="str">
            <v>Dua</v>
          </cell>
        </row>
        <row r="4">
          <cell r="A4">
            <v>3</v>
          </cell>
          <cell r="B4" t="str">
            <v>Tiga</v>
          </cell>
        </row>
        <row r="5">
          <cell r="A5">
            <v>4</v>
          </cell>
          <cell r="B5" t="str">
            <v>Empat</v>
          </cell>
        </row>
        <row r="6">
          <cell r="A6">
            <v>5</v>
          </cell>
          <cell r="B6" t="str">
            <v>Lima</v>
          </cell>
        </row>
        <row r="7">
          <cell r="A7">
            <v>6</v>
          </cell>
          <cell r="B7" t="str">
            <v>Enam</v>
          </cell>
        </row>
        <row r="8">
          <cell r="A8">
            <v>7</v>
          </cell>
          <cell r="B8" t="str">
            <v>Tujuh</v>
          </cell>
        </row>
        <row r="9">
          <cell r="A9">
            <v>8</v>
          </cell>
          <cell r="B9" t="str">
            <v>Delapan</v>
          </cell>
        </row>
        <row r="10">
          <cell r="A10">
            <v>9</v>
          </cell>
          <cell r="B10" t="str">
            <v>Sembilan</v>
          </cell>
        </row>
        <row r="11">
          <cell r="A11">
            <v>10</v>
          </cell>
          <cell r="B11" t="str">
            <v>Sepuluh</v>
          </cell>
        </row>
        <row r="12">
          <cell r="A12">
            <v>11</v>
          </cell>
          <cell r="B12" t="str">
            <v>Sebelas</v>
          </cell>
        </row>
        <row r="13">
          <cell r="A13">
            <v>12</v>
          </cell>
          <cell r="B13" t="str">
            <v>Dua Belas</v>
          </cell>
        </row>
        <row r="14">
          <cell r="A14">
            <v>13</v>
          </cell>
          <cell r="B14" t="str">
            <v>Tiga Belas</v>
          </cell>
        </row>
        <row r="15">
          <cell r="A15">
            <v>14</v>
          </cell>
          <cell r="B15" t="str">
            <v>Empat Belas</v>
          </cell>
        </row>
        <row r="16">
          <cell r="A16">
            <v>15</v>
          </cell>
          <cell r="B16" t="str">
            <v>Lima Belas</v>
          </cell>
        </row>
        <row r="17">
          <cell r="A17">
            <v>16</v>
          </cell>
          <cell r="B17" t="str">
            <v>Enam Belas</v>
          </cell>
        </row>
        <row r="18">
          <cell r="A18">
            <v>17</v>
          </cell>
          <cell r="B18" t="str">
            <v>Tujuh Belas</v>
          </cell>
        </row>
        <row r="19">
          <cell r="A19">
            <v>18</v>
          </cell>
          <cell r="B19" t="str">
            <v>Delapan Belas</v>
          </cell>
        </row>
        <row r="20">
          <cell r="A20">
            <v>19</v>
          </cell>
          <cell r="B20" t="str">
            <v>Sembilan Belas</v>
          </cell>
        </row>
        <row r="21">
          <cell r="A21">
            <v>20</v>
          </cell>
          <cell r="B21" t="str">
            <v>Dua Puluh</v>
          </cell>
        </row>
        <row r="22">
          <cell r="A22">
            <v>21</v>
          </cell>
          <cell r="B22" t="str">
            <v>Dua Puluh Satu</v>
          </cell>
        </row>
        <row r="23">
          <cell r="A23">
            <v>22</v>
          </cell>
          <cell r="B23" t="str">
            <v>Dua Puluh Dua</v>
          </cell>
        </row>
        <row r="24">
          <cell r="A24">
            <v>23</v>
          </cell>
          <cell r="B24" t="str">
            <v>Dua Puluh Tiga</v>
          </cell>
        </row>
        <row r="25">
          <cell r="A25">
            <v>24</v>
          </cell>
          <cell r="B25" t="str">
            <v>Dua Puluh Empat</v>
          </cell>
        </row>
        <row r="26">
          <cell r="A26">
            <v>25</v>
          </cell>
          <cell r="B26" t="str">
            <v>Dua Puluh Lima</v>
          </cell>
        </row>
        <row r="27">
          <cell r="A27">
            <v>26</v>
          </cell>
          <cell r="B27" t="str">
            <v>Dua Puluh Enam</v>
          </cell>
        </row>
        <row r="28">
          <cell r="A28">
            <v>27</v>
          </cell>
          <cell r="B28" t="str">
            <v>Dua Puluh Tujuh</v>
          </cell>
        </row>
        <row r="29">
          <cell r="A29">
            <v>28</v>
          </cell>
          <cell r="B29" t="str">
            <v>Dua Puluh Delapan</v>
          </cell>
        </row>
        <row r="30">
          <cell r="A30">
            <v>29</v>
          </cell>
          <cell r="B30" t="str">
            <v>Dua Puluh Sembilan</v>
          </cell>
        </row>
        <row r="31">
          <cell r="A31">
            <v>30</v>
          </cell>
          <cell r="B31" t="str">
            <v>Tiga Puluh</v>
          </cell>
        </row>
        <row r="32">
          <cell r="A32">
            <v>31</v>
          </cell>
          <cell r="B32" t="str">
            <v>Tiga Puluh Satu</v>
          </cell>
        </row>
        <row r="33">
          <cell r="A33">
            <v>32</v>
          </cell>
          <cell r="B33" t="str">
            <v>Tiga Puluh Dua</v>
          </cell>
        </row>
        <row r="34">
          <cell r="A34">
            <v>33</v>
          </cell>
          <cell r="B34" t="str">
            <v>Tiga Puluh Tiga</v>
          </cell>
        </row>
        <row r="35">
          <cell r="A35">
            <v>34</v>
          </cell>
          <cell r="B35" t="str">
            <v>Tiga Puluh Empat</v>
          </cell>
        </row>
        <row r="36">
          <cell r="A36">
            <v>35</v>
          </cell>
          <cell r="B36" t="str">
            <v>Tiga Puluh Lima</v>
          </cell>
        </row>
        <row r="37">
          <cell r="A37">
            <v>36</v>
          </cell>
          <cell r="B37" t="str">
            <v>Tiga Puluh Enam</v>
          </cell>
        </row>
        <row r="38">
          <cell r="A38">
            <v>37</v>
          </cell>
          <cell r="B38" t="str">
            <v>Tiga Puluh Tujuh</v>
          </cell>
        </row>
        <row r="39">
          <cell r="A39">
            <v>38</v>
          </cell>
          <cell r="B39" t="str">
            <v>Tiga Puluh Delapan</v>
          </cell>
        </row>
        <row r="40">
          <cell r="A40">
            <v>39</v>
          </cell>
          <cell r="B40" t="str">
            <v>Tiga Puluh Sembilan</v>
          </cell>
        </row>
        <row r="41">
          <cell r="A41">
            <v>40</v>
          </cell>
          <cell r="B41" t="str">
            <v>Empat Puluh</v>
          </cell>
        </row>
        <row r="42">
          <cell r="A42">
            <v>41</v>
          </cell>
          <cell r="B42" t="str">
            <v>Empat Puluh Satu</v>
          </cell>
        </row>
        <row r="43">
          <cell r="A43">
            <v>42</v>
          </cell>
          <cell r="B43" t="str">
            <v>Empat Puluh Dua</v>
          </cell>
        </row>
        <row r="44">
          <cell r="A44">
            <v>43</v>
          </cell>
          <cell r="B44" t="str">
            <v>Empat Puluh Tiga</v>
          </cell>
        </row>
        <row r="45">
          <cell r="A45">
            <v>44</v>
          </cell>
          <cell r="B45" t="str">
            <v>Empat Puluh Empat</v>
          </cell>
        </row>
        <row r="46">
          <cell r="A46">
            <v>45</v>
          </cell>
          <cell r="B46" t="str">
            <v>Empat Puluh Lima</v>
          </cell>
        </row>
        <row r="47">
          <cell r="A47">
            <v>46</v>
          </cell>
          <cell r="B47" t="str">
            <v>Empat Puluh Enam</v>
          </cell>
        </row>
        <row r="48">
          <cell r="A48">
            <v>47</v>
          </cell>
          <cell r="B48" t="str">
            <v>Empat Puluh Tujuh</v>
          </cell>
        </row>
        <row r="49">
          <cell r="A49">
            <v>48</v>
          </cell>
          <cell r="B49" t="str">
            <v>Empat Puluh Delapan</v>
          </cell>
        </row>
        <row r="50">
          <cell r="A50">
            <v>49</v>
          </cell>
          <cell r="B50" t="str">
            <v>Empat Puluh Sembilan</v>
          </cell>
        </row>
        <row r="51">
          <cell r="A51">
            <v>50</v>
          </cell>
          <cell r="B51" t="str">
            <v>Lima Puluh</v>
          </cell>
        </row>
        <row r="52">
          <cell r="A52">
            <v>51</v>
          </cell>
          <cell r="B52" t="str">
            <v>Lima Puluh Satu</v>
          </cell>
        </row>
        <row r="53">
          <cell r="A53">
            <v>52</v>
          </cell>
          <cell r="B53" t="str">
            <v>Lima Puluh Dua</v>
          </cell>
        </row>
        <row r="54">
          <cell r="A54">
            <v>53</v>
          </cell>
          <cell r="B54" t="str">
            <v>Lima Puluh Tiga</v>
          </cell>
        </row>
        <row r="55">
          <cell r="A55">
            <v>54</v>
          </cell>
          <cell r="B55" t="str">
            <v>Lima Puluh Empat</v>
          </cell>
        </row>
        <row r="56">
          <cell r="A56">
            <v>55</v>
          </cell>
          <cell r="B56" t="str">
            <v>Lima Puluh Lima</v>
          </cell>
        </row>
        <row r="57">
          <cell r="A57">
            <v>56</v>
          </cell>
          <cell r="B57" t="str">
            <v>Lima Puluh Enam</v>
          </cell>
        </row>
        <row r="58">
          <cell r="A58">
            <v>57</v>
          </cell>
          <cell r="B58" t="str">
            <v>Lima Puluh Tujuh</v>
          </cell>
        </row>
        <row r="59">
          <cell r="A59">
            <v>58</v>
          </cell>
          <cell r="B59" t="str">
            <v>Lima Puluh Delapan</v>
          </cell>
        </row>
        <row r="60">
          <cell r="A60">
            <v>59</v>
          </cell>
          <cell r="B60" t="str">
            <v>Lima Puluh Sembilan</v>
          </cell>
        </row>
        <row r="61">
          <cell r="A61">
            <v>60</v>
          </cell>
          <cell r="B61" t="str">
            <v>Enam Puluh</v>
          </cell>
        </row>
        <row r="62">
          <cell r="A62">
            <v>61</v>
          </cell>
          <cell r="B62" t="str">
            <v>Enam Puluh Satu</v>
          </cell>
        </row>
        <row r="63">
          <cell r="A63">
            <v>62</v>
          </cell>
          <cell r="B63" t="str">
            <v>Enam Puluh Dua</v>
          </cell>
        </row>
        <row r="64">
          <cell r="A64">
            <v>63</v>
          </cell>
          <cell r="B64" t="str">
            <v>Enam Puluh Tiga</v>
          </cell>
        </row>
        <row r="65">
          <cell r="A65">
            <v>64</v>
          </cell>
          <cell r="B65" t="str">
            <v>Enam Puluh Empat</v>
          </cell>
        </row>
        <row r="66">
          <cell r="A66">
            <v>65</v>
          </cell>
          <cell r="B66" t="str">
            <v>Enam Puluh Lima</v>
          </cell>
        </row>
        <row r="67">
          <cell r="A67">
            <v>66</v>
          </cell>
          <cell r="B67" t="str">
            <v>Enam Puluh Enam</v>
          </cell>
        </row>
        <row r="68">
          <cell r="A68">
            <v>67</v>
          </cell>
          <cell r="B68" t="str">
            <v>Enam Puluh Tujuh</v>
          </cell>
        </row>
        <row r="69">
          <cell r="A69">
            <v>68</v>
          </cell>
          <cell r="B69" t="str">
            <v>Enam Puluh Delapan</v>
          </cell>
        </row>
        <row r="70">
          <cell r="A70">
            <v>69</v>
          </cell>
          <cell r="B70" t="str">
            <v>Enam Puluh Sembilan</v>
          </cell>
        </row>
        <row r="71">
          <cell r="A71">
            <v>70</v>
          </cell>
          <cell r="B71" t="str">
            <v>Tujuh Puluh</v>
          </cell>
        </row>
        <row r="72">
          <cell r="A72">
            <v>71</v>
          </cell>
          <cell r="B72" t="str">
            <v>Tujuh Puluh Satu</v>
          </cell>
        </row>
        <row r="73">
          <cell r="A73">
            <v>72</v>
          </cell>
          <cell r="B73" t="str">
            <v>Tujuh Puluh Dua</v>
          </cell>
        </row>
        <row r="74">
          <cell r="A74">
            <v>73</v>
          </cell>
          <cell r="B74" t="str">
            <v>Tujuh Puluh Tiga</v>
          </cell>
        </row>
        <row r="75">
          <cell r="A75">
            <v>74</v>
          </cell>
          <cell r="B75" t="str">
            <v>Tujuh Puluh Empat</v>
          </cell>
        </row>
        <row r="76">
          <cell r="A76">
            <v>75</v>
          </cell>
          <cell r="B76" t="str">
            <v>Tujuh Puluh Lima</v>
          </cell>
        </row>
        <row r="77">
          <cell r="A77">
            <v>76</v>
          </cell>
          <cell r="B77" t="str">
            <v>Tujuh Puluh Enam</v>
          </cell>
        </row>
        <row r="78">
          <cell r="A78">
            <v>77</v>
          </cell>
          <cell r="B78" t="str">
            <v>Tujuh Puluh Tujuh</v>
          </cell>
        </row>
        <row r="79">
          <cell r="A79">
            <v>78</v>
          </cell>
          <cell r="B79" t="str">
            <v>Tujuh Puluh Delapan</v>
          </cell>
        </row>
        <row r="80">
          <cell r="A80">
            <v>79</v>
          </cell>
          <cell r="B80" t="str">
            <v>Tujuh Puluh Sembilan</v>
          </cell>
        </row>
        <row r="81">
          <cell r="A81">
            <v>80</v>
          </cell>
          <cell r="B81" t="str">
            <v>Delapan Puluh</v>
          </cell>
        </row>
        <row r="82">
          <cell r="A82">
            <v>81</v>
          </cell>
          <cell r="B82" t="str">
            <v>Delapan Puluh Satu</v>
          </cell>
        </row>
        <row r="83">
          <cell r="A83">
            <v>82</v>
          </cell>
          <cell r="B83" t="str">
            <v>Delapan Puluh Dua</v>
          </cell>
        </row>
        <row r="84">
          <cell r="A84">
            <v>83</v>
          </cell>
          <cell r="B84" t="str">
            <v>Delapan Puluh Tiga</v>
          </cell>
        </row>
        <row r="85">
          <cell r="A85">
            <v>84</v>
          </cell>
          <cell r="B85" t="str">
            <v>Delapan Puluh Empat</v>
          </cell>
        </row>
        <row r="86">
          <cell r="A86">
            <v>85</v>
          </cell>
          <cell r="B86" t="str">
            <v>Delapan Puluh Lima</v>
          </cell>
        </row>
        <row r="87">
          <cell r="A87">
            <v>86</v>
          </cell>
          <cell r="B87" t="str">
            <v>Delapan Puluh Enam</v>
          </cell>
        </row>
        <row r="88">
          <cell r="A88">
            <v>87</v>
          </cell>
          <cell r="B88" t="str">
            <v>Delapan Puluh Tujuh</v>
          </cell>
        </row>
        <row r="89">
          <cell r="A89">
            <v>88</v>
          </cell>
          <cell r="B89" t="str">
            <v>Delapan Puluh Delapan</v>
          </cell>
        </row>
        <row r="90">
          <cell r="A90">
            <v>89</v>
          </cell>
          <cell r="B90" t="str">
            <v>Delapan Puluh Sembilan</v>
          </cell>
        </row>
        <row r="91">
          <cell r="A91">
            <v>90</v>
          </cell>
          <cell r="B91" t="str">
            <v>Sembilan Puluh</v>
          </cell>
        </row>
        <row r="92">
          <cell r="A92">
            <v>91</v>
          </cell>
          <cell r="B92" t="str">
            <v>Sembilan Puluh Satu</v>
          </cell>
        </row>
        <row r="93">
          <cell r="A93">
            <v>92</v>
          </cell>
          <cell r="B93" t="str">
            <v>Sembilan Puluh Dua</v>
          </cell>
        </row>
        <row r="94">
          <cell r="A94">
            <v>93</v>
          </cell>
          <cell r="B94" t="str">
            <v>Sembilan Puluh Tiga</v>
          </cell>
        </row>
        <row r="95">
          <cell r="A95">
            <v>94</v>
          </cell>
          <cell r="B95" t="str">
            <v>Sembilan Puluh Empat</v>
          </cell>
        </row>
        <row r="96">
          <cell r="A96">
            <v>95</v>
          </cell>
          <cell r="B96" t="str">
            <v>Sembilan Puluh Lima</v>
          </cell>
        </row>
        <row r="97">
          <cell r="A97">
            <v>96</v>
          </cell>
          <cell r="B97" t="str">
            <v>Sembilan Puluh Enam</v>
          </cell>
        </row>
        <row r="98">
          <cell r="A98">
            <v>97</v>
          </cell>
          <cell r="B98" t="str">
            <v>Sembilan Puluh Tujuh</v>
          </cell>
        </row>
        <row r="99">
          <cell r="A99">
            <v>98</v>
          </cell>
          <cell r="B99" t="str">
            <v>Sembilan Puluh Delapan</v>
          </cell>
        </row>
        <row r="100">
          <cell r="A100">
            <v>99</v>
          </cell>
          <cell r="B100" t="str">
            <v>Sembilan Puluh Sembilan</v>
          </cell>
        </row>
        <row r="101">
          <cell r="A101">
            <v>100</v>
          </cell>
          <cell r="B101" t="str">
            <v>Seratus</v>
          </cell>
        </row>
        <row r="102">
          <cell r="A102">
            <v>101</v>
          </cell>
          <cell r="B102" t="str">
            <v>Seratus Satu</v>
          </cell>
        </row>
        <row r="103">
          <cell r="A103">
            <v>102</v>
          </cell>
          <cell r="B103" t="str">
            <v>Seratus Dua</v>
          </cell>
        </row>
        <row r="104">
          <cell r="A104">
            <v>103</v>
          </cell>
          <cell r="B104" t="str">
            <v>Seratus Tiga</v>
          </cell>
        </row>
        <row r="105">
          <cell r="A105">
            <v>104</v>
          </cell>
          <cell r="B105" t="str">
            <v>Seratus Empat</v>
          </cell>
        </row>
        <row r="106">
          <cell r="A106">
            <v>105</v>
          </cell>
          <cell r="B106" t="str">
            <v>Seratus Lima</v>
          </cell>
        </row>
        <row r="107">
          <cell r="A107">
            <v>106</v>
          </cell>
          <cell r="B107" t="str">
            <v>Seratus Enam</v>
          </cell>
        </row>
        <row r="108">
          <cell r="A108">
            <v>107</v>
          </cell>
          <cell r="B108" t="str">
            <v>Seratus Tujuh</v>
          </cell>
        </row>
        <row r="109">
          <cell r="A109">
            <v>108</v>
          </cell>
          <cell r="B109" t="str">
            <v>Seratus Delapan</v>
          </cell>
        </row>
        <row r="110">
          <cell r="A110">
            <v>109</v>
          </cell>
          <cell r="B110" t="str">
            <v>Seratus Sembilan</v>
          </cell>
        </row>
        <row r="111">
          <cell r="A111">
            <v>110</v>
          </cell>
          <cell r="B111" t="str">
            <v>Seratus Sepuluh</v>
          </cell>
        </row>
        <row r="112">
          <cell r="A112">
            <v>111</v>
          </cell>
          <cell r="B112" t="str">
            <v>Seratus Sebelas</v>
          </cell>
        </row>
        <row r="113">
          <cell r="A113">
            <v>112</v>
          </cell>
          <cell r="B113" t="str">
            <v>Seratus Dua Belas</v>
          </cell>
        </row>
        <row r="114">
          <cell r="A114">
            <v>113</v>
          </cell>
          <cell r="B114" t="str">
            <v>Seratus Tiga Belas</v>
          </cell>
        </row>
        <row r="115">
          <cell r="A115">
            <v>114</v>
          </cell>
          <cell r="B115" t="str">
            <v>Seratus Empat Belas</v>
          </cell>
        </row>
        <row r="116">
          <cell r="A116">
            <v>115</v>
          </cell>
          <cell r="B116" t="str">
            <v>Seratus Lima Belas</v>
          </cell>
        </row>
        <row r="117">
          <cell r="A117">
            <v>116</v>
          </cell>
          <cell r="B117" t="str">
            <v>Seratus Enam Belas</v>
          </cell>
        </row>
        <row r="118">
          <cell r="A118">
            <v>117</v>
          </cell>
          <cell r="B118" t="str">
            <v>Seratus Tujuh Belas</v>
          </cell>
        </row>
        <row r="119">
          <cell r="A119">
            <v>118</v>
          </cell>
          <cell r="B119" t="str">
            <v>Seratus Delapan Belas</v>
          </cell>
        </row>
        <row r="120">
          <cell r="A120">
            <v>119</v>
          </cell>
          <cell r="B120" t="str">
            <v>Seratus Sembilan Belas</v>
          </cell>
        </row>
        <row r="121">
          <cell r="A121">
            <v>120</v>
          </cell>
          <cell r="B121" t="str">
            <v>Seratus Dua Puluh</v>
          </cell>
        </row>
        <row r="122">
          <cell r="A122">
            <v>121</v>
          </cell>
          <cell r="B122" t="str">
            <v>Seratus Dua Puluh Satu</v>
          </cell>
        </row>
        <row r="123">
          <cell r="A123">
            <v>122</v>
          </cell>
          <cell r="B123" t="str">
            <v>Seratus Dua Puluh Dua</v>
          </cell>
        </row>
        <row r="124">
          <cell r="A124">
            <v>123</v>
          </cell>
          <cell r="B124" t="str">
            <v>Seratus Dua Puluh Tiga</v>
          </cell>
        </row>
        <row r="125">
          <cell r="A125">
            <v>124</v>
          </cell>
          <cell r="B125" t="str">
            <v>Seratus Dua Puluh Empat</v>
          </cell>
        </row>
        <row r="126">
          <cell r="A126">
            <v>125</v>
          </cell>
          <cell r="B126" t="str">
            <v>Seratus Dua Puluh Lima</v>
          </cell>
        </row>
        <row r="127">
          <cell r="A127">
            <v>126</v>
          </cell>
          <cell r="B127" t="str">
            <v>Seratus Dua Puluh Enam</v>
          </cell>
        </row>
        <row r="128">
          <cell r="A128">
            <v>127</v>
          </cell>
          <cell r="B128" t="str">
            <v>Seratus Dua Puluh Tujuh</v>
          </cell>
        </row>
        <row r="129">
          <cell r="A129">
            <v>128</v>
          </cell>
          <cell r="B129" t="str">
            <v>Seratus Dua Puluh Delapan</v>
          </cell>
        </row>
        <row r="130">
          <cell r="A130">
            <v>129</v>
          </cell>
          <cell r="B130" t="str">
            <v>Seratus Dua Puluh Sembilan</v>
          </cell>
        </row>
        <row r="131">
          <cell r="A131">
            <v>130</v>
          </cell>
          <cell r="B131" t="str">
            <v>Seratus Tiga Puluh</v>
          </cell>
        </row>
        <row r="132">
          <cell r="A132">
            <v>131</v>
          </cell>
          <cell r="B132" t="str">
            <v>Seratus Tiga Puluh Satu</v>
          </cell>
        </row>
        <row r="133">
          <cell r="A133">
            <v>132</v>
          </cell>
          <cell r="B133" t="str">
            <v>Seratus Tiga Puluh Dua</v>
          </cell>
        </row>
        <row r="134">
          <cell r="A134">
            <v>133</v>
          </cell>
          <cell r="B134" t="str">
            <v>Seratus Tiga Puluh Tiga</v>
          </cell>
        </row>
        <row r="135">
          <cell r="A135">
            <v>134</v>
          </cell>
          <cell r="B135" t="str">
            <v>Seratus Tiga Puluh Empat</v>
          </cell>
        </row>
        <row r="136">
          <cell r="A136">
            <v>135</v>
          </cell>
          <cell r="B136" t="str">
            <v>Seratus Tiga Puluh Lima</v>
          </cell>
        </row>
        <row r="137">
          <cell r="A137">
            <v>136</v>
          </cell>
          <cell r="B137" t="str">
            <v>Seratus Tiga Puluh Enam</v>
          </cell>
        </row>
        <row r="138">
          <cell r="A138">
            <v>137</v>
          </cell>
          <cell r="B138" t="str">
            <v>Seratus Tiga Puluh Tujuh</v>
          </cell>
        </row>
        <row r="139">
          <cell r="A139">
            <v>138</v>
          </cell>
          <cell r="B139" t="str">
            <v>Seratus Tiga Puluh Delapan</v>
          </cell>
        </row>
        <row r="140">
          <cell r="A140">
            <v>139</v>
          </cell>
          <cell r="B140" t="str">
            <v>Seratus Tiga Puluh Sembilan</v>
          </cell>
        </row>
        <row r="141">
          <cell r="A141">
            <v>140</v>
          </cell>
          <cell r="B141" t="str">
            <v>Seratus Empat Puluh</v>
          </cell>
        </row>
        <row r="142">
          <cell r="A142">
            <v>141</v>
          </cell>
          <cell r="B142" t="str">
            <v>Seratus Empat Puluh Satu</v>
          </cell>
        </row>
        <row r="143">
          <cell r="A143">
            <v>142</v>
          </cell>
          <cell r="B143" t="str">
            <v>Seratus Empat Puluh Dua</v>
          </cell>
        </row>
        <row r="144">
          <cell r="A144">
            <v>143</v>
          </cell>
          <cell r="B144" t="str">
            <v>Seratus Empat Puluh Tiga</v>
          </cell>
        </row>
        <row r="145">
          <cell r="A145">
            <v>144</v>
          </cell>
          <cell r="B145" t="str">
            <v>Seratus Empat Puluh Empat</v>
          </cell>
        </row>
        <row r="146">
          <cell r="A146">
            <v>145</v>
          </cell>
          <cell r="B146" t="str">
            <v>Seratus Empat Puluh Lima</v>
          </cell>
        </row>
        <row r="147">
          <cell r="A147">
            <v>146</v>
          </cell>
          <cell r="B147" t="str">
            <v>Seratus Empat Puluh Enam</v>
          </cell>
        </row>
        <row r="148">
          <cell r="A148">
            <v>147</v>
          </cell>
          <cell r="B148" t="str">
            <v>Seratus Empat Puluh Tujuh</v>
          </cell>
        </row>
        <row r="149">
          <cell r="A149">
            <v>148</v>
          </cell>
          <cell r="B149" t="str">
            <v>Seratus Empat Puluh Delapan</v>
          </cell>
        </row>
        <row r="150">
          <cell r="A150">
            <v>149</v>
          </cell>
          <cell r="B150" t="str">
            <v>Seratus Empat Puluh Sembilan</v>
          </cell>
        </row>
        <row r="151">
          <cell r="A151">
            <v>150</v>
          </cell>
          <cell r="B151" t="str">
            <v>Seratus Lima Puluh</v>
          </cell>
        </row>
        <row r="152">
          <cell r="A152">
            <v>151</v>
          </cell>
          <cell r="B152" t="str">
            <v>Seratus Lima Puluh Satu</v>
          </cell>
        </row>
        <row r="153">
          <cell r="A153">
            <v>152</v>
          </cell>
          <cell r="B153" t="str">
            <v>Seratus Lima Puluh Dua</v>
          </cell>
        </row>
        <row r="154">
          <cell r="A154">
            <v>153</v>
          </cell>
          <cell r="B154" t="str">
            <v>Seratus Lima Puluh Tiga</v>
          </cell>
        </row>
        <row r="155">
          <cell r="A155">
            <v>154</v>
          </cell>
          <cell r="B155" t="str">
            <v>Seratus Lima Puluh Empat</v>
          </cell>
        </row>
        <row r="156">
          <cell r="A156">
            <v>155</v>
          </cell>
          <cell r="B156" t="str">
            <v>Seratus Lima Puluh Lima</v>
          </cell>
        </row>
        <row r="157">
          <cell r="A157">
            <v>156</v>
          </cell>
          <cell r="B157" t="str">
            <v>Seratus Lima Puluh Enam</v>
          </cell>
        </row>
        <row r="158">
          <cell r="A158">
            <v>157</v>
          </cell>
          <cell r="B158" t="str">
            <v>Seratus Lima Puluh Tujuh</v>
          </cell>
        </row>
        <row r="159">
          <cell r="A159">
            <v>158</v>
          </cell>
          <cell r="B159" t="str">
            <v>Seratus Lima Puluh Delapan</v>
          </cell>
        </row>
        <row r="160">
          <cell r="A160">
            <v>159</v>
          </cell>
          <cell r="B160" t="str">
            <v>Seratus Lima Puluh Sembilan</v>
          </cell>
        </row>
        <row r="161">
          <cell r="A161">
            <v>160</v>
          </cell>
          <cell r="B161" t="str">
            <v>Seratus Enam Puluh</v>
          </cell>
        </row>
        <row r="162">
          <cell r="A162">
            <v>161</v>
          </cell>
          <cell r="B162" t="str">
            <v>Seratus Enam Puluh Satu</v>
          </cell>
        </row>
        <row r="163">
          <cell r="A163">
            <v>162</v>
          </cell>
          <cell r="B163" t="str">
            <v>Seratus Enam Puluh Dua</v>
          </cell>
        </row>
        <row r="164">
          <cell r="A164">
            <v>163</v>
          </cell>
          <cell r="B164" t="str">
            <v>Seratus Enam Puluh Tiga</v>
          </cell>
        </row>
        <row r="165">
          <cell r="A165">
            <v>164</v>
          </cell>
          <cell r="B165" t="str">
            <v>Seratus Enam Puluh Empat</v>
          </cell>
        </row>
        <row r="166">
          <cell r="A166">
            <v>165</v>
          </cell>
          <cell r="B166" t="str">
            <v>Seratus Enam Puluh Lima</v>
          </cell>
        </row>
        <row r="167">
          <cell r="A167">
            <v>166</v>
          </cell>
          <cell r="B167" t="str">
            <v>Seratus Enam Puluh Enam</v>
          </cell>
        </row>
        <row r="168">
          <cell r="A168">
            <v>167</v>
          </cell>
          <cell r="B168" t="str">
            <v>Seratus Enam Puluh Tujuh</v>
          </cell>
        </row>
        <row r="169">
          <cell r="A169">
            <v>168</v>
          </cell>
          <cell r="B169" t="str">
            <v>Seratus Enam Puluh Delapan</v>
          </cell>
        </row>
        <row r="170">
          <cell r="A170">
            <v>169</v>
          </cell>
          <cell r="B170" t="str">
            <v>Seratus Enam Puluh Sembilan</v>
          </cell>
        </row>
        <row r="171">
          <cell r="A171">
            <v>170</v>
          </cell>
          <cell r="B171" t="str">
            <v>Seratus Tujuh Puluh</v>
          </cell>
        </row>
        <row r="172">
          <cell r="A172">
            <v>171</v>
          </cell>
          <cell r="B172" t="str">
            <v>Seratus Tujuh Puluh Satu</v>
          </cell>
        </row>
        <row r="173">
          <cell r="A173">
            <v>172</v>
          </cell>
          <cell r="B173" t="str">
            <v>Seratus Tujuh Puluh Dua</v>
          </cell>
        </row>
        <row r="174">
          <cell r="A174">
            <v>173</v>
          </cell>
          <cell r="B174" t="str">
            <v>Seratus Tujuh Puluh Tiga</v>
          </cell>
        </row>
        <row r="175">
          <cell r="A175">
            <v>174</v>
          </cell>
          <cell r="B175" t="str">
            <v>Seratus Tujuh Puluh Empat</v>
          </cell>
        </row>
        <row r="176">
          <cell r="A176">
            <v>175</v>
          </cell>
          <cell r="B176" t="str">
            <v>Seratus Tujuh Puluh Lima</v>
          </cell>
        </row>
        <row r="177">
          <cell r="A177">
            <v>176</v>
          </cell>
          <cell r="B177" t="str">
            <v>Seratus Tujuh Puluh Enam</v>
          </cell>
        </row>
        <row r="178">
          <cell r="A178">
            <v>177</v>
          </cell>
          <cell r="B178" t="str">
            <v>Seratus Tujuh Puluh Tujuh</v>
          </cell>
        </row>
        <row r="179">
          <cell r="A179">
            <v>178</v>
          </cell>
          <cell r="B179" t="str">
            <v>Seratus Tujuh Puluh Delapan</v>
          </cell>
        </row>
        <row r="180">
          <cell r="A180">
            <v>179</v>
          </cell>
          <cell r="B180" t="str">
            <v>Seratus Tujuh Puluh Sembilan</v>
          </cell>
        </row>
        <row r="181">
          <cell r="A181">
            <v>180</v>
          </cell>
          <cell r="B181" t="str">
            <v>Seratus Delapan Puluh</v>
          </cell>
        </row>
        <row r="182">
          <cell r="A182">
            <v>181</v>
          </cell>
          <cell r="B182" t="str">
            <v>Seratus Delapan Puluh Satu</v>
          </cell>
        </row>
        <row r="183">
          <cell r="A183">
            <v>182</v>
          </cell>
          <cell r="B183" t="str">
            <v>Seratus Delapan Puluh Dua</v>
          </cell>
        </row>
        <row r="184">
          <cell r="A184">
            <v>183</v>
          </cell>
          <cell r="B184" t="str">
            <v>Seratus Delapan Puluh Tiga</v>
          </cell>
        </row>
        <row r="185">
          <cell r="A185">
            <v>184</v>
          </cell>
          <cell r="B185" t="str">
            <v>Seratus Delapan Puluh Empat</v>
          </cell>
        </row>
        <row r="186">
          <cell r="A186">
            <v>185</v>
          </cell>
          <cell r="B186" t="str">
            <v>Seratus Delapan Puluh Lima</v>
          </cell>
        </row>
        <row r="187">
          <cell r="A187">
            <v>186</v>
          </cell>
          <cell r="B187" t="str">
            <v>Seratus Delapan Puluh Enam</v>
          </cell>
        </row>
        <row r="188">
          <cell r="A188">
            <v>187</v>
          </cell>
          <cell r="B188" t="str">
            <v>Seratus Delapan Puluh Tujuh</v>
          </cell>
        </row>
        <row r="189">
          <cell r="A189">
            <v>188</v>
          </cell>
          <cell r="B189" t="str">
            <v>Seratus Delapan Puluh Delapan</v>
          </cell>
        </row>
        <row r="190">
          <cell r="A190">
            <v>189</v>
          </cell>
          <cell r="B190" t="str">
            <v>Seratus Delapan Puluh Sembilan</v>
          </cell>
        </row>
        <row r="191">
          <cell r="A191">
            <v>190</v>
          </cell>
          <cell r="B191" t="str">
            <v>Seratus Sembilan Puluh</v>
          </cell>
        </row>
        <row r="192">
          <cell r="A192">
            <v>191</v>
          </cell>
          <cell r="B192" t="str">
            <v>Seratus Sembilan Puluh Satu</v>
          </cell>
        </row>
        <row r="193">
          <cell r="A193">
            <v>192</v>
          </cell>
          <cell r="B193" t="str">
            <v>Seratus Sembilan Puluh Dua</v>
          </cell>
        </row>
        <row r="194">
          <cell r="A194">
            <v>193</v>
          </cell>
          <cell r="B194" t="str">
            <v>Seratus Sembilan Puluh Tiga</v>
          </cell>
        </row>
        <row r="195">
          <cell r="A195">
            <v>194</v>
          </cell>
          <cell r="B195" t="str">
            <v>Seratus Sembilan Puluh Empat</v>
          </cell>
        </row>
        <row r="196">
          <cell r="A196">
            <v>195</v>
          </cell>
          <cell r="B196" t="str">
            <v>Seratus Sembilan Puluh Lima</v>
          </cell>
        </row>
        <row r="197">
          <cell r="A197">
            <v>196</v>
          </cell>
          <cell r="B197" t="str">
            <v>Seratus Sembilan Puluh Enam</v>
          </cell>
        </row>
        <row r="198">
          <cell r="A198">
            <v>197</v>
          </cell>
          <cell r="B198" t="str">
            <v>Seratus Sembilan Puluh Tujuh</v>
          </cell>
        </row>
        <row r="199">
          <cell r="A199">
            <v>198</v>
          </cell>
          <cell r="B199" t="str">
            <v>Seratus Sembilan Puluh Delapan</v>
          </cell>
        </row>
        <row r="200">
          <cell r="A200">
            <v>199</v>
          </cell>
          <cell r="B200" t="str">
            <v>Seratus Sembilan Puluh Sembilan</v>
          </cell>
        </row>
        <row r="201">
          <cell r="A201">
            <v>200</v>
          </cell>
          <cell r="B201" t="str">
            <v>Dua Ratus</v>
          </cell>
        </row>
        <row r="202">
          <cell r="A202">
            <v>201</v>
          </cell>
          <cell r="B202" t="str">
            <v>Dua Ratus Satu</v>
          </cell>
        </row>
        <row r="203">
          <cell r="A203">
            <v>202</v>
          </cell>
          <cell r="B203" t="str">
            <v>Dua Ratus Dua</v>
          </cell>
        </row>
        <row r="204">
          <cell r="A204">
            <v>203</v>
          </cell>
          <cell r="B204" t="str">
            <v>Dua Ratus Tiga</v>
          </cell>
        </row>
        <row r="205">
          <cell r="A205">
            <v>204</v>
          </cell>
          <cell r="B205" t="str">
            <v>Dua Ratus Empat</v>
          </cell>
        </row>
        <row r="206">
          <cell r="A206">
            <v>205</v>
          </cell>
          <cell r="B206" t="str">
            <v>Dua Ratus Lima</v>
          </cell>
        </row>
        <row r="207">
          <cell r="A207">
            <v>206</v>
          </cell>
          <cell r="B207" t="str">
            <v>Dua Ratus Enam</v>
          </cell>
        </row>
        <row r="208">
          <cell r="A208">
            <v>207</v>
          </cell>
          <cell r="B208" t="str">
            <v>Dua Ratus Tujuh</v>
          </cell>
        </row>
        <row r="209">
          <cell r="A209">
            <v>208</v>
          </cell>
          <cell r="B209" t="str">
            <v>Dua Ratus Delapan</v>
          </cell>
        </row>
        <row r="210">
          <cell r="A210">
            <v>209</v>
          </cell>
          <cell r="B210" t="str">
            <v>Dua Ratus Sembilan</v>
          </cell>
        </row>
        <row r="211">
          <cell r="A211">
            <v>210</v>
          </cell>
          <cell r="B211" t="str">
            <v>Dua Ratus Sepuluh</v>
          </cell>
        </row>
        <row r="212">
          <cell r="A212">
            <v>211</v>
          </cell>
          <cell r="B212" t="str">
            <v>Dua Ratus Sebelas</v>
          </cell>
        </row>
        <row r="213">
          <cell r="A213">
            <v>212</v>
          </cell>
          <cell r="B213" t="str">
            <v>Dua Ratus Dua Belas</v>
          </cell>
        </row>
        <row r="214">
          <cell r="A214">
            <v>213</v>
          </cell>
          <cell r="B214" t="str">
            <v>Dua Ratus Tiga Belas</v>
          </cell>
        </row>
        <row r="215">
          <cell r="A215">
            <v>214</v>
          </cell>
          <cell r="B215" t="str">
            <v>Dua Ratus Empat Belas</v>
          </cell>
        </row>
        <row r="216">
          <cell r="A216">
            <v>215</v>
          </cell>
          <cell r="B216" t="str">
            <v>Dua Ratus Lima Belas</v>
          </cell>
        </row>
        <row r="217">
          <cell r="A217">
            <v>216</v>
          </cell>
          <cell r="B217" t="str">
            <v>Dua Ratus Enam Belas</v>
          </cell>
        </row>
        <row r="218">
          <cell r="A218">
            <v>217</v>
          </cell>
          <cell r="B218" t="str">
            <v>Dua Ratus Tujuh Belas</v>
          </cell>
        </row>
        <row r="219">
          <cell r="A219">
            <v>218</v>
          </cell>
          <cell r="B219" t="str">
            <v>Dua Ratus Delapan Belas</v>
          </cell>
        </row>
        <row r="220">
          <cell r="A220">
            <v>219</v>
          </cell>
          <cell r="B220" t="str">
            <v>Dua Ratus Sembilan Belas</v>
          </cell>
        </row>
        <row r="221">
          <cell r="A221">
            <v>220</v>
          </cell>
          <cell r="B221" t="str">
            <v>Dua Ratus Dua Puluh</v>
          </cell>
        </row>
        <row r="222">
          <cell r="A222">
            <v>221</v>
          </cell>
          <cell r="B222" t="str">
            <v>Dua Ratus Dua Puluh Satu</v>
          </cell>
        </row>
        <row r="223">
          <cell r="A223">
            <v>222</v>
          </cell>
          <cell r="B223" t="str">
            <v>Dua Ratus Dua Puluh Dua</v>
          </cell>
        </row>
        <row r="224">
          <cell r="A224">
            <v>223</v>
          </cell>
          <cell r="B224" t="str">
            <v>Dua Ratus Dua Puluh Tiga</v>
          </cell>
        </row>
        <row r="225">
          <cell r="A225">
            <v>224</v>
          </cell>
          <cell r="B225" t="str">
            <v>Dua Ratus Dua Puluh Empat</v>
          </cell>
        </row>
        <row r="226">
          <cell r="A226">
            <v>225</v>
          </cell>
          <cell r="B226" t="str">
            <v>Dua Ratus Dua Puluh Lima</v>
          </cell>
        </row>
        <row r="227">
          <cell r="A227">
            <v>226</v>
          </cell>
          <cell r="B227" t="str">
            <v>Dua Ratus Dua Puluh Enam</v>
          </cell>
        </row>
        <row r="228">
          <cell r="A228">
            <v>227</v>
          </cell>
          <cell r="B228" t="str">
            <v>Dua Ratus Dua Puluh Tujuh</v>
          </cell>
        </row>
        <row r="229">
          <cell r="A229">
            <v>228</v>
          </cell>
          <cell r="B229" t="str">
            <v>Dua Ratus Dua Puluh Delapan</v>
          </cell>
        </row>
        <row r="230">
          <cell r="A230">
            <v>229</v>
          </cell>
          <cell r="B230" t="str">
            <v>Dua Ratus Dua Puluh Sembilan</v>
          </cell>
        </row>
        <row r="231">
          <cell r="A231">
            <v>230</v>
          </cell>
          <cell r="B231" t="str">
            <v>Dua Ratus Tiga Puluh</v>
          </cell>
        </row>
        <row r="232">
          <cell r="A232">
            <v>231</v>
          </cell>
          <cell r="B232" t="str">
            <v>Dua Ratus Tiga Puluh Satu</v>
          </cell>
        </row>
        <row r="233">
          <cell r="A233">
            <v>232</v>
          </cell>
          <cell r="B233" t="str">
            <v>Dua Ratus Tiga Puluh Dua</v>
          </cell>
        </row>
        <row r="234">
          <cell r="A234">
            <v>233</v>
          </cell>
          <cell r="B234" t="str">
            <v>Dua Ratus Tiga Puluh Tiga</v>
          </cell>
        </row>
        <row r="235">
          <cell r="A235">
            <v>234</v>
          </cell>
          <cell r="B235" t="str">
            <v>Dua Ratus Tiga Puluh Empat</v>
          </cell>
        </row>
        <row r="236">
          <cell r="A236">
            <v>235</v>
          </cell>
          <cell r="B236" t="str">
            <v>Dua Ratus Tiga Puluh Lima</v>
          </cell>
        </row>
        <row r="237">
          <cell r="A237">
            <v>236</v>
          </cell>
          <cell r="B237" t="str">
            <v>Dua Ratus Tiga Puluh Enam</v>
          </cell>
        </row>
        <row r="238">
          <cell r="A238">
            <v>237</v>
          </cell>
          <cell r="B238" t="str">
            <v>Dua Ratus Tiga Puluh Tujuh</v>
          </cell>
        </row>
        <row r="239">
          <cell r="A239">
            <v>238</v>
          </cell>
          <cell r="B239" t="str">
            <v>Dua Ratus Tiga Puluh Delapan</v>
          </cell>
        </row>
        <row r="240">
          <cell r="A240">
            <v>239</v>
          </cell>
          <cell r="B240" t="str">
            <v>Dua Ratus Tiga Puluh Sembilan</v>
          </cell>
        </row>
        <row r="241">
          <cell r="A241">
            <v>240</v>
          </cell>
          <cell r="B241" t="str">
            <v>Dua Ratus Empat Puluh</v>
          </cell>
        </row>
        <row r="242">
          <cell r="A242">
            <v>241</v>
          </cell>
          <cell r="B242" t="str">
            <v>Dua Ratus Empat Puluh Satu</v>
          </cell>
        </row>
        <row r="243">
          <cell r="A243">
            <v>242</v>
          </cell>
          <cell r="B243" t="str">
            <v>Dua Ratus Empat Puluh Dua</v>
          </cell>
        </row>
        <row r="244">
          <cell r="A244">
            <v>243</v>
          </cell>
          <cell r="B244" t="str">
            <v>Dua Ratus Empat Puluh Tiga</v>
          </cell>
        </row>
        <row r="245">
          <cell r="A245">
            <v>244</v>
          </cell>
          <cell r="B245" t="str">
            <v>Dua Ratus Empat Puluh Empat</v>
          </cell>
        </row>
        <row r="246">
          <cell r="A246">
            <v>245</v>
          </cell>
          <cell r="B246" t="str">
            <v>Dua Ratus Empat Puluh Lima</v>
          </cell>
        </row>
        <row r="247">
          <cell r="A247">
            <v>246</v>
          </cell>
          <cell r="B247" t="str">
            <v>Dua Ratus Empat Puluh Enam</v>
          </cell>
        </row>
        <row r="248">
          <cell r="A248">
            <v>247</v>
          </cell>
          <cell r="B248" t="str">
            <v>Dua Ratus Empat Puluh Tujuh</v>
          </cell>
        </row>
        <row r="249">
          <cell r="A249">
            <v>248</v>
          </cell>
          <cell r="B249" t="str">
            <v>Dua Ratus Empat Puluh Delapan</v>
          </cell>
        </row>
        <row r="250">
          <cell r="A250">
            <v>249</v>
          </cell>
          <cell r="B250" t="str">
            <v>Dua Ratus Empat Puluh Sembilan</v>
          </cell>
        </row>
        <row r="251">
          <cell r="A251">
            <v>250</v>
          </cell>
          <cell r="B251" t="str">
            <v>Dua Ratus Lima Puluh</v>
          </cell>
        </row>
        <row r="252">
          <cell r="A252">
            <v>251</v>
          </cell>
          <cell r="B252" t="str">
            <v>Dua Ratus Lima Puluh Satu</v>
          </cell>
        </row>
        <row r="253">
          <cell r="A253">
            <v>252</v>
          </cell>
          <cell r="B253" t="str">
            <v>Dua Ratus Lima Puluh Dua</v>
          </cell>
        </row>
        <row r="254">
          <cell r="A254">
            <v>253</v>
          </cell>
          <cell r="B254" t="str">
            <v>Dua Ratus Lima Puluh Tiga</v>
          </cell>
        </row>
        <row r="255">
          <cell r="A255">
            <v>254</v>
          </cell>
          <cell r="B255" t="str">
            <v>Dua Ratus Lima Puluh Empat</v>
          </cell>
        </row>
        <row r="256">
          <cell r="A256">
            <v>255</v>
          </cell>
          <cell r="B256" t="str">
            <v>Dua Ratus Lima Puluh Lima</v>
          </cell>
        </row>
        <row r="257">
          <cell r="A257">
            <v>256</v>
          </cell>
          <cell r="B257" t="str">
            <v>Dua Ratus Lima Puluh Enam</v>
          </cell>
        </row>
        <row r="258">
          <cell r="A258">
            <v>257</v>
          </cell>
          <cell r="B258" t="str">
            <v>Dua Ratus Lima Puluh Tujuh</v>
          </cell>
        </row>
        <row r="259">
          <cell r="A259">
            <v>258</v>
          </cell>
          <cell r="B259" t="str">
            <v>Dua Ratus Lima Puluh Delapan</v>
          </cell>
        </row>
        <row r="260">
          <cell r="A260">
            <v>259</v>
          </cell>
          <cell r="B260" t="str">
            <v>Dua Ratus Lima Puluh Sembilan</v>
          </cell>
        </row>
        <row r="261">
          <cell r="A261">
            <v>260</v>
          </cell>
          <cell r="B261" t="str">
            <v>Dua Ratus Enam Puluh</v>
          </cell>
        </row>
        <row r="262">
          <cell r="A262">
            <v>261</v>
          </cell>
          <cell r="B262" t="str">
            <v>Dua Ratus Enam Puluh Satu</v>
          </cell>
        </row>
        <row r="263">
          <cell r="A263">
            <v>262</v>
          </cell>
          <cell r="B263" t="str">
            <v>Dua Ratus Enam Puluh Dua</v>
          </cell>
        </row>
        <row r="264">
          <cell r="A264">
            <v>263</v>
          </cell>
          <cell r="B264" t="str">
            <v>Dua Ratus Enam Puluh Tiga</v>
          </cell>
        </row>
        <row r="265">
          <cell r="A265">
            <v>264</v>
          </cell>
          <cell r="B265" t="str">
            <v>Dua Ratus Enam Puluh Empat</v>
          </cell>
        </row>
        <row r="266">
          <cell r="A266">
            <v>265</v>
          </cell>
          <cell r="B266" t="str">
            <v>Dua Ratus Enam Puluh Lima</v>
          </cell>
        </row>
        <row r="267">
          <cell r="A267">
            <v>266</v>
          </cell>
          <cell r="B267" t="str">
            <v>Dua Ratus Enam Puluh Enam</v>
          </cell>
        </row>
        <row r="268">
          <cell r="A268">
            <v>267</v>
          </cell>
          <cell r="B268" t="str">
            <v>Dua Ratus Enam Puluh Tujuh</v>
          </cell>
        </row>
        <row r="269">
          <cell r="A269">
            <v>268</v>
          </cell>
          <cell r="B269" t="str">
            <v>Dua Ratus Enam Puluh Delapan</v>
          </cell>
        </row>
        <row r="270">
          <cell r="A270">
            <v>269</v>
          </cell>
          <cell r="B270" t="str">
            <v>Dua Ratus Enam Puluh Sembilan</v>
          </cell>
        </row>
        <row r="271">
          <cell r="A271">
            <v>270</v>
          </cell>
          <cell r="B271" t="str">
            <v>Dua Ratus Tujuh Puluh</v>
          </cell>
        </row>
        <row r="272">
          <cell r="A272">
            <v>271</v>
          </cell>
          <cell r="B272" t="str">
            <v>Dua Ratus Tujuh Puluh Satu</v>
          </cell>
        </row>
        <row r="273">
          <cell r="A273">
            <v>272</v>
          </cell>
          <cell r="B273" t="str">
            <v>Dua Ratus Tujuh Puluh Dua</v>
          </cell>
        </row>
        <row r="274">
          <cell r="A274">
            <v>273</v>
          </cell>
          <cell r="B274" t="str">
            <v>Dua Ratus Tujuh Puluh Tiga</v>
          </cell>
        </row>
        <row r="275">
          <cell r="A275">
            <v>274</v>
          </cell>
          <cell r="B275" t="str">
            <v>Dua Ratus Tujuh Puluh Empat</v>
          </cell>
        </row>
        <row r="276">
          <cell r="A276">
            <v>275</v>
          </cell>
          <cell r="B276" t="str">
            <v>Dua Ratus Tujuh Puluh Lima</v>
          </cell>
        </row>
        <row r="277">
          <cell r="A277">
            <v>276</v>
          </cell>
          <cell r="B277" t="str">
            <v>Dua Ratus Tujuh Puluh Enam</v>
          </cell>
        </row>
        <row r="278">
          <cell r="A278">
            <v>277</v>
          </cell>
          <cell r="B278" t="str">
            <v>Dua Ratus Tujuh Puluh Tujuh</v>
          </cell>
        </row>
        <row r="279">
          <cell r="A279">
            <v>278</v>
          </cell>
          <cell r="B279" t="str">
            <v>Dua Ratus Tujuh Puluh Delapan</v>
          </cell>
        </row>
        <row r="280">
          <cell r="A280">
            <v>279</v>
          </cell>
          <cell r="B280" t="str">
            <v>Dua Ratus Tujuh Puluh Sembilan</v>
          </cell>
        </row>
        <row r="281">
          <cell r="A281">
            <v>280</v>
          </cell>
          <cell r="B281" t="str">
            <v>Dua Ratus Delapan Puluh</v>
          </cell>
        </row>
        <row r="282">
          <cell r="A282">
            <v>281</v>
          </cell>
          <cell r="B282" t="str">
            <v>Dua Ratus Delapan Puluh Satu</v>
          </cell>
        </row>
        <row r="283">
          <cell r="A283">
            <v>282</v>
          </cell>
          <cell r="B283" t="str">
            <v>Dua Ratus Delapan Puluh Dua</v>
          </cell>
        </row>
        <row r="284">
          <cell r="A284">
            <v>283</v>
          </cell>
          <cell r="B284" t="str">
            <v>Dua Ratus Delapan Puluh Tiga</v>
          </cell>
        </row>
        <row r="285">
          <cell r="A285">
            <v>284</v>
          </cell>
          <cell r="B285" t="str">
            <v>Dua Ratus Delapan Puluh Empat</v>
          </cell>
        </row>
        <row r="286">
          <cell r="A286">
            <v>285</v>
          </cell>
          <cell r="B286" t="str">
            <v>Dua Ratus Delapan Puluh Lima</v>
          </cell>
        </row>
        <row r="287">
          <cell r="A287">
            <v>286</v>
          </cell>
          <cell r="B287" t="str">
            <v>Dua Ratus Delapan Puluh Enam</v>
          </cell>
        </row>
        <row r="288">
          <cell r="A288">
            <v>287</v>
          </cell>
          <cell r="B288" t="str">
            <v>Dua Ratus Delapan Puluh Tujuh</v>
          </cell>
        </row>
        <row r="289">
          <cell r="A289">
            <v>288</v>
          </cell>
          <cell r="B289" t="str">
            <v>Dua Ratus Delapan Puluh Delapan</v>
          </cell>
        </row>
        <row r="290">
          <cell r="A290">
            <v>289</v>
          </cell>
          <cell r="B290" t="str">
            <v>Dua Ratus Delapan Puluh Sembilan</v>
          </cell>
        </row>
        <row r="291">
          <cell r="A291">
            <v>290</v>
          </cell>
          <cell r="B291" t="str">
            <v>Dua Ratus Sembilan Puluh</v>
          </cell>
        </row>
        <row r="292">
          <cell r="A292">
            <v>291</v>
          </cell>
          <cell r="B292" t="str">
            <v>Dua Ratus Sembilan Puluh Satu</v>
          </cell>
        </row>
        <row r="293">
          <cell r="A293">
            <v>292</v>
          </cell>
          <cell r="B293" t="str">
            <v>Dua Ratus Sembilan Puluh Dua</v>
          </cell>
        </row>
        <row r="294">
          <cell r="A294">
            <v>293</v>
          </cell>
          <cell r="B294" t="str">
            <v>Dua Ratus Sembilan Puluh Tiga</v>
          </cell>
        </row>
        <row r="295">
          <cell r="A295">
            <v>294</v>
          </cell>
          <cell r="B295" t="str">
            <v>Dua Ratus Sembilan Puluh Empat</v>
          </cell>
        </row>
        <row r="296">
          <cell r="A296">
            <v>295</v>
          </cell>
          <cell r="B296" t="str">
            <v>Dua Ratus Sembilan Puluh Lima</v>
          </cell>
        </row>
        <row r="297">
          <cell r="A297">
            <v>296</v>
          </cell>
          <cell r="B297" t="str">
            <v>Dua Ratus Sembilan Puluh Enam</v>
          </cell>
        </row>
        <row r="298">
          <cell r="A298">
            <v>297</v>
          </cell>
          <cell r="B298" t="str">
            <v>Dua Ratus Sembilan Puluh Tujuh</v>
          </cell>
        </row>
        <row r="299">
          <cell r="A299">
            <v>298</v>
          </cell>
          <cell r="B299" t="str">
            <v>Dua Ratus Sembilan Puluh Delapan</v>
          </cell>
        </row>
        <row r="300">
          <cell r="A300">
            <v>299</v>
          </cell>
          <cell r="B300" t="str">
            <v>Dua Ratus Sembilan Puluh Sembilan</v>
          </cell>
        </row>
        <row r="301">
          <cell r="A301">
            <v>300</v>
          </cell>
          <cell r="B301" t="str">
            <v>Tiga Ratus</v>
          </cell>
        </row>
        <row r="302">
          <cell r="A302">
            <v>301</v>
          </cell>
          <cell r="B302" t="str">
            <v>Tiga Ratus Satu</v>
          </cell>
        </row>
        <row r="303">
          <cell r="A303">
            <v>302</v>
          </cell>
          <cell r="B303" t="str">
            <v>Tiga Ratus Dua</v>
          </cell>
        </row>
        <row r="304">
          <cell r="A304">
            <v>303</v>
          </cell>
          <cell r="B304" t="str">
            <v>Tiga Ratus Tiga</v>
          </cell>
        </row>
        <row r="305">
          <cell r="A305">
            <v>304</v>
          </cell>
          <cell r="B305" t="str">
            <v>Tiga Ratus Empat</v>
          </cell>
        </row>
        <row r="306">
          <cell r="A306">
            <v>305</v>
          </cell>
          <cell r="B306" t="str">
            <v>Tiga Ratus Lima</v>
          </cell>
        </row>
        <row r="307">
          <cell r="A307">
            <v>306</v>
          </cell>
          <cell r="B307" t="str">
            <v>Tiga Ratus Enam</v>
          </cell>
        </row>
        <row r="308">
          <cell r="A308">
            <v>307</v>
          </cell>
          <cell r="B308" t="str">
            <v>Tiga Ratus Tujuh</v>
          </cell>
        </row>
        <row r="309">
          <cell r="A309">
            <v>308</v>
          </cell>
          <cell r="B309" t="str">
            <v>Tiga Ratus Delapan</v>
          </cell>
        </row>
        <row r="310">
          <cell r="A310">
            <v>309</v>
          </cell>
          <cell r="B310" t="str">
            <v>Tiga Ratus Sembilan</v>
          </cell>
        </row>
        <row r="311">
          <cell r="A311">
            <v>310</v>
          </cell>
          <cell r="B311" t="str">
            <v>Tiga Ratus Sepuluh</v>
          </cell>
        </row>
        <row r="312">
          <cell r="A312">
            <v>311</v>
          </cell>
          <cell r="B312" t="str">
            <v>Tiga Ratus Sebelas</v>
          </cell>
        </row>
        <row r="313">
          <cell r="A313">
            <v>312</v>
          </cell>
          <cell r="B313" t="str">
            <v>Tiga Ratus Dua Belas</v>
          </cell>
        </row>
        <row r="314">
          <cell r="A314">
            <v>313</v>
          </cell>
          <cell r="B314" t="str">
            <v>Tiga Ratus Tiga Belas</v>
          </cell>
        </row>
        <row r="315">
          <cell r="A315">
            <v>314</v>
          </cell>
          <cell r="B315" t="str">
            <v>Tiga Ratus Empat Belas</v>
          </cell>
        </row>
        <row r="316">
          <cell r="A316">
            <v>315</v>
          </cell>
          <cell r="B316" t="str">
            <v>Tiga Ratus Lima Belas</v>
          </cell>
        </row>
        <row r="317">
          <cell r="A317">
            <v>316</v>
          </cell>
          <cell r="B317" t="str">
            <v>Tiga Ratus Enam Belas</v>
          </cell>
        </row>
        <row r="318">
          <cell r="A318">
            <v>317</v>
          </cell>
          <cell r="B318" t="str">
            <v>Tiga Ratus Tujuh Belas</v>
          </cell>
        </row>
        <row r="319">
          <cell r="A319">
            <v>318</v>
          </cell>
          <cell r="B319" t="str">
            <v>Tiga Ratus Delapan Belas</v>
          </cell>
        </row>
        <row r="320">
          <cell r="A320">
            <v>319</v>
          </cell>
          <cell r="B320" t="str">
            <v>Tiga Ratus Sembilan Belas</v>
          </cell>
        </row>
        <row r="321">
          <cell r="A321">
            <v>320</v>
          </cell>
          <cell r="B321" t="str">
            <v>Tiga Ratus Dua Puluh</v>
          </cell>
        </row>
        <row r="322">
          <cell r="A322">
            <v>321</v>
          </cell>
          <cell r="B322" t="str">
            <v>Tiga Ratus Dua Puluh Satu</v>
          </cell>
        </row>
        <row r="323">
          <cell r="A323">
            <v>322</v>
          </cell>
          <cell r="B323" t="str">
            <v>Tiga Ratus Dua Puluh Dua</v>
          </cell>
        </row>
        <row r="324">
          <cell r="A324">
            <v>323</v>
          </cell>
          <cell r="B324" t="str">
            <v>Tiga Ratus Dua Puluh Tiga</v>
          </cell>
        </row>
        <row r="325">
          <cell r="A325">
            <v>324</v>
          </cell>
          <cell r="B325" t="str">
            <v>Tiga Ratus Dua Puluh Empat</v>
          </cell>
        </row>
        <row r="326">
          <cell r="A326">
            <v>325</v>
          </cell>
          <cell r="B326" t="str">
            <v>Tiga Ratus Dua Puluh Lima</v>
          </cell>
        </row>
        <row r="327">
          <cell r="A327">
            <v>326</v>
          </cell>
          <cell r="B327" t="str">
            <v>Tiga Ratus Dua Puluh Enam</v>
          </cell>
        </row>
        <row r="328">
          <cell r="A328">
            <v>327</v>
          </cell>
          <cell r="B328" t="str">
            <v>Tiga Ratus Dua Puluh Tujuh</v>
          </cell>
        </row>
        <row r="329">
          <cell r="A329">
            <v>328</v>
          </cell>
          <cell r="B329" t="str">
            <v>Tiga Ratus Dua Puluh Delapan</v>
          </cell>
        </row>
        <row r="330">
          <cell r="A330">
            <v>329</v>
          </cell>
          <cell r="B330" t="str">
            <v>Tiga Ratus Dua Puluh Sembilan</v>
          </cell>
        </row>
        <row r="331">
          <cell r="A331">
            <v>330</v>
          </cell>
          <cell r="B331" t="str">
            <v>Tiga Ratus Tiga Puluh</v>
          </cell>
        </row>
        <row r="332">
          <cell r="A332">
            <v>331</v>
          </cell>
          <cell r="B332" t="str">
            <v>Tiga Ratus Tiga Puluh Satu</v>
          </cell>
        </row>
        <row r="333">
          <cell r="A333">
            <v>332</v>
          </cell>
          <cell r="B333" t="str">
            <v>Tiga Ratus Tiga Puluh Dua</v>
          </cell>
        </row>
        <row r="334">
          <cell r="A334">
            <v>333</v>
          </cell>
          <cell r="B334" t="str">
            <v>Tiga Ratus Tiga Puluh Tiga</v>
          </cell>
        </row>
        <row r="335">
          <cell r="A335">
            <v>334</v>
          </cell>
          <cell r="B335" t="str">
            <v>Tiga Ratus Tiga Puluh Empat</v>
          </cell>
        </row>
        <row r="336">
          <cell r="A336">
            <v>335</v>
          </cell>
          <cell r="B336" t="str">
            <v>Tiga Ratus Tiga Puluh Lima</v>
          </cell>
        </row>
        <row r="337">
          <cell r="A337">
            <v>336</v>
          </cell>
          <cell r="B337" t="str">
            <v>Tiga Ratus Tiga Puluh Enam</v>
          </cell>
        </row>
        <row r="338">
          <cell r="A338">
            <v>337</v>
          </cell>
          <cell r="B338" t="str">
            <v>Tiga Ratus Tiga Puluh Tujuh</v>
          </cell>
        </row>
        <row r="339">
          <cell r="A339">
            <v>338</v>
          </cell>
          <cell r="B339" t="str">
            <v>Tiga Ratus Tiga Puluh Delapan</v>
          </cell>
        </row>
        <row r="340">
          <cell r="A340">
            <v>339</v>
          </cell>
          <cell r="B340" t="str">
            <v>Tiga Ratus Tiga Puluh Sembilan</v>
          </cell>
        </row>
        <row r="341">
          <cell r="A341">
            <v>340</v>
          </cell>
          <cell r="B341" t="str">
            <v>Tiga Ratus Empat Puluh</v>
          </cell>
        </row>
        <row r="342">
          <cell r="A342">
            <v>341</v>
          </cell>
          <cell r="B342" t="str">
            <v>Tiga Ratus Empat Puluh Satu</v>
          </cell>
        </row>
        <row r="343">
          <cell r="A343">
            <v>342</v>
          </cell>
          <cell r="B343" t="str">
            <v>Tiga Ratus Empat Puluh Dua</v>
          </cell>
        </row>
        <row r="344">
          <cell r="A344">
            <v>343</v>
          </cell>
          <cell r="B344" t="str">
            <v>Tiga Ratus Empat Puluh Tiga</v>
          </cell>
        </row>
        <row r="345">
          <cell r="A345">
            <v>344</v>
          </cell>
          <cell r="B345" t="str">
            <v>Tiga Ratus Empat Puluh Empat</v>
          </cell>
        </row>
        <row r="346">
          <cell r="A346">
            <v>345</v>
          </cell>
          <cell r="B346" t="str">
            <v>Tiga Ratus Empat Puluh Lima</v>
          </cell>
        </row>
        <row r="347">
          <cell r="A347">
            <v>346</v>
          </cell>
          <cell r="B347" t="str">
            <v>Tiga Ratus Empat Puluh Enam</v>
          </cell>
        </row>
        <row r="348">
          <cell r="A348">
            <v>347</v>
          </cell>
          <cell r="B348" t="str">
            <v>Tiga Ratus Empat Puluh Tujuh</v>
          </cell>
        </row>
        <row r="349">
          <cell r="A349">
            <v>348</v>
          </cell>
          <cell r="B349" t="str">
            <v>Tiga Ratus Empat Puluh Delapan</v>
          </cell>
        </row>
        <row r="350">
          <cell r="A350">
            <v>349</v>
          </cell>
          <cell r="B350" t="str">
            <v>Tiga Ratus Empat Puluh Sembilan</v>
          </cell>
        </row>
        <row r="351">
          <cell r="A351">
            <v>350</v>
          </cell>
          <cell r="B351" t="str">
            <v>Tiga Ratus Lima Puluh</v>
          </cell>
        </row>
        <row r="352">
          <cell r="A352">
            <v>351</v>
          </cell>
          <cell r="B352" t="str">
            <v>Tiga Ratus Lima Puluh Satu</v>
          </cell>
        </row>
        <row r="353">
          <cell r="A353">
            <v>352</v>
          </cell>
          <cell r="B353" t="str">
            <v>Tiga Ratus Lima Puluh Dua</v>
          </cell>
        </row>
        <row r="354">
          <cell r="A354">
            <v>353</v>
          </cell>
          <cell r="B354" t="str">
            <v>Tiga Ratus Lima Puluh Tiga</v>
          </cell>
        </row>
        <row r="355">
          <cell r="A355">
            <v>354</v>
          </cell>
          <cell r="B355" t="str">
            <v>Tiga Ratus Lima Puluh Empat</v>
          </cell>
        </row>
        <row r="356">
          <cell r="A356">
            <v>355</v>
          </cell>
          <cell r="B356" t="str">
            <v>Tiga Ratus Lima Puluh Lima</v>
          </cell>
        </row>
        <row r="357">
          <cell r="A357">
            <v>356</v>
          </cell>
          <cell r="B357" t="str">
            <v>Tiga Ratus Lima Puluh Enam</v>
          </cell>
        </row>
        <row r="358">
          <cell r="A358">
            <v>357</v>
          </cell>
          <cell r="B358" t="str">
            <v>Tiga Ratus Lima Puluh Tujuh</v>
          </cell>
        </row>
        <row r="359">
          <cell r="A359">
            <v>358</v>
          </cell>
          <cell r="B359" t="str">
            <v>Tiga Ratus Lima Puluh Delapan</v>
          </cell>
        </row>
        <row r="360">
          <cell r="A360">
            <v>359</v>
          </cell>
          <cell r="B360" t="str">
            <v>Tiga Ratus Lima Puluh Sembilan</v>
          </cell>
        </row>
        <row r="361">
          <cell r="A361">
            <v>360</v>
          </cell>
          <cell r="B361" t="str">
            <v>Tiga Ratus Enam Puluh</v>
          </cell>
        </row>
        <row r="362">
          <cell r="A362">
            <v>361</v>
          </cell>
          <cell r="B362" t="str">
            <v>Tiga Ratus Enam Puluh Satu</v>
          </cell>
        </row>
        <row r="363">
          <cell r="A363">
            <v>362</v>
          </cell>
          <cell r="B363" t="str">
            <v>Tiga Ratus Enam Puluh Dua</v>
          </cell>
        </row>
        <row r="364">
          <cell r="A364">
            <v>363</v>
          </cell>
          <cell r="B364" t="str">
            <v>Tiga Ratus Enam Puluh Tiga</v>
          </cell>
        </row>
        <row r="365">
          <cell r="A365">
            <v>364</v>
          </cell>
          <cell r="B365" t="str">
            <v>Tiga Ratus Enam Puluh Empat</v>
          </cell>
        </row>
        <row r="366">
          <cell r="A366">
            <v>365</v>
          </cell>
          <cell r="B366" t="str">
            <v>Tiga Ratus Enam Puluh Lima</v>
          </cell>
        </row>
        <row r="367">
          <cell r="A367">
            <v>366</v>
          </cell>
          <cell r="B367" t="str">
            <v>Tiga Ratus Enam Puluh Enam</v>
          </cell>
        </row>
        <row r="368">
          <cell r="A368">
            <v>367</v>
          </cell>
          <cell r="B368" t="str">
            <v>Tiga Ratus Enam Puluh Tujuh</v>
          </cell>
        </row>
        <row r="369">
          <cell r="A369">
            <v>368</v>
          </cell>
          <cell r="B369" t="str">
            <v>Tiga Ratus Enam Puluh Delapan</v>
          </cell>
        </row>
        <row r="370">
          <cell r="A370">
            <v>369</v>
          </cell>
          <cell r="B370" t="str">
            <v>Tiga Ratus Enam Puluh Sembilan</v>
          </cell>
        </row>
        <row r="371">
          <cell r="A371">
            <v>370</v>
          </cell>
          <cell r="B371" t="str">
            <v>Tiga Ratus Tujuh Puluh</v>
          </cell>
        </row>
        <row r="372">
          <cell r="A372">
            <v>371</v>
          </cell>
          <cell r="B372" t="str">
            <v>Tiga Ratus Tujuh Puluh Satu</v>
          </cell>
        </row>
        <row r="373">
          <cell r="A373">
            <v>372</v>
          </cell>
          <cell r="B373" t="str">
            <v>Tiga Ratus Tujuh Puluh Dua</v>
          </cell>
        </row>
        <row r="374">
          <cell r="A374">
            <v>373</v>
          </cell>
          <cell r="B374" t="str">
            <v>Tiga Ratus Tujuh Puluh Tiga</v>
          </cell>
        </row>
        <row r="375">
          <cell r="A375">
            <v>374</v>
          </cell>
          <cell r="B375" t="str">
            <v>Tiga Ratus Tujuh Puluh Empat</v>
          </cell>
        </row>
        <row r="376">
          <cell r="A376">
            <v>375</v>
          </cell>
          <cell r="B376" t="str">
            <v>Tiga Ratus Tujuh Puluh Lima</v>
          </cell>
        </row>
        <row r="377">
          <cell r="A377">
            <v>376</v>
          </cell>
          <cell r="B377" t="str">
            <v>Tiga Ratus Tujuh Puluh Enam</v>
          </cell>
        </row>
        <row r="378">
          <cell r="A378">
            <v>377</v>
          </cell>
          <cell r="B378" t="str">
            <v>Tiga Ratus Tujuh Puluh Tujuh</v>
          </cell>
        </row>
        <row r="379">
          <cell r="A379">
            <v>378</v>
          </cell>
          <cell r="B379" t="str">
            <v>Tiga Ratus Tujuh Puluh Delapan</v>
          </cell>
        </row>
        <row r="380">
          <cell r="A380">
            <v>379</v>
          </cell>
          <cell r="B380" t="str">
            <v>Tiga Ratus Tujuh Puluh Sembilan</v>
          </cell>
        </row>
        <row r="381">
          <cell r="A381">
            <v>380</v>
          </cell>
          <cell r="B381" t="str">
            <v>Tiga Ratus Delapan Puluh</v>
          </cell>
        </row>
        <row r="382">
          <cell r="A382">
            <v>381</v>
          </cell>
          <cell r="B382" t="str">
            <v>Tiga Ratus Delapan Puluh Satu</v>
          </cell>
        </row>
        <row r="383">
          <cell r="A383">
            <v>382</v>
          </cell>
          <cell r="B383" t="str">
            <v>Tiga Ratus Delapan Puluh Dua</v>
          </cell>
        </row>
        <row r="384">
          <cell r="A384">
            <v>383</v>
          </cell>
          <cell r="B384" t="str">
            <v>Tiga Ratus Delapan Puluh Tiga</v>
          </cell>
        </row>
        <row r="385">
          <cell r="A385">
            <v>384</v>
          </cell>
          <cell r="B385" t="str">
            <v>Tiga Ratus Delapan Puluh Empat</v>
          </cell>
        </row>
        <row r="386">
          <cell r="A386">
            <v>385</v>
          </cell>
          <cell r="B386" t="str">
            <v>Tiga Ratus Delapan Puluh Lima</v>
          </cell>
        </row>
        <row r="387">
          <cell r="A387">
            <v>386</v>
          </cell>
          <cell r="B387" t="str">
            <v>Tiga Ratus Delapan Puluh Enam</v>
          </cell>
        </row>
        <row r="388">
          <cell r="A388">
            <v>387</v>
          </cell>
          <cell r="B388" t="str">
            <v>Tiga Ratus Delapan Puluh Tujuh</v>
          </cell>
        </row>
        <row r="389">
          <cell r="A389">
            <v>388</v>
          </cell>
          <cell r="B389" t="str">
            <v>Tiga Ratus Delapan Puluh Delapan</v>
          </cell>
        </row>
        <row r="390">
          <cell r="A390">
            <v>389</v>
          </cell>
          <cell r="B390" t="str">
            <v>Tiga Ratus Delapan Puluh Sembilan</v>
          </cell>
        </row>
        <row r="391">
          <cell r="A391">
            <v>390</v>
          </cell>
          <cell r="B391" t="str">
            <v>Tiga Ratus Sembilan Puluh</v>
          </cell>
        </row>
        <row r="392">
          <cell r="A392">
            <v>391</v>
          </cell>
          <cell r="B392" t="str">
            <v>Tiga Ratus Sembilan Puluh Satu</v>
          </cell>
        </row>
        <row r="393">
          <cell r="A393">
            <v>392</v>
          </cell>
          <cell r="B393" t="str">
            <v>Tiga Ratus Sembilan Puluh Dua</v>
          </cell>
        </row>
        <row r="394">
          <cell r="A394">
            <v>393</v>
          </cell>
          <cell r="B394" t="str">
            <v>Tiga Ratus Sembilan Puluh Tiga</v>
          </cell>
        </row>
        <row r="395">
          <cell r="A395">
            <v>394</v>
          </cell>
          <cell r="B395" t="str">
            <v>Tiga Ratus Sembilan Puluh Empat</v>
          </cell>
        </row>
        <row r="396">
          <cell r="A396">
            <v>395</v>
          </cell>
          <cell r="B396" t="str">
            <v>Tiga Ratus Sembilan Puluh Lima</v>
          </cell>
        </row>
        <row r="397">
          <cell r="A397">
            <v>396</v>
          </cell>
          <cell r="B397" t="str">
            <v>Tiga Ratus Sembilan Puluh Enam</v>
          </cell>
        </row>
        <row r="398">
          <cell r="A398">
            <v>397</v>
          </cell>
          <cell r="B398" t="str">
            <v>Tiga Ratus Sembilan Puluh Tujuh</v>
          </cell>
        </row>
        <row r="399">
          <cell r="A399">
            <v>398</v>
          </cell>
          <cell r="B399" t="str">
            <v>Tiga Ratus Sembilan Puluh Delapan</v>
          </cell>
        </row>
        <row r="400">
          <cell r="A400">
            <v>399</v>
          </cell>
          <cell r="B400" t="str">
            <v>Tiga Ratus Sembilan Puluh Sembilan</v>
          </cell>
        </row>
        <row r="401">
          <cell r="A401">
            <v>400</v>
          </cell>
          <cell r="B401" t="str">
            <v>Empat Ratus</v>
          </cell>
        </row>
        <row r="402">
          <cell r="A402">
            <v>401</v>
          </cell>
          <cell r="B402" t="str">
            <v>Empat Ratus Satu</v>
          </cell>
        </row>
        <row r="403">
          <cell r="A403">
            <v>402</v>
          </cell>
          <cell r="B403" t="str">
            <v>Empat Ratus Dua</v>
          </cell>
        </row>
        <row r="404">
          <cell r="A404">
            <v>403</v>
          </cell>
          <cell r="B404" t="str">
            <v>Empat Ratus Tiga</v>
          </cell>
        </row>
        <row r="405">
          <cell r="A405">
            <v>404</v>
          </cell>
          <cell r="B405" t="str">
            <v>Empat Ratus Empat</v>
          </cell>
        </row>
        <row r="406">
          <cell r="A406">
            <v>405</v>
          </cell>
          <cell r="B406" t="str">
            <v>Empat Ratus Lima</v>
          </cell>
        </row>
        <row r="407">
          <cell r="A407">
            <v>406</v>
          </cell>
          <cell r="B407" t="str">
            <v>Empat Ratus Enam</v>
          </cell>
        </row>
        <row r="408">
          <cell r="A408">
            <v>407</v>
          </cell>
          <cell r="B408" t="str">
            <v>Empat Ratus Tujuh</v>
          </cell>
        </row>
        <row r="409">
          <cell r="A409">
            <v>408</v>
          </cell>
          <cell r="B409" t="str">
            <v>Empat Ratus Delapan</v>
          </cell>
        </row>
        <row r="410">
          <cell r="A410">
            <v>409</v>
          </cell>
          <cell r="B410" t="str">
            <v>Empat Ratus Sembilan</v>
          </cell>
        </row>
        <row r="411">
          <cell r="A411">
            <v>410</v>
          </cell>
          <cell r="B411" t="str">
            <v>Empat Ratus Sepuluh</v>
          </cell>
        </row>
        <row r="412">
          <cell r="A412">
            <v>411</v>
          </cell>
          <cell r="B412" t="str">
            <v>Empat Ratus Sebelas</v>
          </cell>
        </row>
        <row r="413">
          <cell r="A413">
            <v>412</v>
          </cell>
          <cell r="B413" t="str">
            <v>Empat Ratus Dua Belas</v>
          </cell>
        </row>
        <row r="414">
          <cell r="A414">
            <v>413</v>
          </cell>
          <cell r="B414" t="str">
            <v>Empat Ratus Tiga Belas</v>
          </cell>
        </row>
        <row r="415">
          <cell r="A415">
            <v>414</v>
          </cell>
          <cell r="B415" t="str">
            <v>Empat Ratus Empat Belas</v>
          </cell>
        </row>
        <row r="416">
          <cell r="A416">
            <v>415</v>
          </cell>
          <cell r="B416" t="str">
            <v>Empat Ratus Lima Belas</v>
          </cell>
        </row>
        <row r="417">
          <cell r="A417">
            <v>416</v>
          </cell>
          <cell r="B417" t="str">
            <v>Empat Ratus Enam Belas</v>
          </cell>
        </row>
        <row r="418">
          <cell r="A418">
            <v>417</v>
          </cell>
          <cell r="B418" t="str">
            <v>Empat Ratus Tujuh Belas</v>
          </cell>
        </row>
        <row r="419">
          <cell r="A419">
            <v>418</v>
          </cell>
          <cell r="B419" t="str">
            <v>Empat Ratus Delapan Belas</v>
          </cell>
        </row>
        <row r="420">
          <cell r="A420">
            <v>419</v>
          </cell>
          <cell r="B420" t="str">
            <v>Empat Ratus Sembilan Belas</v>
          </cell>
        </row>
        <row r="421">
          <cell r="A421">
            <v>420</v>
          </cell>
          <cell r="B421" t="str">
            <v>Empat Ratus Dua Puluh</v>
          </cell>
        </row>
        <row r="422">
          <cell r="A422">
            <v>421</v>
          </cell>
          <cell r="B422" t="str">
            <v>Empat Ratus Dua Puluh Satu</v>
          </cell>
        </row>
        <row r="423">
          <cell r="A423">
            <v>422</v>
          </cell>
          <cell r="B423" t="str">
            <v>Empat Ratus Dua Puluh Dua</v>
          </cell>
        </row>
        <row r="424">
          <cell r="A424">
            <v>423</v>
          </cell>
          <cell r="B424" t="str">
            <v>Empat Ratus Dua Puluh Tiga</v>
          </cell>
        </row>
        <row r="425">
          <cell r="A425">
            <v>424</v>
          </cell>
          <cell r="B425" t="str">
            <v>Empat Ratus Dua Puluh Empat</v>
          </cell>
        </row>
        <row r="426">
          <cell r="A426">
            <v>425</v>
          </cell>
          <cell r="B426" t="str">
            <v>Empat Ratus Dua Puluh Lima</v>
          </cell>
        </row>
        <row r="427">
          <cell r="A427">
            <v>426</v>
          </cell>
          <cell r="B427" t="str">
            <v>Empat Ratus Dua Puluh Enam</v>
          </cell>
        </row>
        <row r="428">
          <cell r="A428">
            <v>427</v>
          </cell>
          <cell r="B428" t="str">
            <v>Empat Ratus Dua Puluh Tujuh</v>
          </cell>
        </row>
        <row r="429">
          <cell r="A429">
            <v>428</v>
          </cell>
          <cell r="B429" t="str">
            <v>Empat Ratus Dua Puluh Delapan</v>
          </cell>
        </row>
        <row r="430">
          <cell r="A430">
            <v>429</v>
          </cell>
          <cell r="B430" t="str">
            <v>Empat Ratus Dua Puluh Sembilan</v>
          </cell>
        </row>
        <row r="431">
          <cell r="A431">
            <v>430</v>
          </cell>
          <cell r="B431" t="str">
            <v>Empat Ratus Tiga Puluh</v>
          </cell>
        </row>
        <row r="432">
          <cell r="A432">
            <v>431</v>
          </cell>
          <cell r="B432" t="str">
            <v>Empat Ratus Tiga Puluh Satu</v>
          </cell>
        </row>
        <row r="433">
          <cell r="A433">
            <v>432</v>
          </cell>
          <cell r="B433" t="str">
            <v>Empat Ratus Tiga Puluh Dua</v>
          </cell>
        </row>
        <row r="434">
          <cell r="A434">
            <v>433</v>
          </cell>
          <cell r="B434" t="str">
            <v>Empat Ratus Tiga Puluh Tiga</v>
          </cell>
        </row>
        <row r="435">
          <cell r="A435">
            <v>434</v>
          </cell>
          <cell r="B435" t="str">
            <v>Empat Ratus Tiga Puluh Empat</v>
          </cell>
        </row>
        <row r="436">
          <cell r="A436">
            <v>435</v>
          </cell>
          <cell r="B436" t="str">
            <v>Empat Ratus Tiga Puluh Lima</v>
          </cell>
        </row>
        <row r="437">
          <cell r="A437">
            <v>436</v>
          </cell>
          <cell r="B437" t="str">
            <v>Empat Ratus Tiga Puluh Enam</v>
          </cell>
        </row>
        <row r="438">
          <cell r="A438">
            <v>437</v>
          </cell>
          <cell r="B438" t="str">
            <v>Empat Ratus Tiga Puluh Tujuh</v>
          </cell>
        </row>
        <row r="439">
          <cell r="A439">
            <v>438</v>
          </cell>
          <cell r="B439" t="str">
            <v>Empat Ratus Tiga Puluh Delapan</v>
          </cell>
        </row>
        <row r="440">
          <cell r="A440">
            <v>439</v>
          </cell>
          <cell r="B440" t="str">
            <v>Empat Ratus Tiga Puluh Sembilan</v>
          </cell>
        </row>
        <row r="441">
          <cell r="A441">
            <v>440</v>
          </cell>
          <cell r="B441" t="str">
            <v>Empat Ratus Empat Puluh</v>
          </cell>
        </row>
        <row r="442">
          <cell r="A442">
            <v>441</v>
          </cell>
          <cell r="B442" t="str">
            <v>Empat Ratus Empat Puluh Satu</v>
          </cell>
        </row>
        <row r="443">
          <cell r="A443">
            <v>442</v>
          </cell>
          <cell r="B443" t="str">
            <v>Empat Ratus Empat Puluh Dua</v>
          </cell>
        </row>
        <row r="444">
          <cell r="A444">
            <v>443</v>
          </cell>
          <cell r="B444" t="str">
            <v>Empat Ratus Empat Puluh Tiga</v>
          </cell>
        </row>
        <row r="445">
          <cell r="A445">
            <v>444</v>
          </cell>
          <cell r="B445" t="str">
            <v>Empat Ratus Empat Puluh Empat</v>
          </cell>
        </row>
        <row r="446">
          <cell r="A446">
            <v>445</v>
          </cell>
          <cell r="B446" t="str">
            <v>Empat Ratus Empat Puluh Lima</v>
          </cell>
        </row>
        <row r="447">
          <cell r="A447">
            <v>446</v>
          </cell>
          <cell r="B447" t="str">
            <v>Empat Ratus Empat Puluh Enam</v>
          </cell>
        </row>
        <row r="448">
          <cell r="A448">
            <v>447</v>
          </cell>
          <cell r="B448" t="str">
            <v>Empat Ratus Empat Puluh Tujuh</v>
          </cell>
        </row>
        <row r="449">
          <cell r="A449">
            <v>448</v>
          </cell>
          <cell r="B449" t="str">
            <v>Empat Ratus Empat Puluh Delapan</v>
          </cell>
        </row>
        <row r="450">
          <cell r="A450">
            <v>449</v>
          </cell>
          <cell r="B450" t="str">
            <v>Empat Ratus Empat Puluh Sembilan</v>
          </cell>
        </row>
        <row r="451">
          <cell r="A451">
            <v>450</v>
          </cell>
          <cell r="B451" t="str">
            <v>Empat Ratus Lima Puluh</v>
          </cell>
        </row>
        <row r="452">
          <cell r="A452">
            <v>451</v>
          </cell>
          <cell r="B452" t="str">
            <v>Empat Ratus Lima Puluh Satu</v>
          </cell>
        </row>
        <row r="453">
          <cell r="A453">
            <v>452</v>
          </cell>
          <cell r="B453" t="str">
            <v>Empat Ratus Lima Puluh Dua</v>
          </cell>
        </row>
        <row r="454">
          <cell r="A454">
            <v>453</v>
          </cell>
          <cell r="B454" t="str">
            <v>Empat Ratus Lima Puluh Tiga</v>
          </cell>
        </row>
        <row r="455">
          <cell r="A455">
            <v>454</v>
          </cell>
          <cell r="B455" t="str">
            <v>Empat Ratus Lima Puluh Empat</v>
          </cell>
        </row>
        <row r="456">
          <cell r="A456">
            <v>455</v>
          </cell>
          <cell r="B456" t="str">
            <v>Empat Ratus Lima Puluh Lima</v>
          </cell>
        </row>
        <row r="457">
          <cell r="A457">
            <v>456</v>
          </cell>
          <cell r="B457" t="str">
            <v>Empat Ratus Lima Puluh Enam</v>
          </cell>
        </row>
        <row r="458">
          <cell r="A458">
            <v>457</v>
          </cell>
          <cell r="B458" t="str">
            <v>Empat Ratus Lima Puluh Tujuh</v>
          </cell>
        </row>
        <row r="459">
          <cell r="A459">
            <v>458</v>
          </cell>
          <cell r="B459" t="str">
            <v>Empat Ratus Lima Puluh Delapan</v>
          </cell>
        </row>
        <row r="460">
          <cell r="A460">
            <v>459</v>
          </cell>
          <cell r="B460" t="str">
            <v>Empat Ratus Lima Puluh Sembilan</v>
          </cell>
        </row>
        <row r="461">
          <cell r="A461">
            <v>460</v>
          </cell>
          <cell r="B461" t="str">
            <v>Empat Ratus Enam Puluh</v>
          </cell>
        </row>
        <row r="462">
          <cell r="A462">
            <v>461</v>
          </cell>
          <cell r="B462" t="str">
            <v>Empat Ratus Enam Puluh Satu</v>
          </cell>
        </row>
        <row r="463">
          <cell r="A463">
            <v>462</v>
          </cell>
          <cell r="B463" t="str">
            <v>Empat Ratus Enam Puluh Dua</v>
          </cell>
        </row>
        <row r="464">
          <cell r="A464">
            <v>463</v>
          </cell>
          <cell r="B464" t="str">
            <v>Empat Ratus Enam Puluh Tiga</v>
          </cell>
        </row>
        <row r="465">
          <cell r="A465">
            <v>464</v>
          </cell>
          <cell r="B465" t="str">
            <v>Empat Ratus Enam Puluh Empat</v>
          </cell>
        </row>
        <row r="466">
          <cell r="A466">
            <v>465</v>
          </cell>
          <cell r="B466" t="str">
            <v>Empat Ratus Enam Puluh Lima</v>
          </cell>
        </row>
        <row r="467">
          <cell r="A467">
            <v>466</v>
          </cell>
          <cell r="B467" t="str">
            <v>Empat Ratus Enam Puluh Enam</v>
          </cell>
        </row>
        <row r="468">
          <cell r="A468">
            <v>467</v>
          </cell>
          <cell r="B468" t="str">
            <v>Empat Ratus Enam Puluh Tujuh</v>
          </cell>
        </row>
        <row r="469">
          <cell r="A469">
            <v>468</v>
          </cell>
          <cell r="B469" t="str">
            <v>Empat Ratus Enam Puluh Delapan</v>
          </cell>
        </row>
        <row r="470">
          <cell r="A470">
            <v>469</v>
          </cell>
          <cell r="B470" t="str">
            <v>Empat Ratus Enam Puluh Sembilan</v>
          </cell>
        </row>
        <row r="471">
          <cell r="A471">
            <v>470</v>
          </cell>
          <cell r="B471" t="str">
            <v>Empat Ratus Tujuh Puluh</v>
          </cell>
        </row>
        <row r="472">
          <cell r="A472">
            <v>471</v>
          </cell>
          <cell r="B472" t="str">
            <v>Empat Ratus Tujuh Puluh Satu</v>
          </cell>
        </row>
        <row r="473">
          <cell r="A473">
            <v>472</v>
          </cell>
          <cell r="B473" t="str">
            <v>Empat Ratus Tujuh Puluh Dua</v>
          </cell>
        </row>
        <row r="474">
          <cell r="A474">
            <v>473</v>
          </cell>
          <cell r="B474" t="str">
            <v>Empat Ratus Tujuh Puluh Tiga</v>
          </cell>
        </row>
        <row r="475">
          <cell r="A475">
            <v>474</v>
          </cell>
          <cell r="B475" t="str">
            <v>Empat Ratus Tujuh Puluh Empat</v>
          </cell>
        </row>
        <row r="476">
          <cell r="A476">
            <v>475</v>
          </cell>
          <cell r="B476" t="str">
            <v>Empat Ratus Tujuh Puluh Lima</v>
          </cell>
        </row>
        <row r="477">
          <cell r="A477">
            <v>476</v>
          </cell>
          <cell r="B477" t="str">
            <v>Empat Ratus Tujuh Puluh Enam</v>
          </cell>
        </row>
        <row r="478">
          <cell r="A478">
            <v>477</v>
          </cell>
          <cell r="B478" t="str">
            <v>Empat Ratus Tujuh Puluh Tujuh</v>
          </cell>
        </row>
        <row r="479">
          <cell r="A479">
            <v>478</v>
          </cell>
          <cell r="B479" t="str">
            <v>Empat Ratus Tujuh Puluh Delapan</v>
          </cell>
        </row>
        <row r="480">
          <cell r="A480">
            <v>479</v>
          </cell>
          <cell r="B480" t="str">
            <v>Empat Ratus Tujuh Puluh Sembilan</v>
          </cell>
        </row>
        <row r="481">
          <cell r="A481">
            <v>480</v>
          </cell>
          <cell r="B481" t="str">
            <v>Empat Ratus Delapan Puluh</v>
          </cell>
        </row>
        <row r="482">
          <cell r="A482">
            <v>481</v>
          </cell>
          <cell r="B482" t="str">
            <v>Empat Ratus Delapan Puluh Satu</v>
          </cell>
        </row>
        <row r="483">
          <cell r="A483">
            <v>482</v>
          </cell>
          <cell r="B483" t="str">
            <v>Empat Ratus Delapan Puluh Dua</v>
          </cell>
        </row>
        <row r="484">
          <cell r="A484">
            <v>483</v>
          </cell>
          <cell r="B484" t="str">
            <v>Empat Ratus Delapan Puluh Tiga</v>
          </cell>
        </row>
        <row r="485">
          <cell r="A485">
            <v>484</v>
          </cell>
          <cell r="B485" t="str">
            <v>Empat Ratus Delapan Puluh Empat</v>
          </cell>
        </row>
        <row r="486">
          <cell r="A486">
            <v>485</v>
          </cell>
          <cell r="B486" t="str">
            <v>Empat Ratus Delapan Puluh Lima</v>
          </cell>
        </row>
        <row r="487">
          <cell r="A487">
            <v>486</v>
          </cell>
          <cell r="B487" t="str">
            <v>Empat Ratus Delapan Puluh Enam</v>
          </cell>
        </row>
        <row r="488">
          <cell r="A488">
            <v>487</v>
          </cell>
          <cell r="B488" t="str">
            <v>Empat Ratus Delapan Puluh Tujuh</v>
          </cell>
        </row>
        <row r="489">
          <cell r="A489">
            <v>488</v>
          </cell>
          <cell r="B489" t="str">
            <v>Empat Ratus Delapan Puluh Delapan</v>
          </cell>
        </row>
        <row r="490">
          <cell r="A490">
            <v>489</v>
          </cell>
          <cell r="B490" t="str">
            <v>Empat Ratus Delapan Puluh Sembilan</v>
          </cell>
        </row>
        <row r="491">
          <cell r="A491">
            <v>490</v>
          </cell>
          <cell r="B491" t="str">
            <v>Empat Ratus Sembilan Puluh</v>
          </cell>
        </row>
        <row r="492">
          <cell r="A492">
            <v>491</v>
          </cell>
          <cell r="B492" t="str">
            <v>Empat Ratus Sembilan Puluh Satu</v>
          </cell>
        </row>
        <row r="493">
          <cell r="A493">
            <v>492</v>
          </cell>
          <cell r="B493" t="str">
            <v>Empat Ratus Sembilan Puluh Dua</v>
          </cell>
        </row>
        <row r="494">
          <cell r="A494">
            <v>493</v>
          </cell>
          <cell r="B494" t="str">
            <v>Empat Ratus Sembilan Puluh Tiga</v>
          </cell>
        </row>
        <row r="495">
          <cell r="A495">
            <v>494</v>
          </cell>
          <cell r="B495" t="str">
            <v>Empat Ratus Sembilan Puluh Empat</v>
          </cell>
        </row>
        <row r="496">
          <cell r="A496">
            <v>495</v>
          </cell>
          <cell r="B496" t="str">
            <v>Empat Ratus Sembilan Puluh Lima</v>
          </cell>
        </row>
        <row r="497">
          <cell r="A497">
            <v>496</v>
          </cell>
          <cell r="B497" t="str">
            <v>Empat Ratus Sembilan Puluh Enam</v>
          </cell>
        </row>
        <row r="498">
          <cell r="A498">
            <v>497</v>
          </cell>
          <cell r="B498" t="str">
            <v>Empat Ratus Sembilan Puluh Tujuh</v>
          </cell>
        </row>
        <row r="499">
          <cell r="A499">
            <v>498</v>
          </cell>
          <cell r="B499" t="str">
            <v>Empat Ratus Sembilan Puluh Delapan</v>
          </cell>
        </row>
        <row r="500">
          <cell r="A500">
            <v>499</v>
          </cell>
          <cell r="B500" t="str">
            <v>Empat Ratus Sembilan Puluh Sembilan</v>
          </cell>
        </row>
        <row r="501">
          <cell r="A501">
            <v>500</v>
          </cell>
          <cell r="B501" t="str">
            <v>Lima Ratus</v>
          </cell>
        </row>
        <row r="502">
          <cell r="A502">
            <v>501</v>
          </cell>
          <cell r="B502" t="str">
            <v>Lima Ratus Satu</v>
          </cell>
        </row>
        <row r="503">
          <cell r="A503">
            <v>502</v>
          </cell>
          <cell r="B503" t="str">
            <v>Lima Ratus Dua</v>
          </cell>
        </row>
        <row r="504">
          <cell r="A504">
            <v>503</v>
          </cell>
          <cell r="B504" t="str">
            <v>Lima Ratus Tiga</v>
          </cell>
        </row>
        <row r="505">
          <cell r="A505">
            <v>504</v>
          </cell>
          <cell r="B505" t="str">
            <v>Lima Ratus Empat</v>
          </cell>
        </row>
        <row r="506">
          <cell r="A506">
            <v>505</v>
          </cell>
          <cell r="B506" t="str">
            <v>Lima Ratus Lima</v>
          </cell>
        </row>
        <row r="507">
          <cell r="A507">
            <v>506</v>
          </cell>
          <cell r="B507" t="str">
            <v>Lima Ratus Enam</v>
          </cell>
        </row>
        <row r="508">
          <cell r="A508">
            <v>507</v>
          </cell>
          <cell r="B508" t="str">
            <v>Lima Ratus Tujuh</v>
          </cell>
        </row>
        <row r="509">
          <cell r="A509">
            <v>508</v>
          </cell>
          <cell r="B509" t="str">
            <v>Lima Ratus Delapan</v>
          </cell>
        </row>
        <row r="510">
          <cell r="A510">
            <v>509</v>
          </cell>
          <cell r="B510" t="str">
            <v>Lima Ratus Sembilan</v>
          </cell>
        </row>
        <row r="511">
          <cell r="A511">
            <v>510</v>
          </cell>
          <cell r="B511" t="str">
            <v>Lima Ratus Sepuluh</v>
          </cell>
        </row>
        <row r="512">
          <cell r="A512">
            <v>511</v>
          </cell>
          <cell r="B512" t="str">
            <v>Lima Ratus Sebelas</v>
          </cell>
        </row>
        <row r="513">
          <cell r="A513">
            <v>512</v>
          </cell>
          <cell r="B513" t="str">
            <v>Lima Ratus Dua Belas</v>
          </cell>
        </row>
        <row r="514">
          <cell r="A514">
            <v>513</v>
          </cell>
          <cell r="B514" t="str">
            <v>Lima Ratus Tiga Belas</v>
          </cell>
        </row>
        <row r="515">
          <cell r="A515">
            <v>514</v>
          </cell>
          <cell r="B515" t="str">
            <v>Lima Ratus Empat Belas</v>
          </cell>
        </row>
        <row r="516">
          <cell r="A516">
            <v>515</v>
          </cell>
          <cell r="B516" t="str">
            <v>Lima Ratus Lima Belas</v>
          </cell>
        </row>
        <row r="517">
          <cell r="A517">
            <v>516</v>
          </cell>
          <cell r="B517" t="str">
            <v>Lima Ratus Enam Belas</v>
          </cell>
        </row>
        <row r="518">
          <cell r="A518">
            <v>517</v>
          </cell>
          <cell r="B518" t="str">
            <v>Lima Ratus Tujuh Belas</v>
          </cell>
        </row>
        <row r="519">
          <cell r="A519">
            <v>518</v>
          </cell>
          <cell r="B519" t="str">
            <v>Lima Ratus Delapan Belas</v>
          </cell>
        </row>
        <row r="520">
          <cell r="A520">
            <v>519</v>
          </cell>
          <cell r="B520" t="str">
            <v>Lima Ratus Sembilan Belas</v>
          </cell>
        </row>
        <row r="521">
          <cell r="A521">
            <v>520</v>
          </cell>
          <cell r="B521" t="str">
            <v>Lima Ratus Dua Puluh</v>
          </cell>
        </row>
        <row r="522">
          <cell r="A522">
            <v>521</v>
          </cell>
          <cell r="B522" t="str">
            <v>Lima Ratus Dua Puluh Satu</v>
          </cell>
        </row>
        <row r="523">
          <cell r="A523">
            <v>522</v>
          </cell>
          <cell r="B523" t="str">
            <v>Lima Ratus Dua Puluh Dua</v>
          </cell>
        </row>
        <row r="524">
          <cell r="A524">
            <v>523</v>
          </cell>
          <cell r="B524" t="str">
            <v>Lima Ratus Dua Puluh Tiga</v>
          </cell>
        </row>
        <row r="525">
          <cell r="A525">
            <v>524</v>
          </cell>
          <cell r="B525" t="str">
            <v>Lima Ratus Dua Puluh Empat</v>
          </cell>
        </row>
        <row r="526">
          <cell r="A526">
            <v>525</v>
          </cell>
          <cell r="B526" t="str">
            <v>Lima Ratus Dua Puluh Lima</v>
          </cell>
        </row>
        <row r="527">
          <cell r="A527">
            <v>526</v>
          </cell>
          <cell r="B527" t="str">
            <v>Lima Ratus Dua Puluh Enam</v>
          </cell>
        </row>
        <row r="528">
          <cell r="A528">
            <v>527</v>
          </cell>
          <cell r="B528" t="str">
            <v>Lima Ratus Dua Puluh Tujuh</v>
          </cell>
        </row>
        <row r="529">
          <cell r="A529">
            <v>528</v>
          </cell>
          <cell r="B529" t="str">
            <v>Lima Ratus Dua Puluh Delapan</v>
          </cell>
        </row>
        <row r="530">
          <cell r="A530">
            <v>529</v>
          </cell>
          <cell r="B530" t="str">
            <v>Lima Ratus Dua Puluh Sembilan</v>
          </cell>
        </row>
        <row r="531">
          <cell r="A531">
            <v>530</v>
          </cell>
          <cell r="B531" t="str">
            <v>Lima Ratus Tiga Puluh</v>
          </cell>
        </row>
        <row r="532">
          <cell r="A532">
            <v>531</v>
          </cell>
          <cell r="B532" t="str">
            <v>Lima Ratus Tiga Puluh Satu</v>
          </cell>
        </row>
        <row r="533">
          <cell r="A533">
            <v>532</v>
          </cell>
          <cell r="B533" t="str">
            <v>Lima Ratus Tiga Puluh Dua</v>
          </cell>
        </row>
        <row r="534">
          <cell r="A534">
            <v>533</v>
          </cell>
          <cell r="B534" t="str">
            <v>Lima Ratus Tiga Puluh Tiga</v>
          </cell>
        </row>
        <row r="535">
          <cell r="A535">
            <v>534</v>
          </cell>
          <cell r="B535" t="str">
            <v>Lima Ratus Tiga Puluh Empat</v>
          </cell>
        </row>
        <row r="536">
          <cell r="A536">
            <v>535</v>
          </cell>
          <cell r="B536" t="str">
            <v>Lima Ratus Tiga Puluh Lima</v>
          </cell>
        </row>
        <row r="537">
          <cell r="A537">
            <v>536</v>
          </cell>
          <cell r="B537" t="str">
            <v>Lima Ratus Tiga Puluh Enam</v>
          </cell>
        </row>
        <row r="538">
          <cell r="A538">
            <v>537</v>
          </cell>
          <cell r="B538" t="str">
            <v>Lima Ratus Tiga Puluh Tujuh</v>
          </cell>
        </row>
        <row r="539">
          <cell r="A539">
            <v>538</v>
          </cell>
          <cell r="B539" t="str">
            <v>Lima Ratus Tiga Puluh Delapan</v>
          </cell>
        </row>
        <row r="540">
          <cell r="A540">
            <v>539</v>
          </cell>
          <cell r="B540" t="str">
            <v>Lima Ratus Tiga Puluh Sembilan</v>
          </cell>
        </row>
        <row r="541">
          <cell r="A541">
            <v>540</v>
          </cell>
          <cell r="B541" t="str">
            <v>Lima Ratus Empat Puluh</v>
          </cell>
        </row>
        <row r="542">
          <cell r="A542">
            <v>541</v>
          </cell>
          <cell r="B542" t="str">
            <v>Lima Ratus Empat Puluh Satu</v>
          </cell>
        </row>
        <row r="543">
          <cell r="A543">
            <v>542</v>
          </cell>
          <cell r="B543" t="str">
            <v>Lima Ratus Empat Puluh Dua</v>
          </cell>
        </row>
        <row r="544">
          <cell r="A544">
            <v>543</v>
          </cell>
          <cell r="B544" t="str">
            <v>Lima Ratus Empat Puluh Tiga</v>
          </cell>
        </row>
        <row r="545">
          <cell r="A545">
            <v>544</v>
          </cell>
          <cell r="B545" t="str">
            <v>Lima Ratus Empat Puluh Empat</v>
          </cell>
        </row>
        <row r="546">
          <cell r="A546">
            <v>545</v>
          </cell>
          <cell r="B546" t="str">
            <v>Lima Ratus Empat Puluh Lima</v>
          </cell>
        </row>
        <row r="547">
          <cell r="A547">
            <v>546</v>
          </cell>
          <cell r="B547" t="str">
            <v>Lima Ratus Empat Puluh Enam</v>
          </cell>
        </row>
        <row r="548">
          <cell r="A548">
            <v>547</v>
          </cell>
          <cell r="B548" t="str">
            <v>Lima Ratus Empat Puluh Tujuh</v>
          </cell>
        </row>
        <row r="549">
          <cell r="A549">
            <v>548</v>
          </cell>
          <cell r="B549" t="str">
            <v>Lima Ratus Empat Puluh Delapan</v>
          </cell>
        </row>
        <row r="550">
          <cell r="A550">
            <v>549</v>
          </cell>
          <cell r="B550" t="str">
            <v>Lima Ratus Empat Puluh Sembilan</v>
          </cell>
        </row>
        <row r="551">
          <cell r="A551">
            <v>550</v>
          </cell>
          <cell r="B551" t="str">
            <v>Lima Ratus Lima Puluh</v>
          </cell>
        </row>
        <row r="552">
          <cell r="A552">
            <v>551</v>
          </cell>
          <cell r="B552" t="str">
            <v>Lima Ratus Lima Puluh Satu</v>
          </cell>
        </row>
        <row r="553">
          <cell r="A553">
            <v>552</v>
          </cell>
          <cell r="B553" t="str">
            <v>Lima Ratus Lima Puluh Dua</v>
          </cell>
        </row>
        <row r="554">
          <cell r="A554">
            <v>553</v>
          </cell>
          <cell r="B554" t="str">
            <v>Lima Ratus Lima Puluh Tiga</v>
          </cell>
        </row>
        <row r="555">
          <cell r="A555">
            <v>554</v>
          </cell>
          <cell r="B555" t="str">
            <v>Lima Ratus Lima Puluh Empat</v>
          </cell>
        </row>
        <row r="556">
          <cell r="A556">
            <v>555</v>
          </cell>
          <cell r="B556" t="str">
            <v>Lima Ratus Lima Puluh Lima</v>
          </cell>
        </row>
        <row r="557">
          <cell r="A557">
            <v>556</v>
          </cell>
          <cell r="B557" t="str">
            <v>Lima Ratus Lima Puluh Enam</v>
          </cell>
        </row>
        <row r="558">
          <cell r="A558">
            <v>557</v>
          </cell>
          <cell r="B558" t="str">
            <v>Lima Ratus Lima Puluh Tujuh</v>
          </cell>
        </row>
        <row r="559">
          <cell r="A559">
            <v>558</v>
          </cell>
          <cell r="B559" t="str">
            <v>Lima Ratus Lima Puluh Delapan</v>
          </cell>
        </row>
        <row r="560">
          <cell r="A560">
            <v>559</v>
          </cell>
          <cell r="B560" t="str">
            <v>Lima Ratus Lima Puluh Sembilan</v>
          </cell>
        </row>
        <row r="561">
          <cell r="A561">
            <v>560</v>
          </cell>
          <cell r="B561" t="str">
            <v>Lima Ratus Enam Puluh</v>
          </cell>
        </row>
        <row r="562">
          <cell r="A562">
            <v>561</v>
          </cell>
          <cell r="B562" t="str">
            <v>Lima Ratus Enam Puluh Satu</v>
          </cell>
        </row>
        <row r="563">
          <cell r="A563">
            <v>562</v>
          </cell>
          <cell r="B563" t="str">
            <v>Lima Ratus Enam Puluh Dua</v>
          </cell>
        </row>
        <row r="564">
          <cell r="A564">
            <v>563</v>
          </cell>
          <cell r="B564" t="str">
            <v>Lima Ratus Enam Puluh Tiga</v>
          </cell>
        </row>
        <row r="565">
          <cell r="A565">
            <v>564</v>
          </cell>
          <cell r="B565" t="str">
            <v>Lima Ratus Enam Puluh Empat</v>
          </cell>
        </row>
        <row r="566">
          <cell r="A566">
            <v>565</v>
          </cell>
          <cell r="B566" t="str">
            <v>Lima Ratus Enam Puluh Lima</v>
          </cell>
        </row>
        <row r="567">
          <cell r="A567">
            <v>566</v>
          </cell>
          <cell r="B567" t="str">
            <v>Lima Ratus Enam Puluh Enam</v>
          </cell>
        </row>
        <row r="568">
          <cell r="A568">
            <v>567</v>
          </cell>
          <cell r="B568" t="str">
            <v>Lima Ratus Enam Puluh Tujuh</v>
          </cell>
        </row>
        <row r="569">
          <cell r="A569">
            <v>568</v>
          </cell>
          <cell r="B569" t="str">
            <v>Lima Ratus Enam Puluh Delapan</v>
          </cell>
        </row>
        <row r="570">
          <cell r="A570">
            <v>569</v>
          </cell>
          <cell r="B570" t="str">
            <v>Lima Ratus Enam Puluh Sembilan</v>
          </cell>
        </row>
        <row r="571">
          <cell r="A571">
            <v>570</v>
          </cell>
          <cell r="B571" t="str">
            <v>Lima Ratus Tujuh Puluh</v>
          </cell>
        </row>
        <row r="572">
          <cell r="A572">
            <v>571</v>
          </cell>
          <cell r="B572" t="str">
            <v>Lima Ratus Tujuh Puluh Satu</v>
          </cell>
        </row>
        <row r="573">
          <cell r="A573">
            <v>572</v>
          </cell>
          <cell r="B573" t="str">
            <v>Lima Ratus Tujuh Puluh Dua</v>
          </cell>
        </row>
        <row r="574">
          <cell r="A574">
            <v>573</v>
          </cell>
          <cell r="B574" t="str">
            <v>Lima Ratus Tujuh Puluh Tiga</v>
          </cell>
        </row>
        <row r="575">
          <cell r="A575">
            <v>574</v>
          </cell>
          <cell r="B575" t="str">
            <v>Lima Ratus Tujuh Puluh Empat</v>
          </cell>
        </row>
        <row r="576">
          <cell r="A576">
            <v>575</v>
          </cell>
          <cell r="B576" t="str">
            <v>Lima Ratus Tujuh Puluh Lima</v>
          </cell>
        </row>
        <row r="577">
          <cell r="A577">
            <v>576</v>
          </cell>
          <cell r="B577" t="str">
            <v>Lima Ratus Tujuh Puluh Enam</v>
          </cell>
        </row>
        <row r="578">
          <cell r="A578">
            <v>577</v>
          </cell>
          <cell r="B578" t="str">
            <v>Lima Ratus Tujuh Puluh Tujuh</v>
          </cell>
        </row>
        <row r="579">
          <cell r="A579">
            <v>578</v>
          </cell>
          <cell r="B579" t="str">
            <v>Lima Ratus Tujuh Puluh Delapan</v>
          </cell>
        </row>
        <row r="580">
          <cell r="A580">
            <v>579</v>
          </cell>
          <cell r="B580" t="str">
            <v>Lima Ratus Tujuh Puluh Sembilan</v>
          </cell>
        </row>
        <row r="581">
          <cell r="A581">
            <v>580</v>
          </cell>
          <cell r="B581" t="str">
            <v>Lima Ratus Delapan Puluh</v>
          </cell>
        </row>
        <row r="582">
          <cell r="A582">
            <v>581</v>
          </cell>
          <cell r="B582" t="str">
            <v>Lima Ratus Delapan Puluh Satu</v>
          </cell>
        </row>
        <row r="583">
          <cell r="A583">
            <v>582</v>
          </cell>
          <cell r="B583" t="str">
            <v>Lima Ratus Delapan Puluh Dua</v>
          </cell>
        </row>
        <row r="584">
          <cell r="A584">
            <v>583</v>
          </cell>
          <cell r="B584" t="str">
            <v>Lima Ratus Delapan Puluh Tiga</v>
          </cell>
        </row>
        <row r="585">
          <cell r="A585">
            <v>584</v>
          </cell>
          <cell r="B585" t="str">
            <v>Lima Ratus Delapan Puluh Empat</v>
          </cell>
        </row>
        <row r="586">
          <cell r="A586">
            <v>585</v>
          </cell>
          <cell r="B586" t="str">
            <v>Lima Ratus Delapan Puluh Lima</v>
          </cell>
        </row>
        <row r="587">
          <cell r="A587">
            <v>586</v>
          </cell>
          <cell r="B587" t="str">
            <v>Lima Ratus Delapan Puluh Enam</v>
          </cell>
        </row>
        <row r="588">
          <cell r="A588">
            <v>587</v>
          </cell>
          <cell r="B588" t="str">
            <v>Lima Ratus Delapan Puluh Tujuh</v>
          </cell>
        </row>
        <row r="589">
          <cell r="A589">
            <v>588</v>
          </cell>
          <cell r="B589" t="str">
            <v>Lima Ratus Delapan Puluh Delapan</v>
          </cell>
        </row>
        <row r="590">
          <cell r="A590">
            <v>589</v>
          </cell>
          <cell r="B590" t="str">
            <v>Lima Ratus Delapan Puluh Sembilan</v>
          </cell>
        </row>
        <row r="591">
          <cell r="A591">
            <v>590</v>
          </cell>
          <cell r="B591" t="str">
            <v>Lima Ratus Sembilan Puluh</v>
          </cell>
        </row>
        <row r="592">
          <cell r="A592">
            <v>591</v>
          </cell>
          <cell r="B592" t="str">
            <v>Lima Ratus Sembilan Puluh Satu</v>
          </cell>
        </row>
        <row r="593">
          <cell r="A593">
            <v>592</v>
          </cell>
          <cell r="B593" t="str">
            <v>Lima Ratus Sembilan Puluh Dua</v>
          </cell>
        </row>
        <row r="594">
          <cell r="A594">
            <v>593</v>
          </cell>
          <cell r="B594" t="str">
            <v>Lima Ratus Sembilan Puluh Tiga</v>
          </cell>
        </row>
        <row r="595">
          <cell r="A595">
            <v>594</v>
          </cell>
          <cell r="B595" t="str">
            <v>Lima Ratus Sembilan Puluh Empat</v>
          </cell>
        </row>
        <row r="596">
          <cell r="A596">
            <v>595</v>
          </cell>
          <cell r="B596" t="str">
            <v>Lima Ratus Sembilan Puluh Lima</v>
          </cell>
        </row>
        <row r="597">
          <cell r="A597">
            <v>596</v>
          </cell>
          <cell r="B597" t="str">
            <v>Lima Ratus Sembilan Puluh Enam</v>
          </cell>
        </row>
        <row r="598">
          <cell r="A598">
            <v>597</v>
          </cell>
          <cell r="B598" t="str">
            <v>Lima Ratus Sembilan Puluh Tujuh</v>
          </cell>
        </row>
        <row r="599">
          <cell r="A599">
            <v>598</v>
          </cell>
          <cell r="B599" t="str">
            <v>Lima Ratus Sembilan Puluh Delapan</v>
          </cell>
        </row>
        <row r="600">
          <cell r="A600">
            <v>599</v>
          </cell>
          <cell r="B600" t="str">
            <v>Lima Ratus Sembilan Puluh Sembilan</v>
          </cell>
        </row>
        <row r="601">
          <cell r="A601">
            <v>600</v>
          </cell>
          <cell r="B601" t="str">
            <v>Enam Ratus</v>
          </cell>
        </row>
        <row r="602">
          <cell r="A602">
            <v>601</v>
          </cell>
          <cell r="B602" t="str">
            <v>Enam Ratus Satu</v>
          </cell>
        </row>
        <row r="603">
          <cell r="A603">
            <v>602</v>
          </cell>
          <cell r="B603" t="str">
            <v>Enam Ratus Dua</v>
          </cell>
        </row>
        <row r="604">
          <cell r="A604">
            <v>603</v>
          </cell>
          <cell r="B604" t="str">
            <v>Enam Ratus Tiga</v>
          </cell>
        </row>
        <row r="605">
          <cell r="A605">
            <v>604</v>
          </cell>
          <cell r="B605" t="str">
            <v>Enam Ratus Empat</v>
          </cell>
        </row>
        <row r="606">
          <cell r="A606">
            <v>605</v>
          </cell>
          <cell r="B606" t="str">
            <v>Enam Ratus Lima</v>
          </cell>
        </row>
        <row r="607">
          <cell r="A607">
            <v>606</v>
          </cell>
          <cell r="B607" t="str">
            <v>Enam Ratus Enam</v>
          </cell>
        </row>
        <row r="608">
          <cell r="A608">
            <v>607</v>
          </cell>
          <cell r="B608" t="str">
            <v>Enam Ratus Tujuh</v>
          </cell>
        </row>
        <row r="609">
          <cell r="A609">
            <v>608</v>
          </cell>
          <cell r="B609" t="str">
            <v>Enam Ratus Delapan</v>
          </cell>
        </row>
        <row r="610">
          <cell r="A610">
            <v>609</v>
          </cell>
          <cell r="B610" t="str">
            <v>Enam Ratus Sembilan</v>
          </cell>
        </row>
        <row r="611">
          <cell r="A611">
            <v>610</v>
          </cell>
          <cell r="B611" t="str">
            <v>Enam Ratus Sepuluh</v>
          </cell>
        </row>
        <row r="612">
          <cell r="A612">
            <v>611</v>
          </cell>
          <cell r="B612" t="str">
            <v>Enam Ratus Sebelas</v>
          </cell>
        </row>
        <row r="613">
          <cell r="A613">
            <v>612</v>
          </cell>
          <cell r="B613" t="str">
            <v>Enam Ratus Dua Belas</v>
          </cell>
        </row>
        <row r="614">
          <cell r="A614">
            <v>613</v>
          </cell>
          <cell r="B614" t="str">
            <v>Enam Ratus Tiga Belas</v>
          </cell>
        </row>
        <row r="615">
          <cell r="A615">
            <v>614</v>
          </cell>
          <cell r="B615" t="str">
            <v>Enam Ratus Empat Belas</v>
          </cell>
        </row>
        <row r="616">
          <cell r="A616">
            <v>615</v>
          </cell>
          <cell r="B616" t="str">
            <v>Enam Ratus Lima Belas</v>
          </cell>
        </row>
        <row r="617">
          <cell r="A617">
            <v>616</v>
          </cell>
          <cell r="B617" t="str">
            <v>Enam Ratus Enam Belas</v>
          </cell>
        </row>
        <row r="618">
          <cell r="A618">
            <v>617</v>
          </cell>
          <cell r="B618" t="str">
            <v>Enam Ratus Tujuh Belas</v>
          </cell>
        </row>
        <row r="619">
          <cell r="A619">
            <v>618</v>
          </cell>
          <cell r="B619" t="str">
            <v>Enam Ratus Delapan Belas</v>
          </cell>
        </row>
        <row r="620">
          <cell r="A620">
            <v>619</v>
          </cell>
          <cell r="B620" t="str">
            <v>Enam Ratus Sembilan Belas</v>
          </cell>
        </row>
        <row r="621">
          <cell r="A621">
            <v>620</v>
          </cell>
          <cell r="B621" t="str">
            <v>Enam Ratus Dua Puluh</v>
          </cell>
        </row>
        <row r="622">
          <cell r="A622">
            <v>621</v>
          </cell>
          <cell r="B622" t="str">
            <v>Enam Ratus Dua Puluh Satu</v>
          </cell>
        </row>
        <row r="623">
          <cell r="A623">
            <v>622</v>
          </cell>
          <cell r="B623" t="str">
            <v>Enam Ratus Dua Puluh Dua</v>
          </cell>
        </row>
        <row r="624">
          <cell r="A624">
            <v>623</v>
          </cell>
          <cell r="B624" t="str">
            <v>Enam Ratus Dua Puluh Tiga</v>
          </cell>
        </row>
        <row r="625">
          <cell r="A625">
            <v>624</v>
          </cell>
          <cell r="B625" t="str">
            <v>Enam Ratus Dua Puluh Empat</v>
          </cell>
        </row>
        <row r="626">
          <cell r="A626">
            <v>625</v>
          </cell>
          <cell r="B626" t="str">
            <v>Enam Ratus Dua Puluh Lima</v>
          </cell>
        </row>
        <row r="627">
          <cell r="A627">
            <v>626</v>
          </cell>
          <cell r="B627" t="str">
            <v>Enam Ratus Dua Puluh Enam</v>
          </cell>
        </row>
        <row r="628">
          <cell r="A628">
            <v>627</v>
          </cell>
          <cell r="B628" t="str">
            <v>Enam Ratus Dua Puluh Tujuh</v>
          </cell>
        </row>
        <row r="629">
          <cell r="A629">
            <v>628</v>
          </cell>
          <cell r="B629" t="str">
            <v>Enam Ratus Dua Puluh Delapan</v>
          </cell>
        </row>
        <row r="630">
          <cell r="A630">
            <v>629</v>
          </cell>
          <cell r="B630" t="str">
            <v>Enam Ratus Dua Puluh Sembilan</v>
          </cell>
        </row>
        <row r="631">
          <cell r="A631">
            <v>630</v>
          </cell>
          <cell r="B631" t="str">
            <v>Enam Ratus Tiga Puluh</v>
          </cell>
        </row>
        <row r="632">
          <cell r="A632">
            <v>631</v>
          </cell>
          <cell r="B632" t="str">
            <v>Enam Ratus Tiga Puluh Satu</v>
          </cell>
        </row>
        <row r="633">
          <cell r="A633">
            <v>632</v>
          </cell>
          <cell r="B633" t="str">
            <v>Enam Ratus Tiga Puluh Dua</v>
          </cell>
        </row>
        <row r="634">
          <cell r="A634">
            <v>633</v>
          </cell>
          <cell r="B634" t="str">
            <v>Enam Ratus Tiga Puluh Tiga</v>
          </cell>
        </row>
        <row r="635">
          <cell r="A635">
            <v>634</v>
          </cell>
          <cell r="B635" t="str">
            <v>Enam Ratus Tiga Puluh Empat</v>
          </cell>
        </row>
        <row r="636">
          <cell r="A636">
            <v>635</v>
          </cell>
          <cell r="B636" t="str">
            <v>Enam Ratus Tiga Puluh Lima</v>
          </cell>
        </row>
        <row r="637">
          <cell r="A637">
            <v>636</v>
          </cell>
          <cell r="B637" t="str">
            <v>Enam Ratus Tiga Puluh Enam</v>
          </cell>
        </row>
        <row r="638">
          <cell r="A638">
            <v>637</v>
          </cell>
          <cell r="B638" t="str">
            <v>Enam Ratus Tiga Puluh Tujuh</v>
          </cell>
        </row>
        <row r="639">
          <cell r="A639">
            <v>638</v>
          </cell>
          <cell r="B639" t="str">
            <v>Enam Ratus Tiga Puluh Delapan</v>
          </cell>
        </row>
        <row r="640">
          <cell r="A640">
            <v>639</v>
          </cell>
          <cell r="B640" t="str">
            <v>Enam Ratus Tiga Puluh Sembilan</v>
          </cell>
        </row>
        <row r="641">
          <cell r="A641">
            <v>640</v>
          </cell>
          <cell r="B641" t="str">
            <v>Enam Ratus Empat Puluh</v>
          </cell>
        </row>
        <row r="642">
          <cell r="A642">
            <v>641</v>
          </cell>
          <cell r="B642" t="str">
            <v>Enam Ratus Empat Puluh Satu</v>
          </cell>
        </row>
        <row r="643">
          <cell r="A643">
            <v>642</v>
          </cell>
          <cell r="B643" t="str">
            <v>Enam Ratus Empat Puluh Dua</v>
          </cell>
        </row>
        <row r="644">
          <cell r="A644">
            <v>643</v>
          </cell>
          <cell r="B644" t="str">
            <v>Enam Ratus Empat Puluh Tiga</v>
          </cell>
        </row>
        <row r="645">
          <cell r="A645">
            <v>644</v>
          </cell>
          <cell r="B645" t="str">
            <v>Enam Ratus Empat Puluh Empat</v>
          </cell>
        </row>
        <row r="646">
          <cell r="A646">
            <v>645</v>
          </cell>
          <cell r="B646" t="str">
            <v>Enam Ratus Empat Puluh Lima</v>
          </cell>
        </row>
        <row r="647">
          <cell r="A647">
            <v>646</v>
          </cell>
          <cell r="B647" t="str">
            <v>Enam Ratus Empat Puluh Enam</v>
          </cell>
        </row>
        <row r="648">
          <cell r="A648">
            <v>647</v>
          </cell>
          <cell r="B648" t="str">
            <v>Enam Ratus Empat Puluh Tujuh</v>
          </cell>
        </row>
        <row r="649">
          <cell r="A649">
            <v>648</v>
          </cell>
          <cell r="B649" t="str">
            <v>Enam Ratus Empat Puluh Delapan</v>
          </cell>
        </row>
        <row r="650">
          <cell r="A650">
            <v>649</v>
          </cell>
          <cell r="B650" t="str">
            <v>Enam Ratus Empat Puluh Sembilan</v>
          </cell>
        </row>
        <row r="651">
          <cell r="A651">
            <v>650</v>
          </cell>
          <cell r="B651" t="str">
            <v>Enam Ratus Lima Puluh</v>
          </cell>
        </row>
        <row r="652">
          <cell r="A652">
            <v>651</v>
          </cell>
          <cell r="B652" t="str">
            <v>Enam Ratus Lima Puluh Satu</v>
          </cell>
        </row>
        <row r="653">
          <cell r="A653">
            <v>652</v>
          </cell>
          <cell r="B653" t="str">
            <v>Enam Ratus Lima Puluh Dua</v>
          </cell>
        </row>
        <row r="654">
          <cell r="A654">
            <v>653</v>
          </cell>
          <cell r="B654" t="str">
            <v>Enam Ratus Lima Puluh Tiga</v>
          </cell>
        </row>
        <row r="655">
          <cell r="A655">
            <v>654</v>
          </cell>
          <cell r="B655" t="str">
            <v>Enam Ratus Lima Puluh Empat</v>
          </cell>
        </row>
        <row r="656">
          <cell r="A656">
            <v>655</v>
          </cell>
          <cell r="B656" t="str">
            <v>Enam Ratus Lima Puluh Lima</v>
          </cell>
        </row>
        <row r="657">
          <cell r="A657">
            <v>656</v>
          </cell>
          <cell r="B657" t="str">
            <v>Enam Ratus Lima Puluh Enam</v>
          </cell>
        </row>
        <row r="658">
          <cell r="A658">
            <v>657</v>
          </cell>
          <cell r="B658" t="str">
            <v>Enam Ratus Lima Puluh Tujuh</v>
          </cell>
        </row>
        <row r="659">
          <cell r="A659">
            <v>658</v>
          </cell>
          <cell r="B659" t="str">
            <v>Enam Ratus Lima Puluh Delapan</v>
          </cell>
        </row>
        <row r="660">
          <cell r="A660">
            <v>659</v>
          </cell>
          <cell r="B660" t="str">
            <v>Enam Ratus Lima Puluh Sembilan</v>
          </cell>
        </row>
        <row r="661">
          <cell r="A661">
            <v>660</v>
          </cell>
          <cell r="B661" t="str">
            <v>Enam Ratus Enam Puluh</v>
          </cell>
        </row>
        <row r="662">
          <cell r="A662">
            <v>661</v>
          </cell>
          <cell r="B662" t="str">
            <v>Enam Ratus Enam Puluh Satu</v>
          </cell>
        </row>
        <row r="663">
          <cell r="A663">
            <v>662</v>
          </cell>
          <cell r="B663" t="str">
            <v>Enam Ratus Enam Puluh Dua</v>
          </cell>
        </row>
        <row r="664">
          <cell r="A664">
            <v>663</v>
          </cell>
          <cell r="B664" t="str">
            <v>Enam Ratus Enam Puluh Tiga</v>
          </cell>
        </row>
        <row r="665">
          <cell r="A665">
            <v>664</v>
          </cell>
          <cell r="B665" t="str">
            <v>Enam Ratus Enam Puluh Empat</v>
          </cell>
        </row>
        <row r="666">
          <cell r="A666">
            <v>665</v>
          </cell>
          <cell r="B666" t="str">
            <v>Enam Ratus Enam Puluh Lima</v>
          </cell>
        </row>
        <row r="667">
          <cell r="A667">
            <v>666</v>
          </cell>
          <cell r="B667" t="str">
            <v>Enam Ratus Enam Puluh Enam</v>
          </cell>
        </row>
        <row r="668">
          <cell r="A668">
            <v>667</v>
          </cell>
          <cell r="B668" t="str">
            <v>Enam Ratus Enam Puluh Tujuh</v>
          </cell>
        </row>
        <row r="669">
          <cell r="A669">
            <v>668</v>
          </cell>
          <cell r="B669" t="str">
            <v>Enam Ratus Enam Puluh Delapan</v>
          </cell>
        </row>
        <row r="670">
          <cell r="A670">
            <v>669</v>
          </cell>
          <cell r="B670" t="str">
            <v>Enam Ratus Enam Puluh Sembilan</v>
          </cell>
        </row>
        <row r="671">
          <cell r="A671">
            <v>670</v>
          </cell>
          <cell r="B671" t="str">
            <v>Enam Ratus Tujuh Puluh</v>
          </cell>
        </row>
        <row r="672">
          <cell r="A672">
            <v>671</v>
          </cell>
          <cell r="B672" t="str">
            <v>Enam Ratus Tujuh Puluh Satu</v>
          </cell>
        </row>
        <row r="673">
          <cell r="A673">
            <v>672</v>
          </cell>
          <cell r="B673" t="str">
            <v>Enam Ratus Tujuh Puluh Dua</v>
          </cell>
        </row>
        <row r="674">
          <cell r="A674">
            <v>673</v>
          </cell>
          <cell r="B674" t="str">
            <v>Enam Ratus Tujuh Puluh Tiga</v>
          </cell>
        </row>
        <row r="675">
          <cell r="A675">
            <v>674</v>
          </cell>
          <cell r="B675" t="str">
            <v>Enam Ratus Tujuh Puluh Empat</v>
          </cell>
        </row>
        <row r="676">
          <cell r="A676">
            <v>675</v>
          </cell>
          <cell r="B676" t="str">
            <v>Enam Ratus Tujuh Puluh Lima</v>
          </cell>
        </row>
        <row r="677">
          <cell r="A677">
            <v>676</v>
          </cell>
          <cell r="B677" t="str">
            <v>Enam Ratus Tujuh Puluh Enam</v>
          </cell>
        </row>
        <row r="678">
          <cell r="A678">
            <v>677</v>
          </cell>
          <cell r="B678" t="str">
            <v>Enam Ratus Tujuh Puluh Tujuh</v>
          </cell>
        </row>
        <row r="679">
          <cell r="A679">
            <v>678</v>
          </cell>
          <cell r="B679" t="str">
            <v>Enam Ratus Tujuh Puluh Delapan</v>
          </cell>
        </row>
        <row r="680">
          <cell r="A680">
            <v>679</v>
          </cell>
          <cell r="B680" t="str">
            <v>Enam Ratus Tujuh Puluh Sembilan</v>
          </cell>
        </row>
        <row r="681">
          <cell r="A681">
            <v>680</v>
          </cell>
          <cell r="B681" t="str">
            <v>Enam Ratus Delapan Puluh</v>
          </cell>
        </row>
        <row r="682">
          <cell r="A682">
            <v>681</v>
          </cell>
          <cell r="B682" t="str">
            <v>Enam Ratus Delapan Puluh Satu</v>
          </cell>
        </row>
        <row r="683">
          <cell r="A683">
            <v>682</v>
          </cell>
          <cell r="B683" t="str">
            <v>Enam Ratus Delapan Puluh Dua</v>
          </cell>
        </row>
        <row r="684">
          <cell r="A684">
            <v>683</v>
          </cell>
          <cell r="B684" t="str">
            <v>Enam Ratus Delapan Puluh Tiga</v>
          </cell>
        </row>
        <row r="685">
          <cell r="A685">
            <v>684</v>
          </cell>
          <cell r="B685" t="str">
            <v>Enam Ratus Delapan Puluh Empat</v>
          </cell>
        </row>
        <row r="686">
          <cell r="A686">
            <v>685</v>
          </cell>
          <cell r="B686" t="str">
            <v>Enam Ratus Delapan Puluh Lima</v>
          </cell>
        </row>
        <row r="687">
          <cell r="A687">
            <v>686</v>
          </cell>
          <cell r="B687" t="str">
            <v>Enam Ratus Delapan Puluh Enam</v>
          </cell>
        </row>
        <row r="688">
          <cell r="A688">
            <v>687</v>
          </cell>
          <cell r="B688" t="str">
            <v>Enam Ratus Delapan Puluh Tujuh</v>
          </cell>
        </row>
        <row r="689">
          <cell r="A689">
            <v>688</v>
          </cell>
          <cell r="B689" t="str">
            <v>Enam Ratus Delapan Puluh Delapan</v>
          </cell>
        </row>
        <row r="690">
          <cell r="A690">
            <v>689</v>
          </cell>
          <cell r="B690" t="str">
            <v>Enam Ratus Delapan Puluh Sembilan</v>
          </cell>
        </row>
        <row r="691">
          <cell r="A691">
            <v>690</v>
          </cell>
          <cell r="B691" t="str">
            <v>Enam Ratus Sembilan Puluh</v>
          </cell>
        </row>
        <row r="692">
          <cell r="A692">
            <v>691</v>
          </cell>
          <cell r="B692" t="str">
            <v>Enam Ratus Sembilan Puluh Satu</v>
          </cell>
        </row>
        <row r="693">
          <cell r="A693">
            <v>692</v>
          </cell>
          <cell r="B693" t="str">
            <v>Enam Ratus Sembilan Puluh Dua</v>
          </cell>
        </row>
        <row r="694">
          <cell r="A694">
            <v>693</v>
          </cell>
          <cell r="B694" t="str">
            <v>Enam Ratus Sembilan Puluh Tiga</v>
          </cell>
        </row>
        <row r="695">
          <cell r="A695">
            <v>694</v>
          </cell>
          <cell r="B695" t="str">
            <v>Enam Ratus Sembilan Puluh Empat</v>
          </cell>
        </row>
        <row r="696">
          <cell r="A696">
            <v>695</v>
          </cell>
          <cell r="B696" t="str">
            <v>Enam Ratus Sembilan Puluh Lima</v>
          </cell>
        </row>
        <row r="697">
          <cell r="A697">
            <v>696</v>
          </cell>
          <cell r="B697" t="str">
            <v>Enam Ratus Sembilan Puluh Enam</v>
          </cell>
        </row>
        <row r="698">
          <cell r="A698">
            <v>697</v>
          </cell>
          <cell r="B698" t="str">
            <v>Enam Ratus Sembilan Puluh Tujuh</v>
          </cell>
        </row>
        <row r="699">
          <cell r="A699">
            <v>698</v>
          </cell>
          <cell r="B699" t="str">
            <v>Enam Ratus Sembilan Puluh Delapan</v>
          </cell>
        </row>
        <row r="700">
          <cell r="A700">
            <v>699</v>
          </cell>
          <cell r="B700" t="str">
            <v>Enam Ratus Sembilan Puluh Sembilan</v>
          </cell>
        </row>
        <row r="701">
          <cell r="A701">
            <v>700</v>
          </cell>
          <cell r="B701" t="str">
            <v>Tujuh Ratus</v>
          </cell>
        </row>
        <row r="702">
          <cell r="A702">
            <v>701</v>
          </cell>
          <cell r="B702" t="str">
            <v>Tujuh Ratus Satu</v>
          </cell>
        </row>
        <row r="703">
          <cell r="A703">
            <v>702</v>
          </cell>
          <cell r="B703" t="str">
            <v>Tujuh Ratus Dua</v>
          </cell>
        </row>
        <row r="704">
          <cell r="A704">
            <v>703</v>
          </cell>
          <cell r="B704" t="str">
            <v>Tujuh Ratus Tiga</v>
          </cell>
        </row>
        <row r="705">
          <cell r="A705">
            <v>704</v>
          </cell>
          <cell r="B705" t="str">
            <v>Tujuh Ratus Empat</v>
          </cell>
        </row>
        <row r="706">
          <cell r="A706">
            <v>705</v>
          </cell>
          <cell r="B706" t="str">
            <v>Tujuh Ratus Lima</v>
          </cell>
        </row>
        <row r="707">
          <cell r="A707">
            <v>706</v>
          </cell>
          <cell r="B707" t="str">
            <v>Tujuh Ratus Enam</v>
          </cell>
        </row>
        <row r="708">
          <cell r="A708">
            <v>707</v>
          </cell>
          <cell r="B708" t="str">
            <v>Tujuh Ratus Tujuh</v>
          </cell>
        </row>
        <row r="709">
          <cell r="A709">
            <v>708</v>
          </cell>
          <cell r="B709" t="str">
            <v>Tujuh Ratus Delapan</v>
          </cell>
        </row>
        <row r="710">
          <cell r="A710">
            <v>709</v>
          </cell>
          <cell r="B710" t="str">
            <v>Tujuh Ratus Sembilan</v>
          </cell>
        </row>
        <row r="711">
          <cell r="A711">
            <v>710</v>
          </cell>
          <cell r="B711" t="str">
            <v>Tujuh Ratus Sepuluh</v>
          </cell>
        </row>
        <row r="712">
          <cell r="A712">
            <v>711</v>
          </cell>
          <cell r="B712" t="str">
            <v>Tujuh Ratus Sebelas</v>
          </cell>
        </row>
        <row r="713">
          <cell r="A713">
            <v>712</v>
          </cell>
          <cell r="B713" t="str">
            <v>Tujuh Ratus Dua Belas</v>
          </cell>
        </row>
        <row r="714">
          <cell r="A714">
            <v>713</v>
          </cell>
          <cell r="B714" t="str">
            <v>Tujuh Ratus Tiga Belas</v>
          </cell>
        </row>
        <row r="715">
          <cell r="A715">
            <v>714</v>
          </cell>
          <cell r="B715" t="str">
            <v>Tujuh Ratus Empat Belas</v>
          </cell>
        </row>
        <row r="716">
          <cell r="A716">
            <v>715</v>
          </cell>
          <cell r="B716" t="str">
            <v>Tujuh Ratus Lima Belas</v>
          </cell>
        </row>
        <row r="717">
          <cell r="A717">
            <v>716</v>
          </cell>
          <cell r="B717" t="str">
            <v>Tujuh Ratus Enam Belas</v>
          </cell>
        </row>
        <row r="718">
          <cell r="A718">
            <v>717</v>
          </cell>
          <cell r="B718" t="str">
            <v>Tujuh Ratus Tujuh Belas</v>
          </cell>
        </row>
        <row r="719">
          <cell r="A719">
            <v>718</v>
          </cell>
          <cell r="B719" t="str">
            <v>Tujuh Ratus Delapan Belas</v>
          </cell>
        </row>
        <row r="720">
          <cell r="A720">
            <v>719</v>
          </cell>
          <cell r="B720" t="str">
            <v>Tujuh Ratus Sembilan Belas</v>
          </cell>
        </row>
        <row r="721">
          <cell r="A721">
            <v>720</v>
          </cell>
          <cell r="B721" t="str">
            <v>Tujuh Ratus Dua Puluh</v>
          </cell>
        </row>
        <row r="722">
          <cell r="A722">
            <v>721</v>
          </cell>
          <cell r="B722" t="str">
            <v>Tujuh Ratus Dua Puluh Satu</v>
          </cell>
        </row>
        <row r="723">
          <cell r="A723">
            <v>722</v>
          </cell>
          <cell r="B723" t="str">
            <v>Tujuh Ratus Dua Puluh Dua</v>
          </cell>
        </row>
        <row r="724">
          <cell r="A724">
            <v>723</v>
          </cell>
          <cell r="B724" t="str">
            <v>Tujuh Ratus Dua Puluh Tiga</v>
          </cell>
        </row>
        <row r="725">
          <cell r="A725">
            <v>724</v>
          </cell>
          <cell r="B725" t="str">
            <v>Tujuh Ratus Dua Puluh Empat</v>
          </cell>
        </row>
        <row r="726">
          <cell r="A726">
            <v>725</v>
          </cell>
          <cell r="B726" t="str">
            <v>Tujuh Ratus Dua Puluh Lima</v>
          </cell>
        </row>
        <row r="727">
          <cell r="A727">
            <v>726</v>
          </cell>
          <cell r="B727" t="str">
            <v>Tujuh Ratus Dua Puluh Enam</v>
          </cell>
        </row>
        <row r="728">
          <cell r="A728">
            <v>727</v>
          </cell>
          <cell r="B728" t="str">
            <v>Tujuh Ratus Dua Puluh Tujuh</v>
          </cell>
        </row>
        <row r="729">
          <cell r="A729">
            <v>728</v>
          </cell>
          <cell r="B729" t="str">
            <v>Tujuh Ratus Dua Puluh Delapan</v>
          </cell>
        </row>
        <row r="730">
          <cell r="A730">
            <v>729</v>
          </cell>
          <cell r="B730" t="str">
            <v>Tujuh Ratus Dua Puluh Sembilan</v>
          </cell>
        </row>
        <row r="731">
          <cell r="A731">
            <v>730</v>
          </cell>
          <cell r="B731" t="str">
            <v>Tujuh Ratus Tiga Puluh</v>
          </cell>
        </row>
        <row r="732">
          <cell r="A732">
            <v>731</v>
          </cell>
          <cell r="B732" t="str">
            <v>Tujuh Ratus Tiga Puluh Satu</v>
          </cell>
        </row>
        <row r="733">
          <cell r="A733">
            <v>732</v>
          </cell>
          <cell r="B733" t="str">
            <v>Tujuh Ratus Tiga Puluh Dua</v>
          </cell>
        </row>
        <row r="734">
          <cell r="A734">
            <v>733</v>
          </cell>
          <cell r="B734" t="str">
            <v>Tujuh Ratus Tiga Puluh Tiga</v>
          </cell>
        </row>
        <row r="735">
          <cell r="A735">
            <v>734</v>
          </cell>
          <cell r="B735" t="str">
            <v>Tujuh Ratus Tiga Puluh Empat</v>
          </cell>
        </row>
        <row r="736">
          <cell r="A736">
            <v>735</v>
          </cell>
          <cell r="B736" t="str">
            <v>Tujuh Ratus Tiga Puluh Lima</v>
          </cell>
        </row>
        <row r="737">
          <cell r="A737">
            <v>736</v>
          </cell>
          <cell r="B737" t="str">
            <v>Tujuh Ratus Tiga Puluh Enam</v>
          </cell>
        </row>
        <row r="738">
          <cell r="A738">
            <v>737</v>
          </cell>
          <cell r="B738" t="str">
            <v>Tujuh Ratus Tiga Puluh Tujuh</v>
          </cell>
        </row>
        <row r="739">
          <cell r="A739">
            <v>738</v>
          </cell>
          <cell r="B739" t="str">
            <v>Tujuh Ratus Tiga Puluh Delapan</v>
          </cell>
        </row>
        <row r="740">
          <cell r="A740">
            <v>739</v>
          </cell>
          <cell r="B740" t="str">
            <v>Tujuh Ratus Tiga Puluh Sembilan</v>
          </cell>
        </row>
        <row r="741">
          <cell r="A741">
            <v>740</v>
          </cell>
          <cell r="B741" t="str">
            <v>Tujuh Ratus Empat Puluh</v>
          </cell>
        </row>
        <row r="742">
          <cell r="A742">
            <v>741</v>
          </cell>
          <cell r="B742" t="str">
            <v>Tujuh Ratus Empat Puluh Satu</v>
          </cell>
        </row>
        <row r="743">
          <cell r="A743">
            <v>742</v>
          </cell>
          <cell r="B743" t="str">
            <v>Tujuh Ratus Empat Puluh Dua</v>
          </cell>
        </row>
        <row r="744">
          <cell r="A744">
            <v>743</v>
          </cell>
          <cell r="B744" t="str">
            <v>Tujuh Ratus Empat Puluh Tiga</v>
          </cell>
        </row>
        <row r="745">
          <cell r="A745">
            <v>744</v>
          </cell>
          <cell r="B745" t="str">
            <v>Tujuh Ratus Empat Puluh Empat</v>
          </cell>
        </row>
        <row r="746">
          <cell r="A746">
            <v>745</v>
          </cell>
          <cell r="B746" t="str">
            <v>Tujuh Ratus Empat Puluh Lima</v>
          </cell>
        </row>
        <row r="747">
          <cell r="A747">
            <v>746</v>
          </cell>
          <cell r="B747" t="str">
            <v>Tujuh Ratus Empat Puluh Enam</v>
          </cell>
        </row>
        <row r="748">
          <cell r="A748">
            <v>747</v>
          </cell>
          <cell r="B748" t="str">
            <v>Tujuh Ratus Empat Puluh Tujuh</v>
          </cell>
        </row>
        <row r="749">
          <cell r="A749">
            <v>748</v>
          </cell>
          <cell r="B749" t="str">
            <v>Tujuh Ratus Empat Puluh Delapan</v>
          </cell>
        </row>
        <row r="750">
          <cell r="A750">
            <v>749</v>
          </cell>
          <cell r="B750" t="str">
            <v>Tujuh Ratus Empat Puluh Sembilan</v>
          </cell>
        </row>
        <row r="751">
          <cell r="A751">
            <v>750</v>
          </cell>
          <cell r="B751" t="str">
            <v>Tujuh Ratus Lima Puluh</v>
          </cell>
        </row>
        <row r="752">
          <cell r="A752">
            <v>751</v>
          </cell>
          <cell r="B752" t="str">
            <v>Tujuh Ratus Lima Puluh Satu</v>
          </cell>
        </row>
        <row r="753">
          <cell r="A753">
            <v>752</v>
          </cell>
          <cell r="B753" t="str">
            <v>Tujuh Ratus Lima Puluh Dua</v>
          </cell>
        </row>
        <row r="754">
          <cell r="A754">
            <v>753</v>
          </cell>
          <cell r="B754" t="str">
            <v>Tujuh Ratus Lima Puluh Tiga</v>
          </cell>
        </row>
        <row r="755">
          <cell r="A755">
            <v>754</v>
          </cell>
          <cell r="B755" t="str">
            <v>Tujuh Ratus Lima Puluh Empat</v>
          </cell>
        </row>
        <row r="756">
          <cell r="A756">
            <v>755</v>
          </cell>
          <cell r="B756" t="str">
            <v>Tujuh Ratus Lima Puluh Lima</v>
          </cell>
        </row>
        <row r="757">
          <cell r="A757">
            <v>756</v>
          </cell>
          <cell r="B757" t="str">
            <v>Tujuh Ratus Lima Puluh Enam</v>
          </cell>
        </row>
        <row r="758">
          <cell r="A758">
            <v>757</v>
          </cell>
          <cell r="B758" t="str">
            <v>Tujuh Ratus Lima Puluh Tujuh</v>
          </cell>
        </row>
        <row r="759">
          <cell r="A759">
            <v>758</v>
          </cell>
          <cell r="B759" t="str">
            <v>Tujuh Ratus Lima Puluh Delapan</v>
          </cell>
        </row>
        <row r="760">
          <cell r="A760">
            <v>759</v>
          </cell>
          <cell r="B760" t="str">
            <v>Tujuh Ratus Lima Puluh Sembilan</v>
          </cell>
        </row>
        <row r="761">
          <cell r="A761">
            <v>760</v>
          </cell>
          <cell r="B761" t="str">
            <v>Tujuh Ratus Enam Puluh</v>
          </cell>
        </row>
        <row r="762">
          <cell r="A762">
            <v>761</v>
          </cell>
          <cell r="B762" t="str">
            <v>Tujuh Ratus Enam Puluh Satu</v>
          </cell>
        </row>
        <row r="763">
          <cell r="A763">
            <v>762</v>
          </cell>
          <cell r="B763" t="str">
            <v>Tujuh Ratus Enam Puluh Dua</v>
          </cell>
        </row>
        <row r="764">
          <cell r="A764">
            <v>763</v>
          </cell>
          <cell r="B764" t="str">
            <v>Tujuh Ratus Enam Puluh Tiga</v>
          </cell>
        </row>
        <row r="765">
          <cell r="A765">
            <v>764</v>
          </cell>
          <cell r="B765" t="str">
            <v>Tujuh Ratus Enam Puluh Empat</v>
          </cell>
        </row>
        <row r="766">
          <cell r="A766">
            <v>765</v>
          </cell>
          <cell r="B766" t="str">
            <v>Tujuh Ratus Enam Puluh Lima</v>
          </cell>
        </row>
        <row r="767">
          <cell r="A767">
            <v>766</v>
          </cell>
          <cell r="B767" t="str">
            <v>Tujuh Ratus Enam Puluh Enam</v>
          </cell>
        </row>
        <row r="768">
          <cell r="A768">
            <v>767</v>
          </cell>
          <cell r="B768" t="str">
            <v>Tujuh Ratus Enam Puluh Tujuh</v>
          </cell>
        </row>
        <row r="769">
          <cell r="A769">
            <v>768</v>
          </cell>
          <cell r="B769" t="str">
            <v>Tujuh Ratus Enam Puluh Delapan</v>
          </cell>
        </row>
        <row r="770">
          <cell r="A770">
            <v>769</v>
          </cell>
          <cell r="B770" t="str">
            <v>Tujuh Ratus Enam Puluh Sembilan</v>
          </cell>
        </row>
        <row r="771">
          <cell r="A771">
            <v>770</v>
          </cell>
          <cell r="B771" t="str">
            <v>Tujuh Ratus Tujuh Puluh</v>
          </cell>
        </row>
        <row r="772">
          <cell r="A772">
            <v>771</v>
          </cell>
          <cell r="B772" t="str">
            <v>Tujuh Ratus Tujuh Puluh Satu</v>
          </cell>
        </row>
        <row r="773">
          <cell r="A773">
            <v>772</v>
          </cell>
          <cell r="B773" t="str">
            <v>Tujuh Ratus Tujuh Puluh Dua</v>
          </cell>
        </row>
        <row r="774">
          <cell r="A774">
            <v>773</v>
          </cell>
          <cell r="B774" t="str">
            <v>Tujuh Ratus Tujuh Puluh Tiga</v>
          </cell>
        </row>
        <row r="775">
          <cell r="A775">
            <v>774</v>
          </cell>
          <cell r="B775" t="str">
            <v>Tujuh Ratus Tujuh Puluh Empat</v>
          </cell>
        </row>
        <row r="776">
          <cell r="A776">
            <v>775</v>
          </cell>
          <cell r="B776" t="str">
            <v>Tujuh Ratus Tujuh Puluh Lima</v>
          </cell>
        </row>
        <row r="777">
          <cell r="A777">
            <v>776</v>
          </cell>
          <cell r="B777" t="str">
            <v>Tujuh Ratus Tujuh Puluh Enam</v>
          </cell>
        </row>
        <row r="778">
          <cell r="A778">
            <v>777</v>
          </cell>
          <cell r="B778" t="str">
            <v>Tujuh Ratus Tujuh Puluh Tujuh</v>
          </cell>
        </row>
        <row r="779">
          <cell r="A779">
            <v>778</v>
          </cell>
          <cell r="B779" t="str">
            <v>Tujuh Ratus Tujuh Puluh Delapan</v>
          </cell>
        </row>
        <row r="780">
          <cell r="A780">
            <v>779</v>
          </cell>
          <cell r="B780" t="str">
            <v>Tujuh Ratus Tujuh Puluh Sembilan</v>
          </cell>
        </row>
        <row r="781">
          <cell r="A781">
            <v>780</v>
          </cell>
          <cell r="B781" t="str">
            <v>Tujuh Ratus Delapan Puluh</v>
          </cell>
        </row>
        <row r="782">
          <cell r="A782">
            <v>781</v>
          </cell>
          <cell r="B782" t="str">
            <v>Tujuh Ratus Delapan Puluh Satu</v>
          </cell>
        </row>
        <row r="783">
          <cell r="A783">
            <v>782</v>
          </cell>
          <cell r="B783" t="str">
            <v>Tujuh Ratus Delapan Puluh Dua</v>
          </cell>
        </row>
        <row r="784">
          <cell r="A784">
            <v>783</v>
          </cell>
          <cell r="B784" t="str">
            <v>Tujuh Ratus Delapan Puluh Tiga</v>
          </cell>
        </row>
        <row r="785">
          <cell r="A785">
            <v>784</v>
          </cell>
          <cell r="B785" t="str">
            <v>Tujuh Ratus Delapan Puluh Empat</v>
          </cell>
        </row>
        <row r="786">
          <cell r="A786">
            <v>785</v>
          </cell>
          <cell r="B786" t="str">
            <v>Tujuh Ratus Delapan Puluh Lima</v>
          </cell>
        </row>
        <row r="787">
          <cell r="A787">
            <v>786</v>
          </cell>
          <cell r="B787" t="str">
            <v>Tujuh Ratus Delapan Puluh Enam</v>
          </cell>
        </row>
        <row r="788">
          <cell r="A788">
            <v>787</v>
          </cell>
          <cell r="B788" t="str">
            <v>Tujuh Ratus Delapan Puluh Tujuh</v>
          </cell>
        </row>
        <row r="789">
          <cell r="A789">
            <v>788</v>
          </cell>
          <cell r="B789" t="str">
            <v>Tujuh Ratus Delapan Puluh Delapan</v>
          </cell>
        </row>
        <row r="790">
          <cell r="A790">
            <v>789</v>
          </cell>
          <cell r="B790" t="str">
            <v>Tujuh Ratus Delapan Puluh Sembilan</v>
          </cell>
        </row>
        <row r="791">
          <cell r="A791">
            <v>790</v>
          </cell>
          <cell r="B791" t="str">
            <v>Tujuh Ratus Sembilan Puluh</v>
          </cell>
        </row>
        <row r="792">
          <cell r="A792">
            <v>791</v>
          </cell>
          <cell r="B792" t="str">
            <v>Tujuh Ratus Sembilan Puluh Satu</v>
          </cell>
        </row>
        <row r="793">
          <cell r="A793">
            <v>792</v>
          </cell>
          <cell r="B793" t="str">
            <v>Tujuh Ratus Sembilan Puluh Dua</v>
          </cell>
        </row>
        <row r="794">
          <cell r="A794">
            <v>793</v>
          </cell>
          <cell r="B794" t="str">
            <v>Tujuh Ratus Sembilan Puluh Tiga</v>
          </cell>
        </row>
        <row r="795">
          <cell r="A795">
            <v>794</v>
          </cell>
          <cell r="B795" t="str">
            <v>Tujuh Ratus Sembilan Puluh Empat</v>
          </cell>
        </row>
        <row r="796">
          <cell r="A796">
            <v>795</v>
          </cell>
          <cell r="B796" t="str">
            <v>Tujuh Ratus Sembilan Puluh Lima</v>
          </cell>
        </row>
        <row r="797">
          <cell r="A797">
            <v>796</v>
          </cell>
          <cell r="B797" t="str">
            <v>Tujuh Ratus Sembilan Puluh Enam</v>
          </cell>
        </row>
        <row r="798">
          <cell r="A798">
            <v>797</v>
          </cell>
          <cell r="B798" t="str">
            <v>Tujuh Ratus Sembilan Puluh Tujuh</v>
          </cell>
        </row>
        <row r="799">
          <cell r="A799">
            <v>798</v>
          </cell>
          <cell r="B799" t="str">
            <v>Tujuh Ratus Sembilan Puluh Delapan</v>
          </cell>
        </row>
        <row r="800">
          <cell r="A800">
            <v>799</v>
          </cell>
          <cell r="B800" t="str">
            <v>Tujuh Ratus Sembilan Puluh Sembilan</v>
          </cell>
        </row>
        <row r="801">
          <cell r="A801">
            <v>800</v>
          </cell>
          <cell r="B801" t="str">
            <v>Delapan Ratus</v>
          </cell>
        </row>
        <row r="802">
          <cell r="A802">
            <v>801</v>
          </cell>
          <cell r="B802" t="str">
            <v>Delapan Ratus Satu</v>
          </cell>
        </row>
        <row r="803">
          <cell r="A803">
            <v>802</v>
          </cell>
          <cell r="B803" t="str">
            <v>Delapan Ratus Dua</v>
          </cell>
        </row>
        <row r="804">
          <cell r="A804">
            <v>803</v>
          </cell>
          <cell r="B804" t="str">
            <v>Delapan Ratus Tiga</v>
          </cell>
        </row>
        <row r="805">
          <cell r="A805">
            <v>804</v>
          </cell>
          <cell r="B805" t="str">
            <v>Delapan Ratus Empat</v>
          </cell>
        </row>
        <row r="806">
          <cell r="A806">
            <v>805</v>
          </cell>
          <cell r="B806" t="str">
            <v>Delapan Ratus Lima</v>
          </cell>
        </row>
        <row r="807">
          <cell r="A807">
            <v>806</v>
          </cell>
          <cell r="B807" t="str">
            <v>Delapan Ratus Enam</v>
          </cell>
        </row>
        <row r="808">
          <cell r="A808">
            <v>807</v>
          </cell>
          <cell r="B808" t="str">
            <v>Delapan Ratus Tujuh</v>
          </cell>
        </row>
        <row r="809">
          <cell r="A809">
            <v>808</v>
          </cell>
          <cell r="B809" t="str">
            <v>Delapan Ratus Delapan</v>
          </cell>
        </row>
        <row r="810">
          <cell r="A810">
            <v>809</v>
          </cell>
          <cell r="B810" t="str">
            <v>Delapan Ratus Sembilan</v>
          </cell>
        </row>
        <row r="811">
          <cell r="A811">
            <v>810</v>
          </cell>
          <cell r="B811" t="str">
            <v>Delapan Ratus Sepuluh</v>
          </cell>
        </row>
        <row r="812">
          <cell r="A812">
            <v>811</v>
          </cell>
          <cell r="B812" t="str">
            <v>Delapan Ratus Sebelas</v>
          </cell>
        </row>
        <row r="813">
          <cell r="A813">
            <v>812</v>
          </cell>
          <cell r="B813" t="str">
            <v>Delapan Ratus Dua Belas</v>
          </cell>
        </row>
        <row r="814">
          <cell r="A814">
            <v>813</v>
          </cell>
          <cell r="B814" t="str">
            <v>Delapan Ratus Tiga Belas</v>
          </cell>
        </row>
        <row r="815">
          <cell r="A815">
            <v>814</v>
          </cell>
          <cell r="B815" t="str">
            <v>Delapan Ratus Empat Belas</v>
          </cell>
        </row>
        <row r="816">
          <cell r="A816">
            <v>815</v>
          </cell>
          <cell r="B816" t="str">
            <v>Delapan Ratus Lima Belas</v>
          </cell>
        </row>
        <row r="817">
          <cell r="A817">
            <v>816</v>
          </cell>
          <cell r="B817" t="str">
            <v>Delapan Ratus Enam Belas</v>
          </cell>
        </row>
        <row r="818">
          <cell r="A818">
            <v>817</v>
          </cell>
          <cell r="B818" t="str">
            <v>Delapan Ratus Tujuh Belas</v>
          </cell>
        </row>
        <row r="819">
          <cell r="A819">
            <v>818</v>
          </cell>
          <cell r="B819" t="str">
            <v>Delapan Ratus Delapan Belas</v>
          </cell>
        </row>
        <row r="820">
          <cell r="A820">
            <v>819</v>
          </cell>
          <cell r="B820" t="str">
            <v>Delapan Ratus Sembilan Belas</v>
          </cell>
        </row>
        <row r="821">
          <cell r="A821">
            <v>820</v>
          </cell>
          <cell r="B821" t="str">
            <v>Delapan Ratus Dua Puluh</v>
          </cell>
        </row>
        <row r="822">
          <cell r="A822">
            <v>821</v>
          </cell>
          <cell r="B822" t="str">
            <v>Delapan Ratus Dua Puluh Satu</v>
          </cell>
        </row>
        <row r="823">
          <cell r="A823">
            <v>822</v>
          </cell>
          <cell r="B823" t="str">
            <v>Delapan Ratus Dua Puluh Dua</v>
          </cell>
        </row>
        <row r="824">
          <cell r="A824">
            <v>823</v>
          </cell>
          <cell r="B824" t="str">
            <v>Delapan Ratus Dua Puluh Tiga</v>
          </cell>
        </row>
        <row r="825">
          <cell r="A825">
            <v>824</v>
          </cell>
          <cell r="B825" t="str">
            <v>Delapan Ratus Dua Puluh Empat</v>
          </cell>
        </row>
        <row r="826">
          <cell r="A826">
            <v>825</v>
          </cell>
          <cell r="B826" t="str">
            <v>Delapan Ratus Dua Puluh Lima</v>
          </cell>
        </row>
        <row r="827">
          <cell r="A827">
            <v>826</v>
          </cell>
          <cell r="B827" t="str">
            <v>Delapan Ratus Dua Puluh Enam</v>
          </cell>
        </row>
        <row r="828">
          <cell r="A828">
            <v>827</v>
          </cell>
          <cell r="B828" t="str">
            <v>Delapan Ratus Dua Puluh Tujuh</v>
          </cell>
        </row>
        <row r="829">
          <cell r="A829">
            <v>828</v>
          </cell>
          <cell r="B829" t="str">
            <v>Delapan Ratus Dua Puluh Delapan</v>
          </cell>
        </row>
        <row r="830">
          <cell r="A830">
            <v>829</v>
          </cell>
          <cell r="B830" t="str">
            <v>Delapan Ratus Dua Puluh Sembilan</v>
          </cell>
        </row>
        <row r="831">
          <cell r="A831">
            <v>830</v>
          </cell>
          <cell r="B831" t="str">
            <v>Delapan Ratus Tiga Puluh</v>
          </cell>
        </row>
        <row r="832">
          <cell r="A832">
            <v>831</v>
          </cell>
          <cell r="B832" t="str">
            <v>Delapan Ratus Tiga Puluh Satu</v>
          </cell>
        </row>
        <row r="833">
          <cell r="A833">
            <v>832</v>
          </cell>
          <cell r="B833" t="str">
            <v>Delapan Ratus Tiga Puluh Dua</v>
          </cell>
        </row>
        <row r="834">
          <cell r="A834">
            <v>833</v>
          </cell>
          <cell r="B834" t="str">
            <v>Delapan Ratus Tiga Puluh Tiga</v>
          </cell>
        </row>
        <row r="835">
          <cell r="A835">
            <v>834</v>
          </cell>
          <cell r="B835" t="str">
            <v>Delapan Ratus Tiga Puluh Empat</v>
          </cell>
        </row>
        <row r="836">
          <cell r="A836">
            <v>835</v>
          </cell>
          <cell r="B836" t="str">
            <v>Delapan Ratus Tiga Puluh Lima</v>
          </cell>
        </row>
        <row r="837">
          <cell r="A837">
            <v>836</v>
          </cell>
          <cell r="B837" t="str">
            <v>Delapan Ratus Tiga Puluh Enam</v>
          </cell>
        </row>
        <row r="838">
          <cell r="A838">
            <v>837</v>
          </cell>
          <cell r="B838" t="str">
            <v>Delapan Ratus Tiga Puluh Tujuh</v>
          </cell>
        </row>
        <row r="839">
          <cell r="A839">
            <v>838</v>
          </cell>
          <cell r="B839" t="str">
            <v>Delapan Ratus Tiga Puluh Delapan</v>
          </cell>
        </row>
        <row r="840">
          <cell r="A840">
            <v>839</v>
          </cell>
          <cell r="B840" t="str">
            <v>Delapan Ratus Tiga Puluh Sembilan</v>
          </cell>
        </row>
        <row r="841">
          <cell r="A841">
            <v>840</v>
          </cell>
          <cell r="B841" t="str">
            <v>Delapan Ratus Empat Puluh</v>
          </cell>
        </row>
        <row r="842">
          <cell r="A842">
            <v>841</v>
          </cell>
          <cell r="B842" t="str">
            <v>Delapan Ratus Empat Puluh Satu</v>
          </cell>
        </row>
        <row r="843">
          <cell r="A843">
            <v>842</v>
          </cell>
          <cell r="B843" t="str">
            <v>Delapan Ratus Empat Puluh Dua</v>
          </cell>
        </row>
        <row r="844">
          <cell r="A844">
            <v>843</v>
          </cell>
          <cell r="B844" t="str">
            <v>Delapan Ratus Empat Puluh Tiga</v>
          </cell>
        </row>
        <row r="845">
          <cell r="A845">
            <v>844</v>
          </cell>
          <cell r="B845" t="str">
            <v>Delapan Ratus Empat Puluh Empat</v>
          </cell>
        </row>
        <row r="846">
          <cell r="A846">
            <v>845</v>
          </cell>
          <cell r="B846" t="str">
            <v>Delapan Ratus Empat Puluh Lima</v>
          </cell>
        </row>
        <row r="847">
          <cell r="A847">
            <v>846</v>
          </cell>
          <cell r="B847" t="str">
            <v>Delapan Ratus Empat Puluh Enam</v>
          </cell>
        </row>
        <row r="848">
          <cell r="A848">
            <v>847</v>
          </cell>
          <cell r="B848" t="str">
            <v>Delapan Ratus Empat Puluh Tujuh</v>
          </cell>
        </row>
        <row r="849">
          <cell r="A849">
            <v>848</v>
          </cell>
          <cell r="B849" t="str">
            <v>Delapan Ratus Empat Puluh Delapan</v>
          </cell>
        </row>
        <row r="850">
          <cell r="A850">
            <v>849</v>
          </cell>
          <cell r="B850" t="str">
            <v>Delapan Ratus Empat Puluh Sembilan</v>
          </cell>
        </row>
        <row r="851">
          <cell r="A851">
            <v>850</v>
          </cell>
          <cell r="B851" t="str">
            <v>Delapan Ratus Lima Puluh</v>
          </cell>
        </row>
        <row r="852">
          <cell r="A852">
            <v>851</v>
          </cell>
          <cell r="B852" t="str">
            <v>Delapan Ratus Lima Puluh Satu</v>
          </cell>
        </row>
        <row r="853">
          <cell r="A853">
            <v>852</v>
          </cell>
          <cell r="B853" t="str">
            <v>Delapan Ratus Lima Puluh Dua</v>
          </cell>
        </row>
        <row r="854">
          <cell r="A854">
            <v>853</v>
          </cell>
          <cell r="B854" t="str">
            <v>Delapan Ratus Lima Puluh Tiga</v>
          </cell>
        </row>
        <row r="855">
          <cell r="A855">
            <v>854</v>
          </cell>
          <cell r="B855" t="str">
            <v>Delapan Ratus Lima Puluh Empat</v>
          </cell>
        </row>
        <row r="856">
          <cell r="A856">
            <v>855</v>
          </cell>
          <cell r="B856" t="str">
            <v>Delapan Ratus Lima Puluh Lima</v>
          </cell>
        </row>
        <row r="857">
          <cell r="A857">
            <v>856</v>
          </cell>
          <cell r="B857" t="str">
            <v>Delapan Ratus Lima Puluh Enam</v>
          </cell>
        </row>
        <row r="858">
          <cell r="A858">
            <v>857</v>
          </cell>
          <cell r="B858" t="str">
            <v>Delapan Ratus Lima Puluh Tujuh</v>
          </cell>
        </row>
        <row r="859">
          <cell r="A859">
            <v>858</v>
          </cell>
          <cell r="B859" t="str">
            <v>Delapan Ratus Lima Puluh Delapan</v>
          </cell>
        </row>
        <row r="860">
          <cell r="A860">
            <v>859</v>
          </cell>
          <cell r="B860" t="str">
            <v>Delapan Ratus Lima Puluh Sembilan</v>
          </cell>
        </row>
        <row r="861">
          <cell r="A861">
            <v>860</v>
          </cell>
          <cell r="B861" t="str">
            <v>Delapan Ratus Enam Puluh</v>
          </cell>
        </row>
        <row r="862">
          <cell r="A862">
            <v>861</v>
          </cell>
          <cell r="B862" t="str">
            <v>Delapan Ratus Enam Puluh Satu</v>
          </cell>
        </row>
        <row r="863">
          <cell r="A863">
            <v>862</v>
          </cell>
          <cell r="B863" t="str">
            <v>Delapan Ratus Enam Puluh Dua</v>
          </cell>
        </row>
        <row r="864">
          <cell r="A864">
            <v>863</v>
          </cell>
          <cell r="B864" t="str">
            <v>Delapan Ratus Enam Puluh Tiga</v>
          </cell>
        </row>
        <row r="865">
          <cell r="A865">
            <v>864</v>
          </cell>
          <cell r="B865" t="str">
            <v>Delapan Ratus Enam Puluh Empat</v>
          </cell>
        </row>
        <row r="866">
          <cell r="A866">
            <v>865</v>
          </cell>
          <cell r="B866" t="str">
            <v>Delapan Ratus Enam Puluh Lima</v>
          </cell>
        </row>
        <row r="867">
          <cell r="A867">
            <v>866</v>
          </cell>
          <cell r="B867" t="str">
            <v>Delapan Ratus Enam Puluh Enam</v>
          </cell>
        </row>
        <row r="868">
          <cell r="A868">
            <v>867</v>
          </cell>
          <cell r="B868" t="str">
            <v>Delapan Ratus Enam Puluh Tujuh</v>
          </cell>
        </row>
        <row r="869">
          <cell r="A869">
            <v>868</v>
          </cell>
          <cell r="B869" t="str">
            <v>Delapan Ratus Enam Puluh Delapan</v>
          </cell>
        </row>
        <row r="870">
          <cell r="A870">
            <v>869</v>
          </cell>
          <cell r="B870" t="str">
            <v>Delapan Ratus Enam Puluh Sembilan</v>
          </cell>
        </row>
        <row r="871">
          <cell r="A871">
            <v>870</v>
          </cell>
          <cell r="B871" t="str">
            <v>Delapan Ratus Tujuh Puluh</v>
          </cell>
        </row>
        <row r="872">
          <cell r="A872">
            <v>871</v>
          </cell>
          <cell r="B872" t="str">
            <v>Delapan Ratus Tujuh Puluh Satu</v>
          </cell>
        </row>
        <row r="873">
          <cell r="A873">
            <v>872</v>
          </cell>
          <cell r="B873" t="str">
            <v>Delapan Ratus Tujuh Puluh Dua</v>
          </cell>
        </row>
        <row r="874">
          <cell r="A874">
            <v>873</v>
          </cell>
          <cell r="B874" t="str">
            <v>Delapan Ratus Tujuh Puluh Tiga</v>
          </cell>
        </row>
        <row r="875">
          <cell r="A875">
            <v>874</v>
          </cell>
          <cell r="B875" t="str">
            <v>Delapan Ratus Tujuh Puluh Empat</v>
          </cell>
        </row>
        <row r="876">
          <cell r="A876">
            <v>875</v>
          </cell>
          <cell r="B876" t="str">
            <v>Delapan Ratus Tujuh Puluh Lima</v>
          </cell>
        </row>
        <row r="877">
          <cell r="A877">
            <v>876</v>
          </cell>
          <cell r="B877" t="str">
            <v>Delapan Ratus Tujuh Puluh Enam</v>
          </cell>
        </row>
        <row r="878">
          <cell r="A878">
            <v>877</v>
          </cell>
          <cell r="B878" t="str">
            <v>Delapan Ratus Tujuh Puluh Tujuh</v>
          </cell>
        </row>
        <row r="879">
          <cell r="A879">
            <v>878</v>
          </cell>
          <cell r="B879" t="str">
            <v>Delapan Ratus Tujuh Puluh Delapan</v>
          </cell>
        </row>
        <row r="880">
          <cell r="A880">
            <v>879</v>
          </cell>
          <cell r="B880" t="str">
            <v>Delapan Ratus Tujuh Puluh Sembilan</v>
          </cell>
        </row>
        <row r="881">
          <cell r="A881">
            <v>880</v>
          </cell>
          <cell r="B881" t="str">
            <v>Delapan Ratus Delapan Puluh</v>
          </cell>
        </row>
        <row r="882">
          <cell r="A882">
            <v>881</v>
          </cell>
          <cell r="B882" t="str">
            <v>Delapan Ratus Delapan Puluh Satu</v>
          </cell>
        </row>
        <row r="883">
          <cell r="A883">
            <v>882</v>
          </cell>
          <cell r="B883" t="str">
            <v>Delapan Ratus Delapan Puluh Dua</v>
          </cell>
        </row>
        <row r="884">
          <cell r="A884">
            <v>883</v>
          </cell>
          <cell r="B884" t="str">
            <v>Delapan Ratus Delapan Puluh Tiga</v>
          </cell>
        </row>
        <row r="885">
          <cell r="A885">
            <v>884</v>
          </cell>
          <cell r="B885" t="str">
            <v>Delapan Ratus Delapan Puluh Empat</v>
          </cell>
        </row>
        <row r="886">
          <cell r="A886">
            <v>885</v>
          </cell>
          <cell r="B886" t="str">
            <v>Delapan Ratus Delapan Puluh Lima</v>
          </cell>
        </row>
        <row r="887">
          <cell r="A887">
            <v>886</v>
          </cell>
          <cell r="B887" t="str">
            <v>Delapan Ratus Delapan Puluh Enam</v>
          </cell>
        </row>
        <row r="888">
          <cell r="A888">
            <v>887</v>
          </cell>
          <cell r="B888" t="str">
            <v>Delapan Ratus Delapan Puluh Tujuh</v>
          </cell>
        </row>
        <row r="889">
          <cell r="A889">
            <v>888</v>
          </cell>
          <cell r="B889" t="str">
            <v>Delapan Ratus Delapan Puluh Delapan</v>
          </cell>
        </row>
        <row r="890">
          <cell r="A890">
            <v>889</v>
          </cell>
          <cell r="B890" t="str">
            <v>Delapan Ratus Delapan Puluh Sembilan</v>
          </cell>
        </row>
        <row r="891">
          <cell r="A891">
            <v>890</v>
          </cell>
          <cell r="B891" t="str">
            <v>Delapan Ratus Sembilan Puluh</v>
          </cell>
        </row>
        <row r="892">
          <cell r="A892">
            <v>891</v>
          </cell>
          <cell r="B892" t="str">
            <v>Delapan Ratus Sembilan Puluh Satu</v>
          </cell>
        </row>
        <row r="893">
          <cell r="A893">
            <v>892</v>
          </cell>
          <cell r="B893" t="str">
            <v>Delapan Ratus Sembilan Puluh Dua</v>
          </cell>
        </row>
        <row r="894">
          <cell r="A894">
            <v>893</v>
          </cell>
          <cell r="B894" t="str">
            <v>Delapan Ratus Sembilan Puluh Tiga</v>
          </cell>
        </row>
        <row r="895">
          <cell r="A895">
            <v>894</v>
          </cell>
          <cell r="B895" t="str">
            <v>Delapan Ratus Sembilan Puluh Empat</v>
          </cell>
        </row>
        <row r="896">
          <cell r="A896">
            <v>895</v>
          </cell>
          <cell r="B896" t="str">
            <v>Delapan Ratus Sembilan Puluh Lima</v>
          </cell>
        </row>
        <row r="897">
          <cell r="A897">
            <v>896</v>
          </cell>
          <cell r="B897" t="str">
            <v>Delapan Ratus Sembilan Puluh Enam</v>
          </cell>
        </row>
        <row r="898">
          <cell r="A898">
            <v>897</v>
          </cell>
          <cell r="B898" t="str">
            <v>Delapan Ratus Sembilan Puluh Tujuh</v>
          </cell>
        </row>
        <row r="899">
          <cell r="A899">
            <v>898</v>
          </cell>
          <cell r="B899" t="str">
            <v>Delapan Ratus Sembilan Puluh Delapan</v>
          </cell>
        </row>
        <row r="900">
          <cell r="A900">
            <v>899</v>
          </cell>
          <cell r="B900" t="str">
            <v>Delapan Ratus Sembilan Puluh Sembilan</v>
          </cell>
        </row>
        <row r="901">
          <cell r="A901">
            <v>900</v>
          </cell>
          <cell r="B901" t="str">
            <v>Sembilan Ratus</v>
          </cell>
        </row>
        <row r="902">
          <cell r="A902">
            <v>901</v>
          </cell>
          <cell r="B902" t="str">
            <v>Sembilan Ratus Satu</v>
          </cell>
        </row>
        <row r="903">
          <cell r="A903">
            <v>902</v>
          </cell>
          <cell r="B903" t="str">
            <v>Sembilan Ratus Dua</v>
          </cell>
        </row>
        <row r="904">
          <cell r="A904">
            <v>903</v>
          </cell>
          <cell r="B904" t="str">
            <v>Sembilan Ratus Tiga</v>
          </cell>
        </row>
        <row r="905">
          <cell r="A905">
            <v>904</v>
          </cell>
          <cell r="B905" t="str">
            <v>Sembilan Ratus Empat</v>
          </cell>
        </row>
        <row r="906">
          <cell r="A906">
            <v>905</v>
          </cell>
          <cell r="B906" t="str">
            <v>Sembilan Ratus Lima</v>
          </cell>
        </row>
        <row r="907">
          <cell r="A907">
            <v>906</v>
          </cell>
          <cell r="B907" t="str">
            <v>Sembilan Ratus Enam</v>
          </cell>
        </row>
        <row r="908">
          <cell r="A908">
            <v>907</v>
          </cell>
          <cell r="B908" t="str">
            <v>Sembilan Ratus Tujuh</v>
          </cell>
        </row>
        <row r="909">
          <cell r="A909">
            <v>908</v>
          </cell>
          <cell r="B909" t="str">
            <v>Sembilan Ratus Delapan</v>
          </cell>
        </row>
        <row r="910">
          <cell r="A910">
            <v>909</v>
          </cell>
          <cell r="B910" t="str">
            <v>Sembilan Ratus Sembilan</v>
          </cell>
        </row>
        <row r="911">
          <cell r="A911">
            <v>910</v>
          </cell>
          <cell r="B911" t="str">
            <v>Sembilan Ratus Sepuluh</v>
          </cell>
        </row>
        <row r="912">
          <cell r="A912">
            <v>911</v>
          </cell>
          <cell r="B912" t="str">
            <v>Sembilan Ratus Sebelas</v>
          </cell>
        </row>
        <row r="913">
          <cell r="A913">
            <v>912</v>
          </cell>
          <cell r="B913" t="str">
            <v>Sembilan Ratus Dua Belas</v>
          </cell>
        </row>
        <row r="914">
          <cell r="A914">
            <v>913</v>
          </cell>
          <cell r="B914" t="str">
            <v>Sembilan Ratus Tiga Belas</v>
          </cell>
        </row>
        <row r="915">
          <cell r="A915">
            <v>914</v>
          </cell>
          <cell r="B915" t="str">
            <v>Sembilan Ratus Empat Belas</v>
          </cell>
        </row>
        <row r="916">
          <cell r="A916">
            <v>915</v>
          </cell>
          <cell r="B916" t="str">
            <v>Sembilan Ratus Lima Belas</v>
          </cell>
        </row>
        <row r="917">
          <cell r="A917">
            <v>916</v>
          </cell>
          <cell r="B917" t="str">
            <v>Sembilan Ratus Enam Belas</v>
          </cell>
        </row>
        <row r="918">
          <cell r="A918">
            <v>917</v>
          </cell>
          <cell r="B918" t="str">
            <v>Sembilan Ratus Tujuh Belas</v>
          </cell>
        </row>
        <row r="919">
          <cell r="A919">
            <v>918</v>
          </cell>
          <cell r="B919" t="str">
            <v>Sembilan Ratus Delapan Belas</v>
          </cell>
        </row>
        <row r="920">
          <cell r="A920">
            <v>919</v>
          </cell>
          <cell r="B920" t="str">
            <v>Sembilan Ratus Sembilan Belas</v>
          </cell>
        </row>
        <row r="921">
          <cell r="A921">
            <v>920</v>
          </cell>
          <cell r="B921" t="str">
            <v>Sembilan Ratus Dua Puluh</v>
          </cell>
        </row>
        <row r="922">
          <cell r="A922">
            <v>921</v>
          </cell>
          <cell r="B922" t="str">
            <v>Sembilan Ratus Dua Puluh Satu</v>
          </cell>
        </row>
        <row r="923">
          <cell r="A923">
            <v>922</v>
          </cell>
          <cell r="B923" t="str">
            <v>Sembilan Ratus Dua Puluh Dua</v>
          </cell>
        </row>
        <row r="924">
          <cell r="A924">
            <v>923</v>
          </cell>
          <cell r="B924" t="str">
            <v>Sembilan Ratus Dua Puluh Tiga</v>
          </cell>
        </row>
        <row r="925">
          <cell r="A925">
            <v>924</v>
          </cell>
          <cell r="B925" t="str">
            <v>Sembilan Ratus Dua Puluh Empat</v>
          </cell>
        </row>
        <row r="926">
          <cell r="A926">
            <v>925</v>
          </cell>
          <cell r="B926" t="str">
            <v>Sembilan Ratus Dua Puluh Lima</v>
          </cell>
        </row>
        <row r="927">
          <cell r="A927">
            <v>926</v>
          </cell>
          <cell r="B927" t="str">
            <v>Sembilan Ratus Dua Puluh Enam</v>
          </cell>
        </row>
        <row r="928">
          <cell r="A928">
            <v>927</v>
          </cell>
          <cell r="B928" t="str">
            <v>Sembilan Ratus Dua Puluh Tujuh</v>
          </cell>
        </row>
        <row r="929">
          <cell r="A929">
            <v>928</v>
          </cell>
          <cell r="B929" t="str">
            <v>Sembilan Ratus Dua Puluh Delapan</v>
          </cell>
        </row>
        <row r="930">
          <cell r="A930">
            <v>929</v>
          </cell>
          <cell r="B930" t="str">
            <v>Sembilan Ratus Dua Puluh Sembilan</v>
          </cell>
        </row>
        <row r="931">
          <cell r="A931">
            <v>930</v>
          </cell>
          <cell r="B931" t="str">
            <v>Sembilan Ratus Tiga Puluh</v>
          </cell>
        </row>
        <row r="932">
          <cell r="A932">
            <v>931</v>
          </cell>
          <cell r="B932" t="str">
            <v>Sembilan Ratus Tiga Puluh Satu</v>
          </cell>
        </row>
        <row r="933">
          <cell r="A933">
            <v>932</v>
          </cell>
          <cell r="B933" t="str">
            <v>Sembilan Ratus Tiga Puluh Dua</v>
          </cell>
        </row>
        <row r="934">
          <cell r="A934">
            <v>933</v>
          </cell>
          <cell r="B934" t="str">
            <v>Sembilan Ratus Tiga Puluh Tiga</v>
          </cell>
        </row>
        <row r="935">
          <cell r="A935">
            <v>934</v>
          </cell>
          <cell r="B935" t="str">
            <v>Sembilan Ratus Tiga Puluh Empat</v>
          </cell>
        </row>
        <row r="936">
          <cell r="A936">
            <v>935</v>
          </cell>
          <cell r="B936" t="str">
            <v>Sembilan Ratus Tiga Puluh Lima</v>
          </cell>
        </row>
        <row r="937">
          <cell r="A937">
            <v>936</v>
          </cell>
          <cell r="B937" t="str">
            <v>Sembilan Ratus Tiga Puluh Enam</v>
          </cell>
        </row>
        <row r="938">
          <cell r="A938">
            <v>937</v>
          </cell>
          <cell r="B938" t="str">
            <v>Sembilan Ratus Tiga Puluh Tujuh</v>
          </cell>
        </row>
        <row r="939">
          <cell r="A939">
            <v>938</v>
          </cell>
          <cell r="B939" t="str">
            <v>Sembilan Ratus Tiga Puluh Delapan</v>
          </cell>
        </row>
        <row r="940">
          <cell r="A940">
            <v>939</v>
          </cell>
          <cell r="B940" t="str">
            <v>Sembilan Ratus Tiga Puluh Sembilan</v>
          </cell>
        </row>
        <row r="941">
          <cell r="A941">
            <v>940</v>
          </cell>
          <cell r="B941" t="str">
            <v>Sembilan Ratus Empat Puluh</v>
          </cell>
        </row>
        <row r="942">
          <cell r="A942">
            <v>941</v>
          </cell>
          <cell r="B942" t="str">
            <v>Sembilan Ratus Empat Puluh Satu</v>
          </cell>
        </row>
        <row r="943">
          <cell r="A943">
            <v>942</v>
          </cell>
          <cell r="B943" t="str">
            <v>Sembilan Ratus Empat Puluh Dua</v>
          </cell>
        </row>
        <row r="944">
          <cell r="A944">
            <v>943</v>
          </cell>
          <cell r="B944" t="str">
            <v>Sembilan Ratus Empat Puluh Tiga</v>
          </cell>
        </row>
        <row r="945">
          <cell r="A945">
            <v>944</v>
          </cell>
          <cell r="B945" t="str">
            <v>Sembilan Ratus Empat Puluh Empat</v>
          </cell>
        </row>
        <row r="946">
          <cell r="A946">
            <v>945</v>
          </cell>
          <cell r="B946" t="str">
            <v>Sembilan Ratus Empat Puluh Lima</v>
          </cell>
        </row>
        <row r="947">
          <cell r="A947">
            <v>946</v>
          </cell>
          <cell r="B947" t="str">
            <v>Sembilan Ratus Empat Puluh Enam</v>
          </cell>
        </row>
        <row r="948">
          <cell r="A948">
            <v>947</v>
          </cell>
          <cell r="B948" t="str">
            <v>Sembilan Ratus Empat Puluh Tujuh</v>
          </cell>
        </row>
        <row r="949">
          <cell r="A949">
            <v>948</v>
          </cell>
          <cell r="B949" t="str">
            <v>Sembilan Ratus Empat Puluh Delapan</v>
          </cell>
        </row>
        <row r="950">
          <cell r="A950">
            <v>949</v>
          </cell>
          <cell r="B950" t="str">
            <v>Sembilan Ratus Empat Puluh Sembilan</v>
          </cell>
        </row>
        <row r="951">
          <cell r="A951">
            <v>950</v>
          </cell>
          <cell r="B951" t="str">
            <v>Sembilan Ratus Lima Puluh</v>
          </cell>
        </row>
        <row r="952">
          <cell r="A952">
            <v>951</v>
          </cell>
          <cell r="B952" t="str">
            <v>Sembilan Ratus Lima Puluh Satu</v>
          </cell>
        </row>
        <row r="953">
          <cell r="A953">
            <v>952</v>
          </cell>
          <cell r="B953" t="str">
            <v>Sembilan Ratus Lima Puluh Dua</v>
          </cell>
        </row>
        <row r="954">
          <cell r="A954">
            <v>953</v>
          </cell>
          <cell r="B954" t="str">
            <v>Sembilan Ratus Lima Puluh Tiga</v>
          </cell>
        </row>
        <row r="955">
          <cell r="A955">
            <v>954</v>
          </cell>
          <cell r="B955" t="str">
            <v>Sembilan Ratus Lima Puluh Empat</v>
          </cell>
        </row>
        <row r="956">
          <cell r="A956">
            <v>955</v>
          </cell>
          <cell r="B956" t="str">
            <v>Sembilan Ratus Lima Puluh Lima</v>
          </cell>
        </row>
        <row r="957">
          <cell r="A957">
            <v>956</v>
          </cell>
          <cell r="B957" t="str">
            <v>Sembilan Ratus Lima Puluh Enam</v>
          </cell>
        </row>
        <row r="958">
          <cell r="A958">
            <v>957</v>
          </cell>
          <cell r="B958" t="str">
            <v>Sembilan Ratus Lima Puluh Tujuh</v>
          </cell>
        </row>
        <row r="959">
          <cell r="A959">
            <v>958</v>
          </cell>
          <cell r="B959" t="str">
            <v>Sembilan Ratus Lima Puluh Delapan</v>
          </cell>
        </row>
        <row r="960">
          <cell r="A960">
            <v>959</v>
          </cell>
          <cell r="B960" t="str">
            <v>Sembilan Ratus Lima Puluh Sembilan</v>
          </cell>
        </row>
        <row r="961">
          <cell r="A961">
            <v>960</v>
          </cell>
          <cell r="B961" t="str">
            <v>Sembilan Ratus Enam Puluh</v>
          </cell>
        </row>
        <row r="962">
          <cell r="A962">
            <v>961</v>
          </cell>
          <cell r="B962" t="str">
            <v>Sembilan Ratus Enam Puluh Satu</v>
          </cell>
        </row>
        <row r="963">
          <cell r="A963">
            <v>962</v>
          </cell>
          <cell r="B963" t="str">
            <v>Sembilan Ratus Enam Puluh Dua</v>
          </cell>
        </row>
        <row r="964">
          <cell r="A964">
            <v>963</v>
          </cell>
          <cell r="B964" t="str">
            <v>Sembilan Ratus Enam Puluh Tiga</v>
          </cell>
        </row>
        <row r="965">
          <cell r="A965">
            <v>964</v>
          </cell>
          <cell r="B965" t="str">
            <v>Sembilan Ratus Enam Puluh Empat</v>
          </cell>
        </row>
        <row r="966">
          <cell r="A966">
            <v>965</v>
          </cell>
          <cell r="B966" t="str">
            <v>Sembilan Ratus Enam Puluh Lima</v>
          </cell>
        </row>
        <row r="967">
          <cell r="A967">
            <v>966</v>
          </cell>
          <cell r="B967" t="str">
            <v>Sembilan Ratus Enam Puluh Enam</v>
          </cell>
        </row>
        <row r="968">
          <cell r="A968">
            <v>967</v>
          </cell>
          <cell r="B968" t="str">
            <v>Sembilan Ratus Enam Puluh Tujuh</v>
          </cell>
        </row>
        <row r="969">
          <cell r="A969">
            <v>968</v>
          </cell>
          <cell r="B969" t="str">
            <v>Sembilan Ratus Enam Puluh Delapan</v>
          </cell>
        </row>
        <row r="970">
          <cell r="A970">
            <v>969</v>
          </cell>
          <cell r="B970" t="str">
            <v>Sembilan Ratus Enam Puluh Sembilan</v>
          </cell>
        </row>
        <row r="971">
          <cell r="A971">
            <v>970</v>
          </cell>
          <cell r="B971" t="str">
            <v>Sembilan Ratus Tujuh Puluh</v>
          </cell>
        </row>
        <row r="972">
          <cell r="A972">
            <v>971</v>
          </cell>
          <cell r="B972" t="str">
            <v>Sembilan Ratus Tujuh Puluh Satu</v>
          </cell>
        </row>
        <row r="973">
          <cell r="A973">
            <v>972</v>
          </cell>
          <cell r="B973" t="str">
            <v>Sembilan Ratus Tujuh Puluh Dua</v>
          </cell>
        </row>
        <row r="974">
          <cell r="A974">
            <v>973</v>
          </cell>
          <cell r="B974" t="str">
            <v>Sembilan Ratus Tujuh Puluh Tiga</v>
          </cell>
        </row>
        <row r="975">
          <cell r="A975">
            <v>974</v>
          </cell>
          <cell r="B975" t="str">
            <v>Sembilan Ratus Tujuh Puluh Empat</v>
          </cell>
        </row>
        <row r="976">
          <cell r="A976">
            <v>975</v>
          </cell>
          <cell r="B976" t="str">
            <v>Sembilan Ratus Tujuh Puluh Lima</v>
          </cell>
        </row>
        <row r="977">
          <cell r="A977">
            <v>976</v>
          </cell>
          <cell r="B977" t="str">
            <v>Sembilan Ratus Tujuh Puluh Enam</v>
          </cell>
        </row>
        <row r="978">
          <cell r="A978">
            <v>977</v>
          </cell>
          <cell r="B978" t="str">
            <v>Sembilan Ratus Tujuh Puluh Tujuh</v>
          </cell>
        </row>
        <row r="979">
          <cell r="A979">
            <v>978</v>
          </cell>
          <cell r="B979" t="str">
            <v>Sembilan Ratus Tujuh Puluh Delapan</v>
          </cell>
        </row>
        <row r="980">
          <cell r="A980">
            <v>979</v>
          </cell>
          <cell r="B980" t="str">
            <v>Sembilan Ratus Tujuh Puluh Sembilan</v>
          </cell>
        </row>
        <row r="981">
          <cell r="A981">
            <v>980</v>
          </cell>
          <cell r="B981" t="str">
            <v>Sembilan Ratus Delapan Puluh</v>
          </cell>
        </row>
        <row r="982">
          <cell r="A982">
            <v>981</v>
          </cell>
          <cell r="B982" t="str">
            <v>Sembilan Ratus Delapan Puluh Satu</v>
          </cell>
        </row>
        <row r="983">
          <cell r="A983">
            <v>982</v>
          </cell>
          <cell r="B983" t="str">
            <v>Sembilan Ratus Delapan Puluh Dua</v>
          </cell>
        </row>
        <row r="984">
          <cell r="A984">
            <v>983</v>
          </cell>
          <cell r="B984" t="str">
            <v>Sembilan Ratus Delapan Puluh Tiga</v>
          </cell>
        </row>
        <row r="985">
          <cell r="A985">
            <v>984</v>
          </cell>
          <cell r="B985" t="str">
            <v>Sembilan Ratus Delapan Puluh Empat</v>
          </cell>
        </row>
        <row r="986">
          <cell r="A986">
            <v>985</v>
          </cell>
          <cell r="B986" t="str">
            <v>Sembilan Ratus Delapan Puluh Lima</v>
          </cell>
        </row>
        <row r="987">
          <cell r="A987">
            <v>986</v>
          </cell>
          <cell r="B987" t="str">
            <v>Sembilan Ratus Delapan Puluh Enam</v>
          </cell>
        </row>
        <row r="988">
          <cell r="A988">
            <v>987</v>
          </cell>
          <cell r="B988" t="str">
            <v>Sembilan Ratus Delapan Puluh Tujuh</v>
          </cell>
        </row>
        <row r="989">
          <cell r="A989">
            <v>988</v>
          </cell>
          <cell r="B989" t="str">
            <v>Sembilan Ratus Delapan Puluh Delapan</v>
          </cell>
        </row>
        <row r="990">
          <cell r="A990">
            <v>989</v>
          </cell>
          <cell r="B990" t="str">
            <v>Sembilan Ratus Delapan Puluh Sembilan</v>
          </cell>
        </row>
        <row r="991">
          <cell r="A991">
            <v>990</v>
          </cell>
          <cell r="B991" t="str">
            <v>Sembilan Ratus Sembilan Puluh</v>
          </cell>
        </row>
        <row r="992">
          <cell r="A992">
            <v>991</v>
          </cell>
          <cell r="B992" t="str">
            <v>Sembilan Ratus Sembilan Puluh Satu</v>
          </cell>
        </row>
        <row r="993">
          <cell r="A993">
            <v>992</v>
          </cell>
          <cell r="B993" t="str">
            <v>Sembilan Ratus Sembilan Puluh Dua</v>
          </cell>
        </row>
        <row r="994">
          <cell r="A994">
            <v>993</v>
          </cell>
          <cell r="B994" t="str">
            <v>Sembilan Ratus Sembilan Puluh Tiga</v>
          </cell>
        </row>
        <row r="995">
          <cell r="A995">
            <v>994</v>
          </cell>
          <cell r="B995" t="str">
            <v>Sembilan Ratus Sembilan Puluh Empat</v>
          </cell>
        </row>
        <row r="996">
          <cell r="A996">
            <v>995</v>
          </cell>
          <cell r="B996" t="str">
            <v>Sembilan Ratus Sembilan Puluh Lima</v>
          </cell>
        </row>
        <row r="997">
          <cell r="A997">
            <v>996</v>
          </cell>
          <cell r="B997" t="str">
            <v>Sembilan Ratus Sembilan Puluh Enam</v>
          </cell>
        </row>
        <row r="998">
          <cell r="A998">
            <v>997</v>
          </cell>
          <cell r="B998" t="str">
            <v>Sembilan Ratus Sembilan Puluh Tujuh</v>
          </cell>
        </row>
        <row r="999">
          <cell r="A999">
            <v>998</v>
          </cell>
          <cell r="B999" t="str">
            <v>Sembilan Ratus Sembilan Puluh Delapan</v>
          </cell>
        </row>
        <row r="1000">
          <cell r="A1000">
            <v>999</v>
          </cell>
          <cell r="B1000" t="str">
            <v>Sembilan Ratus Sembilan Puluh Sembilan</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Set>
  </externalBook>
</externalLink>
</file>

<file path=xl/externalLinks/externalLink337.xml><?xml version="1.0" encoding="utf-8"?>
<externalLink xmlns="http://schemas.openxmlformats.org/spreadsheetml/2006/main">
  <externalBook xmlns:r="http://schemas.openxmlformats.org/officeDocument/2006/relationships" r:id="rId1">
    <sheetNames>
      <sheetName val="00000"/>
      <sheetName val="RAB"/>
      <sheetName val="Daftar Mata Pemb Utama"/>
      <sheetName val="SUB"/>
      <sheetName val="Jadwal Bahan"/>
      <sheetName val="Jadwal Alat"/>
      <sheetName val="SCH"/>
      <sheetName val="Alat"/>
      <sheetName val="BAHAN"/>
      <sheetName val="ANL"/>
      <sheetName val="REKAP"/>
      <sheetName val="Data Met"/>
      <sheetName val="MET"/>
    </sheetNames>
    <sheetDataSet>
      <sheetData sheetId="0"/>
      <sheetData sheetId="1"/>
      <sheetData sheetId="2"/>
      <sheetData sheetId="3"/>
      <sheetData sheetId="4"/>
      <sheetData sheetId="5"/>
      <sheetData sheetId="6"/>
      <sheetData sheetId="7"/>
      <sheetData sheetId="8">
        <row r="14">
          <cell r="G14">
            <v>5960</v>
          </cell>
        </row>
        <row r="17">
          <cell r="G17">
            <v>3720</v>
          </cell>
        </row>
        <row r="19">
          <cell r="G19">
            <v>5210</v>
          </cell>
        </row>
      </sheetData>
      <sheetData sheetId="9"/>
      <sheetData sheetId="10"/>
      <sheetData sheetId="11"/>
      <sheetData sheetId="12"/>
    </sheetDataSet>
  </externalBook>
</externalLink>
</file>

<file path=xl/externalLinks/externalLink338.xml><?xml version="1.0" encoding="utf-8"?>
<externalLink xmlns="http://schemas.openxmlformats.org/spreadsheetml/2006/main">
  <externalBook xmlns:r="http://schemas.openxmlformats.org/officeDocument/2006/relationships" r:id="rId1">
    <sheetNames>
      <sheetName val="DASAR"/>
      <sheetName val="KULIT"/>
      <sheetName val="SRT.PNWR"/>
      <sheetName val="INFORM"/>
      <sheetName val="SEJ."/>
      <sheetName val="PENGLM"/>
      <sheetName val="SRT.PRSN"/>
      <sheetName val="CV"/>
      <sheetName val="REK.PRSN"/>
      <sheetName val="ALAT"/>
      <sheetName val="KEU"/>
      <sheetName val="NERACA"/>
      <sheetName val="SRT.PRNYT"/>
      <sheetName val="BANWAS"/>
      <sheetName val="DIP"/>
      <sheetName val="Sheet1"/>
      <sheetName val="SENGKETA"/>
      <sheetName val="EVAL."/>
    </sheetNames>
    <sheetDataSet>
      <sheetData sheetId="0">
        <row r="9">
          <cell r="D9" t="str">
            <v>CV NGADA JAYA</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39.xml><?xml version="1.0" encoding="utf-8"?>
<externalLink xmlns="http://schemas.openxmlformats.org/spreadsheetml/2006/main">
  <externalBook xmlns:r="http://schemas.openxmlformats.org/officeDocument/2006/relationships" r:id="rId1">
    <sheetNames>
      <sheetName val="REKAPITULASI"/>
      <sheetName val="RAB"/>
      <sheetName val="ANALISA HARGA"/>
      <sheetName val="analisa asli"/>
      <sheetName val="HARGA BAHAN"/>
      <sheetName val="KURVA S"/>
    </sheetNames>
    <sheetDataSet>
      <sheetData sheetId="0">
        <row r="12">
          <cell r="E12" t="e">
            <v>#REF!</v>
          </cell>
        </row>
      </sheetData>
      <sheetData sheetId="1" refreshError="1"/>
      <sheetData sheetId="2" refreshError="1"/>
      <sheetData sheetId="3" refreshError="1"/>
      <sheetData sheetId="4" refreshError="1"/>
      <sheetData sheetId="5" refreshError="1"/>
    </sheetDataSet>
  </externalBook>
</externalLink>
</file>

<file path=xl/externalLinks/externalLink340.xml><?xml version="1.0" encoding="utf-8"?>
<externalLink xmlns="http://schemas.openxmlformats.org/spreadsheetml/2006/main">
  <externalBook xmlns:r="http://schemas.openxmlformats.org/officeDocument/2006/relationships" r:id="rId1">
    <sheetNames>
      <sheetName val="RekMaterial"/>
      <sheetName val="HarDasTenaga"/>
      <sheetName val="HarDasMat"/>
      <sheetName val="RekMat"/>
      <sheetName val="DaftAnalisa"/>
      <sheetName val="Analisa"/>
      <sheetName val="ProdAlat"/>
      <sheetName val="OwnAlat"/>
      <sheetName val="InputAlat"/>
    </sheetNames>
    <sheetDataSet>
      <sheetData sheetId="0"/>
      <sheetData sheetId="1">
        <row r="8">
          <cell r="G8">
            <v>3500</v>
          </cell>
        </row>
        <row r="9">
          <cell r="G9">
            <v>3500</v>
          </cell>
        </row>
      </sheetData>
      <sheetData sheetId="2">
        <row r="103">
          <cell r="E103">
            <v>71740</v>
          </cell>
        </row>
        <row r="156">
          <cell r="E156">
            <v>71740</v>
          </cell>
        </row>
      </sheetData>
      <sheetData sheetId="3"/>
      <sheetData sheetId="4"/>
      <sheetData sheetId="5"/>
      <sheetData sheetId="6"/>
      <sheetData sheetId="7"/>
      <sheetData sheetId="8"/>
    </sheetDataSet>
  </externalBook>
</externalLink>
</file>

<file path=xl/externalLinks/externalLink341.xml><?xml version="1.0" encoding="utf-8"?>
<externalLink xmlns="http://schemas.openxmlformats.org/spreadsheetml/2006/main">
  <externalBook xmlns:r="http://schemas.openxmlformats.org/officeDocument/2006/relationships" r:id="rId1">
    <sheetNames>
      <sheetName val="RAB (2)"/>
      <sheetName val="RAB TUGU"/>
      <sheetName val="Cover"/>
      <sheetName val="Rekap"/>
      <sheetName val="Rab"/>
      <sheetName val="Jbt"/>
      <sheetName val="Jbt2"/>
      <sheetName val="An. HS"/>
      <sheetName val="BOW"/>
      <sheetName val="Upah&amp;Bhn "/>
      <sheetName val="Anl Tknis"/>
    </sheetNames>
    <sheetDataSet>
      <sheetData sheetId="0"/>
      <sheetData sheetId="1"/>
      <sheetData sheetId="2"/>
      <sheetData sheetId="3"/>
      <sheetData sheetId="4"/>
      <sheetData sheetId="5"/>
      <sheetData sheetId="6"/>
      <sheetData sheetId="7"/>
      <sheetData sheetId="8"/>
      <sheetData sheetId="9">
        <row r="11">
          <cell r="M11">
            <v>19900</v>
          </cell>
        </row>
        <row r="25">
          <cell r="M25">
            <v>76000</v>
          </cell>
        </row>
        <row r="28">
          <cell r="M28">
            <v>6000</v>
          </cell>
        </row>
        <row r="29">
          <cell r="M29">
            <v>1900</v>
          </cell>
        </row>
        <row r="45">
          <cell r="M45">
            <v>79400</v>
          </cell>
        </row>
        <row r="80">
          <cell r="L80">
            <v>45000</v>
          </cell>
        </row>
        <row r="81">
          <cell r="L81">
            <v>50000</v>
          </cell>
        </row>
        <row r="85">
          <cell r="L85">
            <v>60000</v>
          </cell>
        </row>
        <row r="86">
          <cell r="L86">
            <v>50000</v>
          </cell>
        </row>
        <row r="88">
          <cell r="L88">
            <v>50000</v>
          </cell>
        </row>
        <row r="89">
          <cell r="L89">
            <v>40000</v>
          </cell>
        </row>
        <row r="91">
          <cell r="L91">
            <v>30000</v>
          </cell>
        </row>
        <row r="92">
          <cell r="L92">
            <v>32500</v>
          </cell>
        </row>
        <row r="93">
          <cell r="L93">
            <v>35000</v>
          </cell>
        </row>
      </sheetData>
      <sheetData sheetId="10" refreshError="1"/>
    </sheetDataSet>
  </externalBook>
</externalLink>
</file>

<file path=xl/externalLinks/externalLink342.xml><?xml version="1.0" encoding="utf-8"?>
<externalLink xmlns="http://schemas.openxmlformats.org/spreadsheetml/2006/main">
  <externalBook xmlns:r="http://schemas.openxmlformats.org/officeDocument/2006/relationships" r:id="rId1">
    <sheetNames>
      <sheetName val="Info"/>
      <sheetName val="Kamus"/>
      <sheetName val="Daf. Simak"/>
      <sheetName val="Rekap"/>
      <sheetName val="S. Penawaran"/>
      <sheetName val="Kuantitas &amp; Harga"/>
      <sheetName val="Ku&amp; Ha (6)"/>
      <sheetName val="Subkontrak"/>
      <sheetName val="Mob"/>
      <sheetName val="Lalu Lintas"/>
      <sheetName val="Mata Utama"/>
      <sheetName val="Price"/>
      <sheetName val="SEWA Alat"/>
      <sheetName val="D2"/>
      <sheetName val="D3"/>
      <sheetName val="D4"/>
      <sheetName val="D5"/>
      <sheetName val="D6"/>
      <sheetName val="D71"/>
      <sheetName val="D72"/>
      <sheetName val="D8"/>
      <sheetName val="D9"/>
      <sheetName val="Material On Site"/>
      <sheetName val="Pemecah Batu"/>
      <sheetName val="Pencampur Aspal"/>
      <sheetName val="Pencampur Beton)"/>
      <sheetName val="LS-Rutin"/>
      <sheetName val="Analisa HSP"/>
      <sheetName val="Analisa Quarry"/>
      <sheetName val="Halus &amp; Kasar"/>
      <sheetName val="Kelas A"/>
      <sheetName val="Kelas B"/>
      <sheetName val="Kelas C"/>
      <sheetName val="Analisa Alat"/>
      <sheetName val="Ku&amp; Ha (4)"/>
      <sheetName val="JP. Pekerjaan (2)"/>
      <sheetName val="JP. Pekerjaan"/>
      <sheetName val="JP. Alat"/>
      <sheetName val="Material"/>
      <sheetName val="JP. Bahan"/>
      <sheetName val="JP.  Person In &amp; Tnaga Kerja"/>
      <sheetName val="REKAPITULASI"/>
    </sheetNames>
    <sheetDataSet>
      <sheetData sheetId="0" refreshError="1">
        <row r="80">
          <cell r="J80" t="str">
            <v>LAMPIRAN 2</v>
          </cell>
          <cell r="L80" t="str">
            <v>LAMPIRAN 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343.xml><?xml version="1.0" encoding="utf-8"?>
<externalLink xmlns="http://schemas.openxmlformats.org/spreadsheetml/2006/main">
  <externalBook xmlns:r="http://schemas.openxmlformats.org/officeDocument/2006/relationships" r:id="rId1">
    <sheetNames>
      <sheetName val="610.04"/>
      <sheetName val="610.05"/>
      <sheetName val="610.06"/>
      <sheetName val="610.07"/>
      <sheetName val="610.08"/>
      <sheetName val="DashBoard"/>
      <sheetName val="Summary"/>
      <sheetName val="BQ"/>
      <sheetName val="Summary Concrete"/>
      <sheetName val="Additional"/>
      <sheetName val="Concrete Analyses"/>
      <sheetName val="ConAnalwithFly"/>
      <sheetName val="UnitRate"/>
      <sheetName val="HVAC"/>
      <sheetName val="MasterAnalisa"/>
      <sheetName val="BasicPrice"/>
      <sheetName val="HVAC in Dollar"/>
      <sheetName val="Major List"/>
      <sheetName val="ProdukAlat"/>
      <sheetName val="BQ Cadangan"/>
      <sheetName val="Unit Rate Pesanan"/>
      <sheetName val="List of Material"/>
      <sheetName val="Productivity"/>
      <sheetName val="OwningCo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52">
          <cell r="F52">
            <v>8.6</v>
          </cell>
        </row>
        <row r="54">
          <cell r="F54">
            <v>16.13</v>
          </cell>
        </row>
        <row r="68">
          <cell r="F68">
            <v>997.85</v>
          </cell>
        </row>
        <row r="69">
          <cell r="F69">
            <v>769.35</v>
          </cell>
        </row>
        <row r="70">
          <cell r="F70">
            <v>938.17</v>
          </cell>
        </row>
        <row r="72">
          <cell r="F72">
            <v>909.41</v>
          </cell>
        </row>
        <row r="79">
          <cell r="F79">
            <v>4.3</v>
          </cell>
        </row>
        <row r="80">
          <cell r="F80">
            <v>2.54</v>
          </cell>
        </row>
        <row r="81">
          <cell r="F81">
            <v>4.84</v>
          </cell>
        </row>
        <row r="83">
          <cell r="F83">
            <v>1.45</v>
          </cell>
        </row>
        <row r="87">
          <cell r="F87">
            <v>4.3</v>
          </cell>
        </row>
        <row r="91">
          <cell r="F91">
            <v>15.65</v>
          </cell>
        </row>
        <row r="92">
          <cell r="F92">
            <v>16.899999999999999</v>
          </cell>
        </row>
        <row r="93">
          <cell r="F93">
            <v>21.68</v>
          </cell>
        </row>
        <row r="94">
          <cell r="F94">
            <v>18.18</v>
          </cell>
        </row>
        <row r="95">
          <cell r="F95">
            <v>18.18</v>
          </cell>
        </row>
        <row r="96">
          <cell r="F96">
            <v>18.18</v>
          </cell>
        </row>
        <row r="97">
          <cell r="F97">
            <v>18.18</v>
          </cell>
        </row>
        <row r="99">
          <cell r="F99">
            <v>6.34</v>
          </cell>
        </row>
        <row r="101">
          <cell r="F101">
            <v>4.3</v>
          </cell>
        </row>
        <row r="102">
          <cell r="F102">
            <v>4.3</v>
          </cell>
        </row>
        <row r="109">
          <cell r="F109">
            <v>10.93</v>
          </cell>
        </row>
        <row r="113">
          <cell r="F113">
            <v>75.27</v>
          </cell>
        </row>
        <row r="114">
          <cell r="F114">
            <v>80.650000000000006</v>
          </cell>
        </row>
        <row r="119">
          <cell r="F119">
            <v>20.43</v>
          </cell>
        </row>
        <row r="123">
          <cell r="F123">
            <v>41.4</v>
          </cell>
        </row>
        <row r="126">
          <cell r="F126">
            <v>55.91</v>
          </cell>
        </row>
        <row r="127">
          <cell r="F127">
            <v>150.76</v>
          </cell>
        </row>
        <row r="128">
          <cell r="F128">
            <v>89.57</v>
          </cell>
        </row>
        <row r="133">
          <cell r="F133">
            <v>129.03</v>
          </cell>
        </row>
        <row r="134">
          <cell r="F134">
            <v>33.01</v>
          </cell>
        </row>
        <row r="135">
          <cell r="F135">
            <v>150.76</v>
          </cell>
        </row>
        <row r="137">
          <cell r="F137">
            <v>43.98</v>
          </cell>
        </row>
        <row r="138">
          <cell r="F138">
            <v>170.74</v>
          </cell>
        </row>
        <row r="143">
          <cell r="F143">
            <v>85.59</v>
          </cell>
        </row>
        <row r="151">
          <cell r="F151">
            <v>8.06</v>
          </cell>
        </row>
        <row r="154">
          <cell r="F154">
            <v>18.82</v>
          </cell>
        </row>
        <row r="155">
          <cell r="F155">
            <v>64.52</v>
          </cell>
        </row>
        <row r="162">
          <cell r="F162">
            <v>9784.9500000000007</v>
          </cell>
        </row>
        <row r="163">
          <cell r="F163">
            <v>99.38</v>
          </cell>
        </row>
        <row r="167">
          <cell r="F167">
            <v>2.74</v>
          </cell>
        </row>
        <row r="168">
          <cell r="F168">
            <v>3.39</v>
          </cell>
        </row>
        <row r="170">
          <cell r="F170">
            <v>7.41</v>
          </cell>
        </row>
        <row r="171">
          <cell r="F171">
            <v>10.16</v>
          </cell>
        </row>
        <row r="172">
          <cell r="F172">
            <v>16.239999999999998</v>
          </cell>
        </row>
        <row r="173">
          <cell r="F173">
            <v>23.8</v>
          </cell>
        </row>
        <row r="174">
          <cell r="F174">
            <v>4.54</v>
          </cell>
        </row>
        <row r="176">
          <cell r="F176">
            <v>25.31</v>
          </cell>
        </row>
        <row r="177">
          <cell r="F177">
            <v>39.479999999999997</v>
          </cell>
        </row>
        <row r="179">
          <cell r="F179">
            <v>0</v>
          </cell>
        </row>
        <row r="191">
          <cell r="F191">
            <v>0</v>
          </cell>
        </row>
        <row r="193">
          <cell r="F193">
            <v>0</v>
          </cell>
        </row>
        <row r="197">
          <cell r="F197">
            <v>0</v>
          </cell>
        </row>
        <row r="200">
          <cell r="F200">
            <v>0</v>
          </cell>
        </row>
        <row r="206">
          <cell r="F206">
            <v>0</v>
          </cell>
        </row>
        <row r="207">
          <cell r="F207">
            <v>0</v>
          </cell>
        </row>
        <row r="208">
          <cell r="F208">
            <v>0</v>
          </cell>
        </row>
        <row r="215">
          <cell r="F215">
            <v>15.05</v>
          </cell>
        </row>
        <row r="234">
          <cell r="F234">
            <v>23.82</v>
          </cell>
        </row>
        <row r="242">
          <cell r="F242">
            <v>21.77</v>
          </cell>
        </row>
        <row r="249">
          <cell r="F249">
            <v>26.16</v>
          </cell>
        </row>
        <row r="250">
          <cell r="F250">
            <v>18.09</v>
          </cell>
        </row>
      </sheetData>
      <sheetData sheetId="16"/>
      <sheetData sheetId="17"/>
      <sheetData sheetId="18"/>
      <sheetData sheetId="19"/>
      <sheetData sheetId="20"/>
      <sheetData sheetId="21"/>
      <sheetData sheetId="22"/>
      <sheetData sheetId="23"/>
    </sheetDataSet>
  </externalBook>
</externalLink>
</file>

<file path=xl/externalLinks/externalLink344.xml><?xml version="1.0" encoding="utf-8"?>
<externalLink xmlns="http://schemas.openxmlformats.org/spreadsheetml/2006/main">
  <externalBook xmlns:r="http://schemas.openxmlformats.org/officeDocument/2006/relationships" r:id="rId1">
    <sheetNames>
      <sheetName val="Listing"/>
      <sheetName val="Analisa"/>
      <sheetName val="Rab"/>
      <sheetName val="Hit Volume"/>
      <sheetName val="Foto"/>
      <sheetName val="Kulit"/>
      <sheetName val="UPAH BAHAN"/>
      <sheetName val="MENU"/>
      <sheetName val="Basic Pri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45.xml><?xml version="1.0" encoding="utf-8"?>
<externalLink xmlns="http://schemas.openxmlformats.org/spreadsheetml/2006/main">
  <externalBook xmlns:r="http://schemas.openxmlformats.org/officeDocument/2006/relationships" r:id="rId1">
    <sheetNames>
      <sheetName val="SD Tanjung"/>
      <sheetName val="Sheet1"/>
      <sheetName val="ANALISA"/>
      <sheetName val="SMP"/>
      <sheetName val="hITUNGAN"/>
      <sheetName val="Listing"/>
    </sheetNames>
    <sheetDataSet>
      <sheetData sheetId="0"/>
      <sheetData sheetId="1"/>
      <sheetData sheetId="2"/>
      <sheetData sheetId="3"/>
      <sheetData sheetId="4"/>
      <sheetData sheetId="5" refreshError="1"/>
    </sheetDataSet>
  </externalBook>
</externalLink>
</file>

<file path=xl/externalLinks/externalLink346.xml><?xml version="1.0" encoding="utf-8"?>
<externalLink xmlns="http://schemas.openxmlformats.org/spreadsheetml/2006/main">
  <externalBook xmlns:r="http://schemas.openxmlformats.org/officeDocument/2006/relationships" r:id="rId1">
    <sheetNames>
      <sheetName val="Basic Price"/>
      <sheetName val="Rekapitulasi"/>
      <sheetName val="Daftar Kuantitas dan Harga"/>
      <sheetName val="div 2"/>
      <sheetName val="Lamp1"/>
      <sheetName val="Lampiran 9"/>
    </sheetNames>
    <sheetDataSet>
      <sheetData sheetId="0"/>
      <sheetData sheetId="1"/>
      <sheetData sheetId="2"/>
      <sheetData sheetId="3"/>
      <sheetData sheetId="4"/>
      <sheetData sheetId="5"/>
    </sheetDataSet>
  </externalBook>
</externalLink>
</file>

<file path=xl/externalLinks/externalLink347.xml><?xml version="1.0" encoding="utf-8"?>
<externalLink xmlns="http://schemas.openxmlformats.org/spreadsheetml/2006/main">
  <externalBook xmlns:r="http://schemas.openxmlformats.org/officeDocument/2006/relationships" r:id="rId1">
    <sheetNames>
      <sheetName val="metoda Pelaksanaan "/>
      <sheetName val="ateknis (2)"/>
      <sheetName val="ateknis"/>
      <sheetName val="K-S"/>
      <sheetName val="KULIT"/>
      <sheetName val="Pawoh"/>
      <sheetName val="BOW-1"/>
      <sheetName val="Anl-2"/>
      <sheetName val="Bhn-2"/>
      <sheetName val="Upah (2)"/>
      <sheetName val="Alat (2)"/>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348.xml><?xml version="1.0" encoding="utf-8"?>
<externalLink xmlns="http://schemas.openxmlformats.org/spreadsheetml/2006/main">
  <externalBook xmlns:r="http://schemas.openxmlformats.org/officeDocument/2006/relationships" r:id="rId1">
    <sheetNames>
      <sheetName val="Alat"/>
      <sheetName val="PP"/>
      <sheetName val="bau"/>
      <sheetName val="bank"/>
      <sheetName val="Rupa2"/>
      <sheetName val="MAP1"/>
      <sheetName val="RABHub"/>
      <sheetName val="UnitRate"/>
      <sheetName val="PriceList"/>
      <sheetName val="BOQNew"/>
      <sheetName val="BOQAlt1"/>
      <sheetName val="KURVA S"/>
      <sheetName val="BOQAlt3"/>
      <sheetName val="JenisPek"/>
      <sheetName val="Sheet2"/>
      <sheetName val="Sheet3"/>
    </sheetNames>
    <sheetDataSet>
      <sheetData sheetId="0"/>
      <sheetData sheetId="1"/>
      <sheetData sheetId="2"/>
      <sheetData sheetId="3"/>
      <sheetData sheetId="4"/>
      <sheetData sheetId="5"/>
      <sheetData sheetId="6"/>
      <sheetData sheetId="7"/>
      <sheetData sheetId="8">
        <row r="8">
          <cell r="F8">
            <v>0</v>
          </cell>
        </row>
        <row r="13">
          <cell r="F13">
            <v>0</v>
          </cell>
        </row>
        <row r="16">
          <cell r="E16">
            <v>1</v>
          </cell>
        </row>
        <row r="17">
          <cell r="E17">
            <v>1</v>
          </cell>
        </row>
      </sheetData>
      <sheetData sheetId="9"/>
      <sheetData sheetId="10"/>
      <sheetData sheetId="11"/>
      <sheetData sheetId="12"/>
      <sheetData sheetId="13"/>
      <sheetData sheetId="14"/>
      <sheetData sheetId="15"/>
    </sheetDataSet>
  </externalBook>
</externalLink>
</file>

<file path=xl/externalLinks/externalLink349.xml><?xml version="1.0" encoding="utf-8"?>
<externalLink xmlns="http://schemas.openxmlformats.org/spreadsheetml/2006/main">
  <externalBook xmlns:r="http://schemas.openxmlformats.org/officeDocument/2006/relationships" r:id="rId1">
    <sheetNames>
      <sheetName val="Monitor"/>
      <sheetName val="DashBoard_1"/>
      <sheetName val="DashBoard_2"/>
      <sheetName val="DashBoard_3"/>
      <sheetName val="Rekap_1"/>
      <sheetName val="Rekap_2"/>
      <sheetName val="Rekap_3"/>
      <sheetName val="BOQ_1"/>
      <sheetName val="BOQ_2"/>
      <sheetName val="BOQ_3"/>
      <sheetName val="DaftarHarga"/>
      <sheetName val="AnAlat"/>
      <sheetName val="UnitRate22"/>
      <sheetName val="daftarjenis"/>
      <sheetName val="mookervart1"/>
      <sheetName val="AltAntek"/>
      <sheetName val="AnalisTnk"/>
      <sheetName val="Antek22"/>
      <sheetName val="MinAlat"/>
      <sheetName val="DataAngktn"/>
      <sheetName val="BetMortar"/>
    </sheetNames>
    <sheetDataSet>
      <sheetData sheetId="0">
        <row r="12">
          <cell r="D12">
            <v>1</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50.xml><?xml version="1.0" encoding="utf-8"?>
<externalLink xmlns="http://schemas.openxmlformats.org/spreadsheetml/2006/main">
  <externalBook xmlns:r="http://schemas.openxmlformats.org/officeDocument/2006/relationships" r:id="rId1">
    <sheetNames>
      <sheetName val="Anal3"/>
      <sheetName val="KSO3"/>
      <sheetName val="Data3"/>
      <sheetName val="Srt Twr3"/>
      <sheetName val="Sub3"/>
      <sheetName val="REK RAB3"/>
      <sheetName val="Anl Hrg3"/>
      <sheetName val="Up Bhn3"/>
      <sheetName val="H Alat 3"/>
      <sheetName val="Anal3a"/>
      <sheetName val="Sewa3"/>
      <sheetName val="Met3"/>
      <sheetName val="SCD3"/>
      <sheetName val="Anl Sikl E3"/>
      <sheetName val="Org3"/>
      <sheetName val="Alat3"/>
      <sheetName val="Smpl Dlm3"/>
      <sheetName val="Smpl Lr3"/>
      <sheetName val="Srt Tw3"/>
      <sheetName val="Anl E3"/>
      <sheetName val="Person Proyek3"/>
      <sheetName val="Alat Proy3"/>
    </sheetNames>
    <sheetDataSet>
      <sheetData sheetId="0"/>
      <sheetData sheetId="1"/>
      <sheetData sheetId="2"/>
      <sheetData sheetId="3"/>
      <sheetData sheetId="4"/>
      <sheetData sheetId="5"/>
      <sheetData sheetId="6"/>
      <sheetData sheetId="7">
        <row r="12">
          <cell r="AA12">
            <v>40000</v>
          </cell>
        </row>
        <row r="32">
          <cell r="AA32">
            <v>2100</v>
          </cell>
        </row>
        <row r="33">
          <cell r="AA33">
            <v>30000</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351.xml><?xml version="1.0" encoding="utf-8"?>
<externalLink xmlns="http://schemas.openxmlformats.org/spreadsheetml/2006/main">
  <externalBook xmlns:r="http://schemas.openxmlformats.org/officeDocument/2006/relationships" r:id="rId1">
    <sheetNames>
      <sheetName val="CashFlow"/>
      <sheetName val="Alat"/>
      <sheetName val="PP"/>
      <sheetName val="BAU"/>
      <sheetName val="Rupa2"/>
      <sheetName val="Bank"/>
      <sheetName val="Source"/>
      <sheetName val="DashBoard"/>
      <sheetName val="Summary"/>
      <sheetName val="BOQ"/>
      <sheetName val="AnalisaHarga"/>
      <sheetName val="DaftarHarga"/>
      <sheetName val="EstimatedCashFlow"/>
      <sheetName val="TimeSchedule"/>
      <sheetName val="DaftarPekerjaan"/>
      <sheetName val="Sortir"/>
      <sheetName val="AnaBet"/>
    </sheetNames>
    <sheetDataSet>
      <sheetData sheetId="0" refreshError="1"/>
      <sheetData sheetId="1" refreshError="1"/>
      <sheetData sheetId="2" refreshError="1"/>
      <sheetData sheetId="3" refreshError="1"/>
      <sheetData sheetId="4" refreshError="1"/>
      <sheetData sheetId="5" refreshError="1"/>
      <sheetData sheetId="6">
        <row r="12">
          <cell r="E12">
            <v>1</v>
          </cell>
        </row>
        <row r="13">
          <cell r="E13">
            <v>1</v>
          </cell>
        </row>
        <row r="20">
          <cell r="E20">
            <v>1</v>
          </cell>
        </row>
        <row r="21">
          <cell r="E21">
            <v>1</v>
          </cell>
        </row>
        <row r="24">
          <cell r="E24">
            <v>0</v>
          </cell>
        </row>
      </sheetData>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52.xml><?xml version="1.0" encoding="utf-8"?>
<externalLink xmlns="http://schemas.openxmlformats.org/spreadsheetml/2006/main">
  <externalBook xmlns:r="http://schemas.openxmlformats.org/officeDocument/2006/relationships" r:id="rId1">
    <sheetNames>
      <sheetName val="CH"/>
      <sheetName val="surat "/>
      <sheetName val="LMP.12"/>
      <sheetName val="REK"/>
      <sheetName val="BOQ"/>
      <sheetName val="HSD"/>
      <sheetName val="DMPU"/>
      <sheetName val="ANA"/>
      <sheetName val="staf"/>
      <sheetName val="alat"/>
      <sheetName val="Met-02"/>
      <sheetName val="MET-BAB-04"/>
      <sheetName val="MET-BAB-06"/>
      <sheetName val="SUBkon"/>
      <sheetName val="SCH"/>
      <sheetName val="MET-BAB-06b"/>
      <sheetName val="Met-Bab-08"/>
      <sheetName val="Met-master"/>
      <sheetName val="ANA LS"/>
      <sheetName val="RTN"/>
      <sheetName val="Met Rtn"/>
      <sheetName val="MOS"/>
      <sheetName val="LMP.6"/>
      <sheetName val="Kar"/>
      <sheetName val="BALT"/>
      <sheetName val="IND"/>
      <sheetName val="Sheet2"/>
      <sheetName val="Sheet2 (2)"/>
      <sheetName val="Sheet1"/>
      <sheetName val="Sheet1 (2)"/>
    </sheetNames>
    <sheetDataSet>
      <sheetData sheetId="0" refreshError="1"/>
      <sheetData sheetId="1" refreshError="1"/>
      <sheetData sheetId="2" refreshError="1"/>
      <sheetData sheetId="3" refreshError="1"/>
      <sheetData sheetId="4" refreshError="1">
        <row r="15">
          <cell r="A15" t="str">
            <v>BAB I</v>
          </cell>
          <cell r="C15" t="str">
            <v>UMUM</v>
          </cell>
          <cell r="E15" t="str">
            <v/>
          </cell>
        </row>
        <row r="16">
          <cell r="A16" t="str">
            <v>1.2</v>
          </cell>
          <cell r="C16" t="str">
            <v xml:space="preserve">Mobilisasi </v>
          </cell>
          <cell r="D16" t="str">
            <v>Lump Sum</v>
          </cell>
          <cell r="E16" t="str">
            <v/>
          </cell>
          <cell r="G16" t="str">
            <v/>
          </cell>
        </row>
        <row r="18">
          <cell r="C18" t="str">
            <v xml:space="preserve"> JUMLAH HARGA PEKERJAAN BAB I (masuk pada Rekapitulasi   Biaya )</v>
          </cell>
          <cell r="G18">
            <v>0</v>
          </cell>
        </row>
        <row r="20">
          <cell r="A20" t="str">
            <v>BAB II</v>
          </cell>
          <cell r="C20" t="str">
            <v xml:space="preserve"> DRAINASE</v>
          </cell>
        </row>
        <row r="21">
          <cell r="A21" t="str">
            <v>2.1</v>
          </cell>
          <cell r="C21" t="str">
            <v>Pekerjaan Galian untuk Selokan, Drainase dan Saluran Air</v>
          </cell>
          <cell r="D21" t="str">
            <v>M³</v>
          </cell>
          <cell r="E21">
            <v>1600</v>
          </cell>
          <cell r="F21">
            <v>25000</v>
          </cell>
          <cell r="G21">
            <v>40000000</v>
          </cell>
        </row>
        <row r="22">
          <cell r="A22" t="str">
            <v>2.2</v>
          </cell>
          <cell r="C22" t="str">
            <v xml:space="preserve">Pekerjaan Pasangan Batu dengan Mortar                      </v>
          </cell>
          <cell r="D22" t="str">
            <v>M³</v>
          </cell>
          <cell r="E22">
            <v>2400</v>
          </cell>
          <cell r="F22">
            <v>319000</v>
          </cell>
          <cell r="G22">
            <v>765600000</v>
          </cell>
        </row>
        <row r="23">
          <cell r="A23" t="str">
            <v>2.3 (1)</v>
          </cell>
          <cell r="C23" t="str">
            <v>Gorong-gorong Pipa Beton Bertulang diameter dalam &lt;45cm</v>
          </cell>
          <cell r="D23" t="str">
            <v>M¹</v>
          </cell>
          <cell r="E23" t="str">
            <v/>
          </cell>
          <cell r="G23" t="str">
            <v/>
          </cell>
        </row>
        <row r="24">
          <cell r="A24" t="str">
            <v>2.3 (2)</v>
          </cell>
          <cell r="C24" t="str">
            <v>Gorong-gorong Pipa Beton Bertulang diameter dalam  45 - &lt;75 cm</v>
          </cell>
          <cell r="D24" t="str">
            <v>M¹</v>
          </cell>
          <cell r="E24" t="str">
            <v/>
          </cell>
          <cell r="F24" t="str">
            <v/>
          </cell>
          <cell r="G24" t="str">
            <v/>
          </cell>
        </row>
        <row r="25">
          <cell r="A25" t="str">
            <v>2.3 (3)</v>
          </cell>
          <cell r="C25" t="str">
            <v>Gorong-gorong Pipa Beton Bertulang diameter dalam  75 - 120 cm</v>
          </cell>
          <cell r="D25" t="str">
            <v>M¹</v>
          </cell>
          <cell r="E25" t="str">
            <v/>
          </cell>
          <cell r="G25" t="str">
            <v/>
          </cell>
        </row>
        <row r="26">
          <cell r="A26" t="str">
            <v>2.3 (4)</v>
          </cell>
          <cell r="C26" t="str">
            <v>Gorong-gorong pipa baja bergelombang</v>
          </cell>
          <cell r="D26" t="str">
            <v>Ton</v>
          </cell>
          <cell r="E26" t="str">
            <v/>
          </cell>
          <cell r="G26" t="str">
            <v/>
          </cell>
        </row>
        <row r="27">
          <cell r="A27" t="str">
            <v>2.3 (5)</v>
          </cell>
          <cell r="C27" t="str">
            <v>Gorong-gorong Pipa Beton  tanpa Tulang diameter dalam 20 cm</v>
          </cell>
          <cell r="D27" t="str">
            <v>M¹</v>
          </cell>
          <cell r="E27" t="str">
            <v/>
          </cell>
          <cell r="G27" t="str">
            <v/>
          </cell>
        </row>
        <row r="28">
          <cell r="A28" t="str">
            <v>2.3 (6)</v>
          </cell>
          <cell r="C28" t="str">
            <v>Gorong-gorong Pipa Beton  tanpa Tulang diameter dalam 25 cm</v>
          </cell>
          <cell r="D28" t="str">
            <v>M¹</v>
          </cell>
          <cell r="E28" t="str">
            <v/>
          </cell>
          <cell r="G28" t="str">
            <v/>
          </cell>
        </row>
        <row r="29">
          <cell r="A29" t="str">
            <v>2.3 (7)</v>
          </cell>
          <cell r="C29" t="str">
            <v>Gorong-gorong Pipa Beton  tanpa Tulang diameter dalam 30 cm</v>
          </cell>
          <cell r="D29" t="str">
            <v>M¹</v>
          </cell>
          <cell r="E29" t="str">
            <v/>
          </cell>
          <cell r="G29" t="str">
            <v/>
          </cell>
        </row>
        <row r="30">
          <cell r="A30" t="str">
            <v>2.4 (1)</v>
          </cell>
          <cell r="C30" t="str">
            <v xml:space="preserve">Bahan Porous untuk penimbunan kembali atau Bahan Penyaring (Filter) </v>
          </cell>
          <cell r="D30" t="str">
            <v>M³</v>
          </cell>
          <cell r="E30" t="str">
            <v/>
          </cell>
          <cell r="F30" t="str">
            <v/>
          </cell>
          <cell r="G30" t="str">
            <v/>
          </cell>
        </row>
        <row r="31">
          <cell r="A31" t="str">
            <v>2.4 (2)</v>
          </cell>
          <cell r="C31" t="str">
            <v>Anyaman Filter Plastik</v>
          </cell>
          <cell r="D31" t="str">
            <v>M²</v>
          </cell>
          <cell r="G31" t="str">
            <v/>
          </cell>
        </row>
        <row r="32">
          <cell r="A32" t="str">
            <v>2.4 (3)</v>
          </cell>
          <cell r="C32" t="str">
            <v>Pipa berlubang banyak (Perforated pipe) untuk pekerjaan drainase bawah permukaan.</v>
          </cell>
          <cell r="D32" t="str">
            <v>M¹</v>
          </cell>
          <cell r="G32" t="str">
            <v/>
          </cell>
        </row>
        <row r="34">
          <cell r="C34" t="str">
            <v xml:space="preserve"> JUMLAH HARGA PEKERJAAN BAB II (masuk pada Rekapitulasi   Biaya )</v>
          </cell>
          <cell r="G34">
            <v>805600000</v>
          </cell>
        </row>
        <row r="36">
          <cell r="A36" t="str">
            <v>BAB III</v>
          </cell>
          <cell r="C36" t="str">
            <v>PEKERJAAN TANAH</v>
          </cell>
        </row>
        <row r="37">
          <cell r="A37" t="str">
            <v>3.1 (1)</v>
          </cell>
          <cell r="C37" t="str">
            <v>Galian Biasa</v>
          </cell>
          <cell r="D37" t="str">
            <v>M³</v>
          </cell>
          <cell r="E37">
            <v>100</v>
          </cell>
          <cell r="F37">
            <v>30000</v>
          </cell>
          <cell r="G37">
            <v>3000000</v>
          </cell>
        </row>
        <row r="38">
          <cell r="A38" t="str">
            <v>3.1 (2)</v>
          </cell>
          <cell r="C38" t="str">
            <v>Galian  Padas / Batuan</v>
          </cell>
          <cell r="D38" t="str">
            <v>M³</v>
          </cell>
          <cell r="E38">
            <v>1600</v>
          </cell>
          <cell r="F38">
            <v>75000</v>
          </cell>
          <cell r="G38">
            <v>120000000</v>
          </cell>
        </row>
        <row r="39">
          <cell r="A39" t="str">
            <v>3.1 (3)</v>
          </cell>
          <cell r="C39" t="str">
            <v>Galian Struktur dengan Kedalaman 0-2 meter</v>
          </cell>
          <cell r="D39" t="str">
            <v>M³</v>
          </cell>
          <cell r="E39" t="str">
            <v/>
          </cell>
        </row>
        <row r="40">
          <cell r="A40" t="str">
            <v>3.1 (4)</v>
          </cell>
          <cell r="C40" t="str">
            <v>Galian Struktur dengan Kedalaman 2-4 meter</v>
          </cell>
          <cell r="D40" t="str">
            <v>M³</v>
          </cell>
          <cell r="E40" t="str">
            <v/>
          </cell>
        </row>
        <row r="41">
          <cell r="A41" t="str">
            <v>3.1 (5)</v>
          </cell>
          <cell r="C41" t="str">
            <v>Galian Struktur dengan Kedalaman 4-6 meter</v>
          </cell>
          <cell r="D41" t="str">
            <v>M³</v>
          </cell>
          <cell r="E41" t="str">
            <v/>
          </cell>
          <cell r="G41" t="str">
            <v/>
          </cell>
        </row>
        <row r="42">
          <cell r="A42" t="str">
            <v>3.1 (6)</v>
          </cell>
          <cell r="C42" t="str">
            <v>Cofferdam, Penyokong, Pengkaku dan pekerjaan yang berkaitan</v>
          </cell>
          <cell r="D42" t="str">
            <v>Ls</v>
          </cell>
          <cell r="E42" t="str">
            <v/>
          </cell>
        </row>
        <row r="43">
          <cell r="A43" t="str">
            <v>3.1 (7)</v>
          </cell>
          <cell r="C43" t="str">
            <v>Galian perkerasan beraspal Dengan Cold Milling Machine</v>
          </cell>
          <cell r="D43" t="str">
            <v>M³</v>
          </cell>
          <cell r="E43" t="str">
            <v/>
          </cell>
        </row>
        <row r="44">
          <cell r="A44" t="str">
            <v>3.1 (8)</v>
          </cell>
          <cell r="C44" t="str">
            <v>Galian perkerasan beraspal tanpa Cold Milling Machine</v>
          </cell>
          <cell r="D44" t="str">
            <v>M³</v>
          </cell>
          <cell r="E44" t="str">
            <v/>
          </cell>
          <cell r="G44" t="str">
            <v/>
          </cell>
        </row>
        <row r="45">
          <cell r="A45" t="str">
            <v>3.1 (9)</v>
          </cell>
          <cell r="C45" t="str">
            <v>Biaya Tambahan Untuk Pengangkutan Bahan Galian &gt; 5 Km</v>
          </cell>
          <cell r="D45" t="str">
            <v>M³/Km</v>
          </cell>
          <cell r="E45" t="str">
            <v/>
          </cell>
        </row>
        <row r="46">
          <cell r="A46" t="str">
            <v>3.2(1)</v>
          </cell>
          <cell r="C46" t="str">
            <v>Urugan  Biasa</v>
          </cell>
          <cell r="D46" t="str">
            <v>M³</v>
          </cell>
          <cell r="E46">
            <v>126</v>
          </cell>
          <cell r="F46">
            <v>85000</v>
          </cell>
          <cell r="G46">
            <v>10710000</v>
          </cell>
        </row>
        <row r="47">
          <cell r="A47" t="str">
            <v>3.2(2)</v>
          </cell>
          <cell r="C47" t="str">
            <v xml:space="preserve">Urugan Pilihan </v>
          </cell>
          <cell r="D47" t="str">
            <v>M³</v>
          </cell>
          <cell r="E47" t="str">
            <v/>
          </cell>
          <cell r="G47" t="str">
            <v/>
          </cell>
        </row>
        <row r="48">
          <cell r="A48" t="str">
            <v>3.2(3)</v>
          </cell>
          <cell r="C48" t="str">
            <v>Timbunan Pilihan di Atas Tanah Rawa (diukur di atas bak truk)</v>
          </cell>
          <cell r="D48" t="str">
            <v>M³</v>
          </cell>
          <cell r="E48" t="str">
            <v/>
          </cell>
        </row>
        <row r="49">
          <cell r="A49">
            <v>3.3</v>
          </cell>
          <cell r="C49" t="str">
            <v>Penyiapan Badan Jalan</v>
          </cell>
          <cell r="D49" t="str">
            <v>M²</v>
          </cell>
          <cell r="E49">
            <v>13676</v>
          </cell>
          <cell r="F49">
            <v>2500</v>
          </cell>
          <cell r="G49">
            <v>34190000</v>
          </cell>
        </row>
        <row r="51">
          <cell r="C51" t="str">
            <v xml:space="preserve"> JUMLAH HARGA PEKERJAAN BAB III (masuk pada Rekapitulasi   Biaya )</v>
          </cell>
          <cell r="G51">
            <v>167900000</v>
          </cell>
        </row>
        <row r="53">
          <cell r="A53" t="str">
            <v>BAB IV</v>
          </cell>
          <cell r="C53" t="str">
            <v>PELEBARAN  PERKERASAN DAN BAHU JALAN</v>
          </cell>
        </row>
        <row r="54">
          <cell r="A54" t="str">
            <v>4.1 (1)</v>
          </cell>
          <cell r="C54" t="str">
            <v>Lapis Atas Pondasi Agregat Kelas A</v>
          </cell>
          <cell r="D54" t="str">
            <v>M³</v>
          </cell>
          <cell r="E54" t="str">
            <v/>
          </cell>
          <cell r="G54" t="str">
            <v/>
          </cell>
        </row>
        <row r="55">
          <cell r="A55" t="str">
            <v>4.1 (2)</v>
          </cell>
          <cell r="C55" t="str">
            <v xml:space="preserve">Lapis Bawah  Pondasi Agregat Kelas B </v>
          </cell>
          <cell r="D55" t="str">
            <v>M³</v>
          </cell>
          <cell r="E55">
            <v>1200</v>
          </cell>
          <cell r="F55">
            <v>131400</v>
          </cell>
          <cell r="G55">
            <v>157680000</v>
          </cell>
        </row>
        <row r="56">
          <cell r="A56" t="str">
            <v>4.2 (3)</v>
          </cell>
          <cell r="C56" t="str">
            <v>Semen Untuk Lapis Pondasi Tanah Semen</v>
          </cell>
          <cell r="D56" t="str">
            <v>Ton</v>
          </cell>
          <cell r="E56" t="str">
            <v/>
          </cell>
        </row>
        <row r="57">
          <cell r="A57" t="str">
            <v>4.2 (4)</v>
          </cell>
          <cell r="C57" t="str">
            <v>Lapis Pondasi Tanah Semen</v>
          </cell>
          <cell r="D57" t="str">
            <v>M³</v>
          </cell>
          <cell r="E57" t="str">
            <v/>
          </cell>
        </row>
        <row r="58">
          <cell r="A58" t="str">
            <v>4.2 (5)</v>
          </cell>
          <cell r="C58" t="str">
            <v>Agregat Penutup Burtu</v>
          </cell>
          <cell r="D58" t="str">
            <v>M²</v>
          </cell>
          <cell r="E58" t="str">
            <v/>
          </cell>
        </row>
        <row r="59">
          <cell r="A59" t="str">
            <v>4.2 (6)</v>
          </cell>
          <cell r="C59" t="str">
            <v>Bahan Aspal untuk Pekerjaan Pelaburan</v>
          </cell>
          <cell r="D59" t="str">
            <v>Liter</v>
          </cell>
          <cell r="E59" t="str">
            <v/>
          </cell>
        </row>
        <row r="60">
          <cell r="A60" t="str">
            <v>4.2 (7)</v>
          </cell>
          <cell r="C60" t="str">
            <v>Lapis Resap Pengikat</v>
          </cell>
          <cell r="D60" t="str">
            <v>Liter</v>
          </cell>
          <cell r="E60" t="str">
            <v/>
          </cell>
        </row>
        <row r="61">
          <cell r="E61" t="str">
            <v/>
          </cell>
        </row>
        <row r="63">
          <cell r="C63" t="str">
            <v xml:space="preserve"> JUMLAH HARGA PEKERJAAN BAB IV (masuk pada Rekapitulasi   Biaya )</v>
          </cell>
          <cell r="G63">
            <v>157680000</v>
          </cell>
        </row>
        <row r="65">
          <cell r="A65" t="str">
            <v>BAB V</v>
          </cell>
          <cell r="C65" t="str">
            <v xml:space="preserve"> PERKERASAN BERBUTIR</v>
          </cell>
        </row>
        <row r="66">
          <cell r="A66" t="str">
            <v>5.1 (1)</v>
          </cell>
          <cell r="C66" t="str">
            <v>Lapis Pondasi Agregat Kelas A</v>
          </cell>
          <cell r="D66" t="str">
            <v>M³</v>
          </cell>
          <cell r="E66">
            <v>520</v>
          </cell>
          <cell r="F66">
            <v>148000</v>
          </cell>
          <cell r="G66">
            <v>76960000</v>
          </cell>
        </row>
        <row r="67">
          <cell r="A67" t="str">
            <v>5.1 (2)</v>
          </cell>
          <cell r="C67" t="str">
            <v>Lapis Pondasi Agregat Kelas B</v>
          </cell>
          <cell r="D67" t="str">
            <v>M³</v>
          </cell>
          <cell r="E67">
            <v>289</v>
          </cell>
          <cell r="F67">
            <v>131400</v>
          </cell>
          <cell r="G67">
            <v>37974600</v>
          </cell>
        </row>
        <row r="68">
          <cell r="A68" t="str">
            <v>5.2 (1)</v>
          </cell>
          <cell r="C68" t="str">
            <v>Lapis Pondasi Agregat Kelas C</v>
          </cell>
          <cell r="D68" t="str">
            <v>M³</v>
          </cell>
          <cell r="E68" t="str">
            <v/>
          </cell>
        </row>
        <row r="69">
          <cell r="A69" t="str">
            <v>5.4(1)</v>
          </cell>
          <cell r="C69" t="str">
            <v>Semen untuk Lapis Pondasi Tanah Semen</v>
          </cell>
          <cell r="D69" t="str">
            <v>Ton</v>
          </cell>
          <cell r="E69" t="str">
            <v/>
          </cell>
        </row>
        <row r="70">
          <cell r="A70" t="str">
            <v>5.4(2)</v>
          </cell>
          <cell r="C70" t="str">
            <v>Lapis Pondasi Tanah Semen</v>
          </cell>
          <cell r="D70" t="str">
            <v>M³</v>
          </cell>
          <cell r="E70" t="str">
            <v/>
          </cell>
        </row>
        <row r="71">
          <cell r="A71" t="str">
            <v>SS 5.4(1)</v>
          </cell>
          <cell r="C71" t="str">
            <v>Lapis Pondasi Telford t = 15 cm</v>
          </cell>
          <cell r="D71" t="str">
            <v>M³</v>
          </cell>
          <cell r="E71" t="str">
            <v/>
          </cell>
        </row>
        <row r="72">
          <cell r="A72" t="str">
            <v>SS 5.4(2)</v>
          </cell>
          <cell r="C72" t="str">
            <v>Lapis Pondasi Telford t = 20 cm</v>
          </cell>
          <cell r="D72" t="str">
            <v>M³</v>
          </cell>
          <cell r="E72" t="str">
            <v/>
          </cell>
        </row>
        <row r="73">
          <cell r="A73" t="str">
            <v>SS 5.6</v>
          </cell>
          <cell r="C73" t="str">
            <v>Lapis Aspal Beton Atas Perata (ATBL)</v>
          </cell>
          <cell r="D73" t="str">
            <v>Ton</v>
          </cell>
          <cell r="G73" t="str">
            <v/>
          </cell>
        </row>
        <row r="74">
          <cell r="A74" t="str">
            <v>SS 5.6</v>
          </cell>
          <cell r="C74" t="str">
            <v>Lapis Pondasi Beton Semen (CBC) K-300</v>
          </cell>
          <cell r="D74" t="str">
            <v>M³</v>
          </cell>
          <cell r="E74" t="str">
            <v/>
          </cell>
        </row>
        <row r="75">
          <cell r="A75" t="str">
            <v>SS 5.7</v>
          </cell>
          <cell r="C75" t="str">
            <v>Waterbound  Macadam</v>
          </cell>
          <cell r="D75" t="str">
            <v>M³</v>
          </cell>
        </row>
        <row r="77">
          <cell r="C77" t="str">
            <v xml:space="preserve"> JUMLAH HARGA PEKERJAAN BAB V (masuk pada Rekapitulasi   Biaya )</v>
          </cell>
          <cell r="G77">
            <v>114934600</v>
          </cell>
        </row>
        <row r="79">
          <cell r="A79" t="str">
            <v>BAB VI</v>
          </cell>
          <cell r="C79" t="str">
            <v xml:space="preserve"> PERKERASAN ASPAL</v>
          </cell>
        </row>
        <row r="80">
          <cell r="A80" t="str">
            <v>6.1 (1)</v>
          </cell>
          <cell r="C80" t="str">
            <v>Lapis Resap Pengikat</v>
          </cell>
          <cell r="D80" t="str">
            <v>Liter</v>
          </cell>
          <cell r="E80">
            <v>788</v>
          </cell>
          <cell r="F80">
            <v>4000</v>
          </cell>
          <cell r="G80">
            <v>3152000</v>
          </cell>
        </row>
        <row r="81">
          <cell r="A81" t="str">
            <v>6.1 (2)</v>
          </cell>
          <cell r="C81" t="str">
            <v>Lapis Perekat</v>
          </cell>
          <cell r="D81" t="str">
            <v>Liter</v>
          </cell>
          <cell r="E81">
            <v>8633</v>
          </cell>
          <cell r="F81">
            <v>4200</v>
          </cell>
          <cell r="G81">
            <v>36258600</v>
          </cell>
        </row>
        <row r="82">
          <cell r="A82" t="str">
            <v>6.2 (1)</v>
          </cell>
          <cell r="C82" t="str">
            <v>Agregat Penutup BURAS</v>
          </cell>
          <cell r="D82" t="str">
            <v>M²</v>
          </cell>
          <cell r="E82" t="str">
            <v/>
          </cell>
        </row>
        <row r="83">
          <cell r="A83" t="str">
            <v>6.2 (2)</v>
          </cell>
          <cell r="C83" t="str">
            <v>Agregat Penutup BURTU</v>
          </cell>
          <cell r="D83" t="str">
            <v>M²</v>
          </cell>
          <cell r="E83" t="str">
            <v/>
          </cell>
        </row>
        <row r="84">
          <cell r="A84" t="str">
            <v>6.2 (3)</v>
          </cell>
          <cell r="C84" t="str">
            <v>Agregat Penutup BURDA</v>
          </cell>
          <cell r="D84" t="str">
            <v>M²</v>
          </cell>
          <cell r="E84" t="str">
            <v/>
          </cell>
        </row>
        <row r="85">
          <cell r="A85" t="str">
            <v>6.2 (4)</v>
          </cell>
          <cell r="C85" t="str">
            <v>Maaterial Aspal untuk Pekerjaan Pelaburan</v>
          </cell>
          <cell r="D85" t="str">
            <v>Liter</v>
          </cell>
          <cell r="E85" t="str">
            <v/>
          </cell>
        </row>
        <row r="86">
          <cell r="A86" t="str">
            <v>6.3 (1)</v>
          </cell>
          <cell r="C86" t="str">
            <v>Latasir  Kelas A  (SS-A)</v>
          </cell>
          <cell r="D86" t="str">
            <v>M²</v>
          </cell>
          <cell r="E86" t="str">
            <v/>
          </cell>
          <cell r="G86" t="str">
            <v/>
          </cell>
        </row>
        <row r="87">
          <cell r="A87" t="str">
            <v>6.3 (2)</v>
          </cell>
          <cell r="C87" t="str">
            <v>Latasir  Kelas B  (SS-B)</v>
          </cell>
          <cell r="D87" t="str">
            <v>M²</v>
          </cell>
          <cell r="E87" t="str">
            <v/>
          </cell>
          <cell r="G87" t="str">
            <v/>
          </cell>
        </row>
        <row r="88">
          <cell r="A88" t="str">
            <v>6.3 (3)</v>
          </cell>
          <cell r="C88" t="str">
            <v>Lataston - Lapis Aus (HRS - WC)</v>
          </cell>
          <cell r="D88" t="str">
            <v>M²</v>
          </cell>
          <cell r="E88" t="str">
            <v/>
          </cell>
          <cell r="F88" t="str">
            <v/>
          </cell>
          <cell r="G88" t="str">
            <v/>
          </cell>
        </row>
        <row r="89">
          <cell r="A89" t="str">
            <v>6.3 (4)</v>
          </cell>
          <cell r="C89" t="str">
            <v>Lataston - Lapis Pondasi (HRS - Base)</v>
          </cell>
          <cell r="D89" t="str">
            <v>M³</v>
          </cell>
          <cell r="E89" t="str">
            <v/>
          </cell>
          <cell r="G89" t="str">
            <v/>
          </cell>
        </row>
        <row r="90">
          <cell r="A90" t="str">
            <v>6.3 (5)</v>
          </cell>
          <cell r="C90" t="str">
            <v>Laston - Lapis Aus (AC - WC)</v>
          </cell>
          <cell r="D90" t="str">
            <v>M²</v>
          </cell>
          <cell r="E90">
            <v>24000</v>
          </cell>
          <cell r="F90">
            <v>42300</v>
          </cell>
          <cell r="G90">
            <v>1015200000</v>
          </cell>
        </row>
        <row r="91">
          <cell r="A91" t="str">
            <v>6.3 (6)</v>
          </cell>
          <cell r="C91" t="str">
            <v>Laston - Lapis Pondasi (AC - BC)</v>
          </cell>
          <cell r="D91" t="str">
            <v>M³</v>
          </cell>
          <cell r="E91">
            <v>1200</v>
          </cell>
          <cell r="F91">
            <v>1045600</v>
          </cell>
          <cell r="G91">
            <v>1254720000</v>
          </cell>
        </row>
        <row r="92">
          <cell r="A92" t="str">
            <v>6.3 (7)</v>
          </cell>
          <cell r="C92" t="str">
            <v>Laston - Lapis Pengikat  (AC - Base)</v>
          </cell>
          <cell r="D92" t="str">
            <v>M³</v>
          </cell>
          <cell r="E92">
            <v>541</v>
          </cell>
          <cell r="F92">
            <v>982100</v>
          </cell>
          <cell r="G92">
            <v>531316100</v>
          </cell>
        </row>
        <row r="93">
          <cell r="A93" t="str">
            <v>SS.3.8</v>
          </cell>
          <cell r="C93" t="str">
            <v>Asphalt Trated Base  (ATB)</v>
          </cell>
          <cell r="D93" t="str">
            <v>M³</v>
          </cell>
        </row>
        <row r="94">
          <cell r="A94" t="str">
            <v>6.4.1</v>
          </cell>
          <cell r="C94" t="str">
            <v>Lasbutag</v>
          </cell>
        </row>
        <row r="95">
          <cell r="A95" t="str">
            <v>6.4.2</v>
          </cell>
          <cell r="C95" t="str">
            <v>Latasbusir Kelas A</v>
          </cell>
        </row>
        <row r="96">
          <cell r="A96" t="str">
            <v>6.4.3</v>
          </cell>
          <cell r="C96" t="str">
            <v>Latasbusir Kelas B</v>
          </cell>
        </row>
        <row r="97">
          <cell r="A97" t="str">
            <v>6.4.4</v>
          </cell>
          <cell r="C97" t="str">
            <v>Bitumen Asbuton</v>
          </cell>
        </row>
        <row r="98">
          <cell r="A98" t="str">
            <v>6.4.5</v>
          </cell>
          <cell r="C98" t="str">
            <v>Bitumen  Bahan Peremaja</v>
          </cell>
        </row>
        <row r="99">
          <cell r="A99" t="str">
            <v>6.4.6</v>
          </cell>
          <cell r="C99" t="str">
            <v>Bahan Anti Oengelupasan (anti stripping agent)</v>
          </cell>
        </row>
        <row r="100">
          <cell r="A100" t="str">
            <v>6.5(1)</v>
          </cell>
          <cell r="C100" t="str">
            <v>Campuran Aspal Dingin Untuk Pelapisan</v>
          </cell>
          <cell r="D100" t="str">
            <v>M³</v>
          </cell>
          <cell r="E100" t="str">
            <v/>
          </cell>
        </row>
        <row r="101">
          <cell r="A101" t="str">
            <v>6.6a</v>
          </cell>
          <cell r="C101" t="str">
            <v>Lapis  Penetrasi Macadam  (t = 5 cm)</v>
          </cell>
          <cell r="D101" t="str">
            <v>M²</v>
          </cell>
          <cell r="E101" t="str">
            <v/>
          </cell>
          <cell r="G101" t="str">
            <v/>
          </cell>
        </row>
        <row r="102">
          <cell r="A102" t="str">
            <v>SS.6.8</v>
          </cell>
          <cell r="C102" t="str">
            <v>Perkerasan Beton Semen</v>
          </cell>
          <cell r="D102" t="str">
            <v>M³</v>
          </cell>
          <cell r="E102" t="str">
            <v/>
          </cell>
          <cell r="G102" t="str">
            <v/>
          </cell>
        </row>
        <row r="104">
          <cell r="C104" t="str">
            <v xml:space="preserve"> JUMLAH HARGA PEKERJAAN BAB VI (masuk pada Rekapitulasi   Biaya )</v>
          </cell>
          <cell r="G104">
            <v>2840646700</v>
          </cell>
        </row>
        <row r="106">
          <cell r="A106" t="str">
            <v>BAB VII</v>
          </cell>
          <cell r="C106" t="str">
            <v>STRUKTUR</v>
          </cell>
        </row>
        <row r="107">
          <cell r="A107" t="str">
            <v>7.1 (1)</v>
          </cell>
          <cell r="C107" t="str">
            <v>Beton K500</v>
          </cell>
          <cell r="D107" t="str">
            <v>M³</v>
          </cell>
          <cell r="E107" t="str">
            <v/>
          </cell>
          <cell r="G107" t="str">
            <v/>
          </cell>
        </row>
        <row r="108">
          <cell r="A108" t="str">
            <v>7.1 (2)</v>
          </cell>
          <cell r="C108" t="str">
            <v>Beton K400</v>
          </cell>
          <cell r="D108" t="str">
            <v>M³</v>
          </cell>
          <cell r="E108" t="str">
            <v/>
          </cell>
          <cell r="G108" t="str">
            <v/>
          </cell>
        </row>
        <row r="109">
          <cell r="A109" t="str">
            <v>7.1 (3)</v>
          </cell>
          <cell r="C109" t="str">
            <v>Beton Struktur Kelas K-350</v>
          </cell>
          <cell r="D109" t="str">
            <v>M³</v>
          </cell>
          <cell r="E109" t="str">
            <v/>
          </cell>
          <cell r="G109" t="str">
            <v/>
          </cell>
        </row>
        <row r="110">
          <cell r="A110" t="str">
            <v>7.1 (4)</v>
          </cell>
          <cell r="C110" t="str">
            <v>Beton K250</v>
          </cell>
          <cell r="D110" t="str">
            <v>M³</v>
          </cell>
          <cell r="E110" t="str">
            <v/>
          </cell>
          <cell r="G110" t="str">
            <v/>
          </cell>
        </row>
        <row r="111">
          <cell r="A111" t="str">
            <v>7.1 (5)</v>
          </cell>
          <cell r="C111" t="str">
            <v>Beton Struktur Kelas K225 pada elevasi</v>
          </cell>
          <cell r="D111" t="str">
            <v>M³</v>
          </cell>
          <cell r="E111">
            <v>31</v>
          </cell>
          <cell r="F111">
            <v>650000</v>
          </cell>
          <cell r="G111">
            <v>20150000</v>
          </cell>
        </row>
        <row r="112">
          <cell r="A112" t="str">
            <v>7.1 (8)</v>
          </cell>
          <cell r="C112" t="str">
            <v>Beton Struktur Kelas K175</v>
          </cell>
          <cell r="D112" t="str">
            <v>M³</v>
          </cell>
          <cell r="E112" t="str">
            <v/>
          </cell>
          <cell r="G112" t="str">
            <v/>
          </cell>
        </row>
        <row r="113">
          <cell r="A113" t="str">
            <v>7.1 (7)</v>
          </cell>
          <cell r="C113" t="str">
            <v>Beton Siklop K175</v>
          </cell>
          <cell r="D113" t="str">
            <v>M³</v>
          </cell>
          <cell r="E113" t="str">
            <v/>
          </cell>
          <cell r="G113" t="str">
            <v/>
          </cell>
        </row>
        <row r="114">
          <cell r="A114" t="str">
            <v>7.1 (8)</v>
          </cell>
          <cell r="C114" t="str">
            <v>Beton K125</v>
          </cell>
          <cell r="D114" t="str">
            <v>M³</v>
          </cell>
          <cell r="E114" t="str">
            <v/>
          </cell>
          <cell r="G114" t="str">
            <v/>
          </cell>
        </row>
        <row r="115">
          <cell r="A115" t="str">
            <v>7.2(1)</v>
          </cell>
          <cell r="C115" t="str">
            <v>Baja Tulangan U24  (Polos)</v>
          </cell>
          <cell r="D115" t="str">
            <v>Kg</v>
          </cell>
          <cell r="E115">
            <v>1810</v>
          </cell>
          <cell r="F115">
            <v>7200</v>
          </cell>
          <cell r="G115">
            <v>13032000</v>
          </cell>
        </row>
        <row r="116">
          <cell r="A116" t="str">
            <v>7.2(3)</v>
          </cell>
          <cell r="C116" t="str">
            <v>Baja Tulangan U32   (Polos)</v>
          </cell>
          <cell r="D116" t="str">
            <v>Kg</v>
          </cell>
          <cell r="E116" t="str">
            <v/>
          </cell>
          <cell r="G116" t="str">
            <v/>
          </cell>
        </row>
        <row r="117">
          <cell r="A117" t="str">
            <v>7.3(3)</v>
          </cell>
          <cell r="C117" t="str">
            <v>Baja Tulangan U32 Ulir</v>
          </cell>
          <cell r="D117" t="str">
            <v>Kg</v>
          </cell>
          <cell r="E117" t="str">
            <v/>
          </cell>
          <cell r="G117" t="str">
            <v/>
          </cell>
        </row>
        <row r="118">
          <cell r="A118" t="str">
            <v>7.3(4)</v>
          </cell>
          <cell r="C118" t="str">
            <v>Baja Tulangan U39 Ulir</v>
          </cell>
          <cell r="D118" t="str">
            <v>Kg</v>
          </cell>
          <cell r="E118" t="str">
            <v/>
          </cell>
          <cell r="G118" t="str">
            <v/>
          </cell>
        </row>
        <row r="119">
          <cell r="A119" t="str">
            <v>7.3(5)</v>
          </cell>
          <cell r="C119" t="str">
            <v>Baja Tulangan U48 Ulir</v>
          </cell>
          <cell r="D119" t="str">
            <v>Kg</v>
          </cell>
          <cell r="E119" t="str">
            <v/>
          </cell>
          <cell r="G119" t="str">
            <v/>
          </cell>
        </row>
        <row r="120">
          <cell r="A120" t="str">
            <v>7.3(6)</v>
          </cell>
          <cell r="C120" t="str">
            <v>Anyaman Kawat Yang Dilas (Welded Wire Mesh)</v>
          </cell>
          <cell r="D120" t="str">
            <v>Kg</v>
          </cell>
          <cell r="E120" t="str">
            <v/>
          </cell>
        </row>
        <row r="121">
          <cell r="A121" t="str">
            <v>7.6(1)</v>
          </cell>
          <cell r="C121" t="str">
            <v>Pondasi Cerucuk, Penyediaan, Pemancangan</v>
          </cell>
          <cell r="D121" t="str">
            <v>M¹</v>
          </cell>
          <cell r="E121" t="str">
            <v/>
          </cell>
          <cell r="G121" t="str">
            <v/>
          </cell>
        </row>
        <row r="122">
          <cell r="A122">
            <v>7.4</v>
          </cell>
          <cell r="C122" t="str">
            <v>Pasangan Batu  dengan adukan</v>
          </cell>
          <cell r="D122" t="str">
            <v>M³</v>
          </cell>
          <cell r="E122">
            <v>966</v>
          </cell>
          <cell r="F122">
            <v>309000</v>
          </cell>
          <cell r="G122">
            <v>298494000</v>
          </cell>
        </row>
        <row r="123">
          <cell r="A123" t="str">
            <v>7.10(1)</v>
          </cell>
          <cell r="C123" t="str">
            <v>Pasangan Batu Kosong yang Diisi Adukan</v>
          </cell>
          <cell r="D123" t="str">
            <v>M³</v>
          </cell>
          <cell r="E123" t="str">
            <v/>
          </cell>
          <cell r="F123" t="str">
            <v/>
          </cell>
          <cell r="G123" t="str">
            <v/>
          </cell>
        </row>
        <row r="124">
          <cell r="A124" t="str">
            <v>7.10(2)</v>
          </cell>
          <cell r="C124" t="str">
            <v xml:space="preserve">Pasangan Batu Kosong </v>
          </cell>
          <cell r="D124" t="str">
            <v>M³</v>
          </cell>
          <cell r="E124" t="str">
            <v/>
          </cell>
          <cell r="G124" t="str">
            <v/>
          </cell>
        </row>
        <row r="125">
          <cell r="A125" t="str">
            <v>7.5(3)</v>
          </cell>
          <cell r="C125" t="str">
            <v>Bronjong (Gabions)</v>
          </cell>
          <cell r="D125" t="str">
            <v>M³</v>
          </cell>
          <cell r="E125" t="str">
            <v/>
          </cell>
          <cell r="G125" t="str">
            <v/>
          </cell>
        </row>
        <row r="126">
          <cell r="A126" t="str">
            <v>7.11(1)</v>
          </cell>
          <cell r="C126" t="str">
            <v>Expansion Joint Tipe Torma</v>
          </cell>
          <cell r="D126" t="str">
            <v>M¹</v>
          </cell>
          <cell r="E126" t="str">
            <v/>
          </cell>
          <cell r="G126" t="str">
            <v/>
          </cell>
        </row>
        <row r="127">
          <cell r="A127" t="str">
            <v>7.12(2)</v>
          </cell>
          <cell r="C127" t="str">
            <v>Perletakan Elastomerik jenis I</v>
          </cell>
          <cell r="D127" t="str">
            <v>buah</v>
          </cell>
          <cell r="E127" t="str">
            <v/>
          </cell>
          <cell r="G127" t="str">
            <v/>
          </cell>
        </row>
        <row r="128">
          <cell r="A128">
            <v>7.13</v>
          </cell>
          <cell r="C128" t="str">
            <v>Sandaran (Railling)</v>
          </cell>
          <cell r="D128" t="str">
            <v>M¹</v>
          </cell>
          <cell r="E128" t="str">
            <v/>
          </cell>
          <cell r="G128" t="str">
            <v/>
          </cell>
        </row>
        <row r="129">
          <cell r="G129" t="str">
            <v/>
          </cell>
        </row>
        <row r="131">
          <cell r="C131" t="str">
            <v xml:space="preserve"> JUMLAH HARGA PEKERJAAN BAB VII (masuk pada Rekapitulasi   Biaya )</v>
          </cell>
          <cell r="G131">
            <v>331676000</v>
          </cell>
        </row>
        <row r="133">
          <cell r="A133" t="str">
            <v>BAB VIII</v>
          </cell>
          <cell r="C133" t="str">
            <v xml:space="preserve"> PENGEMBALIAN KONDISI DAN PEKERJAAN MINOR</v>
          </cell>
        </row>
        <row r="135">
          <cell r="A135" t="str">
            <v>8.1 (1)</v>
          </cell>
          <cell r="C135" t="str">
            <v>Lapis Pondasi Agregat Kelas A Untuk Pekerjaan Minor</v>
          </cell>
          <cell r="D135" t="str">
            <v>M³</v>
          </cell>
          <cell r="E135" t="str">
            <v/>
          </cell>
          <cell r="G135" t="str">
            <v/>
          </cell>
        </row>
        <row r="136">
          <cell r="A136" t="str">
            <v>8.1 (2)</v>
          </cell>
          <cell r="C136" t="str">
            <v>Lapis Pondasi Agregat Kelas B Untuk Pekerjaan Minor</v>
          </cell>
          <cell r="D136" t="str">
            <v>M³</v>
          </cell>
          <cell r="E136" t="str">
            <v/>
          </cell>
          <cell r="G136" t="str">
            <v/>
          </cell>
        </row>
        <row r="137">
          <cell r="A137" t="str">
            <v>8.1 (3)</v>
          </cell>
          <cell r="C137" t="str">
            <v>Agregat untuk Perkerasan Tanpa Penutup Aspal untuk Pekerjaan Minor</v>
          </cell>
          <cell r="D137" t="str">
            <v>M³</v>
          </cell>
          <cell r="E137" t="str">
            <v/>
          </cell>
          <cell r="G137" t="str">
            <v/>
          </cell>
        </row>
        <row r="138">
          <cell r="A138" t="str">
            <v>8.1 (4)</v>
          </cell>
          <cell r="C138" t="str">
            <v>Waterbound Macadam untuk Pekerjaan Minor</v>
          </cell>
          <cell r="D138" t="str">
            <v>M³</v>
          </cell>
          <cell r="E138" t="str">
            <v/>
          </cell>
          <cell r="G138" t="str">
            <v/>
          </cell>
        </row>
        <row r="139">
          <cell r="A139" t="str">
            <v>8.1 (5)</v>
          </cell>
          <cell r="C139" t="str">
            <v xml:space="preserve">Campuran Aspal Panas untuk Pekerjaan Minor              </v>
          </cell>
          <cell r="D139" t="str">
            <v>M³</v>
          </cell>
          <cell r="E139" t="str">
            <v/>
          </cell>
          <cell r="G139" t="str">
            <v/>
          </cell>
        </row>
        <row r="140">
          <cell r="A140" t="str">
            <v>8.1 (6)</v>
          </cell>
          <cell r="C140" t="str">
            <v>Lasbutag atau latasbusir untuk pekerjaan minor</v>
          </cell>
          <cell r="D140" t="str">
            <v>M³</v>
          </cell>
          <cell r="E140" t="str">
            <v/>
          </cell>
          <cell r="G140" t="str">
            <v/>
          </cell>
        </row>
        <row r="141">
          <cell r="A141" t="str">
            <v>8.1 (7)</v>
          </cell>
          <cell r="C141" t="str">
            <v>Penetrasi Macadam Untuk Pekerjaan Minor</v>
          </cell>
          <cell r="D141" t="str">
            <v>M³</v>
          </cell>
          <cell r="E141" t="str">
            <v/>
          </cell>
          <cell r="F141" t="str">
            <v/>
          </cell>
          <cell r="G141" t="str">
            <v/>
          </cell>
        </row>
        <row r="142">
          <cell r="A142" t="str">
            <v>8.1 (8)</v>
          </cell>
          <cell r="C142" t="str">
            <v>Campuran Aspal Dingin untuk Pekerjaan Minor</v>
          </cell>
          <cell r="D142" t="str">
            <v>M³</v>
          </cell>
          <cell r="E142" t="str">
            <v/>
          </cell>
          <cell r="G142" t="str">
            <v/>
          </cell>
        </row>
        <row r="143">
          <cell r="A143" t="str">
            <v>8.1 (9)</v>
          </cell>
          <cell r="C143" t="str">
            <v>Bitumen Residual untuk Pekerjaan Minor</v>
          </cell>
          <cell r="D143" t="str">
            <v>Liter</v>
          </cell>
          <cell r="E143" t="str">
            <v/>
          </cell>
          <cell r="G143" t="str">
            <v/>
          </cell>
        </row>
        <row r="144">
          <cell r="A144" t="str">
            <v>8.2(1)</v>
          </cell>
          <cell r="C144" t="str">
            <v xml:space="preserve">Galian untuk Bahu Jalan dan Pekerjaan Minor Lainnya </v>
          </cell>
          <cell r="D144" t="str">
            <v>M³</v>
          </cell>
          <cell r="E144" t="str">
            <v/>
          </cell>
          <cell r="F144">
            <v>0</v>
          </cell>
          <cell r="G144" t="str">
            <v/>
          </cell>
        </row>
        <row r="145">
          <cell r="A145" t="str">
            <v>8.2(2)</v>
          </cell>
          <cell r="C145" t="str">
            <v>Penebangan Pohon, Diameter 15-30 cm</v>
          </cell>
          <cell r="D145" t="str">
            <v>buah</v>
          </cell>
          <cell r="E145" t="str">
            <v/>
          </cell>
        </row>
        <row r="146">
          <cell r="A146" t="str">
            <v>8.2(3)</v>
          </cell>
          <cell r="C146" t="str">
            <v>Penebangan Pohon, Diameter 30-50 cm</v>
          </cell>
          <cell r="D146" t="str">
            <v>buah</v>
          </cell>
          <cell r="E146" t="str">
            <v/>
          </cell>
        </row>
        <row r="147">
          <cell r="A147" t="str">
            <v>8.2(4)</v>
          </cell>
          <cell r="C147" t="str">
            <v>Penebangan Pohon, Diameter 50-75 cm</v>
          </cell>
          <cell r="D147" t="str">
            <v>buah</v>
          </cell>
          <cell r="E147" t="str">
            <v/>
          </cell>
        </row>
        <row r="148">
          <cell r="A148" t="str">
            <v>8.2(5)</v>
          </cell>
          <cell r="C148" t="str">
            <v>Penebangan Pohon, Diameter &gt;75 cm</v>
          </cell>
          <cell r="D148" t="str">
            <v>buah</v>
          </cell>
          <cell r="E148" t="str">
            <v/>
          </cell>
        </row>
        <row r="149">
          <cell r="A149" t="str">
            <v>8.3(1)</v>
          </cell>
          <cell r="C149" t="str">
            <v>Stabilisasi dengan Tanaman</v>
          </cell>
          <cell r="D149" t="str">
            <v>M²</v>
          </cell>
          <cell r="E149" t="str">
            <v/>
          </cell>
          <cell r="G149" t="str">
            <v/>
          </cell>
        </row>
        <row r="150">
          <cell r="A150" t="str">
            <v>8.3(2)</v>
          </cell>
          <cell r="C150" t="str">
            <v>Semak/Perdu</v>
          </cell>
          <cell r="D150" t="str">
            <v>M²</v>
          </cell>
          <cell r="E150" t="str">
            <v/>
          </cell>
          <cell r="G150" t="str">
            <v/>
          </cell>
        </row>
        <row r="151">
          <cell r="A151" t="str">
            <v>8.3(3)</v>
          </cell>
          <cell r="C151" t="str">
            <v>Pohon</v>
          </cell>
          <cell r="D151" t="str">
            <v>Buah</v>
          </cell>
          <cell r="E151">
            <v>250</v>
          </cell>
          <cell r="F151">
            <v>50000</v>
          </cell>
          <cell r="G151">
            <v>12500000</v>
          </cell>
        </row>
        <row r="152">
          <cell r="A152" t="str">
            <v>8.4(1)</v>
          </cell>
          <cell r="C152" t="str">
            <v>Pengembalian Kondisi Lantai Jembatan Beton</v>
          </cell>
          <cell r="D152" t="str">
            <v>M²</v>
          </cell>
          <cell r="E152" t="str">
            <v/>
          </cell>
        </row>
        <row r="153">
          <cell r="A153" t="str">
            <v>8.4(2)</v>
          </cell>
          <cell r="C153" t="str">
            <v>Pengembalian Kondisi Lantai Jembatan Kayu</v>
          </cell>
          <cell r="D153" t="str">
            <v>M²</v>
          </cell>
          <cell r="E153" t="str">
            <v/>
          </cell>
        </row>
        <row r="154">
          <cell r="A154" t="str">
            <v>8.4(3)</v>
          </cell>
          <cell r="C154" t="str">
            <v>Pengembalian Kondisi Pelapisan Permukaan Baja Struktur</v>
          </cell>
          <cell r="D154" t="str">
            <v>M²</v>
          </cell>
          <cell r="E154" t="str">
            <v/>
          </cell>
        </row>
        <row r="155">
          <cell r="A155" t="str">
            <v>8.5(1)</v>
          </cell>
          <cell r="C155" t="str">
            <v xml:space="preserve">Marka Jalan </v>
          </cell>
          <cell r="D155" t="str">
            <v>M²</v>
          </cell>
          <cell r="E155">
            <v>1498</v>
          </cell>
          <cell r="F155">
            <v>64800</v>
          </cell>
          <cell r="G155">
            <v>97070400</v>
          </cell>
        </row>
        <row r="156">
          <cell r="A156" t="str">
            <v>8.4(2)a</v>
          </cell>
          <cell r="C156" t="str">
            <v>Rambu Jalan (Tiang Tunggal)</v>
          </cell>
          <cell r="D156" t="str">
            <v>Buah</v>
          </cell>
        </row>
        <row r="157">
          <cell r="A157" t="str">
            <v>8.4(2)b</v>
          </cell>
          <cell r="C157" t="str">
            <v>Rambu Jalan (Tiang Gandal)</v>
          </cell>
          <cell r="D157" t="str">
            <v>Buah</v>
          </cell>
        </row>
        <row r="158">
          <cell r="A158" t="str">
            <v>8.5(2)</v>
          </cell>
          <cell r="C158" t="str">
            <v>Marka Jalan Bukan Thermoplastic</v>
          </cell>
          <cell r="D158" t="str">
            <v>M²</v>
          </cell>
          <cell r="E158" t="str">
            <v/>
          </cell>
          <cell r="G158" t="str">
            <v/>
          </cell>
        </row>
        <row r="159">
          <cell r="A159" t="str">
            <v>8.4(3)</v>
          </cell>
          <cell r="C159" t="str">
            <v>Patok Pengarah</v>
          </cell>
          <cell r="D159" t="str">
            <v>Buah</v>
          </cell>
          <cell r="E159" t="str">
            <v/>
          </cell>
          <cell r="G159" t="str">
            <v/>
          </cell>
        </row>
        <row r="160">
          <cell r="A160" t="str">
            <v>8.4(4)</v>
          </cell>
          <cell r="C160" t="str">
            <v>Patok Kilometer</v>
          </cell>
          <cell r="D160" t="str">
            <v>Buah</v>
          </cell>
          <cell r="E160" t="str">
            <v/>
          </cell>
          <cell r="G160" t="str">
            <v/>
          </cell>
        </row>
        <row r="161">
          <cell r="A161" t="str">
            <v>SS 8.5(3)</v>
          </cell>
          <cell r="C161" t="str">
            <v>Pengecetan Kerb/Kanstin</v>
          </cell>
          <cell r="D161" t="str">
            <v>M²</v>
          </cell>
          <cell r="E161" t="str">
            <v/>
          </cell>
          <cell r="G161" t="str">
            <v/>
          </cell>
        </row>
        <row r="162">
          <cell r="A162" t="str">
            <v>SS 8.5(5)</v>
          </cell>
          <cell r="C162" t="str">
            <v>Lantai Tegel ukuran 30x30 cm</v>
          </cell>
          <cell r="D162" t="str">
            <v>M²</v>
          </cell>
          <cell r="E162" t="str">
            <v/>
          </cell>
          <cell r="G162" t="str">
            <v/>
          </cell>
        </row>
        <row r="163">
          <cell r="A163" t="str">
            <v>SS 8.5(6)</v>
          </cell>
          <cell r="C163" t="str">
            <v>Pemasangan Paving Block tebal 6 cm</v>
          </cell>
          <cell r="D163" t="str">
            <v>M²</v>
          </cell>
          <cell r="E163" t="str">
            <v/>
          </cell>
          <cell r="G163" t="str">
            <v/>
          </cell>
        </row>
        <row r="164">
          <cell r="A164" t="str">
            <v>8.5(10)</v>
          </cell>
          <cell r="C164" t="str">
            <v>Kerb Pracetak</v>
          </cell>
          <cell r="D164" t="str">
            <v>M¹</v>
          </cell>
          <cell r="E164" t="str">
            <v/>
          </cell>
          <cell r="G164" t="str">
            <v/>
          </cell>
        </row>
        <row r="165">
          <cell r="A165" t="str">
            <v>8.5(11)</v>
          </cell>
          <cell r="C165" t="str">
            <v>Kerb Yang Digunakan Kembali</v>
          </cell>
          <cell r="D165" t="str">
            <v>M¹</v>
          </cell>
          <cell r="E165" t="str">
            <v/>
          </cell>
          <cell r="G165" t="str">
            <v/>
          </cell>
        </row>
        <row r="166">
          <cell r="A166" t="str">
            <v>8.5(12)</v>
          </cell>
          <cell r="C166" t="str">
            <v>Perkerasan Blok Beton pada Trotoar dan Median</v>
          </cell>
          <cell r="D166" t="str">
            <v>M²</v>
          </cell>
          <cell r="E166" t="str">
            <v/>
          </cell>
          <cell r="G166" t="str">
            <v/>
          </cell>
        </row>
        <row r="167">
          <cell r="A167" t="str">
            <v>8.4(5)</v>
          </cell>
          <cell r="C167" t="str">
            <v>Rel Pengaman</v>
          </cell>
          <cell r="D167" t="str">
            <v>M¹</v>
          </cell>
        </row>
        <row r="169">
          <cell r="C169" t="str">
            <v xml:space="preserve"> JUMLAH HARGA PEKERJAAN BAB VIII (masuk pada Rekapitulasi   Biaya )</v>
          </cell>
          <cell r="G169">
            <v>109570400</v>
          </cell>
        </row>
        <row r="171">
          <cell r="A171" t="str">
            <v>BAB IX</v>
          </cell>
          <cell r="C171" t="str">
            <v xml:space="preserve"> PEKERJAAN HARIAN</v>
          </cell>
        </row>
        <row r="172">
          <cell r="A172" t="str">
            <v>9.1(1)</v>
          </cell>
          <cell r="C172" t="str">
            <v>Mandor</v>
          </cell>
          <cell r="D172" t="str">
            <v>Jam</v>
          </cell>
          <cell r="E172" t="str">
            <v/>
          </cell>
          <cell r="G172" t="str">
            <v/>
          </cell>
        </row>
        <row r="173">
          <cell r="A173" t="str">
            <v>9.1(2)</v>
          </cell>
          <cell r="C173" t="str">
            <v>Pekerja Biasa</v>
          </cell>
          <cell r="D173" t="str">
            <v>Jam</v>
          </cell>
          <cell r="E173" t="str">
            <v/>
          </cell>
          <cell r="G173" t="str">
            <v/>
          </cell>
        </row>
        <row r="174">
          <cell r="A174" t="str">
            <v>9.1(3)</v>
          </cell>
          <cell r="C174" t="str">
            <v>Tukang Kayu, Tukang Batu dsb</v>
          </cell>
          <cell r="D174" t="str">
            <v>Jam</v>
          </cell>
          <cell r="E174" t="str">
            <v/>
          </cell>
          <cell r="G174" t="str">
            <v/>
          </cell>
        </row>
        <row r="175">
          <cell r="A175" t="str">
            <v>9.1(4)</v>
          </cell>
          <cell r="C175" t="str">
            <v>Dump Truck 3 - 4 M³</v>
          </cell>
          <cell r="D175" t="str">
            <v>Jam</v>
          </cell>
          <cell r="E175" t="str">
            <v/>
          </cell>
          <cell r="G175" t="str">
            <v/>
          </cell>
        </row>
        <row r="176">
          <cell r="A176" t="str">
            <v>9.1(5)</v>
          </cell>
          <cell r="C176" t="str">
            <v>Truk  bak Terbuka  3 - 4 M³</v>
          </cell>
          <cell r="D176" t="str">
            <v>Jam</v>
          </cell>
        </row>
        <row r="177">
          <cell r="A177" t="str">
            <v>9.1(6)</v>
          </cell>
          <cell r="C177" t="str">
            <v>Truk Tangki  3000-4500 liter</v>
          </cell>
          <cell r="D177" t="str">
            <v>Jam</v>
          </cell>
        </row>
        <row r="178">
          <cell r="A178" t="str">
            <v>9.1(7)</v>
          </cell>
          <cell r="C178" t="str">
            <v>Bulldozer 100 - 150 HP</v>
          </cell>
          <cell r="D178" t="str">
            <v>Jam</v>
          </cell>
        </row>
        <row r="179">
          <cell r="A179" t="str">
            <v>9.1(8)</v>
          </cell>
          <cell r="C179" t="str">
            <v>Motor Grader min 100 HP</v>
          </cell>
          <cell r="D179" t="str">
            <v>Jam</v>
          </cell>
        </row>
        <row r="180">
          <cell r="A180" t="str">
            <v>9.1(9)</v>
          </cell>
          <cell r="C180" t="str">
            <v>Loader Roda Karet  1.0 - 1.6 M³</v>
          </cell>
          <cell r="D180" t="str">
            <v>Jam</v>
          </cell>
        </row>
        <row r="181">
          <cell r="A181" t="str">
            <v>9.1(13)</v>
          </cell>
          <cell r="C181" t="str">
            <v>Mesin Gilas Roda Besi 6 - 9 ton</v>
          </cell>
          <cell r="D181" t="str">
            <v>Jam</v>
          </cell>
        </row>
        <row r="182">
          <cell r="A182" t="str">
            <v>9.(20)</v>
          </cell>
          <cell r="C182" t="str">
            <v>Benkelman Beam</v>
          </cell>
          <cell r="D182" t="str">
            <v>Titik</v>
          </cell>
        </row>
        <row r="183">
          <cell r="A183" t="str">
            <v>9.(21)</v>
          </cell>
          <cell r="C183" t="str">
            <v>DCP  Test</v>
          </cell>
          <cell r="D183" t="str">
            <v>Titik</v>
          </cell>
        </row>
        <row r="185">
          <cell r="C185" t="str">
            <v xml:space="preserve"> JUMLAH HARGA PEKERJAAN BAB IX  (masuk pada Rekapitulasi   Biaya )</v>
          </cell>
          <cell r="G185">
            <v>0</v>
          </cell>
        </row>
        <row r="187">
          <cell r="A187" t="str">
            <v>BAB X</v>
          </cell>
          <cell r="C187" t="str">
            <v xml:space="preserve"> PEKERJAAN PEMELIHARAAN RUTIN</v>
          </cell>
        </row>
        <row r="188">
          <cell r="A188" t="str">
            <v>10.1.1 (1a)</v>
          </cell>
          <cell r="C188" t="str">
            <v>BURAS untuk Pemeliharaan Rutin</v>
          </cell>
          <cell r="D188" t="str">
            <v>m2</v>
          </cell>
        </row>
        <row r="189">
          <cell r="A189" t="str">
            <v>10.1.1 (1b)</v>
          </cell>
          <cell r="C189" t="str">
            <v>Upah Menghampar BURAS untuk Pemeliharaan Rutin</v>
          </cell>
          <cell r="D189" t="str">
            <v>m2</v>
          </cell>
        </row>
        <row r="190">
          <cell r="A190" t="str">
            <v>10.1.1 (1c)</v>
          </cell>
          <cell r="C190" t="str">
            <v>Alat Menghampar BURAS untuk Pemeliharaan Rutin</v>
          </cell>
          <cell r="D190" t="str">
            <v>m2</v>
          </cell>
        </row>
        <row r="191">
          <cell r="A191" t="str">
            <v>10.1.1 (2a)</v>
          </cell>
          <cell r="C191" t="str">
            <v>Bahan untuk Perbaikan Retak-retak Memanjang yang Lebar untuk Pemeliharaan Rutin</v>
          </cell>
          <cell r="D191" t="str">
            <v>m'</v>
          </cell>
        </row>
        <row r="192">
          <cell r="A192" t="str">
            <v>10.1.1 (2b)</v>
          </cell>
          <cell r="C192" t="str">
            <v>Upah untuk Perbaikan Retak-retak Memanjang yang Lebar untuk Pemeliharaan Rutin</v>
          </cell>
          <cell r="D192" t="str">
            <v>m'</v>
          </cell>
        </row>
        <row r="193">
          <cell r="A193" t="str">
            <v>10.1.1 (2c)</v>
          </cell>
          <cell r="C193" t="str">
            <v>Alat untuk Perbaikan Retak-retak Memanjang yang Lebar untuk Pemeliharaan Rutin</v>
          </cell>
          <cell r="D193" t="str">
            <v>m'</v>
          </cell>
        </row>
        <row r="194">
          <cell r="A194" t="str">
            <v>10.1.1 (5a)</v>
          </cell>
          <cell r="C194" t="str">
            <v>Campuran Aspal Dingin untuk Pemeliharaan rutin</v>
          </cell>
          <cell r="D194" t="str">
            <v>m3</v>
          </cell>
        </row>
        <row r="195">
          <cell r="A195" t="str">
            <v>10.1.1 (5b)</v>
          </cell>
          <cell r="C195" t="str">
            <v>Upah Menghampar Campuran Aspal Dingin untuk Pemeliharaan Rutin</v>
          </cell>
          <cell r="D195" t="str">
            <v>m3</v>
          </cell>
        </row>
        <row r="196">
          <cell r="A196" t="str">
            <v>10.1.1 (5c)</v>
          </cell>
          <cell r="C196" t="str">
            <v>Alat  Menghampar Campuran Aspal Dingin untuk Pemeliharaan Rutin</v>
          </cell>
          <cell r="D196" t="str">
            <v>m3</v>
          </cell>
        </row>
        <row r="197">
          <cell r="A197" t="str">
            <v>10.1.1 (7a)</v>
          </cell>
          <cell r="C197" t="str">
            <v>Campuran Aspal Panas untuk Pemeliharaan rutin</v>
          </cell>
          <cell r="D197" t="str">
            <v>m3</v>
          </cell>
        </row>
        <row r="198">
          <cell r="A198" t="str">
            <v>10.1.1 (7b)</v>
          </cell>
          <cell r="C198" t="str">
            <v>Upah Menghampar Campuran Aspal Panas untuk Pemeliharaan Rutin</v>
          </cell>
          <cell r="D198" t="str">
            <v>m3</v>
          </cell>
        </row>
        <row r="199">
          <cell r="A199" t="str">
            <v>10.1.1 (7c)</v>
          </cell>
          <cell r="C199" t="str">
            <v>Alat  Menghampar Campuran Aspal Panas untuk Pemeliharaan Rutin</v>
          </cell>
          <cell r="D199" t="str">
            <v>m3</v>
          </cell>
        </row>
        <row r="200">
          <cell r="A200" t="str">
            <v>10.1.1 (8)</v>
          </cell>
          <cell r="C200" t="str">
            <v>Galian pada Perkerasan Lama untuk Pemeliharaan Rutin</v>
          </cell>
          <cell r="D200" t="str">
            <v>m3</v>
          </cell>
        </row>
        <row r="201">
          <cell r="A201" t="str">
            <v>10.1.3 (1a)</v>
          </cell>
          <cell r="C201" t="str">
            <v>Upah Untuk Pemotongan Tanaman (rumput, semak, pohon) atau Pembentukan Kembali Permukaan Bahu Jalan untuk Pemeliharaan Rutin</v>
          </cell>
          <cell r="D201" t="str">
            <v>m2</v>
          </cell>
        </row>
        <row r="202">
          <cell r="A202" t="str">
            <v>10.1.3 (1b)</v>
          </cell>
          <cell r="C202" t="str">
            <v>Alat Untuk Pemotongan Tanaman (rumput, semak, pohon) atau Pembentukan Kembali Permukaan Bahu Jalan untuk Pemeliharaan Rutin</v>
          </cell>
          <cell r="D202" t="str">
            <v>m2</v>
          </cell>
        </row>
        <row r="203">
          <cell r="A203" t="str">
            <v>10.1.3 (2a)</v>
          </cell>
          <cell r="C203" t="str">
            <v>Peninggian Bahu Jalan Untuk Pemeliharaan Rutin</v>
          </cell>
          <cell r="D203" t="str">
            <v>m3</v>
          </cell>
        </row>
        <row r="204">
          <cell r="A204" t="str">
            <v>10.1.3 (2b)</v>
          </cell>
          <cell r="C204" t="str">
            <v>Upah Untuk Peninggian Bahu Jalan Untuk Pemeliharaan Rutin</v>
          </cell>
          <cell r="D204" t="str">
            <v>m3</v>
          </cell>
        </row>
        <row r="205">
          <cell r="A205" t="str">
            <v>10.1.3 (2c)</v>
          </cell>
          <cell r="C205" t="str">
            <v>Alat Untuk Peninggian Bahu Jalan Untuk Pemeliharaan Rutin</v>
          </cell>
          <cell r="D205" t="str">
            <v>m3</v>
          </cell>
        </row>
        <row r="206">
          <cell r="A206" t="str">
            <v>10.1.4 (1)</v>
          </cell>
          <cell r="C206" t="str">
            <v>Pembersihan dan Normalisasi Saluran Tepi untuk Pemeliharaan Rutin</v>
          </cell>
          <cell r="D206" t="str">
            <v>m'</v>
          </cell>
        </row>
        <row r="207">
          <cell r="A207" t="str">
            <v>10.1.4 (2)</v>
          </cell>
          <cell r="C207" t="str">
            <v>Pembersihan dan Normalisasi Gorong-gorong untuk Pemeliharaan Rutin</v>
          </cell>
          <cell r="D207" t="str">
            <v>m'</v>
          </cell>
        </row>
        <row r="208">
          <cell r="A208" t="str">
            <v>10.1.5 (1)</v>
          </cell>
          <cell r="C208" t="str">
            <v>Pembersihan dan Pengecatan Rambu Lalu Lintas dan rel Pengaman untuk Pemeliharaan Rutin</v>
          </cell>
          <cell r="D208" t="str">
            <v>ls</v>
          </cell>
        </row>
        <row r="209">
          <cell r="A209" t="str">
            <v>10.1.6 (1)</v>
          </cell>
          <cell r="C209" t="str">
            <v>Pembersihan Bangunan Jembatan dan Pembabatan Tanaman di Lintasan Air untuk Pemeliharaan Rutin</v>
          </cell>
          <cell r="D209" t="str">
            <v>ls</v>
          </cell>
        </row>
        <row r="211">
          <cell r="C211" t="str">
            <v xml:space="preserve"> JUMLAH HARGA PEKERJAAN BAB X  (masuk pada Rekapitulasi   Biaya )</v>
          </cell>
          <cell r="G211">
            <v>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53.xml><?xml version="1.0" encoding="utf-8"?>
<externalLink xmlns="http://schemas.openxmlformats.org/spreadsheetml/2006/main">
  <externalBook xmlns:r="http://schemas.openxmlformats.org/officeDocument/2006/relationships" r:id="rId1">
    <sheetNames>
      <sheetName val="ANALISA (2)"/>
      <sheetName val="AANL ALAT"/>
    </sheetNames>
    <sheetDataSet>
      <sheetData sheetId="0" refreshError="1">
        <row r="40">
          <cell r="Z40">
            <v>550</v>
          </cell>
        </row>
        <row r="41">
          <cell r="Z41">
            <v>1000</v>
          </cell>
        </row>
        <row r="42">
          <cell r="Z42">
            <v>6000</v>
          </cell>
        </row>
      </sheetData>
      <sheetData sheetId="1" refreshError="1"/>
    </sheetDataSet>
  </externalBook>
</externalLink>
</file>

<file path=xl/externalLinks/externalLink354.xml><?xml version="1.0" encoding="utf-8"?>
<externalLink xmlns="http://schemas.openxmlformats.org/spreadsheetml/2006/main">
  <externalBook xmlns:r="http://schemas.openxmlformats.org/officeDocument/2006/relationships" r:id="rId1">
    <sheetNames>
      <sheetName val="BQ"/>
      <sheetName val="Sheet1"/>
      <sheetName val="AnBaru"/>
      <sheetName val="AnTek"/>
      <sheetName val="own"/>
      <sheetName val="hardas"/>
    </sheetNames>
    <sheetDataSet>
      <sheetData sheetId="0"/>
      <sheetData sheetId="1"/>
      <sheetData sheetId="2"/>
      <sheetData sheetId="3"/>
      <sheetData sheetId="4"/>
      <sheetData sheetId="5" refreshError="1">
        <row r="3">
          <cell r="J3">
            <v>1</v>
          </cell>
        </row>
      </sheetData>
    </sheetDataSet>
  </externalBook>
</externalLink>
</file>

<file path=xl/externalLinks/externalLink355.xml><?xml version="1.0" encoding="utf-8"?>
<externalLink xmlns="http://schemas.openxmlformats.org/spreadsheetml/2006/main">
  <externalBook xmlns:r="http://schemas.openxmlformats.org/officeDocument/2006/relationships" r:id="rId1">
    <sheetNames>
      <sheetName val="Data"/>
      <sheetName val="Mars"/>
      <sheetName val="Cover"/>
      <sheetName val="Schedule"/>
      <sheetName val="Rekap total"/>
      <sheetName val="Rekap"/>
      <sheetName val="Alam-Panji"/>
      <sheetName val="Rekap (2)"/>
      <sheetName val="Panji-Taba"/>
      <sheetName val="Rekap (3)"/>
      <sheetName val="Pakan-Panji"/>
      <sheetName val="Rekap (4)"/>
      <sheetName val="Kapau-Muto"/>
      <sheetName val="Rekap (5)"/>
      <sheetName val="Muto-Alam"/>
      <sheetName val="Anal-BM"/>
      <sheetName val="Anal-alat"/>
      <sheetName val="hrg-stn-pek"/>
      <sheetName val="Hrg-Bahan"/>
      <sheetName val="Hrg-Upah"/>
      <sheetName val="Sub-kotrak"/>
      <sheetName val="Bukan Pegawai Negeri"/>
      <sheetName val="Data Lelang"/>
      <sheetName val="Data-pendukung"/>
      <sheetName val="Lampiran"/>
      <sheetName val="daftar-personil"/>
      <sheetName val="daftar-peralatan"/>
      <sheetName val="Daftar simak"/>
      <sheetName val="Perny. Tenaga Teknik"/>
      <sheetName val="UPAH"/>
    </sheetNames>
    <sheetDataSet>
      <sheetData sheetId="0" refreshError="1">
        <row r="10">
          <cell r="G10" t="str">
            <v>: PT. STATIKA MITRASARANA</v>
          </cell>
        </row>
        <row r="14">
          <cell r="G14" t="str">
            <v>: Penggantian Jembatan Simpang Haru - Indarung</v>
          </cell>
        </row>
        <row r="16">
          <cell r="G16" t="str">
            <v>: AK - 7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56.xml><?xml version="1.0" encoding="utf-8"?>
<externalLink xmlns="http://schemas.openxmlformats.org/spreadsheetml/2006/main">
  <externalBook xmlns:r="http://schemas.openxmlformats.org/officeDocument/2006/relationships" r:id="rId1">
    <sheetNames>
      <sheetName val="Mars"/>
      <sheetName val="Judul Cover"/>
      <sheetName val="Surat Penawaran"/>
      <sheetName val="Amplop"/>
      <sheetName val="Lampiran"/>
      <sheetName val="time_schedule"/>
      <sheetName val="Rekapitulasi"/>
      <sheetName val="R A B"/>
      <sheetName val="Mata Pemb Utama"/>
      <sheetName val="Analisa-Harga"/>
      <sheetName val="Anal Keof Bab 1-5"/>
      <sheetName val="Anal Keof Bab 6-10"/>
      <sheetName val="Upah&amp;Bahan"/>
      <sheetName val="Anal-onsite"/>
      <sheetName val="Anal Alat"/>
      <sheetName val="Koefisien-bahan"/>
      <sheetName val="Analisa1-10"/>
      <sheetName val="Sub-kontrak"/>
      <sheetName val="Anal-Teknik"/>
      <sheetName val="daftar-personil"/>
      <sheetName val="daftar-peralatan"/>
      <sheetName val="Data Kontrak"/>
      <sheetName val="PENGGUNAAN PRODUK DLM NEGERI"/>
      <sheetName val="Bukan Pegawai Negeri"/>
      <sheetName val="Konfirmasi-kap"/>
      <sheetName val="data-pendukung"/>
      <sheetName val="Daftar Rekanan"/>
      <sheetName val="M1"/>
      <sheetName val="Penawaran"/>
      <sheetName val="Rekap Jalan"/>
      <sheetName val="Sche REKAP"/>
      <sheetName val="Rekap Jalan per R"/>
      <sheetName val="SP.CONGKONG"/>
      <sheetName val="Sche sp.congkong"/>
      <sheetName val="lt.batu-gurun"/>
      <sheetName val="Sche lt.batu-gurun"/>
      <sheetName val="sei.jambu-batur"/>
      <sheetName val="Sch sei jambu"/>
      <sheetName val="sp.labuatan"/>
      <sheetName val="Sche sp.labuatan"/>
      <sheetName val="simabur"/>
      <sheetName val="Sche simabur"/>
      <sheetName val="sp.gobah"/>
      <sheetName val="Sche sp.gobah"/>
      <sheetName val="Batu Limbak"/>
      <sheetName val="Sche batu limbak"/>
      <sheetName val="malintang"/>
      <sheetName val="Sche malintang"/>
      <sheetName val="sp.panorama"/>
      <sheetName val="Sche Sppanorama"/>
      <sheetName val="sitakuak"/>
      <sheetName val="Sche sitakuak"/>
      <sheetName val="badinah-taratak"/>
      <sheetName val="Sche badinah-taratak"/>
      <sheetName val="sp.jirek"/>
      <sheetName val="Sche jirek"/>
      <sheetName val="sp.KUD"/>
      <sheetName val="Sche Sp.KUD"/>
      <sheetName val="jl smp2 tj alam"/>
      <sheetName val="Sche jln smp 2"/>
      <sheetName val="sp. tugu"/>
      <sheetName val="Sche sp tugu"/>
      <sheetName val="sp.batu balang"/>
      <sheetName val="Sche Sp.batu balang"/>
      <sheetName val="sp. pandai sikek"/>
      <sheetName val="Sche pandai sikek"/>
      <sheetName val="ambacang"/>
      <sheetName val="Sche ambacang"/>
      <sheetName val="daftar harga sat.pek"/>
      <sheetName val="Rekap Jembatan"/>
      <sheetName val="Sche Rek. Jmbtn"/>
      <sheetName val="Malalo"/>
      <sheetName val="Sche Malalo"/>
      <sheetName val="Ustano"/>
      <sheetName val="Sche Ustano"/>
      <sheetName val="Peralatan"/>
      <sheetName val="daftar-keb-peralatan"/>
      <sheetName val="daftar-keb-tenaga"/>
      <sheetName val="daftar-keb-bahan  "/>
      <sheetName val="Analisa Alat"/>
      <sheetName val="Analisa Mob.1"/>
      <sheetName val="Analisa Mob. 2"/>
      <sheetName val="Analisa Mob. 3"/>
      <sheetName val="Analisa Mob. Jembatan"/>
      <sheetName val="struktur"/>
      <sheetName val="Sheet1"/>
      <sheetName val="daftar-hrg-pek"/>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row r="16">
          <cell r="H16" t="str">
            <v>: Pembangunan jalan lingkar maninjau</v>
          </cell>
        </row>
        <row r="20">
          <cell r="H20" t="str">
            <v>: -</v>
          </cell>
        </row>
      </sheetData>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357.xml><?xml version="1.0" encoding="utf-8"?>
<externalLink xmlns="http://schemas.openxmlformats.org/spreadsheetml/2006/main">
  <externalBook xmlns:r="http://schemas.openxmlformats.org/officeDocument/2006/relationships" r:id="rId1">
    <sheetNames>
      <sheetName val="Mars"/>
      <sheetName val="Judul Cover"/>
      <sheetName val="Surat Penawaran"/>
      <sheetName val="Amplop"/>
      <sheetName val="Lampiran"/>
      <sheetName val="time_schedule"/>
      <sheetName val="Rekapitulasi"/>
      <sheetName val="R A B"/>
      <sheetName val="Analisa-Harga"/>
      <sheetName val="Anal Keof Bab 1-5"/>
      <sheetName val="Anal Keof Bab 6-10"/>
      <sheetName val="Upah&amp;Bahan"/>
      <sheetName val="Anal-onsite"/>
      <sheetName val="Anal Alat"/>
      <sheetName val="Koefisien-bahan"/>
      <sheetName val="Mata Pemb Utama"/>
      <sheetName val="Analisa1-10"/>
      <sheetName val="Sub-kontrak"/>
      <sheetName val="Anal-Teknik"/>
      <sheetName val="daftar-personil"/>
      <sheetName val="daftar-peralatan"/>
      <sheetName val="Data Kontrak"/>
      <sheetName val="PENGGUNAAN PRODUK DLM NEGERI"/>
      <sheetName val="Bukan Pegawai Negeri"/>
      <sheetName val="Konfirmasi-kap"/>
      <sheetName val="data-pendukung"/>
      <sheetName val="Daftar Rekanan"/>
      <sheetName val="M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12">
          <cell r="H12" t="str">
            <v>: Pembangunan Jalan dan Jembatan Sumbar</v>
          </cell>
        </row>
      </sheetData>
      <sheetData sheetId="26" refreshError="1"/>
      <sheetData sheetId="27" refreshError="1"/>
    </sheetDataSet>
  </externalBook>
</externalLink>
</file>

<file path=xl/externalLinks/externalLink358.xml><?xml version="1.0" encoding="utf-8"?>
<externalLink xmlns="http://schemas.openxmlformats.org/spreadsheetml/2006/main">
  <externalBook xmlns:r="http://schemas.openxmlformats.org/officeDocument/2006/relationships" r:id="rId1">
    <sheetNames>
      <sheetName val="Rumus"/>
      <sheetName val="Daftar Isi"/>
      <sheetName val="RESUM-2"/>
      <sheetName val="PROSES-EVA-LLG"/>
      <sheetName val="TABEL-A-B-C (2)"/>
      <sheetName val="TABEL MUNDUR"/>
      <sheetName val="TABEL-D"/>
      <sheetName val="RESUME"/>
      <sheetName val="BAHP"/>
      <sheetName val="REKOM"/>
      <sheetName val="menu"/>
      <sheetName val="BAB-1-IV"/>
      <sheetName val="BAB-VI (2)"/>
      <sheetName val="BAB-VII (2)"/>
      <sheetName val="ARITMATIK"/>
      <sheetName val="ARITMATIK Banyak"/>
      <sheetName val="TOTAL HARGA"/>
      <sheetName val="BAB-VIII"/>
      <sheetName val="BAB-IX"/>
      <sheetName val="VII-1"/>
      <sheetName val="VII-2"/>
      <sheetName val="VII-3"/>
      <sheetName val="VII-4"/>
      <sheetName val="VII-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0">
          <cell r="C10" t="str">
            <v>Pembangunan Jalan Peulumat - Gunung Rotan</v>
          </cell>
        </row>
      </sheetData>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359.xml><?xml version="1.0" encoding="utf-8"?>
<externalLink xmlns="http://schemas.openxmlformats.org/spreadsheetml/2006/main">
  <externalBook xmlns:r="http://schemas.openxmlformats.org/officeDocument/2006/relationships" r:id="rId1">
    <sheetNames>
      <sheetName val="Rekap Biaya"/>
      <sheetName val="Kuantitas &amp; Harga"/>
      <sheetName val="Kuantitas &amp; Harga (2)"/>
    </sheetNames>
    <sheetDataSet>
      <sheetData sheetId="0" refreshError="1"/>
      <sheetData sheetId="1" refreshError="1"/>
      <sheetData sheetId="2" refreshError="1"/>
    </sheetDataSet>
  </externalBook>
</externalLink>
</file>

<file path=xl/externalLinks/externalLink360.xml><?xml version="1.0" encoding="utf-8"?>
<externalLink xmlns="http://schemas.openxmlformats.org/spreadsheetml/2006/main">
  <externalBook xmlns:r="http://schemas.openxmlformats.org/officeDocument/2006/relationships" r:id="rId1">
    <sheetNames>
      <sheetName val="CH"/>
      <sheetName val="SCHE"/>
      <sheetName val="Minat"/>
      <sheetName val="SRT"/>
      <sheetName val="Rek"/>
      <sheetName val="BQ"/>
      <sheetName val="ANA"/>
      <sheetName val="Ana.Maj"/>
      <sheetName val="Met.baru"/>
      <sheetName val="1.20"/>
      <sheetName val="1.19"/>
      <sheetName val="Recyling"/>
      <sheetName val="Meth"/>
      <sheetName val="hsd"/>
      <sheetName val="Lamp.Meth"/>
      <sheetName val="Ana.Non "/>
      <sheetName val="Meth.Non"/>
      <sheetName val="MOS"/>
      <sheetName val="AN-E"/>
      <sheetName val="ALAT"/>
      <sheetName val="Major"/>
      <sheetName val="CHECK"/>
      <sheetName val="GEL"/>
      <sheetName val="STAF"/>
      <sheetName val="ORG2"/>
      <sheetName val="CUR"/>
      <sheetName val="Peta"/>
      <sheetName val="KOP"/>
      <sheetName val="cov.2"/>
      <sheetName val="Person"/>
      <sheetName val="IND"/>
      <sheetName val="PENG.3"/>
      <sheetName val="PENG.2"/>
      <sheetName val="PENG."/>
      <sheetName val="rekap"/>
      <sheetName val="kuantitas"/>
      <sheetName val="analisa F-X"/>
      <sheetName val="metode-F-X"/>
      <sheetName val="MET"/>
      <sheetName val="metode-4"/>
      <sheetName val="Lamp.Meth (2)"/>
      <sheetName val="upah"/>
      <sheetName val="bahan"/>
      <sheetName val="Rupiah"/>
    </sheetNames>
    <sheetDataSet>
      <sheetData sheetId="0">
        <row r="6">
          <cell r="A6" t="str">
            <v>Pekerjaan Pelapisan Ulang (Overlay) Jalan Tol Jagorawi</v>
          </cell>
        </row>
        <row r="7">
          <cell r="A7" t="str">
            <v>09/PAN-OVL.JGR/2003</v>
          </cell>
        </row>
        <row r="8">
          <cell r="A8" t="str">
            <v>12 Mei 2003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361.xml><?xml version="1.0" encoding="utf-8"?>
<externalLink xmlns="http://schemas.openxmlformats.org/spreadsheetml/2006/main">
  <externalBook xmlns:r="http://schemas.openxmlformats.org/officeDocument/2006/relationships" r:id="rId1">
    <sheetNames>
      <sheetName val="metod"/>
      <sheetName val="CH"/>
      <sheetName val="LMP.12"/>
      <sheetName val="surat "/>
      <sheetName val="REK"/>
      <sheetName val="BOQ"/>
      <sheetName val="SCH"/>
      <sheetName val="ANA.1"/>
      <sheetName val="ANA"/>
      <sheetName val="HSD"/>
      <sheetName val="ANA LS"/>
      <sheetName val="RTN"/>
      <sheetName val="Met Rtn"/>
      <sheetName val="MOS"/>
      <sheetName val="LMP.6"/>
      <sheetName val="LMP 7"/>
      <sheetName val="alat"/>
      <sheetName val="staf"/>
      <sheetName val="Kar"/>
      <sheetName val="SUBkon"/>
      <sheetName val="MET-BAB-04"/>
      <sheetName val="MET-BAB-06"/>
      <sheetName val="MET-BAB-06b"/>
      <sheetName val="MET-bab-08"/>
      <sheetName val="BALT"/>
      <sheetName val="IND"/>
      <sheetName val="Sheet2"/>
      <sheetName val="Sheet2 (2)"/>
      <sheetName val="Sheet1"/>
      <sheetName val="Sheet1 (2)"/>
    </sheetNames>
    <sheetDataSet>
      <sheetData sheetId="0"/>
      <sheetData sheetId="1">
        <row r="8">
          <cell r="C8" t="str">
            <v>PENINGKATAN JALAN SURADE - TEGALBULEUD KM.BDG. 213+714 - KM.BDG. 217+714</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62.xml><?xml version="1.0" encoding="utf-8"?>
<externalLink xmlns="http://schemas.openxmlformats.org/spreadsheetml/2006/main">
  <externalBook xmlns:r="http://schemas.openxmlformats.org/officeDocument/2006/relationships" r:id="rId1">
    <sheetNames>
      <sheetName val="Daftar Isi"/>
      <sheetName val="RESUM-2"/>
      <sheetName val="PROSES-EVA-LLG"/>
      <sheetName val="TABEL-A-B-C (3)"/>
      <sheetName val="TABEL MUNDUR"/>
      <sheetName val="TABEL-D"/>
      <sheetName val="RESUME"/>
      <sheetName val="BAHP"/>
      <sheetName val="REKOM"/>
      <sheetName val="menu"/>
      <sheetName val="BAB-1-IV"/>
      <sheetName val="BAB-VI"/>
      <sheetName val="BAB-VII"/>
      <sheetName val="ARITMATIK"/>
      <sheetName val="TOTAL HARGA"/>
      <sheetName val="BAB-VIII"/>
      <sheetName val="BAB-IX"/>
      <sheetName val="VII-1"/>
      <sheetName val="VII-2"/>
      <sheetName val="VII-3"/>
      <sheetName val="VII-4"/>
      <sheetName val="VII-5"/>
    </sheetNames>
    <sheetDataSet>
      <sheetData sheetId="0"/>
      <sheetData sheetId="1"/>
      <sheetData sheetId="2"/>
      <sheetData sheetId="3"/>
      <sheetData sheetId="4"/>
      <sheetData sheetId="5"/>
      <sheetData sheetId="6"/>
      <sheetData sheetId="7"/>
      <sheetData sheetId="8"/>
      <sheetData sheetId="9" refreshError="1">
        <row r="17">
          <cell r="D17">
            <v>19999995000</v>
          </cell>
        </row>
      </sheetData>
      <sheetData sheetId="10"/>
      <sheetData sheetId="11"/>
      <sheetData sheetId="12" refreshError="1"/>
      <sheetData sheetId="13"/>
      <sheetData sheetId="14"/>
      <sheetData sheetId="15"/>
      <sheetData sheetId="16"/>
      <sheetData sheetId="17"/>
      <sheetData sheetId="18"/>
      <sheetData sheetId="19"/>
      <sheetData sheetId="20"/>
      <sheetData sheetId="21"/>
    </sheetDataSet>
  </externalBook>
</externalLink>
</file>

<file path=xl/externalLinks/externalLink363.xml><?xml version="1.0" encoding="utf-8"?>
<externalLink xmlns="http://schemas.openxmlformats.org/spreadsheetml/2006/main">
  <externalBook xmlns:r="http://schemas.openxmlformats.org/officeDocument/2006/relationships" r:id="rId1">
    <sheetNames>
      <sheetName val="divII"/>
      <sheetName val="alat"/>
      <sheetName val="upah"/>
      <sheetName val="bahan"/>
      <sheetName val="divIII"/>
      <sheetName val="DivIV"/>
      <sheetName val="DivV"/>
      <sheetName val="DivVI"/>
      <sheetName val="DivVII"/>
      <sheetName val="DivVIII"/>
      <sheetName val="DivIX"/>
      <sheetName val="DivX"/>
      <sheetName val="REKTOT"/>
      <sheetName val="rekI"/>
      <sheetName val="bqI"/>
      <sheetName val="rek2"/>
      <sheetName val="bq2"/>
      <sheetName val="rek3"/>
      <sheetName val="bq3"/>
      <sheetName val="rek4"/>
      <sheetName val="bq4"/>
      <sheetName val="umum"/>
      <sheetName val="divI"/>
      <sheetName val="metoda"/>
      <sheetName val="Jadwal"/>
      <sheetName val="DRUP (ASLI)"/>
      <sheetName val="An.K"/>
      <sheetName val="HARGA BAHAN"/>
      <sheetName val="Analisa"/>
      <sheetName val="DU&amp;B"/>
    </sheetNames>
    <sheetDataSet>
      <sheetData sheetId="0" refreshError="1">
        <row r="1">
          <cell r="I1">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64.xml><?xml version="1.0" encoding="utf-8"?>
<externalLink xmlns="http://schemas.openxmlformats.org/spreadsheetml/2006/main">
  <externalBook xmlns:r="http://schemas.openxmlformats.org/officeDocument/2006/relationships" r:id="rId1">
    <sheetNames>
      <sheetName val="Rekap Biaya"/>
      <sheetName val="Kuantitas &amp; Harga"/>
      <sheetName val="Pekerjaan Utama"/>
      <sheetName val="%"/>
    </sheetNames>
    <sheetDataSet>
      <sheetData sheetId="0"/>
      <sheetData sheetId="1">
        <row r="73">
          <cell r="G73">
            <v>1133971058.7800002</v>
          </cell>
        </row>
        <row r="82">
          <cell r="G82">
            <v>187809004.94</v>
          </cell>
        </row>
      </sheetData>
      <sheetData sheetId="2"/>
      <sheetData sheetId="3"/>
    </sheetDataSet>
  </externalBook>
</externalLink>
</file>

<file path=xl/externalLinks/externalLink365.xml><?xml version="1.0" encoding="utf-8"?>
<externalLink xmlns="http://schemas.openxmlformats.org/spreadsheetml/2006/main">
  <externalBook xmlns:r="http://schemas.openxmlformats.org/officeDocument/2006/relationships" r:id="rId1">
    <sheetNames>
      <sheetName val="Rekap Biaya"/>
      <sheetName val="Kuantitas &amp; Harga"/>
      <sheetName val="Kuantitas &amp; Harga (2)"/>
      <sheetName val="Kuantitas &amp; Harga (3)"/>
    </sheetNames>
    <sheetDataSet>
      <sheetData sheetId="0" refreshError="1"/>
      <sheetData sheetId="1"/>
      <sheetData sheetId="2" refreshError="1"/>
      <sheetData sheetId="3" refreshError="1"/>
    </sheetDataSet>
  </externalBook>
</externalLink>
</file>

<file path=xl/externalLinks/externalLink366.xml><?xml version="1.0" encoding="utf-8"?>
<externalLink xmlns="http://schemas.openxmlformats.org/spreadsheetml/2006/main">
  <externalBook xmlns:r="http://schemas.openxmlformats.org/officeDocument/2006/relationships" r:id="rId1">
    <sheetNames>
      <sheetName val="Upah"/>
      <sheetName val="bahan"/>
      <sheetName val="METODE"/>
      <sheetName val="ANALISA"/>
      <sheetName val="HS"/>
      <sheetName val="uraianaspal"/>
      <sheetName val="uraianII_VIII"/>
      <sheetName val="uraianIX"/>
      <sheetName val="UraianX"/>
      <sheetName val="alat"/>
      <sheetName val="kaputama"/>
      <sheetName val="PRODBAHAN"/>
      <sheetName val="quarry"/>
      <sheetName val="satbahan"/>
      <sheetName val="Sheet2"/>
      <sheetName val="satalat"/>
      <sheetName val="cover"/>
      <sheetName val="Menu"/>
      <sheetName val="L.3"/>
      <sheetName val="BHN"/>
      <sheetName val="SCHEDULE"/>
      <sheetName val="Rekap"/>
    </sheetNames>
    <sheetDataSet>
      <sheetData sheetId="0">
        <row r="14">
          <cell r="G14">
            <v>2000</v>
          </cell>
        </row>
      </sheetData>
      <sheetData sheetId="1">
        <row r="34">
          <cell r="G34">
            <v>8500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67.xml><?xml version="1.0" encoding="utf-8"?>
<externalLink xmlns="http://schemas.openxmlformats.org/spreadsheetml/2006/main">
  <externalBook xmlns:r="http://schemas.openxmlformats.org/officeDocument/2006/relationships" r:id="rId1">
    <sheetNames>
      <sheetName val="CashFlow"/>
      <sheetName val="Alat"/>
      <sheetName val="PP"/>
      <sheetName val="BAU"/>
      <sheetName val="Rupa2"/>
      <sheetName val="Bank"/>
      <sheetName val="DashBoardPaket1"/>
      <sheetName val="DashBoardPaket2"/>
      <sheetName val="PriceList"/>
      <sheetName val="SummaryPaket1"/>
      <sheetName val="Paket1"/>
      <sheetName val="SummaryPaket2"/>
      <sheetName val="Paket2"/>
      <sheetName val="UnitRatePaket1"/>
      <sheetName val="UnitRatePaket2"/>
      <sheetName val="RekapAlat"/>
      <sheetName val="Time schedule 2"/>
      <sheetName val="Cashflow_ref"/>
      <sheetName val="TimeSchedulePkt1r"/>
      <sheetName val="EstimatedCashFlow"/>
      <sheetName val="AnaBetMortar"/>
      <sheetName val="EquipProdu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1021">
          <cell r="L1021">
            <v>2</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68.xml><?xml version="1.0" encoding="utf-8"?>
<externalLink xmlns="http://schemas.openxmlformats.org/spreadsheetml/2006/main">
  <externalBook xmlns:r="http://schemas.openxmlformats.org/officeDocument/2006/relationships" r:id="rId1">
    <sheetNames>
      <sheetName val="Revisi-Zarkasyi (2)"/>
      <sheetName val="Bahan"/>
      <sheetName val="Analisa"/>
      <sheetName val="Revisi-Zarkasyi"/>
      <sheetName val="RAB"/>
    </sheetNames>
    <sheetDataSet>
      <sheetData sheetId="0" refreshError="1"/>
      <sheetData sheetId="1"/>
      <sheetData sheetId="2"/>
      <sheetData sheetId="3"/>
      <sheetData sheetId="4"/>
    </sheetDataSet>
  </externalBook>
</externalLink>
</file>

<file path=xl/externalLinks/externalLink369.xml><?xml version="1.0" encoding="utf-8"?>
<externalLink xmlns="http://schemas.openxmlformats.org/spreadsheetml/2006/main">
  <externalBook xmlns:r="http://schemas.openxmlformats.org/officeDocument/2006/relationships" r:id="rId1">
    <sheetNames>
      <sheetName val="NP"/>
      <sheetName val="Gal Tnp Cold Mllng"/>
      <sheetName val="Gal Cold Milling"/>
      <sheetName val="Pekrjaan Pk Jack Hammer"/>
    </sheetNames>
    <sheetDataSet>
      <sheetData sheetId="0">
        <row r="841">
          <cell r="T841" t="str">
            <v>Analisa EI-322</v>
          </cell>
        </row>
        <row r="843">
          <cell r="L843" t="str">
            <v>FORMULIR STANDAR UNTUK</v>
          </cell>
        </row>
        <row r="844">
          <cell r="L844" t="str">
            <v>PEREKAMAN ANALISA MASING-MASING HARGA SATUAN</v>
          </cell>
        </row>
        <row r="845">
          <cell r="L845" t="str">
            <v/>
          </cell>
        </row>
        <row r="848">
          <cell r="L848" t="str">
            <v>PROYEK</v>
          </cell>
          <cell r="O848" t="str">
            <v>: ADB Earthquake and Tsunami Emergency Support Project (ETESP)</v>
          </cell>
        </row>
        <row r="849">
          <cell r="L849" t="str">
            <v>No. PAKET KONTRAK</v>
          </cell>
          <cell r="O849" t="str">
            <v>: Package 4 East Coast Road 1</v>
          </cell>
        </row>
        <row r="850">
          <cell r="L850" t="str">
            <v>NAMA PAKET</v>
          </cell>
          <cell r="O850" t="str">
            <v>: Contract XI</v>
          </cell>
        </row>
        <row r="851">
          <cell r="L851" t="str">
            <v>PROP / KAB / KODYA</v>
          </cell>
          <cell r="O851" t="str">
            <v>: Nanggroe Aceh Darussalam (NAD)</v>
          </cell>
        </row>
        <row r="852">
          <cell r="L852" t="str">
            <v>ITEM PEMBAYARAN NO.</v>
          </cell>
          <cell r="O852" t="str">
            <v>:  3.2 (2)</v>
          </cell>
          <cell r="R852" t="str">
            <v>PERKIRAAN VOL. PEK.</v>
          </cell>
          <cell r="T852" t="str">
            <v>:</v>
          </cell>
          <cell r="U852">
            <v>18400.91</v>
          </cell>
        </row>
        <row r="853">
          <cell r="L853" t="str">
            <v>JENIS PEKERJAAN</v>
          </cell>
          <cell r="O853" t="str">
            <v>:  Timbunan Pilihan</v>
          </cell>
          <cell r="R853" t="str">
            <v>TOTAL HARGA (Rp.)</v>
          </cell>
          <cell r="T853" t="str">
            <v>:</v>
          </cell>
          <cell r="U853">
            <v>1212943272.9887002</v>
          </cell>
        </row>
        <row r="854">
          <cell r="L854" t="str">
            <v>SATUAN PEMBAYARAN</v>
          </cell>
          <cell r="O854" t="str">
            <v>:  M3</v>
          </cell>
          <cell r="R854" t="str">
            <v>% THD. BIAYA PROYEK</v>
          </cell>
          <cell r="T854" t="str">
            <v>:</v>
          </cell>
          <cell r="U854">
            <v>2.8082110089709036</v>
          </cell>
        </row>
        <row r="857">
          <cell r="Q857" t="str">
            <v>PERKIRAAN</v>
          </cell>
          <cell r="R857" t="str">
            <v>HARGA</v>
          </cell>
          <cell r="S857" t="str">
            <v>JUMLAH</v>
          </cell>
        </row>
        <row r="858">
          <cell r="L858" t="str">
            <v>NO.</v>
          </cell>
          <cell r="N858" t="str">
            <v>KOMPONEN</v>
          </cell>
          <cell r="P858" t="str">
            <v>SATUAN</v>
          </cell>
          <cell r="Q858" t="str">
            <v>KUANTITAS</v>
          </cell>
          <cell r="R858" t="str">
            <v>SATUAN</v>
          </cell>
          <cell r="S858" t="str">
            <v>HARGA</v>
          </cell>
        </row>
        <row r="859">
          <cell r="R859" t="str">
            <v>(Rp.)</v>
          </cell>
          <cell r="S859" t="str">
            <v>(Rp.)</v>
          </cell>
        </row>
        <row r="862">
          <cell r="L862" t="str">
            <v>A.</v>
          </cell>
          <cell r="N862" t="str">
            <v>TENAGA</v>
          </cell>
        </row>
        <row r="864">
          <cell r="L864" t="str">
            <v>1.</v>
          </cell>
          <cell r="N864" t="str">
            <v>Pekerja</v>
          </cell>
          <cell r="O864" t="str">
            <v>(L01)</v>
          </cell>
          <cell r="P864" t="str">
            <v>Jam</v>
          </cell>
          <cell r="Q864">
            <v>5.7117358322177597E-2</v>
          </cell>
          <cell r="R864">
            <v>5857</v>
          </cell>
          <cell r="U864">
            <v>334.53636769299419</v>
          </cell>
        </row>
        <row r="865">
          <cell r="L865" t="str">
            <v>2.</v>
          </cell>
          <cell r="N865" t="str">
            <v>Mandor</v>
          </cell>
          <cell r="O865" t="str">
            <v>(L03)</v>
          </cell>
          <cell r="P865" t="str">
            <v>Jam</v>
          </cell>
          <cell r="Q865">
            <v>1.4279339580544399E-2</v>
          </cell>
          <cell r="R865">
            <v>8357</v>
          </cell>
          <cell r="U865">
            <v>119.33244087460955</v>
          </cell>
        </row>
        <row r="868">
          <cell r="Q868" t="str">
            <v xml:space="preserve">JUMLAH HARGA TENAGA   </v>
          </cell>
          <cell r="U868">
            <v>453.86880856760376</v>
          </cell>
        </row>
        <row r="870">
          <cell r="L870" t="str">
            <v>B.</v>
          </cell>
          <cell r="N870" t="str">
            <v>BAHAN</v>
          </cell>
        </row>
        <row r="872">
          <cell r="L872" t="str">
            <v>1.</v>
          </cell>
          <cell r="N872" t="str">
            <v>Bahan Timb. Pilihan</v>
          </cell>
          <cell r="O872" t="str">
            <v>(M10)</v>
          </cell>
          <cell r="P872" t="str">
            <v>M3</v>
          </cell>
          <cell r="Q872">
            <v>1.2</v>
          </cell>
          <cell r="R872">
            <v>16000</v>
          </cell>
          <cell r="U872">
            <v>19200</v>
          </cell>
        </row>
        <row r="878">
          <cell r="Q878" t="str">
            <v xml:space="preserve">JUMLAH HARGA BAHAN   </v>
          </cell>
          <cell r="U878">
            <v>19200</v>
          </cell>
        </row>
        <row r="880">
          <cell r="L880" t="str">
            <v>C.</v>
          </cell>
          <cell r="N880" t="str">
            <v>PERALATAN</v>
          </cell>
        </row>
        <row r="881">
          <cell r="L881" t="str">
            <v>1.</v>
          </cell>
          <cell r="N881" t="str">
            <v>Wheel  Loader</v>
          </cell>
          <cell r="O881" t="str">
            <v>(E15)</v>
          </cell>
          <cell r="P881" t="str">
            <v>Jam</v>
          </cell>
          <cell r="Q881">
            <v>1.4279339580544399E-2</v>
          </cell>
          <cell r="R881">
            <v>287706.91953343368</v>
          </cell>
          <cell r="U881">
            <v>4108.2648036902619</v>
          </cell>
        </row>
        <row r="882">
          <cell r="L882" t="str">
            <v>2.</v>
          </cell>
          <cell r="N882" t="str">
            <v>Dump Truck</v>
          </cell>
          <cell r="O882" t="str">
            <v>(E08)</v>
          </cell>
          <cell r="P882" t="str">
            <v>Jam</v>
          </cell>
          <cell r="Q882">
            <v>0.15261044176706831</v>
          </cell>
          <cell r="R882">
            <v>174093.91109438831</v>
          </cell>
          <cell r="U882">
            <v>26568.548681071316</v>
          </cell>
        </row>
        <row r="883">
          <cell r="L883" t="str">
            <v>3.</v>
          </cell>
          <cell r="N883" t="str">
            <v>Motor Grader</v>
          </cell>
          <cell r="O883" t="str">
            <v>(E13)</v>
          </cell>
          <cell r="P883" t="str">
            <v>Jam</v>
          </cell>
          <cell r="Q883">
            <v>8.9245872378402504E-3</v>
          </cell>
          <cell r="R883">
            <v>297313.52187701571</v>
          </cell>
          <cell r="U883">
            <v>2653.4004629809524</v>
          </cell>
        </row>
        <row r="884">
          <cell r="L884" t="str">
            <v>3.</v>
          </cell>
          <cell r="N884" t="str">
            <v>Vibro Roller</v>
          </cell>
          <cell r="O884" t="str">
            <v>(E19)</v>
          </cell>
          <cell r="P884" t="str">
            <v>Jam</v>
          </cell>
          <cell r="Q884">
            <v>1.0040160642570281E-2</v>
          </cell>
          <cell r="R884">
            <v>204991.99098360655</v>
          </cell>
          <cell r="U884">
            <v>2058.1525199157286</v>
          </cell>
        </row>
        <row r="885">
          <cell r="L885" t="str">
            <v>4.</v>
          </cell>
          <cell r="N885" t="str">
            <v>Water Tanker</v>
          </cell>
          <cell r="O885" t="str">
            <v>(E23)</v>
          </cell>
          <cell r="P885" t="str">
            <v>Jam</v>
          </cell>
          <cell r="Q885">
            <v>2.1084337349397592E-2</v>
          </cell>
          <cell r="R885">
            <v>160442.56981294346</v>
          </cell>
          <cell r="U885">
            <v>3382.8252671403743</v>
          </cell>
        </row>
        <row r="886">
          <cell r="L886" t="str">
            <v>5.</v>
          </cell>
          <cell r="N886" t="str">
            <v>Alat  Bantu</v>
          </cell>
          <cell r="P886" t="str">
            <v>Ls</v>
          </cell>
          <cell r="Q886">
            <v>1</v>
          </cell>
          <cell r="R886">
            <v>1500</v>
          </cell>
          <cell r="U886">
            <v>1500</v>
          </cell>
        </row>
        <row r="890">
          <cell r="Q890" t="str">
            <v xml:space="preserve">JUMLAH HARGA PERALATAN   </v>
          </cell>
          <cell r="U890">
            <v>40271.191734798631</v>
          </cell>
        </row>
        <row r="892">
          <cell r="L892" t="str">
            <v>D.</v>
          </cell>
          <cell r="N892" t="str">
            <v>JUMLAH HARGA TENAGA, BAHAN DAN PERALATAN  ( A + B + C )</v>
          </cell>
          <cell r="U892">
            <v>59925.060543366235</v>
          </cell>
        </row>
        <row r="893">
          <cell r="L893" t="str">
            <v>E.</v>
          </cell>
          <cell r="N893" t="str">
            <v>OVERHEAD &amp; PROFIT</v>
          </cell>
          <cell r="P893">
            <v>10</v>
          </cell>
          <cell r="Q893" t="str">
            <v>%  x  D</v>
          </cell>
          <cell r="U893">
            <v>5992.5060543366235</v>
          </cell>
        </row>
        <row r="894">
          <cell r="L894" t="str">
            <v>F.</v>
          </cell>
          <cell r="N894" t="str">
            <v>HARGA SATUAN PEKERJAAN  ( D + E )</v>
          </cell>
          <cell r="U894">
            <v>65917.566597702855</v>
          </cell>
        </row>
        <row r="895">
          <cell r="L895" t="str">
            <v>Note: 1</v>
          </cell>
          <cell r="N895" t="str">
            <v>SATUAN dapat berdasarkan atas jam operasi untuk Tenaga Kerja dan Peralatan, volume dan/atau ukuran</v>
          </cell>
        </row>
        <row r="896">
          <cell r="N896" t="str">
            <v>berat untuk bahan-bahan.</v>
          </cell>
        </row>
        <row r="897">
          <cell r="L897">
            <v>2</v>
          </cell>
          <cell r="N897" t="str">
            <v>Kuantitas satuan adalah kuantitas setiap komponen untuk menyelesaikan satu satuan pekerjaan dari nomor</v>
          </cell>
        </row>
        <row r="898">
          <cell r="N898" t="str">
            <v>mata pembayaran.</v>
          </cell>
        </row>
        <row r="899">
          <cell r="L899">
            <v>3</v>
          </cell>
          <cell r="N899" t="str">
            <v>Biaya satuan untuk peralatan sudah termasuk bahan bakar, bahan habis dipakai dan operator.</v>
          </cell>
        </row>
        <row r="900">
          <cell r="L900">
            <v>4</v>
          </cell>
          <cell r="N900" t="str">
            <v>Biaya satuan sudah termasuk pengeluaran untuk seluruh pajak yang berkaitan (tetapi tidak termasuk PPN</v>
          </cell>
        </row>
        <row r="901">
          <cell r="N901" t="str">
            <v>yang dibayar dari kontrak) dan biaya-biaya lainnya.</v>
          </cell>
        </row>
      </sheetData>
      <sheetData sheetId="1"/>
      <sheetData sheetId="2"/>
      <sheetData sheetId="3"/>
    </sheetDataSet>
  </externalBook>
</externalLink>
</file>

<file path=xl/externalLinks/externalLink370.xml><?xml version="1.0" encoding="utf-8"?>
<externalLink xmlns="http://schemas.openxmlformats.org/spreadsheetml/2006/main">
  <externalBook xmlns:r="http://schemas.openxmlformats.org/officeDocument/2006/relationships" r:id="rId1">
    <sheetNames>
      <sheetName val="upah"/>
      <sheetName val="bahan"/>
      <sheetName val="Jadwal"/>
      <sheetName val="alat"/>
      <sheetName val="divII"/>
      <sheetName val="DivIII"/>
      <sheetName val="DivIV"/>
      <sheetName val="DivV"/>
      <sheetName val="DivVI"/>
      <sheetName val="DivVII"/>
      <sheetName val="DivVIII"/>
      <sheetName val="DivIX"/>
      <sheetName val="DivX"/>
      <sheetName val="rekI"/>
      <sheetName val="bqI"/>
      <sheetName val="umum"/>
      <sheetName val="mobilisation"/>
      <sheetName val="mos"/>
      <sheetName val="GEL"/>
      <sheetName val="plant"/>
      <sheetName val="metoda"/>
      <sheetName val="NP"/>
      <sheetName val="MENU"/>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refreshError="1"/>
      <sheetData sheetId="16"/>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71.xml><?xml version="1.0" encoding="utf-8"?>
<externalLink xmlns="http://schemas.openxmlformats.org/spreadsheetml/2006/main">
  <externalBook xmlns:r="http://schemas.openxmlformats.org/officeDocument/2006/relationships" r:id="rId1">
    <sheetNames>
      <sheetName val="0000"/>
      <sheetName val="XXXX"/>
      <sheetName val="REKAP"/>
      <sheetName val="BQ"/>
      <sheetName val="L-3a(Analisa)"/>
      <sheetName val="Lamp-3b(Ur-Anl)"/>
      <sheetName val="L-3b(Ur-Anl) (2)"/>
      <sheetName val="REKAP DIRECT COST"/>
      <sheetName val="BQ DIRECT COST"/>
      <sheetName val="L-1(Dt Ktk)"/>
      <sheetName val="L-2a(Schedule)"/>
      <sheetName val="L-2b(Pengg Alt)"/>
      <sheetName val="L-2c(Peny Bhn)"/>
      <sheetName val="Penawaran"/>
      <sheetName val="L-4a(Mob)"/>
      <sheetName val="L6a,6b(Plant)"/>
      <sheetName val="L-7(Pemb Utama) "/>
      <sheetName val="L-8(Alat)"/>
      <sheetName val="L-9(Personil)"/>
      <sheetName val="L-10(Sub-Kont)"/>
      <sheetName val="L-11(Lp-Penaw)"/>
      <sheetName val="Hrg Upah"/>
      <sheetName val="Hrg Bahan"/>
      <sheetName val="Anl-Bahan"/>
      <sheetName val="Hrg Alat"/>
      <sheetName val="Anl-Alt"/>
      <sheetName val="Bahan&amp;Jarak(Quary)"/>
      <sheetName val="Denah AMP"/>
      <sheetName val="Lamp 5 On-Site"/>
      <sheetName val="Lamp-9 (Rutin)"/>
      <sheetName val="Dft Kelengkapan PQ"/>
      <sheetName val="Penilaian Kualifikasi"/>
      <sheetName val="Pakta Integritas"/>
      <sheetName val="Srt Minat (2)"/>
      <sheetName val="Harga Sewa Alat"/>
      <sheetName val="Alamat"/>
      <sheetName val="cari alat"/>
      <sheetName val="cari alat (2)"/>
      <sheetName val="Dft Kelengkapan PQ (2)"/>
      <sheetName val="Sheet1"/>
      <sheetName val="Sheet2"/>
      <sheetName val="Sheet3"/>
    </sheetNames>
    <sheetDataSet>
      <sheetData sheetId="0"/>
      <sheetData sheetId="1"/>
      <sheetData sheetId="2" refreshError="1">
        <row r="9">
          <cell r="J9" t="str">
            <v>PEMBANGUNAN JALAN DAN JEMBATAN</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Set>
  </externalBook>
</externalLink>
</file>

<file path=xl/externalLinks/externalLink372.xml><?xml version="1.0" encoding="utf-8"?>
<externalLink xmlns="http://schemas.openxmlformats.org/spreadsheetml/2006/main">
  <externalBook xmlns:r="http://schemas.openxmlformats.org/officeDocument/2006/relationships" r:id="rId1">
    <sheetNames>
      <sheetName val="Sub Kon"/>
      <sheetName val="peralatan utama"/>
      <sheetName val="Personil inti"/>
      <sheetName val="DIV 7"/>
      <sheetName val="NP"/>
      <sheetName val="Mobilisasi"/>
      <sheetName val="Peralatan"/>
      <sheetName val="Analisa"/>
      <sheetName val="ANALISA TEKNIS"/>
      <sheetName val="Harga"/>
      <sheetName val="REKAP"/>
      <sheetName val="Kuantitas &amp; Harga"/>
      <sheetName val="JADW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73.xml><?xml version="1.0" encoding="utf-8"?>
<externalLink xmlns="http://schemas.openxmlformats.org/spreadsheetml/2006/main">
  <externalBook xmlns:r="http://schemas.openxmlformats.org/officeDocument/2006/relationships" r:id="rId1">
    <sheetNames>
      <sheetName val="JA B  MD"/>
      <sheetName val="JA AP MD"/>
      <sheetName val="JA AP (2)"/>
      <sheetName val="JB AP "/>
      <sheetName val="Rekap Biaya"/>
      <sheetName val="Kuantitas &amp; Harga"/>
      <sheetName val="Pekerjaan Utama"/>
      <sheetName val="%"/>
      <sheetName val="Analisa Teknik"/>
      <sheetName val="MPU"/>
      <sheetName val="Schedule"/>
      <sheetName val="JAdwal Bahan"/>
      <sheetName val="Jadwal Alat"/>
      <sheetName val="Net Work"/>
      <sheetName val="Su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74.xml><?xml version="1.0" encoding="utf-8"?>
<externalLink xmlns="http://schemas.openxmlformats.org/spreadsheetml/2006/main">
  <externalBook xmlns:r="http://schemas.openxmlformats.org/officeDocument/2006/relationships" r:id="rId1">
    <sheetNames>
      <sheetName val="Agregat Halus &amp; Kasar"/>
      <sheetName val="Agregat Kelas A"/>
      <sheetName val="Agregat Kelas B"/>
      <sheetName val="Agregat Kelas C"/>
    </sheetNames>
    <sheetDataSet>
      <sheetData sheetId="0">
        <row r="13">
          <cell r="I13" t="str">
            <v>%</v>
          </cell>
        </row>
        <row r="14">
          <cell r="I14" t="str">
            <v>%</v>
          </cell>
        </row>
        <row r="15">
          <cell r="I15" t="str">
            <v>%</v>
          </cell>
        </row>
        <row r="16">
          <cell r="I16" t="str">
            <v>%</v>
          </cell>
        </row>
        <row r="17">
          <cell r="I17" t="str">
            <v>Ton/M3</v>
          </cell>
        </row>
        <row r="18">
          <cell r="I18" t="str">
            <v>Ton/M3</v>
          </cell>
        </row>
        <row r="19">
          <cell r="I19" t="str">
            <v>Ton/M3</v>
          </cell>
        </row>
        <row r="20">
          <cell r="I20" t="str">
            <v>Rp./M3</v>
          </cell>
        </row>
      </sheetData>
      <sheetData sheetId="1" refreshError="1"/>
      <sheetData sheetId="2" refreshError="1"/>
      <sheetData sheetId="3" refreshError="1"/>
    </sheetDataSet>
  </externalBook>
</externalLink>
</file>

<file path=xl/externalLinks/externalLink375.xml><?xml version="1.0" encoding="utf-8"?>
<externalLink xmlns="http://schemas.openxmlformats.org/spreadsheetml/2006/main">
  <externalBook xmlns:r="http://schemas.openxmlformats.org/officeDocument/2006/relationships" r:id="rId1">
    <sheetNames>
      <sheetName val="Agregat Halus &amp; Kasar"/>
      <sheetName val="Agregat Kelas A"/>
      <sheetName val="Agregat Kelas B"/>
      <sheetName val="Agregat Kelas C"/>
    </sheetNames>
    <sheetDataSet>
      <sheetData sheetId="0">
        <row r="13">
          <cell r="I13" t="str">
            <v>%</v>
          </cell>
        </row>
        <row r="14">
          <cell r="I14" t="str">
            <v>%</v>
          </cell>
        </row>
        <row r="15">
          <cell r="I15" t="str">
            <v>%</v>
          </cell>
        </row>
        <row r="16">
          <cell r="I16" t="str">
            <v>%</v>
          </cell>
        </row>
        <row r="17">
          <cell r="I17" t="str">
            <v>Ton/M3</v>
          </cell>
        </row>
        <row r="18">
          <cell r="I18" t="str">
            <v>Ton/M3</v>
          </cell>
        </row>
        <row r="19">
          <cell r="I19" t="str">
            <v>Ton/M3</v>
          </cell>
        </row>
        <row r="20">
          <cell r="I20" t="str">
            <v>Rp./M3</v>
          </cell>
        </row>
      </sheetData>
      <sheetData sheetId="1" refreshError="1"/>
      <sheetData sheetId="2" refreshError="1"/>
      <sheetData sheetId="3" refreshError="1"/>
    </sheetDataSet>
  </externalBook>
</externalLink>
</file>

<file path=xl/externalLinks/externalLink376.xml><?xml version="1.0" encoding="utf-8"?>
<externalLink xmlns="http://schemas.openxmlformats.org/spreadsheetml/2006/main">
  <externalBook xmlns:r="http://schemas.openxmlformats.org/officeDocument/2006/relationships" r:id="rId1">
    <sheetNames>
      <sheetName val="Konfirm"/>
      <sheetName val="Jadwal Pek"/>
      <sheetName val="RAB (2)"/>
      <sheetName val="RAB"/>
      <sheetName val="ANTEK"/>
      <sheetName val="Analisa Quarry"/>
      <sheetName val="Schedule Kerja"/>
      <sheetName val="Schedule"/>
      <sheetName val="LAMPIRAN"/>
      <sheetName val="Mayor"/>
      <sheetName val="2C"/>
      <sheetName val="SUB"/>
      <sheetName val="DATA"/>
      <sheetName val="STAF"/>
      <sheetName val="STAF (2)"/>
      <sheetName val="ALAT"/>
      <sheetName val="ALAT (2)"/>
    </sheetNames>
    <sheetDataSet>
      <sheetData sheetId="0" refreshError="1"/>
      <sheetData sheetId="1" refreshError="1"/>
      <sheetData sheetId="2" refreshError="1"/>
      <sheetData sheetId="3" refreshError="1"/>
      <sheetData sheetId="4" refreshError="1"/>
      <sheetData sheetId="5" refreshError="1">
        <row r="37">
          <cell r="A37" t="str">
            <v>ANALISA HARGA DASAR SATUAN BAHAN</v>
          </cell>
        </row>
        <row r="39">
          <cell r="A39" t="str">
            <v>Jenis</v>
          </cell>
          <cell r="B39" t="str">
            <v>:</v>
          </cell>
          <cell r="C39" t="str">
            <v>M01 -  Pasir</v>
          </cell>
        </row>
        <row r="40">
          <cell r="A40" t="str">
            <v>Lokasi</v>
          </cell>
          <cell r="B40" t="str">
            <v>:</v>
          </cell>
          <cell r="C40" t="str">
            <v>Quarry</v>
          </cell>
        </row>
        <row r="41">
          <cell r="A41" t="str">
            <v>Tujuan</v>
          </cell>
          <cell r="B41" t="str">
            <v>:</v>
          </cell>
          <cell r="C41" t="str">
            <v>Base Camp</v>
          </cell>
        </row>
        <row r="44">
          <cell r="H44" t="str">
            <v>HARGA</v>
          </cell>
        </row>
        <row r="45">
          <cell r="A45" t="str">
            <v>No.</v>
          </cell>
          <cell r="B45" t="str">
            <v>URAIAN</v>
          </cell>
          <cell r="E45" t="str">
            <v>KODE</v>
          </cell>
          <cell r="F45" t="str">
            <v>KOEF.</v>
          </cell>
          <cell r="G45" t="str">
            <v>SATUAN</v>
          </cell>
          <cell r="H45" t="str">
            <v>SATUAN</v>
          </cell>
        </row>
        <row r="46">
          <cell r="H46" t="str">
            <v>(Rp.)</v>
          </cell>
        </row>
        <row r="48">
          <cell r="A48" t="str">
            <v>I.</v>
          </cell>
          <cell r="C48" t="str">
            <v>ASUMSI</v>
          </cell>
        </row>
        <row r="49">
          <cell r="A49">
            <v>1</v>
          </cell>
          <cell r="C49" t="str">
            <v>Menggunakan alat berat</v>
          </cell>
        </row>
        <row r="50">
          <cell r="A50">
            <v>2</v>
          </cell>
          <cell r="C50" t="str">
            <v>Kondisi Jalan   :  sedang / baik</v>
          </cell>
        </row>
        <row r="51">
          <cell r="A51">
            <v>3</v>
          </cell>
          <cell r="C51" t="str">
            <v>Jarak Quarry ke lokasi Base Camp</v>
          </cell>
          <cell r="E51" t="str">
            <v>L</v>
          </cell>
          <cell r="F51">
            <v>5</v>
          </cell>
          <cell r="G51" t="str">
            <v>Km</v>
          </cell>
        </row>
        <row r="52">
          <cell r="A52">
            <v>4</v>
          </cell>
          <cell r="C52" t="str">
            <v>Harga satuan pasir di Quarry</v>
          </cell>
          <cell r="E52" t="str">
            <v>RpM01</v>
          </cell>
          <cell r="F52">
            <v>1</v>
          </cell>
          <cell r="G52" t="str">
            <v>M3</v>
          </cell>
          <cell r="H52">
            <v>58000</v>
          </cell>
        </row>
        <row r="53">
          <cell r="A53">
            <v>5</v>
          </cell>
          <cell r="C53" t="str">
            <v>Harga Satuan Dasar Excavator</v>
          </cell>
          <cell r="E53" t="str">
            <v>RpE10</v>
          </cell>
          <cell r="F53">
            <v>1</v>
          </cell>
          <cell r="G53" t="str">
            <v>Jam</v>
          </cell>
          <cell r="H53">
            <v>287600</v>
          </cell>
        </row>
        <row r="54">
          <cell r="A54">
            <v>6</v>
          </cell>
          <cell r="C54" t="str">
            <v>Harga Satuan Dasar Dump Truck</v>
          </cell>
          <cell r="E54" t="str">
            <v>RpE08</v>
          </cell>
          <cell r="F54">
            <v>1</v>
          </cell>
          <cell r="G54" t="str">
            <v>Jam</v>
          </cell>
          <cell r="H54">
            <v>157200</v>
          </cell>
        </row>
        <row r="56">
          <cell r="A56" t="str">
            <v>II.</v>
          </cell>
          <cell r="C56" t="str">
            <v>URUTAN KERJA</v>
          </cell>
        </row>
        <row r="57">
          <cell r="A57">
            <v>1</v>
          </cell>
          <cell r="C57" t="str">
            <v>Pasir digali dengan Excavator</v>
          </cell>
        </row>
        <row r="58">
          <cell r="A58">
            <v>2</v>
          </cell>
          <cell r="C58" t="str">
            <v>Excavator sekaligus memuat pasir hasil</v>
          </cell>
        </row>
        <row r="59">
          <cell r="C59" t="str">
            <v>galian ke dalam Dump Truck</v>
          </cell>
        </row>
        <row r="60">
          <cell r="A60">
            <v>3</v>
          </cell>
          <cell r="C60" t="str">
            <v>Dump Truck mengangkut pasir ke lokasi</v>
          </cell>
        </row>
        <row r="61">
          <cell r="C61" t="str">
            <v>Base Camp</v>
          </cell>
        </row>
        <row r="63">
          <cell r="A63" t="str">
            <v>III.</v>
          </cell>
          <cell r="C63" t="str">
            <v>PERHITUNGAN</v>
          </cell>
        </row>
        <row r="65">
          <cell r="C65" t="str">
            <v>EXCAVATOR</v>
          </cell>
          <cell r="E65" t="str">
            <v>(E10)</v>
          </cell>
        </row>
        <row r="66">
          <cell r="C66" t="str">
            <v>Kapasitas Bucket</v>
          </cell>
          <cell r="E66" t="str">
            <v>V</v>
          </cell>
          <cell r="F66">
            <v>0.8</v>
          </cell>
          <cell r="G66" t="str">
            <v>M3</v>
          </cell>
        </row>
        <row r="67">
          <cell r="C67" t="str">
            <v>Faktor Bucket</v>
          </cell>
          <cell r="E67" t="str">
            <v>Fb</v>
          </cell>
          <cell r="F67">
            <v>0.86</v>
          </cell>
          <cell r="G67" t="str">
            <v>-</v>
          </cell>
        </row>
        <row r="68">
          <cell r="C68" t="str">
            <v>Faktor  Efisiensi alat</v>
          </cell>
          <cell r="E68" t="str">
            <v>Fa</v>
          </cell>
          <cell r="F68">
            <v>0.82</v>
          </cell>
          <cell r="G68" t="str">
            <v>-</v>
          </cell>
        </row>
        <row r="69">
          <cell r="C69" t="str">
            <v>Waktu siklus</v>
          </cell>
          <cell r="E69" t="str">
            <v>Ts1</v>
          </cell>
        </row>
        <row r="70">
          <cell r="C70" t="str">
            <v>- Menggali / memuat</v>
          </cell>
          <cell r="E70" t="str">
            <v>T1</v>
          </cell>
          <cell r="F70">
            <v>0.9</v>
          </cell>
          <cell r="G70" t="str">
            <v>menit</v>
          </cell>
        </row>
        <row r="71">
          <cell r="C71" t="str">
            <v>- Lain-lain</v>
          </cell>
          <cell r="E71" t="str">
            <v>T2</v>
          </cell>
          <cell r="F71">
            <v>0.5</v>
          </cell>
          <cell r="G71" t="str">
            <v>menit</v>
          </cell>
        </row>
        <row r="72">
          <cell r="E72" t="str">
            <v>Ts1</v>
          </cell>
          <cell r="F72">
            <v>1.4</v>
          </cell>
          <cell r="G72" t="str">
            <v>menit</v>
          </cell>
        </row>
        <row r="73">
          <cell r="C73" t="str">
            <v>Kap. Prod. / jam =</v>
          </cell>
        </row>
        <row r="74">
          <cell r="C74" t="str">
            <v>V  x Fb x Fa x 60</v>
          </cell>
          <cell r="E74" t="str">
            <v>Q1</v>
          </cell>
          <cell r="F74">
            <v>24.178285714285717</v>
          </cell>
          <cell r="G74" t="str">
            <v>M3 / Jam</v>
          </cell>
        </row>
        <row r="75">
          <cell r="C75" t="str">
            <v>Ts1</v>
          </cell>
        </row>
        <row r="77">
          <cell r="C77" t="str">
            <v>Biaya Excavator / M3  =  (1 : Q1) x RpE10</v>
          </cell>
          <cell r="E77" t="str">
            <v>Rp1</v>
          </cell>
          <cell r="F77">
            <v>11894.970693892983</v>
          </cell>
          <cell r="G77" t="str">
            <v>Rupiah</v>
          </cell>
        </row>
        <row r="80">
          <cell r="C80" t="str">
            <v>DUMP TRUCK</v>
          </cell>
          <cell r="E80" t="str">
            <v>(E08)</v>
          </cell>
        </row>
        <row r="81">
          <cell r="C81" t="str">
            <v>Kapasitas bak</v>
          </cell>
          <cell r="E81" t="str">
            <v>V</v>
          </cell>
          <cell r="F81">
            <v>8</v>
          </cell>
          <cell r="G81" t="str">
            <v>M3</v>
          </cell>
        </row>
        <row r="82">
          <cell r="C82" t="str">
            <v>Faktor  efisiensi alat</v>
          </cell>
          <cell r="E82" t="str">
            <v>Fa</v>
          </cell>
          <cell r="F82">
            <v>0.8</v>
          </cell>
          <cell r="G82" t="str">
            <v>-</v>
          </cell>
        </row>
        <row r="83">
          <cell r="C83" t="str">
            <v>Kecepatan rata-rata bermuatan</v>
          </cell>
          <cell r="E83" t="str">
            <v>v1</v>
          </cell>
          <cell r="F83">
            <v>30</v>
          </cell>
          <cell r="G83" t="str">
            <v>KM/Jam</v>
          </cell>
        </row>
        <row r="84">
          <cell r="C84" t="str">
            <v>Kecepatan rata-rata kosong</v>
          </cell>
          <cell r="E84" t="str">
            <v>v2</v>
          </cell>
          <cell r="F84">
            <v>50</v>
          </cell>
          <cell r="G84" t="str">
            <v>KM/Jam</v>
          </cell>
        </row>
        <row r="85">
          <cell r="C85" t="str">
            <v>Waktu  siklus</v>
          </cell>
          <cell r="E85" t="str">
            <v>Ts2</v>
          </cell>
        </row>
        <row r="86">
          <cell r="C86" t="str">
            <v>- Waktu tempuh isi  =  (L/v1) x 60</v>
          </cell>
          <cell r="E86" t="str">
            <v>T1</v>
          </cell>
          <cell r="F86">
            <v>10</v>
          </cell>
          <cell r="G86" t="str">
            <v>menit</v>
          </cell>
        </row>
        <row r="87">
          <cell r="C87" t="str">
            <v>- Waktu tempuh kosong  =  (L/v2) x 60</v>
          </cell>
          <cell r="E87" t="str">
            <v>T2</v>
          </cell>
          <cell r="F87">
            <v>6</v>
          </cell>
          <cell r="G87" t="str">
            <v>menit</v>
          </cell>
        </row>
        <row r="88">
          <cell r="C88" t="str">
            <v>- Muat   =  (V/Q1) x 60</v>
          </cell>
          <cell r="E88" t="str">
            <v>T3</v>
          </cell>
          <cell r="F88">
            <v>19.852524106636412</v>
          </cell>
          <cell r="G88" t="str">
            <v>menit</v>
          </cell>
        </row>
        <row r="89">
          <cell r="C89" t="str">
            <v>- Lain-lain</v>
          </cell>
          <cell r="E89" t="str">
            <v>T4</v>
          </cell>
          <cell r="F89">
            <v>1</v>
          </cell>
          <cell r="G89" t="str">
            <v>menit</v>
          </cell>
        </row>
        <row r="90">
          <cell r="E90" t="str">
            <v>Ts2</v>
          </cell>
          <cell r="F90">
            <v>36.852524106636409</v>
          </cell>
          <cell r="G90" t="str">
            <v>menit</v>
          </cell>
        </row>
        <row r="92">
          <cell r="H92" t="str">
            <v xml:space="preserve">Bersambung  </v>
          </cell>
        </row>
        <row r="93">
          <cell r="A93" t="str">
            <v>ANALISA HARGA DASAR SATUAN BAHAN</v>
          </cell>
        </row>
        <row r="95">
          <cell r="A95" t="str">
            <v>Jenis</v>
          </cell>
          <cell r="B95" t="str">
            <v>:</v>
          </cell>
          <cell r="C95" t="str">
            <v>M01 -  Pasir</v>
          </cell>
        </row>
        <row r="96">
          <cell r="A96" t="str">
            <v>Lokasi</v>
          </cell>
          <cell r="B96" t="str">
            <v>:</v>
          </cell>
          <cell r="C96" t="str">
            <v>Quarry</v>
          </cell>
        </row>
        <row r="97">
          <cell r="A97" t="str">
            <v>Tujuan</v>
          </cell>
          <cell r="B97" t="str">
            <v>:</v>
          </cell>
          <cell r="C97" t="str">
            <v>Base Camp</v>
          </cell>
        </row>
        <row r="99">
          <cell r="H99" t="str">
            <v xml:space="preserve">Lanjutan  </v>
          </cell>
        </row>
        <row r="100">
          <cell r="H100" t="str">
            <v>HARGA</v>
          </cell>
        </row>
        <row r="101">
          <cell r="A101" t="str">
            <v>No.</v>
          </cell>
          <cell r="B101" t="str">
            <v>URAIAN</v>
          </cell>
          <cell r="E101" t="str">
            <v>KODE</v>
          </cell>
          <cell r="F101" t="str">
            <v>KOEF.</v>
          </cell>
          <cell r="G101" t="str">
            <v>SATUAN</v>
          </cell>
          <cell r="H101" t="str">
            <v>SATUAN</v>
          </cell>
        </row>
        <row r="102">
          <cell r="H102" t="str">
            <v>(Rp.)</v>
          </cell>
        </row>
        <row r="104">
          <cell r="C104" t="str">
            <v>Kapasitas Produksi / Jam   =</v>
          </cell>
        </row>
        <row r="105">
          <cell r="C105" t="str">
            <v>V x Fa x 60</v>
          </cell>
          <cell r="E105" t="str">
            <v>Q2</v>
          </cell>
          <cell r="F105">
            <v>10.419910421572704</v>
          </cell>
          <cell r="G105" t="str">
            <v>M3 / Jam</v>
          </cell>
        </row>
        <row r="106">
          <cell r="C106" t="str">
            <v>Ts2</v>
          </cell>
        </row>
        <row r="108">
          <cell r="C108" t="str">
            <v>Biaya Dump Truck / M3  =  (1 : Q2) x RpE08</v>
          </cell>
          <cell r="E108" t="str">
            <v>Rp2</v>
          </cell>
          <cell r="F108">
            <v>15086.502056154279</v>
          </cell>
          <cell r="G108" t="str">
            <v>Rupiah</v>
          </cell>
        </row>
        <row r="111">
          <cell r="A111" t="str">
            <v>IV.</v>
          </cell>
          <cell r="C111" t="str">
            <v>HARGA SATUAN DASAR BAHAN</v>
          </cell>
        </row>
        <row r="112">
          <cell r="C112" t="str">
            <v>DI LOKASI BASE CAMP</v>
          </cell>
        </row>
        <row r="114">
          <cell r="C114" t="str">
            <v>Harga Satuan Dasar Pasir   =</v>
          </cell>
        </row>
        <row r="116">
          <cell r="C116" t="str">
            <v>(  RpM01  +  Rp1  +  Rp2  )</v>
          </cell>
          <cell r="E116" t="str">
            <v>M01</v>
          </cell>
          <cell r="F116">
            <v>84981.472750047265</v>
          </cell>
          <cell r="G116" t="str">
            <v>Rupiah</v>
          </cell>
        </row>
        <row r="118">
          <cell r="C118" t="str">
            <v>Dibulatkan   :</v>
          </cell>
          <cell r="E118" t="str">
            <v>M01</v>
          </cell>
          <cell r="F118">
            <v>85000</v>
          </cell>
          <cell r="G118" t="str">
            <v>Rupiah</v>
          </cell>
        </row>
        <row r="149">
          <cell r="A149" t="str">
            <v>ANALISA HARGA DASAR SATUAN BAHAN</v>
          </cell>
        </row>
        <row r="151">
          <cell r="A151" t="str">
            <v>Jenis</v>
          </cell>
          <cell r="B151" t="str">
            <v>:</v>
          </cell>
          <cell r="C151" t="str">
            <v>M02  -  Batu Kali</v>
          </cell>
        </row>
        <row r="152">
          <cell r="A152" t="str">
            <v>Lokasi</v>
          </cell>
          <cell r="B152" t="str">
            <v>:</v>
          </cell>
          <cell r="C152" t="str">
            <v>Quarry</v>
          </cell>
        </row>
        <row r="153">
          <cell r="A153" t="str">
            <v>Tujuan</v>
          </cell>
          <cell r="B153" t="str">
            <v>:</v>
          </cell>
          <cell r="C153" t="str">
            <v>Lokasi Pekerjaan</v>
          </cell>
        </row>
        <row r="156">
          <cell r="H156" t="str">
            <v>HARGA</v>
          </cell>
        </row>
        <row r="157">
          <cell r="A157" t="str">
            <v>No.</v>
          </cell>
          <cell r="B157" t="str">
            <v>URAIAN</v>
          </cell>
          <cell r="E157" t="str">
            <v>KODE</v>
          </cell>
          <cell r="F157" t="str">
            <v>KOEF.</v>
          </cell>
          <cell r="G157" t="str">
            <v>SATUAN</v>
          </cell>
          <cell r="H157" t="str">
            <v>SATUAN</v>
          </cell>
        </row>
        <row r="158">
          <cell r="H158" t="str">
            <v>(Rp.)</v>
          </cell>
        </row>
        <row r="160">
          <cell r="A160" t="str">
            <v>I.</v>
          </cell>
          <cell r="C160" t="str">
            <v>ASUMSI</v>
          </cell>
        </row>
        <row r="161">
          <cell r="A161">
            <v>1</v>
          </cell>
          <cell r="C161" t="str">
            <v>Menggunakan alat berat</v>
          </cell>
        </row>
        <row r="162">
          <cell r="A162">
            <v>2</v>
          </cell>
          <cell r="C162" t="str">
            <v>Kondisi Jalan   :  sedang / baik</v>
          </cell>
        </row>
        <row r="163">
          <cell r="A163">
            <v>3</v>
          </cell>
          <cell r="C163" t="str">
            <v>Jarak Quarry ke Lokasi Pekerjaan</v>
          </cell>
          <cell r="E163" t="str">
            <v>L</v>
          </cell>
          <cell r="F163">
            <v>5</v>
          </cell>
          <cell r="G163" t="str">
            <v>Km</v>
          </cell>
        </row>
        <row r="164">
          <cell r="A164">
            <v>4</v>
          </cell>
          <cell r="C164" t="str">
            <v>Harga satuan batu kali di Quarry</v>
          </cell>
          <cell r="E164" t="str">
            <v>RpM02</v>
          </cell>
          <cell r="F164">
            <v>1</v>
          </cell>
          <cell r="G164" t="str">
            <v>M3</v>
          </cell>
          <cell r="H164">
            <v>43500</v>
          </cell>
        </row>
        <row r="165">
          <cell r="A165">
            <v>5</v>
          </cell>
          <cell r="C165" t="str">
            <v>Harga Satuan Dasar Excavator</v>
          </cell>
          <cell r="E165" t="str">
            <v>RpE10</v>
          </cell>
          <cell r="F165">
            <v>1</v>
          </cell>
          <cell r="G165" t="str">
            <v>Jam</v>
          </cell>
          <cell r="H165">
            <v>287600</v>
          </cell>
        </row>
        <row r="166">
          <cell r="A166">
            <v>6</v>
          </cell>
          <cell r="C166" t="str">
            <v>Harga Satuan Dasar Dump Truck</v>
          </cell>
          <cell r="E166" t="str">
            <v>RpE08</v>
          </cell>
          <cell r="F166">
            <v>1</v>
          </cell>
          <cell r="G166" t="str">
            <v>Jam</v>
          </cell>
          <cell r="H166">
            <v>157200</v>
          </cell>
        </row>
        <row r="168">
          <cell r="A168" t="str">
            <v>II.</v>
          </cell>
          <cell r="C168" t="str">
            <v>URUTAN KERJA</v>
          </cell>
        </row>
        <row r="169">
          <cell r="A169">
            <v>1</v>
          </cell>
          <cell r="C169" t="str">
            <v>Batu kali digali dengan Excavator</v>
          </cell>
        </row>
        <row r="170">
          <cell r="A170">
            <v>2</v>
          </cell>
          <cell r="C170" t="str">
            <v>Excavator sekaligus memuat batu kali</v>
          </cell>
        </row>
        <row r="171">
          <cell r="C171" t="str">
            <v>hasil galian ke dalam Dump Truck</v>
          </cell>
        </row>
        <row r="172">
          <cell r="A172">
            <v>3</v>
          </cell>
          <cell r="C172" t="str">
            <v>Dump Truck mengangkut batu kali ke</v>
          </cell>
        </row>
        <row r="173">
          <cell r="C173" t="str">
            <v>lokasi pekerjaan</v>
          </cell>
        </row>
        <row r="175">
          <cell r="A175" t="str">
            <v>III.</v>
          </cell>
          <cell r="C175" t="str">
            <v>PERHITUNGAN</v>
          </cell>
        </row>
        <row r="177">
          <cell r="C177" t="str">
            <v>EXCAVATOR</v>
          </cell>
          <cell r="E177" t="str">
            <v>(E10)</v>
          </cell>
        </row>
        <row r="178">
          <cell r="C178" t="str">
            <v>Kapasitas Bucket</v>
          </cell>
          <cell r="E178" t="str">
            <v>V</v>
          </cell>
          <cell r="F178">
            <v>0.8</v>
          </cell>
          <cell r="G178" t="str">
            <v>M3</v>
          </cell>
        </row>
        <row r="179">
          <cell r="C179" t="str">
            <v>Faktor Bucket</v>
          </cell>
          <cell r="E179" t="str">
            <v>Fb</v>
          </cell>
          <cell r="F179">
            <v>0.9</v>
          </cell>
          <cell r="G179" t="str">
            <v>-</v>
          </cell>
        </row>
        <row r="180">
          <cell r="C180" t="str">
            <v>Faktor  Efisiensi alat</v>
          </cell>
          <cell r="E180" t="str">
            <v>Fa</v>
          </cell>
          <cell r="F180">
            <v>0.81</v>
          </cell>
          <cell r="G180" t="str">
            <v>-</v>
          </cell>
        </row>
        <row r="181">
          <cell r="C181" t="str">
            <v>Waktu siklus</v>
          </cell>
          <cell r="E181" t="str">
            <v>Ts1</v>
          </cell>
        </row>
        <row r="182">
          <cell r="C182" t="str">
            <v>- Menggali / memuat</v>
          </cell>
          <cell r="E182" t="str">
            <v>T1</v>
          </cell>
          <cell r="F182">
            <v>0.9</v>
          </cell>
          <cell r="G182" t="str">
            <v>menit</v>
          </cell>
        </row>
        <row r="183">
          <cell r="C183" t="str">
            <v>- Lain-lain</v>
          </cell>
          <cell r="E183" t="str">
            <v>T2</v>
          </cell>
          <cell r="F183">
            <v>0.8</v>
          </cell>
          <cell r="G183" t="str">
            <v>menit</v>
          </cell>
        </row>
        <row r="184">
          <cell r="E184" t="str">
            <v>Ts1</v>
          </cell>
          <cell r="F184">
            <v>1.7000000000000002</v>
          </cell>
          <cell r="G184" t="str">
            <v>menit</v>
          </cell>
        </row>
        <row r="185">
          <cell r="C185" t="str">
            <v>Kap. Prod. / jam =</v>
          </cell>
        </row>
        <row r="186">
          <cell r="C186" t="str">
            <v>V  x Fb x Fa x 60</v>
          </cell>
          <cell r="E186" t="str">
            <v>Q1</v>
          </cell>
          <cell r="F186">
            <v>20.583529411764708</v>
          </cell>
          <cell r="G186" t="str">
            <v>M3 / Jam</v>
          </cell>
        </row>
        <row r="187">
          <cell r="C187" t="str">
            <v>Ts1</v>
          </cell>
        </row>
        <row r="189">
          <cell r="C189" t="str">
            <v>Biaya Excavator / M3  =  (1 : Q1) x RpE10</v>
          </cell>
          <cell r="E189" t="str">
            <v>Rp1</v>
          </cell>
          <cell r="F189">
            <v>13972.336534064927</v>
          </cell>
          <cell r="G189" t="str">
            <v>Rupiah</v>
          </cell>
        </row>
        <row r="192">
          <cell r="C192" t="str">
            <v>DUMP TRUCK</v>
          </cell>
          <cell r="E192" t="str">
            <v>(E08)</v>
          </cell>
        </row>
        <row r="193">
          <cell r="C193" t="str">
            <v>Kapasitas bak</v>
          </cell>
          <cell r="E193" t="str">
            <v>V</v>
          </cell>
          <cell r="F193">
            <v>8</v>
          </cell>
          <cell r="G193" t="str">
            <v>M3</v>
          </cell>
        </row>
        <row r="194">
          <cell r="C194" t="str">
            <v>Faktor  efisiensi alat</v>
          </cell>
          <cell r="E194" t="str">
            <v>Fa</v>
          </cell>
          <cell r="F194">
            <v>0.83</v>
          </cell>
          <cell r="G194" t="str">
            <v>-</v>
          </cell>
        </row>
        <row r="195">
          <cell r="C195" t="str">
            <v>Kecepatan rata-rata bermuatan</v>
          </cell>
          <cell r="E195" t="str">
            <v>v1</v>
          </cell>
          <cell r="F195">
            <v>30</v>
          </cell>
          <cell r="G195" t="str">
            <v>KM/Jam</v>
          </cell>
        </row>
        <row r="196">
          <cell r="C196" t="str">
            <v>Kecepatan rata-rata kosong</v>
          </cell>
          <cell r="E196" t="str">
            <v>v2</v>
          </cell>
          <cell r="F196">
            <v>40</v>
          </cell>
          <cell r="G196" t="str">
            <v>KM/Jam</v>
          </cell>
        </row>
        <row r="197">
          <cell r="C197" t="str">
            <v>Waktu  siklus</v>
          </cell>
          <cell r="E197" t="str">
            <v>Ts2</v>
          </cell>
        </row>
        <row r="198">
          <cell r="C198" t="str">
            <v>- Waktu tempuh isi  =  (L/v1) x 60</v>
          </cell>
          <cell r="E198" t="str">
            <v>T1</v>
          </cell>
          <cell r="F198">
            <v>10</v>
          </cell>
          <cell r="G198" t="str">
            <v>menit</v>
          </cell>
        </row>
        <row r="199">
          <cell r="C199" t="str">
            <v>- Waktu tempuh kosong  =  (L/v2) x 60</v>
          </cell>
          <cell r="E199" t="str">
            <v>T2</v>
          </cell>
          <cell r="F199">
            <v>7.5</v>
          </cell>
          <cell r="G199" t="str">
            <v>menit</v>
          </cell>
        </row>
        <row r="200">
          <cell r="C200" t="str">
            <v>- Muat   =  (V/Q1) x 60</v>
          </cell>
          <cell r="E200" t="str">
            <v>T3</v>
          </cell>
          <cell r="F200">
            <v>23.319615912208501</v>
          </cell>
          <cell r="G200" t="str">
            <v>menit</v>
          </cell>
        </row>
        <row r="201">
          <cell r="C201" t="str">
            <v>- Lain-lain</v>
          </cell>
          <cell r="E201" t="str">
            <v>T4</v>
          </cell>
          <cell r="F201">
            <v>1</v>
          </cell>
          <cell r="G201" t="str">
            <v>menit</v>
          </cell>
        </row>
        <row r="202">
          <cell r="E202" t="str">
            <v>Ts2</v>
          </cell>
          <cell r="F202">
            <v>41.819615912208505</v>
          </cell>
          <cell r="G202" t="str">
            <v>menit</v>
          </cell>
        </row>
        <row r="204">
          <cell r="H204" t="str">
            <v xml:space="preserve">Bersambung  </v>
          </cell>
        </row>
        <row r="205">
          <cell r="A205" t="str">
            <v>ANALISA HARGA DASAR SATUAN BAHAN</v>
          </cell>
        </row>
        <row r="207">
          <cell r="A207" t="str">
            <v>Jenis</v>
          </cell>
          <cell r="B207" t="str">
            <v>:</v>
          </cell>
          <cell r="C207" t="str">
            <v>M02  -  Batu Kali</v>
          </cell>
        </row>
        <row r="208">
          <cell r="A208" t="str">
            <v>Lokasi</v>
          </cell>
          <cell r="B208" t="str">
            <v>:</v>
          </cell>
          <cell r="C208" t="str">
            <v>Quarry</v>
          </cell>
        </row>
        <row r="209">
          <cell r="A209" t="str">
            <v>Tujuan</v>
          </cell>
          <cell r="B209" t="str">
            <v>:</v>
          </cell>
          <cell r="C209" t="str">
            <v>Lokasi Pekerjaan</v>
          </cell>
        </row>
        <row r="211">
          <cell r="H211" t="str">
            <v xml:space="preserve">Lanjutan  </v>
          </cell>
        </row>
        <row r="212">
          <cell r="H212" t="str">
            <v>HARGA</v>
          </cell>
        </row>
        <row r="213">
          <cell r="A213" t="str">
            <v>No.</v>
          </cell>
          <cell r="B213" t="str">
            <v>URAIAN</v>
          </cell>
          <cell r="E213" t="str">
            <v>KODE</v>
          </cell>
          <cell r="F213" t="str">
            <v>KOEF.</v>
          </cell>
          <cell r="G213" t="str">
            <v>SATUAN</v>
          </cell>
          <cell r="H213" t="str">
            <v>SATUAN</v>
          </cell>
        </row>
        <row r="214">
          <cell r="H214" t="str">
            <v>(Rp.)</v>
          </cell>
        </row>
        <row r="216">
          <cell r="C216" t="str">
            <v>Kapasitas Produksi / Jam   =</v>
          </cell>
        </row>
        <row r="217">
          <cell r="C217" t="str">
            <v>V x Fa x 60</v>
          </cell>
          <cell r="E217" t="str">
            <v>Q2</v>
          </cell>
          <cell r="F217">
            <v>9.5266298197562858</v>
          </cell>
          <cell r="G217" t="str">
            <v>M3 / Jam</v>
          </cell>
        </row>
        <row r="218">
          <cell r="C218" t="str">
            <v>Ts2</v>
          </cell>
        </row>
        <row r="220">
          <cell r="C220" t="str">
            <v>Biaya Dump Truck / M3  =  (1 : Q2) x RpE08</v>
          </cell>
          <cell r="E220" t="str">
            <v>Rp2</v>
          </cell>
          <cell r="F220">
            <v>16501.113507528054</v>
          </cell>
          <cell r="G220" t="str">
            <v>Rupiah</v>
          </cell>
        </row>
        <row r="223">
          <cell r="A223" t="str">
            <v>IV.</v>
          </cell>
          <cell r="C223" t="str">
            <v>HARGA SATUAN DASAR BAHAN</v>
          </cell>
        </row>
        <row r="224">
          <cell r="C224" t="str">
            <v>DI LOKASI PEKERJAAN</v>
          </cell>
        </row>
        <row r="226">
          <cell r="C226" t="str">
            <v>Harga Satuan Dasar Batu kali   =</v>
          </cell>
        </row>
        <row r="228">
          <cell r="C228" t="str">
            <v>(  RpM02  +  Rp1  +  Rp2  )</v>
          </cell>
          <cell r="E228" t="str">
            <v>M02</v>
          </cell>
          <cell r="F228">
            <v>73973.45004159298</v>
          </cell>
          <cell r="G228" t="str">
            <v>Rupiah</v>
          </cell>
        </row>
        <row r="230">
          <cell r="C230" t="str">
            <v>Dibulatkan   :</v>
          </cell>
          <cell r="E230" t="str">
            <v>M02</v>
          </cell>
          <cell r="F230">
            <v>74000</v>
          </cell>
          <cell r="G230" t="str">
            <v>Rupiah</v>
          </cell>
        </row>
        <row r="373">
          <cell r="A373" t="str">
            <v>ANALISA HARGA DASAR SATUAN BAHAN</v>
          </cell>
        </row>
        <row r="375">
          <cell r="A375" t="str">
            <v>Jenis</v>
          </cell>
          <cell r="B375" t="str">
            <v>:</v>
          </cell>
          <cell r="C375" t="str">
            <v>M07  -  Gravel</v>
          </cell>
        </row>
        <row r="376">
          <cell r="A376" t="str">
            <v>Lokasi</v>
          </cell>
          <cell r="B376" t="str">
            <v>:</v>
          </cell>
          <cell r="C376" t="str">
            <v>Quarry</v>
          </cell>
        </row>
        <row r="377">
          <cell r="A377" t="str">
            <v>Tujuan</v>
          </cell>
          <cell r="B377" t="str">
            <v>:</v>
          </cell>
          <cell r="C377" t="str">
            <v>Base Camp</v>
          </cell>
        </row>
        <row r="380">
          <cell r="H380" t="str">
            <v>HARGA</v>
          </cell>
        </row>
        <row r="381">
          <cell r="A381" t="str">
            <v>No.</v>
          </cell>
          <cell r="B381" t="str">
            <v>URAIAN</v>
          </cell>
          <cell r="E381" t="str">
            <v>KODE</v>
          </cell>
          <cell r="F381" t="str">
            <v>KOEF.</v>
          </cell>
          <cell r="G381" t="str">
            <v>SATUAN</v>
          </cell>
          <cell r="H381" t="str">
            <v>SATUAN</v>
          </cell>
        </row>
        <row r="382">
          <cell r="H382" t="str">
            <v>(Rp.)</v>
          </cell>
        </row>
        <row r="384">
          <cell r="A384" t="str">
            <v>I.</v>
          </cell>
          <cell r="C384" t="str">
            <v>ASUMSI</v>
          </cell>
        </row>
        <row r="385">
          <cell r="A385">
            <v>1</v>
          </cell>
          <cell r="C385" t="str">
            <v>Menggunakan alat berat</v>
          </cell>
        </row>
        <row r="386">
          <cell r="A386">
            <v>2</v>
          </cell>
          <cell r="C386" t="str">
            <v>Kondisi Jalan   :  sedang / baik</v>
          </cell>
        </row>
        <row r="387">
          <cell r="A387">
            <v>3</v>
          </cell>
          <cell r="C387" t="str">
            <v>Jarak Quarry ke Lokasi Pekerjaan</v>
          </cell>
          <cell r="E387" t="str">
            <v>L</v>
          </cell>
          <cell r="F387">
            <v>5</v>
          </cell>
          <cell r="G387" t="str">
            <v>Km</v>
          </cell>
        </row>
        <row r="388">
          <cell r="A388">
            <v>4</v>
          </cell>
          <cell r="C388" t="str">
            <v>Harga satuan Gravel di Quarry</v>
          </cell>
          <cell r="E388" t="str">
            <v>RpM07</v>
          </cell>
          <cell r="F388">
            <v>1</v>
          </cell>
          <cell r="G388" t="str">
            <v>M3</v>
          </cell>
          <cell r="H388">
            <v>29000</v>
          </cell>
        </row>
        <row r="389">
          <cell r="A389">
            <v>5</v>
          </cell>
          <cell r="C389" t="str">
            <v>Harga Satuan Dasar Excavator</v>
          </cell>
          <cell r="E389" t="str">
            <v>RpE10</v>
          </cell>
          <cell r="F389">
            <v>1</v>
          </cell>
          <cell r="G389" t="str">
            <v>Jam</v>
          </cell>
          <cell r="H389">
            <v>287600</v>
          </cell>
        </row>
        <row r="390">
          <cell r="A390">
            <v>6</v>
          </cell>
          <cell r="C390" t="str">
            <v>Harga Satuan Dasar Dump Truck</v>
          </cell>
          <cell r="E390" t="str">
            <v>RpE08</v>
          </cell>
          <cell r="F390">
            <v>1</v>
          </cell>
          <cell r="G390" t="str">
            <v>Jam</v>
          </cell>
          <cell r="H390">
            <v>157200</v>
          </cell>
        </row>
        <row r="392">
          <cell r="A392" t="str">
            <v>II.</v>
          </cell>
          <cell r="C392" t="str">
            <v>URUTAN KERJA</v>
          </cell>
        </row>
        <row r="393">
          <cell r="A393">
            <v>1</v>
          </cell>
          <cell r="C393" t="str">
            <v>Gravel digali dengan Excavator</v>
          </cell>
        </row>
        <row r="394">
          <cell r="A394">
            <v>2</v>
          </cell>
          <cell r="C394" t="str">
            <v>Excavator sekaligus memuat gravel</v>
          </cell>
        </row>
        <row r="395">
          <cell r="C395" t="str">
            <v>hasil galian ke dalam Dump Truck</v>
          </cell>
        </row>
        <row r="396">
          <cell r="A396">
            <v>3</v>
          </cell>
          <cell r="C396" t="str">
            <v>Dump Truck mengangkut gravel ke</v>
          </cell>
        </row>
        <row r="397">
          <cell r="C397" t="str">
            <v>lokasi pekerjaan</v>
          </cell>
        </row>
        <row r="399">
          <cell r="A399" t="str">
            <v>III.</v>
          </cell>
          <cell r="C399" t="str">
            <v>PERHITUNGAN</v>
          </cell>
        </row>
        <row r="401">
          <cell r="C401" t="str">
            <v>EXCAVATOR</v>
          </cell>
          <cell r="E401" t="str">
            <v>(E10)</v>
          </cell>
        </row>
        <row r="402">
          <cell r="C402" t="str">
            <v>Kapasitas Bucket</v>
          </cell>
          <cell r="E402" t="str">
            <v>V</v>
          </cell>
          <cell r="F402">
            <v>0.8</v>
          </cell>
          <cell r="G402" t="str">
            <v>M3</v>
          </cell>
        </row>
        <row r="403">
          <cell r="C403" t="str">
            <v>Faktor Bucket</v>
          </cell>
          <cell r="E403" t="str">
            <v>Fb</v>
          </cell>
          <cell r="F403">
            <v>0.75</v>
          </cell>
          <cell r="G403" t="str">
            <v>-</v>
          </cell>
        </row>
        <row r="404">
          <cell r="C404" t="str">
            <v>Faktor  Efisiensi alat</v>
          </cell>
          <cell r="E404" t="str">
            <v>Fa</v>
          </cell>
          <cell r="F404">
            <v>0.83</v>
          </cell>
          <cell r="G404" t="str">
            <v>-</v>
          </cell>
        </row>
        <row r="405">
          <cell r="C405" t="str">
            <v>Waktu siklus</v>
          </cell>
          <cell r="E405" t="str">
            <v>Ts1</v>
          </cell>
        </row>
        <row r="406">
          <cell r="C406" t="str">
            <v>- Menggali / memuat</v>
          </cell>
          <cell r="E406" t="str">
            <v>T1</v>
          </cell>
          <cell r="F406">
            <v>0.9</v>
          </cell>
          <cell r="G406" t="str">
            <v>menit</v>
          </cell>
        </row>
        <row r="407">
          <cell r="C407" t="str">
            <v>- Lain-lain</v>
          </cell>
          <cell r="E407" t="str">
            <v>T2</v>
          </cell>
          <cell r="F407">
            <v>0.5</v>
          </cell>
          <cell r="G407" t="str">
            <v>menit</v>
          </cell>
        </row>
        <row r="408">
          <cell r="E408" t="str">
            <v>Ts1</v>
          </cell>
          <cell r="F408">
            <v>1.4</v>
          </cell>
          <cell r="G408" t="str">
            <v>menit</v>
          </cell>
        </row>
        <row r="409">
          <cell r="C409" t="str">
            <v>Kap. Prod. / jam =</v>
          </cell>
        </row>
        <row r="410">
          <cell r="C410" t="str">
            <v>V  x Fb x Fa x 60</v>
          </cell>
          <cell r="E410" t="str">
            <v>Q1</v>
          </cell>
          <cell r="F410">
            <v>21.342857142857145</v>
          </cell>
          <cell r="G410" t="str">
            <v>M3 / Jam</v>
          </cell>
        </row>
        <row r="411">
          <cell r="C411" t="str">
            <v>Ts1</v>
          </cell>
        </row>
        <row r="413">
          <cell r="C413" t="str">
            <v>Biaya Excavator / M3  =  (1 : Q1) x RpE10</v>
          </cell>
          <cell r="E413" t="str">
            <v>Rp1</v>
          </cell>
          <cell r="F413">
            <v>13475.234270414991</v>
          </cell>
          <cell r="G413" t="str">
            <v>Rupiah</v>
          </cell>
        </row>
        <row r="416">
          <cell r="C416" t="str">
            <v>DUMP TRUCK</v>
          </cell>
          <cell r="E416" t="str">
            <v>(E08)</v>
          </cell>
        </row>
        <row r="417">
          <cell r="C417" t="str">
            <v>Kapasitas bak</v>
          </cell>
          <cell r="E417" t="str">
            <v>V</v>
          </cell>
          <cell r="F417">
            <v>16</v>
          </cell>
          <cell r="G417" t="str">
            <v>M3</v>
          </cell>
        </row>
        <row r="418">
          <cell r="C418" t="str">
            <v>Faktor  efisiensi alat</v>
          </cell>
          <cell r="E418" t="str">
            <v>Fa</v>
          </cell>
          <cell r="F418">
            <v>0.83</v>
          </cell>
          <cell r="G418" t="str">
            <v>-</v>
          </cell>
        </row>
        <row r="419">
          <cell r="C419" t="str">
            <v>Kecepatan rata-rata bermuatan</v>
          </cell>
          <cell r="E419" t="str">
            <v>v1</v>
          </cell>
          <cell r="F419">
            <v>20</v>
          </cell>
          <cell r="G419" t="str">
            <v>KM/Jam</v>
          </cell>
        </row>
        <row r="420">
          <cell r="C420" t="str">
            <v>Kecepatan rata-rata kosong</v>
          </cell>
          <cell r="E420" t="str">
            <v>v2</v>
          </cell>
          <cell r="F420">
            <v>40</v>
          </cell>
          <cell r="G420" t="str">
            <v>KM/Jam</v>
          </cell>
        </row>
        <row r="421">
          <cell r="C421" t="str">
            <v>Waktu  siklus</v>
          </cell>
          <cell r="E421" t="str">
            <v>Ts2</v>
          </cell>
        </row>
        <row r="422">
          <cell r="C422" t="str">
            <v>- Waktu tempuh isi  =  (L/v1) x 60</v>
          </cell>
          <cell r="E422" t="str">
            <v>T1</v>
          </cell>
          <cell r="F422">
            <v>15</v>
          </cell>
          <cell r="G422" t="str">
            <v>menit</v>
          </cell>
        </row>
        <row r="423">
          <cell r="C423" t="str">
            <v>- Waktu tempuh kosong  =  (L/v2) x 60</v>
          </cell>
          <cell r="E423" t="str">
            <v>T2</v>
          </cell>
          <cell r="F423">
            <v>7.5</v>
          </cell>
          <cell r="G423" t="str">
            <v>menit</v>
          </cell>
        </row>
        <row r="424">
          <cell r="C424" t="str">
            <v>- Muat   =  (V/Q1) x 60</v>
          </cell>
          <cell r="E424" t="str">
            <v>T3</v>
          </cell>
          <cell r="F424">
            <v>44.97991967871485</v>
          </cell>
          <cell r="G424" t="str">
            <v>menit</v>
          </cell>
        </row>
        <row r="425">
          <cell r="C425" t="str">
            <v>- Lain-lain</v>
          </cell>
          <cell r="E425" t="str">
            <v>T4</v>
          </cell>
          <cell r="F425">
            <v>1</v>
          </cell>
          <cell r="G425" t="str">
            <v>menit</v>
          </cell>
        </row>
        <row r="426">
          <cell r="E426" t="str">
            <v>Ts2</v>
          </cell>
          <cell r="F426">
            <v>68.47991967871485</v>
          </cell>
          <cell r="G426" t="str">
            <v>menit</v>
          </cell>
        </row>
        <row r="428">
          <cell r="H428" t="str">
            <v xml:space="preserve">Bersambung  </v>
          </cell>
        </row>
        <row r="429">
          <cell r="A429" t="str">
            <v>ANALISA HARGA DASAR SATUAN BAHAN</v>
          </cell>
        </row>
        <row r="431">
          <cell r="A431" t="str">
            <v>Jenis</v>
          </cell>
          <cell r="B431" t="str">
            <v>:</v>
          </cell>
          <cell r="C431" t="str">
            <v>M07  -  Gravel</v>
          </cell>
        </row>
        <row r="432">
          <cell r="A432" t="str">
            <v>Lokasi</v>
          </cell>
          <cell r="B432" t="str">
            <v>:</v>
          </cell>
          <cell r="C432" t="str">
            <v>Quarry</v>
          </cell>
        </row>
        <row r="433">
          <cell r="A433" t="str">
            <v>Tujuan</v>
          </cell>
          <cell r="B433" t="str">
            <v>:</v>
          </cell>
          <cell r="C433" t="str">
            <v>Base Camp</v>
          </cell>
        </row>
        <row r="435">
          <cell r="H435" t="str">
            <v xml:space="preserve">Lanjutan  </v>
          </cell>
        </row>
        <row r="436">
          <cell r="H436" t="str">
            <v>HARGA</v>
          </cell>
        </row>
        <row r="437">
          <cell r="A437" t="str">
            <v>No.</v>
          </cell>
          <cell r="B437" t="str">
            <v>URAIAN</v>
          </cell>
          <cell r="E437" t="str">
            <v>KODE</v>
          </cell>
          <cell r="F437" t="str">
            <v>KOEF.</v>
          </cell>
          <cell r="G437" t="str">
            <v>SATUAN</v>
          </cell>
          <cell r="H437" t="str">
            <v>SATUAN</v>
          </cell>
        </row>
        <row r="438">
          <cell r="H438" t="str">
            <v>(Rp.)</v>
          </cell>
        </row>
        <row r="440">
          <cell r="C440" t="str">
            <v>Kapasitas Produksi / Jam   =</v>
          </cell>
        </row>
        <row r="441">
          <cell r="C441" t="str">
            <v>V x Fa x 60</v>
          </cell>
          <cell r="E441" t="str">
            <v>Q2</v>
          </cell>
          <cell r="F441">
            <v>11.635527666187727</v>
          </cell>
          <cell r="G441" t="str">
            <v>M3 / Jam</v>
          </cell>
        </row>
        <row r="442">
          <cell r="C442" t="str">
            <v>Ts2</v>
          </cell>
        </row>
        <row r="444">
          <cell r="C444" t="str">
            <v>Biaya Dump Truck / M3  =  (1 : Q2) x RpE08</v>
          </cell>
          <cell r="E444" t="str">
            <v>Rp2</v>
          </cell>
          <cell r="F444">
            <v>13510.345599264527</v>
          </cell>
          <cell r="G444" t="str">
            <v>Rupiah</v>
          </cell>
        </row>
        <row r="447">
          <cell r="A447" t="str">
            <v>IV.</v>
          </cell>
          <cell r="C447" t="str">
            <v>HARGA SATUAN DASAR BAHAN</v>
          </cell>
        </row>
        <row r="448">
          <cell r="C448" t="str">
            <v>DI LOKASI BASE CAMP</v>
          </cell>
        </row>
        <row r="450">
          <cell r="C450" t="str">
            <v>Harga Satuan Dasar Gravel   =</v>
          </cell>
        </row>
        <row r="452">
          <cell r="C452" t="str">
            <v>(  RpM07  +  Rp1  +  Rp2  )</v>
          </cell>
          <cell r="E452" t="str">
            <v>M07</v>
          </cell>
          <cell r="F452">
            <v>55985.579869679517</v>
          </cell>
          <cell r="G452" t="str">
            <v>Rupiah</v>
          </cell>
        </row>
        <row r="454">
          <cell r="C454" t="str">
            <v>Dibulatkan   :</v>
          </cell>
          <cell r="E454" t="str">
            <v>M07</v>
          </cell>
          <cell r="F454">
            <v>56000</v>
          </cell>
          <cell r="G454" t="str">
            <v>Rupiah</v>
          </cell>
        </row>
        <row r="485">
          <cell r="A485" t="str">
            <v>ANALISA HARGA DASAR SATUAN BAHAN</v>
          </cell>
        </row>
        <row r="487">
          <cell r="A487" t="str">
            <v>Jenis</v>
          </cell>
          <cell r="B487" t="str">
            <v>:</v>
          </cell>
          <cell r="C487" t="str">
            <v>M16 -  Sirtu</v>
          </cell>
        </row>
        <row r="488">
          <cell r="A488" t="str">
            <v>Lokasi</v>
          </cell>
          <cell r="B488" t="str">
            <v>:</v>
          </cell>
          <cell r="C488" t="str">
            <v>Quarry</v>
          </cell>
        </row>
        <row r="489">
          <cell r="A489" t="str">
            <v>Tujuan</v>
          </cell>
          <cell r="B489" t="str">
            <v>:</v>
          </cell>
          <cell r="C489" t="str">
            <v>Lokasi Pekerjaan</v>
          </cell>
        </row>
        <row r="492">
          <cell r="H492" t="str">
            <v>HARGA</v>
          </cell>
        </row>
        <row r="493">
          <cell r="A493" t="str">
            <v>No.</v>
          </cell>
          <cell r="B493" t="str">
            <v>URAIAN</v>
          </cell>
          <cell r="E493" t="str">
            <v>KODE</v>
          </cell>
          <cell r="F493" t="str">
            <v>KOEF.</v>
          </cell>
          <cell r="G493" t="str">
            <v>SATUAN</v>
          </cell>
          <cell r="H493" t="str">
            <v>SATUAN</v>
          </cell>
        </row>
        <row r="494">
          <cell r="H494" t="str">
            <v>(Rp.)</v>
          </cell>
        </row>
        <row r="496">
          <cell r="A496" t="str">
            <v>I.</v>
          </cell>
          <cell r="C496" t="str">
            <v>ASUMSI</v>
          </cell>
        </row>
        <row r="497">
          <cell r="A497">
            <v>1</v>
          </cell>
          <cell r="C497" t="str">
            <v>Menggunakan alat berat</v>
          </cell>
        </row>
        <row r="498">
          <cell r="A498">
            <v>2</v>
          </cell>
          <cell r="C498" t="str">
            <v>Kondisi Jalan   :  sedang / baik</v>
          </cell>
        </row>
        <row r="499">
          <cell r="A499">
            <v>3</v>
          </cell>
          <cell r="C499" t="str">
            <v>Jarak Quarry ke lokasi Base Camp</v>
          </cell>
          <cell r="E499" t="str">
            <v>L</v>
          </cell>
          <cell r="F499">
            <v>5</v>
          </cell>
          <cell r="G499" t="str">
            <v>Km</v>
          </cell>
        </row>
        <row r="500">
          <cell r="A500">
            <v>4</v>
          </cell>
          <cell r="C500" t="str">
            <v>Harga satuan Sirtu di Quarry</v>
          </cell>
          <cell r="E500" t="str">
            <v>RpM16</v>
          </cell>
          <cell r="F500">
            <v>1</v>
          </cell>
          <cell r="G500" t="str">
            <v>M3</v>
          </cell>
          <cell r="H500">
            <v>29000</v>
          </cell>
        </row>
        <row r="501">
          <cell r="A501">
            <v>5</v>
          </cell>
          <cell r="C501" t="str">
            <v>Harga Satuan Dasar Excavator</v>
          </cell>
          <cell r="E501" t="str">
            <v>RpE10</v>
          </cell>
          <cell r="F501">
            <v>1</v>
          </cell>
          <cell r="G501" t="str">
            <v>Jam</v>
          </cell>
          <cell r="H501">
            <v>287600</v>
          </cell>
        </row>
        <row r="502">
          <cell r="A502">
            <v>6</v>
          </cell>
          <cell r="C502" t="str">
            <v>Harga Satuan Dasar Dump Truck</v>
          </cell>
          <cell r="E502" t="str">
            <v>RpE08</v>
          </cell>
          <cell r="F502">
            <v>1</v>
          </cell>
          <cell r="G502" t="str">
            <v>Jam</v>
          </cell>
          <cell r="H502">
            <v>157200</v>
          </cell>
        </row>
        <row r="504">
          <cell r="A504" t="str">
            <v>II.</v>
          </cell>
          <cell r="C504" t="str">
            <v>URUTAN KERJA</v>
          </cell>
        </row>
        <row r="505">
          <cell r="A505">
            <v>1</v>
          </cell>
          <cell r="C505" t="str">
            <v>Sirtu digali dengan Excavator</v>
          </cell>
        </row>
        <row r="506">
          <cell r="A506">
            <v>2</v>
          </cell>
          <cell r="C506" t="str">
            <v>Excavator sekaligus memuat sirtu hasil</v>
          </cell>
        </row>
        <row r="507">
          <cell r="C507" t="str">
            <v>galian ke dalam Dump Truck</v>
          </cell>
        </row>
        <row r="508">
          <cell r="A508">
            <v>3</v>
          </cell>
          <cell r="C508" t="str">
            <v>Dump Truck mengangkut sirtu ke lokasi</v>
          </cell>
        </row>
        <row r="509">
          <cell r="C509" t="str">
            <v>Base Camp</v>
          </cell>
        </row>
        <row r="511">
          <cell r="A511" t="str">
            <v>III.</v>
          </cell>
          <cell r="C511" t="str">
            <v>PERHITUNGAN</v>
          </cell>
        </row>
        <row r="513">
          <cell r="C513" t="str">
            <v>EXCAVATOR</v>
          </cell>
          <cell r="E513" t="str">
            <v>(E10)</v>
          </cell>
        </row>
        <row r="514">
          <cell r="C514" t="str">
            <v>Kapasitas Bucket</v>
          </cell>
          <cell r="E514" t="str">
            <v>V</v>
          </cell>
          <cell r="F514">
            <v>0.8</v>
          </cell>
          <cell r="G514" t="str">
            <v>M3</v>
          </cell>
        </row>
        <row r="515">
          <cell r="C515" t="str">
            <v>Faktor Bucket</v>
          </cell>
          <cell r="E515" t="str">
            <v>Fb</v>
          </cell>
          <cell r="F515">
            <v>0.9</v>
          </cell>
          <cell r="G515" t="str">
            <v>-</v>
          </cell>
        </row>
        <row r="516">
          <cell r="C516" t="str">
            <v>Faktor  Efisiensi alat</v>
          </cell>
          <cell r="E516" t="str">
            <v>Fa</v>
          </cell>
          <cell r="F516">
            <v>0.83</v>
          </cell>
          <cell r="G516" t="str">
            <v>-</v>
          </cell>
        </row>
        <row r="517">
          <cell r="C517" t="str">
            <v>Waktu siklus</v>
          </cell>
          <cell r="E517" t="str">
            <v>Ts1</v>
          </cell>
        </row>
        <row r="518">
          <cell r="C518" t="str">
            <v>- Menggali / memuat</v>
          </cell>
          <cell r="E518" t="str">
            <v>T1</v>
          </cell>
          <cell r="F518">
            <v>0.4</v>
          </cell>
          <cell r="G518" t="str">
            <v>menit</v>
          </cell>
        </row>
        <row r="519">
          <cell r="C519" t="str">
            <v>- Lain-lain</v>
          </cell>
          <cell r="E519" t="str">
            <v>T2</v>
          </cell>
          <cell r="F519">
            <v>0.4</v>
          </cell>
          <cell r="G519" t="str">
            <v>menit</v>
          </cell>
        </row>
        <row r="520">
          <cell r="E520" t="str">
            <v>Ts1</v>
          </cell>
          <cell r="F520">
            <v>0.8</v>
          </cell>
          <cell r="G520" t="str">
            <v>menit</v>
          </cell>
        </row>
        <row r="521">
          <cell r="C521" t="str">
            <v>Kap. Prod. / jam =</v>
          </cell>
        </row>
        <row r="522">
          <cell r="C522" t="str">
            <v>V  x Fb x Fa x 60</v>
          </cell>
          <cell r="E522" t="str">
            <v>Q1</v>
          </cell>
          <cell r="F522">
            <v>44.82</v>
          </cell>
          <cell r="G522" t="str">
            <v>M3 / Jam</v>
          </cell>
        </row>
        <row r="523">
          <cell r="C523" t="str">
            <v>Ts1</v>
          </cell>
        </row>
        <row r="525">
          <cell r="C525" t="str">
            <v>Biaya Excavator / M3  =  (1 : Q1) x RpE10</v>
          </cell>
          <cell r="E525" t="str">
            <v>Rp1</v>
          </cell>
          <cell r="F525">
            <v>6416.7782240071392</v>
          </cell>
          <cell r="G525" t="str">
            <v>Rupiah</v>
          </cell>
        </row>
        <row r="528">
          <cell r="C528" t="str">
            <v>DUMP TRUCK</v>
          </cell>
          <cell r="E528" t="str">
            <v>(E08)</v>
          </cell>
        </row>
        <row r="529">
          <cell r="C529" t="str">
            <v>Kapasitas bak</v>
          </cell>
          <cell r="E529" t="str">
            <v>V</v>
          </cell>
          <cell r="F529">
            <v>14</v>
          </cell>
          <cell r="G529" t="str">
            <v>M3</v>
          </cell>
        </row>
        <row r="530">
          <cell r="C530" t="str">
            <v>Faktor  efisiensi alat</v>
          </cell>
          <cell r="E530" t="str">
            <v>Fa</v>
          </cell>
          <cell r="F530">
            <v>0.9</v>
          </cell>
          <cell r="G530" t="str">
            <v>-</v>
          </cell>
        </row>
        <row r="531">
          <cell r="C531" t="str">
            <v>Kecepatan rata-rata bermuatan</v>
          </cell>
          <cell r="E531" t="str">
            <v>v1</v>
          </cell>
          <cell r="F531">
            <v>40</v>
          </cell>
          <cell r="G531" t="str">
            <v>KM/Jam</v>
          </cell>
        </row>
        <row r="532">
          <cell r="C532" t="str">
            <v>Kecepatan rata-rata kosong</v>
          </cell>
          <cell r="E532" t="str">
            <v>v2</v>
          </cell>
          <cell r="F532">
            <v>50</v>
          </cell>
          <cell r="G532" t="str">
            <v>KM/Jam</v>
          </cell>
        </row>
        <row r="533">
          <cell r="C533" t="str">
            <v>Waktu  siklus</v>
          </cell>
          <cell r="E533" t="str">
            <v>Ts2</v>
          </cell>
        </row>
        <row r="534">
          <cell r="C534" t="str">
            <v>- Waktu tempuh isi  =  (L/v1) x 60</v>
          </cell>
          <cell r="E534" t="str">
            <v>T1</v>
          </cell>
          <cell r="F534">
            <v>7.5</v>
          </cell>
          <cell r="G534" t="str">
            <v>menit</v>
          </cell>
        </row>
        <row r="535">
          <cell r="C535" t="str">
            <v>- Waktu tempuh kosong  =  (L/v2) x 60</v>
          </cell>
          <cell r="E535" t="str">
            <v>T2</v>
          </cell>
          <cell r="F535">
            <v>6</v>
          </cell>
          <cell r="G535" t="str">
            <v>menit</v>
          </cell>
        </row>
        <row r="536">
          <cell r="C536" t="str">
            <v>- Muat   =  (V/Q1) x 60</v>
          </cell>
          <cell r="E536" t="str">
            <v>T3</v>
          </cell>
          <cell r="F536">
            <v>18.741633199464527</v>
          </cell>
          <cell r="G536" t="str">
            <v>menit</v>
          </cell>
        </row>
        <row r="537">
          <cell r="C537" t="str">
            <v>- Lain-lain</v>
          </cell>
          <cell r="E537" t="str">
            <v>T4</v>
          </cell>
          <cell r="F537">
            <v>1</v>
          </cell>
          <cell r="G537" t="str">
            <v>menit</v>
          </cell>
        </row>
        <row r="538">
          <cell r="E538" t="str">
            <v>Ts2</v>
          </cell>
          <cell r="F538">
            <v>33.24163319946453</v>
          </cell>
          <cell r="G538" t="str">
            <v>menit</v>
          </cell>
        </row>
        <row r="540">
          <cell r="H540" t="str">
            <v xml:space="preserve">Bersambung  </v>
          </cell>
        </row>
        <row r="541">
          <cell r="A541" t="str">
            <v>ANALISA HARGA DASAR SATUAN BAHAN</v>
          </cell>
        </row>
        <row r="543">
          <cell r="A543" t="str">
            <v>Jenis</v>
          </cell>
          <cell r="B543" t="str">
            <v>:</v>
          </cell>
          <cell r="C543" t="str">
            <v>M16 -  Sirtu</v>
          </cell>
        </row>
        <row r="544">
          <cell r="A544" t="str">
            <v>Lokasi</v>
          </cell>
          <cell r="B544" t="str">
            <v>:</v>
          </cell>
          <cell r="C544" t="str">
            <v>Quarry</v>
          </cell>
        </row>
        <row r="545">
          <cell r="A545" t="str">
            <v>Tujuan</v>
          </cell>
          <cell r="B545" t="str">
            <v>:</v>
          </cell>
          <cell r="C545" t="str">
            <v>Lokasi Pekerjaan</v>
          </cell>
        </row>
        <row r="547">
          <cell r="H547" t="str">
            <v xml:space="preserve">Lanjutan  </v>
          </cell>
        </row>
        <row r="548">
          <cell r="H548" t="str">
            <v>HARGA</v>
          </cell>
        </row>
        <row r="549">
          <cell r="A549" t="str">
            <v>No.</v>
          </cell>
          <cell r="B549" t="str">
            <v>URAIAN</v>
          </cell>
          <cell r="E549" t="str">
            <v>KODE</v>
          </cell>
          <cell r="F549" t="str">
            <v>KOEF.</v>
          </cell>
          <cell r="G549" t="str">
            <v>SATUAN</v>
          </cell>
          <cell r="H549" t="str">
            <v>SATUAN</v>
          </cell>
        </row>
        <row r="550">
          <cell r="H550" t="str">
            <v>(Rp.)</v>
          </cell>
        </row>
        <row r="552">
          <cell r="C552" t="str">
            <v>Kapasitas Produksi / Jam   =</v>
          </cell>
        </row>
        <row r="553">
          <cell r="C553" t="str">
            <v>V x Fa x 60</v>
          </cell>
          <cell r="E553" t="str">
            <v>Q2</v>
          </cell>
          <cell r="F553">
            <v>22.742564887340674</v>
          </cell>
          <cell r="G553" t="str">
            <v>M3 / Jam</v>
          </cell>
        </row>
        <row r="554">
          <cell r="C554" t="str">
            <v>Ts2</v>
          </cell>
        </row>
        <row r="556">
          <cell r="C556" t="str">
            <v>Biaya Dump Truck / M3  =  (1 : Q2) x RpE08</v>
          </cell>
          <cell r="E556" t="str">
            <v>Rp2</v>
          </cell>
          <cell r="F556">
            <v>6912.1491256029412</v>
          </cell>
          <cell r="G556" t="str">
            <v>Rupiah</v>
          </cell>
        </row>
        <row r="559">
          <cell r="A559" t="str">
            <v>IV.</v>
          </cell>
          <cell r="C559" t="str">
            <v>HARGA SATUAN DASAR BAHAN</v>
          </cell>
        </row>
        <row r="560">
          <cell r="C560" t="str">
            <v>DI LOKASI PEKERJAAN</v>
          </cell>
        </row>
        <row r="562">
          <cell r="C562" t="str">
            <v>Harga Satuan Dasar Sirtu   =</v>
          </cell>
        </row>
        <row r="564">
          <cell r="C564" t="str">
            <v>(  RpM16  +  Rp1  +  Rp2  )</v>
          </cell>
          <cell r="E564" t="str">
            <v>M16</v>
          </cell>
          <cell r="F564">
            <v>42328.92734961008</v>
          </cell>
          <cell r="G564" t="str">
            <v>Rupiah</v>
          </cell>
        </row>
        <row r="566">
          <cell r="C566" t="str">
            <v>Dibulatkan   :</v>
          </cell>
          <cell r="E566" t="str">
            <v>M16</v>
          </cell>
          <cell r="F566">
            <v>42300</v>
          </cell>
          <cell r="G566" t="str">
            <v>Rupiah</v>
          </cell>
        </row>
        <row r="597">
          <cell r="A597" t="str">
            <v>ANALISA HARGA DASAR SATUAN BAHAN</v>
          </cell>
        </row>
        <row r="599">
          <cell r="A599" t="str">
            <v>Jenis</v>
          </cell>
          <cell r="B599" t="str">
            <v>:</v>
          </cell>
          <cell r="C599" t="str">
            <v>Tanah Urug</v>
          </cell>
        </row>
        <row r="600">
          <cell r="A600" t="str">
            <v>Lokasi</v>
          </cell>
          <cell r="B600" t="str">
            <v>:</v>
          </cell>
          <cell r="C600" t="str">
            <v>Quarry</v>
          </cell>
        </row>
        <row r="601">
          <cell r="A601" t="str">
            <v>Tujuan</v>
          </cell>
          <cell r="B601" t="str">
            <v>:</v>
          </cell>
          <cell r="C601" t="str">
            <v>Lokasi Pekerjaan</v>
          </cell>
        </row>
        <row r="604">
          <cell r="H604" t="str">
            <v>HARGA</v>
          </cell>
        </row>
        <row r="605">
          <cell r="A605" t="str">
            <v>No.</v>
          </cell>
          <cell r="B605" t="str">
            <v>URAIAN</v>
          </cell>
          <cell r="E605" t="str">
            <v>KODE</v>
          </cell>
          <cell r="F605" t="str">
            <v>KOEF.</v>
          </cell>
          <cell r="G605" t="str">
            <v>SATUAN</v>
          </cell>
          <cell r="H605" t="str">
            <v>SATUAN</v>
          </cell>
        </row>
        <row r="606">
          <cell r="H606" t="str">
            <v>(Rp.)</v>
          </cell>
        </row>
        <row r="608">
          <cell r="A608" t="str">
            <v>I.</v>
          </cell>
          <cell r="C608" t="str">
            <v>ASUMSI</v>
          </cell>
        </row>
        <row r="609">
          <cell r="A609">
            <v>1</v>
          </cell>
          <cell r="C609" t="str">
            <v>Menggunakan alat berat</v>
          </cell>
        </row>
        <row r="610">
          <cell r="A610">
            <v>2</v>
          </cell>
          <cell r="C610" t="str">
            <v>Kondisi Jalan   :  sedang / baik</v>
          </cell>
        </row>
        <row r="611">
          <cell r="A611">
            <v>3</v>
          </cell>
          <cell r="C611" t="str">
            <v>Jarak Quarry ke lokasi pekerjaan</v>
          </cell>
          <cell r="E611" t="str">
            <v>L</v>
          </cell>
          <cell r="F611">
            <v>1</v>
          </cell>
          <cell r="G611" t="str">
            <v>Km</v>
          </cell>
        </row>
        <row r="612">
          <cell r="A612">
            <v>4</v>
          </cell>
          <cell r="C612" t="str">
            <v>Harga satuan pasir urug di Quarry</v>
          </cell>
          <cell r="E612" t="str">
            <v>RpM44</v>
          </cell>
          <cell r="F612">
            <v>1</v>
          </cell>
          <cell r="G612" t="str">
            <v>M3</v>
          </cell>
          <cell r="H612">
            <v>29000</v>
          </cell>
        </row>
        <row r="613">
          <cell r="A613">
            <v>5</v>
          </cell>
          <cell r="C613" t="str">
            <v>Harga Satuan Dasar Excavator</v>
          </cell>
          <cell r="E613" t="str">
            <v>RpE10</v>
          </cell>
          <cell r="F613">
            <v>1</v>
          </cell>
          <cell r="G613" t="str">
            <v>Jam</v>
          </cell>
          <cell r="H613">
            <v>287600</v>
          </cell>
        </row>
        <row r="614">
          <cell r="A614">
            <v>6</v>
          </cell>
          <cell r="C614" t="str">
            <v>Harga Satuan Dasar Dump Truck</v>
          </cell>
          <cell r="E614" t="str">
            <v>RpE08</v>
          </cell>
          <cell r="F614">
            <v>1</v>
          </cell>
          <cell r="G614" t="str">
            <v>Jam</v>
          </cell>
          <cell r="H614">
            <v>157200</v>
          </cell>
        </row>
        <row r="616">
          <cell r="A616" t="str">
            <v>II.</v>
          </cell>
          <cell r="C616" t="str">
            <v>URUTAN KERJA</v>
          </cell>
        </row>
        <row r="617">
          <cell r="A617">
            <v>1</v>
          </cell>
          <cell r="C617" t="str">
            <v>pasir urug digali dengan Excavator</v>
          </cell>
        </row>
        <row r="618">
          <cell r="A618">
            <v>2</v>
          </cell>
          <cell r="C618" t="str">
            <v>Excavator sekaligus memuat pasir urug</v>
          </cell>
        </row>
        <row r="619">
          <cell r="C619" t="str">
            <v>hasil galian ke dalam Dump Truck</v>
          </cell>
        </row>
        <row r="620">
          <cell r="A620">
            <v>3</v>
          </cell>
          <cell r="C620" t="str">
            <v>Dump Truck mengangkut pasir urug</v>
          </cell>
        </row>
        <row r="621">
          <cell r="C621" t="str">
            <v>ke lokasi pekerjaan</v>
          </cell>
        </row>
        <row r="623">
          <cell r="A623" t="str">
            <v>III.</v>
          </cell>
          <cell r="C623" t="str">
            <v>PERHITUNGAN</v>
          </cell>
        </row>
        <row r="625">
          <cell r="C625" t="str">
            <v>EXCAVATOR</v>
          </cell>
          <cell r="E625" t="str">
            <v>(E10)</v>
          </cell>
        </row>
        <row r="626">
          <cell r="C626" t="str">
            <v>Kapasitas Bucket</v>
          </cell>
          <cell r="E626" t="str">
            <v>V</v>
          </cell>
          <cell r="F626">
            <v>0.8</v>
          </cell>
          <cell r="G626" t="str">
            <v>M3</v>
          </cell>
        </row>
        <row r="627">
          <cell r="C627" t="str">
            <v>Faktor Bucket</v>
          </cell>
          <cell r="E627" t="str">
            <v>Fb</v>
          </cell>
          <cell r="F627">
            <v>0.9</v>
          </cell>
          <cell r="G627" t="str">
            <v>-</v>
          </cell>
        </row>
        <row r="628">
          <cell r="C628" t="str">
            <v>Faktor  Efisiensi alat</v>
          </cell>
          <cell r="E628" t="str">
            <v>Fa</v>
          </cell>
          <cell r="F628">
            <v>0.83</v>
          </cell>
          <cell r="G628" t="str">
            <v>-</v>
          </cell>
        </row>
        <row r="629">
          <cell r="C629" t="str">
            <v>Waktu siklus</v>
          </cell>
          <cell r="E629" t="str">
            <v>Ts1</v>
          </cell>
        </row>
        <row r="630">
          <cell r="C630" t="str">
            <v>- Menggali / memuat</v>
          </cell>
          <cell r="E630" t="str">
            <v>T1</v>
          </cell>
          <cell r="F630">
            <v>0.5</v>
          </cell>
          <cell r="G630" t="str">
            <v>menit</v>
          </cell>
        </row>
        <row r="631">
          <cell r="C631" t="str">
            <v>- Lain-lain</v>
          </cell>
          <cell r="E631" t="str">
            <v>T2</v>
          </cell>
          <cell r="F631">
            <v>0.1</v>
          </cell>
          <cell r="G631" t="str">
            <v>menit</v>
          </cell>
        </row>
        <row r="632">
          <cell r="E632" t="str">
            <v>Ts1</v>
          </cell>
          <cell r="F632">
            <v>0.6</v>
          </cell>
          <cell r="G632" t="str">
            <v>menit</v>
          </cell>
        </row>
        <row r="633">
          <cell r="C633" t="str">
            <v>Kap. Prod. / jam =</v>
          </cell>
        </row>
        <row r="634">
          <cell r="C634" t="str">
            <v>V  x Fb x Fa x 60</v>
          </cell>
          <cell r="E634" t="str">
            <v>Q1</v>
          </cell>
          <cell r="F634">
            <v>59.760000000000005</v>
          </cell>
          <cell r="G634" t="str">
            <v>M3 / Jam</v>
          </cell>
        </row>
        <row r="635">
          <cell r="C635" t="str">
            <v>Ts1</v>
          </cell>
        </row>
        <row r="637">
          <cell r="C637" t="str">
            <v>Biaya Excavator / M3  =  (1 : Q1) x RpE10</v>
          </cell>
          <cell r="E637" t="str">
            <v>Rp1</v>
          </cell>
          <cell r="F637">
            <v>4812.5836680053544</v>
          </cell>
          <cell r="G637" t="str">
            <v>Rupiah</v>
          </cell>
        </row>
        <row r="640">
          <cell r="C640" t="str">
            <v>DUMP TRUCK</v>
          </cell>
          <cell r="E640" t="str">
            <v>(E08)</v>
          </cell>
        </row>
        <row r="641">
          <cell r="C641" t="str">
            <v>Kapasitas bak</v>
          </cell>
          <cell r="E641" t="str">
            <v>V</v>
          </cell>
          <cell r="F641">
            <v>14</v>
          </cell>
          <cell r="G641" t="str">
            <v>M3</v>
          </cell>
        </row>
        <row r="642">
          <cell r="C642" t="str">
            <v>Faktor  efisiensi alat</v>
          </cell>
          <cell r="E642" t="str">
            <v>Fa</v>
          </cell>
          <cell r="F642">
            <v>0.83</v>
          </cell>
          <cell r="G642" t="str">
            <v>-</v>
          </cell>
        </row>
        <row r="643">
          <cell r="C643" t="str">
            <v>Kecepatan rata-rata bermuatan</v>
          </cell>
          <cell r="E643" t="str">
            <v>v1</v>
          </cell>
          <cell r="F643">
            <v>20</v>
          </cell>
          <cell r="G643" t="str">
            <v>KM/Jam</v>
          </cell>
        </row>
        <row r="644">
          <cell r="C644" t="str">
            <v>Kecepatan rata-rata kosong</v>
          </cell>
          <cell r="E644" t="str">
            <v>v2</v>
          </cell>
          <cell r="F644">
            <v>35</v>
          </cell>
          <cell r="G644" t="str">
            <v>KM/Jam</v>
          </cell>
        </row>
        <row r="645">
          <cell r="C645" t="str">
            <v>Waktu  siklus</v>
          </cell>
          <cell r="E645" t="str">
            <v>Ts2</v>
          </cell>
        </row>
        <row r="646">
          <cell r="C646" t="str">
            <v>- Waktu tempuh isi  =  (L/v1) x 60</v>
          </cell>
          <cell r="E646" t="str">
            <v>T1</v>
          </cell>
          <cell r="F646">
            <v>3</v>
          </cell>
          <cell r="G646" t="str">
            <v>menit</v>
          </cell>
        </row>
        <row r="647">
          <cell r="C647" t="str">
            <v>- Waktu tempuh kosong  =  (L/v2) x 60</v>
          </cell>
          <cell r="E647" t="str">
            <v>T2</v>
          </cell>
          <cell r="F647">
            <v>1.7142857142857142</v>
          </cell>
          <cell r="G647" t="str">
            <v>menit</v>
          </cell>
        </row>
        <row r="648">
          <cell r="C648" t="str">
            <v>- Muat   =  (V/Q1) x 60</v>
          </cell>
          <cell r="E648" t="str">
            <v>T3</v>
          </cell>
          <cell r="F648">
            <v>14.056224899598392</v>
          </cell>
          <cell r="G648" t="str">
            <v>menit</v>
          </cell>
        </row>
        <row r="649">
          <cell r="C649" t="str">
            <v>- Lain-lain</v>
          </cell>
          <cell r="E649" t="str">
            <v>T4</v>
          </cell>
          <cell r="F649">
            <v>0.2</v>
          </cell>
          <cell r="G649" t="str">
            <v>menit</v>
          </cell>
        </row>
        <row r="650">
          <cell r="E650" t="str">
            <v>Ts2</v>
          </cell>
          <cell r="F650">
            <v>18.970510613884105</v>
          </cell>
          <cell r="G650" t="str">
            <v>menit</v>
          </cell>
        </row>
        <row r="652">
          <cell r="H652" t="str">
            <v xml:space="preserve">Bersambung  </v>
          </cell>
        </row>
        <row r="653">
          <cell r="A653" t="str">
            <v>ANALISA HARGA DASAR SATUAN BAHAN</v>
          </cell>
        </row>
        <row r="655">
          <cell r="A655" t="str">
            <v>Jenis</v>
          </cell>
          <cell r="B655" t="str">
            <v>:</v>
          </cell>
          <cell r="C655" t="str">
            <v>Tanah Urug</v>
          </cell>
        </row>
        <row r="656">
          <cell r="A656" t="str">
            <v>Lokasi</v>
          </cell>
          <cell r="B656" t="str">
            <v>:</v>
          </cell>
          <cell r="C656" t="str">
            <v>Quarry</v>
          </cell>
        </row>
        <row r="657">
          <cell r="A657" t="str">
            <v>Tujuan</v>
          </cell>
          <cell r="B657" t="str">
            <v>:</v>
          </cell>
          <cell r="C657" t="str">
            <v>Lokasi Pekerjaan</v>
          </cell>
        </row>
        <row r="659">
          <cell r="H659" t="str">
            <v xml:space="preserve">Lanjutan  </v>
          </cell>
        </row>
        <row r="660">
          <cell r="H660" t="str">
            <v>HARGA</v>
          </cell>
        </row>
        <row r="661">
          <cell r="A661" t="str">
            <v>No.</v>
          </cell>
          <cell r="B661" t="str">
            <v>URAIAN</v>
          </cell>
          <cell r="E661" t="str">
            <v>KODE</v>
          </cell>
          <cell r="F661" t="str">
            <v>KOEF.</v>
          </cell>
          <cell r="G661" t="str">
            <v>SATUAN</v>
          </cell>
          <cell r="H661" t="str">
            <v>SATUAN</v>
          </cell>
        </row>
        <row r="662">
          <cell r="H662" t="str">
            <v>(Rp.)</v>
          </cell>
        </row>
        <row r="664">
          <cell r="C664" t="str">
            <v>Kapasitas Produksi / Jam   =</v>
          </cell>
        </row>
        <row r="665">
          <cell r="C665" t="str">
            <v>V x Fa x 60</v>
          </cell>
          <cell r="E665" t="str">
            <v>Q2</v>
          </cell>
          <cell r="F665">
            <v>36.751778283170424</v>
          </cell>
          <cell r="G665" t="str">
            <v>M3 / Jam</v>
          </cell>
        </row>
        <row r="666">
          <cell r="C666" t="str">
            <v>Ts2</v>
          </cell>
        </row>
        <row r="668">
          <cell r="C668" t="str">
            <v>Biaya Dump Truck / M3  =  (1 : Q2) x RpE08</v>
          </cell>
          <cell r="E668" t="str">
            <v>Rp2</v>
          </cell>
          <cell r="F668">
            <v>4277.3440454712882</v>
          </cell>
          <cell r="G668" t="str">
            <v>Rupiah</v>
          </cell>
        </row>
        <row r="671">
          <cell r="A671" t="str">
            <v>IV.</v>
          </cell>
          <cell r="C671" t="str">
            <v>HARGA SATUAN DASAR BAHAN</v>
          </cell>
        </row>
        <row r="672">
          <cell r="C672" t="str">
            <v>DI LOKASI PEKERJAAN</v>
          </cell>
        </row>
        <row r="674">
          <cell r="C674" t="str">
            <v>Harga Satuan Dasar pasir urug   =</v>
          </cell>
        </row>
        <row r="676">
          <cell r="C676" t="str">
            <v>(  RpM44  +  Rp1  +  Rp2  )</v>
          </cell>
          <cell r="E676" t="str">
            <v>M44</v>
          </cell>
          <cell r="F676">
            <v>38089.927713476645</v>
          </cell>
          <cell r="G676" t="str">
            <v>Rupiah</v>
          </cell>
        </row>
        <row r="678">
          <cell r="C678" t="str">
            <v>Dibulatkan   :</v>
          </cell>
          <cell r="E678" t="str">
            <v>M44</v>
          </cell>
          <cell r="F678">
            <v>38100</v>
          </cell>
          <cell r="G678" t="str">
            <v>Rupiah</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77.xml><?xml version="1.0" encoding="utf-8"?>
<externalLink xmlns="http://schemas.openxmlformats.org/spreadsheetml/2006/main">
  <externalBook xmlns:r="http://schemas.openxmlformats.org/officeDocument/2006/relationships" r:id="rId1">
    <sheetNames>
      <sheetName val="cvr"/>
      <sheetName val="peta"/>
      <sheetName val="diagrm"/>
      <sheetName val="rinc_vol"/>
      <sheetName val="rekvol"/>
      <sheetName val="plot_item"/>
      <sheetName val="rek"/>
      <sheetName val="boq"/>
      <sheetName val="umum"/>
      <sheetName val="div1"/>
      <sheetName val="div2"/>
      <sheetName val="div3"/>
      <sheetName val="div4"/>
      <sheetName val="div5"/>
      <sheetName val="div6"/>
      <sheetName val="div7"/>
      <sheetName val="div8"/>
      <sheetName val="div9"/>
      <sheetName val="div10"/>
      <sheetName val="basic"/>
      <sheetName val="mos"/>
      <sheetName val="nonlok"/>
      <sheetName val="angkt_quary"/>
      <sheetName val="alat"/>
      <sheetName val="aggr"/>
      <sheetName val="mpu"/>
      <sheetName val="back_up"/>
      <sheetName val="mortar"/>
      <sheetName val="T.P"/>
      <sheetName val="gorong2"/>
      <sheetName val="patching"/>
      <sheetName val="patching (2)"/>
      <sheetName val="plot(item)"/>
      <sheetName val="sketim"/>
    </sheetNames>
    <sheetDataSet>
      <sheetData sheetId="0"/>
      <sheetData sheetId="1"/>
      <sheetData sheetId="2"/>
      <sheetData sheetId="3"/>
      <sheetData sheetId="4"/>
      <sheetData sheetId="5"/>
      <sheetData sheetId="6"/>
      <sheetData sheetId="7" refreshError="1">
        <row r="540">
          <cell r="A540" t="str">
            <v>DAFTAR KUANTITAS DAN HARGA</v>
          </cell>
        </row>
        <row r="542">
          <cell r="A542" t="str">
            <v>No. Paket Kontrak</v>
          </cell>
          <cell r="D542" t="str">
            <v>:</v>
          </cell>
          <cell r="E542">
            <v>0</v>
          </cell>
        </row>
        <row r="543">
          <cell r="A543" t="str">
            <v>Nama Paket</v>
          </cell>
          <cell r="D543" t="str">
            <v>:</v>
          </cell>
          <cell r="E543" t="str">
            <v>Pembangunan Jalan Noelmuti-Kefamenanu (N-062)</v>
          </cell>
        </row>
        <row r="544">
          <cell r="A544" t="str">
            <v>Prop/Kab/Kodya</v>
          </cell>
          <cell r="D544" t="str">
            <v>:</v>
          </cell>
          <cell r="E544" t="str">
            <v>Nusa Tenggara Timur / TTU</v>
          </cell>
        </row>
        <row r="545">
          <cell r="A545" t="str">
            <v>Nama Peserta Lelang</v>
          </cell>
          <cell r="D545" t="str">
            <v>:</v>
          </cell>
          <cell r="E545" t="str">
            <v xml:space="preserve"> -</v>
          </cell>
        </row>
        <row r="547">
          <cell r="A547" t="str">
            <v>Mata</v>
          </cell>
          <cell r="G547" t="str">
            <v>Perkiraan</v>
          </cell>
          <cell r="H547" t="str">
            <v>Harga</v>
          </cell>
          <cell r="I547" t="str">
            <v>Jumlah</v>
          </cell>
        </row>
        <row r="548">
          <cell r="A548" t="str">
            <v>Pemba-</v>
          </cell>
          <cell r="C548" t="str">
            <v>Uraian</v>
          </cell>
          <cell r="F548" t="str">
            <v>Satuan</v>
          </cell>
          <cell r="G548" t="str">
            <v>Kuantitas</v>
          </cell>
          <cell r="H548" t="str">
            <v>Satuan</v>
          </cell>
          <cell r="I548" t="str">
            <v>Harga</v>
          </cell>
        </row>
        <row r="549">
          <cell r="A549" t="str">
            <v>yaran</v>
          </cell>
          <cell r="H549" t="str">
            <v>(Rupiah)</v>
          </cell>
          <cell r="I549" t="str">
            <v>Rupiah)</v>
          </cell>
        </row>
        <row r="550">
          <cell r="A550" t="str">
            <v>a</v>
          </cell>
          <cell r="B550" t="str">
            <v>b</v>
          </cell>
          <cell r="F550" t="str">
            <v>c</v>
          </cell>
          <cell r="G550" t="str">
            <v>d</v>
          </cell>
          <cell r="H550" t="str">
            <v>e</v>
          </cell>
          <cell r="I550" t="str">
            <v>f=(d x e)</v>
          </cell>
        </row>
        <row r="552">
          <cell r="A552" t="str">
            <v>DIV. X</v>
          </cell>
          <cell r="C552" t="str">
            <v>PEKERJAAN PEMELIHARAAN RUTIN</v>
          </cell>
        </row>
        <row r="555">
          <cell r="A555" t="str">
            <v>10.1(1)</v>
          </cell>
          <cell r="C555" t="str">
            <v>Pemeliharaan Rutin Perkerasan</v>
          </cell>
          <cell r="F555" t="str">
            <v>Ls</v>
          </cell>
          <cell r="H555" t="e">
            <v>#REF!</v>
          </cell>
          <cell r="I555" t="e">
            <v>#REF!</v>
          </cell>
        </row>
        <row r="557">
          <cell r="A557" t="str">
            <v>10.1(2)</v>
          </cell>
          <cell r="C557" t="str">
            <v>Pemeliharaan Rutin Bahu Jalan</v>
          </cell>
          <cell r="F557" t="str">
            <v>Ls</v>
          </cell>
          <cell r="H557">
            <v>39858000</v>
          </cell>
          <cell r="I557">
            <v>0</v>
          </cell>
        </row>
        <row r="559">
          <cell r="A559" t="str">
            <v>10.1(3)</v>
          </cell>
          <cell r="C559" t="str">
            <v>Pemeliharaan Rutin Selokan, Saluran Air,</v>
          </cell>
          <cell r="F559" t="str">
            <v>Ls</v>
          </cell>
          <cell r="H559">
            <v>27884700</v>
          </cell>
          <cell r="I559">
            <v>0</v>
          </cell>
        </row>
        <row r="560">
          <cell r="C560" t="str">
            <v>Galian dan Timbunan</v>
          </cell>
        </row>
        <row r="562">
          <cell r="A562" t="str">
            <v>10.1(4)</v>
          </cell>
          <cell r="C562" t="str">
            <v>Pemeliharaan Rutin Perlengkapan Jalan</v>
          </cell>
          <cell r="F562" t="str">
            <v>Ls</v>
          </cell>
          <cell r="H562">
            <v>16721412.776686532</v>
          </cell>
          <cell r="I562">
            <v>0</v>
          </cell>
        </row>
        <row r="564">
          <cell r="A564" t="str">
            <v>10.1(5)</v>
          </cell>
          <cell r="C564" t="str">
            <v>Pemeliharaan Rutin Jembatan</v>
          </cell>
          <cell r="F564" t="str">
            <v>Ls</v>
          </cell>
          <cell r="H564">
            <v>13023469.351894036</v>
          </cell>
          <cell r="I564">
            <v>0</v>
          </cell>
        </row>
        <row r="570">
          <cell r="C570" t="str">
            <v>Jumlah Harga Penawaran Divisi 10  (masuk pada Rekapitulasi Daftar Kuantitas dan Harga)</v>
          </cell>
          <cell r="I570">
            <v>0</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378.xml><?xml version="1.0" encoding="utf-8"?>
<externalLink xmlns="http://schemas.openxmlformats.org/spreadsheetml/2006/main">
  <externalBook xmlns:r="http://schemas.openxmlformats.org/officeDocument/2006/relationships" r:id="rId1">
    <sheetNames>
      <sheetName val="Upah"/>
      <sheetName val="Analisa"/>
      <sheetName val="rekap"/>
      <sheetName val="V.rkb"/>
      <sheetName val="rkb2"/>
      <sheetName val="v3rkb"/>
      <sheetName val="3rkb"/>
      <sheetName val="v.lab"/>
      <sheetName val="lab"/>
      <sheetName val="V.budi"/>
      <sheetName val="budi"/>
      <sheetName val="V.mus"/>
      <sheetName val="mus"/>
      <sheetName val="vr.g"/>
      <sheetName val="r.g betul"/>
      <sheetName val="3 rumah guru"/>
      <sheetName val="v.asrama"/>
      <sheetName val="asrama"/>
      <sheetName val="v.mck"/>
      <sheetName val="rabmck"/>
      <sheetName val="non standar"/>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sheetDataSet>
  </externalBook>
</externalLink>
</file>

<file path=xl/externalLinks/externalLink379.xml><?xml version="1.0" encoding="utf-8"?>
<externalLink xmlns="http://schemas.openxmlformats.org/spreadsheetml/2006/main">
  <externalBook xmlns:r="http://schemas.openxmlformats.org/officeDocument/2006/relationships" r:id="rId1">
    <sheetNames>
      <sheetName val="0000"/>
      <sheetName val="MAPP"/>
      <sheetName val="dpk"/>
      <sheetName val="rekap"/>
      <sheetName val="ubah"/>
      <sheetName val="rabcin"/>
      <sheetName val="pp-lalin"/>
      <sheetName val="MAJOR"/>
      <sheetName val="SATDASAR"/>
      <sheetName val="PRELIM"/>
      <sheetName val="umumfo"/>
      <sheetName val="umumOP"/>
      <sheetName val="mobilisasi"/>
      <sheetName val="LAMP2A"/>
      <sheetName val="rupa2"/>
      <sheetName val="fasilitas"/>
      <sheetName val="2pulautol"/>
      <sheetName val="3pulautol"/>
      <sheetName val="8pulautol"/>
      <sheetName val="alat"/>
      <sheetName val="pers"/>
      <sheetName val="SUMBTL"/>
      <sheetName val="BTL"/>
      <sheetName val="BILRIT"/>
      <sheetName val="Safety"/>
      <sheetName val="BAGAN2"/>
      <sheetName val="rupa"/>
      <sheetName val="bank"/>
      <sheetName val="standardalat"/>
      <sheetName val="ANTASARIJC"/>
      <sheetName val="OPALAT"/>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8000">
          <cell r="P8000">
            <v>77750</v>
          </cell>
        </row>
      </sheetData>
      <sheetData sheetId="8">
        <row r="218">
          <cell r="G218">
            <v>335000</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80.xml><?xml version="1.0" encoding="utf-8"?>
<externalLink xmlns="http://schemas.openxmlformats.org/spreadsheetml/2006/main">
  <externalBook xmlns:r="http://schemas.openxmlformats.org/officeDocument/2006/relationships" r:id="rId1">
    <sheetNames>
      <sheetName val="Cover"/>
      <sheetName val="Lampiran"/>
      <sheetName val="S-Penawaran"/>
      <sheetName val="Rekap"/>
      <sheetName val="Rincian"/>
      <sheetName val="Skedul"/>
      <sheetName val="Pemeliharaan"/>
      <sheetName val="Mobilisasi"/>
      <sheetName val="DMP-Utama"/>
      <sheetName val="Analisa DMPU"/>
      <sheetName val="Harsat"/>
      <sheetName val="On Site"/>
      <sheetName val="Peralatan"/>
      <sheetName val="Personil"/>
      <sheetName val="SubKontrak"/>
      <sheetName val="Bahan DN"/>
      <sheetName val="Metode"/>
      <sheetName val="Pernyataan"/>
      <sheetName val="Pengurus"/>
      <sheetName val="Modal"/>
      <sheetName val="Check List"/>
      <sheetName val="Pembatas"/>
      <sheetName val="Analisa HS"/>
    </sheetNames>
    <sheetDataSet>
      <sheetData sheetId="0"/>
      <sheetData sheetId="1"/>
      <sheetData sheetId="2"/>
      <sheetData sheetId="3"/>
      <sheetData sheetId="4"/>
      <sheetData sheetId="5"/>
      <sheetData sheetId="6"/>
      <sheetData sheetId="7"/>
      <sheetData sheetId="8"/>
      <sheetData sheetId="9"/>
      <sheetData sheetId="10">
        <row r="86">
          <cell r="E86">
            <v>70000</v>
          </cell>
        </row>
      </sheetData>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381.xml><?xml version="1.0" encoding="utf-8"?>
<externalLink xmlns="http://schemas.openxmlformats.org/spreadsheetml/2006/main">
  <externalBook xmlns:r="http://schemas.openxmlformats.org/officeDocument/2006/relationships" r:id="rId1">
    <sheetNames>
      <sheetName val="MENU"/>
      <sheetName val="COVER"/>
      <sheetName val="S.PEN"/>
      <sheetName val="Rekap Total"/>
      <sheetName val="A. PERSIAPAN"/>
      <sheetName val="B. reklamasi"/>
      <sheetName val="1. kppp"/>
      <sheetName val="2. adpel"/>
      <sheetName val="D. pagar"/>
      <sheetName val="Anl"/>
      <sheetName val="Anl (2)"/>
      <sheetName val="HSItem-Print"/>
      <sheetName val="Metoda"/>
      <sheetName val="Anl. Tek KPPP"/>
      <sheetName val="Anl.Tek Adpel"/>
      <sheetName val="Skedul"/>
      <sheetName val="Subk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82.xml><?xml version="1.0" encoding="utf-8"?>
<externalLink xmlns="http://schemas.openxmlformats.org/spreadsheetml/2006/main">
  <externalBook xmlns:r="http://schemas.openxmlformats.org/officeDocument/2006/relationships" r:id="rId1">
    <sheetNames>
      <sheetName val="PIL mc "/>
      <sheetName val="Galian Sal mc Tot"/>
      <sheetName val="Galian Biasa mc 02"/>
      <sheetName val="Galian Biasa mc 03"/>
      <sheetName val="Galian Biasa mc 04"/>
      <sheetName val="Galian Biasa mc 05"/>
      <sheetName val="04"/>
      <sheetName val=" 05"/>
      <sheetName val="Rekap Sal"/>
      <sheetName val="Galian Sal FINAL (A)"/>
      <sheetName val="Galian Sal 02"/>
      <sheetName val="Galian Sal 03"/>
      <sheetName val="Galian Sal 04"/>
      <sheetName val="Galian Sal 05"/>
      <sheetName val="Kuantitas &amp; Harg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
          <cell r="D2" t="str">
            <v>ESTIMASI VOLUME</v>
          </cell>
        </row>
        <row r="3">
          <cell r="D3" t="str">
            <v>KEGIATAN PENUNJANG PENANGANAN JALAN PERKOTAAN</v>
          </cell>
        </row>
        <row r="4">
          <cell r="D4" t="str">
            <v>NO. PAKET</v>
          </cell>
          <cell r="H4" t="str">
            <v xml:space="preserve">DINAS PRASARANA WILAYAH PROVINSI </v>
          </cell>
          <cell r="L4" t="str">
            <v>PEMBANGUNAN JALAN AKSES</v>
          </cell>
        </row>
        <row r="5">
          <cell r="D5" t="str">
            <v>PWK - 02 D</v>
          </cell>
          <cell r="H5" t="str">
            <v>NANGGROE ACEH DARUSSALAM</v>
          </cell>
          <cell r="L5" t="str">
            <v>NEW TOWN BANDA ACEH</v>
          </cell>
        </row>
        <row r="6">
          <cell r="D6" t="str">
            <v>KONSULTAN</v>
          </cell>
          <cell r="J6" t="str">
            <v>KONTRAKTOR</v>
          </cell>
        </row>
        <row r="7">
          <cell r="D7" t="str">
            <v>PT. BINA CIPTA PERDANA JO. PT ITBA CONSULTAN</v>
          </cell>
          <cell r="J7" t="str">
            <v>PT. ADHI KARYA (PERSERO)Tbk.</v>
          </cell>
        </row>
        <row r="8">
          <cell r="D8" t="str">
            <v>Nomor Mata Pembayaran</v>
          </cell>
          <cell r="J8" t="str">
            <v>Uraian</v>
          </cell>
        </row>
        <row r="9">
          <cell r="D9" t="str">
            <v>2.1</v>
          </cell>
          <cell r="J9" t="str">
            <v>Galian untuk Selokan, Srainase dan Saluran Air</v>
          </cell>
        </row>
        <row r="10">
          <cell r="D10" t="str">
            <v>Lokasi :</v>
          </cell>
          <cell r="G10" t="str">
            <v>Kanan dan kiri Jalan</v>
          </cell>
        </row>
        <row r="14">
          <cell r="F14" t="str">
            <v>REKAPITULASI VOLUME GALIAN SALURAN</v>
          </cell>
        </row>
        <row r="16">
          <cell r="F16" t="str">
            <v>No</v>
          </cell>
          <cell r="G16" t="str">
            <v>Uraian</v>
          </cell>
          <cell r="J16" t="str">
            <v>Volume (m3)</v>
          </cell>
          <cell r="L16" t="str">
            <v>Keterangan</v>
          </cell>
        </row>
        <row r="19">
          <cell r="F19">
            <v>1</v>
          </cell>
          <cell r="H19" t="str">
            <v>Galian Saluran pada Kanan Jalan</v>
          </cell>
          <cell r="J19">
            <v>345.33000000000004</v>
          </cell>
          <cell r="L19" t="str">
            <v>Arah Kanan</v>
          </cell>
        </row>
        <row r="21">
          <cell r="F21">
            <v>2</v>
          </cell>
          <cell r="H21" t="str">
            <v>Galian Saluran pada Jln. Masuk Dekranas</v>
          </cell>
          <cell r="J21">
            <v>30.720000000000002</v>
          </cell>
          <cell r="L21" t="str">
            <v>Arah Kiri</v>
          </cell>
        </row>
        <row r="23">
          <cell r="F23">
            <v>3</v>
          </cell>
          <cell r="H23" t="str">
            <v>Galian Saluran pada Jln. Masuk Dekranas</v>
          </cell>
          <cell r="J23">
            <v>30.720000000000002</v>
          </cell>
          <cell r="L23" t="str">
            <v>Arah Kanan</v>
          </cell>
        </row>
        <row r="29">
          <cell r="H29" t="str">
            <v>Total Volume Galian Saluran</v>
          </cell>
          <cell r="J29">
            <v>406.7700000000001</v>
          </cell>
        </row>
        <row r="37">
          <cell r="D37" t="str">
            <v>KONTRAKTOR</v>
          </cell>
          <cell r="I37" t="str">
            <v>KONSULTAN SUPERVISI</v>
          </cell>
          <cell r="L37" t="str">
            <v>DINAS PRASWIL</v>
          </cell>
        </row>
        <row r="46">
          <cell r="D46" t="str">
            <v>General Superitendent</v>
          </cell>
          <cell r="I46" t="str">
            <v>Chief Inspector</v>
          </cell>
          <cell r="L46" t="str">
            <v>Pengawas Lapangan</v>
          </cell>
        </row>
        <row r="48">
          <cell r="D48" t="str">
            <v>ESTIMASI VOLUME MC. NO. 01</v>
          </cell>
        </row>
        <row r="49">
          <cell r="D49" t="str">
            <v>KEGIATAN PENUNJANG PENANGANAN JALAN PERKOTAAN</v>
          </cell>
        </row>
        <row r="50">
          <cell r="D50" t="str">
            <v>NO. PAKET</v>
          </cell>
          <cell r="H50" t="str">
            <v xml:space="preserve">DINAS PRASARANA WILAYAH PROVINSI </v>
          </cell>
          <cell r="L50" t="str">
            <v>PEMBANGUNAN JALAN AKSES</v>
          </cell>
        </row>
        <row r="51">
          <cell r="D51" t="str">
            <v>PWK - 02 D</v>
          </cell>
          <cell r="H51" t="str">
            <v>NANGGROE ACEH DARUSSALAM</v>
          </cell>
          <cell r="L51" t="str">
            <v>TAMAN SRI RATU SAFIATUDDIN</v>
          </cell>
        </row>
        <row r="52">
          <cell r="D52" t="str">
            <v>KONSULTAN</v>
          </cell>
          <cell r="J52" t="str">
            <v>KONTRAKTOR</v>
          </cell>
        </row>
        <row r="53">
          <cell r="D53" t="str">
            <v>PT. BINA CIPTA PERDANA JO. PT ITBA CONSULTAN</v>
          </cell>
          <cell r="J53" t="str">
            <v>PT. ADHI KARYA (PERSERO)Tbk.</v>
          </cell>
        </row>
        <row r="54">
          <cell r="D54" t="str">
            <v>Nomor Mata Pembayaran</v>
          </cell>
          <cell r="J54" t="str">
            <v>Uraian</v>
          </cell>
        </row>
        <row r="55">
          <cell r="D55" t="str">
            <v>8.2. (2)</v>
          </cell>
          <cell r="J55" t="str">
            <v xml:space="preserve">Penebangan Pohon </v>
          </cell>
        </row>
        <row r="56">
          <cell r="D56" t="str">
            <v>Lokasi :</v>
          </cell>
          <cell r="G56" t="str">
            <v>Kanan dan kiri Jalan</v>
          </cell>
        </row>
        <row r="60">
          <cell r="F60" t="str">
            <v>REKAPITULASI VOLUME PENEBANGAN POHON</v>
          </cell>
        </row>
        <row r="62">
          <cell r="F62" t="str">
            <v>No</v>
          </cell>
          <cell r="G62" t="str">
            <v>Uraian</v>
          </cell>
          <cell r="J62" t="str">
            <v>Volume (Btg)</v>
          </cell>
          <cell r="L62" t="str">
            <v>Keterangan</v>
          </cell>
        </row>
        <row r="65">
          <cell r="F65">
            <v>1</v>
          </cell>
          <cell r="H65" t="str">
            <v>Penebangan Pohon Diameter 15 s/d 30 cm</v>
          </cell>
          <cell r="J65">
            <v>35</v>
          </cell>
        </row>
        <row r="67">
          <cell r="F67">
            <v>2</v>
          </cell>
          <cell r="H67" t="str">
            <v>Penebangan Pohon Diameter 30 s/d 50 cm</v>
          </cell>
          <cell r="J67">
            <v>15</v>
          </cell>
          <cell r="L67" t="str">
            <v>Saluran Induk</v>
          </cell>
        </row>
        <row r="69">
          <cell r="F69">
            <v>3</v>
          </cell>
          <cell r="H69" t="str">
            <v>Penebangan Pohon Diameter 50 s/d 75 cm</v>
          </cell>
          <cell r="J69">
            <v>5</v>
          </cell>
          <cell r="L69" t="str">
            <v>Arah Kiri</v>
          </cell>
        </row>
        <row r="71">
          <cell r="L71" t="str">
            <v>Arah Kanan</v>
          </cell>
        </row>
        <row r="75">
          <cell r="H75" t="str">
            <v>Total Volume Pasangan Batu dgn Mortar</v>
          </cell>
          <cell r="J75">
            <v>55</v>
          </cell>
        </row>
        <row r="82">
          <cell r="D82" t="str">
            <v>Disetujui Oleh :</v>
          </cell>
          <cell r="I82" t="str">
            <v>Diperiksa Oleh :</v>
          </cell>
          <cell r="L82" t="str">
            <v>Dibuat Oleh :</v>
          </cell>
        </row>
        <row r="83">
          <cell r="D83" t="str">
            <v>Koord. Pengawas Lapangan</v>
          </cell>
          <cell r="I83" t="str">
            <v>Konsultan Supervisi</v>
          </cell>
          <cell r="L83" t="str">
            <v>Penyedia Barang / Jasa</v>
          </cell>
        </row>
        <row r="84">
          <cell r="D84" t="str">
            <v>Kegiatan Pembangunan</v>
          </cell>
          <cell r="I84" t="str">
            <v>PT. BINA CIPTA PERDANA Bekerjasama</v>
          </cell>
          <cell r="L84" t="str">
            <v>PT. ADHI KARYA (PERSERO) Tbk.</v>
          </cell>
        </row>
        <row r="85">
          <cell r="D85" t="str">
            <v>Jalan Akses New Town</v>
          </cell>
          <cell r="I85" t="str">
            <v>PT. ITBA CONSULTANT</v>
          </cell>
          <cell r="L85" t="str">
            <v xml:space="preserve">Cabang I Wil. Sumut &amp; NAD </v>
          </cell>
        </row>
        <row r="92">
          <cell r="D92" t="str">
            <v>YUSRIZAL, ST. MT</v>
          </cell>
          <cell r="I92" t="str">
            <v>Ir. KAMARUZZAMAN</v>
          </cell>
          <cell r="L92" t="str">
            <v>Ir. MARGIANTO</v>
          </cell>
        </row>
        <row r="93">
          <cell r="D93" t="str">
            <v>NIP. 110 053 966</v>
          </cell>
          <cell r="I93" t="str">
            <v>Site Engineer</v>
          </cell>
          <cell r="L93" t="str">
            <v>General Superintendent</v>
          </cell>
        </row>
        <row r="95">
          <cell r="D95" t="str">
            <v>ESTIMASI VOLUME</v>
          </cell>
        </row>
        <row r="96">
          <cell r="D96" t="str">
            <v>KEGIATAN PENUNJANG PENANGANAN JALAN PERKOTAAN</v>
          </cell>
        </row>
        <row r="97">
          <cell r="D97" t="str">
            <v>NO. PAKET</v>
          </cell>
          <cell r="H97" t="str">
            <v xml:space="preserve">DINAS PRASARANA WILAYAH PROVINSI </v>
          </cell>
          <cell r="L97" t="str">
            <v>PEMBANGUNAN JALAN PENGHUBUNG</v>
          </cell>
        </row>
        <row r="98">
          <cell r="D98" t="str">
            <v>PWK - 02 E</v>
          </cell>
          <cell r="H98" t="str">
            <v>NANGGROE ACEH DARUSSALAM</v>
          </cell>
          <cell r="L98" t="str">
            <v>TAMAN SRI RATU SAFIATUDDIN</v>
          </cell>
        </row>
        <row r="99">
          <cell r="D99" t="str">
            <v>KONSULTAN</v>
          </cell>
          <cell r="J99" t="str">
            <v>KONTRAKTOR</v>
          </cell>
        </row>
        <row r="100">
          <cell r="J100" t="str">
            <v>PT. SARJIS AGUNG Jo. PT. AYU LESTARI INDAH</v>
          </cell>
        </row>
        <row r="101">
          <cell r="D101" t="str">
            <v>Nomor Mata Pembayaran</v>
          </cell>
          <cell r="J101" t="str">
            <v>Uraian</v>
          </cell>
        </row>
        <row r="102">
          <cell r="D102" t="str">
            <v>3.1 (1)</v>
          </cell>
          <cell r="J102" t="str">
            <v>Galian Tanah Biasa</v>
          </cell>
        </row>
        <row r="103">
          <cell r="D103" t="str">
            <v>Lokasi :</v>
          </cell>
          <cell r="G103" t="str">
            <v>Kanan dan kiri Jalan</v>
          </cell>
        </row>
        <row r="107">
          <cell r="F107" t="str">
            <v>REKAPITULASI VOLUME GALIAN TANAH BIASA</v>
          </cell>
        </row>
        <row r="109">
          <cell r="F109" t="str">
            <v>No</v>
          </cell>
          <cell r="G109" t="str">
            <v>Uraian</v>
          </cell>
          <cell r="J109" t="str">
            <v>Volume (m3)</v>
          </cell>
          <cell r="L109" t="str">
            <v>Keterangan</v>
          </cell>
        </row>
        <row r="112">
          <cell r="F112">
            <v>1</v>
          </cell>
          <cell r="H112" t="str">
            <v>Sta 0 + 000 s/d Sta 0 + 460 dan</v>
          </cell>
          <cell r="J112">
            <v>6266.1524999999992</v>
          </cell>
          <cell r="L112" t="str">
            <v>Arah Kanan</v>
          </cell>
        </row>
        <row r="113">
          <cell r="H113" t="str">
            <v>Sta 0+000 s/d 0+080 (Jalur Langsung)</v>
          </cell>
        </row>
        <row r="115">
          <cell r="F115">
            <v>2</v>
          </cell>
          <cell r="H115" t="str">
            <v xml:space="preserve">Sta 0 + 000 s/d Sta 0 + 500 </v>
          </cell>
          <cell r="J115">
            <v>2003.4625000000001</v>
          </cell>
          <cell r="L115" t="str">
            <v xml:space="preserve">Arah Kiri </v>
          </cell>
        </row>
        <row r="117">
          <cell r="F117">
            <v>3</v>
          </cell>
          <cell r="H117" t="str">
            <v>Sta 0 + 000 s/d Sta 0 + 040 (Pintu Masuk Dekranas)</v>
          </cell>
        </row>
        <row r="124">
          <cell r="H124" t="str">
            <v>Total Volume Galian Tanah Biasa</v>
          </cell>
          <cell r="J124">
            <v>8269.6149999999998</v>
          </cell>
        </row>
        <row r="128">
          <cell r="F128" t="str">
            <v>Volume Galian Tanah Biasa sampai saat ini :</v>
          </cell>
          <cell r="J128">
            <v>8269.6149999999998</v>
          </cell>
          <cell r="K128" t="str">
            <v>M3</v>
          </cell>
        </row>
        <row r="130">
          <cell r="F130" t="str">
            <v>Volume Galian Tanah Biasa yang dibayar pada MC No. 1 adalah :</v>
          </cell>
          <cell r="J130">
            <v>7969.35</v>
          </cell>
          <cell r="K130" t="str">
            <v>M3</v>
          </cell>
        </row>
        <row r="132">
          <cell r="F132" t="str">
            <v>Volume Galian Tanah Biasa yang dibayar pada MC No. 2 adalah :</v>
          </cell>
          <cell r="J132" t="str">
            <v>mc2</v>
          </cell>
          <cell r="K132" t="str">
            <v>M3</v>
          </cell>
        </row>
        <row r="134">
          <cell r="F134" t="str">
            <v>Sisa Volume Yang belum dibayar :</v>
          </cell>
          <cell r="J134" t="e">
            <v>#VALUE!</v>
          </cell>
          <cell r="K134" t="str">
            <v>M3</v>
          </cell>
        </row>
        <row r="144">
          <cell r="D144" t="str">
            <v>KONTRAKTOR</v>
          </cell>
          <cell r="I144" t="str">
            <v>KONSULTAN SUPERVISI</v>
          </cell>
          <cell r="L144" t="str">
            <v>DINAS PRASWIL</v>
          </cell>
        </row>
        <row r="153">
          <cell r="D153" t="str">
            <v>General Superitendent</v>
          </cell>
          <cell r="I153" t="str">
            <v>Chief Inspector</v>
          </cell>
          <cell r="L153" t="str">
            <v>Pengawas Lapangan</v>
          </cell>
        </row>
        <row r="155">
          <cell r="D155" t="str">
            <v>ESTIMASI VOLUME MC. NO. - 02</v>
          </cell>
        </row>
        <row r="156">
          <cell r="D156" t="str">
            <v>KEGIATAN PENUNJANG PENANGANAN JALAN PERKOTAAN</v>
          </cell>
        </row>
        <row r="157">
          <cell r="D157" t="str">
            <v>NO. PAKET</v>
          </cell>
          <cell r="H157" t="str">
            <v xml:space="preserve">DINAS PRASARANA WILAYAH PROVINSI </v>
          </cell>
          <cell r="L157" t="str">
            <v>PEMBANGUNAN JALAN PENGHUBUNG</v>
          </cell>
        </row>
        <row r="158">
          <cell r="D158" t="str">
            <v>PWK - 02 D</v>
          </cell>
          <cell r="H158" t="str">
            <v>NANGGROE ACEH DARUSSALAM</v>
          </cell>
          <cell r="L158" t="str">
            <v>NEW TOWN BANDA ACEH</v>
          </cell>
        </row>
        <row r="159">
          <cell r="D159" t="str">
            <v>KONSULTAN</v>
          </cell>
          <cell r="J159" t="str">
            <v>KONTRAKTOR</v>
          </cell>
        </row>
        <row r="160">
          <cell r="D160" t="str">
            <v>PT. BINA CIPTA PERDANA JO. PT ITBA CONSULTAN</v>
          </cell>
          <cell r="J160" t="str">
            <v>PT. ADHI KARYA (PERSERO)Tbk.</v>
          </cell>
        </row>
        <row r="161">
          <cell r="D161" t="str">
            <v>Nomor Mata Pembayaran</v>
          </cell>
          <cell r="J161" t="str">
            <v>Uraian</v>
          </cell>
        </row>
        <row r="162">
          <cell r="D162" t="str">
            <v>3.1 (2)</v>
          </cell>
          <cell r="J162" t="str">
            <v>Tanah Timbun Biasa</v>
          </cell>
        </row>
        <row r="163">
          <cell r="D163" t="str">
            <v>Lokasi :</v>
          </cell>
          <cell r="G163" t="str">
            <v>Banda Aceh-Aceh Besar</v>
          </cell>
        </row>
        <row r="167">
          <cell r="F167" t="str">
            <v>REKAPITULASI VOLUME TANAH TIMBUN BIASA</v>
          </cell>
        </row>
        <row r="169">
          <cell r="F169" t="str">
            <v>No</v>
          </cell>
          <cell r="G169" t="str">
            <v>Uraian</v>
          </cell>
          <cell r="J169" t="str">
            <v>Volume (m3)</v>
          </cell>
          <cell r="L169" t="str">
            <v>Keterangan</v>
          </cell>
        </row>
        <row r="172">
          <cell r="F172">
            <v>1</v>
          </cell>
          <cell r="H172" t="str">
            <v xml:space="preserve">Tanah Timbun pada Sta </v>
          </cell>
          <cell r="J172">
            <v>31472.31</v>
          </cell>
          <cell r="L172" t="str">
            <v>Arah Kanan</v>
          </cell>
        </row>
        <row r="185">
          <cell r="H185" t="str">
            <v>Total Volume Tanah Timbun Biasa</v>
          </cell>
          <cell r="J185">
            <v>31472.31</v>
          </cell>
        </row>
        <row r="193">
          <cell r="D193" t="str">
            <v>KONTRAKTOR</v>
          </cell>
          <cell r="I193" t="str">
            <v>KONSULTAN SUPERVISI</v>
          </cell>
          <cell r="L193" t="str">
            <v>DINAS PRASWIL</v>
          </cell>
        </row>
        <row r="202">
          <cell r="D202" t="str">
            <v>General Superitendent</v>
          </cell>
          <cell r="I202" t="str">
            <v>Chief Inspector</v>
          </cell>
          <cell r="L202" t="str">
            <v>Pengawas Lapangan</v>
          </cell>
        </row>
        <row r="204">
          <cell r="D204" t="str">
            <v>ESTIMASI VOLUME</v>
          </cell>
        </row>
        <row r="205">
          <cell r="D205" t="str">
            <v>KEGIATAN PENUNJANG PENANGANAN JALAN PERKOTAAN</v>
          </cell>
        </row>
        <row r="206">
          <cell r="D206" t="str">
            <v>NO. PAKET</v>
          </cell>
          <cell r="H206" t="str">
            <v xml:space="preserve">DINAS PRASARANA WILAYAH PROVINSI </v>
          </cell>
          <cell r="L206" t="str">
            <v>PEMBANGUNAN JALAN PENGHUBUNG</v>
          </cell>
        </row>
        <row r="207">
          <cell r="D207" t="str">
            <v>PWK - 02 E</v>
          </cell>
          <cell r="H207" t="str">
            <v>NANGGROE ACEH DARUSSALAM</v>
          </cell>
          <cell r="L207" t="str">
            <v>TAMAN SRI RATU SAFIATUDDIN</v>
          </cell>
        </row>
        <row r="208">
          <cell r="D208" t="str">
            <v>KONSULTAN</v>
          </cell>
          <cell r="J208" t="str">
            <v>KONTRAKTOR</v>
          </cell>
        </row>
        <row r="209">
          <cell r="J209" t="str">
            <v>PT. SARJIS AGUNG Jo. PT. AYU LESTARI INDAH</v>
          </cell>
        </row>
        <row r="210">
          <cell r="D210" t="str">
            <v>Nomor Mata Pembayaran</v>
          </cell>
          <cell r="J210" t="str">
            <v>Uraian</v>
          </cell>
        </row>
        <row r="211">
          <cell r="D211" t="str">
            <v>3.1 (2) a</v>
          </cell>
          <cell r="J211" t="str">
            <v>Tanah Timbun Biasa</v>
          </cell>
        </row>
        <row r="212">
          <cell r="D212" t="str">
            <v>Lokasi :</v>
          </cell>
          <cell r="G212" t="str">
            <v>Kanan dan kiri Jalan</v>
          </cell>
          <cell r="J212" t="str">
            <v>untuk Median</v>
          </cell>
        </row>
        <row r="216">
          <cell r="F216" t="str">
            <v>REKAPITULASI VOLUME TANAH TIMBUN BIASA UNTUK MEDIAN</v>
          </cell>
        </row>
        <row r="218">
          <cell r="F218" t="str">
            <v>No</v>
          </cell>
          <cell r="G218" t="str">
            <v>Uraian</v>
          </cell>
          <cell r="J218" t="str">
            <v>Volume (m3)</v>
          </cell>
          <cell r="L218" t="str">
            <v>Keterangan</v>
          </cell>
        </row>
        <row r="221">
          <cell r="F221">
            <v>1</v>
          </cell>
          <cell r="H221" t="str">
            <v>Tanah Timbun pada Median</v>
          </cell>
          <cell r="J221">
            <v>163.23840000000004</v>
          </cell>
          <cell r="L221" t="str">
            <v xml:space="preserve">Arah Kiri </v>
          </cell>
        </row>
        <row r="223">
          <cell r="F223">
            <v>2</v>
          </cell>
          <cell r="H223" t="str">
            <v>Tanah Timbun pada Median</v>
          </cell>
          <cell r="J223">
            <v>179.15000000000003</v>
          </cell>
          <cell r="L223" t="str">
            <v xml:space="preserve">Arah Kiri </v>
          </cell>
        </row>
        <row r="225">
          <cell r="F225">
            <v>3</v>
          </cell>
          <cell r="H225" t="str">
            <v>Tanah Timbun pada Median</v>
          </cell>
          <cell r="J225">
            <v>117.2</v>
          </cell>
          <cell r="L225" t="str">
            <v>Arah Tengah</v>
          </cell>
        </row>
        <row r="227">
          <cell r="F227">
            <v>4</v>
          </cell>
          <cell r="H227" t="str">
            <v>Tanah Timbun untuk Median pada Pulau Jalan</v>
          </cell>
          <cell r="J227">
            <v>56.07</v>
          </cell>
          <cell r="L227" t="str">
            <v>Arah Tengah</v>
          </cell>
        </row>
        <row r="234">
          <cell r="H234" t="str">
            <v>Total Volume Tanah Timbun Biasa untuk Median</v>
          </cell>
          <cell r="J234">
            <v>515.65840000000003</v>
          </cell>
        </row>
        <row r="242">
          <cell r="D242" t="str">
            <v>KONTRAKTOR</v>
          </cell>
          <cell r="I242" t="str">
            <v>KONSULTAN SUPERVISI</v>
          </cell>
          <cell r="L242" t="str">
            <v>DINAS PRASWIL</v>
          </cell>
        </row>
        <row r="251">
          <cell r="D251" t="str">
            <v>General Superitendent</v>
          </cell>
          <cell r="I251" t="str">
            <v>Chief Inspector</v>
          </cell>
          <cell r="L251" t="str">
            <v>Pengawas Lapangan</v>
          </cell>
        </row>
        <row r="253">
          <cell r="D253" t="str">
            <v>ESTIMASI VOLUME</v>
          </cell>
        </row>
        <row r="254">
          <cell r="D254" t="str">
            <v>KEGIATAN PENUNJANG PENANGANAN JALAN PERKOTAAN</v>
          </cell>
        </row>
        <row r="255">
          <cell r="D255" t="str">
            <v>NO. PAKET</v>
          </cell>
          <cell r="H255" t="str">
            <v xml:space="preserve">DINAS PRASARANA WILAYAH PROVINSI </v>
          </cell>
          <cell r="L255" t="str">
            <v>PEMBANGUNAN JALAN PENGHUBUNG</v>
          </cell>
        </row>
        <row r="256">
          <cell r="D256" t="str">
            <v>PWK - 02 E</v>
          </cell>
          <cell r="H256" t="str">
            <v>NANGGROE ACEH DARUSSALAM</v>
          </cell>
          <cell r="L256" t="str">
            <v>TAMAN SRI RATU SAFIATUDDIN</v>
          </cell>
        </row>
        <row r="257">
          <cell r="D257" t="str">
            <v>KONSULTAN</v>
          </cell>
          <cell r="J257" t="str">
            <v>KONTRAKTOR</v>
          </cell>
        </row>
        <row r="258">
          <cell r="J258" t="str">
            <v>PT. SARJIS AGUNG Jo. PT. AYU LESTARI INDAH</v>
          </cell>
        </row>
        <row r="259">
          <cell r="D259" t="str">
            <v>Nomor Mata Pembayaran</v>
          </cell>
          <cell r="J259" t="str">
            <v>Uraian</v>
          </cell>
        </row>
        <row r="260">
          <cell r="D260" t="str">
            <v>3.2 (2)</v>
          </cell>
          <cell r="J260" t="str">
            <v>Timbunan Pilihan</v>
          </cell>
        </row>
        <row r="261">
          <cell r="D261" t="str">
            <v>Lokasi :</v>
          </cell>
          <cell r="G261" t="str">
            <v>Kanan dan kiri Jalan</v>
          </cell>
        </row>
        <row r="265">
          <cell r="F265" t="str">
            <v>REKAPITULASI VOLUME TIMBUNAN PILIHAN</v>
          </cell>
        </row>
        <row r="267">
          <cell r="F267" t="str">
            <v>No</v>
          </cell>
          <cell r="G267" t="str">
            <v>Uraian</v>
          </cell>
          <cell r="J267" t="str">
            <v>Volume (m3)</v>
          </cell>
          <cell r="L267" t="str">
            <v>Keterangan</v>
          </cell>
        </row>
        <row r="270">
          <cell r="F270">
            <v>1</v>
          </cell>
          <cell r="H270" t="str">
            <v>Sta 0 + 000 s/d Sta 0 + 460 dan</v>
          </cell>
          <cell r="J270">
            <v>4097.0150000000003</v>
          </cell>
          <cell r="L270" t="str">
            <v>Arah Kanan</v>
          </cell>
        </row>
        <row r="271">
          <cell r="H271" t="str">
            <v>Sta 0+000 s/d 0+080 (Jalur Langsung)</v>
          </cell>
        </row>
        <row r="273">
          <cell r="F273">
            <v>2</v>
          </cell>
          <cell r="H273" t="str">
            <v xml:space="preserve">Sta 0 + 000 s/d Sta 0 + 500 </v>
          </cell>
          <cell r="J273">
            <v>1475.19</v>
          </cell>
          <cell r="L273" t="str">
            <v xml:space="preserve">Arah Kiri </v>
          </cell>
        </row>
        <row r="275">
          <cell r="F275">
            <v>3</v>
          </cell>
          <cell r="H275" t="str">
            <v>Sta 0 + 080 s/d Sta 0 + 290 (Daerah Geotextile)</v>
          </cell>
          <cell r="L275" t="str">
            <v xml:space="preserve">Arah Kiri </v>
          </cell>
        </row>
        <row r="276">
          <cell r="F276">
            <v>3</v>
          </cell>
          <cell r="H276" t="str">
            <v>Sta 0 + 080 s/d Sta 0 + 290 (Daerah Geotextile)</v>
          </cell>
          <cell r="J276">
            <v>1066.3500000000001</v>
          </cell>
          <cell r="L276" t="str">
            <v>Arah Kanan</v>
          </cell>
        </row>
        <row r="277">
          <cell r="F277">
            <v>4</v>
          </cell>
          <cell r="H277" t="str">
            <v>Sta 0 + 000 s/d Sta 0 + 040 (Pintu Masuk Dekranas)</v>
          </cell>
        </row>
        <row r="286">
          <cell r="H286" t="str">
            <v>Total Volume Timbunan Pilihan</v>
          </cell>
          <cell r="J286">
            <v>6638.5550000000003</v>
          </cell>
        </row>
        <row r="291">
          <cell r="F291" t="str">
            <v>Volume Tanah Timbun Pilihan sampai saat ini :</v>
          </cell>
          <cell r="J291">
            <v>6638.5550000000003</v>
          </cell>
          <cell r="L291" t="str">
            <v>M3</v>
          </cell>
        </row>
        <row r="293">
          <cell r="F293" t="str">
            <v>Volume Tanah Timbun Pilihan yang dibayar pada MC No. 1 adalah :</v>
          </cell>
          <cell r="J293">
            <v>5961.07</v>
          </cell>
          <cell r="L293" t="str">
            <v>M3</v>
          </cell>
        </row>
        <row r="308">
          <cell r="D308" t="str">
            <v>KONTRAKTOR</v>
          </cell>
          <cell r="I308" t="str">
            <v>KONSULTAN SUPERVISI</v>
          </cell>
          <cell r="L308" t="str">
            <v>DINAS PRASWIL</v>
          </cell>
        </row>
        <row r="317">
          <cell r="D317" t="str">
            <v>General Superitendent</v>
          </cell>
          <cell r="I317" t="str">
            <v>Chief Inspector</v>
          </cell>
          <cell r="L317" t="str">
            <v>Pengawas Lapangan</v>
          </cell>
        </row>
        <row r="319">
          <cell r="D319" t="str">
            <v>ESTIMASI VOLUME</v>
          </cell>
        </row>
        <row r="320">
          <cell r="D320" t="str">
            <v>KEGIATAN PENUNJANG PENANGANAN JALAN PERKOTAAN</v>
          </cell>
        </row>
        <row r="321">
          <cell r="D321" t="str">
            <v>NO. PAKET</v>
          </cell>
          <cell r="H321" t="str">
            <v xml:space="preserve">DINAS PRASARANA WILAYAH PROVINSI </v>
          </cell>
          <cell r="L321" t="str">
            <v>PEMBANGUNAN JALAN PENGHUBUNG</v>
          </cell>
        </row>
        <row r="322">
          <cell r="D322" t="str">
            <v>PWK - 02 E</v>
          </cell>
          <cell r="H322" t="str">
            <v>NANGGROE ACEH DARUSSALAM</v>
          </cell>
          <cell r="L322" t="str">
            <v>TAMAN SRI RATU SAFIATUDDIN</v>
          </cell>
        </row>
        <row r="323">
          <cell r="D323" t="str">
            <v>KONSULTAN</v>
          </cell>
          <cell r="J323" t="str">
            <v>KONTRAKTOR</v>
          </cell>
        </row>
        <row r="324">
          <cell r="J324" t="str">
            <v>PT. SARJIS AGUNG Jo. PT. AYU LESTARI INDAH</v>
          </cell>
        </row>
        <row r="325">
          <cell r="D325" t="str">
            <v>Nomor Mata Pembayaran</v>
          </cell>
          <cell r="J325" t="str">
            <v>Uraian</v>
          </cell>
        </row>
        <row r="326">
          <cell r="D326" t="str">
            <v>3.3</v>
          </cell>
          <cell r="J326" t="str">
            <v>Penyiapan Badan Jalan</v>
          </cell>
        </row>
        <row r="327">
          <cell r="D327" t="str">
            <v>Lokasi :</v>
          </cell>
          <cell r="G327" t="str">
            <v>Kanan dan kiri Jalan</v>
          </cell>
        </row>
        <row r="331">
          <cell r="F331" t="str">
            <v>REKAPITULASI VOLUME PENYIAPAN BADAN JALAN</v>
          </cell>
        </row>
        <row r="333">
          <cell r="F333" t="str">
            <v>No</v>
          </cell>
          <cell r="G333" t="str">
            <v>Uraian</v>
          </cell>
          <cell r="J333" t="str">
            <v>Volume (m2)</v>
          </cell>
          <cell r="L333" t="str">
            <v>Keterangan</v>
          </cell>
        </row>
        <row r="336">
          <cell r="F336">
            <v>1</v>
          </cell>
          <cell r="H336" t="str">
            <v>Sta 0 + 000 s/d Sta 0 + 040 (Pintu Masuk Dekranas)</v>
          </cell>
          <cell r="J336">
            <v>347.5</v>
          </cell>
          <cell r="L336" t="str">
            <v>Arah Kanan</v>
          </cell>
        </row>
        <row r="342">
          <cell r="H342" t="str">
            <v>Total Volume Penyiapan Badan Jalan</v>
          </cell>
          <cell r="J342">
            <v>347.5</v>
          </cell>
        </row>
        <row r="358">
          <cell r="D358" t="str">
            <v>KONTRAKTOR</v>
          </cell>
          <cell r="I358" t="str">
            <v>KONSULTAN SUPERVISI</v>
          </cell>
          <cell r="L358" t="str">
            <v>DINAS PRASWIL</v>
          </cell>
        </row>
        <row r="367">
          <cell r="D367" t="str">
            <v>General Superitendent</v>
          </cell>
          <cell r="I367" t="str">
            <v>Chief Inspector</v>
          </cell>
          <cell r="L367" t="str">
            <v>Pengawas Lapangan</v>
          </cell>
        </row>
        <row r="369">
          <cell r="D369" t="str">
            <v>ESTIMASI VOLUME</v>
          </cell>
        </row>
        <row r="370">
          <cell r="D370" t="str">
            <v>KEGIATAN PENUNJANG PENANGANAN JALAN PERKOTAAN</v>
          </cell>
        </row>
        <row r="371">
          <cell r="D371" t="str">
            <v>NO. PAKET</v>
          </cell>
          <cell r="H371" t="str">
            <v xml:space="preserve">DINAS PRASARANA WILAYAH PROVINSI </v>
          </cell>
          <cell r="L371" t="str">
            <v>PEMBANGUNAN JALAN PENGHUBUNG</v>
          </cell>
        </row>
        <row r="372">
          <cell r="D372" t="str">
            <v>PWK - 02 E</v>
          </cell>
          <cell r="H372" t="str">
            <v>NANGGROE ACEH DARUSSALAM</v>
          </cell>
          <cell r="L372" t="str">
            <v>TAMAN SRI RATU SAFIATUDDIN</v>
          </cell>
        </row>
        <row r="373">
          <cell r="D373" t="str">
            <v>KONSULTAN</v>
          </cell>
          <cell r="J373" t="str">
            <v>KONTRAKTOR</v>
          </cell>
        </row>
        <row r="374">
          <cell r="J374" t="str">
            <v>PT. SARJIS AGUNG Jo. PT. AYU LESTARI INDAH</v>
          </cell>
        </row>
        <row r="375">
          <cell r="D375" t="str">
            <v>Nomor Mata Pembayaran</v>
          </cell>
          <cell r="J375" t="str">
            <v>Uraian</v>
          </cell>
        </row>
        <row r="376">
          <cell r="D376" t="str">
            <v>5.1 (1)</v>
          </cell>
          <cell r="J376" t="str">
            <v>Lapis Pondasi Agregat Klas A</v>
          </cell>
        </row>
        <row r="377">
          <cell r="D377" t="str">
            <v>Lokasi :</v>
          </cell>
          <cell r="G377" t="str">
            <v>Kanan dan kiri Jalan</v>
          </cell>
        </row>
        <row r="381">
          <cell r="F381" t="str">
            <v>REKAPITULASI VOLUME LAPIS PONDASI AG. KLAS A</v>
          </cell>
        </row>
        <row r="383">
          <cell r="F383" t="str">
            <v>No</v>
          </cell>
          <cell r="G383" t="str">
            <v>Uraian</v>
          </cell>
          <cell r="J383" t="str">
            <v>Volume (m3)</v>
          </cell>
          <cell r="L383" t="str">
            <v>Keterangan</v>
          </cell>
        </row>
        <row r="386">
          <cell r="F386">
            <v>1</v>
          </cell>
          <cell r="H386" t="str">
            <v>Sta 0 + 000 s/d Sta 0 + 460 dan</v>
          </cell>
          <cell r="J386">
            <v>472.57500000000005</v>
          </cell>
          <cell r="L386" t="str">
            <v>Arah Kanan</v>
          </cell>
        </row>
        <row r="387">
          <cell r="H387" t="str">
            <v>Sta 0+000 s/d 0+080 (Jalur Langsung)</v>
          </cell>
        </row>
        <row r="389">
          <cell r="F389">
            <v>2</v>
          </cell>
          <cell r="H389" t="str">
            <v xml:space="preserve">Sta 0 + 000 s/d Sta 0 + 500 </v>
          </cell>
          <cell r="J389">
            <v>228.46250000000001</v>
          </cell>
          <cell r="L389" t="str">
            <v xml:space="preserve">Arah Kiri </v>
          </cell>
        </row>
        <row r="391">
          <cell r="F391">
            <v>3</v>
          </cell>
          <cell r="H391" t="str">
            <v>Sta 0 + 000 s/d Sta 0 + 040 (Pintu Masuk Dekranas)</v>
          </cell>
          <cell r="J391">
            <v>52.124999999999986</v>
          </cell>
        </row>
        <row r="393">
          <cell r="F393">
            <v>4</v>
          </cell>
          <cell r="H393" t="str">
            <v>Daerah Pertigaan (Persimpangan) Dan Bukaan Median</v>
          </cell>
          <cell r="J393">
            <v>52.504499999999986</v>
          </cell>
        </row>
        <row r="398">
          <cell r="H398" t="str">
            <v>Total Volume Lapis Pondasi Aggregat Klas A</v>
          </cell>
          <cell r="J398">
            <v>805.66700000000003</v>
          </cell>
        </row>
        <row r="406">
          <cell r="D406" t="str">
            <v>KONTRAKTOR</v>
          </cell>
          <cell r="I406" t="str">
            <v>KONSULTAN SUPERVISI</v>
          </cell>
          <cell r="L406" t="str">
            <v>DINAS PRASWIL</v>
          </cell>
        </row>
        <row r="415">
          <cell r="D415" t="str">
            <v>General Superitendent</v>
          </cell>
          <cell r="I415" t="str">
            <v>Chief Inspector</v>
          </cell>
          <cell r="L415" t="str">
            <v>Pengawas Lapangan</v>
          </cell>
        </row>
        <row r="417">
          <cell r="D417" t="str">
            <v>ESTIMASI VOLUME</v>
          </cell>
        </row>
        <row r="418">
          <cell r="D418" t="str">
            <v>KEGIATAN PENUNJANG PENANGANAN JALAN PERKOTAAN</v>
          </cell>
        </row>
        <row r="419">
          <cell r="D419" t="str">
            <v>NO. PAKET</v>
          </cell>
          <cell r="H419" t="str">
            <v xml:space="preserve">DINAS PRASARANA WILAYAH PROVINSI </v>
          </cell>
          <cell r="L419" t="str">
            <v>PEMBANGUNAN JALAN PENGHUBUNG</v>
          </cell>
        </row>
        <row r="420">
          <cell r="D420" t="str">
            <v>PWK - 02 E</v>
          </cell>
          <cell r="H420" t="str">
            <v>NANGGROE ACEH DARUSSALAM</v>
          </cell>
          <cell r="L420" t="str">
            <v>TAMAN SRI RATU SAFIATUDDIN</v>
          </cell>
        </row>
        <row r="421">
          <cell r="D421" t="str">
            <v>KONSULTAN</v>
          </cell>
          <cell r="J421" t="str">
            <v>KONTRAKTOR</v>
          </cell>
        </row>
        <row r="422">
          <cell r="J422" t="str">
            <v>PT. SARJIS AGUNG Jo. PT. AYU LESTARI INDAH</v>
          </cell>
        </row>
        <row r="423">
          <cell r="D423" t="str">
            <v>Nomor Mata Pembayaran</v>
          </cell>
          <cell r="J423" t="str">
            <v>Uraian</v>
          </cell>
        </row>
        <row r="424">
          <cell r="D424" t="str">
            <v>5.1 (2)</v>
          </cell>
          <cell r="J424" t="str">
            <v>Lapis Pondasi Agregat Klas B</v>
          </cell>
        </row>
        <row r="425">
          <cell r="D425" t="str">
            <v>Lokasi :</v>
          </cell>
          <cell r="G425" t="str">
            <v>Kanan dan kiri Jalan</v>
          </cell>
        </row>
        <row r="429">
          <cell r="F429" t="str">
            <v>REKAPITULASI VOLUME LAPIS PONDASI AG. KLAS B</v>
          </cell>
        </row>
        <row r="431">
          <cell r="F431" t="str">
            <v>No</v>
          </cell>
          <cell r="G431" t="str">
            <v>Uraian</v>
          </cell>
          <cell r="J431" t="str">
            <v>Volume (m3)</v>
          </cell>
          <cell r="L431" t="str">
            <v>Keterangan</v>
          </cell>
        </row>
        <row r="434">
          <cell r="F434">
            <v>1</v>
          </cell>
          <cell r="H434" t="str">
            <v>Sta 0 + 000 s/d Sta 0 + 460 dan</v>
          </cell>
          <cell r="J434">
            <v>630.1</v>
          </cell>
          <cell r="L434" t="str">
            <v>Arah Kanan</v>
          </cell>
        </row>
        <row r="435">
          <cell r="H435" t="str">
            <v>Sta 0+000 s/d 0+080 (Jalur Langsung)</v>
          </cell>
        </row>
        <row r="437">
          <cell r="F437">
            <v>2</v>
          </cell>
          <cell r="H437" t="str">
            <v xml:space="preserve">Sta 0 + 000 s/d Sta 0 + 500 </v>
          </cell>
          <cell r="J437">
            <v>301.86999999999995</v>
          </cell>
          <cell r="L437" t="str">
            <v xml:space="preserve">Arah Kiri </v>
          </cell>
        </row>
        <row r="439">
          <cell r="F439">
            <v>3</v>
          </cell>
          <cell r="H439" t="str">
            <v>Sta 0 + 000 s/d Sta 0 + 040 (Pintu Masuk Dekranas)</v>
          </cell>
          <cell r="J439">
            <v>84.06</v>
          </cell>
        </row>
        <row r="443">
          <cell r="H443" t="str">
            <v>Total Volume Lapis Pondasi Aggregat Klas B</v>
          </cell>
          <cell r="J443">
            <v>1016.03</v>
          </cell>
        </row>
        <row r="451">
          <cell r="D451" t="str">
            <v>KONTRAKTOR</v>
          </cell>
          <cell r="I451" t="str">
            <v>KONSULTAN SUPERVISI</v>
          </cell>
          <cell r="L451" t="str">
            <v>DINAS PRASWIL</v>
          </cell>
        </row>
        <row r="460">
          <cell r="D460" t="str">
            <v>General Superitendent</v>
          </cell>
          <cell r="I460" t="str">
            <v>Chief Inspector</v>
          </cell>
          <cell r="L460" t="str">
            <v>Pengawas Lapangan</v>
          </cell>
        </row>
        <row r="462">
          <cell r="D462" t="str">
            <v>ESTIMASI VOLUME</v>
          </cell>
        </row>
        <row r="463">
          <cell r="D463" t="str">
            <v>KEGIATAN PENUNJANG PENANGANAN JALAN PERKOTAAN</v>
          </cell>
        </row>
        <row r="464">
          <cell r="D464" t="str">
            <v>NO. PAKET</v>
          </cell>
          <cell r="H464" t="str">
            <v xml:space="preserve">DINAS PRASARANA WILAYAH PROVINSI </v>
          </cell>
          <cell r="L464" t="str">
            <v>PEMBANGUNAN JALAN PENGHUBUNG</v>
          </cell>
        </row>
        <row r="465">
          <cell r="D465" t="str">
            <v>PWK - 02 E</v>
          </cell>
          <cell r="H465" t="str">
            <v>NANGGROE ACEH DARUSSALAM</v>
          </cell>
          <cell r="L465" t="str">
            <v>TAMAN SRI RATU SAFIATUDDIN</v>
          </cell>
        </row>
        <row r="466">
          <cell r="D466" t="str">
            <v>KONSULTAN</v>
          </cell>
          <cell r="J466" t="str">
            <v>KONTRAKTOR</v>
          </cell>
        </row>
        <row r="467">
          <cell r="J467" t="str">
            <v>PT. SARJIS AGUNG Jo. PT. AYU LESTARI INDAH</v>
          </cell>
        </row>
        <row r="468">
          <cell r="D468" t="str">
            <v>Nomor Mata Pembayaran</v>
          </cell>
          <cell r="J468" t="str">
            <v>Uraian</v>
          </cell>
        </row>
        <row r="469">
          <cell r="D469" t="str">
            <v>6.1 (1)</v>
          </cell>
          <cell r="J469" t="str">
            <v>Lapis Resap Pengikat</v>
          </cell>
        </row>
        <row r="470">
          <cell r="D470" t="str">
            <v>Lokasi :</v>
          </cell>
          <cell r="G470" t="str">
            <v>Kanan dan kiri Jalan</v>
          </cell>
        </row>
        <row r="474">
          <cell r="F474" t="str">
            <v>REKAPITULASI VOLUME LAPIS RESAP PENGIKAT</v>
          </cell>
        </row>
        <row r="476">
          <cell r="F476" t="str">
            <v>No</v>
          </cell>
          <cell r="G476" t="str">
            <v>Uraian</v>
          </cell>
          <cell r="J476" t="str">
            <v>Volume (Liter)</v>
          </cell>
          <cell r="L476" t="str">
            <v>Keterangan</v>
          </cell>
        </row>
        <row r="479">
          <cell r="F479">
            <v>1</v>
          </cell>
          <cell r="H479" t="str">
            <v>Sta 0 + 000 s/d Sta 0 + 460 dan</v>
          </cell>
          <cell r="J479">
            <v>2450</v>
          </cell>
          <cell r="L479" t="str">
            <v>Arah Kanan</v>
          </cell>
        </row>
        <row r="480">
          <cell r="H480" t="str">
            <v>Sta 0+000 s/d 0+080 (Jalur Langsung)</v>
          </cell>
        </row>
        <row r="482">
          <cell r="F482">
            <v>2</v>
          </cell>
          <cell r="H482" t="str">
            <v>Sta 0 + 000 s/d Sta 0 + 500</v>
          </cell>
          <cell r="J482">
            <v>1206.6799999999998</v>
          </cell>
          <cell r="L482" t="str">
            <v xml:space="preserve">Arah Kiri </v>
          </cell>
        </row>
        <row r="484">
          <cell r="F484">
            <v>3</v>
          </cell>
          <cell r="H484" t="str">
            <v>Daerah Buakaan Median Jln Blanak dan</v>
          </cell>
          <cell r="J484">
            <v>132.56</v>
          </cell>
        </row>
        <row r="485">
          <cell r="H485" t="str">
            <v xml:space="preserve"> Jln. Masuk Dekranas</v>
          </cell>
        </row>
        <row r="487">
          <cell r="F487">
            <v>4</v>
          </cell>
          <cell r="H487" t="str">
            <v>Sta 0 + 000 s/d Sta 0 + 041,5 (Pintu Masuk Dekranas)</v>
          </cell>
          <cell r="J487">
            <v>297.17000000000007</v>
          </cell>
        </row>
        <row r="489">
          <cell r="F489">
            <v>5</v>
          </cell>
          <cell r="H489" t="str">
            <v>Daerah Pertigaan (Persimpangan)</v>
          </cell>
          <cell r="J489">
            <v>318.88800000000003</v>
          </cell>
        </row>
        <row r="495">
          <cell r="H495" t="str">
            <v>Total Volume Lapis Resap Pengikat</v>
          </cell>
          <cell r="J495">
            <v>4405.2979999999998</v>
          </cell>
        </row>
        <row r="503">
          <cell r="D503" t="str">
            <v>KONTRAKTOR</v>
          </cell>
          <cell r="I503" t="str">
            <v>KONSULTAN SUPERVISI</v>
          </cell>
          <cell r="L503" t="str">
            <v>DINAS PRASWIL</v>
          </cell>
        </row>
        <row r="512">
          <cell r="D512" t="str">
            <v>General Superitendent</v>
          </cell>
          <cell r="I512" t="str">
            <v>Chief Inspector</v>
          </cell>
          <cell r="L512" t="str">
            <v>Pengawas Lapangan</v>
          </cell>
        </row>
        <row r="514">
          <cell r="D514" t="str">
            <v>ESTIMASI VOLUME</v>
          </cell>
        </row>
        <row r="515">
          <cell r="D515" t="str">
            <v>KEGIATAN PENUNJANG PENANGANAN JALAN PERKOTAAN</v>
          </cell>
        </row>
        <row r="516">
          <cell r="D516" t="str">
            <v>NO. PAKET</v>
          </cell>
          <cell r="H516" t="str">
            <v xml:space="preserve">DINAS PRASARANA WILAYAH PROVINSI </v>
          </cell>
          <cell r="L516" t="str">
            <v>PEMBANGUNAN JALAN PENGHUBUNG</v>
          </cell>
        </row>
        <row r="517">
          <cell r="D517" t="str">
            <v>PWK - 02 E</v>
          </cell>
          <cell r="H517" t="str">
            <v>NANGGROE ACEH DARUSSALAM</v>
          </cell>
          <cell r="L517" t="str">
            <v>TAMAN SRI RATU SAFIATUDDIN</v>
          </cell>
        </row>
        <row r="518">
          <cell r="D518" t="str">
            <v>KONSULTAN</v>
          </cell>
          <cell r="J518" t="str">
            <v>KONTRAKTOR</v>
          </cell>
        </row>
        <row r="519">
          <cell r="J519" t="str">
            <v>PT. SARJIS AGUNG Jo. PT. AYU LESTARI INDAH</v>
          </cell>
        </row>
        <row r="520">
          <cell r="D520" t="str">
            <v>Nomor Mata Pembayaran</v>
          </cell>
          <cell r="J520" t="str">
            <v>Uraian</v>
          </cell>
        </row>
        <row r="521">
          <cell r="D521" t="str">
            <v>6.3 (6)</v>
          </cell>
          <cell r="J521" t="str">
            <v>Laston - Lapis Pengikat Beton (AC-BC)</v>
          </cell>
        </row>
        <row r="522">
          <cell r="D522" t="str">
            <v>Lokasi :</v>
          </cell>
          <cell r="G522" t="str">
            <v>Kanan dan kiri Jalan</v>
          </cell>
        </row>
        <row r="526">
          <cell r="F526" t="str">
            <v>REKAPITULASI VOLUME LASATON - LAPIS PENGIKAT BETON (AC-BC)</v>
          </cell>
        </row>
        <row r="528">
          <cell r="F528" t="str">
            <v>No</v>
          </cell>
          <cell r="G528" t="str">
            <v>Uraian</v>
          </cell>
          <cell r="J528" t="str">
            <v>Volume (M3)</v>
          </cell>
          <cell r="L528" t="str">
            <v>Keterangan</v>
          </cell>
        </row>
        <row r="531">
          <cell r="F531">
            <v>1</v>
          </cell>
          <cell r="H531" t="str">
            <v>Sta 0 + 000 s/d Sta 0 + 500 dan</v>
          </cell>
          <cell r="J531">
            <v>198.20000000000002</v>
          </cell>
          <cell r="L531" t="str">
            <v>Arah Kanan</v>
          </cell>
        </row>
        <row r="532">
          <cell r="H532" t="str">
            <v>Sta 0+000 s/d 0+080 (Jalur Langsung)</v>
          </cell>
        </row>
        <row r="534">
          <cell r="F534">
            <v>2</v>
          </cell>
          <cell r="H534" t="str">
            <v xml:space="preserve">Sta 0 + 000 s/d Sta 0 + 380 </v>
          </cell>
          <cell r="J534">
            <v>120.325</v>
          </cell>
          <cell r="L534" t="str">
            <v xml:space="preserve">Arah Kiri </v>
          </cell>
        </row>
        <row r="536">
          <cell r="F536">
            <v>3</v>
          </cell>
          <cell r="H536" t="str">
            <v>Daerah Bukaan Median Jln Blanak dan</v>
          </cell>
          <cell r="J536">
            <v>8.9999999999999982</v>
          </cell>
        </row>
        <row r="537">
          <cell r="H537" t="str">
            <v xml:space="preserve"> Jln. Masuk Dekranas</v>
          </cell>
        </row>
        <row r="539">
          <cell r="F539">
            <v>4</v>
          </cell>
          <cell r="H539" t="str">
            <v>Sta 0 + 000 s/d Sta 0 + 041,5 (Pintu Masuk Dekranas)</v>
          </cell>
          <cell r="J539">
            <v>18.575000000000003</v>
          </cell>
        </row>
        <row r="541">
          <cell r="F541">
            <v>5</v>
          </cell>
          <cell r="H541" t="str">
            <v>Daerah Pertigaan (Persimpangan) &amp; Daerah Bukaan Median</v>
          </cell>
          <cell r="J541">
            <v>13.861499999999999</v>
          </cell>
        </row>
        <row r="546">
          <cell r="H546" t="str">
            <v>Total Volume AC - BC</v>
          </cell>
          <cell r="J546">
            <v>359.9615</v>
          </cell>
        </row>
        <row r="554">
          <cell r="D554" t="str">
            <v>KONTRAKTOR</v>
          </cell>
          <cell r="I554" t="str">
            <v>KONSULTAN SUPERVISI</v>
          </cell>
          <cell r="L554" t="str">
            <v>DINAS PRASWIL</v>
          </cell>
        </row>
        <row r="563">
          <cell r="D563" t="str">
            <v>General Superitendent</v>
          </cell>
          <cell r="I563" t="str">
            <v>Chief Inspector</v>
          </cell>
          <cell r="L563" t="str">
            <v>Pengawas Lapangan</v>
          </cell>
        </row>
        <row r="565">
          <cell r="D565" t="str">
            <v>ESTIMASI VOLUME</v>
          </cell>
        </row>
        <row r="566">
          <cell r="D566" t="str">
            <v>KEGIATAN PENUNJANG PENANGANAN JALAN PERKOTAAN</v>
          </cell>
        </row>
        <row r="567">
          <cell r="D567" t="str">
            <v>NO. PAKET</v>
          </cell>
          <cell r="H567" t="str">
            <v xml:space="preserve">DINAS PRASARANA WILAYAH PROVINSI </v>
          </cell>
          <cell r="L567" t="str">
            <v>PEMBANGUNAN JALAN PENGHUBUNG</v>
          </cell>
        </row>
        <row r="568">
          <cell r="D568" t="str">
            <v>PWK - 02 E</v>
          </cell>
          <cell r="H568" t="str">
            <v>NANGGROE ACEH DARUSSALAM</v>
          </cell>
          <cell r="L568" t="str">
            <v>TAMAN SRI RATU SAFIATUDDIN</v>
          </cell>
        </row>
        <row r="569">
          <cell r="D569" t="str">
            <v>KONSULTAN</v>
          </cell>
          <cell r="J569" t="str">
            <v>KONTRAKTOR</v>
          </cell>
        </row>
        <row r="570">
          <cell r="J570" t="str">
            <v>PT. SARJIS AGUNG Jo. PT. AYU LESTARI INDAH</v>
          </cell>
        </row>
        <row r="571">
          <cell r="D571" t="str">
            <v>Nomor Mata Pembayaran</v>
          </cell>
          <cell r="J571" t="str">
            <v>Uraian</v>
          </cell>
        </row>
        <row r="572">
          <cell r="D572" t="str">
            <v>7.1 (5)</v>
          </cell>
          <cell r="J572" t="str">
            <v>Beton K.250</v>
          </cell>
        </row>
        <row r="573">
          <cell r="D573" t="str">
            <v>Lokasi :</v>
          </cell>
          <cell r="G573" t="str">
            <v>Kanan dan kiri Jalan</v>
          </cell>
        </row>
        <row r="577">
          <cell r="F577" t="str">
            <v>REKAPITULASI VOLUME BETON K. 250</v>
          </cell>
        </row>
        <row r="579">
          <cell r="F579" t="str">
            <v>No</v>
          </cell>
          <cell r="G579" t="str">
            <v>Uraian</v>
          </cell>
          <cell r="J579" t="str">
            <v>volume (m3)</v>
          </cell>
          <cell r="L579" t="str">
            <v>Keterangan</v>
          </cell>
        </row>
        <row r="582">
          <cell r="F582">
            <v>1</v>
          </cell>
          <cell r="H582" t="str">
            <v xml:space="preserve">Beton K. 250 pada Penutup Saluran </v>
          </cell>
          <cell r="J582">
            <v>189.50082749999999</v>
          </cell>
        </row>
        <row r="584">
          <cell r="F584">
            <v>2</v>
          </cell>
          <cell r="H584" t="str">
            <v>Beton K. 250 pada Footing Tembok Penahan</v>
          </cell>
        </row>
        <row r="586">
          <cell r="F586">
            <v>3</v>
          </cell>
          <cell r="H586" t="str">
            <v>Beton K. 250 Pintu masuk Samping Dekranas</v>
          </cell>
        </row>
        <row r="588">
          <cell r="F588">
            <v>4</v>
          </cell>
          <cell r="H588" t="str">
            <v>Beton K. 250 pada Penyangga Tiang Lampu</v>
          </cell>
        </row>
        <row r="590">
          <cell r="F590">
            <v>5</v>
          </cell>
          <cell r="H590" t="str">
            <v>Beton K. 250 pada Kerb Pejalan Kaki pada Jalan Masuk Dekranas</v>
          </cell>
        </row>
        <row r="596">
          <cell r="H596" t="str">
            <v>Total Volume Beton K. 250</v>
          </cell>
          <cell r="J596">
            <v>189.50082749999999</v>
          </cell>
        </row>
        <row r="600">
          <cell r="F600" t="str">
            <v>Volume Beton K. 250 sampai saat ini :</v>
          </cell>
          <cell r="J600">
            <v>189.50082749999999</v>
          </cell>
          <cell r="K600" t="str">
            <v>M3</v>
          </cell>
        </row>
        <row r="602">
          <cell r="F602" t="str">
            <v>Volume Beton K. 250 yang dibayar pada MC No. 1 adalah :</v>
          </cell>
          <cell r="J602">
            <v>153</v>
          </cell>
          <cell r="K602" t="str">
            <v>M3</v>
          </cell>
        </row>
        <row r="620">
          <cell r="D620" t="str">
            <v>KONTRAKTOR</v>
          </cell>
          <cell r="I620" t="str">
            <v>KONSULTAN SUPERVISI</v>
          </cell>
          <cell r="L620" t="str">
            <v>DINAS PRASWIL</v>
          </cell>
        </row>
        <row r="629">
          <cell r="D629" t="str">
            <v>General Superitendent</v>
          </cell>
          <cell r="I629" t="str">
            <v>Chief Inspector</v>
          </cell>
          <cell r="L629" t="str">
            <v>Pengawas Lapangan</v>
          </cell>
        </row>
        <row r="631">
          <cell r="D631" t="str">
            <v>ESTIMASI VOLUME</v>
          </cell>
        </row>
        <row r="632">
          <cell r="D632" t="str">
            <v>KEGIATAN PENUNJANG PENANGANAN JALAN PERKOTAAN</v>
          </cell>
        </row>
        <row r="633">
          <cell r="D633" t="str">
            <v>NO. PAKET</v>
          </cell>
          <cell r="H633" t="str">
            <v xml:space="preserve">DINAS PRASARANA WILAYAH PROVINSI </v>
          </cell>
          <cell r="L633" t="str">
            <v>PEMBANGUNAN JALAN PENGHUBUNG</v>
          </cell>
        </row>
        <row r="634">
          <cell r="D634" t="str">
            <v>PWK - 02 E</v>
          </cell>
          <cell r="H634" t="str">
            <v>NANGGROE ACEH DARUSSALAM</v>
          </cell>
          <cell r="L634" t="str">
            <v>TAMAN SRI RATU SAFIATUDDIN</v>
          </cell>
        </row>
        <row r="635">
          <cell r="D635" t="str">
            <v>KONSULTAN</v>
          </cell>
          <cell r="J635" t="str">
            <v>KONTRAKTOR</v>
          </cell>
        </row>
        <row r="636">
          <cell r="J636" t="str">
            <v>PT. SARJIS AGUNG Jo. PT. AYU LESTARI INDAH</v>
          </cell>
        </row>
        <row r="637">
          <cell r="D637" t="str">
            <v>Nomor Mata Pembayaran</v>
          </cell>
          <cell r="J637" t="str">
            <v>Uraian</v>
          </cell>
        </row>
        <row r="638">
          <cell r="D638" t="str">
            <v>7.1 (4)</v>
          </cell>
          <cell r="J638" t="str">
            <v>Beton K.300</v>
          </cell>
        </row>
        <row r="639">
          <cell r="D639" t="str">
            <v>Lokasi :</v>
          </cell>
          <cell r="G639" t="str">
            <v>Kanan dan kiri Jalan</v>
          </cell>
        </row>
        <row r="643">
          <cell r="F643" t="str">
            <v>REKAPITULASI VOLUME BETON K. 300</v>
          </cell>
        </row>
        <row r="645">
          <cell r="F645" t="str">
            <v>No</v>
          </cell>
          <cell r="G645" t="str">
            <v>Uraian</v>
          </cell>
          <cell r="J645" t="str">
            <v>volume (m3)</v>
          </cell>
          <cell r="L645" t="str">
            <v>Keterangan</v>
          </cell>
        </row>
        <row r="648">
          <cell r="F648">
            <v>1</v>
          </cell>
          <cell r="H648" t="str">
            <v>Beton K. 300 pada Box Culvert Panjang 24 m</v>
          </cell>
          <cell r="J648">
            <v>54.599999999999994</v>
          </cell>
          <cell r="L648" t="str">
            <v>Jalur Peralihan</v>
          </cell>
        </row>
        <row r="650">
          <cell r="F650">
            <v>2</v>
          </cell>
          <cell r="H650" t="str">
            <v>Beton K. 300 pada Box Culvert Panjang 7 m</v>
          </cell>
          <cell r="J650">
            <v>14.875</v>
          </cell>
          <cell r="L650" t="str">
            <v>Jalur Peralihan</v>
          </cell>
        </row>
        <row r="652">
          <cell r="F652">
            <v>3</v>
          </cell>
          <cell r="H652" t="str">
            <v>Beton K. 300 pada Plat Beton</v>
          </cell>
          <cell r="J652">
            <v>24.598414999999999</v>
          </cell>
        </row>
        <row r="654">
          <cell r="F654">
            <v>4</v>
          </cell>
          <cell r="H654" t="str">
            <v>Beton K. 300 pada Plat Sta. 0 + 460 (Sambungan Plat)</v>
          </cell>
          <cell r="J654">
            <v>0.95699999999999996</v>
          </cell>
        </row>
        <row r="658">
          <cell r="H658" t="str">
            <v>Total Volume Beton K. 300</v>
          </cell>
          <cell r="J658">
            <v>95.030414999999991</v>
          </cell>
        </row>
        <row r="662">
          <cell r="F662" t="str">
            <v>Volume Beton K. 300 sampai saat ini :</v>
          </cell>
          <cell r="J662">
            <v>95.030414999999991</v>
          </cell>
          <cell r="K662" t="str">
            <v>M3</v>
          </cell>
        </row>
        <row r="664">
          <cell r="F664" t="str">
            <v>Volume Beton K. 300 yang dibayar pada MC No. 1 adalah :</v>
          </cell>
          <cell r="J664">
            <v>91.37</v>
          </cell>
          <cell r="K664" t="str">
            <v>M3</v>
          </cell>
        </row>
        <row r="677">
          <cell r="D677" t="str">
            <v>KONTRAKTOR</v>
          </cell>
          <cell r="I677" t="str">
            <v>KONSULTAN SUPERVISI</v>
          </cell>
          <cell r="L677" t="str">
            <v>DINAS PRASWIL</v>
          </cell>
        </row>
        <row r="686">
          <cell r="D686" t="str">
            <v>General Superitendent</v>
          </cell>
          <cell r="I686" t="str">
            <v>Chief Inspector</v>
          </cell>
          <cell r="L686" t="str">
            <v>Pengawas Lapangan</v>
          </cell>
        </row>
        <row r="688">
          <cell r="D688" t="str">
            <v>ESTIMASI VOLUME</v>
          </cell>
        </row>
        <row r="689">
          <cell r="D689" t="str">
            <v>KEGIATAN PENUNJANG PENANGANAN JALAN PERKOTAAN</v>
          </cell>
        </row>
        <row r="690">
          <cell r="D690" t="str">
            <v>NO. PAKET</v>
          </cell>
          <cell r="H690" t="str">
            <v xml:space="preserve">DINAS PRASARANA WILAYAH PROVINSI </v>
          </cell>
          <cell r="L690" t="str">
            <v>PEMBANGUNAN JALAN PENGHUBUNG</v>
          </cell>
        </row>
        <row r="691">
          <cell r="D691" t="str">
            <v>PWK - 02 E</v>
          </cell>
          <cell r="H691" t="str">
            <v>NANGGROE ACEH DARUSSALAM</v>
          </cell>
          <cell r="L691" t="str">
            <v>TAMAN SRI RATU SAFIATUDDIN</v>
          </cell>
        </row>
        <row r="692">
          <cell r="D692" t="str">
            <v>KONSULTAN</v>
          </cell>
          <cell r="J692" t="str">
            <v>KONTRAKTOR</v>
          </cell>
        </row>
        <row r="693">
          <cell r="J693" t="str">
            <v>PT. SARJIS AGUNG Jo. PT. AYU LESTARI INDAH</v>
          </cell>
        </row>
        <row r="694">
          <cell r="D694" t="str">
            <v>Nomor Mata Pembayaran</v>
          </cell>
          <cell r="J694" t="str">
            <v>Uraian</v>
          </cell>
        </row>
        <row r="695">
          <cell r="D695" t="str">
            <v>7.1 (6)</v>
          </cell>
          <cell r="J695" t="str">
            <v>Beton K.175</v>
          </cell>
        </row>
        <row r="696">
          <cell r="D696" t="str">
            <v>Lokasi :</v>
          </cell>
          <cell r="G696" t="str">
            <v>Kanan dan kiri Jalan</v>
          </cell>
        </row>
        <row r="700">
          <cell r="F700" t="str">
            <v>REKAPITULASI VOLUME BETON K. 175</v>
          </cell>
        </row>
        <row r="702">
          <cell r="F702" t="str">
            <v>No</v>
          </cell>
          <cell r="G702" t="str">
            <v>Uraian</v>
          </cell>
          <cell r="J702" t="str">
            <v>volume (m3)</v>
          </cell>
          <cell r="L702" t="str">
            <v>Keterangan</v>
          </cell>
        </row>
        <row r="705">
          <cell r="F705">
            <v>1</v>
          </cell>
          <cell r="H705" t="str">
            <v>Beton K. 175 pada Kerb Pejalan Kaki</v>
          </cell>
          <cell r="J705">
            <v>26.953499999999998</v>
          </cell>
          <cell r="L705" t="str">
            <v>Arah Kiri + Kanan</v>
          </cell>
        </row>
        <row r="711">
          <cell r="H711" t="str">
            <v>Total Volume Beton K. 175</v>
          </cell>
          <cell r="J711">
            <v>26.953499999999998</v>
          </cell>
        </row>
        <row r="715">
          <cell r="F715" t="str">
            <v>Volume Beton K. 175 sampai saat ini :</v>
          </cell>
          <cell r="J715">
            <v>26.953499999999998</v>
          </cell>
          <cell r="K715" t="str">
            <v>M3</v>
          </cell>
        </row>
        <row r="717">
          <cell r="F717" t="str">
            <v>Volume Beton K. 175 yang dibayar pada MC No. 1 adalah :</v>
          </cell>
          <cell r="J717">
            <v>21.01</v>
          </cell>
          <cell r="K717" t="str">
            <v>M3</v>
          </cell>
        </row>
        <row r="724">
          <cell r="D724" t="str">
            <v>KONTRAKTOR</v>
          </cell>
          <cell r="I724" t="str">
            <v>KONSULTAN SUPERVISI</v>
          </cell>
          <cell r="L724" t="str">
            <v>DINAS PRASWIL</v>
          </cell>
        </row>
        <row r="733">
          <cell r="D733" t="str">
            <v>General Superitendent</v>
          </cell>
          <cell r="I733" t="str">
            <v>Chief Inspector</v>
          </cell>
          <cell r="L733" t="str">
            <v>Pengawas Lapangan</v>
          </cell>
        </row>
        <row r="735">
          <cell r="D735" t="str">
            <v>ESTIMASI VOLUME</v>
          </cell>
        </row>
        <row r="736">
          <cell r="D736" t="str">
            <v>KEGIATAN PENUNJANG PENANGANAN JALAN PERKOTAAN</v>
          </cell>
        </row>
        <row r="737">
          <cell r="D737" t="str">
            <v>NO. PAKET</v>
          </cell>
          <cell r="H737" t="str">
            <v xml:space="preserve">DINAS PRASARANA WILAYAH PROVINSI </v>
          </cell>
          <cell r="L737" t="str">
            <v>PEMBANGUNAN JALAN PENGHUBUNG</v>
          </cell>
        </row>
        <row r="738">
          <cell r="D738" t="str">
            <v>PWK - 02 E</v>
          </cell>
          <cell r="H738" t="str">
            <v>NANGGROE ACEH DARUSSALAM</v>
          </cell>
          <cell r="L738" t="str">
            <v>TAMAN SRI RATU SAFIATUDDIN</v>
          </cell>
        </row>
        <row r="739">
          <cell r="D739" t="str">
            <v>KONSULTAN</v>
          </cell>
          <cell r="J739" t="str">
            <v>KONTRAKTOR</v>
          </cell>
        </row>
        <row r="740">
          <cell r="J740" t="str">
            <v>PT. SARJIS AGUNG Jo. PT. AYU LESTARI INDAH</v>
          </cell>
        </row>
        <row r="741">
          <cell r="D741" t="str">
            <v>Nomor Mata Pembayaran</v>
          </cell>
          <cell r="J741" t="str">
            <v>Uraian</v>
          </cell>
        </row>
        <row r="742">
          <cell r="D742" t="str">
            <v>7.9</v>
          </cell>
          <cell r="J742" t="str">
            <v>Pasangan Batu</v>
          </cell>
        </row>
        <row r="743">
          <cell r="D743" t="str">
            <v>Lokasi :</v>
          </cell>
          <cell r="G743" t="str">
            <v>Kanan dan kiri Jalan</v>
          </cell>
        </row>
        <row r="747">
          <cell r="F747" t="str">
            <v>REKAPITULASI VOLUME PASANGAN BATU</v>
          </cell>
        </row>
        <row r="749">
          <cell r="F749" t="str">
            <v>No</v>
          </cell>
          <cell r="G749" t="str">
            <v>Uraian</v>
          </cell>
          <cell r="J749" t="str">
            <v>volume (m3)</v>
          </cell>
          <cell r="L749" t="str">
            <v>Keterangan</v>
          </cell>
        </row>
        <row r="752">
          <cell r="F752">
            <v>1</v>
          </cell>
          <cell r="H752" t="str">
            <v>Pasangan Batu Pada Plat Beton</v>
          </cell>
          <cell r="J752">
            <v>137.382125</v>
          </cell>
        </row>
        <row r="754">
          <cell r="F754">
            <v>2</v>
          </cell>
          <cell r="H754" t="str">
            <v>Pasangan Batu Tambahan Pada  Saluran Lama</v>
          </cell>
          <cell r="J754">
            <v>154.77249999999998</v>
          </cell>
        </row>
        <row r="763">
          <cell r="H763" t="str">
            <v>Total Volume Pasangan Batu</v>
          </cell>
          <cell r="J763">
            <v>292.15462500000001</v>
          </cell>
        </row>
        <row r="767">
          <cell r="F767" t="str">
            <v>Volume Pasangan Batu sampai saat ini :</v>
          </cell>
          <cell r="J767">
            <v>292.15462500000001</v>
          </cell>
          <cell r="K767" t="str">
            <v>M3</v>
          </cell>
        </row>
        <row r="769">
          <cell r="F769" t="str">
            <v>Volume Pasangan Batu yang dibayar pada MC No. 1 adalah :</v>
          </cell>
          <cell r="J769">
            <v>98.67</v>
          </cell>
          <cell r="K769" t="str">
            <v>M3</v>
          </cell>
        </row>
        <row r="781">
          <cell r="D781" t="str">
            <v>KONTRAKTOR</v>
          </cell>
          <cell r="I781" t="str">
            <v>KONSULTAN SUPERVISI</v>
          </cell>
          <cell r="L781" t="str">
            <v>DINAS PRASWIL</v>
          </cell>
        </row>
        <row r="790">
          <cell r="D790" t="str">
            <v>General Superitendent</v>
          </cell>
          <cell r="I790" t="str">
            <v>Chief Inspector</v>
          </cell>
          <cell r="L790" t="str">
            <v>Pengawas Lapangan</v>
          </cell>
        </row>
        <row r="792">
          <cell r="D792" t="str">
            <v>ESTIMASI VOLUME</v>
          </cell>
        </row>
        <row r="793">
          <cell r="D793" t="str">
            <v>KEGIATAN PENUNJANG PENANGANAN JALAN PERKOTAAN</v>
          </cell>
        </row>
        <row r="794">
          <cell r="D794" t="str">
            <v>NO. PAKET</v>
          </cell>
          <cell r="H794" t="str">
            <v xml:space="preserve">DINAS PRASARANA WILAYAH PROVINSI </v>
          </cell>
          <cell r="L794" t="str">
            <v>PEMBANGUNAN JALAN PENGHUBUNG</v>
          </cell>
        </row>
        <row r="795">
          <cell r="D795" t="str">
            <v>PWK - 02 E</v>
          </cell>
          <cell r="H795" t="str">
            <v>NANGGROE ACEH DARUSSALAM</v>
          </cell>
          <cell r="L795" t="str">
            <v>TAMAN SRI RATU SAFIATUDDIN</v>
          </cell>
        </row>
        <row r="796">
          <cell r="D796" t="str">
            <v>KONSULTAN</v>
          </cell>
          <cell r="J796" t="str">
            <v>KONTRAKTOR</v>
          </cell>
        </row>
        <row r="797">
          <cell r="J797" t="str">
            <v>PT. SARJIS AGUNG Jo. PT. AYU LESTARI INDAH</v>
          </cell>
        </row>
        <row r="798">
          <cell r="D798" t="str">
            <v>Nomor Mata Pembayaran</v>
          </cell>
          <cell r="J798" t="str">
            <v>Uraian</v>
          </cell>
        </row>
        <row r="799">
          <cell r="D799" t="str">
            <v>8.4(10)</v>
          </cell>
          <cell r="J799" t="str">
            <v>Kerb Pracetak</v>
          </cell>
        </row>
        <row r="800">
          <cell r="D800" t="str">
            <v>Lokasi :</v>
          </cell>
          <cell r="G800" t="str">
            <v>Kanan Tengah dan kiri Jalan</v>
          </cell>
        </row>
        <row r="804">
          <cell r="F804" t="str">
            <v>REKAPITULASI VOLUME KERB PRACETAK</v>
          </cell>
        </row>
        <row r="806">
          <cell r="F806" t="str">
            <v>No</v>
          </cell>
          <cell r="G806" t="str">
            <v>Uraian</v>
          </cell>
          <cell r="J806" t="str">
            <v>volume (m')</v>
          </cell>
          <cell r="L806" t="str">
            <v>Keterangan</v>
          </cell>
        </row>
        <row r="809">
          <cell r="F809">
            <v>1</v>
          </cell>
          <cell r="H809" t="str">
            <v>Kerb Pracetak</v>
          </cell>
          <cell r="J809">
            <v>1670.35</v>
          </cell>
        </row>
        <row r="817">
          <cell r="H817" t="str">
            <v>Total Panjang Kerb Pracetak</v>
          </cell>
          <cell r="J817">
            <v>1670.35</v>
          </cell>
        </row>
        <row r="825">
          <cell r="D825" t="str">
            <v>KONTRAKTOR</v>
          </cell>
          <cell r="I825" t="str">
            <v>KONSULTAN SUPERVISI</v>
          </cell>
          <cell r="L825" t="str">
            <v>DINAS PRASWIL</v>
          </cell>
        </row>
        <row r="834">
          <cell r="D834" t="str">
            <v>General Superitendent</v>
          </cell>
          <cell r="I834" t="str">
            <v>Chief Inspector</v>
          </cell>
          <cell r="L834" t="str">
            <v>Pengawas Lapangan</v>
          </cell>
        </row>
        <row r="836">
          <cell r="D836" t="str">
            <v>ESTIMASI VOLUME</v>
          </cell>
        </row>
        <row r="837">
          <cell r="D837" t="str">
            <v>KEGIATAN PENUNJANG PENANGANAN JALAN PERKOTAAN</v>
          </cell>
        </row>
        <row r="838">
          <cell r="D838" t="str">
            <v>NO. PAKET</v>
          </cell>
          <cell r="H838" t="str">
            <v xml:space="preserve">DINAS PRASARANA WILAYAH PROVINSI </v>
          </cell>
          <cell r="L838" t="str">
            <v>PEMBANGUNAN JALAN PENGHUBUNG</v>
          </cell>
        </row>
        <row r="839">
          <cell r="D839" t="str">
            <v>PWK - 02 E</v>
          </cell>
          <cell r="H839" t="str">
            <v>NANGGROE ACEH DARUSSALAM</v>
          </cell>
          <cell r="L839" t="str">
            <v>TAMAN SRI RATU SAFIATUDDIN</v>
          </cell>
        </row>
        <row r="840">
          <cell r="D840" t="str">
            <v>KONSULTAN</v>
          </cell>
          <cell r="J840" t="str">
            <v>KONTRAKTOR</v>
          </cell>
        </row>
        <row r="841">
          <cell r="J841" t="str">
            <v>PT. SARJIS AGUNG Jo. PT. AYU LESTARI INDAH</v>
          </cell>
        </row>
        <row r="842">
          <cell r="D842" t="str">
            <v>Nomor Mata Pembayaran</v>
          </cell>
          <cell r="J842" t="str">
            <v>Uraian</v>
          </cell>
        </row>
        <row r="843">
          <cell r="D843" t="str">
            <v>7.3(1)</v>
          </cell>
          <cell r="J843" t="str">
            <v>Baja Tulangan U.24 Polos</v>
          </cell>
        </row>
        <row r="844">
          <cell r="D844" t="str">
            <v>Lokasi :</v>
          </cell>
          <cell r="G844" t="str">
            <v>Kanan dan kiri Jalan</v>
          </cell>
        </row>
        <row r="848">
          <cell r="F848" t="str">
            <v xml:space="preserve">REKAPITULASI KUANTITAS BAJA TULANGAN </v>
          </cell>
        </row>
        <row r="850">
          <cell r="F850" t="str">
            <v>No</v>
          </cell>
          <cell r="G850" t="str">
            <v>Uraian</v>
          </cell>
          <cell r="J850" t="str">
            <v>Kuantitas (Kg)</v>
          </cell>
          <cell r="L850" t="str">
            <v>Keterangan</v>
          </cell>
        </row>
        <row r="853">
          <cell r="F853">
            <v>1</v>
          </cell>
          <cell r="H853" t="str">
            <v>Box Culvert Panjang 24 meter</v>
          </cell>
          <cell r="J853">
            <v>7986.8105600000008</v>
          </cell>
        </row>
        <row r="854">
          <cell r="F854">
            <v>2</v>
          </cell>
          <cell r="H854" t="str">
            <v>Box Culvert Panjang 7 meter</v>
          </cell>
          <cell r="J854">
            <v>2244.5364928000004</v>
          </cell>
        </row>
        <row r="855">
          <cell r="F855">
            <v>3</v>
          </cell>
          <cell r="H855" t="str">
            <v xml:space="preserve">Plat Beton Jalan Masuk Bawasda </v>
          </cell>
        </row>
        <row r="856">
          <cell r="F856">
            <v>3</v>
          </cell>
          <cell r="H856" t="str">
            <v xml:space="preserve">Plat Beton Jalan Gurami </v>
          </cell>
          <cell r="J856">
            <v>709.30149840000013</v>
          </cell>
        </row>
        <row r="857">
          <cell r="F857">
            <v>4</v>
          </cell>
          <cell r="H857" t="str">
            <v xml:space="preserve">Plat Beton Jalan Kepiting  </v>
          </cell>
          <cell r="J857">
            <v>749.06439200000011</v>
          </cell>
        </row>
        <row r="858">
          <cell r="F858">
            <v>5</v>
          </cell>
          <cell r="H858" t="str">
            <v xml:space="preserve">Plat Beton Jalan Masuk Telkom (arah Masuk) </v>
          </cell>
          <cell r="J858">
            <v>226.11444480000003</v>
          </cell>
        </row>
        <row r="859">
          <cell r="F859">
            <v>6</v>
          </cell>
          <cell r="H859" t="str">
            <v xml:space="preserve">Plat Beton Jalan Masuk Telkom (arah keluar) </v>
          </cell>
          <cell r="J859">
            <v>226.6727472</v>
          </cell>
        </row>
        <row r="860">
          <cell r="F860">
            <v>7</v>
          </cell>
          <cell r="H860" t="str">
            <v xml:space="preserve">Plat Beton Jalan Masuk Warung Kopi </v>
          </cell>
          <cell r="J860">
            <v>292.95290880000005</v>
          </cell>
        </row>
        <row r="861">
          <cell r="F861">
            <v>8</v>
          </cell>
          <cell r="H861" t="str">
            <v xml:space="preserve">Plat Beton Jalan Bandeng  </v>
          </cell>
          <cell r="J861">
            <v>904.44062800000006</v>
          </cell>
        </row>
        <row r="862">
          <cell r="F862">
            <v>9</v>
          </cell>
          <cell r="H862" t="str">
            <v>Plat Beton Jalan Cumi - Cumi</v>
          </cell>
          <cell r="J862">
            <v>929.02308479999999</v>
          </cell>
        </row>
        <row r="863">
          <cell r="F863">
            <v>10</v>
          </cell>
          <cell r="H863" t="str">
            <v xml:space="preserve">Plat Beton Jalan Senangin  </v>
          </cell>
          <cell r="J863">
            <v>986.360544</v>
          </cell>
        </row>
        <row r="864">
          <cell r="F864">
            <v>11</v>
          </cell>
          <cell r="H864" t="str">
            <v xml:space="preserve">Plat Beton Jalan Sepat  </v>
          </cell>
        </row>
        <row r="865">
          <cell r="F865">
            <v>12</v>
          </cell>
          <cell r="H865" t="str">
            <v xml:space="preserve">Plat Beton Jalan Masuk Dekranas  </v>
          </cell>
        </row>
        <row r="866">
          <cell r="F866">
            <v>13</v>
          </cell>
          <cell r="H866" t="str">
            <v xml:space="preserve">Plat Beton Jalan Pintu Masuk Pakir Dekranas (Kiri) </v>
          </cell>
        </row>
        <row r="867">
          <cell r="F867">
            <v>14</v>
          </cell>
          <cell r="H867" t="str">
            <v xml:space="preserve">Plat Beton Jalan Pintu Masuk Pakir Dekranas (Kanan) </v>
          </cell>
        </row>
        <row r="868">
          <cell r="F868">
            <v>15</v>
          </cell>
          <cell r="H868" t="str">
            <v>Footing Tembok Penahan daerah Tambak</v>
          </cell>
        </row>
        <row r="869">
          <cell r="F869">
            <v>11</v>
          </cell>
          <cell r="H869" t="str">
            <v>Plat Beton Penutup Saluran</v>
          </cell>
          <cell r="J869">
            <v>26209.2156732</v>
          </cell>
        </row>
        <row r="870">
          <cell r="F870">
            <v>12</v>
          </cell>
          <cell r="H870" t="str">
            <v>Plat Beton Penyangga Tiang Lampu</v>
          </cell>
        </row>
        <row r="871">
          <cell r="F871">
            <v>12</v>
          </cell>
          <cell r="H871" t="str">
            <v>Plat Beton Penutup Saluran Type VII</v>
          </cell>
          <cell r="J871">
            <v>146.45573999999999</v>
          </cell>
        </row>
        <row r="881">
          <cell r="H881" t="str">
            <v>Total Kuantitas Baja Tulangan (Kg)</v>
          </cell>
          <cell r="J881">
            <v>41610.948713999998</v>
          </cell>
        </row>
        <row r="885">
          <cell r="F885" t="str">
            <v>Volume Baja Tulangan sampai saat ini :</v>
          </cell>
          <cell r="J885">
            <v>41610.948713999998</v>
          </cell>
          <cell r="K885" t="str">
            <v>M3</v>
          </cell>
        </row>
        <row r="887">
          <cell r="F887" t="str">
            <v>Volume Baja Tulangan yang dibayar pada MC No. 1 adalah :</v>
          </cell>
          <cell r="J887">
            <v>31768.1</v>
          </cell>
          <cell r="K887" t="str">
            <v>M3</v>
          </cell>
        </row>
        <row r="901">
          <cell r="D901" t="str">
            <v>KONTRAKTOR</v>
          </cell>
          <cell r="I901" t="str">
            <v>KONSULTAN SUPERVISI</v>
          </cell>
          <cell r="L901" t="str">
            <v>DINAS PRASWIL</v>
          </cell>
        </row>
        <row r="910">
          <cell r="D910" t="str">
            <v>General Superitendent</v>
          </cell>
          <cell r="I910" t="str">
            <v>Chief Inspector</v>
          </cell>
          <cell r="L910" t="str">
            <v>Pengawas Lapangan</v>
          </cell>
        </row>
        <row r="912">
          <cell r="D912" t="str">
            <v>ESTIMASI VOLUME</v>
          </cell>
        </row>
        <row r="913">
          <cell r="D913" t="str">
            <v>KEGIATAN PENUNJANG PENANGANAN JALAN PERKOTAAN</v>
          </cell>
        </row>
        <row r="914">
          <cell r="D914" t="str">
            <v>NO. PAKET</v>
          </cell>
          <cell r="H914" t="str">
            <v xml:space="preserve">DINAS PRASARANA WILAYAH PROVINSI </v>
          </cell>
          <cell r="L914" t="str">
            <v>PEMBANGUNAN JALAN PENGHUBUNG</v>
          </cell>
        </row>
        <row r="915">
          <cell r="D915" t="str">
            <v>PWK - 02 E</v>
          </cell>
          <cell r="H915" t="str">
            <v>NANGGROE ACEH DARUSSALAM</v>
          </cell>
          <cell r="L915" t="str">
            <v>TAMAN SRI RATU SAFIATUDDIN</v>
          </cell>
        </row>
        <row r="916">
          <cell r="D916" t="str">
            <v>KONSULTAN</v>
          </cell>
          <cell r="J916" t="str">
            <v>KONTRAKTOR</v>
          </cell>
        </row>
        <row r="917">
          <cell r="J917" t="str">
            <v>PT. SARJIS AGUNG Jo. PT. AYU LESTARI INDAH</v>
          </cell>
        </row>
        <row r="918">
          <cell r="D918" t="str">
            <v>Nomor Mata Pembayaran</v>
          </cell>
          <cell r="J918" t="str">
            <v>Uraian</v>
          </cell>
        </row>
        <row r="919">
          <cell r="D919" t="str">
            <v>6.2 (1)</v>
          </cell>
          <cell r="J919" t="str">
            <v>Lapis Perekat</v>
          </cell>
        </row>
        <row r="920">
          <cell r="D920" t="str">
            <v>Lokasi :</v>
          </cell>
          <cell r="G920" t="str">
            <v>Kanan dan kiri Jalan</v>
          </cell>
        </row>
        <row r="924">
          <cell r="F924" t="str">
            <v>REKAPITULASI VOLUME LAPIS PEREKAT</v>
          </cell>
        </row>
        <row r="926">
          <cell r="F926" t="str">
            <v>No</v>
          </cell>
          <cell r="G926" t="str">
            <v>Uraian</v>
          </cell>
          <cell r="J926" t="str">
            <v>Volume (Liter)</v>
          </cell>
          <cell r="L926" t="str">
            <v>Keterangan</v>
          </cell>
        </row>
        <row r="929">
          <cell r="F929">
            <v>1</v>
          </cell>
          <cell r="H929" t="str">
            <v>Jalan Lama</v>
          </cell>
          <cell r="J929">
            <v>626.73749999999984</v>
          </cell>
          <cell r="L929" t="str">
            <v>Arah Kanan</v>
          </cell>
        </row>
        <row r="945">
          <cell r="H945" t="str">
            <v>Total Volume Lapis Resap Pengikat</v>
          </cell>
          <cell r="J945">
            <v>626.73749999999984</v>
          </cell>
        </row>
        <row r="953">
          <cell r="D953" t="str">
            <v>KONTRAKTOR</v>
          </cell>
          <cell r="I953" t="str">
            <v>KONSULTAN SUPERVISI</v>
          </cell>
          <cell r="L953" t="str">
            <v>DINAS PRASWIL</v>
          </cell>
        </row>
        <row r="962">
          <cell r="D962" t="str">
            <v>General Superitendent</v>
          </cell>
          <cell r="I962" t="str">
            <v>Chief Inspector</v>
          </cell>
          <cell r="L962" t="str">
            <v>Pengawas Lapangan</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83.xml><?xml version="1.0" encoding="utf-8"?>
<externalLink xmlns="http://schemas.openxmlformats.org/spreadsheetml/2006/main">
  <externalBook xmlns:r="http://schemas.openxmlformats.org/officeDocument/2006/relationships" r:id="rId1">
    <sheetNames>
      <sheetName val="harga"/>
      <sheetName val="analisa"/>
      <sheetName val="rekap"/>
      <sheetName val="rab pos tiket"/>
      <sheetName val="rab pagar tembok"/>
      <sheetName val="rab reklamasi"/>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84.xml><?xml version="1.0" encoding="utf-8"?>
<externalLink xmlns="http://schemas.openxmlformats.org/spreadsheetml/2006/main">
  <externalBook xmlns:r="http://schemas.openxmlformats.org/officeDocument/2006/relationships" r:id="rId1">
    <sheetNames>
      <sheetName val="Rekap Biaya"/>
      <sheetName val="Kuantitas &amp; Harga"/>
      <sheetName val="Pekerjaan Utama"/>
      <sheetName val="%"/>
    </sheetNames>
    <sheetDataSet>
      <sheetData sheetId="0"/>
      <sheetData sheetId="1">
        <row r="53">
          <cell r="G53">
            <v>240459480</v>
          </cell>
        </row>
        <row r="63">
          <cell r="G63">
            <v>1434993744.8</v>
          </cell>
        </row>
        <row r="73">
          <cell r="G73">
            <v>1133971058.7800002</v>
          </cell>
        </row>
        <row r="82">
          <cell r="G82">
            <v>187809004.94</v>
          </cell>
        </row>
      </sheetData>
      <sheetData sheetId="2"/>
      <sheetData sheetId="3"/>
    </sheetDataSet>
  </externalBook>
</externalLink>
</file>

<file path=xl/externalLinks/externalLink385.xml><?xml version="1.0" encoding="utf-8"?>
<externalLink xmlns="http://schemas.openxmlformats.org/spreadsheetml/2006/main">
  <externalBook xmlns:r="http://schemas.openxmlformats.org/officeDocument/2006/relationships" r:id="rId1">
    <sheetNames>
      <sheetName val="Mars"/>
      <sheetName val="Cover"/>
      <sheetName val="Rekap"/>
      <sheetName val="Divisi 1"/>
      <sheetName val="Divisi 2"/>
      <sheetName val="Divisi 3"/>
      <sheetName val="Divisi 4"/>
      <sheetName val="Divisi 5"/>
      <sheetName val="Divisi 6"/>
      <sheetName val="Divisi 7"/>
      <sheetName val="Divisi 8"/>
      <sheetName val="Rekap-Ruas"/>
      <sheetName val="Koto Panjang"/>
      <sheetName val="Sungayang"/>
      <sheetName val="Batu Batikam"/>
      <sheetName val="Simp.Cubadak"/>
      <sheetName val="cov-ruas"/>
      <sheetName val="Daftar tagihan"/>
      <sheetName val="Rekap Sal"/>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386.xml><?xml version="1.0" encoding="utf-8"?>
<externalLink xmlns="http://schemas.openxmlformats.org/spreadsheetml/2006/main">
  <externalBook xmlns:r="http://schemas.openxmlformats.org/officeDocument/2006/relationships" r:id="rId1">
    <sheetNames>
      <sheetName val="BAP II"/>
      <sheetName val="Progr I"/>
      <sheetName val="T S"/>
      <sheetName val="Add I"/>
      <sheetName val="Add I Gateb"/>
      <sheetName val="Lap Ke RT"/>
      <sheetName val="Tag II"/>
      <sheetName val="Real Siap badan"/>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Set>
  </externalBook>
</externalLink>
</file>

<file path=xl/externalLinks/externalLink387.xml><?xml version="1.0" encoding="utf-8"?>
<externalLink xmlns="http://schemas.openxmlformats.org/spreadsheetml/2006/main">
  <externalBook xmlns:r="http://schemas.openxmlformats.org/officeDocument/2006/relationships" r:id="rId1">
    <sheetNames>
      <sheetName val="SAM"/>
      <sheetName val="mpua"/>
      <sheetName val="MITRA"/>
      <sheetName val="ANL-PEMEL (2)"/>
      <sheetName val="PERALATAN"/>
      <sheetName val="struktur "/>
      <sheetName val="s.PDN"/>
      <sheetName val="s.pnwran"/>
      <sheetName val="ceklist"/>
      <sheetName val="batas"/>
      <sheetName val="REKAP"/>
      <sheetName val="(KONFIRMASI)"/>
      <sheetName val="mpu"/>
      <sheetName val="RAB"/>
      <sheetName val="KOEF"/>
      <sheetName val="an waktu"/>
      <sheetName val="sche"/>
      <sheetName val="METODa"/>
      <sheetName val="per-alat"/>
      <sheetName val="SCHE ALAT"/>
      <sheetName val="Personil"/>
      <sheetName val="usul alat"/>
      <sheetName val="SCHE-PERSONIL"/>
      <sheetName val="Sheet2"/>
      <sheetName val="keb-bhn"/>
      <sheetName val="sche-bhn"/>
      <sheetName val="HRGDASAR"/>
      <sheetName val="(ANALISA-lain)"/>
      <sheetName val="HRG-MOB"/>
      <sheetName val="ANL-PEMEL"/>
      <sheetName val="M0T"/>
      <sheetName val="L-7(MOS)"/>
      <sheetName val="M0S"/>
      <sheetName val="AN-ALAT"/>
      <sheetName val="BIAYA OP"/>
      <sheetName val="struktur &amp; flow chart"/>
      <sheetName val="Sheet4"/>
      <sheetName val="Sheet1"/>
      <sheetName val="DAF-ALAT"/>
      <sheetName val="AGG"/>
      <sheetName val="batu pecah"/>
      <sheetName val="SUBKONT"/>
      <sheetName val="MOBALAT"/>
      <sheetName val="TIDAK DICETAK"/>
      <sheetName val="S.P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22">
          <cell r="F22" t="str">
            <v>Divisi  1.</v>
          </cell>
          <cell r="G22" t="str">
            <v>UMUM</v>
          </cell>
        </row>
        <row r="24">
          <cell r="D24" t="str">
            <v>1.1</v>
          </cell>
          <cell r="F24" t="str">
            <v>Mobilisasi dan Demobilisasi</v>
          </cell>
          <cell r="M24" t="str">
            <v>Ls</v>
          </cell>
          <cell r="N24">
            <v>1</v>
          </cell>
          <cell r="O24">
            <v>79450000</v>
          </cell>
          <cell r="P24">
            <v>79450000</v>
          </cell>
          <cell r="Q24">
            <v>0</v>
          </cell>
          <cell r="R24">
            <v>7.0025652898454247</v>
          </cell>
          <cell r="T24">
            <v>1.400513057969085</v>
          </cell>
          <cell r="U24">
            <v>1.400513057969085</v>
          </cell>
          <cell r="V24">
            <v>1.400513057969085</v>
          </cell>
          <cell r="W24">
            <v>1.400513057969085</v>
          </cell>
          <cell r="AU24">
            <v>1.400513057969085</v>
          </cell>
        </row>
        <row r="27">
          <cell r="F27" t="str">
            <v>Jumlah Harga Penawaran Divisi 1  (masuk pada Rekapitulasi Daftar Kuantitas dan Harga)</v>
          </cell>
          <cell r="P27">
            <v>79450000</v>
          </cell>
          <cell r="R27">
            <v>7.0025652898454247</v>
          </cell>
        </row>
        <row r="29">
          <cell r="F29" t="str">
            <v>Divisi  2.</v>
          </cell>
          <cell r="G29" t="str">
            <v>D R A I N A S E</v>
          </cell>
        </row>
        <row r="31">
          <cell r="D31" t="str">
            <v>2.1</v>
          </cell>
          <cell r="F31" t="str">
            <v>Galian untuk Selokan Drainase dan Saluran Air</v>
          </cell>
          <cell r="M31" t="str">
            <v>M3</v>
          </cell>
          <cell r="N31">
            <v>45</v>
          </cell>
          <cell r="O31">
            <v>19397.3</v>
          </cell>
          <cell r="P31">
            <v>872878.5</v>
          </cell>
          <cell r="Q31">
            <v>1</v>
          </cell>
          <cell r="R31">
            <v>7.6933778305252873E-2</v>
          </cell>
          <cell r="W31">
            <v>5.1289185536835251E-2</v>
          </cell>
          <cell r="X31">
            <v>2.5644592768417625E-2</v>
          </cell>
        </row>
        <row r="33">
          <cell r="D33" t="str">
            <v>2.2</v>
          </cell>
          <cell r="F33" t="str">
            <v>Pasangan Batu Dengan Mortar</v>
          </cell>
          <cell r="M33" t="str">
            <v>M3</v>
          </cell>
          <cell r="N33">
            <v>28.5</v>
          </cell>
          <cell r="O33">
            <v>345580.38</v>
          </cell>
          <cell r="P33">
            <v>9849040.8300000001</v>
          </cell>
          <cell r="Q33">
            <v>3</v>
          </cell>
          <cell r="R33">
            <v>0.86807490817405131</v>
          </cell>
          <cell r="X33">
            <v>0.1302112362261077</v>
          </cell>
          <cell r="Y33">
            <v>0.1302112362261077</v>
          </cell>
          <cell r="Z33">
            <v>0.1302112362261077</v>
          </cell>
          <cell r="AA33">
            <v>0.1302112362261077</v>
          </cell>
          <cell r="AB33">
            <v>0.17361498163481026</v>
          </cell>
          <cell r="AC33">
            <v>0.17361498163481026</v>
          </cell>
        </row>
        <row r="35">
          <cell r="D35" t="str">
            <v>2.3 (1)</v>
          </cell>
          <cell r="F35" t="str">
            <v>Gorong-gorong  Pipa Beton Bertulang Dia. Dalam &lt; 45 cm</v>
          </cell>
          <cell r="M35" t="str">
            <v>M1</v>
          </cell>
          <cell r="N35">
            <v>0</v>
          </cell>
          <cell r="O35">
            <v>0</v>
          </cell>
          <cell r="P35">
            <v>0</v>
          </cell>
          <cell r="Q35">
            <v>0</v>
          </cell>
          <cell r="R35">
            <v>0</v>
          </cell>
        </row>
        <row r="37">
          <cell r="D37" t="str">
            <v>2.3 (2)</v>
          </cell>
          <cell r="F37" t="str">
            <v>Gorong-gorong  Pipa Beton Bertulang Dia. Dalam 45-75 cm</v>
          </cell>
          <cell r="M37" t="str">
            <v>M1</v>
          </cell>
          <cell r="N37">
            <v>0</v>
          </cell>
          <cell r="O37">
            <v>0</v>
          </cell>
          <cell r="P37">
            <v>0</v>
          </cell>
          <cell r="Q37">
            <v>0</v>
          </cell>
          <cell r="R37">
            <v>0</v>
          </cell>
        </row>
        <row r="39">
          <cell r="D39" t="str">
            <v>2.3 (3)</v>
          </cell>
          <cell r="F39" t="str">
            <v>Gorong-gorong  Pipa Beton Bertulang Dia. Dalam 75-120 cm</v>
          </cell>
          <cell r="M39" t="str">
            <v>M1</v>
          </cell>
          <cell r="N39">
            <v>0</v>
          </cell>
          <cell r="O39">
            <v>0</v>
          </cell>
          <cell r="P39">
            <v>0</v>
          </cell>
          <cell r="Q39">
            <v>0</v>
          </cell>
          <cell r="R39">
            <v>0</v>
          </cell>
        </row>
        <row r="41">
          <cell r="D41" t="str">
            <v>2.3 (4)</v>
          </cell>
          <cell r="F41" t="str">
            <v>Gorong-gorong Pipa Baja Bergelombang</v>
          </cell>
          <cell r="M41" t="str">
            <v>Ton</v>
          </cell>
          <cell r="N41">
            <v>0</v>
          </cell>
          <cell r="O41">
            <v>0</v>
          </cell>
          <cell r="P41">
            <v>0</v>
          </cell>
          <cell r="Q41">
            <v>0</v>
          </cell>
          <cell r="R41">
            <v>0</v>
          </cell>
        </row>
        <row r="43">
          <cell r="D43" t="str">
            <v>2.3 (5)</v>
          </cell>
          <cell r="F43" t="str">
            <v>Gorong-gorong Pipa Beton tanpa tulang Dia. Dalam 20 cm</v>
          </cell>
          <cell r="M43" t="str">
            <v>M1</v>
          </cell>
          <cell r="N43">
            <v>0</v>
          </cell>
          <cell r="O43">
            <v>0</v>
          </cell>
          <cell r="P43">
            <v>0</v>
          </cell>
          <cell r="Q43">
            <v>0</v>
          </cell>
          <cell r="R43">
            <v>0</v>
          </cell>
        </row>
        <row r="45">
          <cell r="D45" t="str">
            <v>2.3 (6)</v>
          </cell>
          <cell r="F45" t="str">
            <v>Gorong-gorong Pipa Beton tanpa tulang Dia. Dalam 25 cm</v>
          </cell>
          <cell r="M45" t="str">
            <v>M1</v>
          </cell>
          <cell r="N45">
            <v>0</v>
          </cell>
          <cell r="O45">
            <v>0</v>
          </cell>
          <cell r="P45">
            <v>0</v>
          </cell>
          <cell r="Q45">
            <v>0</v>
          </cell>
          <cell r="R45">
            <v>0</v>
          </cell>
        </row>
        <row r="47">
          <cell r="D47" t="str">
            <v>2.3 (7)</v>
          </cell>
          <cell r="F47" t="str">
            <v>Gorong-gorong Pipa Beton tanpa tulang Dia. Dalam 30 cm</v>
          </cell>
          <cell r="M47" t="str">
            <v>M1</v>
          </cell>
          <cell r="N47">
            <v>0</v>
          </cell>
          <cell r="O47">
            <v>0</v>
          </cell>
          <cell r="P47">
            <v>0</v>
          </cell>
          <cell r="Q47">
            <v>0</v>
          </cell>
          <cell r="R47">
            <v>0</v>
          </cell>
        </row>
        <row r="49">
          <cell r="D49" t="str">
            <v>2.4 (1)</v>
          </cell>
          <cell r="F49" t="str">
            <v>Timbunan Porous atau Bahan Penyaring</v>
          </cell>
          <cell r="M49" t="str">
            <v>M3</v>
          </cell>
          <cell r="N49">
            <v>0</v>
          </cell>
          <cell r="O49">
            <v>0</v>
          </cell>
          <cell r="P49">
            <v>0</v>
          </cell>
          <cell r="Q49">
            <v>0</v>
          </cell>
          <cell r="R49">
            <v>0</v>
          </cell>
        </row>
        <row r="51">
          <cell r="D51" t="str">
            <v>2.4 (2)</v>
          </cell>
          <cell r="F51" t="str">
            <v>Anyaman Filter Plastik</v>
          </cell>
          <cell r="M51" t="str">
            <v>M2</v>
          </cell>
          <cell r="N51">
            <v>0</v>
          </cell>
          <cell r="O51">
            <v>0</v>
          </cell>
          <cell r="P51">
            <v>0</v>
          </cell>
          <cell r="Q51">
            <v>0</v>
          </cell>
          <cell r="R51">
            <v>0</v>
          </cell>
        </row>
        <row r="53">
          <cell r="D53" t="str">
            <v>2.4 (3)</v>
          </cell>
          <cell r="F53" t="str">
            <v>Pipa berlubang banyak (Perforated Pipe) untuk Pekerjaan Drainase Bawah Permukaan</v>
          </cell>
          <cell r="M53" t="str">
            <v>M1</v>
          </cell>
          <cell r="N53">
            <v>0</v>
          </cell>
          <cell r="O53">
            <v>0</v>
          </cell>
          <cell r="P53">
            <v>0</v>
          </cell>
          <cell r="Q53">
            <v>0</v>
          </cell>
          <cell r="R53">
            <v>0</v>
          </cell>
        </row>
        <row r="55">
          <cell r="D55" t="str">
            <v>2.5</v>
          </cell>
          <cell r="F55" t="str">
            <v>Pemasangan Geoline</v>
          </cell>
          <cell r="M55" t="str">
            <v>M2</v>
          </cell>
          <cell r="N55">
            <v>0</v>
          </cell>
          <cell r="O55">
            <v>0</v>
          </cell>
          <cell r="P55">
            <v>0</v>
          </cell>
          <cell r="Q55">
            <v>0</v>
          </cell>
          <cell r="R55">
            <v>0</v>
          </cell>
        </row>
        <row r="58">
          <cell r="F58" t="str">
            <v>Jumlah Harga Penawaran Divisi 2 ( masuk pada Rekapitulasi Daftar Kuantitas dan Harga)</v>
          </cell>
          <cell r="P58">
            <v>10721919.33</v>
          </cell>
          <cell r="R58">
            <v>0.94500868647930414</v>
          </cell>
        </row>
        <row r="60">
          <cell r="F60" t="str">
            <v>Divisi  3.</v>
          </cell>
          <cell r="G60" t="str">
            <v>PEKERJAAN TANAH</v>
          </cell>
        </row>
        <row r="62">
          <cell r="D62" t="str">
            <v>3.1 (1)</v>
          </cell>
          <cell r="F62" t="str">
            <v>Galian Biasa</v>
          </cell>
          <cell r="M62" t="str">
            <v>M3</v>
          </cell>
          <cell r="N62">
            <v>1500</v>
          </cell>
          <cell r="O62">
            <v>19327.34</v>
          </cell>
          <cell r="P62">
            <v>28991010</v>
          </cell>
          <cell r="Q62">
            <v>2</v>
          </cell>
          <cell r="R62">
            <v>2.5552100735501777</v>
          </cell>
          <cell r="X62">
            <v>0.36503001050716827</v>
          </cell>
          <cell r="Y62">
            <v>0.73006002101433654</v>
          </cell>
          <cell r="Z62">
            <v>0.73006002101433654</v>
          </cell>
          <cell r="AA62">
            <v>0.73006002101433654</v>
          </cell>
        </row>
        <row r="64">
          <cell r="D64" t="str">
            <v>3.1 (2)</v>
          </cell>
          <cell r="F64" t="str">
            <v>Galian Padas/Batuan</v>
          </cell>
          <cell r="M64" t="str">
            <v>M3</v>
          </cell>
          <cell r="N64">
            <v>735</v>
          </cell>
          <cell r="O64">
            <v>68434.64</v>
          </cell>
          <cell r="P64">
            <v>50299460.399999999</v>
          </cell>
          <cell r="Q64">
            <v>3</v>
          </cell>
          <cell r="R64">
            <v>4.4332945940213282</v>
          </cell>
          <cell r="AB64">
            <v>0.42221853276393601</v>
          </cell>
          <cell r="AC64">
            <v>0.42221853276393601</v>
          </cell>
          <cell r="AD64">
            <v>0.42221853276393601</v>
          </cell>
          <cell r="AE64">
            <v>0.42221853276393601</v>
          </cell>
          <cell r="AF64">
            <v>0.42221853276393601</v>
          </cell>
          <cell r="AG64">
            <v>0.42221853276393601</v>
          </cell>
          <cell r="AH64">
            <v>0.42221853276393601</v>
          </cell>
          <cell r="AI64">
            <v>0.42221853276393601</v>
          </cell>
          <cell r="AJ64">
            <v>0.42221853276393601</v>
          </cell>
          <cell r="AK64">
            <v>0.42221853276393601</v>
          </cell>
          <cell r="AL64">
            <v>0.211109266381968</v>
          </cell>
        </row>
        <row r="66">
          <cell r="D66" t="str">
            <v>3.1 (3)</v>
          </cell>
          <cell r="F66" t="str">
            <v>Galian Struktur dengan kedalaman 0 - 2 meter</v>
          </cell>
          <cell r="M66" t="str">
            <v>M3</v>
          </cell>
          <cell r="N66">
            <v>0</v>
          </cell>
          <cell r="O66">
            <v>0</v>
          </cell>
          <cell r="P66">
            <v>0</v>
          </cell>
          <cell r="Q66">
            <v>0</v>
          </cell>
          <cell r="R66">
            <v>0</v>
          </cell>
        </row>
        <row r="68">
          <cell r="D68" t="str">
            <v>3.1 (4)</v>
          </cell>
          <cell r="F68" t="str">
            <v>Galian Struktur dengan kedalaman 2 - 4 meter</v>
          </cell>
          <cell r="M68" t="str">
            <v>M3</v>
          </cell>
          <cell r="N68">
            <v>0</v>
          </cell>
          <cell r="O68">
            <v>0</v>
          </cell>
          <cell r="P68">
            <v>0</v>
          </cell>
          <cell r="Q68">
            <v>0</v>
          </cell>
          <cell r="R68">
            <v>0</v>
          </cell>
        </row>
        <row r="70">
          <cell r="D70" t="str">
            <v>3.1 (5)</v>
          </cell>
          <cell r="F70" t="str">
            <v>Galian Struktur dengan kedalaman 4 - 6 meter</v>
          </cell>
          <cell r="M70" t="str">
            <v>M3</v>
          </cell>
          <cell r="N70">
            <v>0</v>
          </cell>
          <cell r="O70">
            <v>0</v>
          </cell>
          <cell r="P70">
            <v>0</v>
          </cell>
          <cell r="Q70">
            <v>0</v>
          </cell>
          <cell r="R70">
            <v>0</v>
          </cell>
        </row>
        <row r="72">
          <cell r="D72" t="str">
            <v>3.1 (6)</v>
          </cell>
          <cell r="F72" t="str">
            <v>Galian Perkerasan Beraspal Dengan Cold Milling Machine</v>
          </cell>
          <cell r="M72" t="str">
            <v>M3</v>
          </cell>
          <cell r="N72">
            <v>0</v>
          </cell>
          <cell r="O72">
            <v>0</v>
          </cell>
          <cell r="P72">
            <v>0</v>
          </cell>
          <cell r="Q72">
            <v>0</v>
          </cell>
          <cell r="R72">
            <v>0</v>
          </cell>
        </row>
        <row r="74">
          <cell r="D74" t="str">
            <v>3.1 (7)</v>
          </cell>
          <cell r="F74" t="str">
            <v>Galian Perkerasan Beraspal Tanpa Cold Milling Machine</v>
          </cell>
          <cell r="M74" t="str">
            <v>M3</v>
          </cell>
          <cell r="N74">
            <v>0</v>
          </cell>
          <cell r="O74">
            <v>0</v>
          </cell>
          <cell r="P74">
            <v>0</v>
          </cell>
          <cell r="Q74">
            <v>0</v>
          </cell>
          <cell r="R74">
            <v>0</v>
          </cell>
        </row>
        <row r="76">
          <cell r="D76" t="str">
            <v>3.1 (8)</v>
          </cell>
          <cell r="F76" t="str">
            <v>Biaya Tambahan Untuk Pengangkutan Bahan Galian Yang Melebihi 5 km</v>
          </cell>
          <cell r="M76" t="str">
            <v>Km</v>
          </cell>
          <cell r="N76">
            <v>0</v>
          </cell>
          <cell r="O76">
            <v>0</v>
          </cell>
          <cell r="P76">
            <v>0</v>
          </cell>
          <cell r="Q76">
            <v>0</v>
          </cell>
          <cell r="R76">
            <v>0</v>
          </cell>
        </row>
        <row r="78">
          <cell r="D78" t="str">
            <v>3.2 (1)</v>
          </cell>
          <cell r="F78" t="str">
            <v>Timbunan  Biasa</v>
          </cell>
          <cell r="M78" t="str">
            <v>M3</v>
          </cell>
          <cell r="N78">
            <v>0</v>
          </cell>
          <cell r="O78">
            <v>0</v>
          </cell>
          <cell r="P78">
            <v>0</v>
          </cell>
          <cell r="Q78">
            <v>0</v>
          </cell>
          <cell r="R78">
            <v>0</v>
          </cell>
        </row>
        <row r="80">
          <cell r="D80" t="str">
            <v>3.2 (2)</v>
          </cell>
          <cell r="F80" t="str">
            <v>Timbunan  Pilihan</v>
          </cell>
          <cell r="M80" t="str">
            <v>M3</v>
          </cell>
          <cell r="N80">
            <v>1889.19</v>
          </cell>
          <cell r="O80">
            <v>145133.07</v>
          </cell>
          <cell r="P80">
            <v>274183944.50999999</v>
          </cell>
          <cell r="Q80">
            <v>9</v>
          </cell>
          <cell r="R80">
            <v>24.166028607408812</v>
          </cell>
          <cell r="AK80">
            <v>6.9045796021168035</v>
          </cell>
          <cell r="AL80">
            <v>6.9045796021168035</v>
          </cell>
          <cell r="AM80">
            <v>6.9045796021168035</v>
          </cell>
          <cell r="AN80">
            <v>3.4522898010584018</v>
          </cell>
        </row>
        <row r="82">
          <cell r="D82" t="str">
            <v>3.2 (2)a</v>
          </cell>
          <cell r="F82" t="str">
            <v>Timbunan  Pilihan Bergradasi Sama</v>
          </cell>
          <cell r="M82" t="str">
            <v>M3</v>
          </cell>
          <cell r="N82">
            <v>0</v>
          </cell>
          <cell r="O82">
            <v>0</v>
          </cell>
          <cell r="P82">
            <v>0</v>
          </cell>
          <cell r="Q82">
            <v>0</v>
          </cell>
          <cell r="R82">
            <v>0</v>
          </cell>
        </row>
        <row r="84">
          <cell r="D84" t="str">
            <v>3.2 (3)</v>
          </cell>
          <cell r="F84" t="str">
            <v>Urugan Pilihan di atas Tanah Rawa (diukur di atas bak truck)</v>
          </cell>
          <cell r="M84" t="str">
            <v>M3</v>
          </cell>
          <cell r="N84">
            <v>0</v>
          </cell>
          <cell r="O84">
            <v>0</v>
          </cell>
          <cell r="P84">
            <v>0</v>
          </cell>
          <cell r="Q84">
            <v>0</v>
          </cell>
          <cell r="R84">
            <v>0</v>
          </cell>
        </row>
        <row r="86">
          <cell r="D86" t="str">
            <v>3.3</v>
          </cell>
          <cell r="F86" t="str">
            <v>Penyiapan Badan Jalan</v>
          </cell>
          <cell r="M86" t="str">
            <v>M2</v>
          </cell>
          <cell r="N86">
            <v>2625</v>
          </cell>
          <cell r="O86">
            <v>1185.43</v>
          </cell>
          <cell r="P86">
            <v>3111753.75</v>
          </cell>
          <cell r="Q86">
            <v>1</v>
          </cell>
          <cell r="R86">
            <v>0.27426379861921135</v>
          </cell>
          <cell r="AM86">
            <v>5.4852759723842272E-2</v>
          </cell>
          <cell r="AN86">
            <v>0.10970551944768454</v>
          </cell>
          <cell r="AO86">
            <v>0.10970551944768454</v>
          </cell>
        </row>
        <row r="89">
          <cell r="F89" t="str">
            <v>Jumlah Harga Penawaran Divisi 3 ( masuk pada Rekapitulasi Daftar Kuantitas dan Harga)</v>
          </cell>
          <cell r="P89">
            <v>356586168.65999997</v>
          </cell>
          <cell r="R89">
            <v>31.428797073599529</v>
          </cell>
        </row>
        <row r="91">
          <cell r="F91" t="str">
            <v>Divisi  4.</v>
          </cell>
          <cell r="G91" t="str">
            <v>PELEBARAN  PERKERASAN  DAN  BAHU  JALAN</v>
          </cell>
        </row>
        <row r="93">
          <cell r="D93" t="str">
            <v>4.1 (1)</v>
          </cell>
          <cell r="F93" t="str">
            <v>Pembersihan Damija dihitung</v>
          </cell>
          <cell r="M93" t="str">
            <v>km</v>
          </cell>
          <cell r="N93">
            <v>0</v>
          </cell>
          <cell r="O93">
            <v>0</v>
          </cell>
          <cell r="P93">
            <v>0</v>
          </cell>
          <cell r="Q93">
            <v>0</v>
          </cell>
          <cell r="R93">
            <v>0</v>
          </cell>
        </row>
        <row r="95">
          <cell r="D95" t="str">
            <v>4.1 (4)</v>
          </cell>
          <cell r="F95" t="str">
            <v>Timbunan Pilihan</v>
          </cell>
          <cell r="M95" t="str">
            <v>M3</v>
          </cell>
          <cell r="N95">
            <v>0</v>
          </cell>
          <cell r="O95">
            <v>0</v>
          </cell>
          <cell r="P95">
            <v>0</v>
          </cell>
          <cell r="Q95">
            <v>0</v>
          </cell>
          <cell r="R95">
            <v>0</v>
          </cell>
        </row>
        <row r="97">
          <cell r="D97" t="str">
            <v>4.2 (1)</v>
          </cell>
          <cell r="F97" t="str">
            <v>Lapis Pondasi Agregat Kelas A</v>
          </cell>
          <cell r="M97" t="str">
            <v>M3</v>
          </cell>
          <cell r="N97">
            <v>0</v>
          </cell>
          <cell r="O97">
            <v>0</v>
          </cell>
          <cell r="P97">
            <v>0</v>
          </cell>
          <cell r="Q97">
            <v>0</v>
          </cell>
          <cell r="R97">
            <v>0</v>
          </cell>
        </row>
        <row r="99">
          <cell r="D99" t="str">
            <v>4.2 (2)</v>
          </cell>
          <cell r="F99" t="str">
            <v>Lapis Pondasi Agregat Kelas B</v>
          </cell>
          <cell r="M99" t="str">
            <v>M3</v>
          </cell>
          <cell r="N99">
            <v>0</v>
          </cell>
          <cell r="O99">
            <v>0</v>
          </cell>
          <cell r="P99">
            <v>0</v>
          </cell>
          <cell r="Q99">
            <v>0</v>
          </cell>
          <cell r="R99">
            <v>0</v>
          </cell>
        </row>
        <row r="101">
          <cell r="D101" t="str">
            <v>4.2 (2a)</v>
          </cell>
          <cell r="F101" t="str">
            <v>Lapis Pondasi Agregat Kelas C</v>
          </cell>
          <cell r="M101" t="str">
            <v>M3</v>
          </cell>
          <cell r="N101">
            <v>0</v>
          </cell>
          <cell r="O101">
            <v>0</v>
          </cell>
          <cell r="P101">
            <v>0</v>
          </cell>
          <cell r="Q101">
            <v>0</v>
          </cell>
          <cell r="R101">
            <v>0</v>
          </cell>
        </row>
        <row r="103">
          <cell r="D103" t="str">
            <v>4.2 (3)</v>
          </cell>
          <cell r="F103" t="str">
            <v>Lapis Pondasi Semen Tanah</v>
          </cell>
          <cell r="M103" t="str">
            <v>Ton</v>
          </cell>
          <cell r="N103">
            <v>0</v>
          </cell>
          <cell r="O103">
            <v>0</v>
          </cell>
          <cell r="P103">
            <v>0</v>
          </cell>
          <cell r="Q103">
            <v>0</v>
          </cell>
          <cell r="R103">
            <v>0</v>
          </cell>
        </row>
        <row r="105">
          <cell r="D105" t="str">
            <v>4.2 (4)</v>
          </cell>
          <cell r="F105" t="str">
            <v>Semen Untuk Lapis Pondasi Semen Tanah</v>
          </cell>
          <cell r="M105" t="str">
            <v>M3</v>
          </cell>
          <cell r="N105">
            <v>0</v>
          </cell>
          <cell r="O105">
            <v>0</v>
          </cell>
          <cell r="P105">
            <v>0</v>
          </cell>
          <cell r="Q105">
            <v>0</v>
          </cell>
          <cell r="R105">
            <v>0</v>
          </cell>
        </row>
        <row r="107">
          <cell r="D107" t="str">
            <v>4.2 (5)</v>
          </cell>
          <cell r="F107" t="str">
            <v>Laburan Aspal Satu Lapis (BURTU)</v>
          </cell>
          <cell r="M107" t="str">
            <v>M2</v>
          </cell>
          <cell r="N107">
            <v>0</v>
          </cell>
          <cell r="O107">
            <v>0</v>
          </cell>
          <cell r="P107">
            <v>0</v>
          </cell>
          <cell r="Q107">
            <v>0</v>
          </cell>
          <cell r="R107">
            <v>0</v>
          </cell>
        </row>
        <row r="109">
          <cell r="D109" t="str">
            <v>4.2 (6)</v>
          </cell>
          <cell r="F109" t="str">
            <v>Bahan Aspal Untuk Pekerjaan Laburan</v>
          </cell>
          <cell r="M109" t="str">
            <v>Liter</v>
          </cell>
          <cell r="N109">
            <v>0</v>
          </cell>
          <cell r="O109">
            <v>0</v>
          </cell>
          <cell r="P109">
            <v>0</v>
          </cell>
          <cell r="Q109">
            <v>0</v>
          </cell>
          <cell r="R109">
            <v>0</v>
          </cell>
        </row>
        <row r="111">
          <cell r="D111" t="str">
            <v>4.2 (7)</v>
          </cell>
          <cell r="F111" t="str">
            <v>Lapis Resap Pengikat</v>
          </cell>
          <cell r="M111" t="str">
            <v>Liter</v>
          </cell>
          <cell r="N111">
            <v>0</v>
          </cell>
          <cell r="O111">
            <v>0</v>
          </cell>
          <cell r="P111">
            <v>0</v>
          </cell>
          <cell r="Q111">
            <v>0</v>
          </cell>
          <cell r="R111">
            <v>0</v>
          </cell>
        </row>
        <row r="113">
          <cell r="D113" t="str">
            <v>4.3 (3)</v>
          </cell>
          <cell r="F113" t="str">
            <v>Lapis Penetrasi Macadam</v>
          </cell>
          <cell r="M113" t="str">
            <v>M2</v>
          </cell>
          <cell r="N113">
            <v>0</v>
          </cell>
          <cell r="O113">
            <v>0</v>
          </cell>
          <cell r="P113">
            <v>0</v>
          </cell>
          <cell r="Q113">
            <v>0</v>
          </cell>
          <cell r="R113">
            <v>0</v>
          </cell>
        </row>
        <row r="116">
          <cell r="F116" t="str">
            <v>Jumlah Harga Penawaran Divisi 4 ( masuk pada Rekapitulasi Daftar Kuantitas dan Harga)</v>
          </cell>
          <cell r="P116">
            <v>0</v>
          </cell>
          <cell r="R116">
            <v>0</v>
          </cell>
        </row>
        <row r="118">
          <cell r="F118" t="str">
            <v>Divisi  5.</v>
          </cell>
          <cell r="G118" t="str">
            <v>PERKERASAN  BERBUTIR</v>
          </cell>
        </row>
        <row r="120">
          <cell r="D120" t="str">
            <v>5.1 (1)</v>
          </cell>
          <cell r="F120" t="str">
            <v>Lapis Pondasi Agregat Kelas A</v>
          </cell>
          <cell r="M120" t="str">
            <v>M3</v>
          </cell>
          <cell r="N120">
            <v>600</v>
          </cell>
          <cell r="O120">
            <v>270305.01</v>
          </cell>
          <cell r="P120">
            <v>162183006</v>
          </cell>
          <cell r="Q120">
            <v>4</v>
          </cell>
          <cell r="R120">
            <v>14.294488211685241</v>
          </cell>
          <cell r="AP120">
            <v>4.7648294038950807</v>
          </cell>
          <cell r="AQ120">
            <v>9.5296588077901614</v>
          </cell>
        </row>
        <row r="122">
          <cell r="D122" t="str">
            <v>5.1 (2)</v>
          </cell>
          <cell r="F122" t="str">
            <v>Lapis Pondasi Agregat Kelas B</v>
          </cell>
          <cell r="M122" t="str">
            <v>M3</v>
          </cell>
          <cell r="N122">
            <v>0</v>
          </cell>
          <cell r="O122">
            <v>0</v>
          </cell>
          <cell r="P122">
            <v>0</v>
          </cell>
          <cell r="Q122">
            <v>0</v>
          </cell>
          <cell r="R122">
            <v>0</v>
          </cell>
          <cell r="AO122">
            <v>0</v>
          </cell>
          <cell r="AP122">
            <v>0</v>
          </cell>
        </row>
        <row r="124">
          <cell r="D124" t="str">
            <v>5.2 (1)</v>
          </cell>
          <cell r="F124" t="str">
            <v>Lapis Pondasi  Kelas C</v>
          </cell>
          <cell r="M124" t="str">
            <v>M3</v>
          </cell>
          <cell r="N124">
            <v>0</v>
          </cell>
          <cell r="O124">
            <v>0</v>
          </cell>
          <cell r="P124">
            <v>0</v>
          </cell>
          <cell r="Q124">
            <v>0</v>
          </cell>
          <cell r="R124">
            <v>0</v>
          </cell>
        </row>
        <row r="126">
          <cell r="D126" t="str">
            <v>5.3 (1)</v>
          </cell>
          <cell r="F126" t="str">
            <v>Lapis Pondasi Telford</v>
          </cell>
          <cell r="M126" t="str">
            <v>M3</v>
          </cell>
          <cell r="N126">
            <v>0</v>
          </cell>
          <cell r="O126">
            <v>0</v>
          </cell>
          <cell r="P126">
            <v>0</v>
          </cell>
          <cell r="Q126">
            <v>0</v>
          </cell>
          <cell r="R126">
            <v>0</v>
          </cell>
        </row>
        <row r="128">
          <cell r="D128" t="str">
            <v>5.4 (1)</v>
          </cell>
          <cell r="F128" t="str">
            <v>Semen Untuk Lapis Pondasi Semen Tanah</v>
          </cell>
          <cell r="M128" t="str">
            <v>Ton</v>
          </cell>
          <cell r="N128">
            <v>0</v>
          </cell>
          <cell r="O128">
            <v>0</v>
          </cell>
          <cell r="P128">
            <v>0</v>
          </cell>
          <cell r="Q128">
            <v>0</v>
          </cell>
          <cell r="R128">
            <v>0</v>
          </cell>
        </row>
        <row r="130">
          <cell r="D130" t="str">
            <v>5.4 (2)</v>
          </cell>
          <cell r="F130" t="str">
            <v>Lapis Pondasi Tanah Semen</v>
          </cell>
          <cell r="M130" t="str">
            <v>M3</v>
          </cell>
          <cell r="N130">
            <v>0</v>
          </cell>
          <cell r="O130">
            <v>0</v>
          </cell>
          <cell r="P130">
            <v>0</v>
          </cell>
          <cell r="Q130">
            <v>0</v>
          </cell>
          <cell r="R130">
            <v>0</v>
          </cell>
        </row>
        <row r="133">
          <cell r="F133" t="str">
            <v>Jumlah Harga Penawaran Divisi 5 ( masuk pada Rekapitulasi Daftar Kuantitas dan Harga)</v>
          </cell>
          <cell r="P133">
            <v>162183006</v>
          </cell>
          <cell r="R133">
            <v>14.294488211685241</v>
          </cell>
        </row>
        <row r="135">
          <cell r="F135" t="str">
            <v>Divisi  6.</v>
          </cell>
          <cell r="G135" t="str">
            <v>PERKERASAN  ASPAL</v>
          </cell>
        </row>
        <row r="137">
          <cell r="D137" t="str">
            <v>6.1(1)</v>
          </cell>
          <cell r="F137" t="str">
            <v>Lapis Resap Pengikat</v>
          </cell>
          <cell r="M137" t="str">
            <v>Liter</v>
          </cell>
          <cell r="N137">
            <v>4000</v>
          </cell>
          <cell r="O137">
            <v>8488.82</v>
          </cell>
          <cell r="P137">
            <v>33955280</v>
          </cell>
          <cell r="Q137">
            <v>2</v>
          </cell>
          <cell r="R137">
            <v>2.9927509771552243</v>
          </cell>
          <cell r="AR137">
            <v>2.9927509771552243</v>
          </cell>
        </row>
        <row r="139">
          <cell r="D139" t="str">
            <v>6.1(2)</v>
          </cell>
          <cell r="F139" t="str">
            <v>Lapis Perekat</v>
          </cell>
          <cell r="M139" t="str">
            <v>Liter</v>
          </cell>
          <cell r="N139">
            <v>0</v>
          </cell>
          <cell r="O139">
            <v>0</v>
          </cell>
          <cell r="P139">
            <v>0</v>
          </cell>
          <cell r="Q139">
            <v>0</v>
          </cell>
          <cell r="R139">
            <v>0</v>
          </cell>
        </row>
        <row r="141">
          <cell r="D141" t="str">
            <v>6.2(1)</v>
          </cell>
          <cell r="F141" t="str">
            <v>Agregat Penutup BURTU</v>
          </cell>
          <cell r="M141" t="str">
            <v>M2</v>
          </cell>
          <cell r="N141">
            <v>0</v>
          </cell>
          <cell r="O141">
            <v>0</v>
          </cell>
          <cell r="P141">
            <v>0</v>
          </cell>
          <cell r="Q141">
            <v>0</v>
          </cell>
          <cell r="R141">
            <v>0</v>
          </cell>
        </row>
        <row r="143">
          <cell r="D143" t="str">
            <v>6.2(2)</v>
          </cell>
          <cell r="F143" t="str">
            <v>Agregat Penutup BURDA</v>
          </cell>
          <cell r="M143" t="str">
            <v>M2</v>
          </cell>
          <cell r="N143">
            <v>0</v>
          </cell>
          <cell r="O143">
            <v>0</v>
          </cell>
          <cell r="P143">
            <v>0</v>
          </cell>
          <cell r="Q143">
            <v>0</v>
          </cell>
          <cell r="R143">
            <v>0</v>
          </cell>
        </row>
        <row r="145">
          <cell r="D145" t="str">
            <v>6.2(3)</v>
          </cell>
          <cell r="F145" t="str">
            <v>Bahan Aspal Untuk Pekerjaan Laburan</v>
          </cell>
          <cell r="M145" t="str">
            <v>Liter</v>
          </cell>
          <cell r="N145">
            <v>0</v>
          </cell>
          <cell r="O145">
            <v>0</v>
          </cell>
          <cell r="P145">
            <v>0</v>
          </cell>
          <cell r="Q145">
            <v>0</v>
          </cell>
          <cell r="R145">
            <v>0</v>
          </cell>
        </row>
        <row r="147">
          <cell r="D147" t="str">
            <v>6.3(1)</v>
          </cell>
          <cell r="F147" t="str">
            <v xml:space="preserve">Latasir ( SS ) Kelas A </v>
          </cell>
          <cell r="M147" t="str">
            <v>M2</v>
          </cell>
          <cell r="N147">
            <v>0</v>
          </cell>
          <cell r="O147">
            <v>0</v>
          </cell>
          <cell r="P147">
            <v>0</v>
          </cell>
          <cell r="Q147">
            <v>0</v>
          </cell>
          <cell r="R147">
            <v>0</v>
          </cell>
        </row>
        <row r="149">
          <cell r="D149" t="str">
            <v>6.3(2)</v>
          </cell>
          <cell r="F149" t="str">
            <v>Latasir ( SS ) Kelas B</v>
          </cell>
          <cell r="M149" t="str">
            <v>M2</v>
          </cell>
          <cell r="N149">
            <v>0</v>
          </cell>
          <cell r="O149">
            <v>0</v>
          </cell>
          <cell r="P149">
            <v>0</v>
          </cell>
          <cell r="Q149">
            <v>0</v>
          </cell>
          <cell r="R149">
            <v>0</v>
          </cell>
        </row>
        <row r="151">
          <cell r="D151" t="str">
            <v>6.3(3)</v>
          </cell>
          <cell r="F151" t="str">
            <v>Lataston - Lapis Aus (HRS-WC)</v>
          </cell>
          <cell r="M151" t="str">
            <v>M2</v>
          </cell>
          <cell r="N151">
            <v>0</v>
          </cell>
          <cell r="O151">
            <v>0</v>
          </cell>
          <cell r="P151">
            <v>0</v>
          </cell>
          <cell r="Q151">
            <v>0</v>
          </cell>
          <cell r="R151">
            <v>0</v>
          </cell>
        </row>
        <row r="153">
          <cell r="D153" t="str">
            <v>6.3(3)a</v>
          </cell>
          <cell r="F153" t="str">
            <v>Lataston - Lapis Aus (HRS-WC) Leveling</v>
          </cell>
          <cell r="M153" t="str">
            <v>Ton</v>
          </cell>
          <cell r="N153">
            <v>0</v>
          </cell>
          <cell r="O153">
            <v>0</v>
          </cell>
          <cell r="P153">
            <v>0</v>
          </cell>
          <cell r="Q153">
            <v>0</v>
          </cell>
          <cell r="R153">
            <v>0</v>
          </cell>
        </row>
        <row r="155">
          <cell r="D155" t="str">
            <v>6.3(4)</v>
          </cell>
          <cell r="F155" t="str">
            <v>Lataston - Lapis Pondasi (HRS - Base)</v>
          </cell>
          <cell r="M155" t="str">
            <v>M3</v>
          </cell>
          <cell r="N155">
            <v>0</v>
          </cell>
          <cell r="O155">
            <v>0</v>
          </cell>
          <cell r="P155">
            <v>0</v>
          </cell>
          <cell r="Q155">
            <v>0</v>
          </cell>
          <cell r="R155">
            <v>0</v>
          </cell>
        </row>
        <row r="157">
          <cell r="D157" t="str">
            <v>6.3(4)a</v>
          </cell>
          <cell r="F157" t="str">
            <v>Lataston - Lapis Pondasi (HRS - Base) Leveling</v>
          </cell>
          <cell r="M157" t="str">
            <v>Ton</v>
          </cell>
          <cell r="N157">
            <v>0</v>
          </cell>
          <cell r="O157">
            <v>0</v>
          </cell>
          <cell r="P157">
            <v>0</v>
          </cell>
          <cell r="Q157">
            <v>0</v>
          </cell>
          <cell r="R157">
            <v>0</v>
          </cell>
        </row>
        <row r="159">
          <cell r="D159" t="str">
            <v>6.3(5)</v>
          </cell>
          <cell r="F159" t="str">
            <v>Laston - Lapis Aus (AC - WC)</v>
          </cell>
          <cell r="M159" t="str">
            <v>M2</v>
          </cell>
          <cell r="N159">
            <v>0</v>
          </cell>
          <cell r="O159">
            <v>0</v>
          </cell>
          <cell r="P159">
            <v>0</v>
          </cell>
          <cell r="Q159">
            <v>0</v>
          </cell>
          <cell r="R159">
            <v>0</v>
          </cell>
        </row>
        <row r="161">
          <cell r="D161" t="str">
            <v>6.3(5b)</v>
          </cell>
          <cell r="F161" t="str">
            <v>Laston - Lapis Aus (AC - WC) Modifikasi</v>
          </cell>
          <cell r="M161" t="str">
            <v>M2</v>
          </cell>
          <cell r="N161">
            <v>0</v>
          </cell>
          <cell r="O161">
            <v>0</v>
          </cell>
          <cell r="P161">
            <v>0</v>
          </cell>
          <cell r="Q161">
            <v>0</v>
          </cell>
          <cell r="R161">
            <v>0</v>
          </cell>
        </row>
        <row r="163">
          <cell r="D163" t="str">
            <v>6.3(5c)</v>
          </cell>
          <cell r="F163" t="str">
            <v>Laston - Lapis Aus (AC - WC) Levelling</v>
          </cell>
          <cell r="M163" t="str">
            <v>Ton</v>
          </cell>
          <cell r="N163">
            <v>0</v>
          </cell>
          <cell r="O163">
            <v>0</v>
          </cell>
          <cell r="P163">
            <v>0</v>
          </cell>
          <cell r="Q163">
            <v>0</v>
          </cell>
          <cell r="R163">
            <v>0</v>
          </cell>
        </row>
        <row r="165">
          <cell r="D165" t="str">
            <v>6.3(5d)</v>
          </cell>
          <cell r="F165" t="str">
            <v>Laston - Lapis Aus (AC - WC) Modifikasi Levelling</v>
          </cell>
          <cell r="M165" t="str">
            <v>Ton</v>
          </cell>
          <cell r="N165">
            <v>0</v>
          </cell>
          <cell r="O165">
            <v>0</v>
          </cell>
          <cell r="P165">
            <v>0</v>
          </cell>
          <cell r="Q165">
            <v>0</v>
          </cell>
          <cell r="R165">
            <v>0</v>
          </cell>
        </row>
        <row r="167">
          <cell r="D167" t="str">
            <v>6.3(6)</v>
          </cell>
          <cell r="F167" t="str">
            <v>Laston - Lapis Antara (AC - BC)</v>
          </cell>
          <cell r="M167" t="str">
            <v>M3</v>
          </cell>
          <cell r="N167">
            <v>0</v>
          </cell>
          <cell r="O167">
            <v>0</v>
          </cell>
          <cell r="P167">
            <v>0</v>
          </cell>
          <cell r="Q167">
            <v>0</v>
          </cell>
          <cell r="R167">
            <v>0</v>
          </cell>
        </row>
        <row r="169">
          <cell r="D169" t="str">
            <v>6.3(6b)</v>
          </cell>
          <cell r="F169" t="str">
            <v>Laston - Lapis Antara (AC - BC) Modifikasi</v>
          </cell>
          <cell r="M169" t="str">
            <v>M3</v>
          </cell>
          <cell r="N169">
            <v>0</v>
          </cell>
          <cell r="O169">
            <v>0</v>
          </cell>
          <cell r="P169">
            <v>0</v>
          </cell>
          <cell r="Q169">
            <v>0</v>
          </cell>
          <cell r="R169">
            <v>0</v>
          </cell>
        </row>
        <row r="171">
          <cell r="D171" t="str">
            <v>6.3(6c)</v>
          </cell>
          <cell r="F171" t="str">
            <v>Laston - Lapis Antara (AC - BC) Levelling</v>
          </cell>
          <cell r="M171" t="str">
            <v>Ton</v>
          </cell>
          <cell r="N171">
            <v>0</v>
          </cell>
          <cell r="O171">
            <v>0</v>
          </cell>
          <cell r="P171">
            <v>0</v>
          </cell>
          <cell r="Q171">
            <v>0</v>
          </cell>
          <cell r="R171">
            <v>0</v>
          </cell>
        </row>
        <row r="173">
          <cell r="D173" t="str">
            <v>6.3(6d)</v>
          </cell>
          <cell r="F173" t="str">
            <v>Laston - Lapis Antara (AC - BC) Modifikasi Levelling</v>
          </cell>
          <cell r="M173" t="str">
            <v>Ton</v>
          </cell>
          <cell r="N173">
            <v>0</v>
          </cell>
          <cell r="O173">
            <v>0</v>
          </cell>
          <cell r="P173">
            <v>0</v>
          </cell>
          <cell r="Q173">
            <v>0</v>
          </cell>
          <cell r="R173">
            <v>0</v>
          </cell>
        </row>
        <row r="175">
          <cell r="D175" t="str">
            <v>6.3(7)</v>
          </cell>
          <cell r="F175" t="str">
            <v>Laston - Lapis Pondasi  (AC - Base)</v>
          </cell>
          <cell r="M175" t="str">
            <v>M3</v>
          </cell>
          <cell r="N175">
            <v>0</v>
          </cell>
          <cell r="O175">
            <v>0</v>
          </cell>
          <cell r="P175">
            <v>0</v>
          </cell>
          <cell r="Q175">
            <v>0</v>
          </cell>
          <cell r="R175">
            <v>0</v>
          </cell>
        </row>
        <row r="177">
          <cell r="D177" t="str">
            <v>6.3.a(1a)</v>
          </cell>
          <cell r="F177" t="str">
            <v>Camp. Panas dng Asbuton Lap. Aus (AC-WC Asb) type 15/20</v>
          </cell>
          <cell r="M177" t="str">
            <v>M2</v>
          </cell>
          <cell r="N177">
            <v>0</v>
          </cell>
          <cell r="O177">
            <v>0</v>
          </cell>
          <cell r="P177">
            <v>0</v>
          </cell>
          <cell r="Q177">
            <v>0</v>
          </cell>
          <cell r="R177">
            <v>0</v>
          </cell>
        </row>
        <row r="179">
          <cell r="D179" t="str">
            <v>6.3.a(1b)</v>
          </cell>
          <cell r="F179" t="str">
            <v>Camp. Panas dng Asbuton Lap. Aus Perata (AC-WC Asb L), type 15/20</v>
          </cell>
          <cell r="M179" t="str">
            <v>Ton</v>
          </cell>
          <cell r="N179">
            <v>0</v>
          </cell>
          <cell r="O179">
            <v>0</v>
          </cell>
          <cell r="P179">
            <v>0</v>
          </cell>
          <cell r="Q179">
            <v>0</v>
          </cell>
          <cell r="R179">
            <v>0</v>
          </cell>
        </row>
        <row r="181">
          <cell r="D181" t="str">
            <v>6.3.a(2a)</v>
          </cell>
          <cell r="F181" t="str">
            <v>Camp. Panas dng Asbuton Lap. Aus Antara (AC-BC Asb), type 15/20</v>
          </cell>
          <cell r="M181" t="str">
            <v>M3</v>
          </cell>
          <cell r="N181">
            <v>0</v>
          </cell>
          <cell r="O181">
            <v>0</v>
          </cell>
          <cell r="P181">
            <v>0</v>
          </cell>
          <cell r="Q181">
            <v>0</v>
          </cell>
          <cell r="R181">
            <v>0</v>
          </cell>
        </row>
        <row r="183">
          <cell r="D183" t="str">
            <v>6.3.a(2b)</v>
          </cell>
          <cell r="F183" t="str">
            <v>Camp. Panas dng Asbuton Lap. Aus Antara Perata (AC-BC Asb L), type 15/20</v>
          </cell>
          <cell r="M183" t="str">
            <v>Ton</v>
          </cell>
          <cell r="N183">
            <v>0</v>
          </cell>
          <cell r="O183">
            <v>0</v>
          </cell>
          <cell r="P183">
            <v>0</v>
          </cell>
          <cell r="Q183">
            <v>0</v>
          </cell>
          <cell r="R183">
            <v>0</v>
          </cell>
        </row>
        <row r="185">
          <cell r="D185" t="str">
            <v>6.3.a(3a)</v>
          </cell>
          <cell r="F185" t="str">
            <v>Camp. Panas Asbuton Lap. Pondasi (AC-Base Asb), type 15/20</v>
          </cell>
          <cell r="M185" t="str">
            <v>M3</v>
          </cell>
          <cell r="N185">
            <v>0</v>
          </cell>
          <cell r="O185">
            <v>0</v>
          </cell>
          <cell r="P185">
            <v>0</v>
          </cell>
          <cell r="Q185">
            <v>0</v>
          </cell>
          <cell r="R185">
            <v>0</v>
          </cell>
        </row>
        <row r="187">
          <cell r="D187" t="str">
            <v>6.3.a(3b)</v>
          </cell>
          <cell r="F187" t="str">
            <v>Camp. Panas Asbuton Lap. Pondasi Perata (AC-Base As L), type 15/20</v>
          </cell>
          <cell r="M187" t="str">
            <v>Ton</v>
          </cell>
          <cell r="N187">
            <v>0</v>
          </cell>
          <cell r="O187">
            <v>0</v>
          </cell>
          <cell r="P187">
            <v>0</v>
          </cell>
          <cell r="R187">
            <v>0</v>
          </cell>
        </row>
        <row r="189">
          <cell r="D189" t="str">
            <v>6.3.b(1a)</v>
          </cell>
          <cell r="F189" t="str">
            <v>Camp. Berasapal Hangat dng Asbuton Butir Lap. Aus (AC-WC Asb-H), type 15/20</v>
          </cell>
          <cell r="M189" t="str">
            <v>M2</v>
          </cell>
          <cell r="N189">
            <v>0</v>
          </cell>
          <cell r="O189">
            <v>0</v>
          </cell>
          <cell r="P189">
            <v>0</v>
          </cell>
          <cell r="Q189">
            <v>0</v>
          </cell>
          <cell r="R189">
            <v>0</v>
          </cell>
        </row>
        <row r="191">
          <cell r="D191" t="str">
            <v>6.3.b(1b)</v>
          </cell>
          <cell r="F191" t="str">
            <v>Camp. Berasapal Hangat dng Asbuton Butir Lap. Aus Perata (AC-WC Asb-H L), type 15/20</v>
          </cell>
          <cell r="M191" t="str">
            <v>Ton</v>
          </cell>
          <cell r="N191">
            <v>0</v>
          </cell>
          <cell r="O191">
            <v>0</v>
          </cell>
          <cell r="P191">
            <v>0</v>
          </cell>
          <cell r="Q191">
            <v>0</v>
          </cell>
          <cell r="R191">
            <v>0</v>
          </cell>
        </row>
        <row r="193">
          <cell r="D193" t="str">
            <v>6.3.b(2a)</v>
          </cell>
          <cell r="F193" t="str">
            <v>Camp. Berasapal Hangat dng Asbuton Butir Lap. Antara (AC-BC Asb-H), type 15/20</v>
          </cell>
          <cell r="M193" t="str">
            <v>M3</v>
          </cell>
          <cell r="N193">
            <v>0</v>
          </cell>
          <cell r="O193">
            <v>0</v>
          </cell>
          <cell r="P193">
            <v>0</v>
          </cell>
          <cell r="Q193">
            <v>0</v>
          </cell>
          <cell r="R193">
            <v>0</v>
          </cell>
        </row>
        <row r="195">
          <cell r="D195" t="str">
            <v>6.3.b(2b)</v>
          </cell>
          <cell r="F195" t="str">
            <v>Camp. Berasapal Hangat dng Asbuton Butir Lap. Antara Perata (AC-BC Asb-H L), type 15/20</v>
          </cell>
          <cell r="M195" t="str">
            <v>M3</v>
          </cell>
          <cell r="N195">
            <v>0</v>
          </cell>
          <cell r="O195">
            <v>0</v>
          </cell>
          <cell r="P195">
            <v>0</v>
          </cell>
          <cell r="Q195">
            <v>0</v>
          </cell>
          <cell r="R195">
            <v>0</v>
          </cell>
        </row>
        <row r="197">
          <cell r="D197" t="str">
            <v>6.3.b(3a)</v>
          </cell>
          <cell r="F197" t="str">
            <v>Camp. Berasapal Hangat dng Asbuton Butir Lap. Pondasi (AC-Base Asb-H), type 15/20</v>
          </cell>
          <cell r="M197" t="str">
            <v>M3</v>
          </cell>
          <cell r="N197">
            <v>240</v>
          </cell>
          <cell r="O197">
            <v>1519833.17</v>
          </cell>
          <cell r="P197">
            <v>364759960.80000001</v>
          </cell>
          <cell r="Q197">
            <v>3</v>
          </cell>
          <cell r="R197">
            <v>32.149218887645794</v>
          </cell>
          <cell r="AR197">
            <v>6.4298437775291593</v>
          </cell>
          <cell r="AS197">
            <v>12.859687555058319</v>
          </cell>
          <cell r="AT197">
            <v>12.859687555058319</v>
          </cell>
        </row>
        <row r="199">
          <cell r="D199" t="str">
            <v>6.3.b(3b)</v>
          </cell>
          <cell r="F199" t="str">
            <v>Camp. Berasapal Hangat dng Asbuton Butir Lap. Pondasi Perata (AC-Base Asb-H L), type 15/20</v>
          </cell>
          <cell r="M199" t="str">
            <v>Ton</v>
          </cell>
          <cell r="N199">
            <v>0</v>
          </cell>
          <cell r="O199">
            <v>0</v>
          </cell>
          <cell r="P199">
            <v>0</v>
          </cell>
          <cell r="Q199">
            <v>0</v>
          </cell>
          <cell r="R199">
            <v>0</v>
          </cell>
        </row>
        <row r="201">
          <cell r="D201" t="str">
            <v>6.3(7b)</v>
          </cell>
          <cell r="F201" t="str">
            <v>Laston - Lapis Pondasi  (AC - Base) Modifikasi</v>
          </cell>
          <cell r="M201" t="str">
            <v>M3</v>
          </cell>
          <cell r="N201">
            <v>0</v>
          </cell>
          <cell r="O201">
            <v>0</v>
          </cell>
          <cell r="P201">
            <v>0</v>
          </cell>
          <cell r="Q201">
            <v>0</v>
          </cell>
          <cell r="R201">
            <v>0</v>
          </cell>
        </row>
        <row r="203">
          <cell r="D203" t="str">
            <v>6.3(7c)</v>
          </cell>
          <cell r="F203" t="str">
            <v>Laston - Lapis Pondasi  (AC - Base) Levelling</v>
          </cell>
          <cell r="M203" t="str">
            <v>Ton</v>
          </cell>
          <cell r="N203">
            <v>0</v>
          </cell>
          <cell r="O203">
            <v>0</v>
          </cell>
          <cell r="P203">
            <v>0</v>
          </cell>
          <cell r="Q203">
            <v>0</v>
          </cell>
          <cell r="R203">
            <v>0</v>
          </cell>
        </row>
        <row r="205">
          <cell r="D205" t="str">
            <v>6.3(7d)</v>
          </cell>
          <cell r="F205" t="str">
            <v>Laston - Lapis Pondasi  (AC - Base) Modifikasi Levelling</v>
          </cell>
          <cell r="M205" t="str">
            <v>Ton</v>
          </cell>
          <cell r="N205">
            <v>0</v>
          </cell>
          <cell r="O205">
            <v>0</v>
          </cell>
          <cell r="P205">
            <v>0</v>
          </cell>
          <cell r="Q205">
            <v>0</v>
          </cell>
          <cell r="R205">
            <v>0</v>
          </cell>
        </row>
        <row r="207">
          <cell r="D207" t="str">
            <v>6.4(1)</v>
          </cell>
          <cell r="F207" t="str">
            <v>Lasbutag</v>
          </cell>
          <cell r="M207" t="str">
            <v>M2</v>
          </cell>
          <cell r="N207">
            <v>0</v>
          </cell>
          <cell r="O207">
            <v>0</v>
          </cell>
          <cell r="P207">
            <v>0</v>
          </cell>
          <cell r="Q207">
            <v>0</v>
          </cell>
          <cell r="R207">
            <v>0</v>
          </cell>
        </row>
        <row r="209">
          <cell r="D209" t="str">
            <v>6.4(2)</v>
          </cell>
          <cell r="F209" t="str">
            <v>Latasbusir Kelas A</v>
          </cell>
          <cell r="M209" t="str">
            <v>M2</v>
          </cell>
          <cell r="N209">
            <v>0</v>
          </cell>
          <cell r="O209">
            <v>0</v>
          </cell>
          <cell r="P209">
            <v>0</v>
          </cell>
          <cell r="Q209">
            <v>0</v>
          </cell>
          <cell r="R209">
            <v>0</v>
          </cell>
        </row>
        <row r="211">
          <cell r="D211" t="str">
            <v>6.4(3)</v>
          </cell>
          <cell r="F211" t="str">
            <v>Latasbusir Kelas B</v>
          </cell>
          <cell r="M211" t="str">
            <v>M2</v>
          </cell>
          <cell r="N211">
            <v>0</v>
          </cell>
          <cell r="O211">
            <v>0</v>
          </cell>
          <cell r="P211">
            <v>0</v>
          </cell>
          <cell r="Q211">
            <v>0</v>
          </cell>
          <cell r="R211">
            <v>0</v>
          </cell>
        </row>
        <row r="213">
          <cell r="D213" t="str">
            <v>6.4(4)</v>
          </cell>
          <cell r="F213" t="str">
            <v>Bitumen Asbuton</v>
          </cell>
          <cell r="M213" t="str">
            <v>Ton</v>
          </cell>
          <cell r="N213">
            <v>0</v>
          </cell>
          <cell r="O213">
            <v>0</v>
          </cell>
          <cell r="P213">
            <v>0</v>
          </cell>
          <cell r="Q213">
            <v>0</v>
          </cell>
          <cell r="R213">
            <v>0</v>
          </cell>
        </row>
        <row r="215">
          <cell r="D215" t="str">
            <v>6.4(5)</v>
          </cell>
          <cell r="F215" t="str">
            <v>Bitumen Bahan Peremaja</v>
          </cell>
          <cell r="M215" t="str">
            <v>Ton</v>
          </cell>
          <cell r="N215">
            <v>0</v>
          </cell>
          <cell r="O215">
            <v>0</v>
          </cell>
          <cell r="P215">
            <v>0</v>
          </cell>
          <cell r="Q215">
            <v>0</v>
          </cell>
          <cell r="R215">
            <v>0</v>
          </cell>
        </row>
        <row r="217">
          <cell r="D217" t="str">
            <v>6.4(6)</v>
          </cell>
          <cell r="F217" t="str">
            <v>Bahan Anti Stripping</v>
          </cell>
          <cell r="M217" t="str">
            <v>Liter</v>
          </cell>
          <cell r="N217">
            <v>0</v>
          </cell>
          <cell r="O217">
            <v>0</v>
          </cell>
          <cell r="P217">
            <v>0</v>
          </cell>
          <cell r="Q217">
            <v>0</v>
          </cell>
          <cell r="R217">
            <v>0</v>
          </cell>
        </row>
        <row r="219">
          <cell r="D219" t="str">
            <v>6.5</v>
          </cell>
          <cell r="F219" t="str">
            <v>Aspal Campuran Dingin untuk Pelapisan kembali</v>
          </cell>
          <cell r="M219" t="str">
            <v>M3</v>
          </cell>
          <cell r="N219">
            <v>0</v>
          </cell>
          <cell r="O219">
            <v>0</v>
          </cell>
          <cell r="P219">
            <v>0</v>
          </cell>
          <cell r="Q219">
            <v>0</v>
          </cell>
          <cell r="R219">
            <v>0</v>
          </cell>
        </row>
        <row r="221">
          <cell r="D221" t="str">
            <v>6.6.</v>
          </cell>
          <cell r="F221" t="str">
            <v>Lapis Perata Penetrasi Macadam</v>
          </cell>
          <cell r="M221" t="str">
            <v>M3</v>
          </cell>
          <cell r="N221">
            <v>0</v>
          </cell>
          <cell r="O221">
            <v>0</v>
          </cell>
          <cell r="P221">
            <v>0</v>
          </cell>
          <cell r="Q221">
            <v>0</v>
          </cell>
          <cell r="R221">
            <v>0</v>
          </cell>
        </row>
        <row r="224">
          <cell r="F224" t="str">
            <v>Jumlah Harga Penawaran Divisi 6 ( masuk pada Rekapitulasi Daftar Kuantitas dan Harga)</v>
          </cell>
          <cell r="P224">
            <v>398715240.80000001</v>
          </cell>
          <cell r="R224">
            <v>35.14196986480102</v>
          </cell>
        </row>
        <row r="226">
          <cell r="F226" t="str">
            <v>Divisi  7.</v>
          </cell>
          <cell r="G226" t="str">
            <v>STRUKTUR</v>
          </cell>
        </row>
        <row r="228">
          <cell r="D228" t="str">
            <v>7.1(1)</v>
          </cell>
          <cell r="F228" t="str">
            <v>Beton K 500</v>
          </cell>
          <cell r="M228" t="str">
            <v>M3</v>
          </cell>
          <cell r="N228">
            <v>0</v>
          </cell>
          <cell r="O228">
            <v>0</v>
          </cell>
          <cell r="P228">
            <v>0</v>
          </cell>
          <cell r="Q228">
            <v>0</v>
          </cell>
          <cell r="R228">
            <v>0</v>
          </cell>
        </row>
        <row r="230">
          <cell r="D230" t="str">
            <v>7.1(2)</v>
          </cell>
          <cell r="F230" t="str">
            <v>Beton K 400</v>
          </cell>
          <cell r="M230" t="str">
            <v>M3</v>
          </cell>
          <cell r="N230">
            <v>0</v>
          </cell>
          <cell r="O230">
            <v>0</v>
          </cell>
          <cell r="P230">
            <v>0</v>
          </cell>
          <cell r="Q230">
            <v>0</v>
          </cell>
          <cell r="R230">
            <v>0</v>
          </cell>
        </row>
        <row r="232">
          <cell r="D232" t="str">
            <v>7.1(3)</v>
          </cell>
          <cell r="F232" t="str">
            <v>Beton K 350</v>
          </cell>
          <cell r="M232" t="str">
            <v>M3</v>
          </cell>
          <cell r="N232">
            <v>0</v>
          </cell>
          <cell r="O232">
            <v>0</v>
          </cell>
          <cell r="P232">
            <v>0</v>
          </cell>
          <cell r="Q232">
            <v>0</v>
          </cell>
          <cell r="R232">
            <v>0</v>
          </cell>
        </row>
        <row r="234">
          <cell r="D234" t="str">
            <v>7.1(4)</v>
          </cell>
          <cell r="F234" t="str">
            <v>Beton K 300</v>
          </cell>
          <cell r="M234" t="str">
            <v>M3</v>
          </cell>
          <cell r="N234">
            <v>0</v>
          </cell>
          <cell r="O234">
            <v>0</v>
          </cell>
          <cell r="P234">
            <v>0</v>
          </cell>
          <cell r="Q234">
            <v>0</v>
          </cell>
          <cell r="R234">
            <v>0</v>
          </cell>
        </row>
        <row r="236">
          <cell r="D236" t="str">
            <v>7.1(5)</v>
          </cell>
          <cell r="F236" t="str">
            <v>Beton K 250 pada elevasi</v>
          </cell>
          <cell r="M236" t="str">
            <v>M3</v>
          </cell>
          <cell r="N236">
            <v>6.5</v>
          </cell>
          <cell r="O236">
            <v>890072.84</v>
          </cell>
          <cell r="P236">
            <v>5785473.46</v>
          </cell>
          <cell r="Q236">
            <v>1</v>
          </cell>
          <cell r="R236">
            <v>0.50992014646089268</v>
          </cell>
          <cell r="AM236">
            <v>0.50992014646089268</v>
          </cell>
        </row>
        <row r="238">
          <cell r="D238" t="str">
            <v>7.1(6)</v>
          </cell>
          <cell r="F238" t="str">
            <v>Beton K 175</v>
          </cell>
          <cell r="M238" t="str">
            <v>M3</v>
          </cell>
          <cell r="N238">
            <v>0</v>
          </cell>
          <cell r="O238">
            <v>0</v>
          </cell>
          <cell r="P238">
            <v>0</v>
          </cell>
          <cell r="Q238">
            <v>0</v>
          </cell>
          <cell r="R238">
            <v>0</v>
          </cell>
        </row>
        <row r="240">
          <cell r="D240" t="str">
            <v>7.1(7)</v>
          </cell>
          <cell r="F240" t="str">
            <v>Beton Siklop K 175</v>
          </cell>
          <cell r="M240" t="str">
            <v>M3</v>
          </cell>
          <cell r="N240">
            <v>0</v>
          </cell>
          <cell r="O240">
            <v>0</v>
          </cell>
          <cell r="P240">
            <v>0</v>
          </cell>
          <cell r="Q240">
            <v>0</v>
          </cell>
          <cell r="R240">
            <v>0</v>
          </cell>
        </row>
        <row r="242">
          <cell r="D242" t="str">
            <v>7.1(8)</v>
          </cell>
          <cell r="F242" t="str">
            <v>Beton K 125</v>
          </cell>
          <cell r="M242" t="str">
            <v>M3</v>
          </cell>
          <cell r="N242">
            <v>0</v>
          </cell>
          <cell r="O242">
            <v>0</v>
          </cell>
          <cell r="P242">
            <v>0</v>
          </cell>
          <cell r="Q242">
            <v>0</v>
          </cell>
          <cell r="R242">
            <v>0</v>
          </cell>
        </row>
        <row r="245">
          <cell r="D245" t="str">
            <v>7.2(1)</v>
          </cell>
          <cell r="F245" t="str">
            <v>Unit Pracetak Gelagar Type I Bentang 16 meter</v>
          </cell>
          <cell r="M245" t="str">
            <v>Buah</v>
          </cell>
          <cell r="N245">
            <v>0</v>
          </cell>
          <cell r="O245">
            <v>0</v>
          </cell>
          <cell r="P245">
            <v>0</v>
          </cell>
          <cell r="Q245">
            <v>0</v>
          </cell>
          <cell r="R245">
            <v>0</v>
          </cell>
        </row>
        <row r="247">
          <cell r="D247" t="str">
            <v>7.2(2)</v>
          </cell>
          <cell r="F247" t="str">
            <v>Unit Pracetak Gelagar Type I Bentang 20 meter</v>
          </cell>
          <cell r="M247" t="str">
            <v>Buah</v>
          </cell>
          <cell r="N247">
            <v>0</v>
          </cell>
          <cell r="O247">
            <v>0</v>
          </cell>
          <cell r="P247">
            <v>0</v>
          </cell>
          <cell r="Q247">
            <v>0</v>
          </cell>
          <cell r="R247">
            <v>0</v>
          </cell>
        </row>
        <row r="249">
          <cell r="D249" t="str">
            <v>7.2(3)</v>
          </cell>
          <cell r="F249" t="str">
            <v>Unit Pracetak Gelagar Type I Bentang 22 meter</v>
          </cell>
          <cell r="M249" t="str">
            <v>Buah</v>
          </cell>
          <cell r="N249">
            <v>0</v>
          </cell>
          <cell r="O249">
            <v>0</v>
          </cell>
          <cell r="P249">
            <v>0</v>
          </cell>
          <cell r="Q249">
            <v>0</v>
          </cell>
          <cell r="R249">
            <v>0</v>
          </cell>
        </row>
        <row r="251">
          <cell r="D251" t="str">
            <v>7.2(4)</v>
          </cell>
          <cell r="F251" t="str">
            <v>Unit Pracetak Gelagar Type I Bentang 25 meter</v>
          </cell>
          <cell r="M251" t="str">
            <v>Buah</v>
          </cell>
          <cell r="N251">
            <v>0</v>
          </cell>
          <cell r="O251">
            <v>0</v>
          </cell>
          <cell r="P251">
            <v>0</v>
          </cell>
          <cell r="Q251">
            <v>0</v>
          </cell>
          <cell r="R251">
            <v>0</v>
          </cell>
        </row>
        <row r="253">
          <cell r="D253" t="str">
            <v>7.2(5)</v>
          </cell>
          <cell r="F253" t="str">
            <v>Unit Pracetak Gelagar Type I Bentang 28 meter</v>
          </cell>
          <cell r="M253" t="str">
            <v>Buah</v>
          </cell>
          <cell r="N253">
            <v>0</v>
          </cell>
          <cell r="O253">
            <v>0</v>
          </cell>
          <cell r="P253">
            <v>0</v>
          </cell>
          <cell r="Q253">
            <v>0</v>
          </cell>
          <cell r="R253">
            <v>0</v>
          </cell>
        </row>
        <row r="255">
          <cell r="D255" t="str">
            <v>7.2(6)</v>
          </cell>
          <cell r="F255" t="str">
            <v>Unit Pracetak Gelagar Type I Bentang 30 meter</v>
          </cell>
          <cell r="M255" t="str">
            <v>Buah</v>
          </cell>
          <cell r="N255">
            <v>0</v>
          </cell>
          <cell r="O255">
            <v>0</v>
          </cell>
          <cell r="P255">
            <v>0</v>
          </cell>
          <cell r="Q255">
            <v>0</v>
          </cell>
          <cell r="R255">
            <v>0</v>
          </cell>
        </row>
        <row r="257">
          <cell r="D257" t="str">
            <v>7.2(7)</v>
          </cell>
          <cell r="F257" t="str">
            <v>Unit Pracetak Gelagar Type I Bentang 31 meter</v>
          </cell>
          <cell r="M257" t="str">
            <v>Buah</v>
          </cell>
          <cell r="N257">
            <v>0</v>
          </cell>
          <cell r="O257">
            <v>0</v>
          </cell>
          <cell r="P257">
            <v>0</v>
          </cell>
          <cell r="Q257">
            <v>0</v>
          </cell>
          <cell r="R257">
            <v>0</v>
          </cell>
        </row>
        <row r="259">
          <cell r="D259" t="str">
            <v>7.2(8)</v>
          </cell>
          <cell r="F259" t="str">
            <v>Unit Pracetak Gelagar Type I Bentang 35 meter</v>
          </cell>
          <cell r="M259" t="str">
            <v>Buah</v>
          </cell>
          <cell r="N259">
            <v>0</v>
          </cell>
          <cell r="O259">
            <v>0</v>
          </cell>
          <cell r="P259">
            <v>0</v>
          </cell>
          <cell r="Q259">
            <v>0</v>
          </cell>
          <cell r="R259">
            <v>0</v>
          </cell>
        </row>
        <row r="261">
          <cell r="D261" t="str">
            <v>7.2(9)</v>
          </cell>
          <cell r="F261" t="str">
            <v>Baja Prategang</v>
          </cell>
          <cell r="M261" t="str">
            <v>Kg</v>
          </cell>
          <cell r="N261">
            <v>0</v>
          </cell>
          <cell r="O261">
            <v>0</v>
          </cell>
          <cell r="P261">
            <v>0</v>
          </cell>
          <cell r="Q261">
            <v>0</v>
          </cell>
          <cell r="R261">
            <v>0</v>
          </cell>
        </row>
        <row r="263">
          <cell r="D263" t="str">
            <v>7.2(10)</v>
          </cell>
          <cell r="F263" t="str">
            <v>Pelat Berongga (Hollow Slab) Precetak Bentang 21 meter</v>
          </cell>
          <cell r="M263" t="str">
            <v>Buah</v>
          </cell>
          <cell r="N263">
            <v>0</v>
          </cell>
          <cell r="O263">
            <v>0</v>
          </cell>
          <cell r="P263">
            <v>0</v>
          </cell>
          <cell r="Q263">
            <v>0</v>
          </cell>
          <cell r="R263">
            <v>0</v>
          </cell>
        </row>
        <row r="265">
          <cell r="D265" t="str">
            <v>7.2(11)</v>
          </cell>
          <cell r="F265" t="str">
            <v>Beton Diafragma K 350 termasuk Pekerjaan Penegangan setelah Pengecoran (Post Tension)</v>
          </cell>
          <cell r="M265" t="str">
            <v>M3</v>
          </cell>
          <cell r="N265">
            <v>0</v>
          </cell>
          <cell r="O265">
            <v>0</v>
          </cell>
          <cell r="P265">
            <v>0</v>
          </cell>
          <cell r="Q265">
            <v>0</v>
          </cell>
          <cell r="R265">
            <v>0</v>
          </cell>
        </row>
        <row r="268">
          <cell r="D268" t="str">
            <v>7.3(1)</v>
          </cell>
          <cell r="F268" t="str">
            <v>Baja Tulangan U 24 Polos</v>
          </cell>
          <cell r="M268" t="str">
            <v>Kg</v>
          </cell>
          <cell r="N268">
            <v>780</v>
          </cell>
          <cell r="O268">
            <v>12945.35</v>
          </cell>
          <cell r="P268">
            <v>10097373</v>
          </cell>
          <cell r="Q268">
            <v>2</v>
          </cell>
          <cell r="R268">
            <v>0.88996241269254095</v>
          </cell>
          <cell r="AM268">
            <v>0.88996241269254095</v>
          </cell>
        </row>
        <row r="270">
          <cell r="D270" t="str">
            <v>7.3(2)</v>
          </cell>
          <cell r="F270" t="str">
            <v>Baja Tulangan U 32 Polos</v>
          </cell>
          <cell r="M270" t="str">
            <v>Kg</v>
          </cell>
          <cell r="N270">
            <v>0</v>
          </cell>
          <cell r="O270">
            <v>0</v>
          </cell>
          <cell r="P270">
            <v>0</v>
          </cell>
          <cell r="Q270">
            <v>0</v>
          </cell>
          <cell r="R270">
            <v>0</v>
          </cell>
        </row>
        <row r="272">
          <cell r="D272" t="str">
            <v>7.3(3)</v>
          </cell>
          <cell r="F272" t="str">
            <v>Baja Tulangan D 32 Ulir</v>
          </cell>
          <cell r="M272" t="str">
            <v>Kg</v>
          </cell>
          <cell r="N272">
            <v>0</v>
          </cell>
          <cell r="O272">
            <v>0</v>
          </cell>
          <cell r="P272">
            <v>0</v>
          </cell>
          <cell r="Q272">
            <v>0</v>
          </cell>
          <cell r="R272">
            <v>0</v>
          </cell>
        </row>
        <row r="274">
          <cell r="D274" t="str">
            <v>7.3(4)</v>
          </cell>
          <cell r="F274" t="str">
            <v>Baja Tulangan D 38 Ulir</v>
          </cell>
          <cell r="M274" t="str">
            <v>Kg</v>
          </cell>
          <cell r="N274">
            <v>0</v>
          </cell>
          <cell r="O274">
            <v>0</v>
          </cell>
          <cell r="P274">
            <v>0</v>
          </cell>
          <cell r="Q274">
            <v>0</v>
          </cell>
          <cell r="R274">
            <v>0</v>
          </cell>
        </row>
        <row r="276">
          <cell r="D276" t="str">
            <v>7.3(5)</v>
          </cell>
          <cell r="F276" t="str">
            <v>Baja Tulangan D 48 Ulir</v>
          </cell>
          <cell r="M276" t="str">
            <v>Kg</v>
          </cell>
          <cell r="N276">
            <v>0</v>
          </cell>
          <cell r="O276">
            <v>0</v>
          </cell>
          <cell r="P276">
            <v>0</v>
          </cell>
          <cell r="Q276">
            <v>0</v>
          </cell>
          <cell r="R276">
            <v>0</v>
          </cell>
        </row>
        <row r="278">
          <cell r="D278" t="str">
            <v>7.3(6)</v>
          </cell>
          <cell r="F278" t="str">
            <v>Anyaman kawat Yang di Las (Welded Wire Mesh)</v>
          </cell>
          <cell r="M278" t="str">
            <v>Kg</v>
          </cell>
          <cell r="N278">
            <v>0</v>
          </cell>
          <cell r="O278">
            <v>0</v>
          </cell>
          <cell r="P278">
            <v>0</v>
          </cell>
          <cell r="Q278">
            <v>0</v>
          </cell>
          <cell r="R278">
            <v>0</v>
          </cell>
        </row>
        <row r="281">
          <cell r="D281" t="str">
            <v>7.4(1)</v>
          </cell>
          <cell r="F281" t="str">
            <v xml:space="preserve">Baja Struktur Tilik Leleh 2500 Kg/cm2 </v>
          </cell>
          <cell r="M281" t="str">
            <v>Kg</v>
          </cell>
          <cell r="N281">
            <v>0</v>
          </cell>
          <cell r="O281">
            <v>0</v>
          </cell>
          <cell r="P281">
            <v>0</v>
          </cell>
          <cell r="Q281">
            <v>0</v>
          </cell>
          <cell r="R281">
            <v>0</v>
          </cell>
        </row>
        <row r="283">
          <cell r="D283" t="str">
            <v>7.4(2)</v>
          </cell>
          <cell r="F283" t="str">
            <v xml:space="preserve">Baja Struktur Tilik Leleh 2800 Kg/cm2 </v>
          </cell>
          <cell r="M283" t="str">
            <v>Kg</v>
          </cell>
          <cell r="N283">
            <v>0</v>
          </cell>
          <cell r="O283">
            <v>0</v>
          </cell>
          <cell r="P283">
            <v>0</v>
          </cell>
          <cell r="Q283">
            <v>0</v>
          </cell>
          <cell r="R283">
            <v>0</v>
          </cell>
        </row>
        <row r="285">
          <cell r="D285" t="str">
            <v>7.4(3)</v>
          </cell>
          <cell r="F285" t="str">
            <v xml:space="preserve">Baja Struktur Tilik Leleh 3500 Kg/cm2 </v>
          </cell>
          <cell r="M285" t="str">
            <v>Kg</v>
          </cell>
          <cell r="N285">
            <v>0</v>
          </cell>
          <cell r="O285">
            <v>0</v>
          </cell>
          <cell r="P285">
            <v>0</v>
          </cell>
          <cell r="Q285">
            <v>0</v>
          </cell>
          <cell r="R285">
            <v>0</v>
          </cell>
        </row>
        <row r="288">
          <cell r="D288" t="str">
            <v>7.5(1)</v>
          </cell>
          <cell r="F288" t="str">
            <v>Pengumpulan dengan Jembatan Rangka Baja</v>
          </cell>
          <cell r="M288" t="str">
            <v>Kg</v>
          </cell>
          <cell r="N288">
            <v>0</v>
          </cell>
          <cell r="O288">
            <v>0</v>
          </cell>
          <cell r="P288">
            <v>0</v>
          </cell>
          <cell r="Q288">
            <v>0</v>
          </cell>
          <cell r="R288">
            <v>0</v>
          </cell>
        </row>
        <row r="290">
          <cell r="D290" t="str">
            <v>7.5(2)</v>
          </cell>
          <cell r="F290" t="str">
            <v>Pengangkutan Material Jembatan</v>
          </cell>
          <cell r="M290" t="str">
            <v>Kg</v>
          </cell>
          <cell r="N290">
            <v>0</v>
          </cell>
          <cell r="O290">
            <v>0</v>
          </cell>
          <cell r="P290">
            <v>0</v>
          </cell>
          <cell r="Q290">
            <v>0</v>
          </cell>
          <cell r="R290">
            <v>0</v>
          </cell>
        </row>
        <row r="293">
          <cell r="D293" t="str">
            <v>7.6(1)</v>
          </cell>
          <cell r="F293" t="str">
            <v>Pondasi Cerucuk, Penyediaan dan Pemancangan</v>
          </cell>
          <cell r="M293" t="str">
            <v>M1</v>
          </cell>
          <cell r="N293">
            <v>0</v>
          </cell>
          <cell r="O293">
            <v>0</v>
          </cell>
          <cell r="P293">
            <v>0</v>
          </cell>
          <cell r="Q293">
            <v>0</v>
          </cell>
          <cell r="R293">
            <v>0</v>
          </cell>
        </row>
        <row r="295">
          <cell r="D295" t="str">
            <v>7.6(2)</v>
          </cell>
          <cell r="F295" t="str">
            <v>Dinding Turap Kayu Tanpa Pengawetan</v>
          </cell>
          <cell r="M295" t="str">
            <v>M2</v>
          </cell>
          <cell r="N295">
            <v>0</v>
          </cell>
          <cell r="O295">
            <v>0</v>
          </cell>
          <cell r="P295">
            <v>0</v>
          </cell>
          <cell r="Q295">
            <v>0</v>
          </cell>
          <cell r="R295">
            <v>0</v>
          </cell>
        </row>
        <row r="297">
          <cell r="D297" t="str">
            <v>7.6(3)</v>
          </cell>
          <cell r="F297" t="str">
            <v>Dinding Turap Kayu Dengan Pengawetan</v>
          </cell>
          <cell r="M297" t="str">
            <v>M2</v>
          </cell>
          <cell r="N297">
            <v>0</v>
          </cell>
          <cell r="O297">
            <v>0</v>
          </cell>
          <cell r="P297">
            <v>0</v>
          </cell>
          <cell r="Q297">
            <v>0</v>
          </cell>
          <cell r="R297">
            <v>0</v>
          </cell>
        </row>
        <row r="299">
          <cell r="D299" t="str">
            <v>7.6(4)</v>
          </cell>
          <cell r="F299" t="str">
            <v>Dinding Turap Baja</v>
          </cell>
          <cell r="M299" t="str">
            <v>M2</v>
          </cell>
          <cell r="N299">
            <v>0</v>
          </cell>
          <cell r="O299">
            <v>0</v>
          </cell>
          <cell r="P299">
            <v>0</v>
          </cell>
          <cell r="Q299">
            <v>0</v>
          </cell>
          <cell r="R299">
            <v>0</v>
          </cell>
        </row>
        <row r="301">
          <cell r="D301" t="str">
            <v>7.6(5)</v>
          </cell>
          <cell r="F301" t="str">
            <v>Dinding Turap Beton</v>
          </cell>
          <cell r="M301" t="str">
            <v>M2</v>
          </cell>
          <cell r="N301">
            <v>0</v>
          </cell>
          <cell r="O301">
            <v>0</v>
          </cell>
          <cell r="P301">
            <v>0</v>
          </cell>
          <cell r="Q301">
            <v>0</v>
          </cell>
          <cell r="R301">
            <v>0</v>
          </cell>
        </row>
        <row r="304">
          <cell r="M304" t="str">
            <v>Divisi 7 berlanjut ke halaman berikut</v>
          </cell>
          <cell r="P304">
            <v>0</v>
          </cell>
        </row>
        <row r="306">
          <cell r="D306" t="str">
            <v>7.6(6)</v>
          </cell>
          <cell r="F306" t="str">
            <v>Penyediaan Tiang Pancang Kayu Tanpa Pengawetan</v>
          </cell>
          <cell r="M306" t="str">
            <v>M3</v>
          </cell>
          <cell r="N306">
            <v>0</v>
          </cell>
          <cell r="O306">
            <v>0</v>
          </cell>
          <cell r="P306">
            <v>0</v>
          </cell>
          <cell r="Q306">
            <v>0</v>
          </cell>
          <cell r="R306">
            <v>0</v>
          </cell>
        </row>
        <row r="308">
          <cell r="D308" t="str">
            <v>7.6(7)</v>
          </cell>
          <cell r="F308" t="str">
            <v>Penyediaan Tiang Pancang Kayu Dengan Pengawetan</v>
          </cell>
          <cell r="M308" t="str">
            <v>M3</v>
          </cell>
          <cell r="N308">
            <v>0</v>
          </cell>
          <cell r="O308">
            <v>0</v>
          </cell>
          <cell r="P308">
            <v>0</v>
          </cell>
          <cell r="Q308">
            <v>0</v>
          </cell>
          <cell r="R308">
            <v>0</v>
          </cell>
        </row>
        <row r="310">
          <cell r="D310" t="str">
            <v>7.6(8)</v>
          </cell>
          <cell r="F310" t="str">
            <v>Penyediaan Tiang Pancang Baja</v>
          </cell>
          <cell r="M310" t="str">
            <v>Kg</v>
          </cell>
          <cell r="N310">
            <v>0</v>
          </cell>
          <cell r="O310">
            <v>0</v>
          </cell>
          <cell r="P310">
            <v>0</v>
          </cell>
          <cell r="Q310">
            <v>0</v>
          </cell>
          <cell r="R310">
            <v>0</v>
          </cell>
        </row>
        <row r="312">
          <cell r="D312" t="str">
            <v>7.6(9)</v>
          </cell>
          <cell r="F312" t="str">
            <v>Penyediaan Tiang Pancang Beton Bertulang Pracetak</v>
          </cell>
          <cell r="M312" t="str">
            <v>M3</v>
          </cell>
          <cell r="N312">
            <v>0</v>
          </cell>
          <cell r="O312">
            <v>0</v>
          </cell>
          <cell r="P312">
            <v>0</v>
          </cell>
          <cell r="Q312">
            <v>0</v>
          </cell>
          <cell r="R312">
            <v>0</v>
          </cell>
        </row>
        <row r="314">
          <cell r="D314" t="str">
            <v>7.6(10)</v>
          </cell>
          <cell r="F314" t="str">
            <v>Penyediaan Tiang Pancang Beton Pratekan Pracetak</v>
          </cell>
          <cell r="M314" t="str">
            <v>M3</v>
          </cell>
          <cell r="N314">
            <v>0</v>
          </cell>
          <cell r="O314">
            <v>0</v>
          </cell>
          <cell r="P314">
            <v>0</v>
          </cell>
          <cell r="Q314">
            <v>0</v>
          </cell>
          <cell r="R314">
            <v>0</v>
          </cell>
        </row>
        <row r="316">
          <cell r="D316" t="str">
            <v>7.6(11)</v>
          </cell>
          <cell r="F316" t="str">
            <v>Pemancangan Tiang Pancang Kayu</v>
          </cell>
          <cell r="M316" t="str">
            <v>M1</v>
          </cell>
          <cell r="N316">
            <v>0</v>
          </cell>
          <cell r="O316">
            <v>0</v>
          </cell>
          <cell r="P316">
            <v>0</v>
          </cell>
          <cell r="Q316">
            <v>0</v>
          </cell>
          <cell r="R316">
            <v>0</v>
          </cell>
        </row>
        <row r="318">
          <cell r="D318" t="str">
            <v>7.6(12)</v>
          </cell>
          <cell r="F318" t="str">
            <v>Pemancangan Tiang Pancang Pipa Baja Diameter 400 mm</v>
          </cell>
          <cell r="M318" t="str">
            <v>M1</v>
          </cell>
          <cell r="N318">
            <v>0</v>
          </cell>
          <cell r="O318">
            <v>0</v>
          </cell>
          <cell r="P318">
            <v>0</v>
          </cell>
          <cell r="Q318">
            <v>0</v>
          </cell>
          <cell r="R318">
            <v>0</v>
          </cell>
        </row>
        <row r="320">
          <cell r="D320" t="str">
            <v>7.6(13)</v>
          </cell>
          <cell r="F320" t="str">
            <v>Pemancangan Tiang Pancang Pipa Baja Diameter 500 mm</v>
          </cell>
          <cell r="M320" t="str">
            <v>M1</v>
          </cell>
          <cell r="N320">
            <v>0</v>
          </cell>
          <cell r="O320">
            <v>0</v>
          </cell>
          <cell r="P320">
            <v>0</v>
          </cell>
          <cell r="Q320">
            <v>0</v>
          </cell>
          <cell r="R320">
            <v>0</v>
          </cell>
        </row>
        <row r="322">
          <cell r="D322" t="str">
            <v>7.6(14)</v>
          </cell>
          <cell r="F322" t="str">
            <v>Pemancangan Tiang Pancang Pipa Baja Diameter 600 mm</v>
          </cell>
          <cell r="M322" t="str">
            <v>M1</v>
          </cell>
          <cell r="N322">
            <v>0</v>
          </cell>
          <cell r="O322">
            <v>0</v>
          </cell>
          <cell r="P322">
            <v>0</v>
          </cell>
          <cell r="Q322">
            <v>0</v>
          </cell>
          <cell r="R322">
            <v>0</v>
          </cell>
        </row>
        <row r="324">
          <cell r="D324" t="str">
            <v>7.6(15)</v>
          </cell>
          <cell r="F324" t="str">
            <v>Pemancangan Tiang Pancang Beton Pracetak : 30 cm x 30 cm atau Diameter 300 mm</v>
          </cell>
          <cell r="M324" t="str">
            <v>M1</v>
          </cell>
          <cell r="N324">
            <v>0</v>
          </cell>
          <cell r="O324">
            <v>0</v>
          </cell>
          <cell r="P324">
            <v>0</v>
          </cell>
          <cell r="Q324">
            <v>0</v>
          </cell>
          <cell r="R324">
            <v>0</v>
          </cell>
        </row>
        <row r="326">
          <cell r="D326" t="str">
            <v>7.6(16)</v>
          </cell>
          <cell r="F326" t="str">
            <v>Pemancangan Tiang Pancang Beton Pracetak : 40 cm x 40 cm atau Diameter 400 mm</v>
          </cell>
          <cell r="M326" t="str">
            <v>M1</v>
          </cell>
          <cell r="N326">
            <v>0</v>
          </cell>
          <cell r="O326">
            <v>0</v>
          </cell>
          <cell r="P326">
            <v>0</v>
          </cell>
          <cell r="Q326">
            <v>0</v>
          </cell>
          <cell r="R326">
            <v>0</v>
          </cell>
        </row>
        <row r="328">
          <cell r="D328" t="str">
            <v>7.6(17)</v>
          </cell>
          <cell r="F328" t="str">
            <v>Pemancangan Tiang Pancang Beton Pracetak : 50 cm x 50 cm atau Diameter 500 mm</v>
          </cell>
          <cell r="M328" t="str">
            <v>M1</v>
          </cell>
          <cell r="N328">
            <v>0</v>
          </cell>
          <cell r="O328">
            <v>0</v>
          </cell>
          <cell r="P328">
            <v>0</v>
          </cell>
          <cell r="Q328">
            <v>0</v>
          </cell>
          <cell r="R328">
            <v>0</v>
          </cell>
        </row>
        <row r="330">
          <cell r="D330" t="str">
            <v>7.6(18)</v>
          </cell>
          <cell r="F330" t="str">
            <v>Tiang Bor Beton, Diameter 600 mm</v>
          </cell>
          <cell r="M330" t="str">
            <v>M1</v>
          </cell>
          <cell r="N330">
            <v>0</v>
          </cell>
          <cell r="O330">
            <v>0</v>
          </cell>
          <cell r="P330">
            <v>0</v>
          </cell>
          <cell r="Q330">
            <v>0</v>
          </cell>
          <cell r="R330">
            <v>0</v>
          </cell>
        </row>
        <row r="332">
          <cell r="D332" t="str">
            <v>7.6(19)</v>
          </cell>
          <cell r="F332" t="str">
            <v>Tiang Bor Beton, Diameter 800 mm</v>
          </cell>
          <cell r="M332" t="str">
            <v>M1</v>
          </cell>
          <cell r="N332">
            <v>0</v>
          </cell>
          <cell r="O332">
            <v>0</v>
          </cell>
          <cell r="P332">
            <v>0</v>
          </cell>
          <cell r="Q332">
            <v>0</v>
          </cell>
          <cell r="R332">
            <v>0</v>
          </cell>
        </row>
        <row r="334">
          <cell r="D334" t="str">
            <v>7.6(20)</v>
          </cell>
          <cell r="F334" t="str">
            <v>Tiang Bor Beton, Diameter 1000 mm</v>
          </cell>
          <cell r="M334" t="str">
            <v>M1</v>
          </cell>
          <cell r="N334">
            <v>0</v>
          </cell>
          <cell r="O334">
            <v>0</v>
          </cell>
          <cell r="P334">
            <v>0</v>
          </cell>
          <cell r="Q334">
            <v>0</v>
          </cell>
          <cell r="R334">
            <v>0</v>
          </cell>
        </row>
        <row r="336">
          <cell r="D336" t="str">
            <v>7.6(21)</v>
          </cell>
          <cell r="F336" t="str">
            <v>Tiang Bor Beton, Diameter 1200 mm</v>
          </cell>
          <cell r="M336" t="str">
            <v>M1</v>
          </cell>
          <cell r="N336">
            <v>0</v>
          </cell>
          <cell r="O336">
            <v>0</v>
          </cell>
          <cell r="P336">
            <v>0</v>
          </cell>
          <cell r="Q336">
            <v>0</v>
          </cell>
          <cell r="R336">
            <v>0</v>
          </cell>
        </row>
        <row r="338">
          <cell r="D338" t="str">
            <v>7.6(22)</v>
          </cell>
          <cell r="F338" t="str">
            <v>Tiang Bor Beton, Diameter 1500 mm</v>
          </cell>
          <cell r="M338" t="str">
            <v>M1</v>
          </cell>
          <cell r="N338">
            <v>0</v>
          </cell>
          <cell r="O338">
            <v>0</v>
          </cell>
          <cell r="P338">
            <v>0</v>
          </cell>
          <cell r="Q338">
            <v>0</v>
          </cell>
          <cell r="R338">
            <v>0</v>
          </cell>
        </row>
        <row r="340">
          <cell r="D340" t="str">
            <v>7.6(23)</v>
          </cell>
          <cell r="F340" t="str">
            <v>Tambahan Biaya untuk Nomor Mata Pembayaran 7.6(11) s/d 7.6(17) bila Tiang Pancang Beton Dikerjakan di Tempat Berair</v>
          </cell>
          <cell r="M340" t="str">
            <v>M1</v>
          </cell>
          <cell r="N340">
            <v>0</v>
          </cell>
          <cell r="O340">
            <v>0</v>
          </cell>
          <cell r="P340">
            <v>0</v>
          </cell>
          <cell r="Q340">
            <v>0</v>
          </cell>
          <cell r="R340">
            <v>0</v>
          </cell>
        </row>
        <row r="342">
          <cell r="D342" t="str">
            <v>7.6(24)</v>
          </cell>
          <cell r="F342" t="str">
            <v>Tambahan Biaya untuk Nomor Mata Pembayaran 7.6(18) s/d 7.6(22) bila Tiang Bor Beton Dikerjakan di Tempat Berair</v>
          </cell>
          <cell r="M342" t="str">
            <v>M1</v>
          </cell>
          <cell r="N342">
            <v>0</v>
          </cell>
          <cell r="O342">
            <v>0</v>
          </cell>
          <cell r="P342">
            <v>0</v>
          </cell>
          <cell r="Q342">
            <v>0</v>
          </cell>
          <cell r="R342">
            <v>0</v>
          </cell>
        </row>
        <row r="344">
          <cell r="D344" t="str">
            <v>7.6(25)</v>
          </cell>
          <cell r="F344" t="str">
            <v>Pengujian Pembebanan Pada Tiang Dengan Diameter Sampai 600 mm</v>
          </cell>
          <cell r="M344" t="str">
            <v>Buah</v>
          </cell>
          <cell r="N344">
            <v>0</v>
          </cell>
          <cell r="O344">
            <v>0</v>
          </cell>
          <cell r="P344">
            <v>0</v>
          </cell>
          <cell r="Q344">
            <v>0</v>
          </cell>
          <cell r="R344">
            <v>0</v>
          </cell>
        </row>
        <row r="346">
          <cell r="D346" t="str">
            <v>7.6(26)</v>
          </cell>
          <cell r="F346" t="str">
            <v>Pengujian Pembebanan Pada Tiang Dengan Diameter Di atas 600 mm</v>
          </cell>
          <cell r="M346" t="str">
            <v>Buah</v>
          </cell>
          <cell r="N346">
            <v>0</v>
          </cell>
          <cell r="O346">
            <v>0</v>
          </cell>
          <cell r="P346">
            <v>0</v>
          </cell>
          <cell r="Q346">
            <v>0</v>
          </cell>
          <cell r="R346">
            <v>0</v>
          </cell>
        </row>
        <row r="349">
          <cell r="D349" t="str">
            <v>7.7(1)</v>
          </cell>
          <cell r="F349" t="str">
            <v>Penyediaan Dinding Sumuran Silinder Diameter 250 cm</v>
          </cell>
          <cell r="M349" t="str">
            <v>M1</v>
          </cell>
          <cell r="N349">
            <v>0</v>
          </cell>
          <cell r="O349">
            <v>0</v>
          </cell>
          <cell r="P349">
            <v>0</v>
          </cell>
          <cell r="Q349">
            <v>0</v>
          </cell>
          <cell r="R349">
            <v>0</v>
          </cell>
        </row>
        <row r="351">
          <cell r="D351" t="str">
            <v>7.7(2)</v>
          </cell>
          <cell r="F351" t="str">
            <v>Penyediaan Dinding Sumuran Silinder Diameter 300 cm</v>
          </cell>
          <cell r="M351" t="str">
            <v>M1</v>
          </cell>
          <cell r="N351">
            <v>0</v>
          </cell>
          <cell r="O351">
            <v>0</v>
          </cell>
          <cell r="P351">
            <v>0</v>
          </cell>
          <cell r="Q351">
            <v>0</v>
          </cell>
          <cell r="R351">
            <v>0</v>
          </cell>
        </row>
        <row r="353">
          <cell r="D353" t="str">
            <v>7.7(3)</v>
          </cell>
          <cell r="F353" t="str">
            <v>Penyediaan Dinding Sumuran Silinder Diameter 350 cm</v>
          </cell>
          <cell r="M353" t="str">
            <v>M1</v>
          </cell>
          <cell r="N353">
            <v>0</v>
          </cell>
          <cell r="O353">
            <v>0</v>
          </cell>
          <cell r="P353">
            <v>0</v>
          </cell>
          <cell r="Q353">
            <v>0</v>
          </cell>
          <cell r="R353">
            <v>0</v>
          </cell>
        </row>
        <row r="355">
          <cell r="D355" t="str">
            <v>7.7(4)</v>
          </cell>
          <cell r="F355" t="str">
            <v>Penyediaan Dinding Sumuran Silinder Diameter 400 cm</v>
          </cell>
          <cell r="M355" t="str">
            <v>M1</v>
          </cell>
          <cell r="N355">
            <v>0</v>
          </cell>
          <cell r="O355">
            <v>0</v>
          </cell>
          <cell r="P355">
            <v>0</v>
          </cell>
          <cell r="Q355">
            <v>0</v>
          </cell>
          <cell r="R355">
            <v>0</v>
          </cell>
        </row>
        <row r="357">
          <cell r="D357" t="str">
            <v>7.7(5)</v>
          </cell>
          <cell r="F357" t="str">
            <v>Penurunan Dinding Sumuran Silinder Diameter 250 cm</v>
          </cell>
          <cell r="M357" t="str">
            <v>M1</v>
          </cell>
          <cell r="N357">
            <v>0</v>
          </cell>
          <cell r="O357">
            <v>0</v>
          </cell>
          <cell r="P357">
            <v>0</v>
          </cell>
          <cell r="Q357">
            <v>0</v>
          </cell>
          <cell r="R357">
            <v>0</v>
          </cell>
        </row>
        <row r="359">
          <cell r="D359" t="str">
            <v>7.7(6)</v>
          </cell>
          <cell r="F359" t="str">
            <v>Penurunan Dinding Sumuran Silinder Diameter 300 cm</v>
          </cell>
          <cell r="M359" t="str">
            <v>M1</v>
          </cell>
          <cell r="N359">
            <v>0</v>
          </cell>
          <cell r="O359">
            <v>0</v>
          </cell>
          <cell r="P359">
            <v>0</v>
          </cell>
          <cell r="Q359">
            <v>0</v>
          </cell>
          <cell r="R359">
            <v>0</v>
          </cell>
        </row>
        <row r="361">
          <cell r="D361" t="str">
            <v>7.7(7)</v>
          </cell>
          <cell r="F361" t="str">
            <v>Penurunan Dinding Sumuran Silinder Diameter 350 cm</v>
          </cell>
          <cell r="M361" t="str">
            <v>M1</v>
          </cell>
          <cell r="N361">
            <v>0</v>
          </cell>
          <cell r="O361">
            <v>0</v>
          </cell>
          <cell r="P361">
            <v>0</v>
          </cell>
          <cell r="Q361">
            <v>0</v>
          </cell>
          <cell r="R361">
            <v>0</v>
          </cell>
        </row>
        <row r="363">
          <cell r="D363" t="str">
            <v>7.7(8)</v>
          </cell>
          <cell r="F363" t="str">
            <v>Penurunan Dinding Sumuran Silinder Diameter 400 cm</v>
          </cell>
          <cell r="M363" t="str">
            <v>M1</v>
          </cell>
          <cell r="N363">
            <v>0</v>
          </cell>
          <cell r="O363">
            <v>0</v>
          </cell>
          <cell r="P363">
            <v>0</v>
          </cell>
          <cell r="Q363">
            <v>0</v>
          </cell>
          <cell r="R363">
            <v>0</v>
          </cell>
        </row>
        <row r="366">
          <cell r="D366" t="str">
            <v>7.9</v>
          </cell>
          <cell r="F366" t="str">
            <v>Pasangan Batu</v>
          </cell>
          <cell r="M366" t="str">
            <v>M3</v>
          </cell>
          <cell r="N366">
            <v>220</v>
          </cell>
          <cell r="O366">
            <v>343951.15</v>
          </cell>
          <cell r="P366">
            <v>75669253</v>
          </cell>
          <cell r="Q366">
            <v>18</v>
          </cell>
          <cell r="R366">
            <v>6.6693377541388532</v>
          </cell>
          <cell r="AJ366">
            <v>0.95276253630555041</v>
          </cell>
          <cell r="AK366">
            <v>1.9055250726111008</v>
          </cell>
          <cell r="AL366">
            <v>1.9055250726111008</v>
          </cell>
          <cell r="AM366">
            <v>1.9055250726111008</v>
          </cell>
        </row>
        <row r="369">
          <cell r="D369" t="str">
            <v>7.10(1)</v>
          </cell>
          <cell r="F369" t="str">
            <v>Pasangan Batu Kosong Yang Diisi Adukan</v>
          </cell>
          <cell r="M369" t="str">
            <v>M3</v>
          </cell>
          <cell r="N369">
            <v>0</v>
          </cell>
          <cell r="O369">
            <v>0</v>
          </cell>
          <cell r="P369">
            <v>0</v>
          </cell>
          <cell r="Q369">
            <v>0</v>
          </cell>
          <cell r="R369">
            <v>0</v>
          </cell>
        </row>
        <row r="371">
          <cell r="D371" t="str">
            <v>7.10(2)</v>
          </cell>
          <cell r="F371" t="str">
            <v>Pasangan Batu Kosong</v>
          </cell>
          <cell r="M371" t="str">
            <v>M3</v>
          </cell>
          <cell r="N371">
            <v>0</v>
          </cell>
          <cell r="O371">
            <v>0</v>
          </cell>
          <cell r="P371">
            <v>0</v>
          </cell>
          <cell r="Q371">
            <v>0</v>
          </cell>
          <cell r="R371">
            <v>0</v>
          </cell>
        </row>
        <row r="373">
          <cell r="D373" t="str">
            <v>7.10(3)</v>
          </cell>
          <cell r="F373" t="str">
            <v>Bronjong (Gabions)</v>
          </cell>
          <cell r="M373" t="str">
            <v>M3</v>
          </cell>
          <cell r="N373">
            <v>0</v>
          </cell>
          <cell r="O373">
            <v>0</v>
          </cell>
          <cell r="P373">
            <v>0</v>
          </cell>
          <cell r="Q373">
            <v>0</v>
          </cell>
          <cell r="R373">
            <v>0</v>
          </cell>
        </row>
        <row r="376">
          <cell r="M376" t="str">
            <v>Divisi 7 berlanjut ke halaman berikut</v>
          </cell>
        </row>
        <row r="378">
          <cell r="D378" t="str">
            <v>7.11(1)</v>
          </cell>
          <cell r="F378" t="str">
            <v>Expansion Joint Tipe Terma</v>
          </cell>
          <cell r="M378" t="str">
            <v>M1</v>
          </cell>
          <cell r="N378">
            <v>0</v>
          </cell>
          <cell r="O378">
            <v>0</v>
          </cell>
          <cell r="P378">
            <v>0</v>
          </cell>
          <cell r="Q378">
            <v>0</v>
          </cell>
          <cell r="R378">
            <v>0</v>
          </cell>
        </row>
        <row r="380">
          <cell r="D380" t="str">
            <v>7.11(2)</v>
          </cell>
          <cell r="F380" t="str">
            <v>Expansion Joint Tipe Rubber 1</v>
          </cell>
          <cell r="M380" t="str">
            <v>M1</v>
          </cell>
          <cell r="N380">
            <v>0</v>
          </cell>
          <cell r="O380">
            <v>0</v>
          </cell>
          <cell r="P380">
            <v>0</v>
          </cell>
          <cell r="Q380">
            <v>0</v>
          </cell>
          <cell r="R380">
            <v>0</v>
          </cell>
        </row>
        <row r="382">
          <cell r="D382" t="str">
            <v>7.11(3)</v>
          </cell>
          <cell r="F382" t="str">
            <v>Expansion Joint Tipe Rubber 2</v>
          </cell>
          <cell r="M382" t="str">
            <v>M1</v>
          </cell>
          <cell r="N382">
            <v>0</v>
          </cell>
          <cell r="O382">
            <v>0</v>
          </cell>
          <cell r="P382">
            <v>0</v>
          </cell>
          <cell r="Q382">
            <v>0</v>
          </cell>
          <cell r="R382">
            <v>0</v>
          </cell>
        </row>
        <row r="384">
          <cell r="D384" t="str">
            <v>7.11(4)</v>
          </cell>
          <cell r="F384" t="str">
            <v>Expansion Joint Tipe Rubber 3</v>
          </cell>
          <cell r="M384" t="str">
            <v>M1</v>
          </cell>
          <cell r="N384">
            <v>0</v>
          </cell>
          <cell r="O384">
            <v>0</v>
          </cell>
          <cell r="P384">
            <v>0</v>
          </cell>
          <cell r="Q384">
            <v>0</v>
          </cell>
          <cell r="R384">
            <v>0</v>
          </cell>
        </row>
        <row r="386">
          <cell r="D386" t="str">
            <v>7.11(5)</v>
          </cell>
          <cell r="F386" t="str">
            <v>Joint Filler untuk Sambungan Konstruksi</v>
          </cell>
          <cell r="M386" t="str">
            <v>M1</v>
          </cell>
          <cell r="N386">
            <v>0</v>
          </cell>
          <cell r="O386">
            <v>0</v>
          </cell>
          <cell r="P386">
            <v>0</v>
          </cell>
          <cell r="Q386">
            <v>0</v>
          </cell>
          <cell r="R386">
            <v>0</v>
          </cell>
        </row>
        <row r="388">
          <cell r="D388" t="str">
            <v>7.11(6)</v>
          </cell>
          <cell r="F388" t="str">
            <v>Expansion Joint Tipe Baja Bersudut</v>
          </cell>
          <cell r="M388" t="str">
            <v>M1</v>
          </cell>
          <cell r="N388">
            <v>0</v>
          </cell>
          <cell r="O388">
            <v>0</v>
          </cell>
          <cell r="P388">
            <v>0</v>
          </cell>
          <cell r="Q388">
            <v>0</v>
          </cell>
          <cell r="R388">
            <v>0</v>
          </cell>
        </row>
        <row r="391">
          <cell r="D391" t="str">
            <v>7.12(1)</v>
          </cell>
          <cell r="F391" t="str">
            <v>Percetakan Logam</v>
          </cell>
          <cell r="M391" t="str">
            <v>Buah</v>
          </cell>
          <cell r="N391">
            <v>0</v>
          </cell>
          <cell r="O391">
            <v>0</v>
          </cell>
          <cell r="P391">
            <v>0</v>
          </cell>
          <cell r="Q391">
            <v>0</v>
          </cell>
          <cell r="R391">
            <v>0</v>
          </cell>
        </row>
        <row r="393">
          <cell r="D393" t="str">
            <v>7.12(2)</v>
          </cell>
          <cell r="F393" t="str">
            <v>Perletakan Elastomerik Jenis 1</v>
          </cell>
          <cell r="M393" t="str">
            <v>Buah</v>
          </cell>
          <cell r="N393">
            <v>0</v>
          </cell>
          <cell r="O393">
            <v>0</v>
          </cell>
          <cell r="P393">
            <v>0</v>
          </cell>
          <cell r="Q393">
            <v>0</v>
          </cell>
          <cell r="R393">
            <v>0</v>
          </cell>
        </row>
        <row r="395">
          <cell r="D395" t="str">
            <v>7.12(3)</v>
          </cell>
          <cell r="F395" t="str">
            <v>Perletakan Elastomerik Jenis 2</v>
          </cell>
          <cell r="M395" t="str">
            <v>Buah</v>
          </cell>
          <cell r="N395">
            <v>0</v>
          </cell>
          <cell r="O395">
            <v>0</v>
          </cell>
          <cell r="P395">
            <v>0</v>
          </cell>
          <cell r="Q395">
            <v>0</v>
          </cell>
          <cell r="R395">
            <v>0</v>
          </cell>
        </row>
        <row r="397">
          <cell r="D397" t="str">
            <v>7.12(4)</v>
          </cell>
          <cell r="F397" t="str">
            <v>Perletakan Elastomerik Jenis 3</v>
          </cell>
          <cell r="M397" t="str">
            <v>Buah</v>
          </cell>
          <cell r="N397">
            <v>0</v>
          </cell>
          <cell r="O397">
            <v>0</v>
          </cell>
          <cell r="P397">
            <v>0</v>
          </cell>
          <cell r="Q397">
            <v>0</v>
          </cell>
          <cell r="R397">
            <v>0</v>
          </cell>
        </row>
        <row r="399">
          <cell r="D399" t="str">
            <v>7.12(5)</v>
          </cell>
          <cell r="F399" t="str">
            <v>Perletakan Strip</v>
          </cell>
          <cell r="M399" t="str">
            <v>M1</v>
          </cell>
          <cell r="N399">
            <v>0</v>
          </cell>
          <cell r="O399">
            <v>0</v>
          </cell>
          <cell r="P399">
            <v>0</v>
          </cell>
          <cell r="Q399">
            <v>0</v>
          </cell>
          <cell r="R399">
            <v>0</v>
          </cell>
        </row>
        <row r="402">
          <cell r="D402" t="str">
            <v>7.13</v>
          </cell>
          <cell r="F402" t="str">
            <v>Sandaran Jembatan Baja</v>
          </cell>
          <cell r="M402" t="str">
            <v>M1</v>
          </cell>
          <cell r="N402">
            <v>0</v>
          </cell>
          <cell r="O402">
            <v>0</v>
          </cell>
          <cell r="P402">
            <v>0</v>
          </cell>
          <cell r="Q402">
            <v>0</v>
          </cell>
          <cell r="R402">
            <v>0</v>
          </cell>
        </row>
        <row r="405">
          <cell r="D405" t="str">
            <v>7.14</v>
          </cell>
          <cell r="F405" t="str">
            <v>Papan Nama Jembatan</v>
          </cell>
          <cell r="M405" t="str">
            <v>Buah</v>
          </cell>
          <cell r="N405">
            <v>0</v>
          </cell>
          <cell r="O405">
            <v>0</v>
          </cell>
          <cell r="P405">
            <v>0</v>
          </cell>
          <cell r="Q405">
            <v>0</v>
          </cell>
          <cell r="R405">
            <v>0</v>
          </cell>
        </row>
        <row r="408">
          <cell r="D408" t="str">
            <v>7.15(1)</v>
          </cell>
          <cell r="F408" t="str">
            <v>Pembongkaran Pasangan Batu</v>
          </cell>
          <cell r="M408" t="str">
            <v>M3</v>
          </cell>
          <cell r="N408">
            <v>0</v>
          </cell>
          <cell r="O408">
            <v>0</v>
          </cell>
          <cell r="P408">
            <v>0</v>
          </cell>
          <cell r="Q408">
            <v>0</v>
          </cell>
          <cell r="R408">
            <v>0</v>
          </cell>
        </row>
        <row r="410">
          <cell r="D410" t="str">
            <v>7.15(2)</v>
          </cell>
          <cell r="F410" t="str">
            <v>Pembongkaran Beton</v>
          </cell>
          <cell r="M410" t="str">
            <v>M3</v>
          </cell>
          <cell r="N410">
            <v>0</v>
          </cell>
          <cell r="O410">
            <v>0</v>
          </cell>
          <cell r="P410">
            <v>0</v>
          </cell>
          <cell r="Q410">
            <v>0</v>
          </cell>
          <cell r="R410">
            <v>0</v>
          </cell>
        </row>
        <row r="412">
          <cell r="D412" t="str">
            <v>7.15(3)</v>
          </cell>
          <cell r="F412" t="str">
            <v>Pembongkaran Beton Pratekan</v>
          </cell>
          <cell r="M412" t="str">
            <v>M3</v>
          </cell>
          <cell r="N412">
            <v>0</v>
          </cell>
          <cell r="O412">
            <v>0</v>
          </cell>
          <cell r="P412">
            <v>0</v>
          </cell>
          <cell r="Q412">
            <v>0</v>
          </cell>
          <cell r="R412">
            <v>0</v>
          </cell>
        </row>
        <row r="414">
          <cell r="D414" t="str">
            <v>7.15(4)</v>
          </cell>
          <cell r="F414" t="str">
            <v>Pembongkaran Bangunan Gedung</v>
          </cell>
          <cell r="M414" t="str">
            <v>M2</v>
          </cell>
          <cell r="N414">
            <v>0</v>
          </cell>
          <cell r="O414">
            <v>0</v>
          </cell>
          <cell r="P414">
            <v>0</v>
          </cell>
          <cell r="Q414">
            <v>0</v>
          </cell>
          <cell r="R414">
            <v>0</v>
          </cell>
        </row>
        <row r="416">
          <cell r="D416" t="str">
            <v>7.15(5)</v>
          </cell>
          <cell r="F416" t="str">
            <v>Pembongkaran Rangka Baja</v>
          </cell>
          <cell r="M416" t="str">
            <v>M2</v>
          </cell>
          <cell r="N416">
            <v>0</v>
          </cell>
          <cell r="O416">
            <v>0</v>
          </cell>
          <cell r="P416">
            <v>0</v>
          </cell>
          <cell r="Q416">
            <v>0</v>
          </cell>
          <cell r="R416">
            <v>0</v>
          </cell>
        </row>
        <row r="418">
          <cell r="D418" t="str">
            <v>7.15(6)</v>
          </cell>
          <cell r="F418" t="str">
            <v>Pembongkaran Balok Baja (Steel Stringerd)</v>
          </cell>
          <cell r="M418" t="str">
            <v>M1</v>
          </cell>
          <cell r="N418">
            <v>0</v>
          </cell>
          <cell r="O418">
            <v>0</v>
          </cell>
          <cell r="P418">
            <v>0</v>
          </cell>
          <cell r="Q418">
            <v>0</v>
          </cell>
          <cell r="R418">
            <v>0</v>
          </cell>
        </row>
        <row r="420">
          <cell r="D420" t="str">
            <v>7.15(7)</v>
          </cell>
          <cell r="F420" t="str">
            <v>Pembongkaran Lantai Jembatan Kayu</v>
          </cell>
          <cell r="M420" t="str">
            <v>M2</v>
          </cell>
          <cell r="N420">
            <v>0</v>
          </cell>
          <cell r="O420">
            <v>0</v>
          </cell>
          <cell r="P420">
            <v>0</v>
          </cell>
          <cell r="Q420">
            <v>0</v>
          </cell>
          <cell r="R420">
            <v>0</v>
          </cell>
        </row>
        <row r="422">
          <cell r="D422" t="str">
            <v>7.15(8)</v>
          </cell>
          <cell r="F422" t="str">
            <v>Pembongkaran Jembatan Kayu</v>
          </cell>
          <cell r="M422" t="str">
            <v>M2</v>
          </cell>
          <cell r="N422">
            <v>0</v>
          </cell>
          <cell r="O422">
            <v>0</v>
          </cell>
          <cell r="P422">
            <v>0</v>
          </cell>
          <cell r="Q422">
            <v>0</v>
          </cell>
          <cell r="R422">
            <v>0</v>
          </cell>
        </row>
        <row r="424">
          <cell r="D424" t="str">
            <v>7.15(9)</v>
          </cell>
          <cell r="F424" t="str">
            <v>Pengangkutan Hasil Bongkaran yang melebihi 5 Km</v>
          </cell>
          <cell r="M424" t="str">
            <v>M3/Km</v>
          </cell>
          <cell r="N424" t="str">
            <v>-</v>
          </cell>
          <cell r="O424">
            <v>0</v>
          </cell>
          <cell r="P424">
            <v>0</v>
          </cell>
          <cell r="Q424">
            <v>0</v>
          </cell>
          <cell r="R424">
            <v>0</v>
          </cell>
        </row>
        <row r="427">
          <cell r="D427" t="str">
            <v>7.16(1)</v>
          </cell>
          <cell r="F427" t="str">
            <v>Geomembrane</v>
          </cell>
          <cell r="M427" t="str">
            <v>M3/Km</v>
          </cell>
          <cell r="N427">
            <v>0</v>
          </cell>
          <cell r="O427">
            <v>0</v>
          </cell>
          <cell r="P427">
            <v>0</v>
          </cell>
          <cell r="Q427">
            <v>0</v>
          </cell>
          <cell r="R427">
            <v>0</v>
          </cell>
        </row>
        <row r="430">
          <cell r="F430" t="str">
            <v>Jumlah Harga Penawaran Divisi 7 ( masuk pada Rekapitulasi Daftar Kuantitas dan Harga)</v>
          </cell>
          <cell r="P430">
            <v>91552099.460000008</v>
          </cell>
          <cell r="R430">
            <v>8.0692203132922877</v>
          </cell>
        </row>
        <row r="432">
          <cell r="F432" t="str">
            <v>Divisi  8.</v>
          </cell>
          <cell r="G432" t="str">
            <v>PENGEMBALIAN  KONDISI  DAN  PEKERJAAN  MINOR</v>
          </cell>
        </row>
        <row r="434">
          <cell r="D434" t="str">
            <v>8.1 (1)</v>
          </cell>
          <cell r="F434" t="str">
            <v>Lapis Pondasi Agregate Kelas A Untuk Pekerjaan Minor</v>
          </cell>
          <cell r="M434" t="str">
            <v>M3</v>
          </cell>
          <cell r="N434">
            <v>0</v>
          </cell>
          <cell r="O434">
            <v>0</v>
          </cell>
          <cell r="P434">
            <v>0</v>
          </cell>
          <cell r="Q434">
            <v>0</v>
          </cell>
          <cell r="R434">
            <v>0</v>
          </cell>
        </row>
        <row r="436">
          <cell r="D436" t="str">
            <v>8.1 (2)</v>
          </cell>
          <cell r="F436" t="str">
            <v>Lapis Pondasi Agregate Kelas B Untuk Pekerjaan Minor</v>
          </cell>
          <cell r="M436" t="str">
            <v>M3</v>
          </cell>
          <cell r="N436">
            <v>0</v>
          </cell>
          <cell r="O436">
            <v>0</v>
          </cell>
          <cell r="P436">
            <v>0</v>
          </cell>
          <cell r="Q436">
            <v>0</v>
          </cell>
          <cell r="R436">
            <v>0</v>
          </cell>
        </row>
        <row r="438">
          <cell r="D438" t="str">
            <v>8.1 (3)</v>
          </cell>
          <cell r="F438" t="str">
            <v>Agregat Untuk Lapis Pondasi Jalan Tanpa Penutup Untuk Pekerjaan Minor</v>
          </cell>
          <cell r="M438" t="str">
            <v>M3</v>
          </cell>
          <cell r="N438">
            <v>0</v>
          </cell>
          <cell r="O438">
            <v>0</v>
          </cell>
          <cell r="P438">
            <v>0</v>
          </cell>
          <cell r="Q438">
            <v>0</v>
          </cell>
          <cell r="R438">
            <v>0</v>
          </cell>
        </row>
        <row r="440">
          <cell r="D440" t="str">
            <v>8.1 (4)</v>
          </cell>
          <cell r="F440" t="str">
            <v>Waterbound Macadam Untuk Pekerjaan Minor</v>
          </cell>
          <cell r="M440" t="str">
            <v>M3</v>
          </cell>
          <cell r="N440">
            <v>0</v>
          </cell>
          <cell r="O440">
            <v>0</v>
          </cell>
          <cell r="P440">
            <v>0</v>
          </cell>
          <cell r="Q440">
            <v>0</v>
          </cell>
          <cell r="R440">
            <v>0</v>
          </cell>
        </row>
        <row r="442">
          <cell r="D442" t="str">
            <v>8.1 (5)</v>
          </cell>
          <cell r="F442" t="str">
            <v>Campuran Aspal Panas Untuk Pekerjaan Minor</v>
          </cell>
          <cell r="M442" t="str">
            <v>M3</v>
          </cell>
          <cell r="N442">
            <v>0</v>
          </cell>
          <cell r="O442">
            <v>0</v>
          </cell>
          <cell r="P442">
            <v>0</v>
          </cell>
          <cell r="Q442">
            <v>0</v>
          </cell>
          <cell r="R442">
            <v>0</v>
          </cell>
        </row>
        <row r="444">
          <cell r="D444" t="str">
            <v>8.1 (6)</v>
          </cell>
          <cell r="F444" t="str">
            <v>Lasbutag atau Latasbusir Untuk Pekerjaan Minor</v>
          </cell>
          <cell r="M444" t="str">
            <v>M3</v>
          </cell>
          <cell r="N444">
            <v>0</v>
          </cell>
          <cell r="O444">
            <v>0</v>
          </cell>
          <cell r="P444">
            <v>0</v>
          </cell>
          <cell r="Q444">
            <v>0</v>
          </cell>
          <cell r="R444">
            <v>0</v>
          </cell>
        </row>
        <row r="446">
          <cell r="D446" t="str">
            <v>8.1 (7)</v>
          </cell>
          <cell r="F446" t="str">
            <v>Penetrasi Macadam Untuk Pekerjaan Minor</v>
          </cell>
          <cell r="M446" t="str">
            <v>M3</v>
          </cell>
          <cell r="N446">
            <v>0</v>
          </cell>
          <cell r="O446">
            <v>0</v>
          </cell>
          <cell r="P446">
            <v>0</v>
          </cell>
          <cell r="Q446">
            <v>0</v>
          </cell>
          <cell r="R446">
            <v>0</v>
          </cell>
        </row>
        <row r="448">
          <cell r="D448" t="str">
            <v>8.1 (7a)</v>
          </cell>
          <cell r="F448" t="str">
            <v>Lapisan Pondasi Bawah Telford</v>
          </cell>
          <cell r="M448" t="str">
            <v>M3</v>
          </cell>
          <cell r="N448">
            <v>0</v>
          </cell>
          <cell r="O448">
            <v>0</v>
          </cell>
          <cell r="P448">
            <v>0</v>
          </cell>
          <cell r="Q448">
            <v>0</v>
          </cell>
          <cell r="R448">
            <v>0</v>
          </cell>
        </row>
        <row r="450">
          <cell r="D450" t="str">
            <v>8.1 (8)</v>
          </cell>
          <cell r="F450" t="str">
            <v>Campuran Aspal Dingin Untuk Pekerjaan Minor</v>
          </cell>
          <cell r="M450" t="str">
            <v>M3</v>
          </cell>
          <cell r="N450">
            <v>0</v>
          </cell>
          <cell r="O450">
            <v>0</v>
          </cell>
          <cell r="P450">
            <v>0</v>
          </cell>
          <cell r="Q450">
            <v>0</v>
          </cell>
          <cell r="R450">
            <v>0</v>
          </cell>
        </row>
        <row r="452">
          <cell r="D452" t="str">
            <v>8.1 (9)</v>
          </cell>
          <cell r="F452" t="str">
            <v>Bitumen Residual Untuk Pekerjaan Minor</v>
          </cell>
          <cell r="M452" t="str">
            <v>Liter</v>
          </cell>
          <cell r="N452">
            <v>0</v>
          </cell>
          <cell r="O452">
            <v>0</v>
          </cell>
          <cell r="P452">
            <v>0</v>
          </cell>
          <cell r="Q452">
            <v>0</v>
          </cell>
          <cell r="R452">
            <v>0</v>
          </cell>
        </row>
        <row r="455">
          <cell r="D455" t="str">
            <v>8.2 (1)</v>
          </cell>
          <cell r="F455" t="str">
            <v>Galian Untuk Bahu Jalan dan Pekerjaan Minor Lainnya</v>
          </cell>
          <cell r="M455" t="str">
            <v>M3</v>
          </cell>
          <cell r="N455">
            <v>0</v>
          </cell>
          <cell r="O455">
            <v>0</v>
          </cell>
          <cell r="P455">
            <v>0</v>
          </cell>
          <cell r="Q455">
            <v>0</v>
          </cell>
          <cell r="R455">
            <v>0</v>
          </cell>
        </row>
        <row r="457">
          <cell r="D457" t="str">
            <v>8.2 (2)</v>
          </cell>
          <cell r="F457" t="str">
            <v>Pemotongan Pohon Diameter 15 - 30 cm</v>
          </cell>
          <cell r="M457" t="str">
            <v>Buah</v>
          </cell>
          <cell r="N457">
            <v>0</v>
          </cell>
          <cell r="O457">
            <v>0</v>
          </cell>
          <cell r="P457">
            <v>0</v>
          </cell>
          <cell r="Q457">
            <v>0</v>
          </cell>
          <cell r="R457">
            <v>0</v>
          </cell>
        </row>
        <row r="459">
          <cell r="D459" t="str">
            <v>8.2 (3)</v>
          </cell>
          <cell r="F459" t="str">
            <v>Pemotongan Pohon Diameter 30 - 50 cm</v>
          </cell>
          <cell r="M459" t="str">
            <v>Buah</v>
          </cell>
          <cell r="N459">
            <v>0</v>
          </cell>
          <cell r="O459">
            <v>0</v>
          </cell>
          <cell r="P459">
            <v>0</v>
          </cell>
          <cell r="Q459">
            <v>0</v>
          </cell>
          <cell r="R459">
            <v>0</v>
          </cell>
        </row>
        <row r="461">
          <cell r="D461" t="str">
            <v>8.2 (4)</v>
          </cell>
          <cell r="F461" t="str">
            <v>Pemotongan Pohon Diameter 50 - 75 cm</v>
          </cell>
          <cell r="M461" t="str">
            <v>Buah</v>
          </cell>
          <cell r="N461">
            <v>0</v>
          </cell>
          <cell r="O461">
            <v>0</v>
          </cell>
          <cell r="P461">
            <v>0</v>
          </cell>
          <cell r="Q461">
            <v>0</v>
          </cell>
          <cell r="R461">
            <v>0</v>
          </cell>
        </row>
        <row r="463">
          <cell r="D463" t="str">
            <v>8.2 (5)</v>
          </cell>
          <cell r="F463" t="str">
            <v>Pemotongan Pohon Diameter &gt; 75 cm</v>
          </cell>
          <cell r="M463" t="str">
            <v>Buah</v>
          </cell>
          <cell r="N463">
            <v>0</v>
          </cell>
          <cell r="O463">
            <v>0</v>
          </cell>
          <cell r="P463">
            <v>0</v>
          </cell>
          <cell r="Q463">
            <v>0</v>
          </cell>
          <cell r="R463">
            <v>0</v>
          </cell>
        </row>
        <row r="466">
          <cell r="D466" t="str">
            <v>8.3 (1)</v>
          </cell>
          <cell r="F466" t="str">
            <v>Stabilisasi Dengan Tanaman</v>
          </cell>
          <cell r="M466" t="str">
            <v>M2</v>
          </cell>
          <cell r="N466">
            <v>0</v>
          </cell>
          <cell r="O466">
            <v>0</v>
          </cell>
          <cell r="P466">
            <v>0</v>
          </cell>
          <cell r="Q466">
            <v>0</v>
          </cell>
          <cell r="R466">
            <v>0</v>
          </cell>
        </row>
        <row r="468">
          <cell r="D468" t="str">
            <v>8.3 (2)</v>
          </cell>
          <cell r="F468" t="str">
            <v>Perdu</v>
          </cell>
          <cell r="M468" t="str">
            <v>M2</v>
          </cell>
          <cell r="N468">
            <v>0</v>
          </cell>
          <cell r="O468">
            <v>0</v>
          </cell>
          <cell r="P468">
            <v>0</v>
          </cell>
          <cell r="Q468">
            <v>0</v>
          </cell>
          <cell r="R468">
            <v>0</v>
          </cell>
        </row>
        <row r="470">
          <cell r="D470" t="str">
            <v>8.3 (3)</v>
          </cell>
          <cell r="F470" t="str">
            <v>Pohon</v>
          </cell>
          <cell r="M470" t="str">
            <v>Buah</v>
          </cell>
          <cell r="N470">
            <v>0</v>
          </cell>
          <cell r="O470">
            <v>0</v>
          </cell>
          <cell r="P470">
            <v>0</v>
          </cell>
          <cell r="Q470">
            <v>0</v>
          </cell>
          <cell r="R470">
            <v>0</v>
          </cell>
        </row>
        <row r="473">
          <cell r="D473" t="str">
            <v>8.4 (1)</v>
          </cell>
          <cell r="F473" t="str">
            <v>Marka Jalan Bukan Thermoplastic</v>
          </cell>
          <cell r="M473" t="str">
            <v>M2</v>
          </cell>
          <cell r="N473">
            <v>0</v>
          </cell>
          <cell r="O473">
            <v>0</v>
          </cell>
          <cell r="P473">
            <v>0</v>
          </cell>
          <cell r="Q473">
            <v>0</v>
          </cell>
          <cell r="R473">
            <v>0</v>
          </cell>
        </row>
        <row r="475">
          <cell r="D475" t="str">
            <v>8.4 (2)</v>
          </cell>
          <cell r="F475" t="str">
            <v>Marka Jalan Thermoplastic</v>
          </cell>
          <cell r="M475" t="str">
            <v>M2</v>
          </cell>
          <cell r="N475">
            <v>0</v>
          </cell>
          <cell r="O475">
            <v>0</v>
          </cell>
          <cell r="P475">
            <v>0</v>
          </cell>
          <cell r="Q475">
            <v>0</v>
          </cell>
          <cell r="R475">
            <v>0</v>
          </cell>
        </row>
        <row r="477">
          <cell r="D477" t="str">
            <v>8.4 (3)</v>
          </cell>
          <cell r="F477" t="str">
            <v>Rambu Jalan dengan Permukaan Pemantul Jenis Engineering Grade</v>
          </cell>
          <cell r="M477" t="str">
            <v>Buah</v>
          </cell>
          <cell r="N477">
            <v>0</v>
          </cell>
          <cell r="O477">
            <v>0</v>
          </cell>
          <cell r="P477">
            <v>0</v>
          </cell>
          <cell r="Q477">
            <v>0</v>
          </cell>
          <cell r="R477">
            <v>0</v>
          </cell>
        </row>
        <row r="479">
          <cell r="D479" t="str">
            <v>8.4 (4)</v>
          </cell>
          <cell r="F479" t="str">
            <v>Rambu Jalan dengan Permukaan Pemantul Jenis High Intensity Grade</v>
          </cell>
          <cell r="M479" t="str">
            <v>Buah</v>
          </cell>
          <cell r="N479">
            <v>0</v>
          </cell>
          <cell r="O479">
            <v>0</v>
          </cell>
          <cell r="P479">
            <v>0</v>
          </cell>
          <cell r="Q479">
            <v>0</v>
          </cell>
          <cell r="R479">
            <v>0</v>
          </cell>
        </row>
        <row r="481">
          <cell r="D481" t="str">
            <v>8.4 (5)</v>
          </cell>
          <cell r="F481" t="str">
            <v>Patok Pengarah</v>
          </cell>
          <cell r="M481" t="str">
            <v>Buah</v>
          </cell>
          <cell r="N481">
            <v>20</v>
          </cell>
          <cell r="O481">
            <v>0</v>
          </cell>
          <cell r="P481">
            <v>0</v>
          </cell>
          <cell r="Q481">
            <v>0</v>
          </cell>
          <cell r="R481">
            <v>0</v>
          </cell>
        </row>
        <row r="483">
          <cell r="D483" t="str">
            <v>8.4 (6)</v>
          </cell>
          <cell r="F483" t="str">
            <v>Patok Kilometer</v>
          </cell>
          <cell r="M483" t="str">
            <v>Buah</v>
          </cell>
          <cell r="N483">
            <v>0</v>
          </cell>
          <cell r="O483">
            <v>0</v>
          </cell>
          <cell r="P483">
            <v>0</v>
          </cell>
          <cell r="Q483">
            <v>0</v>
          </cell>
          <cell r="R483">
            <v>0</v>
          </cell>
        </row>
        <row r="485">
          <cell r="D485" t="str">
            <v>8.4 (7)</v>
          </cell>
          <cell r="F485" t="str">
            <v>Rel Pengaman</v>
          </cell>
          <cell r="M485" t="str">
            <v>M1</v>
          </cell>
          <cell r="N485">
            <v>0</v>
          </cell>
          <cell r="O485">
            <v>0</v>
          </cell>
          <cell r="P485">
            <v>0</v>
          </cell>
          <cell r="Q485">
            <v>0</v>
          </cell>
          <cell r="R485">
            <v>0</v>
          </cell>
        </row>
        <row r="487">
          <cell r="D487" t="str">
            <v>8.4 (8)</v>
          </cell>
          <cell r="F487" t="str">
            <v>Paku Jalan (Road Studs)</v>
          </cell>
          <cell r="M487" t="str">
            <v>Buah</v>
          </cell>
          <cell r="N487">
            <v>0</v>
          </cell>
          <cell r="O487">
            <v>0</v>
          </cell>
          <cell r="P487">
            <v>0</v>
          </cell>
          <cell r="Q487">
            <v>0</v>
          </cell>
          <cell r="R487">
            <v>0</v>
          </cell>
        </row>
        <row r="489">
          <cell r="D489" t="str">
            <v>8.4 (9)</v>
          </cell>
          <cell r="F489" t="str">
            <v>Mata Kucing (Cat Eyes)</v>
          </cell>
          <cell r="M489" t="str">
            <v>Buah</v>
          </cell>
          <cell r="N489">
            <v>0</v>
          </cell>
          <cell r="O489">
            <v>0</v>
          </cell>
          <cell r="P489">
            <v>0</v>
          </cell>
          <cell r="Q489">
            <v>0</v>
          </cell>
          <cell r="R489">
            <v>0</v>
          </cell>
        </row>
        <row r="491">
          <cell r="D491" t="str">
            <v>8.4 (10)</v>
          </cell>
          <cell r="F491" t="str">
            <v>Kerb Pracetak</v>
          </cell>
          <cell r="M491" t="str">
            <v>M1</v>
          </cell>
          <cell r="N491">
            <v>0</v>
          </cell>
          <cell r="O491">
            <v>0</v>
          </cell>
          <cell r="P491">
            <v>0</v>
          </cell>
          <cell r="Q491">
            <v>0</v>
          </cell>
          <cell r="R491">
            <v>0</v>
          </cell>
        </row>
        <row r="493">
          <cell r="D493" t="str">
            <v>8.4 (11)</v>
          </cell>
          <cell r="F493" t="str">
            <v>Kerb Yang Digunakan Kembali</v>
          </cell>
          <cell r="M493" t="str">
            <v>M1</v>
          </cell>
          <cell r="N493">
            <v>0</v>
          </cell>
          <cell r="O493">
            <v>0</v>
          </cell>
          <cell r="P493">
            <v>0</v>
          </cell>
          <cell r="Q493">
            <v>0</v>
          </cell>
          <cell r="R493">
            <v>0</v>
          </cell>
        </row>
        <row r="495">
          <cell r="D495" t="str">
            <v>8.4 (12)</v>
          </cell>
          <cell r="F495" t="str">
            <v>Perkerasan Blok Beton pada Trotoar dan Median</v>
          </cell>
          <cell r="M495" t="str">
            <v>M2</v>
          </cell>
          <cell r="N495">
            <v>0</v>
          </cell>
          <cell r="O495">
            <v>0</v>
          </cell>
          <cell r="P495">
            <v>0</v>
          </cell>
          <cell r="Q495">
            <v>0</v>
          </cell>
          <cell r="R495">
            <v>0</v>
          </cell>
        </row>
        <row r="497">
          <cell r="D497" t="str">
            <v>8.4 (13)</v>
          </cell>
          <cell r="F497" t="str">
            <v>Sandaran (Railling) Diameter 3"</v>
          </cell>
          <cell r="M497" t="str">
            <v>M1</v>
          </cell>
          <cell r="N497">
            <v>0</v>
          </cell>
          <cell r="O497">
            <v>0</v>
          </cell>
          <cell r="P497">
            <v>0</v>
          </cell>
          <cell r="Q497">
            <v>0</v>
          </cell>
          <cell r="R497">
            <v>0</v>
          </cell>
        </row>
        <row r="499">
          <cell r="D499" t="str">
            <v>8.4 (14)</v>
          </cell>
          <cell r="F499" t="str">
            <v>Pipa drainase Diameter 4"</v>
          </cell>
          <cell r="M499" t="str">
            <v>Buah</v>
          </cell>
          <cell r="N499">
            <v>0</v>
          </cell>
          <cell r="O499">
            <v>0</v>
          </cell>
          <cell r="P499">
            <v>0</v>
          </cell>
          <cell r="Q499">
            <v>0</v>
          </cell>
          <cell r="R499">
            <v>0</v>
          </cell>
        </row>
        <row r="501">
          <cell r="D501" t="str">
            <v>8.5 (1)</v>
          </cell>
          <cell r="F501" t="str">
            <v>Pengembalian Kondisi Lantai Jembatan Beton</v>
          </cell>
          <cell r="M501" t="str">
            <v>M2</v>
          </cell>
          <cell r="N501">
            <v>0</v>
          </cell>
          <cell r="O501">
            <v>0</v>
          </cell>
          <cell r="P501">
            <v>0</v>
          </cell>
          <cell r="Q501">
            <v>0</v>
          </cell>
          <cell r="R501">
            <v>0</v>
          </cell>
        </row>
        <row r="503">
          <cell r="D503" t="str">
            <v>8.5 (2)</v>
          </cell>
          <cell r="F503" t="str">
            <v>Pengembalian Kondisi Lantai Jembatan Kayu</v>
          </cell>
          <cell r="M503" t="str">
            <v>M2</v>
          </cell>
          <cell r="N503">
            <v>0</v>
          </cell>
          <cell r="O503">
            <v>0</v>
          </cell>
          <cell r="P503">
            <v>0</v>
          </cell>
          <cell r="Q503">
            <v>0</v>
          </cell>
          <cell r="R503">
            <v>0</v>
          </cell>
        </row>
        <row r="505">
          <cell r="D505" t="str">
            <v>8.5 (3)</v>
          </cell>
          <cell r="F505" t="str">
            <v>Pengembalian Kondisi Pelapisan Permukaan Baja Struktur</v>
          </cell>
          <cell r="M505" t="str">
            <v>M2</v>
          </cell>
          <cell r="N505">
            <v>0</v>
          </cell>
          <cell r="O505">
            <v>0</v>
          </cell>
          <cell r="P505">
            <v>0</v>
          </cell>
          <cell r="Q505">
            <v>0</v>
          </cell>
          <cell r="R505">
            <v>0</v>
          </cell>
        </row>
        <row r="508">
          <cell r="F508" t="str">
            <v>Jumlah Harga Penawaran Divisi 8 ( masuk pada Rekapitulasi Daftar Kuantitas dan Harga)</v>
          </cell>
          <cell r="P508">
            <v>0</v>
          </cell>
          <cell r="R508">
            <v>0</v>
          </cell>
        </row>
        <row r="510">
          <cell r="F510" t="str">
            <v>Divisi  9.</v>
          </cell>
          <cell r="G510" t="str">
            <v>PEKERJAAN  HARIAN</v>
          </cell>
        </row>
        <row r="512">
          <cell r="D512" t="str">
            <v>9.1</v>
          </cell>
          <cell r="F512" t="str">
            <v>Mandor</v>
          </cell>
          <cell r="M512" t="str">
            <v>Jam</v>
          </cell>
          <cell r="N512">
            <v>42</v>
          </cell>
          <cell r="O512">
            <v>5000</v>
          </cell>
          <cell r="P512">
            <v>210000</v>
          </cell>
          <cell r="Q512">
            <v>6</v>
          </cell>
          <cell r="R512">
            <v>1.8508983144965883E-2</v>
          </cell>
        </row>
        <row r="514">
          <cell r="D514" t="str">
            <v>9.2</v>
          </cell>
          <cell r="F514" t="str">
            <v>Pekerja Biasa</v>
          </cell>
          <cell r="M514" t="str">
            <v>Jam</v>
          </cell>
          <cell r="N514">
            <v>252</v>
          </cell>
          <cell r="O514">
            <v>3500</v>
          </cell>
          <cell r="P514">
            <v>882000</v>
          </cell>
          <cell r="Q514">
            <v>36</v>
          </cell>
          <cell r="R514">
            <v>7.7737729208856715E-2</v>
          </cell>
        </row>
        <row r="516">
          <cell r="D516" t="str">
            <v>9.3</v>
          </cell>
          <cell r="F516" t="str">
            <v>Tukang Kayu, Tukang Batu, dsb.</v>
          </cell>
          <cell r="M516" t="str">
            <v>Jam</v>
          </cell>
          <cell r="N516">
            <v>84</v>
          </cell>
          <cell r="O516">
            <v>4500</v>
          </cell>
          <cell r="P516">
            <v>378000</v>
          </cell>
          <cell r="Q516">
            <v>12</v>
          </cell>
          <cell r="R516">
            <v>3.3316169660938588E-2</v>
          </cell>
        </row>
        <row r="518">
          <cell r="D518" t="str">
            <v>9.4</v>
          </cell>
          <cell r="F518" t="str">
            <v>Dump Truck 3-4 m3</v>
          </cell>
          <cell r="M518" t="str">
            <v>Jam</v>
          </cell>
          <cell r="N518">
            <v>42</v>
          </cell>
          <cell r="O518">
            <v>192989.06</v>
          </cell>
          <cell r="P518">
            <v>8105540.5199999996</v>
          </cell>
          <cell r="Q518">
            <v>6</v>
          </cell>
          <cell r="R518">
            <v>0.71440625174056194</v>
          </cell>
        </row>
        <row r="520">
          <cell r="D520" t="str">
            <v>9.5</v>
          </cell>
          <cell r="F520" t="str">
            <v>Truk Dengan Bak Terbuka kap. 3-4 m3</v>
          </cell>
          <cell r="M520" t="str">
            <v>Jam</v>
          </cell>
          <cell r="N520">
            <v>0</v>
          </cell>
          <cell r="O520">
            <v>0</v>
          </cell>
          <cell r="P520">
            <v>0</v>
          </cell>
          <cell r="Q520">
            <v>0</v>
          </cell>
          <cell r="R520">
            <v>0</v>
          </cell>
        </row>
        <row r="522">
          <cell r="D522" t="str">
            <v>9.6</v>
          </cell>
          <cell r="F522" t="str">
            <v>Tanki Air 3000-4500 liter</v>
          </cell>
          <cell r="M522" t="str">
            <v>Jam</v>
          </cell>
          <cell r="N522">
            <v>0</v>
          </cell>
          <cell r="O522">
            <v>0</v>
          </cell>
          <cell r="P522">
            <v>0</v>
          </cell>
          <cell r="Q522">
            <v>0</v>
          </cell>
          <cell r="R522">
            <v>0</v>
          </cell>
        </row>
        <row r="524">
          <cell r="D524" t="str">
            <v>9.7</v>
          </cell>
          <cell r="F524" t="str">
            <v>Buldozer 100-150 HP</v>
          </cell>
          <cell r="M524" t="str">
            <v>Jam</v>
          </cell>
          <cell r="N524">
            <v>42</v>
          </cell>
          <cell r="O524">
            <v>193476.25</v>
          </cell>
          <cell r="P524">
            <v>8126002.5</v>
          </cell>
          <cell r="Q524">
            <v>6</v>
          </cell>
          <cell r="R524">
            <v>0.71620973004024102</v>
          </cell>
        </row>
        <row r="526">
          <cell r="D526" t="str">
            <v>9.8</v>
          </cell>
          <cell r="F526" t="str">
            <v>Motor Grader 75 - 100 Hp</v>
          </cell>
          <cell r="M526" t="str">
            <v>Jam</v>
          </cell>
          <cell r="N526">
            <v>42</v>
          </cell>
          <cell r="O526">
            <v>367092.35</v>
          </cell>
          <cell r="P526">
            <v>15417878.699999999</v>
          </cell>
          <cell r="Q526">
            <v>0</v>
          </cell>
          <cell r="R526">
            <v>1.3589012237591833</v>
          </cell>
        </row>
        <row r="528">
          <cell r="D528" t="str">
            <v>9.9</v>
          </cell>
          <cell r="F528" t="str">
            <v>Wheel Loader 1.0 - 1.6 m3</v>
          </cell>
          <cell r="M528" t="str">
            <v>Jam</v>
          </cell>
          <cell r="N528">
            <v>0</v>
          </cell>
          <cell r="O528">
            <v>0</v>
          </cell>
          <cell r="P528">
            <v>0</v>
          </cell>
          <cell r="Q528">
            <v>0</v>
          </cell>
          <cell r="R528">
            <v>0</v>
          </cell>
        </row>
        <row r="530">
          <cell r="D530" t="str">
            <v>9.10</v>
          </cell>
          <cell r="F530" t="str">
            <v>Track Loader 75-100 Hp</v>
          </cell>
          <cell r="M530" t="str">
            <v>Jam</v>
          </cell>
          <cell r="N530">
            <v>0</v>
          </cell>
          <cell r="O530">
            <v>0</v>
          </cell>
          <cell r="P530">
            <v>0</v>
          </cell>
          <cell r="Q530">
            <v>0</v>
          </cell>
          <cell r="R530">
            <v>0</v>
          </cell>
        </row>
        <row r="532">
          <cell r="D532" t="str">
            <v>9.11</v>
          </cell>
          <cell r="F532" t="str">
            <v>Excavator 80-140 Hp</v>
          </cell>
          <cell r="M532" t="str">
            <v>Jam</v>
          </cell>
          <cell r="N532">
            <v>0</v>
          </cell>
          <cell r="O532">
            <v>0</v>
          </cell>
          <cell r="P532">
            <v>0</v>
          </cell>
          <cell r="Q532">
            <v>0</v>
          </cell>
          <cell r="R532">
            <v>0</v>
          </cell>
        </row>
        <row r="534">
          <cell r="D534" t="str">
            <v>9.12</v>
          </cell>
          <cell r="F534" t="str">
            <v>Crane 10-15 Ton</v>
          </cell>
          <cell r="M534" t="str">
            <v>Jam</v>
          </cell>
          <cell r="N534">
            <v>0</v>
          </cell>
          <cell r="O534">
            <v>0</v>
          </cell>
          <cell r="P534">
            <v>0</v>
          </cell>
          <cell r="Q534">
            <v>0</v>
          </cell>
          <cell r="R534">
            <v>0</v>
          </cell>
        </row>
        <row r="536">
          <cell r="D536" t="str">
            <v>9.13</v>
          </cell>
          <cell r="F536" t="str">
            <v>Mesin Gilas Roda Besi 6-9 ton</v>
          </cell>
          <cell r="M536" t="str">
            <v>Jam</v>
          </cell>
          <cell r="N536">
            <v>0</v>
          </cell>
          <cell r="O536">
            <v>0</v>
          </cell>
          <cell r="P536">
            <v>0</v>
          </cell>
          <cell r="Q536">
            <v>0</v>
          </cell>
          <cell r="R536">
            <v>0</v>
          </cell>
        </row>
        <row r="538">
          <cell r="D538" t="str">
            <v>9.14</v>
          </cell>
          <cell r="F538" t="str">
            <v>Mesin Gilas penggetar 5-8 ton</v>
          </cell>
          <cell r="M538" t="str">
            <v>Jam</v>
          </cell>
          <cell r="N538">
            <v>0</v>
          </cell>
          <cell r="O538">
            <v>0</v>
          </cell>
          <cell r="P538">
            <v>0</v>
          </cell>
          <cell r="Q538">
            <v>0</v>
          </cell>
          <cell r="R538">
            <v>0</v>
          </cell>
        </row>
        <row r="540">
          <cell r="D540" t="str">
            <v>9.15</v>
          </cell>
          <cell r="F540" t="str">
            <v>Pemadat Dengan Bervibrasi 1.5-3.0 Hp</v>
          </cell>
          <cell r="M540" t="str">
            <v>Jam</v>
          </cell>
          <cell r="N540">
            <v>42</v>
          </cell>
          <cell r="O540">
            <v>53722.69</v>
          </cell>
          <cell r="P540">
            <v>2256352.98</v>
          </cell>
          <cell r="Q540">
            <v>0</v>
          </cell>
          <cell r="R540">
            <v>0.19887047274244543</v>
          </cell>
        </row>
        <row r="542">
          <cell r="D542" t="str">
            <v>9.16</v>
          </cell>
          <cell r="F542" t="str">
            <v>Mesin Gilas Roda Karet 8-10 ton</v>
          </cell>
          <cell r="M542" t="str">
            <v>Jam</v>
          </cell>
          <cell r="N542">
            <v>0</v>
          </cell>
          <cell r="O542">
            <v>0</v>
          </cell>
          <cell r="P542">
            <v>0</v>
          </cell>
          <cell r="Q542">
            <v>0</v>
          </cell>
          <cell r="R542">
            <v>0</v>
          </cell>
        </row>
        <row r="544">
          <cell r="D544" t="str">
            <v>9.17</v>
          </cell>
          <cell r="F544" t="str">
            <v>Kompresor 4000-1500 liter/menit</v>
          </cell>
          <cell r="M544" t="str">
            <v>Jam</v>
          </cell>
          <cell r="N544">
            <v>0</v>
          </cell>
          <cell r="O544">
            <v>0</v>
          </cell>
          <cell r="P544">
            <v>0</v>
          </cell>
          <cell r="Q544">
            <v>0</v>
          </cell>
          <cell r="R544">
            <v>0</v>
          </cell>
        </row>
        <row r="546">
          <cell r="D546" t="str">
            <v>9.18</v>
          </cell>
          <cell r="F546" t="str">
            <v>Mesin Pengaduk Beton 0.3-0.6 m3</v>
          </cell>
          <cell r="M546" t="str">
            <v>Jam</v>
          </cell>
          <cell r="N546">
            <v>0</v>
          </cell>
          <cell r="O546">
            <v>0</v>
          </cell>
          <cell r="P546">
            <v>0</v>
          </cell>
          <cell r="Q546">
            <v>0</v>
          </cell>
          <cell r="R546">
            <v>0</v>
          </cell>
        </row>
        <row r="548">
          <cell r="D548" t="str">
            <v>9.19</v>
          </cell>
          <cell r="F548" t="str">
            <v>Pompa Air 70-100 mm</v>
          </cell>
          <cell r="M548" t="str">
            <v>Jam</v>
          </cell>
          <cell r="N548">
            <v>0</v>
          </cell>
          <cell r="O548">
            <v>0</v>
          </cell>
          <cell r="P548">
            <v>0</v>
          </cell>
          <cell r="Q548">
            <v>0</v>
          </cell>
          <cell r="R548">
            <v>0</v>
          </cell>
        </row>
        <row r="551">
          <cell r="F551" t="str">
            <v>Jumlah Harga Penawaran Divisi 9  (masuk pada Rekapitulasi Daftar Kuantitas dan Harga)</v>
          </cell>
          <cell r="P551">
            <v>35375774.699999996</v>
          </cell>
          <cell r="R551">
            <v>3.1179505602971931</v>
          </cell>
        </row>
        <row r="553">
          <cell r="F553" t="str">
            <v>Divisi  10.</v>
          </cell>
          <cell r="G553" t="str">
            <v>PEKERJAAN  PEMELIHARAAN  RUTIN</v>
          </cell>
        </row>
        <row r="555">
          <cell r="D555" t="str">
            <v>10.1(1)</v>
          </cell>
          <cell r="F555" t="str">
            <v>Pemeliharaan Rutin Perkerasan</v>
          </cell>
          <cell r="M555" t="str">
            <v>Ls</v>
          </cell>
          <cell r="N555">
            <v>0</v>
          </cell>
          <cell r="O555">
            <v>0</v>
          </cell>
          <cell r="P555">
            <v>0</v>
          </cell>
          <cell r="Q555">
            <v>210</v>
          </cell>
          <cell r="R555">
            <v>0</v>
          </cell>
        </row>
        <row r="557">
          <cell r="D557" t="str">
            <v>10.1(2)</v>
          </cell>
          <cell r="F557" t="str">
            <v>Pemeliharaan Rutin Bahu Jalan</v>
          </cell>
          <cell r="M557" t="str">
            <v>Ls</v>
          </cell>
          <cell r="N557">
            <v>0</v>
          </cell>
          <cell r="O557">
            <v>0</v>
          </cell>
          <cell r="P557">
            <v>0</v>
          </cell>
          <cell r="Q557">
            <v>210</v>
          </cell>
          <cell r="R557">
            <v>0</v>
          </cell>
        </row>
        <row r="559">
          <cell r="D559" t="str">
            <v>10.1(3)</v>
          </cell>
          <cell r="F559" t="str">
            <v>Pemeliharaan Rutin Selokan, Saluran Air, Galian &amp; Timbunan</v>
          </cell>
          <cell r="M559" t="str">
            <v>Ls</v>
          </cell>
          <cell r="N559">
            <v>0</v>
          </cell>
          <cell r="O559">
            <v>0</v>
          </cell>
          <cell r="P559">
            <v>0</v>
          </cell>
          <cell r="Q559">
            <v>210</v>
          </cell>
          <cell r="R559">
            <v>0</v>
          </cell>
        </row>
        <row r="561">
          <cell r="D561" t="str">
            <v>10.1(4)</v>
          </cell>
          <cell r="F561" t="str">
            <v>Pemeliharaan Rutin Perlengkapan Jalan</v>
          </cell>
          <cell r="M561" t="str">
            <v>Ls</v>
          </cell>
          <cell r="N561">
            <v>0</v>
          </cell>
          <cell r="O561">
            <v>0</v>
          </cell>
          <cell r="P561">
            <v>0</v>
          </cell>
          <cell r="Q561">
            <v>0</v>
          </cell>
          <cell r="R561">
            <v>0</v>
          </cell>
        </row>
        <row r="563">
          <cell r="D563" t="str">
            <v>10.1(5)</v>
          </cell>
          <cell r="F563" t="str">
            <v>Pemeliharaan Rutin Jembatan</v>
          </cell>
          <cell r="M563" t="str">
            <v>Ls</v>
          </cell>
          <cell r="N563">
            <v>0</v>
          </cell>
          <cell r="O563">
            <v>0</v>
          </cell>
          <cell r="P563">
            <v>0</v>
          </cell>
          <cell r="Q563">
            <v>0</v>
          </cell>
          <cell r="R563">
            <v>0</v>
          </cell>
        </row>
        <row r="566">
          <cell r="F566" t="str">
            <v>Jumlah Harga Penawaran Divisi 10  (masuk pada Rekapitulasi Daftar Kuantitas dan Harga)</v>
          </cell>
          <cell r="P566">
            <v>0</v>
          </cell>
          <cell r="R566">
            <v>0</v>
          </cell>
        </row>
        <row r="568">
          <cell r="R568">
            <v>99.999999999999986</v>
          </cell>
          <cell r="T568">
            <v>1.400513057969085</v>
          </cell>
          <cell r="U568">
            <v>1.400513057969085</v>
          </cell>
          <cell r="V568">
            <v>1.400513057969085</v>
          </cell>
          <cell r="W568">
            <v>1.4518022435059201</v>
          </cell>
          <cell r="X568">
            <v>0.52088583950169354</v>
          </cell>
          <cell r="Y568">
            <v>0.86027125724044429</v>
          </cell>
          <cell r="Z568">
            <v>0.86027125724044429</v>
          </cell>
          <cell r="AA568">
            <v>0.86027125724044429</v>
          </cell>
          <cell r="AB568">
            <v>0.59583351439874632</v>
          </cell>
          <cell r="AC568">
            <v>0.59583351439874632</v>
          </cell>
          <cell r="AD568">
            <v>0.42221853276393601</v>
          </cell>
          <cell r="AE568">
            <v>0.42221853276393601</v>
          </cell>
          <cell r="AF568">
            <v>0.42221853276393601</v>
          </cell>
          <cell r="AG568">
            <v>0.42221853276393601</v>
          </cell>
          <cell r="AH568">
            <v>0.42221853276393601</v>
          </cell>
          <cell r="AI568">
            <v>0.42221853276393601</v>
          </cell>
          <cell r="AJ568">
            <v>1.3749810690694864</v>
          </cell>
          <cell r="AK568">
            <v>9.2323232074918398</v>
          </cell>
          <cell r="AL568">
            <v>9.0212139411098722</v>
          </cell>
          <cell r="AM568">
            <v>10.264839993605179</v>
          </cell>
          <cell r="AN568">
            <v>3.5619953205060861</v>
          </cell>
          <cell r="AO568">
            <v>0.10970551944768454</v>
          </cell>
          <cell r="AP568">
            <v>4.7648294038950807</v>
          </cell>
          <cell r="AQ568">
            <v>9.5296588077901614</v>
          </cell>
          <cell r="AR568">
            <v>9.4225947546843827</v>
          </cell>
          <cell r="AS568">
            <v>12.859687555058319</v>
          </cell>
          <cell r="AT568">
            <v>12.859687555058319</v>
          </cell>
          <cell r="AU568">
            <v>1.400513057969085</v>
          </cell>
        </row>
        <row r="569">
          <cell r="T569">
            <v>1.400513057969085</v>
          </cell>
          <cell r="U569">
            <v>2.80102611593817</v>
          </cell>
          <cell r="V569">
            <v>4.2015391739072552</v>
          </cell>
          <cell r="W569">
            <v>5.6533414174131753</v>
          </cell>
          <cell r="X569">
            <v>6.1742272569148691</v>
          </cell>
          <cell r="Y569">
            <v>7.0344985141553131</v>
          </cell>
          <cell r="Z569">
            <v>7.8947697713957572</v>
          </cell>
          <cell r="AA569">
            <v>8.7550410286362013</v>
          </cell>
          <cell r="AB569">
            <v>9.3508745430349478</v>
          </cell>
          <cell r="AC569">
            <v>9.9467080574336943</v>
          </cell>
          <cell r="AD569">
            <v>10.36892659019763</v>
          </cell>
          <cell r="AE569">
            <v>10.791145122961565</v>
          </cell>
          <cell r="AF569">
            <v>11.2133636557255</v>
          </cell>
          <cell r="AG569">
            <v>11.635582188489435</v>
          </cell>
          <cell r="AH569">
            <v>12.05780072125337</v>
          </cell>
          <cell r="AI569">
            <v>12.480019254017305</v>
          </cell>
          <cell r="AJ569">
            <v>13.855000323086792</v>
          </cell>
          <cell r="AK569">
            <v>23.08732353057863</v>
          </cell>
          <cell r="AL569">
            <v>32.1085374716885</v>
          </cell>
          <cell r="AM569">
            <v>42.373377465293679</v>
          </cell>
          <cell r="AN569">
            <v>45.935372785799764</v>
          </cell>
          <cell r="AO569">
            <v>46.045078305247451</v>
          </cell>
          <cell r="AP569">
            <v>50.809907709142529</v>
          </cell>
          <cell r="AQ569">
            <v>60.339566516932692</v>
          </cell>
          <cell r="AR569">
            <v>69.762161271617074</v>
          </cell>
          <cell r="AS569">
            <v>82.621848826675389</v>
          </cell>
          <cell r="AT569">
            <v>95.481536381733704</v>
          </cell>
          <cell r="AU569">
            <v>96.882049439702783</v>
          </cell>
        </row>
        <row r="571">
          <cell r="AR571" t="str">
            <v>Kupang,  07 Maret  2007</v>
          </cell>
        </row>
        <row r="572">
          <cell r="AR572" t="str">
            <v>PT.  NINDYA KARYA (Persero)</v>
          </cell>
        </row>
        <row r="573">
          <cell r="AR573" t="str">
            <v>Cabang Nusa Tenggara Timur</v>
          </cell>
        </row>
        <row r="581">
          <cell r="AR581" t="str">
            <v>Ir. AHMAD DAIROBI</v>
          </cell>
        </row>
        <row r="582">
          <cell r="AR582" t="str">
            <v>K e p a l a</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88.xml><?xml version="1.0" encoding="utf-8"?>
<externalLink xmlns="http://schemas.openxmlformats.org/spreadsheetml/2006/main">
  <externalBook xmlns:r="http://schemas.openxmlformats.org/officeDocument/2006/relationships" r:id="rId1">
    <sheetNames>
      <sheetName val="Rkp Mc Final"/>
      <sheetName val="Rkp Mc"/>
      <sheetName val="Rekap"/>
      <sheetName val="Galian Saluran"/>
      <sheetName val="Pas Batu Mortar"/>
      <sheetName val="Galian"/>
      <sheetName val="Tnh Timbun"/>
      <sheetName val="Timbun Pilihan"/>
      <sheetName val="Pyp Bdn Jln"/>
      <sheetName val="KlasA"/>
      <sheetName val="KlasB"/>
      <sheetName val="Prime Coat"/>
      <sheetName val="AC-BC"/>
      <sheetName val="Take Coat"/>
      <sheetName val="MASTER HITUNG BESI"/>
      <sheetName val="HITUNG OK"/>
      <sheetName val="K.250 Box"/>
      <sheetName val="Besi Box Culvert)"/>
      <sheetName val="K. 125 LANT KERJA"/>
      <sheetName val="Pas Batu Plat Beton"/>
      <sheetName val="K.300 Plat Btn"/>
      <sheetName val="K.250 Ttp Saluran"/>
      <sheetName val="K.250 samping dekranas"/>
      <sheetName val="K.175 Kerb"/>
      <sheetName val="Rkp Besi Penutup Plat Beton"/>
      <sheetName val="Besi Penutup Plat Beton"/>
      <sheetName val="Pintu Pagar D"/>
      <sheetName val="Bongkar Beton"/>
      <sheetName val="BB"/>
      <sheetName val="Pond Crucuk"/>
      <sheetName val="Pas Batu Ttp Saluran"/>
      <sheetName val="Expantion Joint"/>
      <sheetName val="Handrail"/>
      <sheetName val="Screen"/>
      <sheetName val="Pipa 4 &quot;"/>
      <sheetName val="Kerb Pracetak"/>
      <sheetName val="Expose Kricak"/>
      <sheetName val="Paving Block"/>
      <sheetName val="Lampu"/>
      <sheetName val="Pulau &amp; Taman"/>
      <sheetName val="S 3 - K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85">
          <cell r="J185">
            <v>2.5000000000000001E-2</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389.xml><?xml version="1.0" encoding="utf-8"?>
<externalLink xmlns="http://schemas.openxmlformats.org/spreadsheetml/2006/main">
  <externalBook xmlns:r="http://schemas.openxmlformats.org/officeDocument/2006/relationships" r:id="rId1">
    <sheetNames>
      <sheetName val="rekap"/>
      <sheetName val="harga"/>
      <sheetName val="rab"/>
      <sheetName val="analisa"/>
      <sheetName val="DRUP (ASLI)"/>
      <sheetName val="cover"/>
      <sheetName val="Pengesahan"/>
      <sheetName val="Analis"/>
      <sheetName val="H.bh"/>
      <sheetName val="bahan"/>
      <sheetName val="Upah"/>
      <sheetName val="Analisa Alat"/>
      <sheetName val="Anl"/>
      <sheetName val="DK&amp;H"/>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externalLinks/externalLink390.xml><?xml version="1.0" encoding="utf-8"?>
<externalLink xmlns="http://schemas.openxmlformats.org/spreadsheetml/2006/main">
  <externalBook xmlns:r="http://schemas.openxmlformats.org/officeDocument/2006/relationships" r:id="rId1">
    <sheetNames>
      <sheetName val="Sheet1"/>
      <sheetName val="Sheet2"/>
      <sheetName val="Cashflow"/>
      <sheetName val="CS"/>
      <sheetName val="Meth"/>
      <sheetName val="AN-E"/>
      <sheetName val="Schedulee"/>
      <sheetName val="Koto Panjang"/>
      <sheetName val="harga"/>
      <sheetName val="Rekap Total"/>
      <sheetName val="rab pustu"/>
      <sheetName val="KEMAJUAN PROYEK"/>
      <sheetName val="SCHEDULE"/>
      <sheetName val="Embong-Malang"/>
      <sheetName val="Form A"/>
      <sheetName val="MORTAR 1"/>
      <sheetName val="UPH &amp; BHN"/>
      <sheetName val="DUB"/>
      <sheetName val="BOQ"/>
      <sheetName val="Real Siap badan"/>
      <sheetName val="RAB"/>
      <sheetName val="Daftar Upah&amp;Bahan"/>
      <sheetName val="ANALISA "/>
      <sheetName val="Sat Das"/>
      <sheetName val="HS"/>
      <sheetName val="UPAH"/>
      <sheetName val="II"/>
      <sheetName val="Total"/>
      <sheetName val="Agregat Halus &amp; Kasar"/>
      <sheetName val="SUM DP"/>
      <sheetName val="REKAP RAP"/>
      <sheetName val="DU&amp;B"/>
      <sheetName val="Kuantitas &amp; Harga"/>
      <sheetName val="ANALISA (2)"/>
      <sheetName val="OFFICE"/>
      <sheetName val="5-Peralatan"/>
      <sheetName val="TOWN"/>
      <sheetName val="Input"/>
      <sheetName val="harga lama"/>
      <sheetName val="analisa dermaga"/>
      <sheetName val="Lamp-2 (Analisa)"/>
      <sheetName val="U. div 2"/>
      <sheetName val="H.Satuan"/>
      <sheetName val="struktur tdk dipakai"/>
      <sheetName val="Unit Rate"/>
      <sheetName val="Monitor"/>
      <sheetName val="DAF-2"/>
      <sheetName val="Harga bahan &amp; upah"/>
      <sheetName val="Harga Bahan"/>
      <sheetName val="DAF_2"/>
      <sheetName val="RAB &amp; RCO OWNER VERS."/>
    </sheetNames>
    <sheetDataSet>
      <sheetData sheetId="0" refreshError="1"/>
      <sheetData sheetId="1" refreshError="1"/>
      <sheetData sheetId="2" refreshError="1">
        <row r="1">
          <cell r="A1" t="str">
            <v xml:space="preserve">CASH FLOW </v>
          </cell>
        </row>
        <row r="2">
          <cell r="A2" t="str">
            <v>Proyeksi Proyek Road Rehabilitation di Kazakhtan</v>
          </cell>
        </row>
        <row r="4">
          <cell r="A4" t="str">
            <v>Dalam US$</v>
          </cell>
        </row>
        <row r="6">
          <cell r="B6" t="str">
            <v xml:space="preserve">Nama Karya       : </v>
          </cell>
          <cell r="F6" t="str">
            <v xml:space="preserve">Dibuat oleh        : </v>
          </cell>
          <cell r="J6" t="str">
            <v>Kontrak Gross  :</v>
          </cell>
          <cell r="K6">
            <v>71888644715.488297</v>
          </cell>
        </row>
        <row r="7">
          <cell r="B7" t="str">
            <v xml:space="preserve">Nomor Karya      : </v>
          </cell>
          <cell r="F7" t="str">
            <v>Diperiksa oleh     :</v>
          </cell>
          <cell r="J7" t="str">
            <v>Kontrak Net     :</v>
          </cell>
          <cell r="K7">
            <v>65353313377.716637</v>
          </cell>
        </row>
        <row r="8">
          <cell r="A8" t="str">
            <v>NO</v>
          </cell>
          <cell r="B8" t="str">
            <v>URAIAN</v>
          </cell>
          <cell r="C8" t="str">
            <v>%</v>
          </cell>
          <cell r="D8" t="str">
            <v>JUMLAH</v>
          </cell>
        </row>
        <row r="9">
          <cell r="E9">
            <v>0</v>
          </cell>
          <cell r="F9">
            <v>1</v>
          </cell>
          <cell r="G9">
            <v>2</v>
          </cell>
          <cell r="H9">
            <v>3</v>
          </cell>
          <cell r="I9">
            <v>4</v>
          </cell>
          <cell r="J9">
            <v>5</v>
          </cell>
          <cell r="K9">
            <v>6</v>
          </cell>
          <cell r="L9">
            <v>7</v>
          </cell>
          <cell r="M9">
            <v>8</v>
          </cell>
          <cell r="N9">
            <v>9</v>
          </cell>
          <cell r="O9">
            <v>10</v>
          </cell>
          <cell r="P9">
            <v>11</v>
          </cell>
        </row>
        <row r="10">
          <cell r="B10" t="str">
            <v>ANGGARAN BIAYA PELAKSANAAN (ABP)</v>
          </cell>
        </row>
        <row r="11">
          <cell r="B11" t="str">
            <v xml:space="preserve">     1. Bobot Prestasi per bulan (%)</v>
          </cell>
          <cell r="D11">
            <v>0.99999999999999989</v>
          </cell>
          <cell r="E11">
            <v>0</v>
          </cell>
          <cell r="F11">
            <v>0.10059137022861364</v>
          </cell>
          <cell r="G11">
            <v>0.16317048272330911</v>
          </cell>
          <cell r="H11">
            <v>0.16317048272330911</v>
          </cell>
          <cell r="I11">
            <v>0.17492706207262179</v>
          </cell>
          <cell r="J11">
            <v>0.17492706207262179</v>
          </cell>
          <cell r="K11">
            <v>0.17492706207262179</v>
          </cell>
          <cell r="L11">
            <v>1.1756579349312672E-2</v>
          </cell>
          <cell r="M11">
            <v>1.7949909201382046E-2</v>
          </cell>
          <cell r="N11">
            <v>6.1933298520693743E-3</v>
          </cell>
          <cell r="O11">
            <v>6.1933298520693743E-3</v>
          </cell>
          <cell r="P11">
            <v>6.1933298520693743E-3</v>
          </cell>
        </row>
        <row r="12">
          <cell r="B12" t="str">
            <v xml:space="preserve">     2. Bobot Prestasi akumulatif (%)</v>
          </cell>
          <cell r="D12">
            <v>0.99999999999999989</v>
          </cell>
          <cell r="E12">
            <v>0</v>
          </cell>
          <cell r="F12">
            <v>0.10059137022861364</v>
          </cell>
          <cell r="G12">
            <v>0.26376185295192278</v>
          </cell>
          <cell r="H12">
            <v>0.42693233567523192</v>
          </cell>
          <cell r="I12">
            <v>0.60185939774785369</v>
          </cell>
          <cell r="J12">
            <v>0.77678645982047545</v>
          </cell>
          <cell r="K12">
            <v>0.95171352189309721</v>
          </cell>
          <cell r="L12">
            <v>0.96347010124240984</v>
          </cell>
          <cell r="M12">
            <v>0.9814200104437919</v>
          </cell>
          <cell r="N12">
            <v>0.98761334029586123</v>
          </cell>
          <cell r="O12">
            <v>0.99380667014793056</v>
          </cell>
          <cell r="P12">
            <v>0.99999999999999989</v>
          </cell>
        </row>
        <row r="13">
          <cell r="B13" t="str">
            <v xml:space="preserve">     3. Nilai Prestasi per bulan (US $)</v>
          </cell>
          <cell r="C13">
            <v>100.00000000000003</v>
          </cell>
          <cell r="D13">
            <v>65353313377.716652</v>
          </cell>
          <cell r="F13">
            <v>6573979341.6445026</v>
          </cell>
          <cell r="G13">
            <v>10663731691.409719</v>
          </cell>
          <cell r="H13">
            <v>10663731691.409719</v>
          </cell>
          <cell r="I13">
            <v>11432063105.875341</v>
          </cell>
          <cell r="J13">
            <v>11432063105.875341</v>
          </cell>
          <cell r="K13">
            <v>11432063105.875341</v>
          </cell>
          <cell r="L13">
            <v>768331414.46562302</v>
          </cell>
          <cell r="M13">
            <v>1173086041.1394804</v>
          </cell>
          <cell r="N13">
            <v>404754626.67385721</v>
          </cell>
          <cell r="O13">
            <v>404754626.67385721</v>
          </cell>
          <cell r="P13">
            <v>404754626.67385721</v>
          </cell>
        </row>
        <row r="14">
          <cell r="B14" t="str">
            <v xml:space="preserve">     4. Nilai Prestasi akumulatif (US $)</v>
          </cell>
          <cell r="C14">
            <v>100.00000000000003</v>
          </cell>
          <cell r="D14">
            <v>65353313377.716652</v>
          </cell>
          <cell r="E14" t="str">
            <v/>
          </cell>
          <cell r="F14">
            <v>6573979341.6445026</v>
          </cell>
          <cell r="G14">
            <v>17237711033.054222</v>
          </cell>
          <cell r="H14">
            <v>27901442724.463943</v>
          </cell>
          <cell r="I14">
            <v>39333505830.339287</v>
          </cell>
          <cell r="J14">
            <v>50765568936.21463</v>
          </cell>
          <cell r="K14">
            <v>62197632042.089973</v>
          </cell>
          <cell r="L14">
            <v>62965963456.555595</v>
          </cell>
          <cell r="M14">
            <v>64139049497.695076</v>
          </cell>
          <cell r="N14">
            <v>64543804124.368935</v>
          </cell>
          <cell r="O14">
            <v>64948558751.042793</v>
          </cell>
          <cell r="P14">
            <v>65353313377.716652</v>
          </cell>
        </row>
        <row r="15">
          <cell r="A15" t="str">
            <v>I</v>
          </cell>
          <cell r="B15" t="str">
            <v>PENERIMAAN UANG</v>
          </cell>
        </row>
        <row r="16">
          <cell r="B16" t="str">
            <v xml:space="preserve">     1. Uang Muka Proyek</v>
          </cell>
          <cell r="C16">
            <v>20</v>
          </cell>
          <cell r="D16">
            <v>13070662675.543327</v>
          </cell>
          <cell r="F16">
            <v>13070662675.543327</v>
          </cell>
          <cell r="G16">
            <v>0</v>
          </cell>
          <cell r="H16">
            <v>0</v>
          </cell>
          <cell r="I16">
            <v>0</v>
          </cell>
          <cell r="J16">
            <v>0</v>
          </cell>
          <cell r="K16">
            <v>0</v>
          </cell>
          <cell r="L16">
            <v>0</v>
          </cell>
          <cell r="M16">
            <v>0</v>
          </cell>
          <cell r="N16">
            <v>0</v>
          </cell>
          <cell r="O16">
            <v>0</v>
          </cell>
          <cell r="P16">
            <v>0</v>
          </cell>
        </row>
        <row r="17">
          <cell r="B17" t="str">
            <v xml:space="preserve">     2. Pengembalian Uang Muka</v>
          </cell>
          <cell r="C17">
            <v>-20.000000000000004</v>
          </cell>
          <cell r="D17">
            <v>-13070662675.543329</v>
          </cell>
          <cell r="F17">
            <v>-657397934.16445029</v>
          </cell>
          <cell r="G17">
            <v>-1723771103.3054223</v>
          </cell>
          <cell r="H17">
            <v>-2132746338.281944</v>
          </cell>
          <cell r="I17">
            <v>-2209579479.7285061</v>
          </cell>
          <cell r="J17">
            <v>-2286412621.1750684</v>
          </cell>
          <cell r="K17">
            <v>-2286412621.1750684</v>
          </cell>
          <cell r="L17">
            <v>-1220039452.0340965</v>
          </cell>
          <cell r="M17">
            <v>-194141745.56051034</v>
          </cell>
          <cell r="N17">
            <v>-157784066.78133377</v>
          </cell>
          <cell r="O17">
            <v>-80950925.334771454</v>
          </cell>
          <cell r="P17">
            <v>-80950925.334771454</v>
          </cell>
        </row>
        <row r="18">
          <cell r="B18" t="str">
            <v xml:space="preserve">     3. Termin</v>
          </cell>
          <cell r="C18">
            <v>100.00000000000003</v>
          </cell>
          <cell r="D18">
            <v>65353313377.716652</v>
          </cell>
          <cell r="F18">
            <v>3286989670.8222513</v>
          </cell>
          <cell r="G18">
            <v>8618855516.5271111</v>
          </cell>
          <cell r="H18">
            <v>10663731691.409719</v>
          </cell>
          <cell r="I18">
            <v>11047897398.64253</v>
          </cell>
          <cell r="J18">
            <v>11432063105.875341</v>
          </cell>
          <cell r="K18">
            <v>11432063105.875341</v>
          </cell>
          <cell r="L18">
            <v>6100197260.1704826</v>
          </cell>
          <cell r="M18">
            <v>970708727.80255163</v>
          </cell>
          <cell r="N18">
            <v>788920333.90666878</v>
          </cell>
          <cell r="O18">
            <v>404754626.67385721</v>
          </cell>
          <cell r="P18">
            <v>404754626.67385721</v>
          </cell>
        </row>
        <row r="19">
          <cell r="B19" t="str">
            <v xml:space="preserve">     4. Retensi</v>
          </cell>
          <cell r="C19">
            <v>0</v>
          </cell>
          <cell r="D19">
            <v>0</v>
          </cell>
          <cell r="F19">
            <v>-164349483.54111257</v>
          </cell>
          <cell r="G19">
            <v>-430942775.82635558</v>
          </cell>
          <cell r="H19">
            <v>-533186584.57048601</v>
          </cell>
          <cell r="I19">
            <v>-552394869.93212652</v>
          </cell>
          <cell r="J19">
            <v>-571603155.29376709</v>
          </cell>
          <cell r="K19">
            <v>-571603155.29376709</v>
          </cell>
          <cell r="L19">
            <v>-305009863.00852412</v>
          </cell>
          <cell r="M19">
            <v>-48535436.390127584</v>
          </cell>
          <cell r="N19">
            <v>-39446016.695333444</v>
          </cell>
          <cell r="O19">
            <v>-20237731.333692864</v>
          </cell>
          <cell r="P19">
            <v>-20237731.333692864</v>
          </cell>
        </row>
        <row r="20">
          <cell r="B20" t="str">
            <v xml:space="preserve">     5. Pengembalian Retensi</v>
          </cell>
          <cell r="C20">
            <v>0</v>
          </cell>
          <cell r="D20">
            <v>0</v>
          </cell>
          <cell r="F20">
            <v>0</v>
          </cell>
          <cell r="H20">
            <v>0</v>
          </cell>
          <cell r="I20">
            <v>0</v>
          </cell>
          <cell r="J20">
            <v>0</v>
          </cell>
          <cell r="K20">
            <v>0</v>
          </cell>
          <cell r="L20">
            <v>0</v>
          </cell>
          <cell r="M20">
            <v>0</v>
          </cell>
          <cell r="N20">
            <v>0</v>
          </cell>
          <cell r="O20">
            <v>0</v>
          </cell>
          <cell r="P20">
            <v>0</v>
          </cell>
        </row>
        <row r="21">
          <cell r="B21" t="str">
            <v xml:space="preserve">     6. Material on Site</v>
          </cell>
          <cell r="C21">
            <v>0</v>
          </cell>
          <cell r="D21">
            <v>0</v>
          </cell>
          <cell r="F21">
            <v>0</v>
          </cell>
          <cell r="H21">
            <v>0</v>
          </cell>
          <cell r="I21">
            <v>0</v>
          </cell>
          <cell r="J21">
            <v>0</v>
          </cell>
          <cell r="K21">
            <v>0</v>
          </cell>
          <cell r="L21">
            <v>0</v>
          </cell>
          <cell r="M21">
            <v>0</v>
          </cell>
          <cell r="N21">
            <v>0</v>
          </cell>
          <cell r="O21">
            <v>0</v>
          </cell>
          <cell r="P21">
            <v>0</v>
          </cell>
        </row>
        <row r="22">
          <cell r="B22" t="str">
            <v xml:space="preserve">     7. Pengembalian Material on Site</v>
          </cell>
          <cell r="C22">
            <v>0</v>
          </cell>
          <cell r="D22">
            <v>0</v>
          </cell>
          <cell r="F22">
            <v>0</v>
          </cell>
          <cell r="H22">
            <v>0</v>
          </cell>
          <cell r="I22">
            <v>0</v>
          </cell>
          <cell r="J22">
            <v>0</v>
          </cell>
          <cell r="K22">
            <v>0</v>
          </cell>
          <cell r="L22">
            <v>0</v>
          </cell>
          <cell r="M22">
            <v>0</v>
          </cell>
          <cell r="N22">
            <v>0</v>
          </cell>
          <cell r="O22">
            <v>0</v>
          </cell>
          <cell r="P22">
            <v>0</v>
          </cell>
        </row>
        <row r="24">
          <cell r="B24" t="str">
            <v>JUMLAH PENERIMAAN :</v>
          </cell>
          <cell r="D24">
            <v>65353313377.716644</v>
          </cell>
          <cell r="E24">
            <v>0</v>
          </cell>
          <cell r="F24">
            <v>15535904928.660017</v>
          </cell>
          <cell r="G24">
            <v>6464141637.3953333</v>
          </cell>
          <cell r="H24">
            <v>7997798768.5572891</v>
          </cell>
          <cell r="I24">
            <v>8285923048.9818974</v>
          </cell>
          <cell r="J24">
            <v>8574047329.4065065</v>
          </cell>
          <cell r="K24">
            <v>8574047329.4065065</v>
          </cell>
          <cell r="L24">
            <v>4575147945.127862</v>
          </cell>
          <cell r="M24">
            <v>728031545.85191381</v>
          </cell>
          <cell r="N24">
            <v>591690250.4300015</v>
          </cell>
          <cell r="O24">
            <v>303565970.00539291</v>
          </cell>
          <cell r="P24">
            <v>303565970.00539291</v>
          </cell>
        </row>
        <row r="26">
          <cell r="A26" t="str">
            <v>II</v>
          </cell>
          <cell r="B26" t="str">
            <v>PENGELUARAN UANG</v>
          </cell>
        </row>
        <row r="27">
          <cell r="B27" t="str">
            <v>I. BIAYA PROYEK</v>
          </cell>
        </row>
        <row r="28">
          <cell r="B28" t="str">
            <v>A. Biaya Swakelola</v>
          </cell>
        </row>
        <row r="29">
          <cell r="B29" t="str">
            <v xml:space="preserve">     1. Biaya Persiapan Kontraktor</v>
          </cell>
          <cell r="C29">
            <v>1.1334420731184671</v>
          </cell>
          <cell r="D29">
            <v>740741950</v>
          </cell>
          <cell r="F29">
            <v>74074195</v>
          </cell>
          <cell r="G29">
            <v>74074195</v>
          </cell>
          <cell r="H29">
            <v>148148390</v>
          </cell>
          <cell r="I29">
            <v>148148390</v>
          </cell>
          <cell r="J29">
            <v>222222585</v>
          </cell>
          <cell r="K29">
            <v>74074195</v>
          </cell>
        </row>
        <row r="30">
          <cell r="B30" t="str">
            <v xml:space="preserve">     2. Bahan</v>
          </cell>
          <cell r="C30">
            <v>36.087173103562286</v>
          </cell>
          <cell r="D30">
            <v>23584163327.530132</v>
          </cell>
          <cell r="F30">
            <v>2372363304.811676</v>
          </cell>
          <cell r="G30">
            <v>3848239314.7784557</v>
          </cell>
          <cell r="H30">
            <v>3848239314.7784557</v>
          </cell>
          <cell r="I30">
            <v>4125508402.3257141</v>
          </cell>
          <cell r="J30">
            <v>4125508402.3257141</v>
          </cell>
          <cell r="K30">
            <v>4125508402.3257141</v>
          </cell>
          <cell r="L30">
            <v>277269087.54725796</v>
          </cell>
          <cell r="M30">
            <v>423333590.31973016</v>
          </cell>
          <cell r="N30">
            <v>146064502.77247214</v>
          </cell>
          <cell r="O30">
            <v>146064502.77247214</v>
          </cell>
          <cell r="P30">
            <v>146064502.77247214</v>
          </cell>
        </row>
        <row r="31">
          <cell r="B31" t="str">
            <v xml:space="preserve">     3. Biaya Upah</v>
          </cell>
          <cell r="C31">
            <v>5.8876570141095046</v>
          </cell>
          <cell r="D31">
            <v>3847778939.036099</v>
          </cell>
          <cell r="F31">
            <v>387053355.81444252</v>
          </cell>
          <cell r="G31">
            <v>627843946.89510262</v>
          </cell>
          <cell r="H31">
            <v>627843946.89510262</v>
          </cell>
          <cell r="I31">
            <v>673080665.31049466</v>
          </cell>
          <cell r="J31">
            <v>673080665.31049466</v>
          </cell>
          <cell r="K31">
            <v>673080665.31049466</v>
          </cell>
          <cell r="L31">
            <v>45236718.415392034</v>
          </cell>
          <cell r="M31">
            <v>69067282.582688138</v>
          </cell>
          <cell r="N31">
            <v>23830564.167296104</v>
          </cell>
          <cell r="O31">
            <v>23830564.167296104</v>
          </cell>
          <cell r="P31">
            <v>23830564.167296104</v>
          </cell>
        </row>
        <row r="32">
          <cell r="B32" t="str">
            <v xml:space="preserve">     4. Biaya Alat</v>
          </cell>
          <cell r="D32">
            <v>0</v>
          </cell>
        </row>
        <row r="33">
          <cell r="B33" t="str">
            <v xml:space="preserve">             4.1.1. Operational Cost</v>
          </cell>
          <cell r="C33">
            <v>17.041357995042166</v>
          </cell>
          <cell r="D33">
            <v>11137092094.318474</v>
          </cell>
          <cell r="F33">
            <v>1120295354.1297553</v>
          </cell>
          <cell r="G33">
            <v>1817244693.1638944</v>
          </cell>
          <cell r="H33">
            <v>1817244693.1638944</v>
          </cell>
          <cell r="I33">
            <v>1948178800.0913525</v>
          </cell>
          <cell r="J33">
            <v>1948178800.0913525</v>
          </cell>
          <cell r="K33">
            <v>1948178800.0913525</v>
          </cell>
          <cell r="L33">
            <v>130934106.92745794</v>
          </cell>
          <cell r="M33">
            <v>199909791.86044636</v>
          </cell>
          <cell r="N33">
            <v>68975684.932988405</v>
          </cell>
          <cell r="O33">
            <v>68975684.932988405</v>
          </cell>
          <cell r="P33">
            <v>68975684.932988405</v>
          </cell>
        </row>
        <row r="34">
          <cell r="B34" t="str">
            <v xml:space="preserve">             4.1.2. Repair &amp; Maintenance Cost</v>
          </cell>
          <cell r="C34">
            <v>0</v>
          </cell>
          <cell r="D34">
            <v>0</v>
          </cell>
          <cell r="F34">
            <v>0</v>
          </cell>
          <cell r="G34">
            <v>0</v>
          </cell>
          <cell r="H34">
            <v>0</v>
          </cell>
          <cell r="I34">
            <v>0</v>
          </cell>
          <cell r="J34">
            <v>0</v>
          </cell>
          <cell r="K34">
            <v>0</v>
          </cell>
          <cell r="L34">
            <v>0</v>
          </cell>
          <cell r="M34">
            <v>0</v>
          </cell>
          <cell r="N34">
            <v>0</v>
          </cell>
          <cell r="O34">
            <v>0</v>
          </cell>
          <cell r="P34">
            <v>0</v>
          </cell>
        </row>
        <row r="35">
          <cell r="B35" t="str">
            <v xml:space="preserve">             4.2.1. Rental Cost</v>
          </cell>
          <cell r="C35">
            <v>0</v>
          </cell>
          <cell r="D35">
            <v>0</v>
          </cell>
          <cell r="F35">
            <v>0</v>
          </cell>
          <cell r="G35">
            <v>0</v>
          </cell>
          <cell r="H35">
            <v>0</v>
          </cell>
          <cell r="I35">
            <v>0</v>
          </cell>
          <cell r="J35">
            <v>0</v>
          </cell>
          <cell r="K35">
            <v>0</v>
          </cell>
          <cell r="L35">
            <v>0</v>
          </cell>
          <cell r="P35">
            <v>0</v>
          </cell>
        </row>
        <row r="36">
          <cell r="B36" t="str">
            <v xml:space="preserve">     5. Mobilisasi / Demobilisasi</v>
          </cell>
          <cell r="C36">
            <v>1.8361731608992318</v>
          </cell>
          <cell r="D36">
            <v>1200000000</v>
          </cell>
          <cell r="F36">
            <v>450000000</v>
          </cell>
          <cell r="G36">
            <v>150000000</v>
          </cell>
          <cell r="I36">
            <v>0</v>
          </cell>
          <cell r="J36">
            <v>0</v>
          </cell>
          <cell r="K36">
            <v>0</v>
          </cell>
          <cell r="L36">
            <v>0</v>
          </cell>
          <cell r="M36">
            <v>450000000</v>
          </cell>
          <cell r="P36">
            <v>150000000</v>
          </cell>
        </row>
        <row r="37">
          <cell r="B37" t="str">
            <v xml:space="preserve">     6. Biaya ditentukan dalam kontrak</v>
          </cell>
          <cell r="C37">
            <v>0</v>
          </cell>
          <cell r="D37">
            <v>0</v>
          </cell>
          <cell r="F37">
            <v>0</v>
          </cell>
          <cell r="G37">
            <v>0</v>
          </cell>
          <cell r="H37">
            <v>0</v>
          </cell>
          <cell r="I37">
            <v>0</v>
          </cell>
          <cell r="J37">
            <v>0</v>
          </cell>
          <cell r="K37">
            <v>0</v>
          </cell>
          <cell r="L37">
            <v>0</v>
          </cell>
        </row>
        <row r="38">
          <cell r="B38" t="str">
            <v xml:space="preserve">     7. Biaya umum lapangan</v>
          </cell>
          <cell r="C38">
            <v>3.2016077878618385</v>
          </cell>
          <cell r="D38">
            <v>2092356770.7267284</v>
          </cell>
          <cell r="F38">
            <v>190214251.88424808</v>
          </cell>
          <cell r="G38">
            <v>190214251.88424808</v>
          </cell>
          <cell r="H38">
            <v>190214251.88424808</v>
          </cell>
          <cell r="I38">
            <v>190214251.88424808</v>
          </cell>
          <cell r="J38">
            <v>190214251.88424808</v>
          </cell>
          <cell r="K38">
            <v>190214251.88424808</v>
          </cell>
          <cell r="L38">
            <v>190214251.88424808</v>
          </cell>
          <cell r="M38">
            <v>190214251.88424808</v>
          </cell>
          <cell r="N38">
            <v>190214251.88424808</v>
          </cell>
          <cell r="O38">
            <v>190214251.88424808</v>
          </cell>
          <cell r="P38">
            <v>190214251.88424808</v>
          </cell>
        </row>
        <row r="39">
          <cell r="B39" t="str">
            <v>B. Biaya Sub Kontraktor</v>
          </cell>
          <cell r="C39">
            <v>0</v>
          </cell>
          <cell r="D39">
            <v>0</v>
          </cell>
          <cell r="F39">
            <v>0</v>
          </cell>
          <cell r="G39">
            <v>0</v>
          </cell>
          <cell r="H39">
            <v>0</v>
          </cell>
          <cell r="I39">
            <v>0</v>
          </cell>
          <cell r="J39">
            <v>0</v>
          </cell>
          <cell r="K39">
            <v>0</v>
          </cell>
          <cell r="L39">
            <v>0</v>
          </cell>
          <cell r="M39">
            <v>0</v>
          </cell>
          <cell r="N39">
            <v>0</v>
          </cell>
          <cell r="O39">
            <v>0</v>
          </cell>
          <cell r="P39">
            <v>0</v>
          </cell>
        </row>
        <row r="40">
          <cell r="B40" t="str">
            <v>C. Biaya Tambahan</v>
          </cell>
        </row>
        <row r="41">
          <cell r="B41" t="str">
            <v xml:space="preserve">     1. Biaya materai (kontrak)</v>
          </cell>
          <cell r="C41">
            <v>3.8253607518733995E-2</v>
          </cell>
          <cell r="D41">
            <v>25000000.000000004</v>
          </cell>
          <cell r="F41">
            <v>2272727.2727272729</v>
          </cell>
          <cell r="G41">
            <v>2272727.2727272729</v>
          </cell>
          <cell r="H41">
            <v>2272727.2727272729</v>
          </cell>
          <cell r="I41">
            <v>2272727.2727272729</v>
          </cell>
          <cell r="J41">
            <v>2272727.2727272729</v>
          </cell>
          <cell r="K41">
            <v>2272727.2727272729</v>
          </cell>
          <cell r="L41">
            <v>2272727.2727272729</v>
          </cell>
          <cell r="M41">
            <v>2272727.2727272729</v>
          </cell>
          <cell r="N41">
            <v>2272727.2727272729</v>
          </cell>
          <cell r="O41">
            <v>2272727.2727272729</v>
          </cell>
          <cell r="P41">
            <v>2272727.2727272729</v>
          </cell>
        </row>
        <row r="42">
          <cell r="B42" t="str">
            <v xml:space="preserve">     2. Biaya asuransi</v>
          </cell>
          <cell r="C42">
            <v>0.3</v>
          </cell>
          <cell r="D42">
            <v>196059940.13314992</v>
          </cell>
          <cell r="F42">
            <v>196059940.13314992</v>
          </cell>
          <cell r="H42">
            <v>0</v>
          </cell>
          <cell r="I42">
            <v>0</v>
          </cell>
          <cell r="J42">
            <v>0</v>
          </cell>
          <cell r="K42">
            <v>0</v>
          </cell>
          <cell r="L42">
            <v>0</v>
          </cell>
          <cell r="P42">
            <v>0</v>
          </cell>
        </row>
        <row r="43">
          <cell r="B43" t="str">
            <v xml:space="preserve">     3. Resiko konstruksi/Pemeliharaan</v>
          </cell>
          <cell r="C43">
            <v>1.9999999999999998</v>
          </cell>
          <cell r="D43">
            <v>1307066267.5543325</v>
          </cell>
          <cell r="F43">
            <v>0</v>
          </cell>
          <cell r="G43">
            <v>131479586.83289006</v>
          </cell>
          <cell r="H43">
            <v>213274633.82819438</v>
          </cell>
          <cell r="I43">
            <v>213274633.82819438</v>
          </cell>
          <cell r="J43">
            <v>228641262.11750683</v>
          </cell>
          <cell r="K43">
            <v>228641262.11750683</v>
          </cell>
          <cell r="L43">
            <v>228641262.11750683</v>
          </cell>
          <cell r="M43">
            <v>15366628.28931246</v>
          </cell>
          <cell r="N43">
            <v>23461720.822789606</v>
          </cell>
          <cell r="O43">
            <v>8095092.5334771443</v>
          </cell>
          <cell r="P43">
            <v>8095092.5334771443</v>
          </cell>
        </row>
        <row r="44">
          <cell r="B44" t="str">
            <v xml:space="preserve">     4. Biaya pra kontrak / tender</v>
          </cell>
          <cell r="C44">
            <v>0.15301443007493595</v>
          </cell>
          <cell r="D44">
            <v>100000000</v>
          </cell>
          <cell r="E44">
            <v>100000000</v>
          </cell>
        </row>
        <row r="45">
          <cell r="B45" t="str">
            <v xml:space="preserve">     5. PPh (2%)</v>
          </cell>
          <cell r="C45">
            <v>2.0000000000000004</v>
          </cell>
          <cell r="D45">
            <v>1307066267.554333</v>
          </cell>
          <cell r="F45">
            <v>65739793.416445024</v>
          </cell>
          <cell r="G45">
            <v>172377110.33054224</v>
          </cell>
          <cell r="H45">
            <v>213274633.82819438</v>
          </cell>
          <cell r="I45">
            <v>220957947.97285062</v>
          </cell>
          <cell r="J45">
            <v>228641262.11750683</v>
          </cell>
          <cell r="K45">
            <v>228641262.11750683</v>
          </cell>
          <cell r="L45">
            <v>122003945.20340966</v>
          </cell>
          <cell r="M45">
            <v>19414174.556051034</v>
          </cell>
          <cell r="N45">
            <v>15778406.678133376</v>
          </cell>
          <cell r="O45">
            <v>8095092.5334771443</v>
          </cell>
          <cell r="P45">
            <v>8095092.5334771443</v>
          </cell>
        </row>
        <row r="46">
          <cell r="B46" t="str">
            <v xml:space="preserve">     6. Sumbangan Pihak III (1%)</v>
          </cell>
          <cell r="C46">
            <v>0</v>
          </cell>
          <cell r="D46">
            <v>0</v>
          </cell>
          <cell r="F46">
            <v>0</v>
          </cell>
          <cell r="H46">
            <v>0</v>
          </cell>
          <cell r="I46">
            <v>0</v>
          </cell>
          <cell r="J46">
            <v>0</v>
          </cell>
          <cell r="K46">
            <v>0</v>
          </cell>
          <cell r="L46">
            <v>0</v>
          </cell>
          <cell r="P46">
            <v>0</v>
          </cell>
        </row>
        <row r="47">
          <cell r="B47" t="str">
            <v xml:space="preserve">     7.  Contingencies</v>
          </cell>
          <cell r="C47">
            <v>0</v>
          </cell>
          <cell r="D47">
            <v>0</v>
          </cell>
          <cell r="F47">
            <v>0</v>
          </cell>
          <cell r="G47">
            <v>0</v>
          </cell>
          <cell r="H47">
            <v>0</v>
          </cell>
          <cell r="I47">
            <v>0</v>
          </cell>
          <cell r="J47">
            <v>0</v>
          </cell>
          <cell r="K47">
            <v>0</v>
          </cell>
          <cell r="L47">
            <v>0</v>
          </cell>
          <cell r="M47">
            <v>0</v>
          </cell>
          <cell r="N47">
            <v>0</v>
          </cell>
          <cell r="O47">
            <v>0</v>
          </cell>
          <cell r="P47">
            <v>0</v>
          </cell>
        </row>
        <row r="49">
          <cell r="B49" t="str">
            <v>JUMLAH PENGELUARAN PROYEK :</v>
          </cell>
          <cell r="D49">
            <v>45537325556.853249</v>
          </cell>
          <cell r="E49">
            <v>100000000</v>
          </cell>
          <cell r="F49">
            <v>4858072922.4624434</v>
          </cell>
          <cell r="G49">
            <v>7013745826.1578608</v>
          </cell>
          <cell r="H49">
            <v>7060512591.6508169</v>
          </cell>
          <cell r="I49">
            <v>7521635818.6855812</v>
          </cell>
          <cell r="J49">
            <v>7618759956.1195498</v>
          </cell>
          <cell r="K49">
            <v>7470611566.1195498</v>
          </cell>
          <cell r="L49">
            <v>996572099.36799979</v>
          </cell>
          <cell r="M49">
            <v>1369578446.7652032</v>
          </cell>
          <cell r="N49">
            <v>470597858.53065497</v>
          </cell>
          <cell r="O49">
            <v>447547916.09668624</v>
          </cell>
          <cell r="P49">
            <v>597547916.09668636</v>
          </cell>
        </row>
        <row r="51">
          <cell r="B51" t="str">
            <v>II. BIAYA PUSAT</v>
          </cell>
        </row>
        <row r="52">
          <cell r="B52" t="str">
            <v>A. Biaya Swakelola</v>
          </cell>
        </row>
        <row r="53">
          <cell r="B53" t="str">
            <v xml:space="preserve">     1. Bahan</v>
          </cell>
          <cell r="C53">
            <v>12.02905770118743</v>
          </cell>
          <cell r="D53">
            <v>7861387775.8433771</v>
          </cell>
          <cell r="F53">
            <v>790787768.27055871</v>
          </cell>
          <cell r="G53">
            <v>1282746438.2594852</v>
          </cell>
          <cell r="H53">
            <v>1282746438.2594852</v>
          </cell>
          <cell r="I53">
            <v>1375169467.4419045</v>
          </cell>
          <cell r="J53">
            <v>1375169467.4419045</v>
          </cell>
          <cell r="K53">
            <v>1375169467.4419045</v>
          </cell>
          <cell r="L53">
            <v>92423029.18241933</v>
          </cell>
          <cell r="M53">
            <v>141111196.77324337</v>
          </cell>
          <cell r="N53">
            <v>48688167.590824053</v>
          </cell>
          <cell r="O53">
            <v>48688167.590824053</v>
          </cell>
          <cell r="P53">
            <v>48688167.590824053</v>
          </cell>
        </row>
        <row r="54">
          <cell r="B54" t="str">
            <v xml:space="preserve">     2. Biaya Alat</v>
          </cell>
          <cell r="C54">
            <v>5.6804526650140534</v>
          </cell>
          <cell r="D54">
            <v>3712364031.4394903</v>
          </cell>
          <cell r="F54">
            <v>373431784.70991844</v>
          </cell>
          <cell r="G54">
            <v>605748231.05463147</v>
          </cell>
          <cell r="H54">
            <v>605748231.05463147</v>
          </cell>
          <cell r="I54">
            <v>649392933.36378407</v>
          </cell>
          <cell r="J54">
            <v>649392933.36378407</v>
          </cell>
          <cell r="K54">
            <v>649392933.36378407</v>
          </cell>
          <cell r="L54">
            <v>43644702.309152648</v>
          </cell>
          <cell r="M54">
            <v>66636597.28681545</v>
          </cell>
          <cell r="N54">
            <v>22991894.977662802</v>
          </cell>
          <cell r="O54">
            <v>22991894.977662802</v>
          </cell>
          <cell r="P54">
            <v>22991894.977662802</v>
          </cell>
        </row>
        <row r="56">
          <cell r="B56" t="str">
            <v>B. Biaya Tambahan</v>
          </cell>
        </row>
        <row r="57">
          <cell r="B57" t="str">
            <v xml:space="preserve">     1. Provisi Bank</v>
          </cell>
          <cell r="C57">
            <v>0.55275000000000007</v>
          </cell>
          <cell r="D57">
            <v>361240439.69532871</v>
          </cell>
          <cell r="F57">
            <v>361240439.69532871</v>
          </cell>
        </row>
        <row r="58">
          <cell r="B58" t="str">
            <v xml:space="preserve">     2. O. K. P.</v>
          </cell>
          <cell r="C58">
            <v>5.0000000000000009</v>
          </cell>
          <cell r="D58">
            <v>3267665668.8858323</v>
          </cell>
          <cell r="F58">
            <v>164349483.54111257</v>
          </cell>
          <cell r="G58">
            <v>430942775.82635558</v>
          </cell>
          <cell r="H58">
            <v>533186584.57048601</v>
          </cell>
          <cell r="I58">
            <v>552394869.93212652</v>
          </cell>
          <cell r="J58">
            <v>571603155.29376709</v>
          </cell>
          <cell r="K58">
            <v>571603155.29376709</v>
          </cell>
          <cell r="L58">
            <v>305009863.00852412</v>
          </cell>
          <cell r="M58">
            <v>48535436.390127584</v>
          </cell>
          <cell r="N58">
            <v>39446016.695333444</v>
          </cell>
          <cell r="O58">
            <v>20237731.333692864</v>
          </cell>
          <cell r="P58">
            <v>20237731.333692864</v>
          </cell>
        </row>
        <row r="60">
          <cell r="B60" t="str">
            <v>JUMLAH PENGELUARAN PUSAT :</v>
          </cell>
          <cell r="D60">
            <v>15202657915.864031</v>
          </cell>
          <cell r="E60">
            <v>0</v>
          </cell>
          <cell r="F60">
            <v>1689809476.2169185</v>
          </cell>
          <cell r="G60">
            <v>2319437445.1404724</v>
          </cell>
          <cell r="H60">
            <v>2421681253.8846025</v>
          </cell>
          <cell r="I60">
            <v>2576957270.7378149</v>
          </cell>
          <cell r="J60">
            <v>2596165556.0994558</v>
          </cell>
          <cell r="K60">
            <v>2596165556.0994558</v>
          </cell>
          <cell r="L60">
            <v>441077594.50009608</v>
          </cell>
          <cell r="M60">
            <v>256283230.45018643</v>
          </cell>
          <cell r="N60">
            <v>111126079.26382029</v>
          </cell>
          <cell r="O60">
            <v>91917793.902179718</v>
          </cell>
          <cell r="P60">
            <v>91917793.902179718</v>
          </cell>
        </row>
        <row r="62">
          <cell r="A62" t="str">
            <v>III</v>
          </cell>
          <cell r="B62" t="str">
            <v>MARK UP</v>
          </cell>
        </row>
        <row r="63">
          <cell r="B63" t="str">
            <v xml:space="preserve">     1. Overhead</v>
          </cell>
          <cell r="C63">
            <v>0</v>
          </cell>
          <cell r="D63">
            <v>0</v>
          </cell>
          <cell r="F63">
            <v>0</v>
          </cell>
          <cell r="G63">
            <v>0</v>
          </cell>
          <cell r="H63">
            <v>0</v>
          </cell>
          <cell r="I63">
            <v>0</v>
          </cell>
          <cell r="J63">
            <v>0</v>
          </cell>
          <cell r="K63">
            <v>0</v>
          </cell>
          <cell r="L63">
            <v>0</v>
          </cell>
          <cell r="M63">
            <v>0</v>
          </cell>
          <cell r="N63">
            <v>0</v>
          </cell>
          <cell r="O63">
            <v>0</v>
          </cell>
          <cell r="P63">
            <v>0</v>
          </cell>
        </row>
        <row r="64">
          <cell r="B64" t="str">
            <v xml:space="preserve">     2. Profit</v>
          </cell>
          <cell r="C64">
            <v>0</v>
          </cell>
        </row>
        <row r="65">
          <cell r="B65" t="str">
            <v xml:space="preserve">        a. Murni = Saldo akhir (baris bawah)</v>
          </cell>
          <cell r="C65">
            <v>5</v>
          </cell>
          <cell r="D65">
            <v>3267665668.8858318</v>
          </cell>
          <cell r="F65">
            <v>0</v>
          </cell>
          <cell r="G65">
            <v>0</v>
          </cell>
          <cell r="H65">
            <v>0</v>
          </cell>
          <cell r="I65">
            <v>0</v>
          </cell>
          <cell r="J65">
            <v>0</v>
          </cell>
          <cell r="K65">
            <v>0</v>
          </cell>
          <cell r="L65">
            <v>0</v>
          </cell>
          <cell r="M65">
            <v>0</v>
          </cell>
          <cell r="N65">
            <v>0</v>
          </cell>
          <cell r="O65">
            <v>0</v>
          </cell>
          <cell r="P65">
            <v>0</v>
          </cell>
        </row>
        <row r="66">
          <cell r="B66" t="str">
            <v xml:space="preserve">        b. Exchange Rate</v>
          </cell>
          <cell r="C66">
            <v>0</v>
          </cell>
        </row>
        <row r="67">
          <cell r="B67" t="str">
            <v xml:space="preserve">        c. Escalation  (diperkirakan)</v>
          </cell>
          <cell r="C67">
            <v>0</v>
          </cell>
          <cell r="D67">
            <v>0</v>
          </cell>
          <cell r="L67">
            <v>0</v>
          </cell>
        </row>
        <row r="68">
          <cell r="B68" t="str">
            <v xml:space="preserve">        d. Escalation Fee</v>
          </cell>
          <cell r="C68">
            <v>0</v>
          </cell>
          <cell r="D68">
            <v>0</v>
          </cell>
          <cell r="L68">
            <v>0</v>
          </cell>
        </row>
        <row r="69">
          <cell r="B69" t="str">
            <v xml:space="preserve">     3. Inflasi</v>
          </cell>
        </row>
        <row r="70">
          <cell r="B70" t="str">
            <v>a.  Bahan</v>
          </cell>
          <cell r="C70">
            <v>0</v>
          </cell>
          <cell r="D70">
            <v>0</v>
          </cell>
          <cell r="F70">
            <v>0</v>
          </cell>
          <cell r="G70">
            <v>0</v>
          </cell>
          <cell r="H70">
            <v>0</v>
          </cell>
          <cell r="I70">
            <v>0</v>
          </cell>
          <cell r="J70">
            <v>0</v>
          </cell>
          <cell r="K70">
            <v>0</v>
          </cell>
          <cell r="L70">
            <v>0</v>
          </cell>
          <cell r="M70">
            <v>0</v>
          </cell>
          <cell r="N70">
            <v>0</v>
          </cell>
          <cell r="O70">
            <v>0</v>
          </cell>
          <cell r="P70">
            <v>0</v>
          </cell>
        </row>
        <row r="71">
          <cell r="B71" t="str">
            <v>b.  Subkon</v>
          </cell>
          <cell r="C71">
            <v>0</v>
          </cell>
          <cell r="D71">
            <v>0</v>
          </cell>
          <cell r="F71">
            <v>0</v>
          </cell>
          <cell r="G71">
            <v>0</v>
          </cell>
          <cell r="H71">
            <v>0</v>
          </cell>
          <cell r="I71">
            <v>0</v>
          </cell>
          <cell r="J71">
            <v>0</v>
          </cell>
          <cell r="K71">
            <v>0</v>
          </cell>
          <cell r="L71">
            <v>0</v>
          </cell>
        </row>
        <row r="72">
          <cell r="B72" t="str">
            <v xml:space="preserve">     4. SF (Sponsor Fee)</v>
          </cell>
          <cell r="C72">
            <v>0.5</v>
          </cell>
          <cell r="D72">
            <v>326766566.88858318</v>
          </cell>
          <cell r="E72">
            <v>29706051.535325743</v>
          </cell>
          <cell r="F72">
            <v>29706051.535325743</v>
          </cell>
          <cell r="G72">
            <v>29706051.535325743</v>
          </cell>
          <cell r="H72">
            <v>29706051.535325743</v>
          </cell>
          <cell r="I72">
            <v>29706051.535325743</v>
          </cell>
          <cell r="J72">
            <v>29706051.535325743</v>
          </cell>
          <cell r="K72">
            <v>29706051.535325743</v>
          </cell>
          <cell r="L72">
            <v>29706051.535325743</v>
          </cell>
          <cell r="M72">
            <v>29706051.535325743</v>
          </cell>
          <cell r="N72">
            <v>29706051.535325743</v>
          </cell>
          <cell r="O72">
            <v>29706051.535325743</v>
          </cell>
        </row>
        <row r="73">
          <cell r="B73" t="str">
            <v xml:space="preserve">     5. Pengeluaran akibat bunga kredit</v>
          </cell>
          <cell r="C73">
            <v>0.15905850006289596</v>
          </cell>
          <cell r="D73">
            <v>103950000.00000001</v>
          </cell>
          <cell r="F73">
            <v>2383333.3333333335</v>
          </cell>
          <cell r="G73">
            <v>0</v>
          </cell>
          <cell r="H73">
            <v>0</v>
          </cell>
          <cell r="I73">
            <v>0</v>
          </cell>
          <cell r="J73">
            <v>0</v>
          </cell>
          <cell r="K73">
            <v>29333333.333333332</v>
          </cell>
          <cell r="L73">
            <v>60500000</v>
          </cell>
          <cell r="M73">
            <v>0</v>
          </cell>
          <cell r="N73">
            <v>1466666.6666666667</v>
          </cell>
          <cell r="O73">
            <v>1466666.6666666667</v>
          </cell>
          <cell r="P73">
            <v>1466666.6666666667</v>
          </cell>
        </row>
        <row r="74">
          <cell r="B74" t="str">
            <v xml:space="preserve">     6. PPN keluaran</v>
          </cell>
          <cell r="C74">
            <v>6.5157588799791863</v>
          </cell>
          <cell r="D74">
            <v>4258264319.7691975</v>
          </cell>
          <cell r="F74">
            <v>428344642.72119904</v>
          </cell>
          <cell r="G74">
            <v>694823044.62018359</v>
          </cell>
          <cell r="H74">
            <v>694823044.62018359</v>
          </cell>
          <cell r="I74">
            <v>744885666.98589706</v>
          </cell>
          <cell r="J74">
            <v>744885666.98589706</v>
          </cell>
          <cell r="K74">
            <v>744885666.98589706</v>
          </cell>
          <cell r="L74">
            <v>50062622.365713529</v>
          </cell>
          <cell r="M74">
            <v>76435457.895341992</v>
          </cell>
          <cell r="N74">
            <v>26372835.529628463</v>
          </cell>
          <cell r="O74">
            <v>26372835.529628463</v>
          </cell>
          <cell r="P74">
            <v>26372835.529628463</v>
          </cell>
        </row>
        <row r="75">
          <cell r="B75" t="str">
            <v xml:space="preserve">     7. Marginal Deposit</v>
          </cell>
          <cell r="C75">
            <v>0</v>
          </cell>
          <cell r="D75">
            <v>0</v>
          </cell>
          <cell r="E75">
            <v>0</v>
          </cell>
          <cell r="H75">
            <v>0</v>
          </cell>
          <cell r="I75">
            <v>0</v>
          </cell>
          <cell r="J75">
            <v>0</v>
          </cell>
          <cell r="K75">
            <v>0</v>
          </cell>
          <cell r="L75">
            <v>0</v>
          </cell>
          <cell r="P75">
            <v>0</v>
          </cell>
        </row>
        <row r="76">
          <cell r="B76" t="str">
            <v xml:space="preserve">     8. PPN masukan</v>
          </cell>
          <cell r="C76">
            <v>-5.1157569184307246</v>
          </cell>
          <cell r="D76">
            <v>-3343316650.544251</v>
          </cell>
          <cell r="I76">
            <v>-342675714.17695928</v>
          </cell>
          <cell r="J76">
            <v>-555858435.69614685</v>
          </cell>
          <cell r="K76">
            <v>-555858435.69614685</v>
          </cell>
          <cell r="L76">
            <v>-595908533.5887177</v>
          </cell>
          <cell r="M76">
            <v>-595908533.5887177</v>
          </cell>
          <cell r="N76">
            <v>-595908533.5887177</v>
          </cell>
          <cell r="O76">
            <v>-40050097.892570823</v>
          </cell>
          <cell r="P76">
            <v>-61148366.3162736</v>
          </cell>
        </row>
        <row r="77">
          <cell r="B77" t="str">
            <v xml:space="preserve">     9. Inventaris</v>
          </cell>
          <cell r="C77">
            <v>0</v>
          </cell>
          <cell r="D77">
            <v>0</v>
          </cell>
          <cell r="F77">
            <v>0</v>
          </cell>
          <cell r="H77">
            <v>0</v>
          </cell>
          <cell r="I77">
            <v>0</v>
          </cell>
          <cell r="J77">
            <v>0</v>
          </cell>
          <cell r="K77">
            <v>0</v>
          </cell>
          <cell r="L77">
            <v>0</v>
          </cell>
          <cell r="P77">
            <v>0</v>
          </cell>
        </row>
        <row r="78">
          <cell r="B78" t="str">
            <v xml:space="preserve">    10. Persediaan</v>
          </cell>
          <cell r="C78">
            <v>0</v>
          </cell>
          <cell r="D78">
            <v>0</v>
          </cell>
          <cell r="F78">
            <v>0</v>
          </cell>
          <cell r="G78">
            <v>0</v>
          </cell>
          <cell r="H78">
            <v>0</v>
          </cell>
          <cell r="I78">
            <v>0</v>
          </cell>
          <cell r="J78">
            <v>0</v>
          </cell>
          <cell r="K78">
            <v>0</v>
          </cell>
          <cell r="L78">
            <v>0</v>
          </cell>
          <cell r="P78">
            <v>0</v>
          </cell>
        </row>
        <row r="79">
          <cell r="B79" t="str">
            <v xml:space="preserve">    11. Hutang Termin Member (MC) + Retensi</v>
          </cell>
          <cell r="C79">
            <v>0</v>
          </cell>
          <cell r="D79">
            <v>0</v>
          </cell>
          <cell r="F79">
            <v>0</v>
          </cell>
          <cell r="G79">
            <v>0</v>
          </cell>
          <cell r="H79">
            <v>0</v>
          </cell>
          <cell r="I79">
            <v>0</v>
          </cell>
          <cell r="J79">
            <v>0</v>
          </cell>
          <cell r="K79">
            <v>0</v>
          </cell>
          <cell r="L79">
            <v>0</v>
          </cell>
          <cell r="P79">
            <v>0</v>
          </cell>
        </row>
        <row r="80">
          <cell r="B80" t="str">
            <v xml:space="preserve">    12. Jasa Tabungan / Giro</v>
          </cell>
          <cell r="C80">
            <v>0</v>
          </cell>
          <cell r="D80">
            <v>0</v>
          </cell>
          <cell r="F80">
            <v>0</v>
          </cell>
          <cell r="H80">
            <v>0</v>
          </cell>
          <cell r="I80">
            <v>0</v>
          </cell>
          <cell r="J80">
            <v>0</v>
          </cell>
          <cell r="K80">
            <v>0</v>
          </cell>
          <cell r="L80">
            <v>0</v>
          </cell>
          <cell r="P80">
            <v>0</v>
          </cell>
        </row>
        <row r="81">
          <cell r="B81" t="str">
            <v xml:space="preserve">    13. Saldo Proyek</v>
          </cell>
          <cell r="C81">
            <v>9.6850185552629864E-2</v>
          </cell>
          <cell r="D81">
            <v>1.7881393432617188E-7</v>
          </cell>
          <cell r="H81">
            <v>0</v>
          </cell>
          <cell r="I81">
            <v>0</v>
          </cell>
          <cell r="J81">
            <v>0</v>
          </cell>
          <cell r="K81">
            <v>0</v>
          </cell>
          <cell r="L81">
            <v>0</v>
          </cell>
          <cell r="P81">
            <v>0</v>
          </cell>
        </row>
        <row r="83">
          <cell r="B83" t="str">
            <v>JUMLAH MARK UP :</v>
          </cell>
          <cell r="D83">
            <v>4550035099.7282543</v>
          </cell>
          <cell r="E83">
            <v>29706051.535325743</v>
          </cell>
          <cell r="F83">
            <v>460434027.58985811</v>
          </cell>
          <cell r="G83">
            <v>724529096.15550935</v>
          </cell>
          <cell r="H83">
            <v>724529096.15550935</v>
          </cell>
          <cell r="I83">
            <v>431916004.34426355</v>
          </cell>
          <cell r="J83">
            <v>218733282.82507598</v>
          </cell>
          <cell r="K83">
            <v>248066616.15840924</v>
          </cell>
          <cell r="L83">
            <v>-455639859.68767846</v>
          </cell>
          <cell r="M83">
            <v>-489767024.15804994</v>
          </cell>
          <cell r="N83">
            <v>-538362979.85709679</v>
          </cell>
          <cell r="O83">
            <v>17495455.839050055</v>
          </cell>
          <cell r="P83">
            <v>-33308864.119978469</v>
          </cell>
        </row>
        <row r="85">
          <cell r="A85" t="str">
            <v>IV</v>
          </cell>
          <cell r="B85" t="str">
            <v>JUMLAH PENGELUARAN ( I+II+III )</v>
          </cell>
          <cell r="D85">
            <v>65290018572.445541</v>
          </cell>
          <cell r="E85">
            <v>129706051.53532574</v>
          </cell>
          <cell r="F85">
            <v>7008316426.2692194</v>
          </cell>
          <cell r="G85">
            <v>10057712367.453842</v>
          </cell>
          <cell r="H85">
            <v>10206722941.690929</v>
          </cell>
          <cell r="I85">
            <v>10530509093.76766</v>
          </cell>
          <cell r="J85">
            <v>10433658795.044081</v>
          </cell>
          <cell r="K85">
            <v>10314843738.377415</v>
          </cell>
          <cell r="L85">
            <v>982009834.18041742</v>
          </cell>
          <cell r="M85">
            <v>1136094653.0573397</v>
          </cell>
          <cell r="N85">
            <v>43360957.937378526</v>
          </cell>
          <cell r="O85">
            <v>556961165.83791602</v>
          </cell>
          <cell r="P85">
            <v>656156845.87888765</v>
          </cell>
        </row>
        <row r="86">
          <cell r="B86" t="str">
            <v>JUMLAH PENGELUARAN KOMULATIF</v>
          </cell>
          <cell r="D86">
            <v>65290018572.445534</v>
          </cell>
          <cell r="E86">
            <v>129706051.53532574</v>
          </cell>
          <cell r="F86">
            <v>7138022477.8045454</v>
          </cell>
          <cell r="G86">
            <v>17195734845.258389</v>
          </cell>
          <cell r="H86">
            <v>27402457786.949318</v>
          </cell>
          <cell r="I86">
            <v>37932966880.71698</v>
          </cell>
          <cell r="J86">
            <v>48366625675.761063</v>
          </cell>
          <cell r="K86">
            <v>58681469414.138474</v>
          </cell>
          <cell r="L86">
            <v>59663479248.318893</v>
          </cell>
          <cell r="M86">
            <v>60799573901.376236</v>
          </cell>
          <cell r="N86">
            <v>60842934859.313614</v>
          </cell>
          <cell r="O86">
            <v>61399896025.151527</v>
          </cell>
          <cell r="P86">
            <v>62056052871.030418</v>
          </cell>
        </row>
        <row r="88">
          <cell r="A88" t="str">
            <v>V</v>
          </cell>
          <cell r="B88" t="str">
            <v>SELISIH (I - IV)</v>
          </cell>
          <cell r="D88">
            <v>63294805.271110222</v>
          </cell>
          <cell r="E88">
            <v>-129706051.53532574</v>
          </cell>
          <cell r="F88">
            <v>8527588502.3907976</v>
          </cell>
          <cell r="G88">
            <v>-3593570730.0585089</v>
          </cell>
          <cell r="H88">
            <v>-2208924173.1336403</v>
          </cell>
          <cell r="I88">
            <v>-2244586044.7857628</v>
          </cell>
          <cell r="J88">
            <v>-1859611465.6375742</v>
          </cell>
          <cell r="K88">
            <v>-1740796408.9709082</v>
          </cell>
          <cell r="L88">
            <v>3593138110.9474444</v>
          </cell>
          <cell r="M88">
            <v>-408063107.20542586</v>
          </cell>
          <cell r="N88">
            <v>548329292.49262297</v>
          </cell>
          <cell r="O88">
            <v>-253395195.83252311</v>
          </cell>
          <cell r="P88">
            <v>-352590875.87349474</v>
          </cell>
        </row>
        <row r="90">
          <cell r="A90" t="str">
            <v>VI</v>
          </cell>
          <cell r="B90" t="str">
            <v>SALDO AWAL KAS</v>
          </cell>
          <cell r="D90">
            <v>0</v>
          </cell>
          <cell r="E90">
            <v>0</v>
          </cell>
          <cell r="F90">
            <v>293948.46467426419</v>
          </cell>
          <cell r="G90">
            <v>8397882450.8554716</v>
          </cell>
          <cell r="H90">
            <v>4804311720.7969627</v>
          </cell>
          <cell r="I90">
            <v>2595387547.6633224</v>
          </cell>
          <cell r="J90">
            <v>350801502.87755966</v>
          </cell>
          <cell r="K90">
            <v>91190037.239985466</v>
          </cell>
          <cell r="L90">
            <v>50393628.269077301</v>
          </cell>
          <cell r="M90">
            <v>343531739.21652174</v>
          </cell>
          <cell r="N90">
            <v>15468632.011095881</v>
          </cell>
          <cell r="O90">
            <v>563797924.50371885</v>
          </cell>
          <cell r="P90">
            <v>310402728.67119575</v>
          </cell>
        </row>
        <row r="92">
          <cell r="A92" t="str">
            <v>VII</v>
          </cell>
          <cell r="B92" t="str">
            <v>KREDIT BANK</v>
          </cell>
          <cell r="D92">
            <v>0</v>
          </cell>
          <cell r="E92">
            <v>130000000</v>
          </cell>
          <cell r="F92">
            <v>-130000000</v>
          </cell>
          <cell r="G92">
            <v>0</v>
          </cell>
          <cell r="H92">
            <v>0</v>
          </cell>
          <cell r="I92">
            <v>0</v>
          </cell>
          <cell r="J92">
            <v>1600000000</v>
          </cell>
          <cell r="K92">
            <v>1700000000</v>
          </cell>
          <cell r="L92">
            <v>-3300000000</v>
          </cell>
          <cell r="M92">
            <v>80000000</v>
          </cell>
          <cell r="N92">
            <v>0</v>
          </cell>
          <cell r="O92">
            <v>0</v>
          </cell>
          <cell r="P92">
            <v>120000000</v>
          </cell>
        </row>
        <row r="94">
          <cell r="A94" t="str">
            <v>VIII</v>
          </cell>
          <cell r="B94" t="str">
            <v>SALDO AKHIR KAS (V+VI+VII)</v>
          </cell>
          <cell r="D94">
            <v>63294805.271110237</v>
          </cell>
          <cell r="E94">
            <v>293948.46467426419</v>
          </cell>
          <cell r="F94">
            <v>8397882450.8554716</v>
          </cell>
          <cell r="G94">
            <v>4804311720.7969627</v>
          </cell>
          <cell r="H94">
            <v>2595387547.6633224</v>
          </cell>
          <cell r="I94">
            <v>350801502.87755966</v>
          </cell>
          <cell r="J94">
            <v>91190037.239985466</v>
          </cell>
          <cell r="K94">
            <v>50393628.269077301</v>
          </cell>
          <cell r="L94">
            <v>343531739.21652174</v>
          </cell>
          <cell r="M94">
            <v>15468632.011095881</v>
          </cell>
          <cell r="N94">
            <v>563797924.50371885</v>
          </cell>
          <cell r="O94">
            <v>310402728.67119575</v>
          </cell>
          <cell r="P94">
            <v>77811852.797701001</v>
          </cell>
        </row>
        <row r="96">
          <cell r="A96" t="str">
            <v/>
          </cell>
          <cell r="B96" t="str">
            <v>Saldo Kredit</v>
          </cell>
          <cell r="E96">
            <v>130000000</v>
          </cell>
          <cell r="F96">
            <v>0</v>
          </cell>
          <cell r="G96">
            <v>0</v>
          </cell>
          <cell r="H96">
            <v>0</v>
          </cell>
          <cell r="I96">
            <v>0</v>
          </cell>
          <cell r="J96">
            <v>1600000000</v>
          </cell>
          <cell r="K96">
            <v>3300000000</v>
          </cell>
          <cell r="L96">
            <v>0</v>
          </cell>
          <cell r="M96">
            <v>80000000</v>
          </cell>
          <cell r="N96">
            <v>80000000</v>
          </cell>
          <cell r="O96">
            <v>80000000</v>
          </cell>
          <cell r="P96">
            <v>200000000</v>
          </cell>
        </row>
        <row r="97">
          <cell r="P97">
            <v>3267665668.8858318</v>
          </cell>
        </row>
        <row r="98">
          <cell r="B98" t="str">
            <v>Keuntungan Murni =</v>
          </cell>
          <cell r="C98">
            <v>0</v>
          </cell>
          <cell r="D98">
            <v>0</v>
          </cell>
          <cell r="P98">
            <v>-122188147.202299</v>
          </cell>
        </row>
        <row r="99">
          <cell r="P99">
            <v>-3389853816.088131</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391.xml><?xml version="1.0" encoding="utf-8"?>
<externalLink xmlns="http://schemas.openxmlformats.org/spreadsheetml/2006/main">
  <externalBook xmlns:r="http://schemas.openxmlformats.org/officeDocument/2006/relationships" r:id="rId1">
    <sheetNames>
      <sheetName val="Sum"/>
      <sheetName val="RAB"/>
      <sheetName val="Basic"/>
      <sheetName val="Prod"/>
      <sheetName val="Alat Kcl"/>
      <sheetName val="Sum Equip"/>
      <sheetName val="Anls G"/>
      <sheetName val="Anls HS"/>
      <sheetName val="Sch"/>
      <sheetName val="Rek1"/>
      <sheetName val="PRD1-4"/>
      <sheetName val="PRD1-5"/>
      <sheetName val="Dash Board"/>
      <sheetName val="ABCD"/>
      <sheetName val="D"/>
      <sheetName val="E-H"/>
      <sheetName val="HrgSat"/>
      <sheetName val="Gaji"/>
      <sheetName val="Evl D-H"/>
      <sheetName val="AnlHSSub"/>
      <sheetName val="AnlHSG"/>
      <sheetName val="P1"/>
      <sheetName val="DW"/>
      <sheetName val="Dev"/>
      <sheetName val="Sheet1"/>
    </sheetNames>
    <sheetDataSet>
      <sheetData sheetId="0" refreshError="1"/>
      <sheetData sheetId="1" refreshError="1"/>
      <sheetData sheetId="2" refreshError="1">
        <row r="45">
          <cell r="F45">
            <v>12000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92.xml><?xml version="1.0" encoding="utf-8"?>
<externalLink xmlns="http://schemas.openxmlformats.org/spreadsheetml/2006/main">
  <externalBook xmlns:r="http://schemas.openxmlformats.org/officeDocument/2006/relationships" r:id="rId1">
    <sheetNames>
      <sheetName val="Casting Yard"/>
      <sheetName val="TS&amp;BEK"/>
      <sheetName val="u-gird"/>
      <sheetName val="fw-ugirder"/>
      <sheetName val="CY"/>
      <sheetName val="map"/>
      <sheetName val="ref"/>
      <sheetName val="simak"/>
      <sheetName val="rkp"/>
      <sheetName val="boq"/>
      <sheetName val="mob"/>
      <sheetName val="anal"/>
      <sheetName val="7.1(3)"/>
      <sheetName val="antek"/>
      <sheetName val="plant"/>
      <sheetName val="mpu"/>
      <sheetName val="sub"/>
      <sheetName val="harsat"/>
      <sheetName val="pos4"/>
      <sheetName val="pos5"/>
      <sheetName val="pos6"/>
      <sheetName val="pos7"/>
      <sheetName val="pos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43">
          <cell r="K43">
            <v>5690</v>
          </cell>
        </row>
      </sheetData>
      <sheetData sheetId="18" refreshError="1"/>
      <sheetData sheetId="19" refreshError="1"/>
      <sheetData sheetId="20" refreshError="1"/>
      <sheetData sheetId="21" refreshError="1"/>
      <sheetData sheetId="22" refreshError="1"/>
    </sheetDataSet>
  </externalBook>
</externalLink>
</file>

<file path=xl/externalLinks/externalLink393.xml><?xml version="1.0" encoding="utf-8"?>
<externalLink xmlns="http://schemas.openxmlformats.org/spreadsheetml/2006/main">
  <externalBook xmlns:r="http://schemas.openxmlformats.org/officeDocument/2006/relationships" r:id="rId1">
    <sheetNames>
      <sheetName val="diagram"/>
      <sheetName val="Rekap Biaya"/>
      <sheetName val="UMUM"/>
      <sheetName val="BASIC"/>
      <sheetName val="Schedul"/>
      <sheetName val="Kuantitas &amp; Harga"/>
      <sheetName val="MPU"/>
      <sheetName val="Subkon"/>
      <sheetName val="MOS"/>
      <sheetName val="%"/>
      <sheetName val="Pekerjaan Utama"/>
      <sheetName val="DIV 1"/>
      <sheetName val="Curve &quot; S &quot;"/>
      <sheetName val="action plan (3)"/>
      <sheetName val="Mo_alat"/>
      <sheetName val="Prog kerj (3)"/>
      <sheetName val="DIV 1 (LALU LINTAS)"/>
      <sheetName val="DIV 1 (JEMBATAN SEMENTARA)"/>
      <sheetName val="DIV 2"/>
      <sheetName val="DIV 3"/>
      <sheetName val="DIV 4"/>
      <sheetName val="DIV 5"/>
      <sheetName val="DIV 6"/>
      <sheetName val="DIV 6 (ASBUTON)"/>
      <sheetName val="DIV 7"/>
      <sheetName val="DIV 7 NP(2)"/>
      <sheetName val="DIV 8"/>
      <sheetName val="DIV 9"/>
      <sheetName val="DIV 10"/>
      <sheetName val="DIV 10 (KUANTITAS)"/>
      <sheetName val="DIV 10 (ANALISA HSP)"/>
      <sheetName val="ALAT"/>
      <sheetName val="Konf"/>
      <sheetName val="ALAT 2"/>
      <sheetName val="AGRE HALUS&amp;KASAR"/>
      <sheetName val="AGRE KLS A"/>
      <sheetName val="AGRE KLS B"/>
      <sheetName val="AGRE KLS C"/>
      <sheetName val="QUARRY"/>
      <sheetName val="GAJI"/>
      <sheetName val="kaver"/>
      <sheetName val="STRUKTU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394.xml><?xml version="1.0" encoding="utf-8"?>
<externalLink xmlns="http://schemas.openxmlformats.org/spreadsheetml/2006/main">
  <externalBook xmlns:r="http://schemas.openxmlformats.org/officeDocument/2006/relationships" r:id="rId1">
    <sheetNames>
      <sheetName val="cover"/>
      <sheetName val="DRUP Oke"/>
      <sheetName val="Rekap"/>
      <sheetName val="Analis"/>
      <sheetName val="H.bh"/>
    </sheetNames>
    <sheetDataSet>
      <sheetData sheetId="0"/>
      <sheetData sheetId="1"/>
      <sheetData sheetId="2"/>
      <sheetData sheetId="3">
        <row r="477">
          <cell r="E477" t="str">
            <v xml:space="preserve">Beton Bertulang Top Gevel </v>
          </cell>
        </row>
      </sheetData>
      <sheetData sheetId="4"/>
    </sheetDataSet>
  </externalBook>
</externalLink>
</file>

<file path=xl/externalLinks/externalLink395.xml><?xml version="1.0" encoding="utf-8"?>
<externalLink xmlns="http://schemas.openxmlformats.org/spreadsheetml/2006/main">
  <externalBook xmlns:r="http://schemas.openxmlformats.org/officeDocument/2006/relationships" r:id="rId1">
    <sheetNames>
      <sheetName val="Lampiran"/>
      <sheetName val="time_schedule"/>
      <sheetName val="Rekap Jalan"/>
      <sheetName val="RAB Jalan"/>
      <sheetName val="Rekap Kb. Putih"/>
      <sheetName val="RAB Kb. Putih"/>
      <sheetName val="Rekap Panji"/>
      <sheetName val="RAB Panji"/>
      <sheetName val="Rekap Sp. Kapau"/>
      <sheetName val="RAB Sp. Kapau"/>
      <sheetName val="Rekap Koto Baru"/>
      <sheetName val="RAB Koto Baru"/>
      <sheetName val="Koefisien-bahan"/>
      <sheetName val="Anal-onsite"/>
      <sheetName val="Konfirmasi-kap"/>
      <sheetName val="daftar-peralatan"/>
      <sheetName val="daftar-personil"/>
      <sheetName val="Sub-kontrak"/>
      <sheetName val="Bukan Pegawai Negeri"/>
      <sheetName val="Mata Pemb Utama"/>
      <sheetName val="Upah&amp;Bahan"/>
      <sheetName val="Analisa ALat"/>
      <sheetName val="Anal. Harga Bahan"/>
      <sheetName val="Analisa1-10"/>
      <sheetName val="Analisa Harga Pek."/>
      <sheetName val="Anal-Teknik"/>
      <sheetName val="Anal Koef Bab 1-5"/>
      <sheetName val="Anal Koef Bab 6-10"/>
      <sheetName val="struktur"/>
      <sheetName val="data-pendukung"/>
      <sheetName val="anl gedu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396.xml><?xml version="1.0" encoding="utf-8"?>
<externalLink xmlns="http://schemas.openxmlformats.org/spreadsheetml/2006/main">
  <externalBook xmlns:r="http://schemas.openxmlformats.org/officeDocument/2006/relationships" r:id="rId1">
    <sheetNames>
      <sheetName val="MAP"/>
      <sheetName val="61004"/>
      <sheetName val="61005"/>
      <sheetName val="61006"/>
      <sheetName val="61007"/>
      <sheetName val="61008"/>
      <sheetName val="Rek-Thp II"/>
      <sheetName val="BOQ-Thp II"/>
      <sheetName val="An-Real"/>
      <sheetName val="An-Tek"/>
      <sheetName val="ANALISA"/>
      <sheetName val="Uph,Bh,Alt"/>
      <sheetName val="H.DASAR"/>
      <sheetName val="BEKIST"/>
      <sheetName val="REKAP"/>
      <sheetName val="BQ"/>
      <sheetName val="DASH"/>
      <sheetName val="BA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5">
          <cell r="K5">
            <v>1</v>
          </cell>
        </row>
      </sheetData>
      <sheetData sheetId="13" refreshError="1"/>
      <sheetData sheetId="14" refreshError="1"/>
      <sheetData sheetId="15" refreshError="1"/>
      <sheetData sheetId="16" refreshError="1"/>
      <sheetData sheetId="17" refreshError="1"/>
    </sheetDataSet>
  </externalBook>
</externalLink>
</file>

<file path=xl/externalLinks/externalLink397.xml><?xml version="1.0" encoding="utf-8"?>
<externalLink xmlns="http://schemas.openxmlformats.org/spreadsheetml/2006/main">
  <externalBook xmlns:r="http://schemas.openxmlformats.org/officeDocument/2006/relationships" r:id="rId1">
    <sheetNames>
      <sheetName val="rekap"/>
      <sheetName val="B o Q"/>
      <sheetName val="anlsa"/>
      <sheetName val="a-2"/>
      <sheetName val="a-3"/>
      <sheetName val="a-4"/>
      <sheetName val="analisa teknik"/>
      <sheetName val="Upah&amp;Bhn"/>
      <sheetName val="Anl.bahan"/>
      <sheetName val="CURVA S "/>
      <sheetName val="CURVA balok"/>
      <sheetName val="anlsa alat"/>
    </sheetNames>
    <sheetDataSet>
      <sheetData sheetId="0"/>
      <sheetData sheetId="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ow r="11">
          <cell r="AW11">
            <v>372059</v>
          </cell>
        </row>
        <row r="22">
          <cell r="AW22">
            <v>246798</v>
          </cell>
        </row>
        <row r="187">
          <cell r="BP187">
            <v>330000000</v>
          </cell>
        </row>
      </sheetData>
    </sheetDataSet>
  </externalBook>
</externalLink>
</file>

<file path=xl/externalLinks/externalLink398.xml><?xml version="1.0" encoding="utf-8"?>
<externalLink xmlns="http://schemas.openxmlformats.org/spreadsheetml/2006/main">
  <externalBook xmlns:r="http://schemas.openxmlformats.org/officeDocument/2006/relationships" r:id="rId1">
    <sheetNames>
      <sheetName val="Rekap all"/>
      <sheetName val="Upah"/>
      <sheetName val="Analisa (2)"/>
      <sheetName val="Analisa (3)"/>
      <sheetName val="RAB"/>
      <sheetName val="SCEDUL "/>
      <sheetName val="SCEDUL BHN"/>
      <sheetName val="SCEDUL personil"/>
      <sheetName val="SCEDUL ALAT"/>
      <sheetName val="MATA PMBYRN"/>
      <sheetName val="Anl Tknis"/>
      <sheetName val="dftr kuantitas klmpk"/>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399.xml><?xml version="1.0" encoding="utf-8"?>
<externalLink xmlns="http://schemas.openxmlformats.org/spreadsheetml/2006/main">
  <externalBook xmlns:r="http://schemas.openxmlformats.org/officeDocument/2006/relationships" r:id="rId1">
    <sheetNames>
      <sheetName val="Rekapitulasi"/>
      <sheetName val="ANALISA"/>
      <sheetName val="HSAlat"/>
      <sheetName val="HSPekerja"/>
      <sheetName val="HSBahan"/>
      <sheetName val="hps"/>
      <sheetName val="hps ksng"/>
      <sheetName val="buoy"/>
      <sheetName val="Rekapksng"/>
      <sheetName val="pabrik"/>
      <sheetName val="sub"/>
      <sheetName val="Anlksg"/>
    </sheetNames>
    <sheetDataSet>
      <sheetData sheetId="0" refreshError="1"/>
      <sheetData sheetId="1">
        <row r="53">
          <cell r="H53">
            <v>474690</v>
          </cell>
        </row>
      </sheetData>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00.xml><?xml version="1.0" encoding="utf-8"?>
<externalLink xmlns="http://schemas.openxmlformats.org/spreadsheetml/2006/main">
  <externalBook xmlns:r="http://schemas.openxmlformats.org/officeDocument/2006/relationships" r:id="rId1">
    <sheetNames>
      <sheetName val="LS-Rutin"/>
      <sheetName val="Kuantitas"/>
      <sheetName val="Analisa HSP"/>
    </sheetNames>
    <sheetDataSet>
      <sheetData sheetId="0" refreshError="1"/>
      <sheetData sheetId="1" refreshError="1"/>
      <sheetData sheetId="2" refreshError="1">
        <row r="231">
          <cell r="U231">
            <v>1365845.2060548861</v>
          </cell>
        </row>
      </sheetData>
    </sheetDataSet>
  </externalBook>
</externalLink>
</file>

<file path=xl/externalLinks/externalLink401.xml><?xml version="1.0" encoding="utf-8"?>
<externalLink xmlns="http://schemas.openxmlformats.org/spreadsheetml/2006/main">
  <externalBook xmlns:r="http://schemas.openxmlformats.org/officeDocument/2006/relationships" r:id="rId1">
    <sheetNames>
      <sheetName val="0000"/>
      <sheetName val="XXXX"/>
      <sheetName val="Penawaran"/>
      <sheetName val="Ls-Mobilisasi (OK)"/>
      <sheetName val="SAT-DAS"/>
      <sheetName val="Ur-Anl (ok punya)"/>
      <sheetName val="Rekap"/>
      <sheetName val="R A B"/>
      <sheetName val="Daf Kuan &amp; Harga"/>
      <sheetName val="Analisa (ok punya)"/>
      <sheetName val="Anl-Alt (2)"/>
      <sheetName val="Lamp-11 (Sub-kont) ok"/>
      <sheetName val="Lamp-1 (Schedule ok"/>
      <sheetName val="Lamp-1 (Schedule2)ok"/>
      <sheetName val="Data Personalia"/>
      <sheetName val="Anl-Bhn (ok)"/>
      <sheetName val="Lamp-14 -Hit-Alt"/>
      <sheetName val="Lamp-13-Pengg Alat"/>
      <sheetName val="Lamp-4 (Pemel. Rutin)"/>
      <sheetName val="Lamp-5 (On Site)"/>
      <sheetName val="Lamp-6 (Plant)"/>
      <sheetName val="Lamp-7 (Df-Utm) ok"/>
      <sheetName val="Lamp-8 (Kont Seleksi)"/>
      <sheetName val="Lamp-9 (Df-Alat)"/>
      <sheetName val="Lamp-14 (Lamp-Penaw) O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402.xml><?xml version="1.0" encoding="utf-8"?>
<externalLink xmlns="http://schemas.openxmlformats.org/spreadsheetml/2006/main">
  <externalBook xmlns:r="http://schemas.openxmlformats.org/officeDocument/2006/relationships" r:id="rId1">
    <sheetNames>
      <sheetName val="Spl"/>
      <sheetName val="Rekapitulasi"/>
      <sheetName val="Rab Sianjo"/>
      <sheetName val="APP"/>
      <sheetName val="Dafhrg"/>
      <sheetName val="DafhrgAPP"/>
      <sheetName val="Anhs"/>
      <sheetName val="AnhsAPP"/>
      <sheetName val="Biaya alat"/>
      <sheetName val="Anlalat"/>
      <sheetName val="Bya alat APP"/>
      <sheetName val="Prod.alat"/>
      <sheetName val="anls Hrga Sat Btn Cyclpe"/>
      <sheetName val="Neg"/>
      <sheetName val="AnlTeknis"/>
      <sheetName val="Sch"/>
    </sheetNames>
    <sheetDataSet>
      <sheetData sheetId="0"/>
      <sheetData sheetId="1"/>
      <sheetData sheetId="2"/>
      <sheetData sheetId="3"/>
      <sheetData sheetId="4">
        <row r="97">
          <cell r="H97">
            <v>15500</v>
          </cell>
        </row>
      </sheetData>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403.xml><?xml version="1.0" encoding="utf-8"?>
<externalLink xmlns="http://schemas.openxmlformats.org/spreadsheetml/2006/main">
  <externalBook xmlns:r="http://schemas.openxmlformats.org/officeDocument/2006/relationships" r:id="rId1">
    <sheetNames>
      <sheetName val="Upah"/>
      <sheetName val="Analisa"/>
      <sheetName val="rekap"/>
      <sheetName val="V.kantor"/>
      <sheetName val="Kantor"/>
      <sheetName val="V.Kom"/>
      <sheetName val="komp"/>
      <sheetName val="V.rkb"/>
      <sheetName val="2rkb1"/>
      <sheetName val="2rkb2"/>
      <sheetName val="V.mus"/>
      <sheetName val="mus"/>
      <sheetName val="vr.g"/>
      <sheetName val="r.gr"/>
      <sheetName val="r.g betul"/>
      <sheetName val="vr.k"/>
      <sheetName val="rk"/>
      <sheetName val="non standar"/>
      <sheetName val="L.fisika"/>
      <sheetName val="MCK"/>
      <sheetName val="Selasar"/>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04.xml><?xml version="1.0" encoding="utf-8"?>
<externalLink xmlns="http://schemas.openxmlformats.org/spreadsheetml/2006/main">
  <externalBook xmlns:r="http://schemas.openxmlformats.org/officeDocument/2006/relationships" r:id="rId1">
    <sheetNames>
      <sheetName val="Penawaran"/>
      <sheetName val="DKH"/>
      <sheetName val="Daftar Harga"/>
      <sheetName val="HSP"/>
      <sheetName val="Analisa Alat"/>
      <sheetName val="Schedule"/>
      <sheetName val="Metode"/>
      <sheetName val="Peralatan"/>
      <sheetName val="Personil"/>
      <sheetName val="Orgnasi"/>
    </sheetNames>
    <sheetDataSet>
      <sheetData sheetId="0" refreshError="1"/>
      <sheetData sheetId="1" refreshError="1"/>
      <sheetData sheetId="2" refreshError="1">
        <row r="38">
          <cell r="G38">
            <v>12500</v>
          </cell>
        </row>
      </sheetData>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05.xml><?xml version="1.0" encoding="utf-8"?>
<externalLink xmlns="http://schemas.openxmlformats.org/spreadsheetml/2006/main">
  <externalBook xmlns:r="http://schemas.openxmlformats.org/officeDocument/2006/relationships" r:id="rId1">
    <sheetNames>
      <sheetName val="CH"/>
      <sheetName val="Surat"/>
      <sheetName val="Rekap"/>
      <sheetName val="BOQ"/>
      <sheetName val="DS"/>
      <sheetName val="Jadwal"/>
      <sheetName val="Ana. PU"/>
      <sheetName val="ANA mob"/>
      <sheetName val="ANA Rutin"/>
      <sheetName val="MOS"/>
      <sheetName val="Confirm"/>
      <sheetName val="DPU"/>
      <sheetName val="data"/>
      <sheetName val="alat"/>
      <sheetName val="staff"/>
      <sheetName val="Sub-Kont"/>
      <sheetName val="HSD"/>
      <sheetName val="Met-PU-3.2 (2)"/>
      <sheetName val="Met-PU-5.1 (1)"/>
      <sheetName val="Met-PU-5.1 (2)"/>
      <sheetName val="Met-PU-6.3 (5)"/>
      <sheetName val="Met-PU-6.3 (6)"/>
      <sheetName val="Met-PU-6.3 (7)"/>
      <sheetName val="Met-PU-7.10 (3)"/>
      <sheetName val="Alamat"/>
      <sheetName val="LP-1"/>
      <sheetName val="LP-2"/>
      <sheetName val="LP-3"/>
      <sheetName val="Schedule"/>
      <sheetName val="IND"/>
    </sheetNames>
    <sheetDataSet>
      <sheetData sheetId="0"/>
      <sheetData sheetId="1" refreshError="1"/>
      <sheetData sheetId="2">
        <row r="32">
          <cell r="I32">
            <v>5353033488.25</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406.xml><?xml version="1.0" encoding="utf-8"?>
<externalLink xmlns="http://schemas.openxmlformats.org/spreadsheetml/2006/main">
  <externalBook xmlns:r="http://schemas.openxmlformats.org/officeDocument/2006/relationships" r:id="rId1">
    <sheetNames>
      <sheetName val="REKAP"/>
      <sheetName val="BQ"/>
      <sheetName val="BQ (2)"/>
      <sheetName val="Anl-Alt"/>
      <sheetName val="SAT-DAS"/>
      <sheetName val="Anl-Bhn"/>
      <sheetName val="Lamp-2 (Anl-1)"/>
      <sheetName val="Urai-Anl (1)"/>
      <sheetName val="Urai-Anl (2)"/>
      <sheetName val="Lamp-3b"/>
      <sheetName val="Lamp-1(Schedul)"/>
      <sheetName val="Lamp-4"/>
      <sheetName val="On-Site"/>
      <sheetName val="Lamp-6a"/>
      <sheetName val="Lamp-6b"/>
      <sheetName val="Lamp-7"/>
      <sheetName val="Lamp-8"/>
      <sheetName val="Lamp-13"/>
      <sheetName val="Lamp-9"/>
      <sheetName val="Lamp-10"/>
      <sheetName val="Lamp-11"/>
      <sheetName val="Lamp-12"/>
      <sheetName val="Lamp-14"/>
      <sheetName val="Anl-Alt "/>
      <sheetName val="D"/>
      <sheetName val="M"/>
      <sheetName val="Analisa (ok punya)"/>
      <sheetName val="DHSD"/>
      <sheetName val="Penawaran"/>
      <sheetName val="Rekap Derecost"/>
      <sheetName val="BQ(Derecost)"/>
      <sheetName val="Lamp-3a(Analisa)"/>
      <sheetName val="Lamp-3b(Ur-Anl)"/>
      <sheetName val="Sheet3"/>
      <sheetName val="0000"/>
      <sheetName val="XXXX"/>
      <sheetName val="Ls-Mobilisasi (OK)"/>
      <sheetName val="Ur-Anl (ok punya)"/>
      <sheetName val="Kuan&amp;Harga(BQ)"/>
      <sheetName val="Lamp-1 (Schedule ok"/>
      <sheetName val="Anl-Bhn (ok)"/>
      <sheetName val="Lamp-14 -Hit-Alt"/>
      <sheetName val="Lamp-13-Pengg Alat"/>
      <sheetName val="Lamp-4 (Pemel. Rutin)"/>
      <sheetName val="Lamp-5 (On Site)"/>
      <sheetName val="Lamp-6 (Plant)"/>
      <sheetName val="Lamp-7 (Df-Utm) ok"/>
      <sheetName val="Lamp-8 (Kont Seleksi)"/>
      <sheetName val="Lamp-9 (Df-Alat)"/>
      <sheetName val="Lamp-11 (Sub-kont) ok"/>
      <sheetName val="Lamp-14 (Lamp-Penaw) OK"/>
      <sheetName val="Ur-Anl (ok )"/>
      <sheetName val="Analisa (ok)"/>
      <sheetName val="Kuan&amp;Harga"/>
      <sheetName val="DFT UPAH &amp; BAHAN"/>
      <sheetName val="Analisa (ok) (2)"/>
      <sheetName val="Basic Price"/>
      <sheetName val="alat"/>
      <sheetName val="div-5"/>
      <sheetName val="Kuantitas &amp; Harga"/>
      <sheetName val="Mobilisasi"/>
      <sheetName val="Rekap Biaya"/>
    </sheetNames>
    <sheetDataSet>
      <sheetData sheetId="0" refreshError="1"/>
      <sheetData sheetId="1" refreshError="1"/>
      <sheetData sheetId="2" refreshError="1"/>
      <sheetData sheetId="3" refreshError="1"/>
      <sheetData sheetId="4" refreshError="1">
        <row r="33">
          <cell r="J33">
            <v>6300</v>
          </cell>
        </row>
        <row r="52">
          <cell r="J52">
            <v>205508.15527635367</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407.xml><?xml version="1.0" encoding="utf-8"?>
<externalLink xmlns="http://schemas.openxmlformats.org/spreadsheetml/2006/main">
  <externalBook xmlns:r="http://schemas.openxmlformats.org/officeDocument/2006/relationships" r:id="rId1">
    <sheetNames>
      <sheetName val="Rekap Biaya"/>
      <sheetName val="Kuantitas &amp; Harga"/>
      <sheetName val="Pekerjaan Utama"/>
      <sheetName val="%"/>
    </sheetNames>
    <sheetDataSet>
      <sheetData sheetId="0"/>
      <sheetData sheetId="1">
        <row r="46">
          <cell r="G46">
            <v>638024278.14999998</v>
          </cell>
        </row>
      </sheetData>
      <sheetData sheetId="2"/>
      <sheetData sheetId="3"/>
    </sheetDataSet>
  </externalBook>
</externalLink>
</file>

<file path=xl/externalLinks/externalLink408.xml><?xml version="1.0" encoding="utf-8"?>
<externalLink xmlns="http://schemas.openxmlformats.org/spreadsheetml/2006/main">
  <externalBook xmlns:r="http://schemas.openxmlformats.org/officeDocument/2006/relationships" r:id="rId1">
    <sheetNames>
      <sheetName val="Menu"/>
      <sheetName val="Cover"/>
      <sheetName val="Surat"/>
      <sheetName val="Rekap Bill"/>
      <sheetName val="Bill"/>
      <sheetName val="Analisa Harga"/>
      <sheetName val="Anl.Hrg Ls"/>
      <sheetName val="HARGA DASAR"/>
      <sheetName val="H.Dsr update"/>
      <sheetName val="Anl.Teknis"/>
      <sheetName val="CPM"/>
      <sheetName val="skedul"/>
      <sheetName val="Sheet1"/>
      <sheetName val="Sheet9"/>
      <sheetName val="SKEDUL B"/>
      <sheetName val="Sheet6"/>
      <sheetName val="Sheet5"/>
      <sheetName val="Sheet2"/>
      <sheetName val="Sheet4"/>
      <sheetName val="Skdl-1"/>
    </sheetNames>
    <sheetDataSet>
      <sheetData sheetId="0" refreshError="1"/>
      <sheetData sheetId="1"/>
      <sheetData sheetId="2"/>
      <sheetData sheetId="3" refreshError="1"/>
      <sheetData sheetId="4"/>
      <sheetData sheetId="5"/>
      <sheetData sheetId="6"/>
      <sheetData sheetId="7" refreshError="1"/>
      <sheetData sheetId="8"/>
      <sheetData sheetId="9"/>
      <sheetData sheetId="10"/>
      <sheetData sheetId="11"/>
      <sheetData sheetId="12" refreshError="1"/>
      <sheetData sheetId="13"/>
      <sheetData sheetId="14"/>
      <sheetData sheetId="15"/>
      <sheetData sheetId="16"/>
      <sheetData sheetId="17"/>
      <sheetData sheetId="18"/>
      <sheetData sheetId="19" refreshError="1"/>
    </sheetDataSet>
  </externalBook>
</externalLink>
</file>

<file path=xl/externalLinks/externalLink409.xml><?xml version="1.0" encoding="utf-8"?>
<externalLink xmlns="http://schemas.openxmlformats.org/spreadsheetml/2006/main">
  <externalBook xmlns:r="http://schemas.openxmlformats.org/officeDocument/2006/relationships" r:id="rId1">
    <sheetNames>
      <sheetName val="Analisa Alat"/>
      <sheetName val="Sheet1"/>
      <sheetName val="Harga &amp; Bahan "/>
      <sheetName val="An. Alat"/>
      <sheetName val="NP"/>
      <sheetName val="Analisa"/>
      <sheetName val="Rab"/>
      <sheetName val="rEKAP"/>
      <sheetName val="Sekedul pak lah"/>
      <sheetName val="Pak Lah Anas tek"/>
      <sheetName val="Anas Tek"/>
      <sheetName val="jadwal"/>
      <sheetName val="Anal.Teknik"/>
    </sheetNames>
    <sheetDataSet>
      <sheetData sheetId="0"/>
      <sheetData sheetId="1"/>
      <sheetData sheetId="2"/>
      <sheetData sheetId="3" refreshError="1"/>
      <sheetData sheetId="4" refreshError="1"/>
      <sheetData sheetId="5"/>
      <sheetData sheetId="6"/>
      <sheetData sheetId="7"/>
      <sheetData sheetId="8"/>
      <sheetData sheetId="9"/>
      <sheetData sheetId="10"/>
      <sheetData sheetId="11"/>
      <sheetData sheetId="12"/>
    </sheetDataSet>
  </externalBook>
</externalLink>
</file>

<file path=xl/externalLinks/externalLink410.xml><?xml version="1.0" encoding="utf-8"?>
<externalLink xmlns="http://schemas.openxmlformats.org/spreadsheetml/2006/main">
  <externalBook xmlns:r="http://schemas.openxmlformats.org/officeDocument/2006/relationships" r:id="rId1">
    <sheetNames>
      <sheetName val="0000"/>
      <sheetName val="1000"/>
      <sheetName val="Rekap TOT"/>
      <sheetName val="Rekap kntr"/>
      <sheetName val="KANTR"/>
      <sheetName val="Rekap 3 rkb"/>
      <sheetName val="3 rkb"/>
      <sheetName val="Rekaplabkom"/>
      <sheetName val="Lab Kom"/>
      <sheetName val="Rekaplabbhs"/>
      <sheetName val="Lab Bhs"/>
      <sheetName val="Rekaplabipa"/>
      <sheetName val="Lab ipa"/>
      <sheetName val="Rekap Lab Ktrpln"/>
      <sheetName val="Lab Ktrpln"/>
      <sheetName val="Rekapustaka"/>
      <sheetName val="pustaka"/>
      <sheetName val="Rekap AS PUTRI"/>
      <sheetName val="AS PUTRI"/>
      <sheetName val="Rekap AS PUTRA"/>
      <sheetName val="V-L.KIM"/>
      <sheetName val="V-L.FIS"/>
      <sheetName val="AS PUTRA"/>
      <sheetName val="V-PJG"/>
      <sheetName val="Rekap rmh guru"/>
      <sheetName val="RMH D.GURU"/>
      <sheetName val="Rekap rmh PENJAGA"/>
      <sheetName val="RMH penjaga"/>
      <sheetName val="Rekap mushalla"/>
      <sheetName val="mushalla"/>
      <sheetName val="Rekap pos jaga"/>
      <sheetName val="pos jaga"/>
      <sheetName val="Rekap km ptra"/>
      <sheetName val="KM Ptra"/>
      <sheetName val="Rekap km ptri"/>
      <sheetName val="KM Ptri"/>
      <sheetName val="Rekap dapur"/>
      <sheetName val="DAPUR"/>
      <sheetName val="Rekap rmh tamu"/>
      <sheetName val="RMH tamu"/>
      <sheetName val="Rekap rkb lt2"/>
      <sheetName val="RKB LT2"/>
      <sheetName val="Rekap asrma ptri lt2"/>
      <sheetName val="asrma ptri lt2"/>
      <sheetName val="Analisa"/>
      <sheetName val="Upah"/>
      <sheetName val="SCEDUL KTR"/>
      <sheetName val="MATA PMBYRN"/>
      <sheetName val="DFTR UPAH"/>
      <sheetName val="DFTR BHN"/>
      <sheetName val="Anl Tknis"/>
      <sheetName val="SCEDUL BHN"/>
      <sheetName val="SCEDUL ALAT"/>
      <sheetName val="SCEDUL personil"/>
      <sheetName val="dftr kuantitas klmpk"/>
      <sheetName val="PRODUKSI-ALAT"/>
      <sheetName val="V-WC"/>
      <sheetName val="V-KTR"/>
      <sheetName val="V-3RKB"/>
      <sheetName val="V-PS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411.xml><?xml version="1.0" encoding="utf-8"?>
<externalLink xmlns="http://schemas.openxmlformats.org/spreadsheetml/2006/main">
  <externalBook xmlns:r="http://schemas.openxmlformats.org/officeDocument/2006/relationships" r:id="rId1">
    <sheetNames>
      <sheetName val="DBoard"/>
      <sheetName val="Rekap"/>
      <sheetName val="RAB"/>
      <sheetName val="Harsat"/>
      <sheetName val="BD_Alat"/>
      <sheetName val="Analisa"/>
      <sheetName val="An_Alat"/>
      <sheetName val="EFGH"/>
    </sheetNames>
    <sheetDataSet>
      <sheetData sheetId="0" refreshError="1"/>
      <sheetData sheetId="1" refreshError="1"/>
      <sheetData sheetId="2" refreshError="1"/>
      <sheetData sheetId="3" refreshError="1">
        <row r="21">
          <cell r="H21">
            <v>32500</v>
          </cell>
        </row>
      </sheetData>
      <sheetData sheetId="4" refreshError="1"/>
      <sheetData sheetId="5" refreshError="1"/>
      <sheetData sheetId="6" refreshError="1"/>
      <sheetData sheetId="7" refreshError="1"/>
    </sheetDataSet>
  </externalBook>
</externalLink>
</file>

<file path=xl/externalLinks/externalLink412.xml><?xml version="1.0" encoding="utf-8"?>
<externalLink xmlns="http://schemas.openxmlformats.org/spreadsheetml/2006/main">
  <externalBook xmlns:r="http://schemas.openxmlformats.org/officeDocument/2006/relationships" r:id="rId1">
    <sheetNames>
      <sheetName val="Mars"/>
      <sheetName val="Nego Per Ruas"/>
      <sheetName val="EE Per Ruas"/>
      <sheetName val="Negosiasi"/>
      <sheetName val="Bukan Pegawai Negeri"/>
      <sheetName val="Judul Cover"/>
      <sheetName val="Data"/>
      <sheetName val="Surat Penawaran"/>
      <sheetName val="Rekapitulasi"/>
      <sheetName val="RAB TOTAL"/>
      <sheetName val="Jadwal"/>
      <sheetName val="070"/>
      <sheetName val="123"/>
      <sheetName val="203"/>
      <sheetName val="069"/>
      <sheetName val="062"/>
      <sheetName val="137"/>
      <sheetName val="149"/>
      <sheetName val="143"/>
      <sheetName val="216"/>
      <sheetName val="215"/>
      <sheetName val="128"/>
      <sheetName val="106"/>
      <sheetName val="163"/>
      <sheetName val="028"/>
      <sheetName val="217"/>
      <sheetName val="27"/>
      <sheetName val="159"/>
      <sheetName val="240"/>
      <sheetName val="80"/>
      <sheetName val="158"/>
      <sheetName val="78"/>
      <sheetName val="199"/>
      <sheetName val="087"/>
      <sheetName val="122"/>
      <sheetName val="84"/>
      <sheetName val="98"/>
      <sheetName val="102"/>
      <sheetName val="79"/>
      <sheetName val="32"/>
      <sheetName val="40"/>
      <sheetName val="35"/>
      <sheetName val="208"/>
      <sheetName val="178"/>
      <sheetName val="160"/>
      <sheetName val="086"/>
      <sheetName val="194"/>
      <sheetName val="77"/>
      <sheetName val="126"/>
      <sheetName val="95"/>
      <sheetName val="197"/>
      <sheetName val="210"/>
      <sheetName val="101"/>
      <sheetName val="180"/>
      <sheetName val="213"/>
      <sheetName val="212"/>
      <sheetName val="12"/>
      <sheetName val="071"/>
      <sheetName val="220"/>
      <sheetName val="211"/>
      <sheetName val="195"/>
      <sheetName val="214"/>
      <sheetName val="221"/>
      <sheetName val="222"/>
      <sheetName val="223"/>
      <sheetName val="224"/>
      <sheetName val="209"/>
      <sheetName val="132"/>
      <sheetName val="Daftar Harga Satuan"/>
      <sheetName val="Daftar Harga Material"/>
      <sheetName val="Daftar Upah Tenaga Kerja"/>
      <sheetName val="Daftar Harga Satuan Alat"/>
      <sheetName val="Analisa Harga Satuan"/>
      <sheetName val="Anal Alat"/>
      <sheetName val="Analisa Harga Peralatan"/>
      <sheetName val="Pemb. Utama"/>
      <sheetName val="Data Kontrak"/>
      <sheetName val="Peralatan"/>
      <sheetName val="Personil"/>
      <sheetName val="Mobilisasi"/>
      <sheetName val="Lampiran 8"/>
      <sheetName val="harga"/>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Set>
  </externalBook>
</externalLink>
</file>

<file path=xl/externalLinks/externalLink413.xml><?xml version="1.0" encoding="utf-8"?>
<externalLink xmlns="http://schemas.openxmlformats.org/spreadsheetml/2006/main">
  <externalBook xmlns:r="http://schemas.openxmlformats.org/officeDocument/2006/relationships" r:id="rId1">
    <sheetNames>
      <sheetName val="0000"/>
      <sheetName val="XXXX"/>
      <sheetName val="Anl-Alt"/>
      <sheetName val="Lamp 2a(Schedule) ok"/>
      <sheetName val="Jadwal Alat"/>
      <sheetName val="Jadwal Bahan"/>
      <sheetName val="Ls-Mobilisasi (OK)"/>
      <sheetName val="Lamp. 3a"/>
      <sheetName val="Ur-Anl"/>
      <sheetName val="REKAP"/>
      <sheetName val="BQ"/>
      <sheetName val="Analisa (ok)"/>
      <sheetName val="SAT-DAS"/>
      <sheetName val="Anl-Bhn (ok)"/>
      <sheetName val="Lamp-14 -Hit-Alt"/>
      <sheetName val="Lamp-4 (Pemel. Rutin)"/>
      <sheetName val="Lamp-5 (On Site)"/>
      <sheetName val="Lamp-6 (Plant)"/>
      <sheetName val="Lamp-7 (Df-Utm) ok"/>
      <sheetName val="Lamp-8 (Kont Seleksi)"/>
      <sheetName val="Lamp-9 (Df-Alat)"/>
      <sheetName val="Lamp-10"/>
      <sheetName val="Lamp-11 (Sub-kont) ok"/>
      <sheetName val="Lamp-14 (Lamp-Penaw) O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ow r="66">
          <cell r="J66">
            <v>198627.38</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414.xml><?xml version="1.0" encoding="utf-8"?>
<externalLink xmlns="http://schemas.openxmlformats.org/spreadsheetml/2006/main">
  <externalBook xmlns:r="http://schemas.openxmlformats.org/officeDocument/2006/relationships" r:id="rId1">
    <sheetNames>
      <sheetName val="0000"/>
      <sheetName val="XXXX"/>
      <sheetName val="Ls-Mobilisasi (OK)"/>
      <sheetName val="SAT-DAS"/>
      <sheetName val="Ur-Anl (ok punya)"/>
      <sheetName val="Analisa (ok punya)"/>
      <sheetName val="Kuan&amp;Harga(BQ)"/>
      <sheetName val="Rekap"/>
      <sheetName val="Anl-Alt"/>
      <sheetName val="Lamp-1 (Schedule ok"/>
      <sheetName val="Anl-Bhn (ok)"/>
      <sheetName val="Lamp-14 -Hit-Alt"/>
      <sheetName val="Lamp-13-Pengg Alat"/>
      <sheetName val="Lamp-4 (Pemel. Rutin)"/>
      <sheetName val="Lamp-5 (On Site)"/>
      <sheetName val="Lamp-6 (Plant)"/>
      <sheetName val="Lamp-7 (Df-Utm) ok"/>
      <sheetName val="Lamp-8 (Kont Seleksi)"/>
      <sheetName val="Lamp-9 (Df-Alat)"/>
      <sheetName val="Lamp-10"/>
      <sheetName val="Lamp-11 (Sub-kont) ok"/>
      <sheetName val="Lamp-14 (Lamp-Penaw) OK"/>
    </sheetNames>
    <sheetDataSet>
      <sheetData sheetId="0"/>
      <sheetData sheetId="1"/>
      <sheetData sheetId="2"/>
      <sheetData sheetId="3" refreshError="1">
        <row r="36">
          <cell r="J36">
            <v>275428.96000000002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415.xml><?xml version="1.0" encoding="utf-8"?>
<externalLink xmlns="http://schemas.openxmlformats.org/spreadsheetml/2006/main">
  <externalBook xmlns:r="http://schemas.openxmlformats.org/officeDocument/2006/relationships" r:id="rId1">
    <sheetNames>
      <sheetName val="rekap"/>
      <sheetName val="B o Q"/>
      <sheetName val="anlsa"/>
      <sheetName val="a-2"/>
      <sheetName val="a-3"/>
      <sheetName val="a-4"/>
      <sheetName val="analisa teknik"/>
      <sheetName val="Upah&amp;Bhn"/>
      <sheetName val="Anl.bahan"/>
      <sheetName val="CURVA S "/>
      <sheetName val="CURVA balok"/>
      <sheetName val="anlsa alat"/>
    </sheetNames>
    <sheetDataSet>
      <sheetData sheetId="0"/>
      <sheetData sheetId="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ow r="1">
          <cell r="A1" t="str">
            <v>URAIAN PENGGUNAAN ALAT / ANALISA ALAT</v>
          </cell>
        </row>
        <row r="9">
          <cell r="AW9">
            <v>128461</v>
          </cell>
        </row>
      </sheetData>
    </sheetDataSet>
  </externalBook>
</externalLink>
</file>

<file path=xl/externalLinks/externalLink416.xml><?xml version="1.0" encoding="utf-8"?>
<externalLink xmlns="http://schemas.openxmlformats.org/spreadsheetml/2006/main">
  <externalBook xmlns:r="http://schemas.openxmlformats.org/officeDocument/2006/relationships" r:id="rId1">
    <sheetNames>
      <sheetName val="Data Induk"/>
      <sheetName val="Rekap Biaya"/>
      <sheetName val="Kuantitas &amp; Harga"/>
      <sheetName val="K&amp;H AIR BERSIH"/>
      <sheetName val="Mobilisasi (2)"/>
      <sheetName val="Analisa"/>
      <sheetName val="ANL PIPA"/>
      <sheetName val="Analisa2"/>
      <sheetName val="DIV 4"/>
      <sheetName val="DIV 5"/>
      <sheetName val="DIV6"/>
      <sheetName val="Anl. Teknik"/>
      <sheetName val="Anl Teknik 2"/>
      <sheetName val="Harga Satuan"/>
      <sheetName val="DAFTAR aLAT"/>
      <sheetName val="Basic Price"/>
      <sheetName val="Mata Utama"/>
      <sheetName val="Personalia"/>
      <sheetName val="Personalia (2)"/>
      <sheetName val="Peralatan"/>
      <sheetName val="Subkontrak"/>
      <sheetName val="MO Site"/>
      <sheetName val="Jdwl Pelksnn"/>
      <sheetName val="Jadwal Alat"/>
      <sheetName val="JP"/>
      <sheetName val="P.Batu"/>
      <sheetName val="P. Aspal"/>
      <sheetName val="Dftr Lmp Pnwr"/>
      <sheetName val="Dftr Simak"/>
      <sheetName val="SBR"/>
      <sheetName val="MP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417.xml><?xml version="1.0" encoding="utf-8"?>
<externalLink xmlns="http://schemas.openxmlformats.org/spreadsheetml/2006/main">
  <externalBook xmlns:r="http://schemas.openxmlformats.org/officeDocument/2006/relationships" r:id="rId1">
    <sheetNames>
      <sheetName val="0000"/>
      <sheetName val="XXXX"/>
      <sheetName val="Anl-Alt"/>
      <sheetName val="Lamp 2a(Schedule) ok"/>
      <sheetName val="Jadwal Alat"/>
      <sheetName val="Jadwal Bahan"/>
      <sheetName val="Ls-Mobilisasi (OK)"/>
      <sheetName val="Lamp-3a(Analisa)"/>
      <sheetName val="Lamp-3b(Ur-Anl)"/>
      <sheetName val="REKAP"/>
      <sheetName val="BQ"/>
      <sheetName val="SAT-DAS"/>
      <sheetName val="Anl-Bhn (ok)"/>
      <sheetName val="Lamp-14 -Hit-Alt"/>
      <sheetName val="Lamp-4 (Pemel. Rutin)"/>
      <sheetName val="Lamp-5 (On Site)"/>
      <sheetName val="Lamp-6 (Plant)"/>
      <sheetName val="Lamp-7 (Df-Utm) ok"/>
      <sheetName val="Lamp-8 (Kont Seleksi)"/>
      <sheetName val="Lamp-9 (Df-Alat)"/>
      <sheetName val="Lamp-10"/>
      <sheetName val="Lamp-11 (Sub-kont) ok"/>
      <sheetName val="Lamp-14 (Lamp-Penaw) OK"/>
    </sheetNames>
    <sheetDataSet>
      <sheetData sheetId="0"/>
      <sheetData sheetId="1"/>
      <sheetData sheetId="2"/>
      <sheetData sheetId="3"/>
      <sheetData sheetId="4"/>
      <sheetData sheetId="5"/>
      <sheetData sheetId="6"/>
      <sheetData sheetId="7"/>
      <sheetData sheetId="8"/>
      <sheetData sheetId="9"/>
      <sheetData sheetId="10"/>
      <sheetData sheetId="11">
        <row r="28">
          <cell r="J28">
            <v>15700</v>
          </cell>
        </row>
      </sheetData>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418.xml><?xml version="1.0" encoding="utf-8"?>
<externalLink xmlns="http://schemas.openxmlformats.org/spreadsheetml/2006/main">
  <externalBook xmlns:r="http://schemas.openxmlformats.org/officeDocument/2006/relationships" r:id="rId1">
    <sheetNames>
      <sheetName val="KOP"/>
      <sheetName val="REKAP 1"/>
      <sheetName val="REKAP 2"/>
      <sheetName val="JUMLAH"/>
      <sheetName val="BQ"/>
      <sheetName val="APP-DB"/>
      <sheetName val="Beda_hst"/>
      <sheetName val="Hrg. DSr App"/>
      <sheetName val="RAB"/>
      <sheetName val="Sub-Cont"/>
      <sheetName val="SummaryPaket2"/>
      <sheetName val="Paket2"/>
      <sheetName val="UnitRatePaket2"/>
      <sheetName val="PriceList"/>
      <sheetName val="ALAT"/>
      <sheetName val="PERSIAPAN"/>
      <sheetName val="BAU"/>
      <sheetName val="RUPA"/>
      <sheetName val="BANK"/>
      <sheetName val="Rinc Gaji"/>
      <sheetName val="Rinc BAU"/>
      <sheetName val="Cashflow"/>
      <sheetName val="Hrg_tnh"/>
      <sheetName val="EquipProduct"/>
      <sheetName val="Time schedule 2"/>
      <sheetName val="Cashflow_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4">
          <cell r="Q4">
            <v>87.5</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419.xml><?xml version="1.0" encoding="utf-8"?>
<externalLink xmlns="http://schemas.openxmlformats.org/spreadsheetml/2006/main">
  <externalBook xmlns:r="http://schemas.openxmlformats.org/officeDocument/2006/relationships" r:id="rId1">
    <sheetNames>
      <sheetName val="Ch"/>
      <sheetName val="7.1"/>
      <sheetName val="7.2"/>
      <sheetName val="7.3"/>
      <sheetName val="7.4"/>
      <sheetName val="7.5"/>
      <sheetName val="7.6"/>
      <sheetName val="7.7"/>
      <sheetName val="7.8"/>
      <sheetName val="7.9"/>
      <sheetName val="Neraca"/>
      <sheetName val="Person1"/>
      <sheetName val="Person2"/>
      <sheetName val="Person3"/>
      <sheetName val="7.14"/>
      <sheetName val="7.15"/>
      <sheetName val="7.16"/>
      <sheetName val="7.17"/>
      <sheetName val="7.18"/>
      <sheetName val="ALAT.19"/>
      <sheetName val="Lamp.20"/>
      <sheetName val="Riwayat"/>
      <sheetName val="Karyawan"/>
      <sheetName val="cover"/>
      <sheetName val="kop"/>
      <sheetName val="Judul"/>
      <sheetName val="7.19"/>
    </sheetNames>
    <sheetDataSet>
      <sheetData sheetId="0" refreshError="1">
        <row r="3">
          <cell r="A3" t="str">
            <v>Yohannes A. Efferin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420.xml><?xml version="1.0" encoding="utf-8"?>
<externalLink xmlns="http://schemas.openxmlformats.org/spreadsheetml/2006/main">
  <externalBook xmlns:r="http://schemas.openxmlformats.org/officeDocument/2006/relationships" r:id="rId1">
    <sheetNames>
      <sheetName val="Menu"/>
      <sheetName val="COVER"/>
      <sheetName val="Re-Shedule"/>
      <sheetName val="TAMBAH KURANG"/>
      <sheetName val="Rekap Gal.Salrn"/>
      <sheetName val="Gal.Saluran"/>
      <sheetName val="Rekap Pas. Batu Mortar"/>
      <sheetName val="Pas. Batu Mortar"/>
      <sheetName val="Rekap Gal. Biasa"/>
      <sheetName val="Gal. Biasa"/>
      <sheetName val="Gal Biasa Plat Beton sta 0+297"/>
      <sheetName val="Gal Biasa Plat Beton 4unit"/>
      <sheetName val="Rekap Timb. Biasa"/>
      <sheetName val="Timb. Biasa"/>
      <sheetName val="Timbn.Biasa"/>
      <sheetName val="XY . TIMB. BIASA "/>
      <sheetName val="Rekap Timb. Pil"/>
      <sheetName val="Timb. Pilihan"/>
      <sheetName val="Kelas B1"/>
      <sheetName val="Timb. Pilhn"/>
      <sheetName val="xy Timb. Pil2"/>
      <sheetName val="Timb. Pil 25cm"/>
      <sheetName val="Rekap PBJ"/>
      <sheetName val="P B J"/>
      <sheetName val="Rekap B Bahu"/>
      <sheetName val="Klas B Bahu Kr&amp;Kn"/>
      <sheetName val="Rekap Prime Bahu"/>
      <sheetName val="Prime Bahu"/>
      <sheetName val="Rekap A"/>
      <sheetName val="Kelas A"/>
      <sheetName val="Rekap B"/>
      <sheetName val="Kelas B"/>
      <sheetName val="Rekap Aspal Cair"/>
      <sheetName val="Aspal Cair"/>
      <sheetName val="Rekap AC-BC (Aggregat)"/>
      <sheetName val="AC-BC (Aggregat)"/>
      <sheetName val="Rekap AC-BC (Aspal)"/>
      <sheetName val="AC-BC (Aspal)"/>
      <sheetName val="Rekap AC-BC (Filler)"/>
      <sheetName val="AC-BC (Filler)"/>
      <sheetName val=" Rekap K-250"/>
      <sheetName val="K-250 Plat Beton "/>
      <sheetName val=" Rekap Siklop K-175"/>
      <sheetName val="K-175 Beton Siklop"/>
      <sheetName val="Rekap Baja U24"/>
      <sheetName val="Baja U24 Plat Beton sta 0+288"/>
      <sheetName val="Baja U24 Plat Beton ..unit"/>
      <sheetName val="Rekap Pas. Batu"/>
      <sheetName val="Pas. Batu Kiri"/>
      <sheetName val="Pas Batu type II"/>
      <sheetName val="Pas. Batu Kanan"/>
      <sheetName val="Prime Coat Bahu1"/>
      <sheetName val="Kelas A1"/>
      <sheetName val="Aspal Cair1"/>
      <sheetName val="AC-BC (Aggregat)1"/>
      <sheetName val="AC-BC (Aspal)1"/>
      <sheetName val="AC-BC (Filler)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421.xml><?xml version="1.0" encoding="utf-8"?>
<externalLink xmlns="http://schemas.openxmlformats.org/spreadsheetml/2006/main">
  <externalBook xmlns:r="http://schemas.openxmlformats.org/officeDocument/2006/relationships" r:id="rId1">
    <sheetNames>
      <sheetName val="IN OUT"/>
      <sheetName val="PROSES"/>
      <sheetName val="AN - STN"/>
      <sheetName val="UPAH - MATERIAL"/>
    </sheetNames>
    <sheetDataSet>
      <sheetData sheetId="0"/>
      <sheetData sheetId="1"/>
      <sheetData sheetId="2"/>
      <sheetData sheetId="3"/>
    </sheetDataSet>
  </externalBook>
</externalLink>
</file>

<file path=xl/externalLinks/externalLink422.xml><?xml version="1.0" encoding="utf-8"?>
<externalLink xmlns="http://schemas.openxmlformats.org/spreadsheetml/2006/main">
  <externalBook xmlns:r="http://schemas.openxmlformats.org/officeDocument/2006/relationships" r:id="rId1">
    <sheetNames>
      <sheetName val="Lampiran"/>
      <sheetName val="Data"/>
      <sheetName val="Srt Penw."/>
      <sheetName val="Srt Tng Inti"/>
      <sheetName val="Rekap"/>
      <sheetName val="Bukan PNS"/>
      <sheetName val="Jadwal"/>
      <sheetName val="RAB Rekap"/>
      <sheetName val="RAB Sei. Jambu"/>
      <sheetName val="RAB Koto Baru"/>
      <sheetName val="RAB Balimbing"/>
      <sheetName val="RAB Rambatan"/>
      <sheetName val="RAB Paninj"/>
      <sheetName val="Dft.Hrg Stn Pek."/>
      <sheetName val="hRG Stn Bhn,Uph, perl"/>
      <sheetName val="Analisa Hrg Satuan"/>
      <sheetName val="Daftar Staf Inti Proyek"/>
      <sheetName val="Dftr Keb Tng,bnh,Alat"/>
      <sheetName val="Daftar Peralatan"/>
      <sheetName val="Anal-alat Benar"/>
      <sheetName val="Neraca"/>
      <sheetName val="Analisa Mob."/>
      <sheetName val="Pengirus Per."/>
      <sheetName val="Pemilik Modal"/>
      <sheetName val="Kuantitas &amp; Harga"/>
    </sheetNames>
    <sheetDataSet>
      <sheetData sheetId="0" refreshError="1"/>
      <sheetData sheetId="1">
        <row r="3">
          <cell r="G3" t="str">
            <v>Pariaman , 3 Agustus 2002</v>
          </cell>
        </row>
        <row r="5">
          <cell r="G5" t="str">
            <v>DEL FINDA, SE</v>
          </cell>
        </row>
        <row r="7">
          <cell r="G7" t="str">
            <v>Direktris</v>
          </cell>
        </row>
        <row r="9">
          <cell r="G9" t="str">
            <v>CV. ARAFAH</v>
          </cell>
        </row>
      </sheetData>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23.xml><?xml version="1.0" encoding="utf-8"?>
<externalLink xmlns="http://schemas.openxmlformats.org/spreadsheetml/2006/main">
  <externalBook xmlns:r="http://schemas.openxmlformats.org/officeDocument/2006/relationships" r:id="rId1">
    <sheetNames>
      <sheetName val="VOLGUDANG"/>
      <sheetName val="PEMBERSIHAN LAHAN"/>
      <sheetName val="BOWPLANK"/>
    </sheetNames>
    <sheetDataSet>
      <sheetData sheetId="0">
        <row r="43">
          <cell r="Q43">
            <v>12</v>
          </cell>
        </row>
      </sheetData>
      <sheetData sheetId="1">
        <row r="43">
          <cell r="Q43">
            <v>120</v>
          </cell>
        </row>
      </sheetData>
      <sheetData sheetId="2">
        <row r="40">
          <cell r="Q40">
            <v>41.65</v>
          </cell>
        </row>
      </sheetData>
    </sheetDataSet>
  </externalBook>
</externalLink>
</file>

<file path=xl/externalLinks/externalLink424.xml><?xml version="1.0" encoding="utf-8"?>
<externalLink xmlns="http://schemas.openxmlformats.org/spreadsheetml/2006/main">
  <externalBook xmlns:r="http://schemas.openxmlformats.org/officeDocument/2006/relationships" r:id="rId1">
    <sheetNames>
      <sheetName val="VOL GALIAN POND BATU BELAH"/>
      <sheetName val="VOL PASIR URUG "/>
      <sheetName val="VOL AANSTAMPANG "/>
      <sheetName val="VOL PSGN BATU BELAH"/>
    </sheetNames>
    <sheetDataSet>
      <sheetData sheetId="0">
        <row r="48">
          <cell r="Q48">
            <v>16.243500000000001</v>
          </cell>
        </row>
      </sheetData>
      <sheetData sheetId="1">
        <row r="49">
          <cell r="Q49">
            <v>1.2494999999999998</v>
          </cell>
        </row>
      </sheetData>
      <sheetData sheetId="2">
        <row r="48">
          <cell r="Q48">
            <v>2.4989999999999997</v>
          </cell>
        </row>
      </sheetData>
      <sheetData sheetId="3">
        <row r="47">
          <cell r="Q47">
            <v>12.182624999999998</v>
          </cell>
        </row>
      </sheetData>
    </sheetDataSet>
  </externalBook>
</externalLink>
</file>

<file path=xl/externalLinks/externalLink425.xml><?xml version="1.0" encoding="utf-8"?>
<externalLink xmlns="http://schemas.openxmlformats.org/spreadsheetml/2006/main">
  <externalBook xmlns:r="http://schemas.openxmlformats.org/officeDocument/2006/relationships" r:id="rId1">
    <sheetNames>
      <sheetName val="BEKISTING SLOFF"/>
      <sheetName val="PEMBESIAN SLOFF"/>
      <sheetName val="BETON SLOFF"/>
      <sheetName val="BEKISTING KOLOM"/>
      <sheetName val="PEMBESIAN KOLOM"/>
      <sheetName val="BETON KOLOM"/>
      <sheetName val="BEKISTING BALOK"/>
      <sheetName val="PEMBESIAN BALOK"/>
      <sheetName val="BETON BALOK"/>
      <sheetName val="KOLOM PRAKTIS"/>
      <sheetName val="RING BALK PRAKTIS"/>
    </sheetNames>
    <sheetDataSet>
      <sheetData sheetId="0">
        <row r="49">
          <cell r="Q49">
            <v>2.4899999999999998</v>
          </cell>
        </row>
      </sheetData>
      <sheetData sheetId="1">
        <row r="50">
          <cell r="Q50">
            <v>147.74</v>
          </cell>
        </row>
        <row r="51">
          <cell r="Q51">
            <v>69.720000000000013</v>
          </cell>
        </row>
      </sheetData>
      <sheetData sheetId="2">
        <row r="49">
          <cell r="Q49">
            <v>1.2449999999999999</v>
          </cell>
        </row>
      </sheetData>
      <sheetData sheetId="3">
        <row r="47">
          <cell r="R47">
            <v>31.5</v>
          </cell>
        </row>
      </sheetData>
      <sheetData sheetId="4">
        <row r="53">
          <cell r="O53">
            <v>186.9</v>
          </cell>
        </row>
        <row r="54">
          <cell r="O54">
            <v>73.499999999999986</v>
          </cell>
        </row>
      </sheetData>
      <sheetData sheetId="5">
        <row r="49">
          <cell r="O49">
            <v>1.1812499999999999</v>
          </cell>
        </row>
      </sheetData>
      <sheetData sheetId="6">
        <row r="47">
          <cell r="O47">
            <v>2.4899999999999998</v>
          </cell>
        </row>
      </sheetData>
      <sheetData sheetId="7">
        <row r="50">
          <cell r="O50">
            <v>147.74</v>
          </cell>
        </row>
        <row r="51">
          <cell r="O51">
            <v>69.720000000000013</v>
          </cell>
        </row>
      </sheetData>
      <sheetData sheetId="8">
        <row r="49">
          <cell r="O49">
            <v>1.2449999999999999</v>
          </cell>
        </row>
      </sheetData>
      <sheetData sheetId="9" refreshError="1"/>
      <sheetData sheetId="10">
        <row r="40">
          <cell r="O40">
            <v>41.5</v>
          </cell>
        </row>
      </sheetData>
    </sheetDataSet>
  </externalBook>
</externalLink>
</file>

<file path=xl/externalLinks/externalLink426.xml><?xml version="1.0" encoding="utf-8"?>
<externalLink xmlns="http://schemas.openxmlformats.org/spreadsheetml/2006/main">
  <externalBook xmlns:r="http://schemas.openxmlformats.org/officeDocument/2006/relationships" r:id="rId1">
    <sheetNames>
      <sheetName val="INFORMASI"/>
      <sheetName val="REKAP BOQ"/>
      <sheetName val="BOQ"/>
      <sheetName val="HSP PERSIAPN,STR,ARS"/>
      <sheetName val="HSP ME&amp;PLUMBING"/>
      <sheetName val="AHS PERSIAPN,STR,ARS"/>
      <sheetName val=" AHS ME"/>
      <sheetName val="HSD PER, STR. ARSTK"/>
      <sheetName val="HSD ME"/>
      <sheetName val="BACK UP DATA"/>
      <sheetName val="hit besi"/>
      <sheetName val="PERHITUNGAN K-3"/>
      <sheetName val="KURVA S"/>
      <sheetName val="MATERIAL"/>
      <sheetName val="TENAGA KERJA"/>
      <sheetName val="SUMMARY"/>
      <sheetName val="CASH FLOW"/>
    </sheetNames>
    <sheetDataSet>
      <sheetData sheetId="0" refreshError="1"/>
      <sheetData sheetId="1" refreshError="1"/>
      <sheetData sheetId="2"/>
      <sheetData sheetId="3">
        <row r="20">
          <cell r="D20">
            <v>680460</v>
          </cell>
        </row>
        <row r="297">
          <cell r="D297">
            <v>42933</v>
          </cell>
        </row>
        <row r="298">
          <cell r="D298">
            <v>63591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27.xml><?xml version="1.0" encoding="utf-8"?>
<externalLink xmlns="http://schemas.openxmlformats.org/spreadsheetml/2006/main">
  <externalBook xmlns:r="http://schemas.openxmlformats.org/officeDocument/2006/relationships" r:id="rId1">
    <sheetNames>
      <sheetName val="VOL PAS BATA"/>
      <sheetName val="VOL PAS 1 BATA "/>
      <sheetName val="VOL PLESTERAN"/>
      <sheetName val="VOL PLESTERAN 1 BATA"/>
      <sheetName val="ACIAN"/>
      <sheetName val="SKONENGAN"/>
      <sheetName val="CAT EXTERIOR"/>
      <sheetName val="CAT INTERIOR (2)"/>
    </sheetNames>
    <sheetDataSet>
      <sheetData sheetId="0"/>
      <sheetData sheetId="1"/>
      <sheetData sheetId="2"/>
      <sheetData sheetId="3"/>
      <sheetData sheetId="4"/>
      <sheetData sheetId="5"/>
      <sheetData sheetId="6">
        <row r="74">
          <cell r="Q74">
            <v>63.449999999999996</v>
          </cell>
        </row>
      </sheetData>
      <sheetData sheetId="7">
        <row r="79">
          <cell r="Q79">
            <v>77.399999999999991</v>
          </cell>
        </row>
      </sheetData>
    </sheetDataSet>
  </externalBook>
</externalLink>
</file>

<file path=xl/externalLinks/externalLink428.xml><?xml version="1.0" encoding="utf-8"?>
<externalLink xmlns="http://schemas.openxmlformats.org/spreadsheetml/2006/main">
  <externalBook xmlns:r="http://schemas.openxmlformats.org/officeDocument/2006/relationships" r:id="rId1">
    <sheetNames>
      <sheetName val="RANGKA ATAP BAJA RINGAN"/>
      <sheetName val="RENG BAJA RINGAN"/>
      <sheetName val="PENUTUP ATAP"/>
      <sheetName val="NOK ATAP"/>
      <sheetName val="LISTPLANK"/>
      <sheetName val="TALANG"/>
    </sheetNames>
    <sheetDataSet>
      <sheetData sheetId="0"/>
      <sheetData sheetId="1">
        <row r="54">
          <cell r="Q54">
            <v>196</v>
          </cell>
        </row>
      </sheetData>
      <sheetData sheetId="2"/>
      <sheetData sheetId="3"/>
      <sheetData sheetId="4"/>
      <sheetData sheetId="5"/>
    </sheetDataSet>
  </externalBook>
</externalLink>
</file>

<file path=xl/externalLinks/externalLink429.xml><?xml version="1.0" encoding="utf-8"?>
<externalLink xmlns="http://schemas.openxmlformats.org/spreadsheetml/2006/main">
  <externalBook xmlns:r="http://schemas.openxmlformats.org/officeDocument/2006/relationships" r:id="rId1">
    <sheetNames>
      <sheetName val="SANITARI "/>
    </sheetNames>
    <sheetDataSet>
      <sheetData sheetId="0">
        <row r="36">
          <cell r="K36">
            <v>1</v>
          </cell>
        </row>
        <row r="37">
          <cell r="K37">
            <v>1</v>
          </cell>
        </row>
        <row r="38">
          <cell r="K38">
            <v>1</v>
          </cell>
        </row>
        <row r="39">
          <cell r="K39">
            <v>4</v>
          </cell>
        </row>
      </sheetData>
    </sheetDataSet>
  </externalBook>
</externalLink>
</file>

<file path=xl/externalLinks/externalLink430.xml><?xml version="1.0" encoding="utf-8"?>
<externalLink xmlns="http://schemas.openxmlformats.org/spreadsheetml/2006/main">
  <externalBook xmlns:r="http://schemas.openxmlformats.org/officeDocument/2006/relationships" r:id="rId1">
    <sheetNames>
      <sheetName val="HSP ME"/>
      <sheetName val="HSP PLUMBING"/>
      <sheetName val="4. AHS ME"/>
      <sheetName val="5. AHS PLUMBING"/>
      <sheetName val="HSD ME&amp;PLUMBING"/>
      <sheetName val="Sheet1"/>
    </sheetNames>
    <sheetDataSet>
      <sheetData sheetId="0">
        <row r="341">
          <cell r="E341">
            <v>12540</v>
          </cell>
        </row>
        <row r="342">
          <cell r="E342">
            <v>12540</v>
          </cell>
        </row>
        <row r="349">
          <cell r="E349">
            <v>12320</v>
          </cell>
        </row>
        <row r="350">
          <cell r="E350">
            <v>12320</v>
          </cell>
        </row>
        <row r="351">
          <cell r="E351">
            <v>12320</v>
          </cell>
        </row>
        <row r="353">
          <cell r="E353">
            <v>176000</v>
          </cell>
        </row>
        <row r="361">
          <cell r="E361">
            <v>15290</v>
          </cell>
        </row>
        <row r="418">
          <cell r="E418">
            <v>55000</v>
          </cell>
        </row>
        <row r="420">
          <cell r="E420">
            <v>12980</v>
          </cell>
        </row>
        <row r="421">
          <cell r="E421">
            <v>39490</v>
          </cell>
        </row>
      </sheetData>
      <sheetData sheetId="1">
        <row r="58">
          <cell r="D58">
            <v>1418010</v>
          </cell>
        </row>
        <row r="87">
          <cell r="D87">
            <v>26070</v>
          </cell>
        </row>
        <row r="94">
          <cell r="D94">
            <v>68090</v>
          </cell>
        </row>
      </sheetData>
      <sheetData sheetId="2"/>
      <sheetData sheetId="3"/>
      <sheetData sheetId="4"/>
      <sheetData sheetId="5"/>
    </sheetDataSet>
  </externalBook>
</externalLink>
</file>

<file path=xl/externalLinks/externalLink431.xml><?xml version="1.0" encoding="utf-8"?>
<externalLink xmlns="http://schemas.openxmlformats.org/spreadsheetml/2006/main">
  <externalBook xmlns:r="http://schemas.openxmlformats.org/officeDocument/2006/relationships" r:id="rId1">
    <sheetNames>
      <sheetName val="Ateng"/>
      <sheetName val="REKAP"/>
      <sheetName val="Paket"/>
      <sheetName val="OWNER ESTIMATE"/>
      <sheetName val="PENAWARAN"/>
      <sheetName val="NEGOSIASII"/>
      <sheetName val="RAB KONTRAK"/>
      <sheetName val="17Jt"/>
      <sheetName val="18Jt"/>
      <sheetName val="19Jt"/>
      <sheetName val="20Jt"/>
      <sheetName val="21Jt"/>
      <sheetName val="23Jt"/>
      <sheetName val="24Jt"/>
      <sheetName val="27Jt"/>
      <sheetName val="28Jt"/>
      <sheetName val="30Jt"/>
      <sheetName val="32Jt"/>
      <sheetName val="33Jt"/>
      <sheetName val="35Jt"/>
      <sheetName val="37Jt-"/>
      <sheetName val="39Jt- "/>
      <sheetName val="41Jt-"/>
      <sheetName val="44Jt-"/>
      <sheetName val="45Jt-"/>
      <sheetName val="48Jt-"/>
      <sheetName val="49Jt-"/>
      <sheetName val="50Jt-"/>
      <sheetName val="37Jt"/>
      <sheetName val="39Jt "/>
      <sheetName val="41Jt"/>
      <sheetName val="44Jt (2)"/>
      <sheetName val="44Jt"/>
      <sheetName val="45Jt"/>
      <sheetName val="48Jt"/>
      <sheetName val="49Jt"/>
      <sheetName val="50Jt"/>
      <sheetName val="Negosias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9.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 Id="rId4"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sheetPr codeName="Sheet1"/>
  <dimension ref="A1:K16"/>
  <sheetViews>
    <sheetView view="pageBreakPreview" zoomScale="106" zoomScaleSheetLayoutView="106" workbookViewId="0">
      <selection activeCell="I17" sqref="I17"/>
    </sheetView>
  </sheetViews>
  <sheetFormatPr defaultRowHeight="12.75"/>
  <cols>
    <col min="11" max="11" width="12.7109375" customWidth="1"/>
  </cols>
  <sheetData>
    <row r="1" spans="1:11" ht="21">
      <c r="A1" s="1115" t="s">
        <v>3636</v>
      </c>
      <c r="B1" s="1115"/>
      <c r="C1" s="1115"/>
      <c r="D1" s="1115"/>
      <c r="E1" s="1115"/>
      <c r="F1" s="1115"/>
      <c r="G1" s="1115"/>
      <c r="H1" s="1115"/>
      <c r="I1" s="1115"/>
      <c r="J1" s="1115"/>
      <c r="K1" s="1115"/>
    </row>
    <row r="2" spans="1:11" ht="21">
      <c r="A2" s="1115" t="s">
        <v>3994</v>
      </c>
      <c r="B2" s="1115"/>
      <c r="C2" s="1115"/>
      <c r="D2" s="1115"/>
      <c r="E2" s="1115"/>
      <c r="F2" s="1115"/>
      <c r="G2" s="1115"/>
      <c r="H2" s="1115"/>
      <c r="I2" s="1115"/>
      <c r="J2" s="1115"/>
      <c r="K2" s="1115"/>
    </row>
    <row r="4" spans="1:11" ht="15.75">
      <c r="A4" s="1116"/>
      <c r="B4" s="1116"/>
      <c r="C4" s="1116"/>
      <c r="D4" s="1116"/>
      <c r="E4" s="1116"/>
      <c r="F4" s="1116"/>
      <c r="G4" s="1116"/>
      <c r="H4" s="1116"/>
      <c r="I4" s="1116"/>
      <c r="J4" s="1116"/>
      <c r="K4" s="1116"/>
    </row>
    <row r="5" spans="1:11" ht="18.75">
      <c r="A5" s="1117" t="s">
        <v>3628</v>
      </c>
      <c r="B5" s="1117"/>
      <c r="C5" s="1117"/>
      <c r="D5" s="1117"/>
      <c r="E5" s="1117"/>
      <c r="F5" s="1117"/>
      <c r="G5" s="1117"/>
      <c r="H5" s="1117"/>
      <c r="I5" s="1117"/>
      <c r="J5" s="1117"/>
      <c r="K5" s="1117"/>
    </row>
    <row r="6" spans="1:11" ht="48.75" customHeight="1">
      <c r="A6" s="1114" t="s">
        <v>3629</v>
      </c>
      <c r="B6" s="1114"/>
      <c r="C6" s="1114"/>
      <c r="D6" s="1114"/>
      <c r="E6" s="1114"/>
      <c r="F6" s="1114"/>
      <c r="G6" s="1114"/>
      <c r="H6" s="1114"/>
      <c r="I6" s="1114"/>
      <c r="J6" s="1114"/>
      <c r="K6" s="1114"/>
    </row>
    <row r="8" spans="1:11" ht="15.75">
      <c r="A8" s="1118" t="s">
        <v>3630</v>
      </c>
      <c r="B8" s="1118"/>
      <c r="C8" s="1118"/>
      <c r="D8" s="1118"/>
      <c r="E8" s="1118"/>
      <c r="F8" s="1118"/>
      <c r="G8" s="1118"/>
      <c r="H8" s="1118"/>
      <c r="I8" s="1118"/>
      <c r="J8" s="1118"/>
      <c r="K8" s="1118"/>
    </row>
    <row r="11" spans="1:11">
      <c r="B11" t="s">
        <v>3631</v>
      </c>
    </row>
    <row r="12" spans="1:11">
      <c r="B12" s="1113" t="s">
        <v>3632</v>
      </c>
      <c r="C12" s="1113"/>
      <c r="D12" s="1113"/>
      <c r="E12" s="1113"/>
      <c r="F12" s="1113"/>
      <c r="G12" s="1113"/>
      <c r="H12" s="1113"/>
      <c r="I12" s="1113"/>
      <c r="J12" s="1113"/>
      <c r="K12" s="1113"/>
    </row>
    <row r="13" spans="1:11">
      <c r="B13" t="s">
        <v>3633</v>
      </c>
    </row>
    <row r="14" spans="1:11" ht="12.75" customHeight="1">
      <c r="B14" s="430" t="s">
        <v>3995</v>
      </c>
    </row>
    <row r="15" spans="1:11" ht="45" customHeight="1">
      <c r="A15" s="582"/>
      <c r="B15" s="1113" t="s">
        <v>3634</v>
      </c>
      <c r="C15" s="1113"/>
      <c r="D15" s="1113"/>
      <c r="E15" s="1113"/>
      <c r="F15" s="1113"/>
      <c r="G15" s="1113"/>
      <c r="H15" s="1113"/>
      <c r="I15" s="1113"/>
      <c r="J15" s="1113"/>
      <c r="K15" s="1113"/>
    </row>
    <row r="16" spans="1:11">
      <c r="B16" s="430" t="s">
        <v>3635</v>
      </c>
    </row>
  </sheetData>
  <customSheetViews>
    <customSheetView guid="{D219A4B4-2F58-4C9B-BAE3-46CA3559E29C}" scale="106" showPageBreaks="1" printArea="1" view="pageBreakPreview" topLeftCell="B1">
      <selection activeCell="H19" sqref="H19"/>
      <pageMargins left="0.7" right="0.7" top="0.75" bottom="0.75" header="0.3" footer="0.3"/>
      <pageSetup paperSize="9" scale="78" orientation="portrait" r:id="rId1"/>
    </customSheetView>
  </customSheetViews>
  <mergeCells count="8">
    <mergeCell ref="B12:K12"/>
    <mergeCell ref="B15:K15"/>
    <mergeCell ref="A6:K6"/>
    <mergeCell ref="A1:K1"/>
    <mergeCell ref="A2:K2"/>
    <mergeCell ref="A4:K4"/>
    <mergeCell ref="A5:K5"/>
    <mergeCell ref="A8:K8"/>
  </mergeCells>
  <pageMargins left="0.7" right="0.7" top="0.75" bottom="0.75" header="0.3" footer="0.3"/>
  <pageSetup paperSize="9" scale="78" orientation="portrait" r:id="rId2"/>
</worksheet>
</file>

<file path=xl/worksheets/sheet2.xml><?xml version="1.0" encoding="utf-8"?>
<worksheet xmlns="http://schemas.openxmlformats.org/spreadsheetml/2006/main" xmlns:r="http://schemas.openxmlformats.org/officeDocument/2006/relationships">
  <sheetPr codeName="Sheet2"/>
  <dimension ref="A1:J218"/>
  <sheetViews>
    <sheetView view="pageBreakPreview" topLeftCell="A157" zoomScale="80" zoomScaleNormal="84" zoomScaleSheetLayoutView="80" workbookViewId="0">
      <selection activeCell="C166" sqref="C166"/>
    </sheetView>
  </sheetViews>
  <sheetFormatPr defaultRowHeight="12.75"/>
  <cols>
    <col min="1" max="1" width="4.42578125" customWidth="1"/>
    <col min="2" max="2" width="9.140625" style="478"/>
    <col min="3" max="3" width="10.28515625" style="787" customWidth="1"/>
    <col min="4" max="4" width="71.42578125" style="478" customWidth="1"/>
    <col min="5" max="5" width="9.140625" style="478"/>
    <col min="6" max="6" width="11.5703125" style="787" customWidth="1"/>
    <col min="7" max="7" width="19.7109375" style="791" customWidth="1"/>
    <col min="8" max="8" width="19.42578125" style="478" customWidth="1"/>
  </cols>
  <sheetData>
    <row r="1" spans="1:10" ht="18.75">
      <c r="B1" s="1128" t="s">
        <v>3637</v>
      </c>
      <c r="C1" s="1128"/>
      <c r="D1" s="1128"/>
      <c r="E1" s="1128"/>
      <c r="F1" s="1128"/>
      <c r="G1" s="1128"/>
      <c r="H1" s="1128"/>
    </row>
    <row r="2" spans="1:10" ht="18.75">
      <c r="B2" s="639"/>
      <c r="C2" s="639"/>
      <c r="D2" s="639"/>
      <c r="E2" s="639"/>
      <c r="F2" s="639"/>
      <c r="G2" s="639"/>
      <c r="H2" s="639"/>
    </row>
    <row r="3" spans="1:10" ht="15">
      <c r="B3" s="640" t="s">
        <v>62</v>
      </c>
      <c r="C3" s="641"/>
      <c r="D3" s="640" t="s">
        <v>3638</v>
      </c>
      <c r="E3" s="642"/>
      <c r="F3" s="642"/>
      <c r="G3" s="643"/>
      <c r="H3" s="644"/>
    </row>
    <row r="4" spans="1:10" ht="15">
      <c r="B4" s="640" t="s">
        <v>63</v>
      </c>
      <c r="C4" s="641"/>
      <c r="D4" s="645" t="s">
        <v>3639</v>
      </c>
      <c r="E4" s="642"/>
      <c r="F4" s="642"/>
      <c r="G4" s="643"/>
      <c r="H4" s="644"/>
    </row>
    <row r="5" spans="1:10" ht="15">
      <c r="B5" s="640" t="s">
        <v>124</v>
      </c>
      <c r="C5" s="641"/>
      <c r="D5" s="645" t="s">
        <v>3639</v>
      </c>
      <c r="E5" s="642"/>
      <c r="F5" s="642"/>
      <c r="G5" s="643"/>
      <c r="H5" s="644"/>
    </row>
    <row r="6" spans="1:10" ht="15.75" thickBot="1">
      <c r="B6" s="641"/>
      <c r="C6" s="641"/>
      <c r="D6" s="644"/>
      <c r="E6" s="641"/>
      <c r="F6" s="641"/>
      <c r="G6" s="646"/>
      <c r="H6" s="644"/>
    </row>
    <row r="7" spans="1:10" ht="30.75" thickBot="1">
      <c r="A7" s="584"/>
      <c r="B7" s="792" t="s">
        <v>58</v>
      </c>
      <c r="C7" s="793" t="s">
        <v>3732</v>
      </c>
      <c r="D7" s="794" t="s">
        <v>15</v>
      </c>
      <c r="E7" s="794" t="s">
        <v>12</v>
      </c>
      <c r="F7" s="794" t="s">
        <v>16</v>
      </c>
      <c r="G7" s="795" t="s">
        <v>3640</v>
      </c>
      <c r="H7" s="796" t="s">
        <v>3641</v>
      </c>
      <c r="I7" s="584"/>
    </row>
    <row r="8" spans="1:10" ht="15">
      <c r="B8" s="647"/>
      <c r="C8" s="648"/>
      <c r="D8" s="649"/>
      <c r="E8" s="650"/>
      <c r="F8" s="650"/>
      <c r="G8" s="651"/>
      <c r="H8" s="652"/>
    </row>
    <row r="9" spans="1:10" ht="15">
      <c r="B9" s="653" t="s">
        <v>17</v>
      </c>
      <c r="C9" s="638"/>
      <c r="D9" s="654" t="s">
        <v>18</v>
      </c>
      <c r="E9" s="655"/>
      <c r="F9" s="655"/>
      <c r="G9" s="656"/>
      <c r="H9" s="657"/>
    </row>
    <row r="10" spans="1:10" ht="15">
      <c r="B10" s="658">
        <v>1</v>
      </c>
      <c r="C10" s="659" t="s">
        <v>617</v>
      </c>
      <c r="D10" s="603" t="s">
        <v>383</v>
      </c>
      <c r="E10" s="655" t="s">
        <v>379</v>
      </c>
      <c r="F10" s="803">
        <f>[423]VOLGUDANG!$Q$43</f>
        <v>12</v>
      </c>
      <c r="G10" s="656">
        <f>'HSP PRSPN,STR,ARS'!D20</f>
        <v>1001734.8770000001</v>
      </c>
      <c r="H10" s="661">
        <f t="shared" ref="H10:H14" si="0">G10*F10</f>
        <v>12020818.524</v>
      </c>
      <c r="I10" s="620" t="e">
        <f>VLOOKUP(E10,'HSD PSPN,STR,ARS'!#REF!,4,FALSE)</f>
        <v>#REF!</v>
      </c>
      <c r="J10" s="620" t="e">
        <f>VLOOKUP(F10,'HSD PSPN,STR,ARS'!#REF!,4,FALSE)</f>
        <v>#REF!</v>
      </c>
    </row>
    <row r="11" spans="1:10" ht="30">
      <c r="B11" s="658">
        <v>2</v>
      </c>
      <c r="C11" s="662" t="s">
        <v>420</v>
      </c>
      <c r="D11" s="603" t="s">
        <v>2335</v>
      </c>
      <c r="E11" s="655" t="s">
        <v>379</v>
      </c>
      <c r="F11" s="803">
        <f>'[423]PEMBERSIHAN LAHAN'!$Q$43</f>
        <v>120</v>
      </c>
      <c r="G11" s="656">
        <f>'HSP PRSPN,STR,ARS'!D27</f>
        <v>22000</v>
      </c>
      <c r="H11" s="661">
        <f t="shared" si="0"/>
        <v>2640000</v>
      </c>
    </row>
    <row r="12" spans="1:10" ht="15">
      <c r="B12" s="658">
        <v>3</v>
      </c>
      <c r="C12" s="662" t="s">
        <v>472</v>
      </c>
      <c r="D12" s="603" t="s">
        <v>473</v>
      </c>
      <c r="E12" s="655" t="s">
        <v>347</v>
      </c>
      <c r="F12" s="803">
        <f>[423]BOWPLANK!$Q$40</f>
        <v>41.65</v>
      </c>
      <c r="G12" s="656">
        <f>'HSP PRSPN,STR,ARS'!D47</f>
        <v>4070</v>
      </c>
      <c r="H12" s="661">
        <f t="shared" si="0"/>
        <v>169515.5</v>
      </c>
    </row>
    <row r="13" spans="1:10" ht="15">
      <c r="B13" s="653">
        <v>4</v>
      </c>
      <c r="C13" s="638"/>
      <c r="D13" s="663" t="s">
        <v>3642</v>
      </c>
      <c r="E13" s="655" t="s">
        <v>3643</v>
      </c>
      <c r="F13" s="660">
        <v>1</v>
      </c>
      <c r="G13" s="656">
        <v>500000</v>
      </c>
      <c r="H13" s="661">
        <f t="shared" si="0"/>
        <v>500000</v>
      </c>
    </row>
    <row r="14" spans="1:10" ht="15">
      <c r="B14" s="664">
        <v>5</v>
      </c>
      <c r="C14" s="665"/>
      <c r="D14" s="666" t="s">
        <v>3644</v>
      </c>
      <c r="E14" s="667" t="s">
        <v>3643</v>
      </c>
      <c r="F14" s="668">
        <v>1</v>
      </c>
      <c r="G14" s="669">
        <v>5000000</v>
      </c>
      <c r="H14" s="661">
        <f t="shared" si="0"/>
        <v>5000000</v>
      </c>
    </row>
    <row r="15" spans="1:10" ht="15">
      <c r="B15" s="1129" t="s">
        <v>3645</v>
      </c>
      <c r="C15" s="1120"/>
      <c r="D15" s="1120"/>
      <c r="E15" s="1120"/>
      <c r="F15" s="1120"/>
      <c r="G15" s="1121"/>
      <c r="H15" s="670">
        <f>SUM(H10:H14)</f>
        <v>20330334.024</v>
      </c>
    </row>
    <row r="16" spans="1:10" ht="15">
      <c r="A16" s="585"/>
      <c r="B16" s="671" t="s">
        <v>19</v>
      </c>
      <c r="C16" s="672"/>
      <c r="D16" s="673" t="s">
        <v>764</v>
      </c>
      <c r="E16" s="674"/>
      <c r="F16" s="674"/>
      <c r="G16" s="675"/>
      <c r="H16" s="676"/>
      <c r="I16" s="585"/>
    </row>
    <row r="17" spans="2:8" ht="15">
      <c r="B17" s="677" t="s">
        <v>3646</v>
      </c>
      <c r="C17" s="678"/>
      <c r="D17" s="654" t="s">
        <v>3647</v>
      </c>
      <c r="E17" s="655"/>
      <c r="F17" s="655"/>
      <c r="G17" s="656"/>
      <c r="H17" s="657"/>
    </row>
    <row r="18" spans="2:8" ht="15">
      <c r="B18" s="677" t="s">
        <v>3648</v>
      </c>
      <c r="C18" s="678"/>
      <c r="D18" s="654" t="s">
        <v>3649</v>
      </c>
      <c r="E18" s="655"/>
      <c r="F18" s="655"/>
      <c r="G18" s="656"/>
      <c r="H18" s="657"/>
    </row>
    <row r="19" spans="2:8" ht="30">
      <c r="B19" s="658" t="s">
        <v>323</v>
      </c>
      <c r="C19" s="662" t="s">
        <v>496</v>
      </c>
      <c r="D19" s="473" t="s">
        <v>497</v>
      </c>
      <c r="E19" s="655" t="s">
        <v>342</v>
      </c>
      <c r="F19" s="804">
        <f>'[424]VOL GALIAN POND BATU BELAH'!$Q$48</f>
        <v>16.243500000000001</v>
      </c>
      <c r="G19" s="656">
        <f>'HSP PRSPN,STR,ARS'!D56</f>
        <v>90860</v>
      </c>
      <c r="H19" s="661">
        <f t="shared" ref="H19:H22" si="1">G19*F19</f>
        <v>1475884.4100000001</v>
      </c>
    </row>
    <row r="20" spans="2:8" ht="30">
      <c r="B20" s="658" t="s">
        <v>324</v>
      </c>
      <c r="C20" s="510" t="s">
        <v>623</v>
      </c>
      <c r="D20" s="679" t="s">
        <v>2648</v>
      </c>
      <c r="E20" s="655" t="s">
        <v>342</v>
      </c>
      <c r="F20" s="805">
        <f>'[424]VOL PASIR URUG '!$Q$49</f>
        <v>1.2494999999999998</v>
      </c>
      <c r="G20" s="656">
        <f>'HSP PRSPN,STR,ARS'!D130</f>
        <v>49500</v>
      </c>
      <c r="H20" s="661">
        <f t="shared" si="1"/>
        <v>61850.249999999993</v>
      </c>
    </row>
    <row r="21" spans="2:8" ht="15">
      <c r="B21" s="658" t="s">
        <v>325</v>
      </c>
      <c r="C21" s="662" t="s">
        <v>944</v>
      </c>
      <c r="D21" s="468" t="s">
        <v>945</v>
      </c>
      <c r="E21" s="655" t="s">
        <v>342</v>
      </c>
      <c r="F21" s="805">
        <f>'[424]VOL AANSTAMPANG '!$Q$48</f>
        <v>2.4989999999999997</v>
      </c>
      <c r="G21" s="656">
        <f>'HSP PRSPN,STR,ARS'!D350</f>
        <v>177397</v>
      </c>
      <c r="H21" s="661">
        <f t="shared" si="1"/>
        <v>443315.10299999994</v>
      </c>
    </row>
    <row r="22" spans="2:8" ht="30">
      <c r="B22" s="658" t="s">
        <v>326</v>
      </c>
      <c r="C22" s="662" t="s">
        <v>962</v>
      </c>
      <c r="D22" s="473" t="s">
        <v>963</v>
      </c>
      <c r="E22" s="655" t="s">
        <v>342</v>
      </c>
      <c r="F22" s="804">
        <f>'[424]VOL PSGN BATU BELAH'!$Q$47</f>
        <v>12.182624999999998</v>
      </c>
      <c r="G22" s="656">
        <f>'HSP PRSPN,STR,ARS'!D358</f>
        <v>1719171</v>
      </c>
      <c r="H22" s="661">
        <f t="shared" si="1"/>
        <v>20944015.603874996</v>
      </c>
    </row>
    <row r="23" spans="2:8" ht="15" hidden="1">
      <c r="B23" s="680" t="s">
        <v>3650</v>
      </c>
      <c r="C23" s="681"/>
      <c r="D23" s="682" t="s">
        <v>3651</v>
      </c>
      <c r="E23" s="510"/>
      <c r="F23" s="510"/>
      <c r="G23" s="683"/>
      <c r="H23" s="684"/>
    </row>
    <row r="24" spans="2:8" ht="30" hidden="1">
      <c r="B24" s="685" t="s">
        <v>323</v>
      </c>
      <c r="C24" s="662" t="s">
        <v>496</v>
      </c>
      <c r="D24" s="686" t="s">
        <v>497</v>
      </c>
      <c r="E24" s="510" t="s">
        <v>342</v>
      </c>
      <c r="F24" s="510"/>
      <c r="G24" s="683">
        <f>G19</f>
        <v>90860</v>
      </c>
      <c r="H24" s="661">
        <f t="shared" ref="H24:H29" si="2">G24*F24</f>
        <v>0</v>
      </c>
    </row>
    <row r="25" spans="2:8" ht="15" hidden="1">
      <c r="B25" s="685" t="s">
        <v>324</v>
      </c>
      <c r="C25" s="508" t="s">
        <v>873</v>
      </c>
      <c r="D25" s="247" t="s">
        <v>2118</v>
      </c>
      <c r="E25" s="510" t="s">
        <v>342</v>
      </c>
      <c r="F25" s="510"/>
      <c r="G25" s="683">
        <f>G20</f>
        <v>49500</v>
      </c>
      <c r="H25" s="661">
        <f t="shared" si="2"/>
        <v>0</v>
      </c>
    </row>
    <row r="26" spans="2:8" ht="15" hidden="1">
      <c r="B26" s="685"/>
      <c r="C26" s="688"/>
      <c r="D26" s="687"/>
      <c r="E26" s="510"/>
      <c r="F26" s="510"/>
      <c r="G26" s="683"/>
      <c r="H26" s="661"/>
    </row>
    <row r="27" spans="2:8" ht="15" hidden="1">
      <c r="B27" s="689" t="s">
        <v>325</v>
      </c>
      <c r="C27" s="662" t="s">
        <v>851</v>
      </c>
      <c r="D27" s="686" t="s">
        <v>850</v>
      </c>
      <c r="E27" s="510" t="s">
        <v>379</v>
      </c>
      <c r="F27" s="510"/>
      <c r="G27" s="683">
        <f>'HSP PRSPN,STR,ARS'!D278</f>
        <v>110946</v>
      </c>
      <c r="H27" s="661">
        <f t="shared" si="2"/>
        <v>0</v>
      </c>
    </row>
    <row r="28" spans="2:8" ht="30" hidden="1">
      <c r="B28" s="689" t="s">
        <v>326</v>
      </c>
      <c r="C28" s="662" t="s">
        <v>795</v>
      </c>
      <c r="D28" s="473" t="s">
        <v>796</v>
      </c>
      <c r="E28" s="510" t="s">
        <v>7</v>
      </c>
      <c r="F28" s="510"/>
      <c r="G28" s="683">
        <f>'HSP PRSPN,STR,ARS'!D248</f>
        <v>13579</v>
      </c>
      <c r="H28" s="661">
        <f t="shared" si="2"/>
        <v>0</v>
      </c>
    </row>
    <row r="29" spans="2:8" ht="30" hidden="1">
      <c r="B29" s="689" t="s">
        <v>327</v>
      </c>
      <c r="C29" s="662" t="s">
        <v>799</v>
      </c>
      <c r="D29" s="473" t="s">
        <v>2112</v>
      </c>
      <c r="E29" s="510" t="s">
        <v>7</v>
      </c>
      <c r="F29" s="510"/>
      <c r="G29" s="683">
        <f>'HSP PRSPN,STR,ARS'!D250</f>
        <v>11567</v>
      </c>
      <c r="H29" s="661">
        <f t="shared" si="2"/>
        <v>0</v>
      </c>
    </row>
    <row r="30" spans="2:8" s="637" customFormat="1" ht="30" hidden="1">
      <c r="B30" s="690" t="s">
        <v>328</v>
      </c>
      <c r="C30" s="691" t="s">
        <v>885</v>
      </c>
      <c r="D30" s="692" t="s">
        <v>2127</v>
      </c>
      <c r="E30" s="693" t="s">
        <v>342</v>
      </c>
      <c r="F30" s="693"/>
      <c r="G30" s="694">
        <f>'HSP PRSPN,STR,ARS'!D301</f>
        <v>24018197</v>
      </c>
      <c r="H30" s="695">
        <f t="shared" ref="H30" si="3">G30*F30</f>
        <v>0</v>
      </c>
    </row>
    <row r="31" spans="2:8" s="637" customFormat="1" ht="15" hidden="1">
      <c r="B31" s="690"/>
      <c r="C31" s="696"/>
      <c r="D31" s="697" t="s">
        <v>3758</v>
      </c>
      <c r="E31" s="693"/>
      <c r="F31" s="693"/>
      <c r="G31" s="694"/>
      <c r="H31" s="695"/>
    </row>
    <row r="32" spans="2:8" s="637" customFormat="1" ht="15" hidden="1">
      <c r="B32" s="690"/>
      <c r="C32" s="691" t="s">
        <v>992</v>
      </c>
      <c r="D32" s="698" t="s">
        <v>2152</v>
      </c>
      <c r="E32" s="693" t="s">
        <v>347</v>
      </c>
      <c r="F32" s="802"/>
      <c r="G32" s="694">
        <f>'HSP PRSPN,STR,ARS'!D376</f>
        <v>33000</v>
      </c>
      <c r="H32" s="695"/>
    </row>
    <row r="33" spans="2:8" s="637" customFormat="1" ht="30" hidden="1">
      <c r="B33" s="699"/>
      <c r="C33" s="662" t="s">
        <v>795</v>
      </c>
      <c r="D33" s="700" t="s">
        <v>796</v>
      </c>
      <c r="E33" s="701" t="s">
        <v>7</v>
      </c>
      <c r="F33" s="701"/>
      <c r="G33" s="702">
        <f>'HSP PRSPN,STR,ARS'!D253</f>
        <v>12029</v>
      </c>
      <c r="H33" s="695"/>
    </row>
    <row r="34" spans="2:8" ht="30" hidden="1">
      <c r="B34" s="703"/>
      <c r="C34" s="662" t="s">
        <v>799</v>
      </c>
      <c r="D34" s="473" t="s">
        <v>2112</v>
      </c>
      <c r="E34" s="510" t="s">
        <v>7</v>
      </c>
      <c r="F34" s="510"/>
      <c r="G34" s="683">
        <f>'HSP PRSPN,STR,ARS'!D255</f>
        <v>12909</v>
      </c>
      <c r="H34" s="661"/>
    </row>
    <row r="35" spans="2:8" ht="30" hidden="1">
      <c r="B35" s="704"/>
      <c r="C35" s="691" t="s">
        <v>885</v>
      </c>
      <c r="D35" s="705" t="s">
        <v>2127</v>
      </c>
      <c r="E35" s="706" t="s">
        <v>342</v>
      </c>
      <c r="F35" s="706"/>
      <c r="G35" s="707">
        <f>G30</f>
        <v>24018197</v>
      </c>
      <c r="H35" s="661"/>
    </row>
    <row r="36" spans="2:8" ht="15">
      <c r="B36" s="1119" t="s">
        <v>3652</v>
      </c>
      <c r="C36" s="1120"/>
      <c r="D36" s="1120"/>
      <c r="E36" s="1120"/>
      <c r="F36" s="1120"/>
      <c r="G36" s="1121"/>
      <c r="H36" s="708">
        <f>SUM(H19:H35)</f>
        <v>22925065.366874997</v>
      </c>
    </row>
    <row r="37" spans="2:8" ht="15">
      <c r="B37" s="671" t="s">
        <v>3653</v>
      </c>
      <c r="C37" s="672"/>
      <c r="D37" s="673" t="s">
        <v>3654</v>
      </c>
      <c r="E37" s="709"/>
      <c r="F37" s="709"/>
      <c r="G37" s="710"/>
      <c r="H37" s="711"/>
    </row>
    <row r="38" spans="2:8" ht="15">
      <c r="B38" s="653">
        <v>1</v>
      </c>
      <c r="C38" s="691" t="s">
        <v>852</v>
      </c>
      <c r="D38" s="712" t="s">
        <v>3655</v>
      </c>
      <c r="E38" s="655" t="s">
        <v>379</v>
      </c>
      <c r="F38" s="806">
        <f>'[425]BEKISTING SLOFF'!$Q$49</f>
        <v>2.4899999999999998</v>
      </c>
      <c r="G38" s="656">
        <f>'HSP PRSPN,STR,ARS'!D279</f>
        <v>110968</v>
      </c>
      <c r="H38" s="661">
        <f t="shared" ref="H38:H42" si="4">G38*F38</f>
        <v>276310.31999999995</v>
      </c>
    </row>
    <row r="39" spans="2:8" ht="30">
      <c r="B39" s="658">
        <v>2</v>
      </c>
      <c r="C39" s="662" t="s">
        <v>803</v>
      </c>
      <c r="D39" s="473" t="s">
        <v>2114</v>
      </c>
      <c r="E39" s="655" t="s">
        <v>7</v>
      </c>
      <c r="F39" s="806">
        <f>'[425]PEMBESIAN SLOFF'!$Q$51</f>
        <v>69.720000000000013</v>
      </c>
      <c r="G39" s="656">
        <f>G29</f>
        <v>11567</v>
      </c>
      <c r="H39" s="661">
        <f t="shared" si="4"/>
        <v>806451.24000000011</v>
      </c>
    </row>
    <row r="40" spans="2:8" ht="30">
      <c r="B40" s="658">
        <v>3</v>
      </c>
      <c r="C40" s="662" t="s">
        <v>805</v>
      </c>
      <c r="D40" s="473" t="s">
        <v>2116</v>
      </c>
      <c r="E40" s="655" t="s">
        <v>7</v>
      </c>
      <c r="F40" s="806">
        <f>'[425]PEMBESIAN SLOFF'!$Q$50</f>
        <v>147.74</v>
      </c>
      <c r="G40" s="656">
        <f>G28</f>
        <v>13579</v>
      </c>
      <c r="H40" s="661">
        <f t="shared" si="4"/>
        <v>2006161.4600000002</v>
      </c>
    </row>
    <row r="41" spans="2:8" ht="30">
      <c r="B41" s="664">
        <v>4</v>
      </c>
      <c r="C41" s="691" t="s">
        <v>885</v>
      </c>
      <c r="D41" s="473" t="s">
        <v>2127</v>
      </c>
      <c r="E41" s="713" t="s">
        <v>342</v>
      </c>
      <c r="F41" s="807">
        <f>'[425]BETON SLOFF'!$Q$49</f>
        <v>1.2449999999999999</v>
      </c>
      <c r="G41" s="669">
        <f>G35</f>
        <v>24018197</v>
      </c>
      <c r="H41" s="661">
        <f t="shared" si="4"/>
        <v>29902655.264999997</v>
      </c>
    </row>
    <row r="42" spans="2:8" ht="15" hidden="1">
      <c r="B42" s="714">
        <v>5</v>
      </c>
      <c r="C42" s="715"/>
      <c r="D42" s="716" t="s">
        <v>3656</v>
      </c>
      <c r="E42" s="717" t="s">
        <v>347</v>
      </c>
      <c r="F42" s="718">
        <f>F62</f>
        <v>41.5</v>
      </c>
      <c r="G42" s="719">
        <f>G62</f>
        <v>63591</v>
      </c>
      <c r="H42" s="661">
        <f t="shared" si="4"/>
        <v>2639026.5</v>
      </c>
    </row>
    <row r="43" spans="2:8" ht="15">
      <c r="B43" s="1119" t="s">
        <v>3657</v>
      </c>
      <c r="C43" s="1120"/>
      <c r="D43" s="1120"/>
      <c r="E43" s="1120"/>
      <c r="F43" s="1120"/>
      <c r="G43" s="1121"/>
      <c r="H43" s="708">
        <f>SUM(H38:H42)</f>
        <v>35630604.784999996</v>
      </c>
    </row>
    <row r="44" spans="2:8" ht="15">
      <c r="B44" s="671" t="s">
        <v>67</v>
      </c>
      <c r="C44" s="672"/>
      <c r="D44" s="673" t="s">
        <v>3658</v>
      </c>
      <c r="E44" s="709"/>
      <c r="F44" s="709"/>
      <c r="G44" s="710"/>
      <c r="H44" s="711"/>
    </row>
    <row r="45" spans="2:8" ht="15">
      <c r="B45" s="653">
        <v>1</v>
      </c>
      <c r="C45" s="691" t="s">
        <v>854</v>
      </c>
      <c r="D45" s="712" t="s">
        <v>3659</v>
      </c>
      <c r="E45" s="655" t="s">
        <v>379</v>
      </c>
      <c r="F45" s="806">
        <f>'[425]BEKISTING KOLOM'!$R$47</f>
        <v>31.5</v>
      </c>
      <c r="G45" s="656">
        <f>'HSP PRSPN,STR,ARS'!D280</f>
        <v>150113</v>
      </c>
      <c r="H45" s="661">
        <f t="shared" ref="H45:H55" si="5">G45*F45</f>
        <v>4728559.5</v>
      </c>
    </row>
    <row r="46" spans="2:8" ht="30">
      <c r="B46" s="658">
        <v>2</v>
      </c>
      <c r="C46" s="662" t="s">
        <v>803</v>
      </c>
      <c r="D46" s="473" t="s">
        <v>2114</v>
      </c>
      <c r="E46" s="655" t="s">
        <v>7</v>
      </c>
      <c r="F46" s="806">
        <f>'[425]PEMBESIAN KOLOM'!$O$54</f>
        <v>73.499999999999986</v>
      </c>
      <c r="G46" s="656">
        <f>G39</f>
        <v>11567</v>
      </c>
      <c r="H46" s="661">
        <f t="shared" si="5"/>
        <v>850174.49999999988</v>
      </c>
    </row>
    <row r="47" spans="2:8" ht="30">
      <c r="B47" s="658">
        <v>3</v>
      </c>
      <c r="C47" s="662" t="s">
        <v>805</v>
      </c>
      <c r="D47" s="473" t="s">
        <v>2116</v>
      </c>
      <c r="E47" s="655" t="s">
        <v>7</v>
      </c>
      <c r="F47" s="806">
        <f>'[425]PEMBESIAN KOLOM'!$O$53</f>
        <v>186.9</v>
      </c>
      <c r="G47" s="656">
        <f>G40</f>
        <v>13579</v>
      </c>
      <c r="H47" s="661">
        <f t="shared" si="5"/>
        <v>2537915.1</v>
      </c>
    </row>
    <row r="48" spans="2:8" ht="30">
      <c r="B48" s="658">
        <v>4</v>
      </c>
      <c r="C48" s="662" t="s">
        <v>885</v>
      </c>
      <c r="D48" s="473" t="s">
        <v>2127</v>
      </c>
      <c r="E48" s="713" t="s">
        <v>342</v>
      </c>
      <c r="F48" s="806">
        <f>'[425]BETON KOLOM'!$O$49</f>
        <v>1.1812499999999999</v>
      </c>
      <c r="G48" s="656">
        <f>G41</f>
        <v>24018197</v>
      </c>
      <c r="H48" s="661">
        <f t="shared" si="5"/>
        <v>28371495.206249997</v>
      </c>
    </row>
    <row r="49" spans="2:8" ht="15" hidden="1">
      <c r="B49" s="671"/>
      <c r="C49" s="672"/>
      <c r="D49" s="673" t="s">
        <v>3751</v>
      </c>
      <c r="E49" s="709"/>
      <c r="F49" s="709"/>
      <c r="G49" s="710"/>
      <c r="H49" s="711"/>
    </row>
    <row r="50" spans="2:8" ht="15" hidden="1">
      <c r="B50" s="653">
        <v>1</v>
      </c>
      <c r="C50" s="691" t="s">
        <v>854</v>
      </c>
      <c r="D50" s="712" t="s">
        <v>3659</v>
      </c>
      <c r="E50" s="655" t="s">
        <v>379</v>
      </c>
      <c r="F50" s="655"/>
      <c r="G50" s="656">
        <f>'HSP PRSPN,STR,ARS'!D285</f>
        <v>34519</v>
      </c>
      <c r="H50" s="661">
        <f t="shared" ref="H50:H53" si="6">G50*F50</f>
        <v>0</v>
      </c>
    </row>
    <row r="51" spans="2:8" ht="30" hidden="1">
      <c r="B51" s="658">
        <v>2</v>
      </c>
      <c r="C51" s="662" t="s">
        <v>803</v>
      </c>
      <c r="D51" s="473" t="s">
        <v>2114</v>
      </c>
      <c r="E51" s="655" t="s">
        <v>7</v>
      </c>
      <c r="F51" s="655"/>
      <c r="G51" s="656">
        <f>G44</f>
        <v>0</v>
      </c>
      <c r="H51" s="661">
        <f t="shared" si="6"/>
        <v>0</v>
      </c>
    </row>
    <row r="52" spans="2:8" ht="30" hidden="1">
      <c r="B52" s="658">
        <v>3</v>
      </c>
      <c r="C52" s="662" t="s">
        <v>805</v>
      </c>
      <c r="D52" s="473" t="s">
        <v>2116</v>
      </c>
      <c r="E52" s="655" t="s">
        <v>7</v>
      </c>
      <c r="F52" s="655"/>
      <c r="G52" s="656">
        <f>G45</f>
        <v>150113</v>
      </c>
      <c r="H52" s="661">
        <f t="shared" si="6"/>
        <v>0</v>
      </c>
    </row>
    <row r="53" spans="2:8" ht="30" hidden="1">
      <c r="B53" s="653">
        <v>4</v>
      </c>
      <c r="C53" s="691" t="s">
        <v>885</v>
      </c>
      <c r="D53" s="473" t="s">
        <v>2127</v>
      </c>
      <c r="E53" s="713" t="s">
        <v>342</v>
      </c>
      <c r="F53" s="655"/>
      <c r="G53" s="656">
        <f>G48</f>
        <v>24018197</v>
      </c>
      <c r="H53" s="661">
        <f t="shared" si="6"/>
        <v>0</v>
      </c>
    </row>
    <row r="54" spans="2:8" ht="15" hidden="1">
      <c r="B54" s="664"/>
      <c r="C54" s="691" t="s">
        <v>935</v>
      </c>
      <c r="D54" s="468" t="s">
        <v>936</v>
      </c>
      <c r="E54" s="717"/>
      <c r="F54" s="720"/>
      <c r="G54" s="669"/>
      <c r="H54" s="661"/>
    </row>
    <row r="55" spans="2:8" ht="15" hidden="1">
      <c r="B55" s="664">
        <v>5</v>
      </c>
      <c r="C55" s="691" t="s">
        <v>931</v>
      </c>
      <c r="D55" s="721" t="s">
        <v>224</v>
      </c>
      <c r="E55" s="717" t="s">
        <v>347</v>
      </c>
      <c r="F55" s="722">
        <v>56.55</v>
      </c>
      <c r="G55" s="669">
        <f>'[426]HSP PERSIAPN,STR,ARS'!D297</f>
        <v>42933</v>
      </c>
      <c r="H55" s="661">
        <f t="shared" si="5"/>
        <v>2427861.15</v>
      </c>
    </row>
    <row r="56" spans="2:8" ht="15">
      <c r="B56" s="1119" t="s">
        <v>3660</v>
      </c>
      <c r="C56" s="1120"/>
      <c r="D56" s="1120"/>
      <c r="E56" s="1120"/>
      <c r="F56" s="1120"/>
      <c r="G56" s="1121"/>
      <c r="H56" s="708">
        <f>SUM(H45:H55)</f>
        <v>38916005.456249997</v>
      </c>
    </row>
    <row r="57" spans="2:8" ht="15">
      <c r="B57" s="671" t="s">
        <v>3661</v>
      </c>
      <c r="C57" s="672"/>
      <c r="D57" s="673" t="s">
        <v>3752</v>
      </c>
      <c r="E57" s="709"/>
      <c r="F57" s="709"/>
      <c r="G57" s="710"/>
      <c r="H57" s="711"/>
    </row>
    <row r="58" spans="2:8" ht="15">
      <c r="B58" s="653">
        <v>1</v>
      </c>
      <c r="C58" s="691" t="s">
        <v>855</v>
      </c>
      <c r="D58" s="468" t="s">
        <v>861</v>
      </c>
      <c r="E58" s="655" t="s">
        <v>379</v>
      </c>
      <c r="F58" s="806">
        <f>'[425]BEKISTING BALOK'!$O$47</f>
        <v>2.4899999999999998</v>
      </c>
      <c r="G58" s="656">
        <f>'HSP PRSPN,STR,ARS'!D281</f>
        <v>150123</v>
      </c>
      <c r="H58" s="661">
        <f t="shared" ref="H58:H62" si="7">G58*F58</f>
        <v>373806.26999999996</v>
      </c>
    </row>
    <row r="59" spans="2:8" ht="30">
      <c r="B59" s="658">
        <v>2</v>
      </c>
      <c r="C59" s="662" t="s">
        <v>803</v>
      </c>
      <c r="D59" s="473" t="s">
        <v>2114</v>
      </c>
      <c r="E59" s="655" t="s">
        <v>7</v>
      </c>
      <c r="F59" s="806">
        <f>'[425]PEMBESIAN BALOK'!$O$51</f>
        <v>69.720000000000013</v>
      </c>
      <c r="G59" s="656">
        <f>G46</f>
        <v>11567</v>
      </c>
      <c r="H59" s="661">
        <f t="shared" si="7"/>
        <v>806451.24000000011</v>
      </c>
    </row>
    <row r="60" spans="2:8" ht="30">
      <c r="B60" s="658">
        <v>3</v>
      </c>
      <c r="C60" s="662" t="s">
        <v>805</v>
      </c>
      <c r="D60" s="473" t="s">
        <v>2116</v>
      </c>
      <c r="E60" s="655" t="s">
        <v>7</v>
      </c>
      <c r="F60" s="806">
        <f>'[425]PEMBESIAN BALOK'!$O$50</f>
        <v>147.74</v>
      </c>
      <c r="G60" s="656">
        <f>G47</f>
        <v>13579</v>
      </c>
      <c r="H60" s="661">
        <f t="shared" si="7"/>
        <v>2006161.4600000002</v>
      </c>
    </row>
    <row r="61" spans="2:8" ht="30">
      <c r="B61" s="653">
        <v>4</v>
      </c>
      <c r="C61" s="691" t="s">
        <v>885</v>
      </c>
      <c r="D61" s="473" t="s">
        <v>2127</v>
      </c>
      <c r="E61" s="713" t="s">
        <v>342</v>
      </c>
      <c r="F61" s="806">
        <f>'[425]BETON BALOK'!$O$49</f>
        <v>1.2449999999999999</v>
      </c>
      <c r="G61" s="656">
        <f>G53</f>
        <v>24018197</v>
      </c>
      <c r="H61" s="661">
        <f t="shared" si="7"/>
        <v>29902655.264999997</v>
      </c>
    </row>
    <row r="62" spans="2:8" s="306" customFormat="1" ht="15">
      <c r="B62" s="809">
        <v>5</v>
      </c>
      <c r="C62" s="810" t="s">
        <v>932</v>
      </c>
      <c r="D62" s="811" t="s">
        <v>3762</v>
      </c>
      <c r="E62" s="812" t="s">
        <v>347</v>
      </c>
      <c r="F62" s="813">
        <f>'[425]RING BALK PRAKTIS'!$O$40</f>
        <v>41.5</v>
      </c>
      <c r="G62" s="814">
        <f>'[426]HSP PERSIAPN,STR,ARS'!D298</f>
        <v>63591</v>
      </c>
      <c r="H62" s="815">
        <f t="shared" si="7"/>
        <v>2639026.5</v>
      </c>
    </row>
    <row r="63" spans="2:8" ht="15">
      <c r="B63" s="1119" t="s">
        <v>3662</v>
      </c>
      <c r="C63" s="1120"/>
      <c r="D63" s="1120"/>
      <c r="E63" s="1120"/>
      <c r="F63" s="1120"/>
      <c r="G63" s="1121"/>
      <c r="H63" s="723">
        <f>SUM(H58:H62)</f>
        <v>35728100.734999999</v>
      </c>
    </row>
    <row r="64" spans="2:8" ht="15" hidden="1">
      <c r="B64" s="671" t="s">
        <v>3661</v>
      </c>
      <c r="C64" s="672"/>
      <c r="D64" s="673" t="s">
        <v>3663</v>
      </c>
      <c r="E64" s="709"/>
      <c r="F64" s="709"/>
      <c r="G64" s="710"/>
      <c r="H64" s="711"/>
    </row>
    <row r="65" spans="2:8" ht="15" hidden="1">
      <c r="B65" s="653">
        <v>1</v>
      </c>
      <c r="C65" s="691" t="s">
        <v>858</v>
      </c>
      <c r="D65" s="468" t="s">
        <v>864</v>
      </c>
      <c r="E65" s="655" t="s">
        <v>379</v>
      </c>
      <c r="F65" s="655"/>
      <c r="G65" s="656">
        <f>'HSP PRSPN,STR,ARS'!D284</f>
        <v>149567</v>
      </c>
      <c r="H65" s="661">
        <f t="shared" ref="H65:H68" si="8">G65*F65</f>
        <v>0</v>
      </c>
    </row>
    <row r="66" spans="2:8" ht="30" hidden="1">
      <c r="B66" s="658">
        <v>2</v>
      </c>
      <c r="C66" s="662" t="s">
        <v>803</v>
      </c>
      <c r="D66" s="473" t="s">
        <v>2114</v>
      </c>
      <c r="E66" s="655" t="s">
        <v>7</v>
      </c>
      <c r="F66" s="655"/>
      <c r="G66" s="656">
        <f>G59</f>
        <v>11567</v>
      </c>
      <c r="H66" s="661">
        <f t="shared" si="8"/>
        <v>0</v>
      </c>
    </row>
    <row r="67" spans="2:8" ht="30" hidden="1">
      <c r="B67" s="658">
        <v>3</v>
      </c>
      <c r="C67" s="662" t="s">
        <v>805</v>
      </c>
      <c r="D67" s="473" t="s">
        <v>2116</v>
      </c>
      <c r="E67" s="724" t="s">
        <v>7</v>
      </c>
      <c r="F67" s="655"/>
      <c r="G67" s="656">
        <f>G60</f>
        <v>13579</v>
      </c>
      <c r="H67" s="661">
        <f t="shared" si="8"/>
        <v>0</v>
      </c>
    </row>
    <row r="68" spans="2:8" ht="30" hidden="1">
      <c r="B68" s="664">
        <v>4</v>
      </c>
      <c r="C68" s="691" t="s">
        <v>885</v>
      </c>
      <c r="D68" s="473" t="s">
        <v>2127</v>
      </c>
      <c r="E68" s="667" t="s">
        <v>342</v>
      </c>
      <c r="F68" s="667"/>
      <c r="G68" s="669">
        <f>G61</f>
        <v>24018197</v>
      </c>
      <c r="H68" s="661">
        <f t="shared" si="8"/>
        <v>0</v>
      </c>
    </row>
    <row r="69" spans="2:8" ht="15" hidden="1">
      <c r="B69" s="1119" t="s">
        <v>3662</v>
      </c>
      <c r="C69" s="1120"/>
      <c r="D69" s="1120"/>
      <c r="E69" s="1120"/>
      <c r="F69" s="1120"/>
      <c r="G69" s="1121"/>
      <c r="H69" s="723">
        <f>SUM(H65:H68)</f>
        <v>0</v>
      </c>
    </row>
    <row r="70" spans="2:8" ht="15" hidden="1">
      <c r="B70" s="671" t="s">
        <v>3661</v>
      </c>
      <c r="C70" s="672"/>
      <c r="D70" s="673" t="s">
        <v>3664</v>
      </c>
      <c r="E70" s="655" t="s">
        <v>379</v>
      </c>
      <c r="F70" s="709"/>
      <c r="G70" s="710"/>
      <c r="H70" s="711"/>
    </row>
    <row r="71" spans="2:8" ht="15" hidden="1">
      <c r="B71" s="653">
        <v>1</v>
      </c>
      <c r="C71" s="691" t="s">
        <v>856</v>
      </c>
      <c r="D71" s="473" t="s">
        <v>862</v>
      </c>
      <c r="E71" s="655" t="s">
        <v>7</v>
      </c>
      <c r="F71" s="655"/>
      <c r="G71" s="656">
        <f>'HSP PRSPN,STR,ARS'!D282</f>
        <v>164413</v>
      </c>
      <c r="H71" s="661">
        <f t="shared" ref="H71:H74" si="9">G71*F71</f>
        <v>0</v>
      </c>
    </row>
    <row r="72" spans="2:8" ht="30" hidden="1">
      <c r="B72" s="658">
        <v>2</v>
      </c>
      <c r="C72" s="662" t="s">
        <v>803</v>
      </c>
      <c r="D72" s="473" t="s">
        <v>2114</v>
      </c>
      <c r="E72" s="724" t="s">
        <v>7</v>
      </c>
      <c r="F72" s="655"/>
      <c r="G72" s="656">
        <f>G66</f>
        <v>11567</v>
      </c>
      <c r="H72" s="661">
        <f t="shared" si="9"/>
        <v>0</v>
      </c>
    </row>
    <row r="73" spans="2:8" ht="30" hidden="1">
      <c r="B73" s="658">
        <v>3</v>
      </c>
      <c r="C73" s="662" t="s">
        <v>805</v>
      </c>
      <c r="D73" s="473" t="s">
        <v>2116</v>
      </c>
      <c r="E73" s="667" t="s">
        <v>342</v>
      </c>
      <c r="F73" s="655"/>
      <c r="G73" s="656">
        <f>G67</f>
        <v>13579</v>
      </c>
      <c r="H73" s="661">
        <f t="shared" si="9"/>
        <v>0</v>
      </c>
    </row>
    <row r="74" spans="2:8" ht="30" hidden="1">
      <c r="B74" s="728">
        <v>4</v>
      </c>
      <c r="C74" s="736" t="s">
        <v>885</v>
      </c>
      <c r="D74" s="473" t="s">
        <v>2127</v>
      </c>
      <c r="E74" s="667"/>
      <c r="F74" s="667"/>
      <c r="G74" s="669">
        <f>G68</f>
        <v>24018197</v>
      </c>
      <c r="H74" s="661">
        <f t="shared" si="9"/>
        <v>0</v>
      </c>
    </row>
    <row r="75" spans="2:8" ht="15" hidden="1">
      <c r="B75" s="1119" t="s">
        <v>3662</v>
      </c>
      <c r="C75" s="1120"/>
      <c r="D75" s="1120"/>
      <c r="E75" s="1120"/>
      <c r="F75" s="1120"/>
      <c r="G75" s="1121"/>
      <c r="H75" s="723">
        <f>SUM(H71:H74)</f>
        <v>0</v>
      </c>
    </row>
    <row r="76" spans="2:8" ht="15">
      <c r="B76" s="671" t="s">
        <v>3665</v>
      </c>
      <c r="C76" s="672"/>
      <c r="D76" s="673" t="s">
        <v>3666</v>
      </c>
      <c r="E76" s="709"/>
      <c r="F76" s="709"/>
      <c r="G76" s="710"/>
      <c r="H76" s="711"/>
    </row>
    <row r="77" spans="2:8" ht="15" hidden="1">
      <c r="B77" s="671"/>
      <c r="C77" s="672"/>
      <c r="D77" s="725" t="s">
        <v>3753</v>
      </c>
      <c r="E77" s="709"/>
      <c r="F77" s="726"/>
      <c r="G77" s="710"/>
      <c r="H77" s="711"/>
    </row>
    <row r="78" spans="2:8" ht="30" hidden="1">
      <c r="B78" s="658">
        <v>1</v>
      </c>
      <c r="C78" s="662" t="s">
        <v>781</v>
      </c>
      <c r="D78" s="473" t="s">
        <v>249</v>
      </c>
      <c r="E78" s="655" t="s">
        <v>342</v>
      </c>
      <c r="F78" s="727"/>
      <c r="G78" s="656">
        <f>'HSP PRSPN,STR,ARS'!D192</f>
        <v>1698740.45</v>
      </c>
      <c r="H78" s="661">
        <f t="shared" ref="H78:H80" si="10">G78*F78</f>
        <v>0</v>
      </c>
    </row>
    <row r="79" spans="2:8" ht="15" hidden="1">
      <c r="B79" s="728">
        <v>2</v>
      </c>
      <c r="C79" s="662" t="s">
        <v>784</v>
      </c>
      <c r="D79" s="473" t="s">
        <v>251</v>
      </c>
      <c r="E79" s="655" t="s">
        <v>342</v>
      </c>
      <c r="F79" s="667"/>
      <c r="G79" s="669">
        <f>'HSP PRSPN,STR,ARS'!D193</f>
        <v>1530182.5</v>
      </c>
      <c r="H79" s="661">
        <f t="shared" si="10"/>
        <v>0</v>
      </c>
    </row>
    <row r="80" spans="2:8" ht="15" hidden="1">
      <c r="B80" s="728">
        <v>3</v>
      </c>
      <c r="C80" s="662" t="s">
        <v>786</v>
      </c>
      <c r="D80" s="473" t="s">
        <v>252</v>
      </c>
      <c r="E80" s="667" t="s">
        <v>379</v>
      </c>
      <c r="F80" s="667"/>
      <c r="G80" s="669">
        <f>'HSP PRSPN,STR,ARS'!D195</f>
        <v>35326.5</v>
      </c>
      <c r="H80" s="661">
        <f t="shared" si="10"/>
        <v>0</v>
      </c>
    </row>
    <row r="81" spans="2:8" ht="6.75" customHeight="1">
      <c r="B81" s="729"/>
      <c r="C81" s="730"/>
      <c r="D81" s="731"/>
      <c r="E81" s="732"/>
      <c r="F81" s="733"/>
      <c r="G81" s="734"/>
      <c r="H81" s="735"/>
    </row>
    <row r="82" spans="2:8" s="306" customFormat="1" ht="15">
      <c r="B82" s="817"/>
      <c r="C82" s="818"/>
      <c r="D82" s="819" t="s">
        <v>3754</v>
      </c>
      <c r="E82" s="820"/>
      <c r="F82" s="821"/>
      <c r="G82" s="822"/>
      <c r="H82" s="823"/>
    </row>
    <row r="83" spans="2:8" s="478" customFormat="1" ht="30">
      <c r="B83" s="658">
        <v>1</v>
      </c>
      <c r="C83" s="662" t="s">
        <v>769</v>
      </c>
      <c r="D83" s="473" t="s">
        <v>3667</v>
      </c>
      <c r="E83" s="655" t="s">
        <v>379</v>
      </c>
      <c r="F83" s="727">
        <v>197.98899999999998</v>
      </c>
      <c r="G83" s="656">
        <f>'HSP PRSPN,STR,ARS'!D232</f>
        <v>247860</v>
      </c>
      <c r="H83" s="661">
        <f t="shared" ref="H83:H85" si="11">G83*F83</f>
        <v>49073553.539999992</v>
      </c>
    </row>
    <row r="84" spans="2:8" s="306" customFormat="1" ht="30">
      <c r="B84" s="827">
        <v>2</v>
      </c>
      <c r="C84" s="824" t="s">
        <v>771</v>
      </c>
      <c r="D84" s="577" t="s">
        <v>772</v>
      </c>
      <c r="E84" s="825" t="s">
        <v>379</v>
      </c>
      <c r="F84" s="828"/>
      <c r="G84" s="814">
        <f>'HSP PRSPN,STR,ARS'!D233</f>
        <v>237779</v>
      </c>
      <c r="H84" s="815">
        <f t="shared" si="11"/>
        <v>0</v>
      </c>
    </row>
    <row r="85" spans="2:8" s="478" customFormat="1" ht="15">
      <c r="B85" s="728">
        <v>3</v>
      </c>
      <c r="C85" s="736" t="s">
        <v>774</v>
      </c>
      <c r="D85" s="737" t="s">
        <v>775</v>
      </c>
      <c r="E85" s="667" t="s">
        <v>347</v>
      </c>
      <c r="F85" s="667"/>
      <c r="G85" s="669">
        <f>'HSP PRSPN,STR,ARS'!D235</f>
        <v>58872</v>
      </c>
      <c r="H85" s="661">
        <f t="shared" si="11"/>
        <v>0</v>
      </c>
    </row>
    <row r="86" spans="2:8" ht="15.75" thickBot="1">
      <c r="B86" s="1122" t="s">
        <v>3668</v>
      </c>
      <c r="C86" s="1123"/>
      <c r="D86" s="1123"/>
      <c r="E86" s="1123"/>
      <c r="F86" s="1123"/>
      <c r="G86" s="1124"/>
      <c r="H86" s="738">
        <f>SUM(H83:H85)</f>
        <v>49073553.539999992</v>
      </c>
    </row>
    <row r="87" spans="2:8" ht="15.75" thickBot="1">
      <c r="B87" s="1125" t="s">
        <v>3669</v>
      </c>
      <c r="C87" s="1126"/>
      <c r="D87" s="1126"/>
      <c r="E87" s="1126"/>
      <c r="F87" s="1126"/>
      <c r="G87" s="1127"/>
      <c r="H87" s="739">
        <f>H86+H75+H69+H63+H56+H43+H36</f>
        <v>182273329.88312498</v>
      </c>
    </row>
    <row r="88" spans="2:8" ht="15" hidden="1">
      <c r="B88" s="671" t="s">
        <v>3665</v>
      </c>
      <c r="C88" s="672"/>
      <c r="D88" s="673" t="s">
        <v>3750</v>
      </c>
      <c r="E88" s="709"/>
      <c r="F88" s="709"/>
      <c r="G88" s="710"/>
      <c r="H88" s="711"/>
    </row>
    <row r="89" spans="2:8" ht="15" hidden="1">
      <c r="B89" s="728">
        <v>1</v>
      </c>
      <c r="C89" s="740" t="s">
        <v>2756</v>
      </c>
      <c r="D89" s="567" t="s">
        <v>3759</v>
      </c>
      <c r="E89" s="655" t="s">
        <v>7</v>
      </c>
      <c r="F89" s="741"/>
      <c r="G89" s="669">
        <f>'HSP PRSPN,STR,ARS'!D423</f>
        <v>19698</v>
      </c>
      <c r="H89" s="661">
        <f>G89*F89</f>
        <v>0</v>
      </c>
    </row>
    <row r="90" spans="2:8" ht="15" hidden="1">
      <c r="B90" s="728">
        <v>2</v>
      </c>
      <c r="C90" s="740" t="s">
        <v>2756</v>
      </c>
      <c r="D90" s="567" t="s">
        <v>3760</v>
      </c>
      <c r="E90" s="655" t="s">
        <v>7</v>
      </c>
      <c r="F90" s="741"/>
      <c r="G90" s="669">
        <f>'HSP PRSPN,STR,ARS'!D423</f>
        <v>19698</v>
      </c>
      <c r="H90" s="661">
        <f t="shared" ref="H90:H95" si="12">G90*F90</f>
        <v>0</v>
      </c>
    </row>
    <row r="91" spans="2:8" ht="15" hidden="1">
      <c r="B91" s="728">
        <v>3</v>
      </c>
      <c r="C91" s="740" t="s">
        <v>2815</v>
      </c>
      <c r="D91" s="567" t="s">
        <v>3410</v>
      </c>
      <c r="E91" s="655" t="s">
        <v>7</v>
      </c>
      <c r="F91" s="741"/>
      <c r="G91" s="669">
        <f>'HSP PRSPN,STR,ARS'!D424</f>
        <v>20916</v>
      </c>
      <c r="H91" s="661">
        <f t="shared" si="12"/>
        <v>0</v>
      </c>
    </row>
    <row r="92" spans="2:8" ht="15" hidden="1">
      <c r="B92" s="728">
        <v>4</v>
      </c>
      <c r="C92" s="740" t="s">
        <v>2816</v>
      </c>
      <c r="D92" s="567" t="s">
        <v>3411</v>
      </c>
      <c r="E92" s="655" t="s">
        <v>7</v>
      </c>
      <c r="F92" s="741"/>
      <c r="G92" s="669">
        <f>'HSP PRSPN,STR,ARS'!D425</f>
        <v>20104</v>
      </c>
      <c r="H92" s="661">
        <f t="shared" si="12"/>
        <v>0</v>
      </c>
    </row>
    <row r="93" spans="2:8" ht="15" hidden="1">
      <c r="B93" s="728">
        <v>5</v>
      </c>
      <c r="C93" s="740" t="s">
        <v>2817</v>
      </c>
      <c r="D93" s="567" t="s">
        <v>3412</v>
      </c>
      <c r="E93" s="655" t="s">
        <v>7</v>
      </c>
      <c r="F93" s="741"/>
      <c r="G93" s="669">
        <f>'HSP PRSPN,STR,ARS'!D426</f>
        <v>21992</v>
      </c>
      <c r="H93" s="661">
        <f t="shared" si="12"/>
        <v>0</v>
      </c>
    </row>
    <row r="94" spans="2:8" ht="15" hidden="1">
      <c r="B94" s="728">
        <v>6</v>
      </c>
      <c r="C94" s="740" t="s">
        <v>2818</v>
      </c>
      <c r="D94" s="502" t="s">
        <v>3413</v>
      </c>
      <c r="E94" s="655" t="s">
        <v>7</v>
      </c>
      <c r="F94" s="741"/>
      <c r="G94" s="669">
        <f>'HSP PRSPN,STR,ARS'!D427</f>
        <v>21992</v>
      </c>
      <c r="H94" s="661">
        <f t="shared" si="12"/>
        <v>0</v>
      </c>
    </row>
    <row r="95" spans="2:8" ht="15" hidden="1">
      <c r="B95" s="728">
        <v>7</v>
      </c>
      <c r="C95" s="742" t="s">
        <v>2819</v>
      </c>
      <c r="D95" s="567" t="s">
        <v>3414</v>
      </c>
      <c r="E95" s="655" t="s">
        <v>7</v>
      </c>
      <c r="F95" s="741"/>
      <c r="G95" s="669">
        <f>'HSP PRSPN,STR,ARS'!D428</f>
        <v>19640</v>
      </c>
      <c r="H95" s="661">
        <f t="shared" si="12"/>
        <v>0</v>
      </c>
    </row>
    <row r="96" spans="2:8" ht="15.75" hidden="1" thickBot="1">
      <c r="B96" s="1122" t="s">
        <v>3668</v>
      </c>
      <c r="C96" s="1123"/>
      <c r="D96" s="1123"/>
      <c r="E96" s="1123"/>
      <c r="F96" s="1123"/>
      <c r="G96" s="1124"/>
      <c r="H96" s="738">
        <f>SUM(H89:H95)</f>
        <v>0</v>
      </c>
    </row>
    <row r="97" spans="1:9" ht="15.75" thickBot="1">
      <c r="B97" s="1125" t="s">
        <v>3669</v>
      </c>
      <c r="C97" s="1126"/>
      <c r="D97" s="1126"/>
      <c r="E97" s="1126"/>
      <c r="F97" s="1126"/>
      <c r="G97" s="1127"/>
      <c r="H97" s="739">
        <f>H96+H87+H75+H69+H62+H55+H42</f>
        <v>189979244.03312498</v>
      </c>
    </row>
    <row r="98" spans="1:9" ht="15">
      <c r="B98" s="671" t="s">
        <v>20</v>
      </c>
      <c r="C98" s="672"/>
      <c r="D98" s="743" t="s">
        <v>3582</v>
      </c>
      <c r="E98" s="709"/>
      <c r="F98" s="709"/>
      <c r="G98" s="710"/>
      <c r="H98" s="711"/>
    </row>
    <row r="99" spans="1:9" ht="15">
      <c r="B99" s="677" t="s">
        <v>3646</v>
      </c>
      <c r="C99" s="678"/>
      <c r="D99" s="654" t="s">
        <v>3670</v>
      </c>
      <c r="E99" s="655"/>
      <c r="F99" s="655"/>
      <c r="G99" s="656"/>
      <c r="H99" s="657"/>
    </row>
    <row r="100" spans="1:9" ht="30">
      <c r="A100" s="585"/>
      <c r="B100" s="720">
        <v>1</v>
      </c>
      <c r="C100" s="797" t="s">
        <v>3139</v>
      </c>
      <c r="D100" s="679" t="s">
        <v>3149</v>
      </c>
      <c r="E100" s="655" t="s">
        <v>379</v>
      </c>
      <c r="F100" s="808" t="e">
        <f>#REF!</f>
        <v>#REF!</v>
      </c>
      <c r="G100" s="656">
        <f>'HSP PRSPN,STR,ARS'!D612</f>
        <v>938861</v>
      </c>
      <c r="H100" s="661" t="e">
        <f t="shared" ref="H100:H105" si="13">G100*F100</f>
        <v>#REF!</v>
      </c>
      <c r="I100" s="585"/>
    </row>
    <row r="101" spans="1:9" ht="30">
      <c r="A101" s="585"/>
      <c r="B101" s="720">
        <v>2</v>
      </c>
      <c r="C101" s="797" t="s">
        <v>3137</v>
      </c>
      <c r="D101" s="679" t="s">
        <v>3142</v>
      </c>
      <c r="E101" s="655" t="s">
        <v>379</v>
      </c>
      <c r="F101" s="816" t="e">
        <f>#REF!</f>
        <v>#REF!</v>
      </c>
      <c r="G101" s="656">
        <f>'HSP PRSPN,STR,ARS'!D610</f>
        <v>990396</v>
      </c>
      <c r="H101" s="661" t="e">
        <f t="shared" si="13"/>
        <v>#REF!</v>
      </c>
      <c r="I101" s="585"/>
    </row>
    <row r="102" spans="1:9" ht="15">
      <c r="A102" s="585"/>
      <c r="B102" s="720">
        <v>3</v>
      </c>
      <c r="C102" s="797" t="s">
        <v>3108</v>
      </c>
      <c r="D102" s="679" t="s">
        <v>3178</v>
      </c>
      <c r="E102" s="655" t="s">
        <v>379</v>
      </c>
      <c r="F102" s="816" t="e">
        <f>#REF!</f>
        <v>#REF!</v>
      </c>
      <c r="G102" s="656">
        <f>'HSP PRSPN,STR,ARS'!D649</f>
        <v>98186</v>
      </c>
      <c r="H102" s="661" t="e">
        <f t="shared" si="13"/>
        <v>#REF!</v>
      </c>
      <c r="I102" s="585"/>
    </row>
    <row r="103" spans="1:9" ht="15">
      <c r="A103" s="585"/>
      <c r="B103" s="720">
        <v>4</v>
      </c>
      <c r="C103" s="797" t="s">
        <v>3106</v>
      </c>
      <c r="D103" s="679" t="s">
        <v>3176</v>
      </c>
      <c r="E103" s="655" t="s">
        <v>379</v>
      </c>
      <c r="F103" s="816" t="e">
        <f>#REF!</f>
        <v>#REF!</v>
      </c>
      <c r="G103" s="656">
        <f>'HSP PRSPN,STR,ARS'!D647</f>
        <v>126665</v>
      </c>
      <c r="H103" s="661" t="e">
        <f t="shared" si="13"/>
        <v>#REF!</v>
      </c>
      <c r="I103" s="585"/>
    </row>
    <row r="104" spans="1:9" ht="15">
      <c r="B104" s="720">
        <v>5</v>
      </c>
      <c r="C104" s="797" t="s">
        <v>3111</v>
      </c>
      <c r="D104" s="679" t="s">
        <v>3181</v>
      </c>
      <c r="E104" s="655" t="s">
        <v>379</v>
      </c>
      <c r="F104" s="816" t="e">
        <f>#REF!</f>
        <v>#REF!</v>
      </c>
      <c r="G104" s="656">
        <f>'HSP PRSPN,STR,ARS'!D652</f>
        <v>76626</v>
      </c>
      <c r="H104" s="661" t="e">
        <f t="shared" si="13"/>
        <v>#REF!</v>
      </c>
    </row>
    <row r="105" spans="1:9" ht="15">
      <c r="A105" s="585"/>
      <c r="B105" s="801">
        <v>6</v>
      </c>
      <c r="C105" s="798" t="s">
        <v>3113</v>
      </c>
      <c r="D105" s="744" t="s">
        <v>3183</v>
      </c>
      <c r="E105" s="655" t="s">
        <v>347</v>
      </c>
      <c r="F105" s="816" t="e">
        <f>#REF!</f>
        <v>#REF!</v>
      </c>
      <c r="G105" s="669">
        <f>'HSP PRSPN,STR,ARS'!D654</f>
        <v>59031</v>
      </c>
      <c r="H105" s="661" t="e">
        <f t="shared" si="13"/>
        <v>#REF!</v>
      </c>
      <c r="I105" s="585"/>
    </row>
    <row r="106" spans="1:9" ht="15">
      <c r="A106" s="585"/>
      <c r="B106" s="1129" t="s">
        <v>3652</v>
      </c>
      <c r="C106" s="1120"/>
      <c r="D106" s="1120"/>
      <c r="E106" s="1120"/>
      <c r="F106" s="1120"/>
      <c r="G106" s="1121"/>
      <c r="H106" s="723" t="e">
        <f>SUM(H100:H105)</f>
        <v>#REF!</v>
      </c>
      <c r="I106" s="585"/>
    </row>
    <row r="107" spans="1:9" s="478" customFormat="1" ht="15">
      <c r="A107" s="847"/>
      <c r="B107" s="671" t="s">
        <v>3653</v>
      </c>
      <c r="C107" s="672"/>
      <c r="D107" s="673" t="s">
        <v>3671</v>
      </c>
      <c r="E107" s="709"/>
      <c r="F107" s="709"/>
      <c r="G107" s="710"/>
      <c r="H107" s="711"/>
      <c r="I107" s="847"/>
    </row>
    <row r="108" spans="1:9" s="478" customFormat="1" ht="30">
      <c r="A108" s="847"/>
      <c r="B108" s="658">
        <v>1</v>
      </c>
      <c r="C108" s="797" t="s">
        <v>2748</v>
      </c>
      <c r="D108" s="679" t="s">
        <v>3061</v>
      </c>
      <c r="E108" s="745" t="s">
        <v>379</v>
      </c>
      <c r="F108" s="727">
        <v>49.145000000000003</v>
      </c>
      <c r="G108" s="656">
        <f>'HSP PRSPN,STR,ARS'!D598</f>
        <v>129899</v>
      </c>
      <c r="H108" s="661">
        <f t="shared" ref="H108:H111" si="14">G108*F108</f>
        <v>6383886.3550000004</v>
      </c>
      <c r="I108" s="847"/>
    </row>
    <row r="109" spans="1:9" s="478" customFormat="1" ht="15">
      <c r="A109" s="847"/>
      <c r="B109" s="658">
        <v>2</v>
      </c>
      <c r="C109" s="797" t="s">
        <v>2733</v>
      </c>
      <c r="D109" s="567" t="s">
        <v>2734</v>
      </c>
      <c r="E109" s="745" t="s">
        <v>379</v>
      </c>
      <c r="F109" s="727">
        <v>21.1</v>
      </c>
      <c r="G109" s="656">
        <f>'HSP PRSPN,STR,ARS'!D583</f>
        <v>25663</v>
      </c>
      <c r="H109" s="661">
        <f t="shared" si="14"/>
        <v>541489.30000000005</v>
      </c>
      <c r="I109" s="847"/>
    </row>
    <row r="110" spans="1:9" s="478" customFormat="1" ht="15">
      <c r="A110" s="847"/>
      <c r="B110" s="658">
        <v>3</v>
      </c>
      <c r="C110" s="797" t="s">
        <v>2738</v>
      </c>
      <c r="D110" s="679" t="s">
        <v>3050</v>
      </c>
      <c r="E110" s="745" t="s">
        <v>379</v>
      </c>
      <c r="F110" s="727">
        <v>20.799999999999997</v>
      </c>
      <c r="G110" s="656">
        <f>'HSP PRSPN,STR,ARS'!D587</f>
        <v>29931</v>
      </c>
      <c r="H110" s="661">
        <f t="shared" si="14"/>
        <v>622564.79999999993</v>
      </c>
      <c r="I110" s="847"/>
    </row>
    <row r="111" spans="1:9" s="478" customFormat="1" ht="15">
      <c r="A111" s="847"/>
      <c r="B111" s="728">
        <v>4</v>
      </c>
      <c r="C111" s="798" t="s">
        <v>2745</v>
      </c>
      <c r="D111" s="746" t="s">
        <v>3057</v>
      </c>
      <c r="E111" s="667" t="s">
        <v>347</v>
      </c>
      <c r="F111" s="727">
        <v>42.199999999999996</v>
      </c>
      <c r="G111" s="669">
        <f>'HSP PRSPN,STR,ARS'!D594</f>
        <v>19673</v>
      </c>
      <c r="H111" s="661">
        <f t="shared" si="14"/>
        <v>830200.59999999986</v>
      </c>
      <c r="I111" s="847"/>
    </row>
    <row r="112" spans="1:9" ht="15">
      <c r="A112" s="585"/>
      <c r="B112" s="1119" t="s">
        <v>3657</v>
      </c>
      <c r="C112" s="1120"/>
      <c r="D112" s="1120"/>
      <c r="E112" s="1120"/>
      <c r="F112" s="1120"/>
      <c r="G112" s="1121"/>
      <c r="H112" s="723">
        <f>SUM(H108:H111)</f>
        <v>8378141.0549999997</v>
      </c>
      <c r="I112" s="585"/>
    </row>
    <row r="113" spans="1:9" ht="15">
      <c r="A113" s="585"/>
      <c r="B113" s="671" t="s">
        <v>67</v>
      </c>
      <c r="C113" s="672"/>
      <c r="D113" s="673" t="s">
        <v>3672</v>
      </c>
      <c r="E113" s="674"/>
      <c r="F113" s="674"/>
      <c r="G113" s="675"/>
      <c r="H113" s="676"/>
      <c r="I113" s="585"/>
    </row>
    <row r="114" spans="1:9" s="306" customFormat="1" ht="15">
      <c r="A114" s="829"/>
      <c r="B114" s="832">
        <v>1</v>
      </c>
      <c r="C114" s="833"/>
      <c r="D114" s="565" t="s">
        <v>3744</v>
      </c>
      <c r="E114" s="830"/>
      <c r="F114" s="830"/>
      <c r="G114" s="834"/>
      <c r="H114" s="835"/>
      <c r="I114" s="829"/>
    </row>
    <row r="115" spans="1:9" s="306" customFormat="1" ht="15">
      <c r="A115" s="829"/>
      <c r="B115" s="832"/>
      <c r="C115" s="833"/>
      <c r="D115" s="836" t="s">
        <v>3673</v>
      </c>
      <c r="E115" s="830"/>
      <c r="F115" s="830"/>
      <c r="G115" s="834"/>
      <c r="H115" s="835"/>
      <c r="I115" s="829"/>
    </row>
    <row r="116" spans="1:9" s="306" customFormat="1" ht="15">
      <c r="A116" s="829"/>
      <c r="B116" s="832"/>
      <c r="C116" s="833"/>
      <c r="D116" s="837" t="s">
        <v>3674</v>
      </c>
      <c r="E116" s="830"/>
      <c r="F116" s="830"/>
      <c r="G116" s="834"/>
      <c r="H116" s="835"/>
      <c r="I116" s="829"/>
    </row>
    <row r="117" spans="1:9" s="306" customFormat="1" ht="15">
      <c r="A117" s="829"/>
      <c r="B117" s="832"/>
      <c r="C117" s="833"/>
      <c r="D117" s="837" t="s">
        <v>3675</v>
      </c>
      <c r="E117" s="830"/>
      <c r="F117" s="830"/>
      <c r="G117" s="834"/>
      <c r="H117" s="835"/>
      <c r="I117" s="829"/>
    </row>
    <row r="118" spans="1:9" s="306" customFormat="1" ht="15">
      <c r="A118" s="829"/>
      <c r="B118" s="832"/>
      <c r="C118" s="833"/>
      <c r="D118" s="837" t="s">
        <v>3676</v>
      </c>
      <c r="E118" s="830"/>
      <c r="F118" s="830"/>
      <c r="G118" s="834"/>
      <c r="H118" s="835"/>
      <c r="I118" s="829"/>
    </row>
    <row r="119" spans="1:9" s="306" customFormat="1" ht="15">
      <c r="A119" s="829"/>
      <c r="B119" s="832">
        <v>2</v>
      </c>
      <c r="C119" s="833"/>
      <c r="D119" s="565" t="s">
        <v>3745</v>
      </c>
      <c r="E119" s="830"/>
      <c r="F119" s="830"/>
      <c r="G119" s="834"/>
      <c r="H119" s="835"/>
      <c r="I119" s="829"/>
    </row>
    <row r="120" spans="1:9" s="306" customFormat="1" ht="15">
      <c r="A120" s="829"/>
      <c r="B120" s="832"/>
      <c r="C120" s="833"/>
      <c r="D120" s="836" t="s">
        <v>3673</v>
      </c>
      <c r="E120" s="830"/>
      <c r="F120" s="830"/>
      <c r="G120" s="834"/>
      <c r="H120" s="835"/>
      <c r="I120" s="829"/>
    </row>
    <row r="121" spans="1:9" s="306" customFormat="1" ht="15">
      <c r="A121" s="829"/>
      <c r="B121" s="832"/>
      <c r="C121" s="833"/>
      <c r="D121" s="837" t="s">
        <v>3674</v>
      </c>
      <c r="E121" s="830"/>
      <c r="F121" s="830"/>
      <c r="G121" s="834"/>
      <c r="H121" s="835"/>
      <c r="I121" s="829"/>
    </row>
    <row r="122" spans="1:9" s="306" customFormat="1" ht="15">
      <c r="A122" s="829"/>
      <c r="B122" s="832"/>
      <c r="C122" s="833"/>
      <c r="D122" s="837" t="s">
        <v>3675</v>
      </c>
      <c r="E122" s="830"/>
      <c r="F122" s="830"/>
      <c r="G122" s="834"/>
      <c r="H122" s="835"/>
      <c r="I122" s="829"/>
    </row>
    <row r="123" spans="1:9" s="306" customFormat="1" ht="15">
      <c r="A123" s="829"/>
      <c r="B123" s="832"/>
      <c r="C123" s="833"/>
      <c r="D123" s="837" t="s">
        <v>3676</v>
      </c>
      <c r="E123" s="830"/>
      <c r="F123" s="830"/>
      <c r="G123" s="834"/>
      <c r="H123" s="835"/>
      <c r="I123" s="829"/>
    </row>
    <row r="124" spans="1:9" s="306" customFormat="1" ht="15">
      <c r="A124" s="829"/>
      <c r="B124" s="832">
        <v>3</v>
      </c>
      <c r="C124" s="833"/>
      <c r="D124" s="565" t="s">
        <v>3746</v>
      </c>
      <c r="E124" s="830"/>
      <c r="F124" s="830"/>
      <c r="G124" s="834"/>
      <c r="H124" s="835"/>
      <c r="I124" s="829"/>
    </row>
    <row r="125" spans="1:9" s="306" customFormat="1" ht="15">
      <c r="A125" s="829"/>
      <c r="B125" s="832"/>
      <c r="C125" s="833"/>
      <c r="D125" s="837" t="s">
        <v>3677</v>
      </c>
      <c r="E125" s="830"/>
      <c r="F125" s="830"/>
      <c r="G125" s="834"/>
      <c r="H125" s="835"/>
      <c r="I125" s="829"/>
    </row>
    <row r="126" spans="1:9" s="306" customFormat="1" ht="15">
      <c r="A126" s="829"/>
      <c r="B126" s="832"/>
      <c r="C126" s="833"/>
      <c r="D126" s="837" t="s">
        <v>3678</v>
      </c>
      <c r="E126" s="830"/>
      <c r="F126" s="830"/>
      <c r="G126" s="834"/>
      <c r="H126" s="835"/>
      <c r="I126" s="829"/>
    </row>
    <row r="127" spans="1:9" s="306" customFormat="1" ht="15">
      <c r="A127" s="829"/>
      <c r="B127" s="832"/>
      <c r="C127" s="833"/>
      <c r="D127" s="837" t="s">
        <v>3679</v>
      </c>
      <c r="E127" s="830"/>
      <c r="F127" s="830"/>
      <c r="G127" s="834"/>
      <c r="H127" s="835"/>
      <c r="I127" s="829"/>
    </row>
    <row r="128" spans="1:9" s="306" customFormat="1" ht="15">
      <c r="A128" s="829"/>
      <c r="B128" s="832"/>
      <c r="C128" s="833"/>
      <c r="D128" s="837" t="s">
        <v>3676</v>
      </c>
      <c r="E128" s="830"/>
      <c r="F128" s="830"/>
      <c r="G128" s="834"/>
      <c r="H128" s="835"/>
      <c r="I128" s="829"/>
    </row>
    <row r="129" spans="1:9" s="306" customFormat="1" ht="15">
      <c r="A129" s="829"/>
      <c r="B129" s="832"/>
      <c r="C129" s="833"/>
      <c r="D129" s="837" t="s">
        <v>3680</v>
      </c>
      <c r="E129" s="830"/>
      <c r="F129" s="830"/>
      <c r="G129" s="834"/>
      <c r="H129" s="835"/>
      <c r="I129" s="829"/>
    </row>
    <row r="130" spans="1:9" s="306" customFormat="1" ht="15">
      <c r="A130" s="829"/>
      <c r="B130" s="832">
        <v>4</v>
      </c>
      <c r="C130" s="833"/>
      <c r="D130" s="565" t="s">
        <v>3747</v>
      </c>
      <c r="E130" s="830"/>
      <c r="F130" s="830"/>
      <c r="G130" s="834"/>
      <c r="H130" s="835"/>
      <c r="I130" s="829"/>
    </row>
    <row r="131" spans="1:9" s="306" customFormat="1" ht="15">
      <c r="A131" s="829"/>
      <c r="B131" s="832"/>
      <c r="C131" s="833"/>
      <c r="D131" s="565" t="s">
        <v>3295</v>
      </c>
      <c r="E131" s="830"/>
      <c r="F131" s="830"/>
      <c r="G131" s="834"/>
      <c r="H131" s="835"/>
      <c r="I131" s="829"/>
    </row>
    <row r="132" spans="1:9" s="306" customFormat="1" ht="15">
      <c r="A132" s="829"/>
      <c r="B132" s="832"/>
      <c r="C132" s="833"/>
      <c r="D132" s="565" t="s">
        <v>3594</v>
      </c>
      <c r="E132" s="830"/>
      <c r="F132" s="830"/>
      <c r="G132" s="834"/>
      <c r="H132" s="835"/>
      <c r="I132" s="829"/>
    </row>
    <row r="133" spans="1:9" s="306" customFormat="1" ht="15">
      <c r="A133" s="829"/>
      <c r="B133" s="832"/>
      <c r="C133" s="833"/>
      <c r="D133" s="837" t="s">
        <v>3681</v>
      </c>
      <c r="E133" s="830"/>
      <c r="F133" s="830"/>
      <c r="G133" s="834"/>
      <c r="H133" s="835"/>
      <c r="I133" s="829"/>
    </row>
    <row r="134" spans="1:9" s="306" customFormat="1" ht="15">
      <c r="A134" s="829"/>
      <c r="B134" s="832"/>
      <c r="C134" s="833"/>
      <c r="D134" s="837" t="s">
        <v>3682</v>
      </c>
      <c r="E134" s="830"/>
      <c r="F134" s="830"/>
      <c r="G134" s="834"/>
      <c r="H134" s="835"/>
      <c r="I134" s="829"/>
    </row>
    <row r="135" spans="1:9" s="306" customFormat="1" ht="15">
      <c r="A135" s="829"/>
      <c r="B135" s="832"/>
      <c r="C135" s="833"/>
      <c r="D135" s="837" t="s">
        <v>3683</v>
      </c>
      <c r="E135" s="830"/>
      <c r="F135" s="830"/>
      <c r="G135" s="834"/>
      <c r="H135" s="835"/>
      <c r="I135" s="829"/>
    </row>
    <row r="136" spans="1:9" s="306" customFormat="1" ht="15">
      <c r="A136" s="829"/>
      <c r="B136" s="832">
        <v>5</v>
      </c>
      <c r="C136" s="833"/>
      <c r="D136" s="565" t="s">
        <v>3748</v>
      </c>
      <c r="E136" s="830"/>
      <c r="F136" s="830"/>
      <c r="G136" s="834"/>
      <c r="H136" s="835"/>
      <c r="I136" s="829"/>
    </row>
    <row r="137" spans="1:9" s="306" customFormat="1" ht="15">
      <c r="A137" s="829"/>
      <c r="B137" s="832"/>
      <c r="C137" s="833"/>
      <c r="D137" s="565" t="s">
        <v>3295</v>
      </c>
      <c r="E137" s="830"/>
      <c r="F137" s="830"/>
      <c r="G137" s="834"/>
      <c r="H137" s="835"/>
      <c r="I137" s="829"/>
    </row>
    <row r="138" spans="1:9" s="306" customFormat="1" ht="15">
      <c r="B138" s="838"/>
      <c r="C138" s="839"/>
      <c r="D138" s="565" t="s">
        <v>3594</v>
      </c>
      <c r="E138" s="830"/>
      <c r="F138" s="830"/>
      <c r="G138" s="834"/>
      <c r="H138" s="835"/>
    </row>
    <row r="139" spans="1:9" s="306" customFormat="1" ht="15">
      <c r="A139" s="829"/>
      <c r="B139" s="838"/>
      <c r="C139" s="839"/>
      <c r="D139" s="837" t="s">
        <v>3681</v>
      </c>
      <c r="E139" s="830"/>
      <c r="F139" s="830"/>
      <c r="G139" s="834"/>
      <c r="H139" s="835"/>
      <c r="I139" s="829"/>
    </row>
    <row r="140" spans="1:9" s="306" customFormat="1" ht="15">
      <c r="B140" s="838"/>
      <c r="C140" s="839"/>
      <c r="D140" s="837" t="s">
        <v>3683</v>
      </c>
      <c r="E140" s="830"/>
      <c r="F140" s="830"/>
      <c r="G140" s="834"/>
      <c r="H140" s="835"/>
    </row>
    <row r="141" spans="1:9" s="306" customFormat="1" ht="15">
      <c r="B141" s="838">
        <v>6</v>
      </c>
      <c r="C141" s="839"/>
      <c r="D141" s="837" t="s">
        <v>3749</v>
      </c>
      <c r="E141" s="830"/>
      <c r="F141" s="830"/>
      <c r="G141" s="834"/>
      <c r="H141" s="835"/>
    </row>
    <row r="142" spans="1:9" s="306" customFormat="1" ht="15">
      <c r="B142" s="838"/>
      <c r="C142" s="839"/>
      <c r="D142" s="837" t="s">
        <v>3677</v>
      </c>
      <c r="E142" s="830"/>
      <c r="F142" s="830"/>
      <c r="G142" s="834"/>
      <c r="H142" s="835"/>
    </row>
    <row r="143" spans="1:9" s="306" customFormat="1" ht="15">
      <c r="B143" s="838"/>
      <c r="C143" s="839"/>
      <c r="D143" s="837" t="s">
        <v>3682</v>
      </c>
      <c r="E143" s="830"/>
      <c r="F143" s="830"/>
      <c r="G143" s="834"/>
      <c r="H143" s="835"/>
    </row>
    <row r="144" spans="1:9" s="306" customFormat="1" ht="15">
      <c r="B144" s="1130" t="s">
        <v>3660</v>
      </c>
      <c r="C144" s="1131"/>
      <c r="D144" s="1131"/>
      <c r="E144" s="1131"/>
      <c r="F144" s="1131"/>
      <c r="G144" s="1132"/>
      <c r="H144" s="840">
        <f>SUM(H114:H143)</f>
        <v>0</v>
      </c>
    </row>
    <row r="145" spans="1:9" ht="15">
      <c r="B145" s="671" t="s">
        <v>3661</v>
      </c>
      <c r="C145" s="672"/>
      <c r="D145" s="673" t="s">
        <v>3684</v>
      </c>
      <c r="E145" s="674"/>
      <c r="F145" s="674"/>
      <c r="G145" s="675"/>
      <c r="H145" s="676"/>
    </row>
    <row r="146" spans="1:9" ht="15" hidden="1">
      <c r="B146" s="671"/>
      <c r="C146" s="672"/>
      <c r="D146" s="725" t="s">
        <v>3755</v>
      </c>
      <c r="E146" s="674"/>
      <c r="F146" s="674"/>
      <c r="G146" s="675"/>
      <c r="H146" s="676"/>
    </row>
    <row r="147" spans="1:9" ht="16.5" hidden="1" customHeight="1">
      <c r="B147" s="658">
        <v>1</v>
      </c>
      <c r="C147" s="797" t="s">
        <v>2654</v>
      </c>
      <c r="D147" s="679" t="s">
        <v>2422</v>
      </c>
      <c r="E147" s="655" t="s">
        <v>379</v>
      </c>
      <c r="F147" s="748"/>
      <c r="G147" s="656">
        <f>'HSP PRSPN,STR,ARS'!D499</f>
        <v>0</v>
      </c>
      <c r="H147" s="661">
        <f t="shared" ref="H147:H150" si="15">G147*F147</f>
        <v>0</v>
      </c>
    </row>
    <row r="148" spans="1:9" ht="15" hidden="1">
      <c r="B148" s="658">
        <v>2</v>
      </c>
      <c r="C148" s="797" t="s">
        <v>2658</v>
      </c>
      <c r="D148" s="679" t="s">
        <v>2414</v>
      </c>
      <c r="E148" s="655" t="s">
        <v>347</v>
      </c>
      <c r="F148" s="655"/>
      <c r="G148" s="656">
        <f>'HSP PRSPN,STR,ARS'!D503</f>
        <v>305662</v>
      </c>
      <c r="H148" s="661">
        <f t="shared" si="15"/>
        <v>0</v>
      </c>
    </row>
    <row r="149" spans="1:9" ht="15" hidden="1">
      <c r="B149" s="658">
        <v>3</v>
      </c>
      <c r="C149" s="797" t="s">
        <v>2711</v>
      </c>
      <c r="D149" s="749" t="s">
        <v>3035</v>
      </c>
      <c r="E149" s="655" t="s">
        <v>347</v>
      </c>
      <c r="F149" s="655"/>
      <c r="G149" s="656">
        <f>'HSP PRSPN,STR,ARS'!D558</f>
        <v>50149</v>
      </c>
      <c r="H149" s="661">
        <f t="shared" si="15"/>
        <v>0</v>
      </c>
    </row>
    <row r="150" spans="1:9" ht="15" hidden="1">
      <c r="B150" s="728">
        <v>4</v>
      </c>
      <c r="C150" s="797" t="s">
        <v>2713</v>
      </c>
      <c r="D150" s="750" t="s">
        <v>3037</v>
      </c>
      <c r="E150" s="667" t="s">
        <v>347</v>
      </c>
      <c r="F150" s="727"/>
      <c r="G150" s="669">
        <f>'HSP PRSPN,STR,ARS'!D560</f>
        <v>0</v>
      </c>
      <c r="H150" s="661">
        <f t="shared" si="15"/>
        <v>0</v>
      </c>
    </row>
    <row r="151" spans="1:9" ht="5.25" customHeight="1">
      <c r="B151" s="728"/>
      <c r="C151" s="667"/>
      <c r="D151" s="751"/>
      <c r="E151" s="667"/>
      <c r="F151" s="727"/>
      <c r="G151" s="669"/>
      <c r="H151" s="661"/>
    </row>
    <row r="152" spans="1:9" s="478" customFormat="1" ht="15">
      <c r="B152" s="728"/>
      <c r="C152" s="667"/>
      <c r="D152" s="752" t="s">
        <v>3756</v>
      </c>
      <c r="E152" s="667"/>
      <c r="F152" s="727"/>
      <c r="G152" s="669"/>
      <c r="H152" s="661"/>
    </row>
    <row r="153" spans="1:9" s="478" customFormat="1" ht="16.5" customHeight="1">
      <c r="B153" s="658">
        <v>1</v>
      </c>
      <c r="C153" s="797" t="s">
        <v>2695</v>
      </c>
      <c r="D153" s="679" t="s">
        <v>3018</v>
      </c>
      <c r="E153" s="655" t="s">
        <v>379</v>
      </c>
      <c r="F153" s="748">
        <f>F109+F110</f>
        <v>41.9</v>
      </c>
      <c r="G153" s="656">
        <f>'HSP PRSPN,STR,ARS'!D503</f>
        <v>305662</v>
      </c>
      <c r="H153" s="661">
        <f t="shared" ref="H153:H156" si="16">G153*F153</f>
        <v>12807237.799999999</v>
      </c>
    </row>
    <row r="154" spans="1:9" s="478" customFormat="1" ht="15">
      <c r="B154" s="658">
        <v>2</v>
      </c>
      <c r="C154" s="797" t="s">
        <v>2705</v>
      </c>
      <c r="D154" s="679" t="s">
        <v>3028</v>
      </c>
      <c r="E154" s="655" t="s">
        <v>347</v>
      </c>
      <c r="F154" s="655">
        <v>6</v>
      </c>
      <c r="G154" s="656">
        <f>'HSP PRSPN,STR,ARS'!D507</f>
        <v>225126</v>
      </c>
      <c r="H154" s="661">
        <f t="shared" si="16"/>
        <v>1350756</v>
      </c>
    </row>
    <row r="155" spans="1:9" s="478" customFormat="1" ht="15">
      <c r="B155" s="658">
        <v>3</v>
      </c>
      <c r="C155" s="797" t="s">
        <v>2711</v>
      </c>
      <c r="D155" s="749" t="s">
        <v>3035</v>
      </c>
      <c r="E155" s="655" t="s">
        <v>347</v>
      </c>
      <c r="F155" s="655">
        <v>12</v>
      </c>
      <c r="G155" s="656">
        <f>'HSP PRSPN,STR,ARS'!D562</f>
        <v>71698</v>
      </c>
      <c r="H155" s="661">
        <f t="shared" si="16"/>
        <v>860376</v>
      </c>
    </row>
    <row r="156" spans="1:9" s="478" customFormat="1" ht="15">
      <c r="B156" s="728">
        <v>4</v>
      </c>
      <c r="C156" s="798" t="s">
        <v>2713</v>
      </c>
      <c r="D156" s="744" t="s">
        <v>3037</v>
      </c>
      <c r="E156" s="667" t="s">
        <v>347</v>
      </c>
      <c r="F156" s="727">
        <v>38.950000000000003</v>
      </c>
      <c r="G156" s="669">
        <f>'HSP PRSPN,STR,ARS'!D564</f>
        <v>49992</v>
      </c>
      <c r="H156" s="661">
        <f t="shared" si="16"/>
        <v>1947188.4000000001</v>
      </c>
    </row>
    <row r="157" spans="1:9" ht="15">
      <c r="A157" s="585"/>
      <c r="B157" s="1119" t="s">
        <v>3662</v>
      </c>
      <c r="C157" s="1120"/>
      <c r="D157" s="1120"/>
      <c r="E157" s="1120"/>
      <c r="F157" s="1120"/>
      <c r="G157" s="1121"/>
      <c r="H157" s="723">
        <f>SUM(H153:H156)</f>
        <v>16965558.199999999</v>
      </c>
      <c r="I157" s="585"/>
    </row>
    <row r="158" spans="1:9" ht="15">
      <c r="B158" s="671" t="s">
        <v>3665</v>
      </c>
      <c r="C158" s="672"/>
      <c r="D158" s="673" t="s">
        <v>3685</v>
      </c>
      <c r="E158" s="674"/>
      <c r="F158" s="674"/>
      <c r="G158" s="675"/>
      <c r="H158" s="676"/>
    </row>
    <row r="159" spans="1:9" ht="30">
      <c r="B159" s="658">
        <v>1</v>
      </c>
      <c r="C159" s="797" t="s">
        <v>3076</v>
      </c>
      <c r="D159" s="753" t="s">
        <v>3686</v>
      </c>
      <c r="E159" s="754" t="s">
        <v>379</v>
      </c>
      <c r="F159" s="816">
        <f>'[427]CAT INTERIOR (2)'!$Q$79</f>
        <v>77.399999999999991</v>
      </c>
      <c r="G159" s="656">
        <f>'HSP PRSPN,STR,ARS'!D673</f>
        <v>23892</v>
      </c>
      <c r="H159" s="661">
        <f t="shared" ref="H159:H163" si="17">G159*F159</f>
        <v>1849240.7999999998</v>
      </c>
    </row>
    <row r="160" spans="1:9" ht="30">
      <c r="B160" s="658">
        <v>2</v>
      </c>
      <c r="C160" s="797" t="s">
        <v>3077</v>
      </c>
      <c r="D160" s="753" t="s">
        <v>3687</v>
      </c>
      <c r="E160" s="754" t="s">
        <v>379</v>
      </c>
      <c r="F160" s="816">
        <f>'[427]CAT EXTERIOR'!$Q$74</f>
        <v>63.449999999999996</v>
      </c>
      <c r="G160" s="656">
        <f>'HSP PRSPN,STR,ARS'!D677</f>
        <v>18249</v>
      </c>
      <c r="H160" s="661">
        <f t="shared" si="17"/>
        <v>1157899.0499999998</v>
      </c>
    </row>
    <row r="161" spans="1:9" s="478" customFormat="1" ht="15">
      <c r="B161" s="658">
        <v>3</v>
      </c>
      <c r="C161" s="797" t="s">
        <v>3090</v>
      </c>
      <c r="D161" s="567" t="s">
        <v>3215</v>
      </c>
      <c r="E161" s="754" t="s">
        <v>379</v>
      </c>
      <c r="F161" s="727">
        <v>21.1</v>
      </c>
      <c r="G161" s="656">
        <f>'HSP PRSPN,STR,ARS'!D687</f>
        <v>21989</v>
      </c>
      <c r="H161" s="661">
        <f t="shared" si="17"/>
        <v>463967.9</v>
      </c>
    </row>
    <row r="162" spans="1:9" s="478" customFormat="1" ht="15">
      <c r="B162" s="728"/>
      <c r="C162" s="797" t="s">
        <v>3091</v>
      </c>
      <c r="D162" s="567" t="s">
        <v>3592</v>
      </c>
      <c r="E162" s="754" t="s">
        <v>379</v>
      </c>
      <c r="F162" s="727">
        <v>20.799999999999997</v>
      </c>
      <c r="G162" s="669">
        <f>'HSP PRSPN,STR,ARS'!D688</f>
        <v>21989</v>
      </c>
      <c r="H162" s="661">
        <f t="shared" si="17"/>
        <v>457371.19999999995</v>
      </c>
    </row>
    <row r="163" spans="1:9" s="306" customFormat="1" ht="15">
      <c r="B163" s="827">
        <v>4</v>
      </c>
      <c r="C163" s="831" t="s">
        <v>3072</v>
      </c>
      <c r="D163" s="841" t="s">
        <v>3197</v>
      </c>
      <c r="E163" s="842" t="s">
        <v>379</v>
      </c>
      <c r="F163" s="826">
        <v>0</v>
      </c>
      <c r="G163" s="814">
        <f>'HSP PRSPN,STR,ARS'!D669</f>
        <v>43472</v>
      </c>
      <c r="H163" s="815">
        <f t="shared" si="17"/>
        <v>0</v>
      </c>
    </row>
    <row r="164" spans="1:9" ht="15">
      <c r="B164" s="1119" t="s">
        <v>3668</v>
      </c>
      <c r="C164" s="1120"/>
      <c r="D164" s="1120"/>
      <c r="E164" s="1120"/>
      <c r="F164" s="1120"/>
      <c r="G164" s="1121"/>
      <c r="H164" s="723">
        <f>SUM(H159:H163)</f>
        <v>3928478.9499999993</v>
      </c>
    </row>
    <row r="165" spans="1:9" ht="15">
      <c r="A165" s="585"/>
      <c r="B165" s="756" t="s">
        <v>3688</v>
      </c>
      <c r="C165" s="757"/>
      <c r="D165" s="673" t="s">
        <v>3689</v>
      </c>
      <c r="E165" s="674"/>
      <c r="F165" s="674"/>
      <c r="G165" s="675"/>
      <c r="H165" s="676"/>
      <c r="I165" s="585"/>
    </row>
    <row r="166" spans="1:9" s="478" customFormat="1" ht="15">
      <c r="B166" s="658">
        <v>1</v>
      </c>
      <c r="C166" s="662" t="s">
        <v>881</v>
      </c>
      <c r="D166" s="758" t="s">
        <v>3757</v>
      </c>
      <c r="E166" s="745" t="s">
        <v>342</v>
      </c>
      <c r="F166" s="727" t="e">
        <f>#REF!</f>
        <v>#REF!</v>
      </c>
      <c r="G166" s="656">
        <f>'HSP PRSPN,STR,ARS'!D290</f>
        <v>24072675</v>
      </c>
      <c r="H166" s="661" t="e">
        <f t="shared" ref="H166:H171" si="18">G166*F166</f>
        <v>#REF!</v>
      </c>
    </row>
    <row r="167" spans="1:9" s="478" customFormat="1" ht="15">
      <c r="B167" s="658">
        <v>2</v>
      </c>
      <c r="C167" s="797" t="s">
        <v>3506</v>
      </c>
      <c r="D167" s="753" t="s">
        <v>3690</v>
      </c>
      <c r="E167" s="754" t="s">
        <v>379</v>
      </c>
      <c r="F167" s="727">
        <f>'[428]RENG BAJA RINGAN'!$Q$54</f>
        <v>196</v>
      </c>
      <c r="G167" s="656" t="e">
        <f>'HSP PRSPN,STR,ARS'!#REF!</f>
        <v>#REF!</v>
      </c>
      <c r="H167" s="661" t="e">
        <f t="shared" si="18"/>
        <v>#REF!</v>
      </c>
    </row>
    <row r="168" spans="1:9" s="478" customFormat="1" ht="15">
      <c r="B168" s="658">
        <v>3</v>
      </c>
      <c r="C168" s="797" t="s">
        <v>3504</v>
      </c>
      <c r="D168" s="753" t="s">
        <v>3691</v>
      </c>
      <c r="E168" s="754" t="s">
        <v>379</v>
      </c>
      <c r="F168" s="727" t="e">
        <f>#REF!</f>
        <v>#REF!</v>
      </c>
      <c r="G168" s="656">
        <f>'HSP PRSPN,STR,ARS'!D762</f>
        <v>482757</v>
      </c>
      <c r="H168" s="661" t="e">
        <f t="shared" si="18"/>
        <v>#REF!</v>
      </c>
    </row>
    <row r="169" spans="1:9" s="478" customFormat="1" ht="15">
      <c r="B169" s="658">
        <v>4</v>
      </c>
      <c r="C169" s="797" t="s">
        <v>2981</v>
      </c>
      <c r="D169" s="567" t="s">
        <v>3242</v>
      </c>
      <c r="E169" s="745" t="s">
        <v>379</v>
      </c>
      <c r="F169" s="727" t="e">
        <f>#REF!</f>
        <v>#REF!</v>
      </c>
      <c r="G169" s="656">
        <f>'HSP PRSPN,STR,ARS'!D804</f>
        <v>491678</v>
      </c>
      <c r="H169" s="661" t="e">
        <f t="shared" si="18"/>
        <v>#REF!</v>
      </c>
    </row>
    <row r="170" spans="1:9" s="478" customFormat="1" ht="15">
      <c r="B170" s="658">
        <v>5</v>
      </c>
      <c r="C170" s="797" t="s">
        <v>2978</v>
      </c>
      <c r="D170" s="567" t="s">
        <v>3239</v>
      </c>
      <c r="E170" s="754" t="s">
        <v>347</v>
      </c>
      <c r="F170" s="727" t="e">
        <f>#REF!</f>
        <v>#REF!</v>
      </c>
      <c r="G170" s="656" t="e">
        <f>'HSP PRSPN,STR,ARS'!#REF!</f>
        <v>#REF!</v>
      </c>
      <c r="H170" s="661" t="e">
        <f t="shared" si="18"/>
        <v>#REF!</v>
      </c>
    </row>
    <row r="171" spans="1:9" s="306" customFormat="1" ht="15">
      <c r="B171" s="827">
        <v>6</v>
      </c>
      <c r="C171" s="831" t="s">
        <v>2965</v>
      </c>
      <c r="D171" s="841" t="s">
        <v>3257</v>
      </c>
      <c r="E171" s="843" t="s">
        <v>379</v>
      </c>
      <c r="F171" s="826"/>
      <c r="G171" s="814">
        <f>'HSP PRSPN,STR,ARS'!D822</f>
        <v>284900</v>
      </c>
      <c r="H171" s="815">
        <f t="shared" si="18"/>
        <v>0</v>
      </c>
    </row>
    <row r="172" spans="1:9" ht="15">
      <c r="B172" s="1133" t="s">
        <v>3692</v>
      </c>
      <c r="C172" s="1134"/>
      <c r="D172" s="1134"/>
      <c r="E172" s="1134"/>
      <c r="F172" s="1134"/>
      <c r="G172" s="1135"/>
      <c r="H172" s="723" t="e">
        <f>SUM(H166:H171)</f>
        <v>#REF!</v>
      </c>
    </row>
    <row r="173" spans="1:9" s="478" customFormat="1" ht="15">
      <c r="B173" s="756" t="s">
        <v>3693</v>
      </c>
      <c r="C173" s="757"/>
      <c r="D173" s="673" t="s">
        <v>3694</v>
      </c>
      <c r="E173" s="674"/>
      <c r="F173" s="674"/>
      <c r="G173" s="760"/>
      <c r="H173" s="761"/>
    </row>
    <row r="174" spans="1:9" s="478" customFormat="1" ht="15">
      <c r="B174" s="658">
        <v>1</v>
      </c>
      <c r="C174" s="797" t="s">
        <v>2845</v>
      </c>
      <c r="D174" s="567" t="s">
        <v>3368</v>
      </c>
      <c r="E174" s="762" t="s">
        <v>3695</v>
      </c>
      <c r="F174" s="745">
        <f>'[429]SANITARI '!$K$36</f>
        <v>1</v>
      </c>
      <c r="G174" s="763">
        <f>'HSP PRSPN,STR,ARS'!D956</f>
        <v>303600</v>
      </c>
      <c r="H174" s="661">
        <f t="shared" ref="H174:H177" si="19">G174*F174</f>
        <v>303600</v>
      </c>
    </row>
    <row r="175" spans="1:9" s="478" customFormat="1" ht="15">
      <c r="B175" s="658">
        <v>2</v>
      </c>
      <c r="C175" s="797" t="s">
        <v>2827</v>
      </c>
      <c r="D175" s="567" t="s">
        <v>3386</v>
      </c>
      <c r="E175" s="762" t="s">
        <v>3695</v>
      </c>
      <c r="F175" s="745">
        <f>'[429]SANITARI '!$K$37</f>
        <v>1</v>
      </c>
      <c r="G175" s="763">
        <f>'HSP PRSPN,STR,ARS'!D977</f>
        <v>87901</v>
      </c>
      <c r="H175" s="661">
        <f t="shared" si="19"/>
        <v>87901</v>
      </c>
    </row>
    <row r="176" spans="1:9" s="478" customFormat="1" ht="15">
      <c r="B176" s="658">
        <v>3</v>
      </c>
      <c r="C176" s="797" t="s">
        <v>2822</v>
      </c>
      <c r="D176" s="567" t="s">
        <v>3382</v>
      </c>
      <c r="E176" s="762" t="s">
        <v>3695</v>
      </c>
      <c r="F176" s="745">
        <f>'[429]SANITARI '!$K$38</f>
        <v>1</v>
      </c>
      <c r="G176" s="764">
        <f>'HSP PRSPN,STR,ARS'!D973</f>
        <v>30976</v>
      </c>
      <c r="H176" s="661">
        <f t="shared" si="19"/>
        <v>30976</v>
      </c>
    </row>
    <row r="177" spans="1:9" s="478" customFormat="1" ht="15">
      <c r="B177" s="728">
        <v>4</v>
      </c>
      <c r="C177" s="798" t="s">
        <v>2825</v>
      </c>
      <c r="D177" s="755" t="s">
        <v>3384</v>
      </c>
      <c r="E177" s="765" t="s">
        <v>3695</v>
      </c>
      <c r="F177" s="759">
        <f>'[429]SANITARI '!$K$39</f>
        <v>4</v>
      </c>
      <c r="G177" s="766">
        <f>'HSP PRSPN,STR,ARS'!D975</f>
        <v>87901</v>
      </c>
      <c r="H177" s="661">
        <f t="shared" si="19"/>
        <v>351604</v>
      </c>
    </row>
    <row r="178" spans="1:9" ht="15.75" thickBot="1">
      <c r="B178" s="1136" t="s">
        <v>3696</v>
      </c>
      <c r="C178" s="1137"/>
      <c r="D178" s="1137"/>
      <c r="E178" s="1137"/>
      <c r="F178" s="1137"/>
      <c r="G178" s="1138"/>
      <c r="H178" s="767">
        <f>SUM(H174:H177)</f>
        <v>774081</v>
      </c>
    </row>
    <row r="179" spans="1:9" ht="15.75" thickBot="1">
      <c r="B179" s="1125" t="s">
        <v>3697</v>
      </c>
      <c r="C179" s="1126"/>
      <c r="D179" s="1126"/>
      <c r="E179" s="1126"/>
      <c r="F179" s="1126"/>
      <c r="G179" s="1127"/>
      <c r="H179" s="739" t="e">
        <f>H178+H172+H164+H157+H144+H112+H106</f>
        <v>#REF!</v>
      </c>
    </row>
    <row r="180" spans="1:9" ht="15">
      <c r="B180" s="671" t="s">
        <v>3698</v>
      </c>
      <c r="C180" s="672"/>
      <c r="D180" s="743" t="s">
        <v>3699</v>
      </c>
      <c r="E180" s="768"/>
      <c r="F180" s="769"/>
      <c r="G180" s="770"/>
      <c r="H180" s="771"/>
    </row>
    <row r="181" spans="1:9" ht="15">
      <c r="A181" s="585"/>
      <c r="B181" s="658">
        <v>1</v>
      </c>
      <c r="C181" s="799" t="s">
        <v>3730</v>
      </c>
      <c r="D181" s="747" t="s">
        <v>3700</v>
      </c>
      <c r="E181" s="772" t="s">
        <v>347</v>
      </c>
      <c r="F181" s="844" t="e">
        <f>#REF!</f>
        <v>#REF!</v>
      </c>
      <c r="G181" s="656">
        <f>'[430]HSP PLUMBING'!D87</f>
        <v>26070</v>
      </c>
      <c r="H181" s="661" t="e">
        <f t="shared" ref="H181:H187" si="20">G181*F181</f>
        <v>#REF!</v>
      </c>
      <c r="I181" s="585"/>
    </row>
    <row r="182" spans="1:9" ht="15">
      <c r="B182" s="658">
        <v>2</v>
      </c>
      <c r="C182" s="799" t="s">
        <v>3731</v>
      </c>
      <c r="D182" s="747" t="s">
        <v>3701</v>
      </c>
      <c r="E182" s="772" t="s">
        <v>347</v>
      </c>
      <c r="F182" s="844" t="e">
        <f>#REF!</f>
        <v>#REF!</v>
      </c>
      <c r="G182" s="656">
        <f>'[430]HSP PLUMBING'!D94</f>
        <v>68090</v>
      </c>
      <c r="H182" s="661" t="e">
        <f t="shared" si="20"/>
        <v>#REF!</v>
      </c>
    </row>
    <row r="183" spans="1:9" ht="15">
      <c r="B183" s="658">
        <v>3</v>
      </c>
      <c r="C183" s="655"/>
      <c r="D183" s="747" t="s">
        <v>3702</v>
      </c>
      <c r="E183" s="772"/>
      <c r="F183" s="845"/>
      <c r="G183" s="656"/>
      <c r="H183" s="661">
        <f t="shared" si="20"/>
        <v>0</v>
      </c>
    </row>
    <row r="184" spans="1:9" ht="30">
      <c r="B184" s="658"/>
      <c r="C184" s="662" t="s">
        <v>502</v>
      </c>
      <c r="D184" s="473" t="s">
        <v>3761</v>
      </c>
      <c r="E184" s="773" t="s">
        <v>342</v>
      </c>
      <c r="F184" s="816" t="e">
        <f>#REF!</f>
        <v>#REF!</v>
      </c>
      <c r="G184" s="656">
        <f>G19</f>
        <v>90860</v>
      </c>
      <c r="H184" s="661" t="e">
        <f t="shared" si="20"/>
        <v>#REF!</v>
      </c>
    </row>
    <row r="185" spans="1:9" ht="15">
      <c r="B185" s="658"/>
      <c r="C185" s="510" t="s">
        <v>621</v>
      </c>
      <c r="D185" s="747" t="s">
        <v>3703</v>
      </c>
      <c r="E185" s="773" t="s">
        <v>342</v>
      </c>
      <c r="F185" s="816" t="e">
        <f>#REF!</f>
        <v>#REF!</v>
      </c>
      <c r="G185" s="656">
        <f>'HSP PRSPN,STR,ARS'!D129</f>
        <v>60500</v>
      </c>
      <c r="H185" s="661" t="e">
        <f t="shared" si="20"/>
        <v>#REF!</v>
      </c>
    </row>
    <row r="186" spans="1:9" ht="15">
      <c r="B186" s="658"/>
      <c r="C186" s="797" t="s">
        <v>3132</v>
      </c>
      <c r="D186" s="747" t="s">
        <v>3704</v>
      </c>
      <c r="E186" s="773" t="s">
        <v>379</v>
      </c>
      <c r="F186" s="816" t="e">
        <f>#REF!</f>
        <v>#REF!</v>
      </c>
      <c r="G186" s="656">
        <f>'HSP PRSPN,STR,ARS'!D605</f>
        <v>2027135</v>
      </c>
      <c r="H186" s="661" t="e">
        <f t="shared" si="20"/>
        <v>#REF!</v>
      </c>
    </row>
    <row r="187" spans="1:9" ht="15.75" thickBot="1">
      <c r="B187" s="728"/>
      <c r="C187" s="800" t="s">
        <v>3729</v>
      </c>
      <c r="D187" s="774" t="s">
        <v>3705</v>
      </c>
      <c r="E187" s="775" t="s">
        <v>3695</v>
      </c>
      <c r="F187" s="846" t="e">
        <f>#REF!</f>
        <v>#REF!</v>
      </c>
      <c r="G187" s="669">
        <f>'[430]HSP PLUMBING'!D58</f>
        <v>1418010</v>
      </c>
      <c r="H187" s="661" t="e">
        <f t="shared" si="20"/>
        <v>#REF!</v>
      </c>
    </row>
    <row r="188" spans="1:9" ht="15.75" thickBot="1">
      <c r="B188" s="1125" t="s">
        <v>3706</v>
      </c>
      <c r="C188" s="1126"/>
      <c r="D188" s="1126"/>
      <c r="E188" s="1126"/>
      <c r="F188" s="1126"/>
      <c r="G188" s="1127"/>
      <c r="H188" s="739" t="e">
        <f>SUM(H181:H187)</f>
        <v>#REF!</v>
      </c>
    </row>
    <row r="189" spans="1:9" ht="15">
      <c r="B189" s="671" t="s">
        <v>300</v>
      </c>
      <c r="C189" s="672"/>
      <c r="D189" s="743" t="s">
        <v>3707</v>
      </c>
      <c r="E189" s="674"/>
      <c r="F189" s="674"/>
      <c r="G189" s="675"/>
      <c r="H189" s="676"/>
    </row>
    <row r="190" spans="1:9" ht="15">
      <c r="A190" s="585"/>
      <c r="B190" s="653">
        <v>1</v>
      </c>
      <c r="C190" s="589" t="s">
        <v>3726</v>
      </c>
      <c r="D190" s="586" t="s">
        <v>3708</v>
      </c>
      <c r="E190" s="762" t="s">
        <v>3580</v>
      </c>
      <c r="F190" s="806">
        <f>'[429]SANITARI '!$K$36</f>
        <v>1</v>
      </c>
      <c r="G190" s="656">
        <f>'[430]HSP ME'!E418</f>
        <v>55000</v>
      </c>
      <c r="H190" s="661">
        <f>G190*F190</f>
        <v>55000</v>
      </c>
      <c r="I190" s="585"/>
    </row>
    <row r="191" spans="1:9" ht="15">
      <c r="B191" s="653">
        <v>2</v>
      </c>
      <c r="C191" s="589" t="s">
        <v>3725</v>
      </c>
      <c r="D191" s="586" t="s">
        <v>3709</v>
      </c>
      <c r="E191" s="762" t="s">
        <v>3580</v>
      </c>
      <c r="F191" s="806">
        <f>'[429]SANITARI '!$K$38</f>
        <v>1</v>
      </c>
      <c r="G191" s="656">
        <f>'[430]HSP ME'!E353</f>
        <v>176000</v>
      </c>
      <c r="H191" s="661">
        <f t="shared" ref="H191:H196" si="21">G191*F191</f>
        <v>176000</v>
      </c>
    </row>
    <row r="192" spans="1:9" ht="15">
      <c r="B192" s="653">
        <v>3</v>
      </c>
      <c r="C192" s="589" t="s">
        <v>3724</v>
      </c>
      <c r="D192" s="776" t="s">
        <v>3710</v>
      </c>
      <c r="E192" s="762" t="s">
        <v>3695</v>
      </c>
      <c r="F192" s="806">
        <f>'[429]SANITARI '!$K$39</f>
        <v>4</v>
      </c>
      <c r="G192" s="656">
        <f>'[430]HSP ME'!E349</f>
        <v>12320</v>
      </c>
      <c r="H192" s="661">
        <f t="shared" si="21"/>
        <v>49280</v>
      </c>
    </row>
    <row r="193" spans="2:8" ht="15">
      <c r="B193" s="653">
        <v>4</v>
      </c>
      <c r="C193" s="589" t="s">
        <v>3722</v>
      </c>
      <c r="D193" s="776" t="s">
        <v>3711</v>
      </c>
      <c r="E193" s="762" t="s">
        <v>3695</v>
      </c>
      <c r="F193" s="806" t="e">
        <f>'[429]SANITARI '!#REF!</f>
        <v>#REF!</v>
      </c>
      <c r="G193" s="656">
        <f>'[430]HSP ME'!E341</f>
        <v>12540</v>
      </c>
      <c r="H193" s="661" t="e">
        <f t="shared" si="21"/>
        <v>#REF!</v>
      </c>
    </row>
    <row r="194" spans="2:8" ht="15">
      <c r="B194" s="653">
        <v>5</v>
      </c>
      <c r="C194" s="589" t="s">
        <v>3723</v>
      </c>
      <c r="D194" s="776" t="s">
        <v>3712</v>
      </c>
      <c r="E194" s="762" t="s">
        <v>3695</v>
      </c>
      <c r="F194" s="806" t="e">
        <f>'[429]SANITARI '!#REF!</f>
        <v>#REF!</v>
      </c>
      <c r="G194" s="656">
        <f>'[430]HSP ME'!E342</f>
        <v>12540</v>
      </c>
      <c r="H194" s="661" t="e">
        <f t="shared" si="21"/>
        <v>#REF!</v>
      </c>
    </row>
    <row r="195" spans="2:8" ht="15">
      <c r="B195" s="653">
        <v>6</v>
      </c>
      <c r="C195" s="589" t="s">
        <v>3727</v>
      </c>
      <c r="D195" s="588" t="s">
        <v>3720</v>
      </c>
      <c r="E195" s="762" t="s">
        <v>3695</v>
      </c>
      <c r="F195" s="806" t="e">
        <f>'[429]SANITARI '!#REF!</f>
        <v>#REF!</v>
      </c>
      <c r="G195" s="656">
        <f>'[430]HSP ME'!E420</f>
        <v>12980</v>
      </c>
      <c r="H195" s="661" t="e">
        <f t="shared" si="21"/>
        <v>#REF!</v>
      </c>
    </row>
    <row r="196" spans="2:8" ht="15.75" thickBot="1">
      <c r="B196" s="664">
        <v>7</v>
      </c>
      <c r="C196" s="589" t="s">
        <v>3728</v>
      </c>
      <c r="D196" s="588" t="s">
        <v>3721</v>
      </c>
      <c r="E196" s="765" t="s">
        <v>3695</v>
      </c>
      <c r="F196" s="807" t="e">
        <f>'[429]SANITARI '!#REF!</f>
        <v>#REF!</v>
      </c>
      <c r="G196" s="669">
        <f>'[430]HSP ME'!E421</f>
        <v>39490</v>
      </c>
      <c r="H196" s="661" t="e">
        <f t="shared" si="21"/>
        <v>#REF!</v>
      </c>
    </row>
    <row r="197" spans="2:8" ht="15.75" thickBot="1">
      <c r="B197" s="1125" t="s">
        <v>3713</v>
      </c>
      <c r="C197" s="1126"/>
      <c r="D197" s="1126"/>
      <c r="E197" s="1126"/>
      <c r="F197" s="1126"/>
      <c r="G197" s="1127"/>
      <c r="H197" s="777" t="e">
        <f>SUM(H190:H196)</f>
        <v>#REF!</v>
      </c>
    </row>
    <row r="198" spans="2:8" ht="15">
      <c r="B198" s="671" t="s">
        <v>3735</v>
      </c>
      <c r="C198" s="672"/>
      <c r="D198" s="743" t="s">
        <v>3737</v>
      </c>
      <c r="E198" s="674"/>
      <c r="F198" s="674"/>
      <c r="G198" s="675"/>
      <c r="H198" s="676"/>
    </row>
    <row r="199" spans="2:8" ht="15">
      <c r="B199" s="653">
        <v>1</v>
      </c>
      <c r="C199" s="638"/>
      <c r="D199" s="778" t="s">
        <v>3736</v>
      </c>
      <c r="E199" s="762"/>
      <c r="F199" s="655"/>
      <c r="G199" s="656"/>
      <c r="H199" s="661"/>
    </row>
    <row r="200" spans="2:8" ht="15">
      <c r="B200" s="653">
        <v>2</v>
      </c>
      <c r="C200" s="638"/>
      <c r="D200" s="779" t="s">
        <v>3739</v>
      </c>
      <c r="E200" s="762" t="s">
        <v>347</v>
      </c>
      <c r="F200" s="780">
        <v>17.5</v>
      </c>
      <c r="G200" s="656">
        <f>'[430]HSP ME'!E365</f>
        <v>0</v>
      </c>
      <c r="H200" s="661">
        <f t="shared" ref="H200:H203" si="22">G200*F200</f>
        <v>0</v>
      </c>
    </row>
    <row r="201" spans="2:8" ht="15">
      <c r="B201" s="653">
        <v>3</v>
      </c>
      <c r="C201" s="638"/>
      <c r="D201" s="779" t="s">
        <v>3740</v>
      </c>
      <c r="E201" s="781" t="s">
        <v>347</v>
      </c>
      <c r="F201" s="780">
        <v>13</v>
      </c>
      <c r="G201" s="656">
        <f>'[430]HSP ME'!E361</f>
        <v>15290</v>
      </c>
      <c r="H201" s="661">
        <f t="shared" si="22"/>
        <v>198770</v>
      </c>
    </row>
    <row r="202" spans="2:8" ht="15">
      <c r="B202" s="653">
        <v>4</v>
      </c>
      <c r="C202" s="638"/>
      <c r="D202" s="779" t="s">
        <v>3741</v>
      </c>
      <c r="E202" s="781" t="s">
        <v>3643</v>
      </c>
      <c r="F202" s="780">
        <v>1</v>
      </c>
      <c r="G202" s="656">
        <f>'[430]HSP ME'!E350</f>
        <v>12320</v>
      </c>
      <c r="H202" s="661">
        <f t="shared" si="22"/>
        <v>12320</v>
      </c>
    </row>
    <row r="203" spans="2:8" ht="15.75" thickBot="1">
      <c r="B203" s="653">
        <v>5</v>
      </c>
      <c r="C203" s="638"/>
      <c r="D203" s="782" t="s">
        <v>3742</v>
      </c>
      <c r="E203" s="783" t="s">
        <v>379</v>
      </c>
      <c r="F203" s="780">
        <v>60.395000000000003</v>
      </c>
      <c r="G203" s="656">
        <f>'[430]HSP ME'!E351</f>
        <v>12320</v>
      </c>
      <c r="H203" s="661">
        <f t="shared" si="22"/>
        <v>744066.4</v>
      </c>
    </row>
    <row r="204" spans="2:8" ht="15.75" thickBot="1">
      <c r="B204" s="1125" t="s">
        <v>3738</v>
      </c>
      <c r="C204" s="1126"/>
      <c r="D204" s="1126"/>
      <c r="E204" s="1126"/>
      <c r="F204" s="1126"/>
      <c r="G204" s="1127"/>
      <c r="H204" s="777">
        <f>SUM(H199:H203)</f>
        <v>955156.4</v>
      </c>
    </row>
    <row r="205" spans="2:8" ht="15.75" thickBot="1">
      <c r="B205" s="1125" t="s">
        <v>3743</v>
      </c>
      <c r="C205" s="1126"/>
      <c r="D205" s="1126"/>
      <c r="E205" s="1126"/>
      <c r="F205" s="1126"/>
      <c r="G205" s="1127"/>
      <c r="H205" s="777" t="e">
        <f>H197+H188+H179+H87+H15+H204</f>
        <v>#REF!</v>
      </c>
    </row>
    <row r="206" spans="2:8" ht="15">
      <c r="B206" s="784"/>
      <c r="C206" s="784"/>
      <c r="D206" s="784"/>
      <c r="E206" s="784"/>
      <c r="F206" s="784"/>
      <c r="G206" s="785"/>
      <c r="H206" s="786"/>
    </row>
    <row r="208" spans="2:8" ht="14.25">
      <c r="G208" s="788" t="s">
        <v>3714</v>
      </c>
    </row>
    <row r="209" spans="7:7" ht="14.25">
      <c r="G209" s="789" t="s">
        <v>3715</v>
      </c>
    </row>
    <row r="210" spans="7:7" ht="14.25">
      <c r="G210" s="789" t="s">
        <v>3716</v>
      </c>
    </row>
    <row r="211" spans="7:7" ht="14.25">
      <c r="G211" s="789"/>
    </row>
    <row r="212" spans="7:7" ht="14.25">
      <c r="G212" s="789"/>
    </row>
    <row r="213" spans="7:7" ht="14.25">
      <c r="G213" s="789"/>
    </row>
    <row r="214" spans="7:7" ht="14.25">
      <c r="G214" s="789"/>
    </row>
    <row r="215" spans="7:7" ht="14.25">
      <c r="G215" s="789"/>
    </row>
    <row r="216" spans="7:7" ht="14.25">
      <c r="G216" s="789"/>
    </row>
    <row r="217" spans="7:7" ht="14.25">
      <c r="G217" s="790" t="s">
        <v>3717</v>
      </c>
    </row>
    <row r="218" spans="7:7" ht="14.25">
      <c r="G218" s="789" t="s">
        <v>3718</v>
      </c>
    </row>
  </sheetData>
  <customSheetViews>
    <customSheetView guid="{D219A4B4-2F58-4C9B-BAE3-46CA3559E29C}" scale="60" showPageBreaks="1" printArea="1" view="pageBreakPreview" topLeftCell="A94">
      <selection activeCell="D112" sqref="D112"/>
      <pageMargins left="0.7" right="0.7" top="0.75" bottom="0.75" header="0.3" footer="0.3"/>
      <pageSetup paperSize="9" scale="56" orientation="portrait" r:id="rId1"/>
    </customSheetView>
  </customSheetViews>
  <mergeCells count="24">
    <mergeCell ref="B188:G188"/>
    <mergeCell ref="B197:G197"/>
    <mergeCell ref="B205:G205"/>
    <mergeCell ref="B204:G204"/>
    <mergeCell ref="B144:G144"/>
    <mergeCell ref="B157:G157"/>
    <mergeCell ref="B164:G164"/>
    <mergeCell ref="B172:G172"/>
    <mergeCell ref="B178:G178"/>
    <mergeCell ref="B179:G179"/>
    <mergeCell ref="B112:G112"/>
    <mergeCell ref="B96:G96"/>
    <mergeCell ref="B97:G97"/>
    <mergeCell ref="B1:H1"/>
    <mergeCell ref="B15:G15"/>
    <mergeCell ref="B36:G36"/>
    <mergeCell ref="B43:G43"/>
    <mergeCell ref="B56:G56"/>
    <mergeCell ref="B63:G63"/>
    <mergeCell ref="B69:G69"/>
    <mergeCell ref="B75:G75"/>
    <mergeCell ref="B86:G86"/>
    <mergeCell ref="B87:G87"/>
    <mergeCell ref="B106:G106"/>
  </mergeCells>
  <pageMargins left="0.7" right="0.7" top="0.75" bottom="0.75" header="0.3" footer="0.3"/>
  <pageSetup paperSize="9" scale="56" orientation="portrait" r:id="rId2"/>
</worksheet>
</file>

<file path=xl/worksheets/sheet3.xml><?xml version="1.0" encoding="utf-8"?>
<worksheet xmlns="http://schemas.openxmlformats.org/spreadsheetml/2006/main" xmlns:r="http://schemas.openxmlformats.org/officeDocument/2006/relationships">
  <sheetPr codeName="Sheet3">
    <tabColor theme="3" tint="0.39997558519241921"/>
  </sheetPr>
  <dimension ref="A1:K996"/>
  <sheetViews>
    <sheetView view="pageBreakPreview" zoomScale="80" zoomScaleNormal="90" zoomScaleSheetLayoutView="80" workbookViewId="0">
      <selection activeCell="A4" sqref="A4:D4"/>
    </sheetView>
  </sheetViews>
  <sheetFormatPr defaultRowHeight="15"/>
  <cols>
    <col min="1" max="1" width="12.140625" style="323" bestFit="1" customWidth="1"/>
    <col min="2" max="2" width="122.140625" style="421" customWidth="1"/>
    <col min="3" max="3" width="10.28515625" style="480" customWidth="1"/>
    <col min="4" max="4" width="17.5703125" style="422" bestFit="1" customWidth="1"/>
  </cols>
  <sheetData>
    <row r="1" spans="1:8" ht="21">
      <c r="A1" s="1139" t="s">
        <v>2430</v>
      </c>
      <c r="B1" s="1139"/>
      <c r="C1" s="1139"/>
      <c r="D1" s="1139"/>
    </row>
    <row r="2" spans="1:8" ht="18.75">
      <c r="A2" s="1140" t="s">
        <v>2431</v>
      </c>
      <c r="B2" s="1140"/>
      <c r="C2" s="1140"/>
      <c r="D2" s="1140"/>
    </row>
    <row r="3" spans="1:8">
      <c r="A3" s="475"/>
      <c r="B3" s="476"/>
      <c r="C3" s="440"/>
      <c r="D3" s="483"/>
    </row>
    <row r="4" spans="1:8" ht="30.75" thickBot="1">
      <c r="A4" s="1110" t="s">
        <v>333</v>
      </c>
      <c r="B4" s="1110" t="s">
        <v>74</v>
      </c>
      <c r="C4" s="1111" t="s">
        <v>78</v>
      </c>
      <c r="D4" s="1112" t="s">
        <v>332</v>
      </c>
      <c r="E4" s="361"/>
      <c r="F4" s="361"/>
      <c r="G4" s="361"/>
      <c r="H4" s="361"/>
    </row>
    <row r="5" spans="1:8">
      <c r="A5" s="487"/>
      <c r="B5" s="488"/>
      <c r="C5" s="489"/>
      <c r="D5" s="490"/>
      <c r="E5" s="361"/>
      <c r="F5" s="361"/>
      <c r="G5" s="361"/>
      <c r="H5" s="361"/>
    </row>
    <row r="6" spans="1:8" s="854" customFormat="1" ht="21">
      <c r="A6" s="850">
        <v>1</v>
      </c>
      <c r="B6" s="851" t="s">
        <v>2651</v>
      </c>
      <c r="C6" s="852"/>
      <c r="D6" s="853"/>
    </row>
    <row r="7" spans="1:8" s="858" customFormat="1" ht="18.75">
      <c r="A7" s="855" t="s">
        <v>359</v>
      </c>
      <c r="B7" s="856" t="s">
        <v>18</v>
      </c>
      <c r="C7" s="510"/>
      <c r="D7" s="857"/>
    </row>
    <row r="8" spans="1:8" s="285" customFormat="1">
      <c r="A8" s="859" t="s">
        <v>360</v>
      </c>
      <c r="B8" s="856" t="s">
        <v>2432</v>
      </c>
      <c r="C8" s="510"/>
      <c r="D8" s="860"/>
      <c r="F8" s="285" t="str">
        <f>A8</f>
        <v>1.1.1</v>
      </c>
    </row>
    <row r="9" spans="1:8" s="285" customFormat="1">
      <c r="A9" s="492" t="s">
        <v>335</v>
      </c>
      <c r="B9" s="603" t="s">
        <v>334</v>
      </c>
      <c r="C9" s="861" t="s">
        <v>347</v>
      </c>
      <c r="D9" s="862">
        <f>'1. AHS PERSIAPAN CK'!G27</f>
        <v>2056802</v>
      </c>
    </row>
    <row r="10" spans="1:8" s="285" customFormat="1">
      <c r="A10" s="492" t="s">
        <v>361</v>
      </c>
      <c r="B10" s="603" t="s">
        <v>343</v>
      </c>
      <c r="C10" s="861" t="s">
        <v>347</v>
      </c>
      <c r="D10" s="862">
        <f>'1. AHS PERSIAPAN CK'!G51</f>
        <v>2034551.2</v>
      </c>
    </row>
    <row r="11" spans="1:8" s="285" customFormat="1">
      <c r="A11" s="492" t="s">
        <v>362</v>
      </c>
      <c r="B11" s="603" t="s">
        <v>346</v>
      </c>
      <c r="C11" s="861" t="s">
        <v>347</v>
      </c>
      <c r="D11" s="862">
        <f>'1. AHS PERSIAPAN CK'!G75</f>
        <v>2225878.6</v>
      </c>
    </row>
    <row r="12" spans="1:8" s="478" customFormat="1">
      <c r="A12" s="492" t="s">
        <v>363</v>
      </c>
      <c r="B12" s="603" t="s">
        <v>349</v>
      </c>
      <c r="C12" s="861" t="s">
        <v>347</v>
      </c>
      <c r="D12" s="862">
        <f>'1. AHS PERSIAPAN CK'!G95</f>
        <v>486233.71500000003</v>
      </c>
    </row>
    <row r="13" spans="1:8" s="863" customFormat="1" ht="15.75">
      <c r="A13" s="492" t="s">
        <v>364</v>
      </c>
      <c r="B13" s="603" t="s">
        <v>355</v>
      </c>
      <c r="C13" s="861" t="s">
        <v>347</v>
      </c>
      <c r="D13" s="862">
        <f>'1. AHS PERSIAPAN CK'!G112</f>
        <v>12281.390000000001</v>
      </c>
    </row>
    <row r="14" spans="1:8" s="866" customFormat="1">
      <c r="A14" s="864" t="s">
        <v>365</v>
      </c>
      <c r="B14" s="603" t="s">
        <v>357</v>
      </c>
      <c r="C14" s="861" t="s">
        <v>347</v>
      </c>
      <c r="D14" s="865">
        <f>'1. AHS PERSIAPAN CK'!G134</f>
        <v>582076</v>
      </c>
    </row>
    <row r="15" spans="1:8" s="285" customFormat="1" ht="15.75" customHeight="1">
      <c r="A15" s="867"/>
      <c r="B15" s="868"/>
      <c r="C15" s="510"/>
      <c r="D15" s="568"/>
    </row>
    <row r="16" spans="1:8" s="285" customFormat="1">
      <c r="A16" s="869" t="s">
        <v>366</v>
      </c>
      <c r="B16" s="870" t="s">
        <v>367</v>
      </c>
      <c r="C16" s="861"/>
      <c r="D16" s="862"/>
    </row>
    <row r="17" spans="1:4" s="285" customFormat="1">
      <c r="A17" s="492" t="s">
        <v>368</v>
      </c>
      <c r="B17" s="603" t="s">
        <v>369</v>
      </c>
      <c r="C17" s="871" t="s">
        <v>239</v>
      </c>
      <c r="D17" s="872">
        <f>'1. AHS PERSIAPAN CK'!G157</f>
        <v>670747</v>
      </c>
    </row>
    <row r="18" spans="1:4" s="285" customFormat="1" ht="30">
      <c r="A18" s="492" t="s">
        <v>373</v>
      </c>
      <c r="B18" s="603" t="s">
        <v>374</v>
      </c>
      <c r="C18" s="871" t="s">
        <v>239</v>
      </c>
      <c r="D18" s="872">
        <f>'1. AHS PERSIAPAN CK'!G179</f>
        <v>278091</v>
      </c>
    </row>
    <row r="19" spans="1:4" s="285" customFormat="1">
      <c r="A19" s="492" t="s">
        <v>380</v>
      </c>
      <c r="B19" s="603" t="s">
        <v>381</v>
      </c>
      <c r="C19" s="861" t="s">
        <v>379</v>
      </c>
      <c r="D19" s="862">
        <f>'1. AHS PERSIAPAN CK'!G210</f>
        <v>1542750</v>
      </c>
    </row>
    <row r="20" spans="1:4" s="285" customFormat="1">
      <c r="A20" s="492" t="s">
        <v>382</v>
      </c>
      <c r="B20" s="603" t="s">
        <v>383</v>
      </c>
      <c r="C20" s="861" t="s">
        <v>379</v>
      </c>
      <c r="D20" s="862">
        <f>'1. AHS PERSIAPAN CK'!G238</f>
        <v>1001734.8770000001</v>
      </c>
    </row>
    <row r="21" spans="1:4" s="285" customFormat="1">
      <c r="A21" s="517" t="s">
        <v>617</v>
      </c>
      <c r="B21" s="291" t="s">
        <v>618</v>
      </c>
      <c r="C21" s="861" t="s">
        <v>379</v>
      </c>
      <c r="D21" s="862">
        <f>'1. AHS PERSIAPAN CK'!G262</f>
        <v>643940</v>
      </c>
    </row>
    <row r="22" spans="1:4" s="478" customFormat="1">
      <c r="A22" s="492" t="s">
        <v>392</v>
      </c>
      <c r="B22" s="603" t="s">
        <v>393</v>
      </c>
      <c r="C22" s="861" t="s">
        <v>379</v>
      </c>
      <c r="D22" s="862">
        <f>'1. AHS PERSIAPAN CK'!G286</f>
        <v>1487680.5899999999</v>
      </c>
    </row>
    <row r="23" spans="1:4" s="873" customFormat="1" ht="15.75">
      <c r="A23" s="492" t="s">
        <v>405</v>
      </c>
      <c r="B23" s="603" t="s">
        <v>406</v>
      </c>
      <c r="C23" s="861" t="s">
        <v>379</v>
      </c>
      <c r="D23" s="862">
        <f>'1. AHS PERSIAPAN CK'!G300</f>
        <v>1180940</v>
      </c>
    </row>
    <row r="24" spans="1:4" s="285" customFormat="1">
      <c r="A24" s="492" t="s">
        <v>414</v>
      </c>
      <c r="B24" s="603" t="s">
        <v>415</v>
      </c>
      <c r="C24" s="861" t="s">
        <v>379</v>
      </c>
      <c r="D24" s="862">
        <f>'1. AHS PERSIAPAN CK'!G315</f>
        <v>1261790</v>
      </c>
    </row>
    <row r="25" spans="1:4" s="285" customFormat="1">
      <c r="A25" s="867"/>
      <c r="B25" s="868"/>
      <c r="C25" s="510"/>
      <c r="D25" s="568"/>
    </row>
    <row r="26" spans="1:4" s="285" customFormat="1">
      <c r="A26" s="869" t="s">
        <v>418</v>
      </c>
      <c r="B26" s="870" t="s">
        <v>419</v>
      </c>
      <c r="C26" s="874"/>
      <c r="D26" s="875"/>
    </row>
    <row r="27" spans="1:4" s="285" customFormat="1">
      <c r="A27" s="492" t="s">
        <v>420</v>
      </c>
      <c r="B27" s="603" t="s">
        <v>2335</v>
      </c>
      <c r="C27" s="861" t="s">
        <v>379</v>
      </c>
      <c r="D27" s="862">
        <f>'1. AHS PERSIAPAN CK'!G330</f>
        <v>22000</v>
      </c>
    </row>
    <row r="28" spans="1:4" s="285" customFormat="1">
      <c r="A28" s="492" t="s">
        <v>422</v>
      </c>
      <c r="B28" s="603" t="s">
        <v>423</v>
      </c>
      <c r="C28" s="861" t="s">
        <v>379</v>
      </c>
      <c r="D28" s="862">
        <f>'1. AHS PERSIAPAN CK'!G344</f>
        <v>3960</v>
      </c>
    </row>
    <row r="29" spans="1:4" s="285" customFormat="1">
      <c r="A29" s="492" t="s">
        <v>424</v>
      </c>
      <c r="B29" s="603" t="s">
        <v>425</v>
      </c>
      <c r="C29" s="861" t="s">
        <v>379</v>
      </c>
      <c r="D29" s="862">
        <f>'1. AHS PERSIAPAN CK'!G358</f>
        <v>6600</v>
      </c>
    </row>
    <row r="30" spans="1:4" s="285" customFormat="1">
      <c r="A30" s="492" t="s">
        <v>426</v>
      </c>
      <c r="B30" s="603" t="s">
        <v>427</v>
      </c>
      <c r="C30" s="861" t="s">
        <v>2296</v>
      </c>
      <c r="D30" s="862">
        <f>'1. AHS PERSIAPAN CK'!G373</f>
        <v>10952.7</v>
      </c>
    </row>
    <row r="31" spans="1:4" s="285" customFormat="1">
      <c r="A31" s="492" t="s">
        <v>428</v>
      </c>
      <c r="B31" s="603" t="s">
        <v>429</v>
      </c>
      <c r="C31" s="861" t="s">
        <v>2296</v>
      </c>
      <c r="D31" s="862">
        <f>'1. AHS PERSIAPAN CK'!G388</f>
        <v>2271.5</v>
      </c>
    </row>
    <row r="32" spans="1:4" s="285" customFormat="1">
      <c r="A32" s="492" t="s">
        <v>431</v>
      </c>
      <c r="B32" s="603" t="s">
        <v>432</v>
      </c>
      <c r="C32" s="861" t="s">
        <v>2296</v>
      </c>
      <c r="D32" s="862">
        <f>'1. AHS PERSIAPAN CK'!G403</f>
        <v>23320</v>
      </c>
    </row>
    <row r="33" spans="1:4" s="285" customFormat="1">
      <c r="A33" s="492" t="s">
        <v>433</v>
      </c>
      <c r="B33" s="603" t="s">
        <v>434</v>
      </c>
      <c r="C33" s="861" t="s">
        <v>2296</v>
      </c>
      <c r="D33" s="862">
        <f>'1. AHS PERSIAPAN CK'!G418</f>
        <v>33990</v>
      </c>
    </row>
    <row r="34" spans="1:4" s="285" customFormat="1">
      <c r="A34" s="492" t="s">
        <v>437</v>
      </c>
      <c r="B34" s="603" t="s">
        <v>438</v>
      </c>
      <c r="C34" s="861" t="s">
        <v>3588</v>
      </c>
      <c r="D34" s="862">
        <f>'1. AHS PERSIAPAN CK'!G433</f>
        <v>19855</v>
      </c>
    </row>
    <row r="35" spans="1:4" s="285" customFormat="1">
      <c r="A35" s="492" t="s">
        <v>439</v>
      </c>
      <c r="B35" s="603" t="s">
        <v>440</v>
      </c>
      <c r="C35" s="861" t="s">
        <v>3588</v>
      </c>
      <c r="D35" s="862">
        <f>'1. AHS PERSIAPAN CK'!G448</f>
        <v>23661</v>
      </c>
    </row>
    <row r="36" spans="1:4" s="285" customFormat="1">
      <c r="A36" s="492" t="s">
        <v>441</v>
      </c>
      <c r="B36" s="603" t="s">
        <v>442</v>
      </c>
      <c r="C36" s="861" t="s">
        <v>3588</v>
      </c>
      <c r="D36" s="862">
        <f>'1. AHS PERSIAPAN CK'!G463</f>
        <v>26499</v>
      </c>
    </row>
    <row r="37" spans="1:4" s="285" customFormat="1">
      <c r="A37" s="492" t="s">
        <v>443</v>
      </c>
      <c r="B37" s="603" t="s">
        <v>444</v>
      </c>
      <c r="C37" s="861" t="s">
        <v>3588</v>
      </c>
      <c r="D37" s="862">
        <f>'1. AHS PERSIAPAN CK'!G478</f>
        <v>38335</v>
      </c>
    </row>
    <row r="38" spans="1:4" s="285" customFormat="1">
      <c r="A38" s="492" t="s">
        <v>445</v>
      </c>
      <c r="B38" s="603" t="s">
        <v>446</v>
      </c>
      <c r="C38" s="861" t="s">
        <v>3588</v>
      </c>
      <c r="D38" s="862">
        <f>'1. AHS PERSIAPAN CK'!G493</f>
        <v>51073</v>
      </c>
    </row>
    <row r="39" spans="1:4" s="285" customFormat="1" ht="30">
      <c r="A39" s="492" t="s">
        <v>447</v>
      </c>
      <c r="B39" s="603" t="s">
        <v>448</v>
      </c>
      <c r="C39" s="861" t="s">
        <v>3588</v>
      </c>
      <c r="D39" s="862">
        <f>'1. AHS PERSIAPAN CK'!G508</f>
        <v>20889</v>
      </c>
    </row>
    <row r="40" spans="1:4" s="285" customFormat="1" ht="30">
      <c r="A40" s="492" t="s">
        <v>449</v>
      </c>
      <c r="B40" s="603" t="s">
        <v>450</v>
      </c>
      <c r="C40" s="861" t="s">
        <v>3588</v>
      </c>
      <c r="D40" s="862">
        <f>'1. AHS PERSIAPAN CK'!G523</f>
        <v>34485</v>
      </c>
    </row>
    <row r="41" spans="1:4" s="478" customFormat="1" ht="30">
      <c r="A41" s="492" t="s">
        <v>451</v>
      </c>
      <c r="B41" s="603" t="s">
        <v>452</v>
      </c>
      <c r="C41" s="861" t="s">
        <v>3588</v>
      </c>
      <c r="D41" s="862">
        <f>'1. AHS PERSIAPAN CK'!G538</f>
        <v>43109</v>
      </c>
    </row>
    <row r="42" spans="1:4" s="873" customFormat="1" ht="30">
      <c r="A42" s="492" t="s">
        <v>453</v>
      </c>
      <c r="B42" s="603" t="s">
        <v>454</v>
      </c>
      <c r="C42" s="861" t="s">
        <v>3588</v>
      </c>
      <c r="D42" s="862">
        <f>'1. AHS PERSIAPAN CK'!G553</f>
        <v>66055</v>
      </c>
    </row>
    <row r="43" spans="1:4" s="285" customFormat="1">
      <c r="A43" s="492" t="s">
        <v>455</v>
      </c>
      <c r="B43" s="603" t="s">
        <v>456</v>
      </c>
      <c r="C43" s="861" t="s">
        <v>3588</v>
      </c>
      <c r="D43" s="862">
        <f>'1. AHS PERSIAPAN CK'!G568</f>
        <v>104764</v>
      </c>
    </row>
    <row r="44" spans="1:4" s="285" customFormat="1">
      <c r="A44" s="867"/>
      <c r="B44" s="868"/>
      <c r="C44" s="510"/>
      <c r="D44" s="568"/>
    </row>
    <row r="45" spans="1:4" s="285" customFormat="1">
      <c r="A45" s="869" t="s">
        <v>471</v>
      </c>
      <c r="B45" s="870" t="s">
        <v>457</v>
      </c>
      <c r="C45" s="874"/>
      <c r="D45" s="875"/>
    </row>
    <row r="46" spans="1:4" s="285" customFormat="1">
      <c r="A46" s="492" t="s">
        <v>458</v>
      </c>
      <c r="B46" s="603" t="s">
        <v>459</v>
      </c>
      <c r="C46" s="861" t="s">
        <v>3587</v>
      </c>
      <c r="D46" s="862">
        <f>'1. AHS PERSIAPAN CK'!G590</f>
        <v>1129249</v>
      </c>
    </row>
    <row r="47" spans="1:4" s="285" customFormat="1">
      <c r="A47" s="492" t="s">
        <v>472</v>
      </c>
      <c r="B47" s="603" t="s">
        <v>473</v>
      </c>
      <c r="C47" s="861" t="s">
        <v>347</v>
      </c>
      <c r="D47" s="862">
        <f>'1. AHS PERSIAPAN CK'!G610</f>
        <v>4070</v>
      </c>
    </row>
    <row r="48" spans="1:4" s="285" customFormat="1">
      <c r="A48" s="492" t="s">
        <v>474</v>
      </c>
      <c r="B48" s="603" t="s">
        <v>475</v>
      </c>
      <c r="C48" s="861" t="s">
        <v>347</v>
      </c>
      <c r="D48" s="862">
        <f>'1. AHS PERSIAPAN CK'!G629</f>
        <v>13945.8</v>
      </c>
    </row>
    <row r="49" spans="1:8" s="478" customFormat="1">
      <c r="A49" s="492" t="s">
        <v>476</v>
      </c>
      <c r="B49" s="603" t="s">
        <v>477</v>
      </c>
      <c r="C49" s="861" t="s">
        <v>347</v>
      </c>
      <c r="D49" s="862">
        <f>'1. AHS PERSIAPAN CK'!G648</f>
        <v>14877.5</v>
      </c>
    </row>
    <row r="50" spans="1:8" s="858" customFormat="1" ht="18.75">
      <c r="A50" s="492" t="s">
        <v>478</v>
      </c>
      <c r="B50" s="603" t="s">
        <v>479</v>
      </c>
      <c r="C50" s="861"/>
      <c r="D50" s="862">
        <f>'1. AHS PERSIAPAN CK'!G665</f>
        <v>477179.9351</v>
      </c>
      <c r="E50" s="876"/>
      <c r="F50" s="876"/>
      <c r="G50" s="876"/>
      <c r="H50" s="877"/>
    </row>
    <row r="51" spans="1:8" s="285" customFormat="1">
      <c r="A51" s="492" t="s">
        <v>488</v>
      </c>
      <c r="B51" s="603" t="s">
        <v>489</v>
      </c>
      <c r="C51" s="861"/>
      <c r="D51" s="862">
        <f>'1. AHS PERSIAPAN CK'!G683</f>
        <v>1541369.841</v>
      </c>
      <c r="E51" s="878"/>
      <c r="F51" s="878"/>
      <c r="G51" s="878"/>
      <c r="H51" s="284"/>
    </row>
    <row r="52" spans="1:8" s="285" customFormat="1">
      <c r="A52" s="867"/>
      <c r="B52" s="868"/>
      <c r="C52" s="510"/>
      <c r="D52" s="568"/>
      <c r="E52" s="879"/>
      <c r="F52" s="879"/>
      <c r="G52" s="879"/>
      <c r="H52" s="284"/>
    </row>
    <row r="53" spans="1:8" s="285" customFormat="1">
      <c r="A53" s="880" t="s">
        <v>620</v>
      </c>
      <c r="B53" s="881" t="s">
        <v>619</v>
      </c>
      <c r="C53" s="882"/>
      <c r="D53" s="883"/>
      <c r="E53" s="292"/>
      <c r="F53" s="283"/>
      <c r="G53" s="283"/>
      <c r="H53" s="284"/>
    </row>
    <row r="54" spans="1:8" s="285" customFormat="1">
      <c r="A54" s="884" t="s">
        <v>492</v>
      </c>
      <c r="B54" s="885" t="s">
        <v>493</v>
      </c>
      <c r="C54" s="882"/>
      <c r="D54" s="883"/>
      <c r="E54" s="292"/>
      <c r="F54" s="283"/>
      <c r="G54" s="283"/>
      <c r="H54" s="284"/>
    </row>
    <row r="55" spans="1:8" s="285" customFormat="1">
      <c r="A55" s="886" t="s">
        <v>494</v>
      </c>
      <c r="B55" s="887" t="s">
        <v>495</v>
      </c>
      <c r="C55" s="888"/>
      <c r="D55" s="889"/>
      <c r="E55" s="292"/>
      <c r="F55" s="283"/>
      <c r="G55" s="283"/>
      <c r="H55" s="284"/>
    </row>
    <row r="56" spans="1:8" s="285" customFormat="1">
      <c r="A56" s="492" t="s">
        <v>496</v>
      </c>
      <c r="B56" s="473" t="s">
        <v>497</v>
      </c>
      <c r="C56" s="861" t="s">
        <v>342</v>
      </c>
      <c r="D56" s="862">
        <f>'1. AHS PERSIAPAN CK'!G700</f>
        <v>90860</v>
      </c>
      <c r="E56" s="292"/>
      <c r="F56" s="283"/>
      <c r="G56" s="283"/>
      <c r="H56" s="284"/>
    </row>
    <row r="57" spans="1:8" s="285" customFormat="1">
      <c r="A57" s="492" t="s">
        <v>499</v>
      </c>
      <c r="B57" s="473" t="s">
        <v>498</v>
      </c>
      <c r="C57" s="861" t="s">
        <v>342</v>
      </c>
      <c r="D57" s="862">
        <f>'1. AHS PERSIAPAN CK'!G714</f>
        <v>74316</v>
      </c>
      <c r="E57" s="292"/>
      <c r="F57" s="283"/>
      <c r="G57" s="283"/>
      <c r="H57" s="284"/>
    </row>
    <row r="58" spans="1:8" s="285" customFormat="1">
      <c r="A58" s="492" t="s">
        <v>500</v>
      </c>
      <c r="B58" s="473" t="s">
        <v>501</v>
      </c>
      <c r="C58" s="861" t="s">
        <v>342</v>
      </c>
      <c r="D58" s="862">
        <f>'1. AHS PERSIAPAN CK'!G728</f>
        <v>52800</v>
      </c>
      <c r="E58" s="292"/>
      <c r="F58" s="283"/>
      <c r="G58" s="283"/>
      <c r="H58" s="284"/>
    </row>
    <row r="59" spans="1:8" s="285" customFormat="1">
      <c r="A59" s="492" t="s">
        <v>502</v>
      </c>
      <c r="B59" s="473" t="s">
        <v>503</v>
      </c>
      <c r="C59" s="861" t="s">
        <v>342</v>
      </c>
      <c r="D59" s="862">
        <f>'1. AHS PERSIAPAN CK'!G742</f>
        <v>108900</v>
      </c>
      <c r="E59" s="292"/>
      <c r="F59" s="283"/>
      <c r="G59" s="283"/>
      <c r="H59" s="284"/>
    </row>
    <row r="60" spans="1:8" s="285" customFormat="1">
      <c r="A60" s="492" t="s">
        <v>504</v>
      </c>
      <c r="B60" s="473" t="s">
        <v>505</v>
      </c>
      <c r="C60" s="861" t="s">
        <v>342</v>
      </c>
      <c r="D60" s="862">
        <f>'1. AHS PERSIAPAN CK'!G756</f>
        <v>89100</v>
      </c>
      <c r="E60" s="292"/>
      <c r="F60" s="283"/>
      <c r="G60" s="283"/>
      <c r="H60" s="284"/>
    </row>
    <row r="61" spans="1:8" s="478" customFormat="1">
      <c r="A61" s="492" t="s">
        <v>506</v>
      </c>
      <c r="B61" s="473" t="s">
        <v>507</v>
      </c>
      <c r="C61" s="861" t="s">
        <v>342</v>
      </c>
      <c r="D61" s="862">
        <f>'1. AHS PERSIAPAN CK'!G770</f>
        <v>130240</v>
      </c>
    </row>
    <row r="62" spans="1:8" s="893" customFormat="1">
      <c r="A62" s="492" t="s">
        <v>508</v>
      </c>
      <c r="B62" s="473" t="s">
        <v>509</v>
      </c>
      <c r="C62" s="861" t="s">
        <v>342</v>
      </c>
      <c r="D62" s="862">
        <f>'1. AHS PERSIAPAN CK'!G784</f>
        <v>100320</v>
      </c>
      <c r="E62" s="890"/>
      <c r="F62" s="891"/>
      <c r="G62" s="891"/>
      <c r="H62" s="892"/>
    </row>
    <row r="63" spans="1:8" s="285" customFormat="1">
      <c r="A63" s="492" t="s">
        <v>510</v>
      </c>
      <c r="B63" s="473" t="s">
        <v>511</v>
      </c>
      <c r="C63" s="861" t="s">
        <v>342</v>
      </c>
      <c r="D63" s="862">
        <f>'1. AHS PERSIAPAN CK'!G798</f>
        <v>84150</v>
      </c>
      <c r="E63" s="292"/>
      <c r="F63" s="283"/>
      <c r="G63" s="283"/>
      <c r="H63" s="284"/>
    </row>
    <row r="64" spans="1:8" s="285" customFormat="1">
      <c r="A64" s="867"/>
      <c r="B64" s="868"/>
      <c r="C64" s="510"/>
      <c r="D64" s="568"/>
      <c r="E64" s="292"/>
      <c r="F64" s="283"/>
      <c r="G64" s="283"/>
      <c r="H64" s="284"/>
    </row>
    <row r="65" spans="1:8" s="285" customFormat="1">
      <c r="A65" s="869" t="s">
        <v>512</v>
      </c>
      <c r="B65" s="894" t="s">
        <v>513</v>
      </c>
      <c r="C65" s="874"/>
      <c r="D65" s="875"/>
      <c r="E65" s="292"/>
      <c r="F65" s="283"/>
      <c r="G65" s="283"/>
      <c r="H65" s="284"/>
    </row>
    <row r="66" spans="1:8" s="285" customFormat="1">
      <c r="A66" s="492" t="s">
        <v>514</v>
      </c>
      <c r="B66" s="473" t="s">
        <v>515</v>
      </c>
      <c r="C66" s="861" t="s">
        <v>342</v>
      </c>
      <c r="D66" s="862">
        <f>'1. AHS PERSIAPAN CK'!G814</f>
        <v>18315</v>
      </c>
      <c r="E66" s="292"/>
      <c r="F66" s="283"/>
      <c r="G66" s="283"/>
      <c r="H66" s="284"/>
    </row>
    <row r="67" spans="1:8" s="478" customFormat="1">
      <c r="A67" s="492" t="s">
        <v>517</v>
      </c>
      <c r="B67" s="473" t="s">
        <v>518</v>
      </c>
      <c r="C67" s="861" t="s">
        <v>342</v>
      </c>
      <c r="D67" s="862">
        <f>'1. AHS PERSIAPAN CK'!G829</f>
        <v>25333</v>
      </c>
    </row>
    <row r="68" spans="1:8" s="893" customFormat="1">
      <c r="A68" s="492" t="s">
        <v>519</v>
      </c>
      <c r="B68" s="473" t="s">
        <v>520</v>
      </c>
      <c r="C68" s="861" t="s">
        <v>342</v>
      </c>
      <c r="D68" s="862">
        <f>'1. AHS PERSIAPAN CK'!G844</f>
        <v>33550</v>
      </c>
      <c r="E68" s="890"/>
      <c r="F68" s="891"/>
      <c r="G68" s="891"/>
      <c r="H68" s="892"/>
    </row>
    <row r="69" spans="1:8" s="285" customFormat="1">
      <c r="A69" s="492" t="s">
        <v>521</v>
      </c>
      <c r="B69" s="473" t="s">
        <v>522</v>
      </c>
      <c r="C69" s="861" t="s">
        <v>342</v>
      </c>
      <c r="D69" s="862">
        <f>'1. AHS PERSIAPAN CK'!G859</f>
        <v>9933</v>
      </c>
      <c r="E69" s="282"/>
      <c r="F69" s="283"/>
      <c r="G69" s="283"/>
      <c r="H69" s="284"/>
    </row>
    <row r="70" spans="1:8" s="285" customFormat="1">
      <c r="A70" s="867"/>
      <c r="B70" s="868"/>
      <c r="C70" s="510"/>
      <c r="D70" s="568"/>
      <c r="E70" s="292"/>
      <c r="F70" s="283"/>
      <c r="G70" s="283"/>
      <c r="H70" s="284"/>
    </row>
    <row r="71" spans="1:8" s="285" customFormat="1">
      <c r="A71" s="869" t="s">
        <v>523</v>
      </c>
      <c r="B71" s="894" t="s">
        <v>524</v>
      </c>
      <c r="C71" s="874"/>
      <c r="D71" s="875"/>
      <c r="E71" s="292"/>
      <c r="F71" s="283"/>
      <c r="G71" s="283"/>
      <c r="H71" s="284"/>
    </row>
    <row r="72" spans="1:8" s="285" customFormat="1">
      <c r="A72" s="895" t="s">
        <v>525</v>
      </c>
      <c r="B72" s="473" t="s">
        <v>526</v>
      </c>
      <c r="C72" s="861"/>
      <c r="D72" s="862"/>
      <c r="E72" s="292"/>
      <c r="F72" s="283"/>
      <c r="G72" s="283"/>
      <c r="H72" s="284"/>
    </row>
    <row r="73" spans="1:8" s="285" customFormat="1">
      <c r="A73" s="492" t="s">
        <v>527</v>
      </c>
      <c r="B73" s="473" t="s">
        <v>528</v>
      </c>
      <c r="C73" s="861" t="s">
        <v>342</v>
      </c>
      <c r="D73" s="862">
        <f>'1. AHS PERSIAPAN CK'!G875</f>
        <v>87120</v>
      </c>
      <c r="E73" s="292"/>
      <c r="F73" s="283"/>
      <c r="G73" s="283"/>
      <c r="H73" s="284"/>
    </row>
    <row r="74" spans="1:8" s="478" customFormat="1">
      <c r="A74" s="492" t="s">
        <v>531</v>
      </c>
      <c r="B74" s="473" t="s">
        <v>530</v>
      </c>
      <c r="C74" s="861" t="s">
        <v>342</v>
      </c>
      <c r="D74" s="862">
        <f>'1. AHS PERSIAPAN CK'!G890</f>
        <v>105600</v>
      </c>
    </row>
    <row r="75" spans="1:8" s="893" customFormat="1">
      <c r="A75" s="492" t="s">
        <v>532</v>
      </c>
      <c r="B75" s="473" t="s">
        <v>533</v>
      </c>
      <c r="C75" s="861" t="s">
        <v>342</v>
      </c>
      <c r="D75" s="862">
        <f>'1. AHS PERSIAPAN CK'!G904</f>
        <v>121440</v>
      </c>
      <c r="E75" s="890"/>
      <c r="F75" s="891"/>
      <c r="G75" s="891"/>
      <c r="H75" s="892"/>
    </row>
    <row r="76" spans="1:8" s="285" customFormat="1">
      <c r="A76" s="492" t="s">
        <v>529</v>
      </c>
      <c r="B76" s="473" t="s">
        <v>534</v>
      </c>
      <c r="C76" s="861" t="s">
        <v>342</v>
      </c>
      <c r="D76" s="862">
        <f>'1. AHS PERSIAPAN CK'!G918</f>
        <v>13200</v>
      </c>
      <c r="E76" s="292"/>
      <c r="F76" s="283"/>
      <c r="G76" s="283"/>
      <c r="H76" s="284"/>
    </row>
    <row r="77" spans="1:8" s="285" customFormat="1">
      <c r="A77" s="867"/>
      <c r="B77" s="868"/>
      <c r="C77" s="510"/>
      <c r="D77" s="568"/>
      <c r="E77" s="292"/>
      <c r="F77" s="283"/>
      <c r="G77" s="283"/>
      <c r="H77" s="284"/>
    </row>
    <row r="78" spans="1:8" s="285" customFormat="1">
      <c r="A78" s="869" t="s">
        <v>535</v>
      </c>
      <c r="B78" s="894" t="s">
        <v>513</v>
      </c>
      <c r="C78" s="874"/>
      <c r="D78" s="875"/>
      <c r="E78" s="292"/>
      <c r="F78" s="283"/>
      <c r="G78" s="283"/>
      <c r="H78" s="284"/>
    </row>
    <row r="79" spans="1:8" s="285" customFormat="1">
      <c r="A79" s="492" t="s">
        <v>536</v>
      </c>
      <c r="B79" s="473" t="s">
        <v>537</v>
      </c>
      <c r="C79" s="861" t="s">
        <v>342</v>
      </c>
      <c r="D79" s="862">
        <f>'1. AHS PERSIAPAN CK'!G934</f>
        <v>33440</v>
      </c>
      <c r="E79" s="292"/>
      <c r="F79" s="283"/>
      <c r="G79" s="283"/>
      <c r="H79" s="284"/>
    </row>
    <row r="80" spans="1:8" s="478" customFormat="1">
      <c r="A80" s="492" t="s">
        <v>539</v>
      </c>
      <c r="B80" s="473" t="s">
        <v>540</v>
      </c>
      <c r="C80" s="861" t="s">
        <v>342</v>
      </c>
      <c r="D80" s="862">
        <f>'1. AHS PERSIAPAN CK'!G949</f>
        <v>35585</v>
      </c>
    </row>
    <row r="81" spans="1:8" s="893" customFormat="1">
      <c r="A81" s="492" t="s">
        <v>541</v>
      </c>
      <c r="B81" s="473" t="s">
        <v>542</v>
      </c>
      <c r="C81" s="861" t="s">
        <v>342</v>
      </c>
      <c r="D81" s="862">
        <f>'1. AHS PERSIAPAN CK'!G964</f>
        <v>37752</v>
      </c>
      <c r="E81" s="890"/>
      <c r="F81" s="891"/>
      <c r="G81" s="891"/>
      <c r="H81" s="892"/>
    </row>
    <row r="82" spans="1:8" s="285" customFormat="1">
      <c r="A82" s="492" t="s">
        <v>543</v>
      </c>
      <c r="B82" s="473" t="s">
        <v>544</v>
      </c>
      <c r="C82" s="861" t="s">
        <v>342</v>
      </c>
      <c r="D82" s="862">
        <f>'1. AHS PERSIAPAN CK'!G979</f>
        <v>2222</v>
      </c>
      <c r="E82" s="282"/>
      <c r="F82" s="283"/>
      <c r="G82" s="283"/>
      <c r="H82" s="284"/>
    </row>
    <row r="83" spans="1:8" s="285" customFormat="1">
      <c r="A83" s="867"/>
      <c r="B83" s="868"/>
      <c r="C83" s="510"/>
      <c r="D83" s="568"/>
      <c r="E83" s="292"/>
      <c r="F83" s="283"/>
      <c r="G83" s="283"/>
      <c r="H83" s="284"/>
    </row>
    <row r="84" spans="1:8" s="285" customFormat="1">
      <c r="A84" s="869" t="s">
        <v>547</v>
      </c>
      <c r="B84" s="894" t="s">
        <v>548</v>
      </c>
      <c r="C84" s="874"/>
      <c r="D84" s="875"/>
      <c r="E84" s="292"/>
      <c r="F84" s="283"/>
      <c r="G84" s="283"/>
      <c r="H84" s="284"/>
    </row>
    <row r="85" spans="1:8" s="285" customFormat="1">
      <c r="A85" s="895" t="s">
        <v>549</v>
      </c>
      <c r="B85" s="473" t="s">
        <v>526</v>
      </c>
      <c r="C85" s="861"/>
      <c r="D85" s="862"/>
      <c r="E85" s="292"/>
      <c r="F85" s="283"/>
      <c r="G85" s="283"/>
      <c r="H85" s="284"/>
    </row>
    <row r="86" spans="1:8" s="285" customFormat="1">
      <c r="A86" s="492" t="s">
        <v>550</v>
      </c>
      <c r="B86" s="473" t="s">
        <v>551</v>
      </c>
      <c r="C86" s="861" t="s">
        <v>342</v>
      </c>
      <c r="D86" s="862">
        <f>'1. AHS PERSIAPAN CK'!G995</f>
        <v>178332</v>
      </c>
      <c r="E86" s="292"/>
      <c r="F86" s="283"/>
      <c r="G86" s="283"/>
      <c r="H86" s="284"/>
    </row>
    <row r="87" spans="1:8" s="478" customFormat="1">
      <c r="A87" s="492" t="s">
        <v>553</v>
      </c>
      <c r="B87" s="473" t="s">
        <v>552</v>
      </c>
      <c r="C87" s="861" t="s">
        <v>342</v>
      </c>
      <c r="D87" s="862">
        <f>'1. AHS PERSIAPAN CK'!G1010</f>
        <v>198000</v>
      </c>
    </row>
    <row r="88" spans="1:8" s="285" customFormat="1">
      <c r="A88" s="492" t="s">
        <v>554</v>
      </c>
      <c r="B88" s="473" t="s">
        <v>555</v>
      </c>
      <c r="C88" s="861" t="s">
        <v>342</v>
      </c>
      <c r="D88" s="862">
        <f>'1. AHS PERSIAPAN CK'!G1024</f>
        <v>217800</v>
      </c>
      <c r="E88" s="282"/>
      <c r="F88" s="283"/>
      <c r="G88" s="283"/>
      <c r="H88" s="284"/>
    </row>
    <row r="89" spans="1:8" s="285" customFormat="1">
      <c r="A89" s="492" t="s">
        <v>556</v>
      </c>
      <c r="B89" s="473" t="s">
        <v>534</v>
      </c>
      <c r="C89" s="861" t="s">
        <v>342</v>
      </c>
      <c r="D89" s="862">
        <f>'1. AHS PERSIAPAN CK'!G1038</f>
        <v>18480</v>
      </c>
      <c r="E89" s="292"/>
      <c r="F89" s="283"/>
      <c r="G89" s="283"/>
      <c r="H89" s="284"/>
    </row>
    <row r="90" spans="1:8" s="285" customFormat="1">
      <c r="A90" s="867"/>
      <c r="B90" s="868"/>
      <c r="C90" s="510"/>
      <c r="D90" s="568"/>
      <c r="E90" s="292"/>
      <c r="F90" s="283"/>
      <c r="G90" s="283"/>
      <c r="H90" s="284"/>
    </row>
    <row r="91" spans="1:8" s="285" customFormat="1">
      <c r="A91" s="895" t="s">
        <v>557</v>
      </c>
      <c r="B91" s="473" t="s">
        <v>513</v>
      </c>
      <c r="C91" s="861"/>
      <c r="D91" s="862"/>
      <c r="E91" s="292"/>
      <c r="F91" s="283"/>
      <c r="G91" s="283"/>
      <c r="H91" s="284"/>
    </row>
    <row r="92" spans="1:8" s="285" customFormat="1">
      <c r="A92" s="492" t="s">
        <v>558</v>
      </c>
      <c r="B92" s="473" t="s">
        <v>559</v>
      </c>
      <c r="C92" s="861" t="s">
        <v>342</v>
      </c>
      <c r="D92" s="862">
        <f>'1. AHS PERSIAPAN CK'!G1054</f>
        <v>40739.599999999999</v>
      </c>
      <c r="E92" s="292"/>
      <c r="F92" s="283"/>
      <c r="G92" s="283"/>
      <c r="H92" s="284"/>
    </row>
    <row r="93" spans="1:8" s="478" customFormat="1">
      <c r="A93" s="492" t="s">
        <v>561</v>
      </c>
      <c r="B93" s="473" t="s">
        <v>562</v>
      </c>
      <c r="C93" s="861" t="s">
        <v>342</v>
      </c>
      <c r="D93" s="862">
        <f>'1. AHS PERSIAPAN CK'!G1069</f>
        <v>53009</v>
      </c>
    </row>
    <row r="94" spans="1:8" s="893" customFormat="1">
      <c r="A94" s="492" t="s">
        <v>563</v>
      </c>
      <c r="B94" s="473" t="s">
        <v>564</v>
      </c>
      <c r="C94" s="861" t="s">
        <v>342</v>
      </c>
      <c r="D94" s="862">
        <f>'1. AHS PERSIAPAN CK'!G1084</f>
        <v>67452</v>
      </c>
      <c r="E94" s="890"/>
      <c r="F94" s="891"/>
      <c r="G94" s="891"/>
      <c r="H94" s="892"/>
    </row>
    <row r="95" spans="1:8" s="893" customFormat="1">
      <c r="A95" s="492" t="s">
        <v>565</v>
      </c>
      <c r="B95" s="473" t="s">
        <v>566</v>
      </c>
      <c r="C95" s="861" t="s">
        <v>342</v>
      </c>
      <c r="D95" s="862">
        <f>'1. AHS PERSIAPAN CK'!G1099</f>
        <v>18535</v>
      </c>
      <c r="E95" s="890"/>
      <c r="F95" s="891"/>
      <c r="G95" s="891"/>
      <c r="H95" s="892"/>
    </row>
    <row r="96" spans="1:8" s="285" customFormat="1">
      <c r="A96" s="867"/>
      <c r="B96" s="868"/>
      <c r="C96" s="510"/>
      <c r="D96" s="568"/>
      <c r="E96" s="292"/>
      <c r="F96" s="283"/>
      <c r="G96" s="283"/>
      <c r="H96" s="284"/>
    </row>
    <row r="97" spans="1:8" s="285" customFormat="1">
      <c r="A97" s="869" t="s">
        <v>569</v>
      </c>
      <c r="B97" s="894" t="s">
        <v>570</v>
      </c>
      <c r="C97" s="874"/>
      <c r="D97" s="875"/>
      <c r="E97" s="292"/>
      <c r="F97" s="283"/>
      <c r="G97" s="283"/>
      <c r="H97" s="284"/>
    </row>
    <row r="98" spans="1:8" s="285" customFormat="1">
      <c r="A98" s="869" t="s">
        <v>571</v>
      </c>
      <c r="B98" s="894" t="s">
        <v>526</v>
      </c>
      <c r="C98" s="874"/>
      <c r="D98" s="875"/>
      <c r="E98" s="292"/>
      <c r="F98" s="283"/>
      <c r="G98" s="283"/>
      <c r="H98" s="284"/>
    </row>
    <row r="99" spans="1:8" s="285" customFormat="1">
      <c r="A99" s="492" t="s">
        <v>572</v>
      </c>
      <c r="B99" s="473" t="s">
        <v>573</v>
      </c>
      <c r="C99" s="861" t="s">
        <v>342</v>
      </c>
      <c r="D99" s="862">
        <f>'1. AHS PERSIAPAN CK'!G1115</f>
        <v>181500</v>
      </c>
      <c r="E99" s="292"/>
      <c r="F99" s="283"/>
      <c r="G99" s="283"/>
      <c r="H99" s="284"/>
    </row>
    <row r="100" spans="1:8" s="285" customFormat="1">
      <c r="A100" s="492" t="s">
        <v>574</v>
      </c>
      <c r="B100" s="473" t="s">
        <v>575</v>
      </c>
      <c r="C100" s="861" t="s">
        <v>342</v>
      </c>
      <c r="D100" s="862">
        <f>'1. AHS PERSIAPAN CK'!G1130</f>
        <v>165000</v>
      </c>
      <c r="E100" s="292"/>
      <c r="F100" s="283"/>
      <c r="G100" s="283"/>
      <c r="H100" s="284"/>
    </row>
    <row r="101" spans="1:8" s="285" customFormat="1">
      <c r="A101" s="492" t="s">
        <v>576</v>
      </c>
      <c r="B101" s="473" t="s">
        <v>577</v>
      </c>
      <c r="C101" s="861" t="s">
        <v>342</v>
      </c>
      <c r="D101" s="862">
        <f>'1. AHS PERSIAPAN CK'!G1144</f>
        <v>178200</v>
      </c>
      <c r="E101" s="292"/>
      <c r="F101" s="283"/>
      <c r="G101" s="283"/>
      <c r="H101" s="284"/>
    </row>
    <row r="102" spans="1:8" s="478" customFormat="1">
      <c r="A102" s="492" t="s">
        <v>578</v>
      </c>
      <c r="B102" s="473" t="s">
        <v>579</v>
      </c>
      <c r="C102" s="861" t="s">
        <v>342</v>
      </c>
      <c r="D102" s="862">
        <f>'1. AHS PERSIAPAN CK'!G1158</f>
        <v>183744</v>
      </c>
    </row>
    <row r="103" spans="1:8" s="893" customFormat="1">
      <c r="A103" s="492" t="s">
        <v>580</v>
      </c>
      <c r="B103" s="473" t="s">
        <v>581</v>
      </c>
      <c r="C103" s="861" t="s">
        <v>342</v>
      </c>
      <c r="D103" s="862">
        <f>'1. AHS PERSIAPAN CK'!G1172</f>
        <v>198000</v>
      </c>
      <c r="E103" s="890"/>
      <c r="F103" s="891"/>
      <c r="G103" s="891"/>
      <c r="H103" s="892"/>
    </row>
    <row r="104" spans="1:8" s="285" customFormat="1">
      <c r="A104" s="492" t="s">
        <v>582</v>
      </c>
      <c r="B104" s="473" t="s">
        <v>583</v>
      </c>
      <c r="C104" s="861" t="s">
        <v>342</v>
      </c>
      <c r="D104" s="862">
        <f>'1. AHS PERSIAPAN CK'!G1186</f>
        <v>13200</v>
      </c>
      <c r="E104" s="292"/>
      <c r="F104" s="283"/>
      <c r="G104" s="283"/>
      <c r="H104" s="284"/>
    </row>
    <row r="105" spans="1:8" s="285" customFormat="1">
      <c r="A105" s="867"/>
      <c r="B105" s="868"/>
      <c r="C105" s="510"/>
      <c r="D105" s="568"/>
      <c r="E105" s="292"/>
      <c r="F105" s="283"/>
      <c r="G105" s="283"/>
      <c r="H105" s="284"/>
    </row>
    <row r="106" spans="1:8" s="285" customFormat="1">
      <c r="A106" s="869" t="s">
        <v>584</v>
      </c>
      <c r="B106" s="894" t="s">
        <v>513</v>
      </c>
      <c r="C106" s="874"/>
      <c r="D106" s="875"/>
      <c r="E106" s="292"/>
      <c r="F106" s="283"/>
      <c r="G106" s="283"/>
      <c r="H106" s="284"/>
    </row>
    <row r="107" spans="1:8" s="285" customFormat="1" ht="27.75" customHeight="1">
      <c r="A107" s="492" t="s">
        <v>586</v>
      </c>
      <c r="B107" s="473" t="s">
        <v>585</v>
      </c>
      <c r="C107" s="861" t="s">
        <v>342</v>
      </c>
      <c r="D107" s="862">
        <f>'1. AHS PERSIAPAN CK'!G1203</f>
        <v>30635</v>
      </c>
      <c r="E107" s="292"/>
      <c r="F107" s="283"/>
      <c r="G107" s="283"/>
      <c r="H107" s="284"/>
    </row>
    <row r="108" spans="1:8" s="478" customFormat="1">
      <c r="A108" s="492" t="s">
        <v>587</v>
      </c>
      <c r="B108" s="473" t="s">
        <v>588</v>
      </c>
      <c r="C108" s="861" t="s">
        <v>342</v>
      </c>
      <c r="D108" s="862">
        <f>'1. AHS PERSIAPAN CK'!G1218</f>
        <v>40686.800000000003</v>
      </c>
    </row>
    <row r="109" spans="1:8" s="893" customFormat="1">
      <c r="A109" s="492" t="s">
        <v>589</v>
      </c>
      <c r="B109" s="473" t="s">
        <v>590</v>
      </c>
      <c r="C109" s="861" t="s">
        <v>342</v>
      </c>
      <c r="D109" s="862">
        <f>'1. AHS PERSIAPAN CK'!G1233</f>
        <v>52514</v>
      </c>
      <c r="E109" s="890"/>
      <c r="F109" s="891"/>
      <c r="G109" s="891"/>
      <c r="H109" s="892"/>
    </row>
    <row r="110" spans="1:8" s="893" customFormat="1">
      <c r="A110" s="492" t="s">
        <v>591</v>
      </c>
      <c r="B110" s="896" t="s">
        <v>592</v>
      </c>
      <c r="C110" s="861" t="s">
        <v>342</v>
      </c>
      <c r="D110" s="862">
        <f>'1. AHS PERSIAPAN CK'!G1248</f>
        <v>13244</v>
      </c>
      <c r="E110" s="890"/>
      <c r="F110" s="891"/>
      <c r="G110" s="891"/>
      <c r="H110" s="892"/>
    </row>
    <row r="111" spans="1:8" s="285" customFormat="1">
      <c r="A111" s="867"/>
      <c r="B111" s="868"/>
      <c r="C111" s="510"/>
      <c r="D111" s="568"/>
      <c r="E111" s="292"/>
      <c r="F111" s="283"/>
      <c r="G111" s="283"/>
      <c r="H111" s="284"/>
    </row>
    <row r="112" spans="1:8" s="285" customFormat="1">
      <c r="A112" s="869" t="s">
        <v>568</v>
      </c>
      <c r="B112" s="894" t="s">
        <v>567</v>
      </c>
      <c r="C112" s="874"/>
      <c r="D112" s="875"/>
      <c r="E112" s="292"/>
      <c r="F112" s="283"/>
      <c r="G112" s="283"/>
      <c r="H112" s="284"/>
    </row>
    <row r="113" spans="1:8" s="285" customFormat="1">
      <c r="A113" s="869" t="s">
        <v>593</v>
      </c>
      <c r="B113" s="894" t="s">
        <v>526</v>
      </c>
      <c r="C113" s="874"/>
      <c r="D113" s="875"/>
      <c r="E113" s="292"/>
      <c r="F113" s="283"/>
      <c r="G113" s="283"/>
      <c r="H113" s="284"/>
    </row>
    <row r="114" spans="1:8" s="285" customFormat="1">
      <c r="A114" s="492" t="s">
        <v>594</v>
      </c>
      <c r="B114" s="473" t="s">
        <v>595</v>
      </c>
      <c r="C114" s="861" t="s">
        <v>342</v>
      </c>
      <c r="D114" s="862">
        <f>'1. AHS PERSIAPAN CK'!G1264</f>
        <v>145200</v>
      </c>
      <c r="E114" s="292"/>
      <c r="F114" s="283"/>
      <c r="G114" s="283"/>
      <c r="H114" s="284"/>
    </row>
    <row r="115" spans="1:8" s="285" customFormat="1">
      <c r="A115" s="492" t="s">
        <v>596</v>
      </c>
      <c r="B115" s="473" t="s">
        <v>597</v>
      </c>
      <c r="C115" s="861" t="s">
        <v>342</v>
      </c>
      <c r="D115" s="862">
        <f>'1. AHS PERSIAPAN CK'!G1279</f>
        <v>109560</v>
      </c>
      <c r="E115" s="292"/>
      <c r="F115" s="283"/>
      <c r="G115" s="283"/>
      <c r="H115" s="284"/>
    </row>
    <row r="116" spans="1:8" s="285" customFormat="1">
      <c r="A116" s="492" t="s">
        <v>598</v>
      </c>
      <c r="B116" s="473" t="s">
        <v>599</v>
      </c>
      <c r="C116" s="861" t="s">
        <v>342</v>
      </c>
      <c r="D116" s="862">
        <f>'1. AHS PERSIAPAN CK'!G1293</f>
        <v>174240</v>
      </c>
      <c r="E116" s="292"/>
      <c r="F116" s="283"/>
      <c r="G116" s="283"/>
      <c r="H116" s="284"/>
    </row>
    <row r="117" spans="1:8" s="478" customFormat="1">
      <c r="A117" s="492" t="s">
        <v>600</v>
      </c>
      <c r="B117" s="473" t="s">
        <v>601</v>
      </c>
      <c r="C117" s="861" t="s">
        <v>342</v>
      </c>
      <c r="D117" s="862">
        <f>'1. AHS PERSIAPAN CK'!G1307</f>
        <v>323664</v>
      </c>
    </row>
    <row r="118" spans="1:8" s="893" customFormat="1">
      <c r="A118" s="492" t="s">
        <v>602</v>
      </c>
      <c r="B118" s="473" t="s">
        <v>603</v>
      </c>
      <c r="C118" s="861" t="s">
        <v>342</v>
      </c>
      <c r="D118" s="862">
        <f>'1. AHS PERSIAPAN CK'!G1321</f>
        <v>151800</v>
      </c>
      <c r="E118" s="890"/>
      <c r="F118" s="891"/>
      <c r="G118" s="891"/>
      <c r="H118" s="892"/>
    </row>
    <row r="119" spans="1:8" s="285" customFormat="1">
      <c r="A119" s="492" t="s">
        <v>604</v>
      </c>
      <c r="B119" s="473" t="s">
        <v>605</v>
      </c>
      <c r="C119" s="861" t="s">
        <v>342</v>
      </c>
      <c r="D119" s="862">
        <f>'1. AHS PERSIAPAN CK'!G1335</f>
        <v>19800</v>
      </c>
      <c r="E119" s="292"/>
      <c r="F119" s="283"/>
      <c r="G119" s="283"/>
      <c r="H119" s="284"/>
    </row>
    <row r="120" spans="1:8" s="285" customFormat="1">
      <c r="A120" s="867"/>
      <c r="B120" s="868"/>
      <c r="C120" s="510"/>
      <c r="D120" s="568"/>
      <c r="E120" s="292"/>
      <c r="F120" s="283"/>
      <c r="G120" s="283"/>
      <c r="H120" s="284"/>
    </row>
    <row r="121" spans="1:8" s="285" customFormat="1">
      <c r="A121" s="869" t="s">
        <v>606</v>
      </c>
      <c r="B121" s="894" t="s">
        <v>513</v>
      </c>
      <c r="C121" s="874"/>
      <c r="D121" s="875"/>
      <c r="E121" s="292"/>
      <c r="F121" s="283"/>
      <c r="G121" s="283"/>
      <c r="H121" s="284"/>
    </row>
    <row r="122" spans="1:8" s="285" customFormat="1">
      <c r="A122" s="492" t="s">
        <v>607</v>
      </c>
      <c r="B122" s="473" t="s">
        <v>608</v>
      </c>
      <c r="C122" s="861" t="s">
        <v>342</v>
      </c>
      <c r="D122" s="862">
        <f>'1. AHS PERSIAPAN CK'!G1352</f>
        <v>31955</v>
      </c>
      <c r="E122" s="292"/>
      <c r="F122" s="283"/>
      <c r="G122" s="283"/>
      <c r="H122" s="284"/>
    </row>
    <row r="123" spans="1:8" s="478" customFormat="1">
      <c r="A123" s="492" t="s">
        <v>610</v>
      </c>
      <c r="B123" s="473" t="s">
        <v>611</v>
      </c>
      <c r="C123" s="861" t="s">
        <v>342</v>
      </c>
      <c r="D123" s="862">
        <f>'1. AHS PERSIAPAN CK'!G1367</f>
        <v>36740</v>
      </c>
    </row>
    <row r="124" spans="1:8" s="478" customFormat="1">
      <c r="A124" s="492" t="s">
        <v>612</v>
      </c>
      <c r="B124" s="473" t="s">
        <v>613</v>
      </c>
      <c r="C124" s="861" t="s">
        <v>342</v>
      </c>
      <c r="D124" s="862">
        <f>'1. AHS PERSIAPAN CK'!G1382</f>
        <v>39435</v>
      </c>
    </row>
    <row r="125" spans="1:8" s="478" customFormat="1">
      <c r="A125" s="492" t="s">
        <v>614</v>
      </c>
      <c r="B125" s="473" t="s">
        <v>615</v>
      </c>
      <c r="C125" s="861" t="s">
        <v>342</v>
      </c>
      <c r="D125" s="862">
        <f>'1. AHS PERSIAPAN CK'!G1397</f>
        <v>2750</v>
      </c>
    </row>
    <row r="126" spans="1:8" s="478" customFormat="1">
      <c r="A126" s="867"/>
      <c r="B126" s="868"/>
      <c r="C126" s="510"/>
      <c r="D126" s="568"/>
    </row>
    <row r="127" spans="1:8" s="901" customFormat="1">
      <c r="A127" s="897" t="s">
        <v>620</v>
      </c>
      <c r="B127" s="898" t="s">
        <v>3733</v>
      </c>
      <c r="C127" s="899"/>
      <c r="D127" s="900"/>
    </row>
    <row r="128" spans="1:8" s="901" customFormat="1">
      <c r="A128" s="897" t="s">
        <v>2606</v>
      </c>
      <c r="B128" s="898" t="s">
        <v>2165</v>
      </c>
      <c r="C128" s="899"/>
      <c r="D128" s="900"/>
    </row>
    <row r="129" spans="1:4" s="478" customFormat="1">
      <c r="A129" s="867" t="s">
        <v>621</v>
      </c>
      <c r="B129" s="679" t="s">
        <v>2650</v>
      </c>
      <c r="C129" s="861" t="s">
        <v>342</v>
      </c>
      <c r="D129" s="568">
        <f>'1. AHS PERSIAPAN CK'!G1414</f>
        <v>60500</v>
      </c>
    </row>
    <row r="130" spans="1:4" s="478" customFormat="1">
      <c r="A130" s="867" t="s">
        <v>623</v>
      </c>
      <c r="B130" s="679" t="s">
        <v>2648</v>
      </c>
      <c r="C130" s="861" t="s">
        <v>342</v>
      </c>
      <c r="D130" s="568">
        <f>'1. AHS PERSIAPAN CK'!G1429</f>
        <v>49500</v>
      </c>
    </row>
    <row r="131" spans="1:4" s="478" customFormat="1">
      <c r="A131" s="867" t="s">
        <v>625</v>
      </c>
      <c r="B131" s="679" t="s">
        <v>2649</v>
      </c>
      <c r="C131" s="861" t="s">
        <v>342</v>
      </c>
      <c r="D131" s="568">
        <f>'1. AHS PERSIAPAN CK'!G1444</f>
        <v>21780</v>
      </c>
    </row>
    <row r="132" spans="1:4" s="478" customFormat="1">
      <c r="A132" s="867" t="s">
        <v>627</v>
      </c>
      <c r="B132" s="679" t="s">
        <v>2647</v>
      </c>
      <c r="C132" s="861" t="s">
        <v>342</v>
      </c>
      <c r="D132" s="568">
        <f>'1. AHS PERSIAPAN CK'!G1459</f>
        <v>28600</v>
      </c>
    </row>
    <row r="133" spans="1:4" s="478" customFormat="1">
      <c r="A133" s="867" t="s">
        <v>629</v>
      </c>
      <c r="B133" s="679" t="s">
        <v>2607</v>
      </c>
      <c r="C133" s="861" t="s">
        <v>342</v>
      </c>
      <c r="D133" s="568">
        <f>'1. AHS PERSIAPAN CK'!G1474</f>
        <v>34320</v>
      </c>
    </row>
    <row r="134" spans="1:4" s="478" customFormat="1">
      <c r="A134" s="867" t="s">
        <v>631</v>
      </c>
      <c r="B134" s="679" t="s">
        <v>2609</v>
      </c>
      <c r="C134" s="861" t="s">
        <v>342</v>
      </c>
      <c r="D134" s="568">
        <f>'1. AHS PERSIAPAN CK'!G1489</f>
        <v>48730</v>
      </c>
    </row>
    <row r="135" spans="1:4" s="478" customFormat="1">
      <c r="A135" s="867" t="s">
        <v>633</v>
      </c>
      <c r="B135" s="679" t="s">
        <v>2608</v>
      </c>
      <c r="C135" s="861" t="s">
        <v>342</v>
      </c>
      <c r="D135" s="568">
        <f>'1. AHS PERSIAPAN CK'!G1504</f>
        <v>47300</v>
      </c>
    </row>
    <row r="136" spans="1:4" s="478" customFormat="1">
      <c r="A136" s="867"/>
      <c r="B136" s="679"/>
      <c r="C136" s="510"/>
      <c r="D136" s="568"/>
    </row>
    <row r="137" spans="1:4" s="901" customFormat="1">
      <c r="A137" s="897" t="s">
        <v>636</v>
      </c>
      <c r="B137" s="898" t="s">
        <v>637</v>
      </c>
      <c r="C137" s="899"/>
      <c r="D137" s="900"/>
    </row>
    <row r="138" spans="1:4" s="478" customFormat="1">
      <c r="A138" s="867" t="s">
        <v>638</v>
      </c>
      <c r="B138" s="679" t="s">
        <v>2646</v>
      </c>
      <c r="C138" s="861" t="s">
        <v>342</v>
      </c>
      <c r="D138" s="568">
        <f>'1. AHS PERSIAPAN CK'!G1521</f>
        <v>60500</v>
      </c>
    </row>
    <row r="139" spans="1:4" s="478" customFormat="1" ht="24.75" customHeight="1">
      <c r="A139" s="867" t="s">
        <v>640</v>
      </c>
      <c r="B139" s="679" t="s">
        <v>2645</v>
      </c>
      <c r="C139" s="861" t="s">
        <v>342</v>
      </c>
      <c r="D139" s="568">
        <f>'1. AHS PERSIAPAN CK'!G1537</f>
        <v>43560</v>
      </c>
    </row>
    <row r="140" spans="1:4" s="478" customFormat="1" ht="15" customHeight="1">
      <c r="A140" s="867"/>
      <c r="B140" s="679"/>
      <c r="C140" s="510"/>
      <c r="D140" s="568"/>
    </row>
    <row r="141" spans="1:4" s="901" customFormat="1">
      <c r="A141" s="897" t="s">
        <v>642</v>
      </c>
      <c r="B141" s="898" t="s">
        <v>2599</v>
      </c>
      <c r="C141" s="899"/>
      <c r="D141" s="900"/>
    </row>
    <row r="142" spans="1:4" s="478" customFormat="1">
      <c r="A142" s="867" t="s">
        <v>644</v>
      </c>
      <c r="B142" s="679" t="s">
        <v>2610</v>
      </c>
      <c r="C142" s="861" t="s">
        <v>342</v>
      </c>
      <c r="D142" s="568">
        <f>'1. AHS PERSIAPAN CK'!G1554</f>
        <v>847</v>
      </c>
    </row>
    <row r="143" spans="1:4" s="478" customFormat="1">
      <c r="A143" s="867" t="s">
        <v>647</v>
      </c>
      <c r="B143" s="679" t="s">
        <v>2642</v>
      </c>
      <c r="C143" s="861" t="s">
        <v>342</v>
      </c>
      <c r="D143" s="568">
        <f>'1. AHS PERSIAPAN CK'!G1570</f>
        <v>631.4</v>
      </c>
    </row>
    <row r="144" spans="1:4" s="478" customFormat="1">
      <c r="A144" s="867" t="s">
        <v>650</v>
      </c>
      <c r="B144" s="679" t="s">
        <v>2643</v>
      </c>
      <c r="C144" s="861" t="s">
        <v>342</v>
      </c>
      <c r="D144" s="568">
        <f>'1. AHS PERSIAPAN CK'!G1586</f>
        <v>201.3</v>
      </c>
    </row>
    <row r="145" spans="1:4" s="478" customFormat="1">
      <c r="A145" s="867" t="s">
        <v>653</v>
      </c>
      <c r="B145" s="679" t="s">
        <v>2644</v>
      </c>
      <c r="C145" s="861" t="s">
        <v>342</v>
      </c>
      <c r="D145" s="568">
        <f>'1. AHS PERSIAPAN CK'!G1602</f>
        <v>97.9</v>
      </c>
    </row>
    <row r="146" spans="1:4" s="478" customFormat="1">
      <c r="A146" s="867" t="s">
        <v>656</v>
      </c>
      <c r="B146" s="679" t="s">
        <v>2611</v>
      </c>
      <c r="C146" s="861" t="s">
        <v>342</v>
      </c>
      <c r="D146" s="568">
        <f>'1. AHS PERSIAPAN CK'!G1618</f>
        <v>67511.399999999994</v>
      </c>
    </row>
    <row r="147" spans="1:4" s="478" customFormat="1">
      <c r="A147" s="867" t="s">
        <v>658</v>
      </c>
      <c r="B147" s="679" t="s">
        <v>2612</v>
      </c>
      <c r="C147" s="861" t="s">
        <v>342</v>
      </c>
      <c r="D147" s="568">
        <f>'1. AHS PERSIAPAN CK'!G1634</f>
        <v>61461.4</v>
      </c>
    </row>
    <row r="148" spans="1:4" s="478" customFormat="1">
      <c r="A148" s="867"/>
      <c r="B148" s="679"/>
      <c r="C148" s="510"/>
      <c r="D148" s="568"/>
    </row>
    <row r="149" spans="1:4" s="901" customFormat="1">
      <c r="A149" s="897" t="s">
        <v>660</v>
      </c>
      <c r="B149" s="898" t="s">
        <v>2600</v>
      </c>
      <c r="C149" s="899"/>
      <c r="D149" s="900"/>
    </row>
    <row r="150" spans="1:4" s="478" customFormat="1">
      <c r="A150" s="867" t="s">
        <v>662</v>
      </c>
      <c r="B150" s="679" t="s">
        <v>2613</v>
      </c>
      <c r="C150" s="510"/>
      <c r="D150" s="568"/>
    </row>
    <row r="151" spans="1:4" s="478" customFormat="1">
      <c r="A151" s="867"/>
      <c r="B151" s="679" t="s">
        <v>2601</v>
      </c>
      <c r="C151" s="510"/>
      <c r="D151" s="568"/>
    </row>
    <row r="152" spans="1:4" s="478" customFormat="1">
      <c r="A152" s="867" t="s">
        <v>663</v>
      </c>
      <c r="B152" s="679" t="s">
        <v>2632</v>
      </c>
      <c r="C152" s="861" t="s">
        <v>342</v>
      </c>
      <c r="D152" s="568">
        <f>'1. AHS PERSIAPAN CK'!G1651</f>
        <v>25454</v>
      </c>
    </row>
    <row r="153" spans="1:4" s="478" customFormat="1">
      <c r="A153" s="867" t="s">
        <v>666</v>
      </c>
      <c r="B153" s="679" t="s">
        <v>2633</v>
      </c>
      <c r="C153" s="861" t="s">
        <v>342</v>
      </c>
      <c r="D153" s="568">
        <f>'1. AHS PERSIAPAN CK'!G1665</f>
        <v>27258</v>
      </c>
    </row>
    <row r="154" spans="1:4" s="478" customFormat="1">
      <c r="A154" s="867" t="s">
        <v>668</v>
      </c>
      <c r="B154" s="679" t="s">
        <v>2634</v>
      </c>
      <c r="C154" s="861" t="s">
        <v>342</v>
      </c>
      <c r="D154" s="568">
        <f>'1. AHS PERSIAPAN CK'!G1679</f>
        <v>29953</v>
      </c>
    </row>
    <row r="155" spans="1:4" s="478" customFormat="1">
      <c r="A155" s="867" t="s">
        <v>669</v>
      </c>
      <c r="B155" s="679" t="s">
        <v>2635</v>
      </c>
      <c r="C155" s="861" t="s">
        <v>342</v>
      </c>
      <c r="D155" s="568">
        <f>'1. AHS PERSIAPAN CK'!G1693</f>
        <v>30305</v>
      </c>
    </row>
    <row r="156" spans="1:4" s="478" customFormat="1">
      <c r="A156" s="867" t="s">
        <v>673</v>
      </c>
      <c r="B156" s="679" t="s">
        <v>2636</v>
      </c>
      <c r="C156" s="861" t="s">
        <v>342</v>
      </c>
      <c r="D156" s="568">
        <f>'1. AHS PERSIAPAN CK'!G1707</f>
        <v>32934</v>
      </c>
    </row>
    <row r="157" spans="1:4" s="478" customFormat="1">
      <c r="A157" s="867" t="s">
        <v>674</v>
      </c>
      <c r="B157" s="679" t="s">
        <v>2637</v>
      </c>
      <c r="C157" s="861" t="s">
        <v>342</v>
      </c>
      <c r="D157" s="568">
        <f>'1. AHS PERSIAPAN CK'!G1721</f>
        <v>41624</v>
      </c>
    </row>
    <row r="158" spans="1:4" s="478" customFormat="1">
      <c r="A158" s="867" t="s">
        <v>676</v>
      </c>
      <c r="B158" s="679" t="s">
        <v>2638</v>
      </c>
      <c r="C158" s="861" t="s">
        <v>342</v>
      </c>
      <c r="D158" s="568">
        <f>'1. AHS PERSIAPAN CK'!G1735</f>
        <v>58597</v>
      </c>
    </row>
    <row r="159" spans="1:4" s="478" customFormat="1">
      <c r="A159" s="867" t="s">
        <v>678</v>
      </c>
      <c r="B159" s="679" t="s">
        <v>2639</v>
      </c>
      <c r="C159" s="861" t="s">
        <v>342</v>
      </c>
      <c r="D159" s="568">
        <f>'1. AHS PERSIAPAN CK'!G1749</f>
        <v>78793</v>
      </c>
    </row>
    <row r="160" spans="1:4" s="478" customFormat="1">
      <c r="A160" s="867" t="s">
        <v>680</v>
      </c>
      <c r="B160" s="679" t="s">
        <v>2640</v>
      </c>
      <c r="C160" s="861" t="s">
        <v>342</v>
      </c>
      <c r="D160" s="568">
        <f>'1. AHS PERSIAPAN CK'!G1763</f>
        <v>102531</v>
      </c>
    </row>
    <row r="161" spans="1:4" s="478" customFormat="1">
      <c r="A161" s="867" t="s">
        <v>682</v>
      </c>
      <c r="B161" s="679" t="s">
        <v>2641</v>
      </c>
      <c r="C161" s="861" t="s">
        <v>342</v>
      </c>
      <c r="D161" s="568">
        <f>'1. AHS PERSIAPAN CK'!G1777</f>
        <v>245114.1</v>
      </c>
    </row>
    <row r="162" spans="1:4" s="478" customFormat="1">
      <c r="A162" s="867" t="s">
        <v>684</v>
      </c>
      <c r="B162" s="679" t="s">
        <v>2631</v>
      </c>
      <c r="C162" s="861" t="s">
        <v>342</v>
      </c>
      <c r="D162" s="568">
        <f>'1. AHS PERSIAPAN CK'!G1791</f>
        <v>166683</v>
      </c>
    </row>
    <row r="163" spans="1:4" s="478" customFormat="1">
      <c r="A163" s="867" t="s">
        <v>686</v>
      </c>
      <c r="B163" s="679" t="s">
        <v>2630</v>
      </c>
      <c r="C163" s="861" t="s">
        <v>342</v>
      </c>
      <c r="D163" s="568">
        <f>'1. AHS PERSIAPAN CK'!G1805</f>
        <v>33264.000000000007</v>
      </c>
    </row>
    <row r="164" spans="1:4" s="478" customFormat="1">
      <c r="A164" s="867"/>
      <c r="B164" s="679"/>
      <c r="C164" s="510"/>
      <c r="D164" s="568"/>
    </row>
    <row r="165" spans="1:4" s="478" customFormat="1">
      <c r="A165" s="867" t="s">
        <v>688</v>
      </c>
      <c r="B165" s="679" t="s">
        <v>689</v>
      </c>
      <c r="C165" s="510"/>
      <c r="D165" s="568"/>
    </row>
    <row r="166" spans="1:4" s="478" customFormat="1">
      <c r="A166" s="867" t="s">
        <v>690</v>
      </c>
      <c r="B166" s="679" t="s">
        <v>691</v>
      </c>
      <c r="C166" s="861" t="s">
        <v>342</v>
      </c>
      <c r="D166" s="568">
        <f>'1. AHS PERSIAPAN CK'!G1824</f>
        <v>115150.2</v>
      </c>
    </row>
    <row r="167" spans="1:4" s="478" customFormat="1">
      <c r="A167" s="867" t="s">
        <v>693</v>
      </c>
      <c r="B167" s="679" t="s">
        <v>694</v>
      </c>
      <c r="C167" s="861" t="s">
        <v>342</v>
      </c>
      <c r="D167" s="568">
        <f>'1. AHS PERSIAPAN CK'!G1841</f>
        <v>127006</v>
      </c>
    </row>
    <row r="168" spans="1:4" s="478" customFormat="1">
      <c r="A168" s="867" t="s">
        <v>695</v>
      </c>
      <c r="B168" s="679" t="s">
        <v>696</v>
      </c>
      <c r="C168" s="861" t="s">
        <v>342</v>
      </c>
      <c r="D168" s="568">
        <f>'1. AHS PERSIAPAN CK'!G1858</f>
        <v>138862.9</v>
      </c>
    </row>
    <row r="169" spans="1:4" s="478" customFormat="1">
      <c r="A169" s="867" t="s">
        <v>697</v>
      </c>
      <c r="B169" s="679" t="s">
        <v>698</v>
      </c>
      <c r="C169" s="861" t="s">
        <v>342</v>
      </c>
      <c r="D169" s="568">
        <f>'1. AHS PERSIAPAN CK'!G1875</f>
        <v>150718.70000000001</v>
      </c>
    </row>
    <row r="170" spans="1:4" s="478" customFormat="1">
      <c r="A170" s="867" t="s">
        <v>699</v>
      </c>
      <c r="B170" s="679" t="s">
        <v>700</v>
      </c>
      <c r="C170" s="861" t="s">
        <v>342</v>
      </c>
      <c r="D170" s="568">
        <f>'1. AHS PERSIAPAN CK'!G1892</f>
        <v>162575.6</v>
      </c>
    </row>
    <row r="171" spans="1:4" s="478" customFormat="1">
      <c r="A171" s="867"/>
      <c r="B171" s="679"/>
      <c r="C171" s="510"/>
      <c r="D171" s="568"/>
    </row>
    <row r="172" spans="1:4" s="901" customFormat="1">
      <c r="A172" s="897" t="s">
        <v>701</v>
      </c>
      <c r="B172" s="898" t="s">
        <v>2602</v>
      </c>
      <c r="C172" s="899"/>
      <c r="D172" s="900"/>
    </row>
    <row r="173" spans="1:4" s="478" customFormat="1">
      <c r="A173" s="867" t="s">
        <v>703</v>
      </c>
      <c r="B173" s="679" t="s">
        <v>2614</v>
      </c>
      <c r="C173" s="510" t="s">
        <v>379</v>
      </c>
      <c r="D173" s="568">
        <f>'1. AHS PERSIAPAN CK'!G1910</f>
        <v>14095.18</v>
      </c>
    </row>
    <row r="174" spans="1:4" s="478" customFormat="1">
      <c r="A174" s="867" t="s">
        <v>708</v>
      </c>
      <c r="B174" s="679" t="s">
        <v>2615</v>
      </c>
      <c r="C174" s="510" t="s">
        <v>379</v>
      </c>
      <c r="D174" s="568">
        <f>'1. AHS PERSIAPAN CK'!G1928</f>
        <v>12462.45</v>
      </c>
    </row>
    <row r="175" spans="1:4" s="478" customFormat="1">
      <c r="A175" s="867" t="s">
        <v>711</v>
      </c>
      <c r="B175" s="679" t="s">
        <v>2616</v>
      </c>
      <c r="C175" s="510" t="s">
        <v>379</v>
      </c>
      <c r="D175" s="568">
        <f>'1. AHS PERSIAPAN CK'!G1945</f>
        <v>15875.2</v>
      </c>
    </row>
    <row r="176" spans="1:4" s="478" customFormat="1">
      <c r="A176" s="867" t="s">
        <v>712</v>
      </c>
      <c r="B176" s="679" t="s">
        <v>2617</v>
      </c>
      <c r="C176" s="510" t="s">
        <v>379</v>
      </c>
      <c r="D176" s="568">
        <f>'1. AHS PERSIAPAN CK'!G1963</f>
        <v>13720.817000000001</v>
      </c>
    </row>
    <row r="177" spans="1:4" s="478" customFormat="1">
      <c r="A177" s="867" t="s">
        <v>713</v>
      </c>
      <c r="B177" s="679" t="s">
        <v>2618</v>
      </c>
      <c r="C177" s="510" t="s">
        <v>379</v>
      </c>
      <c r="D177" s="568">
        <f>'1. AHS PERSIAPAN CK'!G1980</f>
        <v>18480</v>
      </c>
    </row>
    <row r="178" spans="1:4" s="478" customFormat="1">
      <c r="A178" s="867" t="s">
        <v>714</v>
      </c>
      <c r="B178" s="679" t="s">
        <v>2619</v>
      </c>
      <c r="C178" s="510" t="s">
        <v>379</v>
      </c>
      <c r="D178" s="568">
        <f>'1. AHS PERSIAPAN CK'!G1998</f>
        <v>15102.405999999999</v>
      </c>
    </row>
    <row r="179" spans="1:4" s="478" customFormat="1">
      <c r="A179" s="867" t="s">
        <v>715</v>
      </c>
      <c r="B179" s="679" t="s">
        <v>2620</v>
      </c>
      <c r="C179" s="510" t="s">
        <v>379</v>
      </c>
      <c r="D179" s="568">
        <f>'1. AHS PERSIAPAN CK'!G2018</f>
        <v>13127.455000000002</v>
      </c>
    </row>
    <row r="180" spans="1:4" s="478" customFormat="1">
      <c r="A180" s="867" t="s">
        <v>716</v>
      </c>
      <c r="B180" s="679" t="s">
        <v>2621</v>
      </c>
      <c r="C180" s="510" t="s">
        <v>379</v>
      </c>
      <c r="D180" s="568">
        <f>'1. AHS PERSIAPAN CK'!G2039</f>
        <v>247388.35</v>
      </c>
    </row>
    <row r="181" spans="1:4" s="478" customFormat="1">
      <c r="A181" s="867"/>
      <c r="B181" s="679"/>
      <c r="C181" s="510"/>
      <c r="D181" s="568"/>
    </row>
    <row r="182" spans="1:4" s="901" customFormat="1">
      <c r="A182" s="897" t="s">
        <v>730</v>
      </c>
      <c r="B182" s="898" t="s">
        <v>731</v>
      </c>
      <c r="C182" s="899"/>
      <c r="D182" s="900"/>
    </row>
    <row r="183" spans="1:4" s="478" customFormat="1">
      <c r="A183" s="867" t="s">
        <v>732</v>
      </c>
      <c r="B183" s="679" t="s">
        <v>2622</v>
      </c>
      <c r="C183" s="861" t="s">
        <v>342</v>
      </c>
      <c r="D183" s="568">
        <f>'1. AHS PERSIAPAN CK'!G2057</f>
        <v>145585</v>
      </c>
    </row>
    <row r="184" spans="1:4" s="478" customFormat="1">
      <c r="A184" s="867" t="s">
        <v>737</v>
      </c>
      <c r="B184" s="679" t="s">
        <v>2623</v>
      </c>
      <c r="C184" s="861" t="s">
        <v>342</v>
      </c>
      <c r="D184" s="568">
        <f>'1. AHS PERSIAPAN CK'!G2072</f>
        <v>24750</v>
      </c>
    </row>
    <row r="185" spans="1:4" s="478" customFormat="1">
      <c r="A185" s="867" t="s">
        <v>739</v>
      </c>
      <c r="B185" s="679" t="s">
        <v>2628</v>
      </c>
      <c r="C185" s="861" t="s">
        <v>342</v>
      </c>
      <c r="D185" s="568">
        <f>'1. AHS PERSIAPAN CK'!G2091</f>
        <v>157410</v>
      </c>
    </row>
    <row r="186" spans="1:4" s="478" customFormat="1">
      <c r="A186" s="867" t="s">
        <v>744</v>
      </c>
      <c r="B186" s="679" t="s">
        <v>2629</v>
      </c>
      <c r="C186" s="861" t="s">
        <v>342</v>
      </c>
      <c r="D186" s="568">
        <f>'1. AHS PERSIAPAN CK'!G2110</f>
        <v>435160</v>
      </c>
    </row>
    <row r="187" spans="1:4" s="478" customFormat="1">
      <c r="A187" s="867" t="s">
        <v>746</v>
      </c>
      <c r="B187" s="679" t="s">
        <v>2624</v>
      </c>
      <c r="C187" s="861" t="s">
        <v>342</v>
      </c>
      <c r="D187" s="568">
        <f>'1. AHS PERSIAPAN CK'!G2125</f>
        <v>26950</v>
      </c>
    </row>
    <row r="188" spans="1:4" s="478" customFormat="1">
      <c r="A188" s="867" t="s">
        <v>748</v>
      </c>
      <c r="B188" s="679" t="s">
        <v>2625</v>
      </c>
      <c r="C188" s="861" t="s">
        <v>342</v>
      </c>
      <c r="D188" s="568">
        <f>'1. AHS PERSIAPAN CK'!G2140</f>
        <v>48950</v>
      </c>
    </row>
    <row r="189" spans="1:4" s="478" customFormat="1">
      <c r="A189" s="867" t="s">
        <v>750</v>
      </c>
      <c r="B189" s="679" t="s">
        <v>2626</v>
      </c>
      <c r="C189" s="861" t="s">
        <v>342</v>
      </c>
      <c r="D189" s="568">
        <f>'1. AHS PERSIAPAN CK'!G2157</f>
        <v>39732</v>
      </c>
    </row>
    <row r="190" spans="1:4" s="306" customFormat="1">
      <c r="A190" s="1028" t="s">
        <v>752</v>
      </c>
      <c r="B190" s="1029" t="s">
        <v>2627</v>
      </c>
      <c r="C190" s="1030" t="s">
        <v>342</v>
      </c>
      <c r="D190" s="1031">
        <f>'1. AHS PERSIAPAN CK'!G2172</f>
        <v>19965</v>
      </c>
    </row>
    <row r="191" spans="1:4" s="478" customFormat="1" ht="30">
      <c r="A191" s="902" t="s">
        <v>754</v>
      </c>
      <c r="B191" s="679" t="s">
        <v>2603</v>
      </c>
      <c r="C191" s="861" t="s">
        <v>342</v>
      </c>
      <c r="D191" s="568">
        <f>'1. AHS PERSIAPAN CK'!G2189</f>
        <v>13970</v>
      </c>
    </row>
    <row r="192" spans="1:4" s="478" customFormat="1">
      <c r="A192" s="566" t="s">
        <v>757</v>
      </c>
      <c r="B192" s="567" t="s">
        <v>2604</v>
      </c>
      <c r="C192" s="861" t="s">
        <v>342</v>
      </c>
      <c r="D192" s="568">
        <f>'1. AHS PERSIAPAN CK'!G2207</f>
        <v>1698740.45</v>
      </c>
    </row>
    <row r="193" spans="1:4" s="478" customFormat="1">
      <c r="A193" s="566" t="s">
        <v>761</v>
      </c>
      <c r="B193" s="567" t="s">
        <v>2605</v>
      </c>
      <c r="C193" s="861" t="s">
        <v>342</v>
      </c>
      <c r="D193" s="568">
        <f>'1. AHS PERSIAPAN CK'!G2225</f>
        <v>1530182.5</v>
      </c>
    </row>
    <row r="194" spans="1:4" s="306" customFormat="1">
      <c r="A194" s="1032" t="s">
        <v>762</v>
      </c>
      <c r="B194" s="975" t="s">
        <v>3897</v>
      </c>
      <c r="C194" s="1033" t="s">
        <v>379</v>
      </c>
      <c r="D194" s="1031">
        <f>'1. AHS PERSIAPAN CK'!G2243</f>
        <v>17656.099999999999</v>
      </c>
    </row>
    <row r="195" spans="1:4" s="306" customFormat="1">
      <c r="A195" s="1034" t="s">
        <v>763</v>
      </c>
      <c r="B195" s="975" t="s">
        <v>3898</v>
      </c>
      <c r="C195" s="1033" t="s">
        <v>379</v>
      </c>
      <c r="D195" s="1031">
        <f>'1. AHS PERSIAPAN CK'!G2261</f>
        <v>35326.5</v>
      </c>
    </row>
    <row r="196" spans="1:4" s="306" customFormat="1">
      <c r="A196" s="600" t="s">
        <v>3831</v>
      </c>
      <c r="B196" s="849" t="s">
        <v>3864</v>
      </c>
      <c r="C196" s="601" t="s">
        <v>379</v>
      </c>
      <c r="D196" s="599">
        <f>'1. AHS PERSIAPAN CK'!G2278</f>
        <v>11946</v>
      </c>
    </row>
    <row r="197" spans="1:4" s="306" customFormat="1">
      <c r="A197" s="600" t="s">
        <v>3832</v>
      </c>
      <c r="B197" s="849" t="s">
        <v>3865</v>
      </c>
      <c r="C197" s="601" t="s">
        <v>379</v>
      </c>
      <c r="D197" s="599">
        <f>'1. AHS PERSIAPAN CK'!G2295</f>
        <v>9944.0000000000018</v>
      </c>
    </row>
    <row r="198" spans="1:4" s="306" customFormat="1">
      <c r="A198" s="600" t="s">
        <v>3833</v>
      </c>
      <c r="B198" s="849" t="s">
        <v>3866</v>
      </c>
      <c r="C198" s="601" t="s">
        <v>0</v>
      </c>
      <c r="D198" s="599">
        <f>'1. AHS PERSIAPAN CK'!G2312</f>
        <v>51111.5</v>
      </c>
    </row>
    <row r="199" spans="1:4" s="306" customFormat="1">
      <c r="A199" s="600" t="s">
        <v>3834</v>
      </c>
      <c r="B199" s="849" t="s">
        <v>3867</v>
      </c>
      <c r="C199" s="601" t="s">
        <v>0</v>
      </c>
      <c r="D199" s="599">
        <f>'1. AHS PERSIAPAN CK'!G2329</f>
        <v>68156</v>
      </c>
    </row>
    <row r="200" spans="1:4" s="306" customFormat="1">
      <c r="A200" s="600" t="s">
        <v>3835</v>
      </c>
      <c r="B200" s="849" t="s">
        <v>3868</v>
      </c>
      <c r="C200" s="601" t="s">
        <v>0</v>
      </c>
      <c r="D200" s="599">
        <f>'1. AHS PERSIAPAN CK'!G2346</f>
        <v>51111.5</v>
      </c>
    </row>
    <row r="201" spans="1:4" s="306" customFormat="1">
      <c r="A201" s="600" t="s">
        <v>3836</v>
      </c>
      <c r="B201" s="849" t="s">
        <v>3869</v>
      </c>
      <c r="C201" s="601" t="s">
        <v>0</v>
      </c>
      <c r="D201" s="599">
        <f>'1. AHS PERSIAPAN CK'!G2363</f>
        <v>40876</v>
      </c>
    </row>
    <row r="202" spans="1:4" s="306" customFormat="1">
      <c r="A202" s="600" t="s">
        <v>3837</v>
      </c>
      <c r="B202" s="849" t="s">
        <v>3870</v>
      </c>
      <c r="C202" s="601" t="s">
        <v>0</v>
      </c>
      <c r="D202" s="599">
        <f>'1. AHS PERSIAPAN CK'!G2380</f>
        <v>40876</v>
      </c>
    </row>
    <row r="203" spans="1:4" s="306" customFormat="1">
      <c r="A203" s="600" t="s">
        <v>3838</v>
      </c>
      <c r="B203" s="849" t="s">
        <v>3871</v>
      </c>
      <c r="C203" s="601" t="s">
        <v>0</v>
      </c>
      <c r="D203" s="599">
        <f>'1. AHS PERSIAPAN CK'!G2397</f>
        <v>11880</v>
      </c>
    </row>
    <row r="204" spans="1:4" s="306" customFormat="1">
      <c r="A204" s="600" t="s">
        <v>3839</v>
      </c>
      <c r="B204" s="849" t="s">
        <v>3872</v>
      </c>
      <c r="C204" s="601" t="s">
        <v>379</v>
      </c>
      <c r="D204" s="599">
        <f>'1. AHS PERSIAPAN CK'!G2414</f>
        <v>10818.5</v>
      </c>
    </row>
    <row r="205" spans="1:4" s="306" customFormat="1">
      <c r="A205" s="600" t="s">
        <v>3840</v>
      </c>
      <c r="B205" s="849" t="s">
        <v>3873</v>
      </c>
      <c r="C205" s="601" t="s">
        <v>379</v>
      </c>
      <c r="D205" s="599">
        <f>'1. AHS PERSIAPAN CK'!G2431</f>
        <v>1875.5</v>
      </c>
    </row>
    <row r="206" spans="1:4" s="306" customFormat="1">
      <c r="A206" s="600" t="s">
        <v>3841</v>
      </c>
      <c r="B206" s="849" t="s">
        <v>3874</v>
      </c>
      <c r="C206" s="601" t="s">
        <v>379</v>
      </c>
      <c r="D206" s="599">
        <f>'1. AHS PERSIAPAN CK'!G2448</f>
        <v>4427.5</v>
      </c>
    </row>
    <row r="207" spans="1:4" s="306" customFormat="1">
      <c r="A207" s="600" t="s">
        <v>3842</v>
      </c>
      <c r="B207" s="849" t="s">
        <v>3875</v>
      </c>
      <c r="C207" s="601" t="s">
        <v>0</v>
      </c>
      <c r="D207" s="599">
        <f>'1. AHS PERSIAPAN CK'!G2465</f>
        <v>48669.5</v>
      </c>
    </row>
    <row r="208" spans="1:4" s="306" customFormat="1">
      <c r="A208" s="600" t="s">
        <v>3843</v>
      </c>
      <c r="B208" s="849" t="s">
        <v>3876</v>
      </c>
      <c r="C208" s="601" t="s">
        <v>0</v>
      </c>
      <c r="D208" s="599">
        <f>'1. AHS PERSIAPAN CK'!G2482</f>
        <v>68156</v>
      </c>
    </row>
    <row r="209" spans="1:4" s="306" customFormat="1">
      <c r="A209" s="600" t="s">
        <v>3844</v>
      </c>
      <c r="B209" s="849" t="s">
        <v>3877</v>
      </c>
      <c r="C209" s="601" t="s">
        <v>0</v>
      </c>
      <c r="D209" s="599">
        <f>'1. AHS PERSIAPAN CK'!G2499</f>
        <v>19470</v>
      </c>
    </row>
    <row r="210" spans="1:4" s="306" customFormat="1">
      <c r="A210" s="600" t="s">
        <v>3845</v>
      </c>
      <c r="B210" s="849" t="s">
        <v>3878</v>
      </c>
      <c r="C210" s="601" t="s">
        <v>0</v>
      </c>
      <c r="D210" s="599">
        <f>'1. AHS PERSIAPAN CK'!G2516</f>
        <v>24337.5</v>
      </c>
    </row>
    <row r="211" spans="1:4" s="306" customFormat="1">
      <c r="A211" s="600" t="s">
        <v>3846</v>
      </c>
      <c r="B211" s="849" t="s">
        <v>3879</v>
      </c>
      <c r="C211" s="601" t="s">
        <v>0</v>
      </c>
      <c r="D211" s="599">
        <f>'1. AHS PERSIAPAN CK'!G2533</f>
        <v>36509</v>
      </c>
    </row>
    <row r="212" spans="1:4" s="306" customFormat="1">
      <c r="A212" s="600" t="s">
        <v>3847</v>
      </c>
      <c r="B212" s="849" t="s">
        <v>3880</v>
      </c>
      <c r="C212" s="601" t="s">
        <v>0</v>
      </c>
      <c r="D212" s="599">
        <f>'1. AHS PERSIAPAN CK'!G2550</f>
        <v>51111.5</v>
      </c>
    </row>
    <row r="213" spans="1:4" s="306" customFormat="1">
      <c r="A213" s="600" t="s">
        <v>3848</v>
      </c>
      <c r="B213" s="849" t="s">
        <v>3881</v>
      </c>
      <c r="C213" s="601" t="s">
        <v>0</v>
      </c>
      <c r="D213" s="599">
        <f>'1. AHS PERSIAPAN CK'!G2567</f>
        <v>14602.5</v>
      </c>
    </row>
    <row r="214" spans="1:4" s="306" customFormat="1">
      <c r="A214" s="600" t="s">
        <v>3849</v>
      </c>
      <c r="B214" s="849" t="s">
        <v>3882</v>
      </c>
      <c r="C214" s="601" t="s">
        <v>0</v>
      </c>
      <c r="D214" s="599">
        <f>'1. AHS PERSIAPAN CK'!G2584</f>
        <v>18254.5</v>
      </c>
    </row>
    <row r="215" spans="1:4" s="306" customFormat="1">
      <c r="A215" s="600" t="s">
        <v>3850</v>
      </c>
      <c r="B215" s="849" t="s">
        <v>3883</v>
      </c>
      <c r="C215" s="601" t="s">
        <v>379</v>
      </c>
      <c r="D215" s="599">
        <f>'1. AHS PERSIAPAN CK'!G2601</f>
        <v>7408.5</v>
      </c>
    </row>
    <row r="216" spans="1:4" s="306" customFormat="1">
      <c r="A216" s="600" t="s">
        <v>3851</v>
      </c>
      <c r="B216" s="849" t="s">
        <v>3884</v>
      </c>
      <c r="C216" s="601" t="s">
        <v>379</v>
      </c>
      <c r="D216" s="599">
        <f>'1. AHS PERSIAPAN CK'!G2618</f>
        <v>4757.5</v>
      </c>
    </row>
    <row r="217" spans="1:4" s="306" customFormat="1">
      <c r="A217" s="600" t="s">
        <v>3852</v>
      </c>
      <c r="B217" s="849" t="s">
        <v>3885</v>
      </c>
      <c r="C217" s="601" t="s">
        <v>379</v>
      </c>
      <c r="D217" s="599">
        <f>'1. AHS PERSIAPAN CK'!G2635</f>
        <v>3971</v>
      </c>
    </row>
    <row r="218" spans="1:4" s="306" customFormat="1">
      <c r="A218" s="600" t="s">
        <v>3853</v>
      </c>
      <c r="B218" s="849" t="s">
        <v>3886</v>
      </c>
      <c r="C218" s="601" t="s">
        <v>379</v>
      </c>
      <c r="D218" s="599">
        <f>'1. AHS PERSIAPAN CK'!G2652</f>
        <v>8724.1</v>
      </c>
    </row>
    <row r="219" spans="1:4" s="306" customFormat="1">
      <c r="A219" s="600" t="s">
        <v>3854</v>
      </c>
      <c r="B219" s="849" t="s">
        <v>3887</v>
      </c>
      <c r="C219" s="601" t="s">
        <v>379</v>
      </c>
      <c r="D219" s="599">
        <f>'1. AHS PERSIAPAN CK'!G2669</f>
        <v>7821</v>
      </c>
    </row>
    <row r="220" spans="1:4" s="306" customFormat="1">
      <c r="A220" s="600" t="s">
        <v>3855</v>
      </c>
      <c r="B220" s="849" t="s">
        <v>3888</v>
      </c>
      <c r="C220" s="601" t="s">
        <v>379</v>
      </c>
      <c r="D220" s="599">
        <f>'1. AHS PERSIAPAN CK'!G2686</f>
        <v>6077.5</v>
      </c>
    </row>
    <row r="221" spans="1:4" s="306" customFormat="1">
      <c r="A221" s="600" t="s">
        <v>3856</v>
      </c>
      <c r="B221" s="849" t="s">
        <v>3889</v>
      </c>
      <c r="C221" s="601" t="s">
        <v>379</v>
      </c>
      <c r="D221" s="599">
        <f>'1. AHS PERSIAPAN CK'!G2703</f>
        <v>6435</v>
      </c>
    </row>
    <row r="222" spans="1:4" s="306" customFormat="1">
      <c r="A222" s="600" t="s">
        <v>3857</v>
      </c>
      <c r="B222" s="849" t="s">
        <v>3890</v>
      </c>
      <c r="C222" s="601" t="s">
        <v>379</v>
      </c>
      <c r="D222" s="599">
        <f>'1. AHS PERSIAPAN CK'!G2720</f>
        <v>6875</v>
      </c>
    </row>
    <row r="223" spans="1:4" s="306" customFormat="1">
      <c r="A223" s="600" t="s">
        <v>3858</v>
      </c>
      <c r="B223" s="849" t="s">
        <v>3891</v>
      </c>
      <c r="C223" s="601" t="s">
        <v>379</v>
      </c>
      <c r="D223" s="599">
        <f>'1. AHS PERSIAPAN CK'!G2737</f>
        <v>5505.5</v>
      </c>
    </row>
    <row r="224" spans="1:4" s="306" customFormat="1">
      <c r="A224" s="600" t="s">
        <v>3859</v>
      </c>
      <c r="B224" s="849" t="s">
        <v>3892</v>
      </c>
      <c r="C224" s="601" t="s">
        <v>379</v>
      </c>
      <c r="D224" s="599">
        <f>'1. AHS PERSIAPAN CK'!G2754</f>
        <v>13984.3</v>
      </c>
    </row>
    <row r="225" spans="1:8" s="306" customFormat="1">
      <c r="A225" s="600" t="s">
        <v>3860</v>
      </c>
      <c r="B225" s="849" t="s">
        <v>3893</v>
      </c>
      <c r="C225" s="601" t="s">
        <v>379</v>
      </c>
      <c r="D225" s="599">
        <f>'1. AHS PERSIAPAN CK'!G2771</f>
        <v>7014.7</v>
      </c>
    </row>
    <row r="226" spans="1:8" s="306" customFormat="1">
      <c r="A226" s="600" t="s">
        <v>3861</v>
      </c>
      <c r="B226" s="849" t="s">
        <v>3894</v>
      </c>
      <c r="C226" s="601" t="s">
        <v>379</v>
      </c>
      <c r="D226" s="599">
        <f>'1. AHS PERSIAPAN CK'!G2788</f>
        <v>13618</v>
      </c>
    </row>
    <row r="227" spans="1:8" s="306" customFormat="1">
      <c r="A227" s="600" t="s">
        <v>3862</v>
      </c>
      <c r="B227" s="849" t="s">
        <v>3895</v>
      </c>
      <c r="C227" s="601" t="s">
        <v>379</v>
      </c>
      <c r="D227" s="599">
        <f>'1. AHS PERSIAPAN CK'!G2805</f>
        <v>9064</v>
      </c>
    </row>
    <row r="228" spans="1:8" s="306" customFormat="1">
      <c r="A228" s="600"/>
      <c r="B228" s="598"/>
      <c r="C228" s="601"/>
      <c r="D228" s="599"/>
    </row>
    <row r="229" spans="1:8" s="326" customFormat="1" ht="21">
      <c r="A229" s="491">
        <v>2</v>
      </c>
      <c r="B229" s="493" t="s">
        <v>764</v>
      </c>
      <c r="C229" s="479"/>
      <c r="D229" s="494"/>
      <c r="E229" s="325"/>
      <c r="F229" s="325"/>
      <c r="G229" s="325"/>
    </row>
    <row r="230" spans="1:8" s="289" customFormat="1" ht="18.75">
      <c r="A230" s="495" t="s">
        <v>767</v>
      </c>
      <c r="B230" s="496" t="s">
        <v>765</v>
      </c>
      <c r="C230" s="479"/>
      <c r="D230" s="497"/>
      <c r="E230" s="274"/>
      <c r="F230" s="274"/>
      <c r="G230" s="274"/>
    </row>
    <row r="231" spans="1:8" s="286" customFormat="1" ht="15.75">
      <c r="A231" s="498" t="s">
        <v>768</v>
      </c>
      <c r="B231" s="499" t="s">
        <v>766</v>
      </c>
      <c r="C231" s="479"/>
      <c r="D231" s="500"/>
      <c r="E231" s="482"/>
      <c r="F231" s="482"/>
      <c r="G231" s="482"/>
    </row>
    <row r="232" spans="1:8" s="270" customFormat="1">
      <c r="A232" s="1035" t="s">
        <v>769</v>
      </c>
      <c r="B232" s="577" t="s">
        <v>770</v>
      </c>
      <c r="C232" s="1030" t="s">
        <v>379</v>
      </c>
      <c r="D232" s="1036">
        <f>'2. AHS STUKTUR CK'!G26</f>
        <v>247860</v>
      </c>
      <c r="E232" s="1037"/>
      <c r="F232" s="1038"/>
      <c r="G232" s="1038"/>
      <c r="H232" s="564"/>
    </row>
    <row r="233" spans="1:8" s="285" customFormat="1">
      <c r="A233" s="492" t="s">
        <v>771</v>
      </c>
      <c r="B233" s="473" t="s">
        <v>772</v>
      </c>
      <c r="C233" s="861" t="s">
        <v>379</v>
      </c>
      <c r="D233" s="501">
        <f>'2. AHS STUKTUR CK'!G44</f>
        <v>237779</v>
      </c>
      <c r="E233" s="292"/>
      <c r="F233" s="283"/>
      <c r="G233" s="283"/>
      <c r="H233" s="284"/>
    </row>
    <row r="234" spans="1:8" s="285" customFormat="1">
      <c r="A234" s="492" t="s">
        <v>773</v>
      </c>
      <c r="B234" s="473" t="s">
        <v>776</v>
      </c>
      <c r="C234" s="861" t="s">
        <v>347</v>
      </c>
      <c r="D234" s="501">
        <f>'2. AHS STUKTUR CK'!G63</f>
        <v>43285</v>
      </c>
      <c r="E234" s="292"/>
      <c r="F234" s="283"/>
      <c r="G234" s="283"/>
      <c r="H234" s="284"/>
    </row>
    <row r="235" spans="1:8" s="285" customFormat="1">
      <c r="A235" s="492" t="s">
        <v>774</v>
      </c>
      <c r="B235" s="473" t="s">
        <v>775</v>
      </c>
      <c r="C235" s="861" t="s">
        <v>347</v>
      </c>
      <c r="D235" s="501">
        <f>'2. AHS STUKTUR CK'!G82</f>
        <v>58872</v>
      </c>
      <c r="E235" s="292"/>
      <c r="F235" s="283"/>
      <c r="G235" s="283"/>
      <c r="H235" s="284"/>
    </row>
    <row r="236" spans="1:8" s="478" customFormat="1">
      <c r="A236" s="867"/>
      <c r="B236" s="868"/>
      <c r="C236" s="510"/>
      <c r="D236" s="568"/>
    </row>
    <row r="237" spans="1:8" s="901" customFormat="1">
      <c r="A237" s="897" t="s">
        <v>780</v>
      </c>
      <c r="B237" s="903" t="s">
        <v>782</v>
      </c>
      <c r="C237" s="899"/>
      <c r="D237" s="904"/>
      <c r="E237" s="905"/>
      <c r="F237" s="905"/>
      <c r="G237" s="905"/>
    </row>
    <row r="238" spans="1:8" s="285" customFormat="1">
      <c r="A238" s="492" t="s">
        <v>781</v>
      </c>
      <c r="B238" s="473" t="s">
        <v>249</v>
      </c>
      <c r="C238" s="510" t="s">
        <v>342</v>
      </c>
      <c r="D238" s="501">
        <f>'2. AHS STUKTUR CK'!G103</f>
        <v>2944700</v>
      </c>
      <c r="E238" s="292"/>
      <c r="F238" s="283"/>
      <c r="G238" s="283"/>
    </row>
    <row r="239" spans="1:8" s="285" customFormat="1">
      <c r="A239" s="492" t="s">
        <v>783</v>
      </c>
      <c r="B239" s="473" t="s">
        <v>250</v>
      </c>
      <c r="C239" s="510" t="s">
        <v>342</v>
      </c>
      <c r="D239" s="501">
        <f>'2. AHS STUKTUR CK'!G122</f>
        <v>4772350</v>
      </c>
      <c r="E239" s="292"/>
      <c r="F239" s="283"/>
      <c r="G239" s="283"/>
    </row>
    <row r="240" spans="1:8" s="285" customFormat="1">
      <c r="A240" s="492" t="s">
        <v>784</v>
      </c>
      <c r="B240" s="473" t="s">
        <v>251</v>
      </c>
      <c r="C240" s="510" t="s">
        <v>342</v>
      </c>
      <c r="D240" s="501">
        <f>'2. AHS STUKTUR CK'!G141</f>
        <v>1833700</v>
      </c>
      <c r="E240" s="292"/>
      <c r="F240" s="283"/>
      <c r="G240" s="283"/>
    </row>
    <row r="241" spans="1:8" s="285" customFormat="1">
      <c r="A241" s="492" t="s">
        <v>786</v>
      </c>
      <c r="B241" s="473" t="s">
        <v>252</v>
      </c>
      <c r="C241" s="861" t="s">
        <v>379</v>
      </c>
      <c r="D241" s="501">
        <f>'2. AHS STUKTUR CK'!G160</f>
        <v>32819</v>
      </c>
      <c r="E241" s="292"/>
      <c r="F241" s="283"/>
      <c r="G241" s="283"/>
    </row>
    <row r="242" spans="1:8" s="285" customFormat="1">
      <c r="A242" s="492" t="s">
        <v>787</v>
      </c>
      <c r="B242" s="473" t="s">
        <v>254</v>
      </c>
      <c r="C242" s="861" t="s">
        <v>379</v>
      </c>
      <c r="D242" s="501">
        <f>'2. AHS STUKTUR CK'!G179</f>
        <v>32842</v>
      </c>
      <c r="E242" s="292"/>
      <c r="F242" s="283"/>
      <c r="G242" s="283"/>
    </row>
    <row r="243" spans="1:8" s="285" customFormat="1">
      <c r="A243" s="492" t="s">
        <v>788</v>
      </c>
      <c r="B243" s="473" t="s">
        <v>256</v>
      </c>
      <c r="C243" s="861" t="s">
        <v>379</v>
      </c>
      <c r="D243" s="501">
        <f>'2. AHS STUKTUR CK'!G197</f>
        <v>39875</v>
      </c>
      <c r="E243" s="292"/>
      <c r="F243" s="283"/>
      <c r="G243" s="283"/>
    </row>
    <row r="244" spans="1:8" s="478" customFormat="1">
      <c r="A244" s="867"/>
      <c r="B244" s="868"/>
      <c r="C244" s="510"/>
      <c r="D244" s="568"/>
    </row>
    <row r="245" spans="1:8" s="906" customFormat="1" ht="15.75">
      <c r="A245" s="897" t="s">
        <v>789</v>
      </c>
      <c r="B245" s="903" t="s">
        <v>790</v>
      </c>
      <c r="C245" s="899"/>
      <c r="D245" s="904"/>
      <c r="E245" s="905"/>
      <c r="F245" s="905"/>
      <c r="G245" s="905"/>
    </row>
    <row r="246" spans="1:8" s="906" customFormat="1" ht="15.75">
      <c r="A246" s="897" t="s">
        <v>793</v>
      </c>
      <c r="B246" s="903" t="s">
        <v>791</v>
      </c>
      <c r="C246" s="899"/>
      <c r="D246" s="904"/>
      <c r="E246" s="905"/>
      <c r="F246" s="905"/>
      <c r="G246" s="905"/>
    </row>
    <row r="247" spans="1:8" s="901" customFormat="1">
      <c r="A247" s="859" t="s">
        <v>792</v>
      </c>
      <c r="B247" s="903" t="s">
        <v>794</v>
      </c>
      <c r="C247" s="899"/>
      <c r="D247" s="904"/>
      <c r="E247" s="905"/>
      <c r="F247" s="905"/>
      <c r="G247" s="905"/>
    </row>
    <row r="248" spans="1:8" s="285" customFormat="1">
      <c r="A248" s="492" t="s">
        <v>795</v>
      </c>
      <c r="B248" s="473" t="s">
        <v>796</v>
      </c>
      <c r="C248" s="510" t="s">
        <v>329</v>
      </c>
      <c r="D248" s="501">
        <f>'2. AHS STUKTUR CK'!G218</f>
        <v>13579</v>
      </c>
      <c r="E248" s="292"/>
      <c r="F248" s="283"/>
      <c r="G248" s="283"/>
      <c r="H248" s="284"/>
    </row>
    <row r="249" spans="1:8" s="285" customFormat="1">
      <c r="A249" s="492" t="s">
        <v>797</v>
      </c>
      <c r="B249" s="473" t="s">
        <v>798</v>
      </c>
      <c r="C249" s="510" t="s">
        <v>329</v>
      </c>
      <c r="D249" s="501">
        <f>'2. AHS STUKTUR CK'!G236</f>
        <v>13579</v>
      </c>
      <c r="E249" s="292"/>
      <c r="F249" s="283"/>
      <c r="G249" s="283"/>
      <c r="H249" s="284"/>
    </row>
    <row r="250" spans="1:8" s="285" customFormat="1">
      <c r="A250" s="492" t="s">
        <v>799</v>
      </c>
      <c r="B250" s="473" t="s">
        <v>2112</v>
      </c>
      <c r="C250" s="510" t="s">
        <v>329</v>
      </c>
      <c r="D250" s="501">
        <f>'2. AHS STUKTUR CK'!G256</f>
        <v>11567</v>
      </c>
      <c r="E250" s="292"/>
      <c r="F250" s="283"/>
      <c r="G250" s="283"/>
      <c r="H250" s="284"/>
    </row>
    <row r="251" spans="1:8" s="285" customFormat="1">
      <c r="A251" s="492" t="s">
        <v>802</v>
      </c>
      <c r="B251" s="473" t="s">
        <v>2113</v>
      </c>
      <c r="C251" s="510" t="s">
        <v>329</v>
      </c>
      <c r="D251" s="501">
        <f>'2. AHS STUKTUR CK'!G276</f>
        <v>11567</v>
      </c>
      <c r="E251" s="292"/>
      <c r="F251" s="283"/>
      <c r="G251" s="283"/>
      <c r="H251" s="284"/>
    </row>
    <row r="252" spans="1:8" s="285" customFormat="1">
      <c r="A252" s="492" t="s">
        <v>803</v>
      </c>
      <c r="B252" s="473" t="s">
        <v>2114</v>
      </c>
      <c r="C252" s="510" t="s">
        <v>329</v>
      </c>
      <c r="D252" s="501">
        <f>'2. AHS STUKTUR CK'!G296</f>
        <v>12029</v>
      </c>
      <c r="E252" s="292"/>
      <c r="F252" s="283"/>
      <c r="G252" s="283"/>
      <c r="H252" s="284"/>
    </row>
    <row r="253" spans="1:8" s="285" customFormat="1">
      <c r="A253" s="492" t="s">
        <v>804</v>
      </c>
      <c r="B253" s="473" t="s">
        <v>2115</v>
      </c>
      <c r="C253" s="510" t="s">
        <v>329</v>
      </c>
      <c r="D253" s="501">
        <f>'2. AHS STUKTUR CK'!G316</f>
        <v>12029</v>
      </c>
      <c r="E253" s="292"/>
      <c r="F253" s="283"/>
      <c r="G253" s="283"/>
      <c r="H253" s="284"/>
    </row>
    <row r="254" spans="1:8" s="285" customFormat="1">
      <c r="A254" s="492" t="s">
        <v>805</v>
      </c>
      <c r="B254" s="473" t="s">
        <v>2116</v>
      </c>
      <c r="C254" s="510" t="s">
        <v>329</v>
      </c>
      <c r="D254" s="501">
        <f>'2. AHS STUKTUR CK'!G336</f>
        <v>12909</v>
      </c>
      <c r="E254" s="292"/>
      <c r="F254" s="283"/>
      <c r="G254" s="283"/>
      <c r="H254" s="284"/>
    </row>
    <row r="255" spans="1:8" s="285" customFormat="1">
      <c r="A255" s="492" t="s">
        <v>806</v>
      </c>
      <c r="B255" s="473" t="s">
        <v>2117</v>
      </c>
      <c r="C255" s="510" t="s">
        <v>329</v>
      </c>
      <c r="D255" s="501">
        <f>'2. AHS STUKTUR CK'!G356</f>
        <v>12909</v>
      </c>
      <c r="E255" s="292"/>
      <c r="F255" s="283"/>
      <c r="G255" s="283"/>
      <c r="H255" s="284"/>
    </row>
    <row r="256" spans="1:8" s="285" customFormat="1">
      <c r="A256" s="492" t="s">
        <v>807</v>
      </c>
      <c r="B256" s="473" t="s">
        <v>808</v>
      </c>
      <c r="C256" s="510" t="s">
        <v>329</v>
      </c>
      <c r="D256" s="501">
        <f>'2. AHS STUKTUR CK'!G374</f>
        <v>12058</v>
      </c>
      <c r="E256" s="292"/>
      <c r="F256" s="283"/>
      <c r="G256" s="283"/>
      <c r="H256" s="284"/>
    </row>
    <row r="257" spans="1:8" s="285" customFormat="1" ht="30" customHeight="1">
      <c r="A257" s="509" t="s">
        <v>810</v>
      </c>
      <c r="B257" s="468" t="s">
        <v>814</v>
      </c>
      <c r="C257" s="510" t="s">
        <v>329</v>
      </c>
      <c r="D257" s="907">
        <f>'2. AHS STUKTUR CK'!G392</f>
        <v>12058</v>
      </c>
      <c r="E257" s="292"/>
      <c r="F257" s="283"/>
      <c r="G257" s="283"/>
      <c r="H257" s="284"/>
    </row>
    <row r="258" spans="1:8" s="285" customFormat="1">
      <c r="A258" s="509" t="s">
        <v>813</v>
      </c>
      <c r="B258" s="468" t="s">
        <v>816</v>
      </c>
      <c r="C258" s="510" t="s">
        <v>329</v>
      </c>
      <c r="D258" s="907">
        <f>'2. AHS STUKTUR CK'!G410</f>
        <v>12058</v>
      </c>
      <c r="E258" s="292"/>
      <c r="F258" s="283"/>
      <c r="G258" s="283"/>
      <c r="H258" s="284"/>
    </row>
    <row r="259" spans="1:8" s="285" customFormat="1">
      <c r="A259" s="509" t="s">
        <v>812</v>
      </c>
      <c r="B259" s="468" t="s">
        <v>818</v>
      </c>
      <c r="C259" s="510" t="s">
        <v>329</v>
      </c>
      <c r="D259" s="907">
        <f>'2. AHS STUKTUR CK'!G427</f>
        <v>12058</v>
      </c>
      <c r="E259" s="292"/>
      <c r="F259" s="283"/>
      <c r="G259" s="283"/>
      <c r="H259" s="284"/>
    </row>
    <row r="260" spans="1:8" s="285" customFormat="1">
      <c r="A260" s="509" t="s">
        <v>811</v>
      </c>
      <c r="B260" s="468" t="s">
        <v>820</v>
      </c>
      <c r="C260" s="510" t="s">
        <v>329</v>
      </c>
      <c r="D260" s="907">
        <f>'2. AHS STUKTUR CK'!G445</f>
        <v>12058</v>
      </c>
      <c r="E260" s="292"/>
      <c r="F260" s="283"/>
      <c r="G260" s="283"/>
      <c r="H260" s="284"/>
    </row>
    <row r="261" spans="1:8" s="285" customFormat="1">
      <c r="A261" s="509" t="s">
        <v>822</v>
      </c>
      <c r="B261" s="468" t="s">
        <v>823</v>
      </c>
      <c r="C261" s="510" t="s">
        <v>329</v>
      </c>
      <c r="D261" s="907">
        <f>'2. AHS STUKTUR CK'!G464</f>
        <v>11398</v>
      </c>
      <c r="E261" s="292"/>
      <c r="F261" s="283"/>
      <c r="G261" s="283"/>
      <c r="H261" s="284"/>
    </row>
    <row r="262" spans="1:8" s="285" customFormat="1">
      <c r="A262" s="509" t="s">
        <v>828</v>
      </c>
      <c r="B262" s="468" t="s">
        <v>829</v>
      </c>
      <c r="C262" s="510" t="s">
        <v>329</v>
      </c>
      <c r="D262" s="907">
        <f>'2. AHS STUKTUR CK'!G483</f>
        <v>11398</v>
      </c>
      <c r="E262" s="292"/>
      <c r="F262" s="283"/>
      <c r="G262" s="283"/>
      <c r="H262" s="284"/>
    </row>
    <row r="263" spans="1:8" s="285" customFormat="1">
      <c r="A263" s="509" t="s">
        <v>827</v>
      </c>
      <c r="B263" s="468" t="s">
        <v>830</v>
      </c>
      <c r="C263" s="510" t="s">
        <v>329</v>
      </c>
      <c r="D263" s="907">
        <f>'2. AHS STUKTUR CK'!G502</f>
        <v>11398</v>
      </c>
      <c r="E263" s="292"/>
      <c r="F263" s="283"/>
      <c r="G263" s="283"/>
      <c r="H263" s="284"/>
    </row>
    <row r="264" spans="1:8" s="285" customFormat="1">
      <c r="A264" s="509" t="s">
        <v>826</v>
      </c>
      <c r="B264" s="468" t="s">
        <v>831</v>
      </c>
      <c r="C264" s="510" t="s">
        <v>329</v>
      </c>
      <c r="D264" s="907">
        <f>'2. AHS STUKTUR CK'!G521</f>
        <v>11398</v>
      </c>
      <c r="E264" s="292"/>
      <c r="F264" s="283"/>
      <c r="G264" s="283"/>
      <c r="H264" s="284"/>
    </row>
    <row r="265" spans="1:8" s="285" customFormat="1">
      <c r="A265" s="509" t="s">
        <v>825</v>
      </c>
      <c r="B265" s="468" t="s">
        <v>832</v>
      </c>
      <c r="C265" s="510" t="s">
        <v>329</v>
      </c>
      <c r="D265" s="907">
        <f>'2. AHS STUKTUR CK'!G540</f>
        <v>11398</v>
      </c>
      <c r="E265" s="292"/>
      <c r="F265" s="283"/>
      <c r="G265" s="283"/>
      <c r="H265" s="284"/>
    </row>
    <row r="266" spans="1:8" s="285" customFormat="1">
      <c r="A266" s="509" t="s">
        <v>833</v>
      </c>
      <c r="B266" s="468" t="s">
        <v>834</v>
      </c>
      <c r="C266" s="510" t="s">
        <v>329</v>
      </c>
      <c r="D266" s="907">
        <f>'2. AHS STUKTUR CK'!G556</f>
        <v>59</v>
      </c>
      <c r="E266" s="292"/>
      <c r="F266" s="283"/>
      <c r="G266" s="283"/>
      <c r="H266" s="284"/>
    </row>
    <row r="267" spans="1:8" s="285" customFormat="1" ht="32.25" customHeight="1">
      <c r="A267" s="509" t="s">
        <v>835</v>
      </c>
      <c r="B267" s="473" t="s">
        <v>836</v>
      </c>
      <c r="C267" s="510" t="s">
        <v>329</v>
      </c>
      <c r="D267" s="907">
        <f>'2. AHS STUKTUR CK'!G572</f>
        <v>27</v>
      </c>
      <c r="E267" s="292"/>
      <c r="F267" s="283"/>
      <c r="G267" s="283"/>
      <c r="H267" s="284"/>
    </row>
    <row r="268" spans="1:8" s="285" customFormat="1" ht="30">
      <c r="A268" s="509" t="s">
        <v>837</v>
      </c>
      <c r="B268" s="473" t="s">
        <v>838</v>
      </c>
      <c r="C268" s="510" t="s">
        <v>329</v>
      </c>
      <c r="D268" s="907">
        <f>'2. AHS STUKTUR CK'!G589</f>
        <v>332</v>
      </c>
      <c r="E268" s="292"/>
      <c r="F268" s="283"/>
      <c r="G268" s="283"/>
      <c r="H268" s="284"/>
    </row>
    <row r="269" spans="1:8" s="591" customFormat="1">
      <c r="A269" s="592" t="s">
        <v>3907</v>
      </c>
      <c r="B269" s="628" t="s">
        <v>3909</v>
      </c>
      <c r="C269" s="601" t="s">
        <v>329</v>
      </c>
      <c r="D269" s="594">
        <f>'2. AHS STUKTUR CK'!G608</f>
        <v>12058</v>
      </c>
      <c r="E269" s="595"/>
      <c r="F269" s="596"/>
      <c r="G269" s="596"/>
      <c r="H269" s="597"/>
    </row>
    <row r="270" spans="1:8" s="591" customFormat="1">
      <c r="A270" s="592" t="s">
        <v>3908</v>
      </c>
      <c r="B270" s="628" t="s">
        <v>3911</v>
      </c>
      <c r="C270" s="601" t="s">
        <v>329</v>
      </c>
      <c r="D270" s="594">
        <f>'2. AHS STUKTUR CK'!G627</f>
        <v>11398</v>
      </c>
      <c r="E270" s="595"/>
      <c r="F270" s="596"/>
      <c r="G270" s="596"/>
      <c r="H270" s="597"/>
    </row>
    <row r="271" spans="1:8" s="285" customFormat="1">
      <c r="A271" s="509"/>
      <c r="B271" s="468"/>
      <c r="C271" s="861"/>
      <c r="D271" s="907"/>
      <c r="E271" s="292"/>
      <c r="F271" s="283"/>
      <c r="G271" s="283"/>
      <c r="H271" s="284"/>
    </row>
    <row r="272" spans="1:8" s="906" customFormat="1" ht="15.75">
      <c r="A272" s="908" t="s">
        <v>840</v>
      </c>
      <c r="B272" s="909" t="s">
        <v>842</v>
      </c>
      <c r="C272" s="909"/>
      <c r="D272" s="910"/>
      <c r="E272" s="905"/>
      <c r="F272" s="905"/>
      <c r="G272" s="905"/>
    </row>
    <row r="273" spans="1:8" s="285" customFormat="1">
      <c r="A273" s="509" t="s">
        <v>841</v>
      </c>
      <c r="B273" s="468" t="s">
        <v>843</v>
      </c>
      <c r="C273" s="861" t="s">
        <v>347</v>
      </c>
      <c r="D273" s="907">
        <f>'2. AHS STUKTUR CK'!G645</f>
        <v>23815</v>
      </c>
      <c r="E273" s="292"/>
      <c r="F273" s="283"/>
      <c r="G273" s="283"/>
      <c r="H273" s="284"/>
    </row>
    <row r="274" spans="1:8" s="285" customFormat="1">
      <c r="A274" s="509" t="s">
        <v>844</v>
      </c>
      <c r="B274" s="468" t="s">
        <v>845</v>
      </c>
      <c r="C274" s="861" t="s">
        <v>347</v>
      </c>
      <c r="D274" s="907">
        <f>'2. AHS STUKTUR CK'!G662</f>
        <v>25905</v>
      </c>
      <c r="E274" s="292"/>
      <c r="F274" s="283"/>
      <c r="G274" s="283"/>
      <c r="H274" s="284"/>
    </row>
    <row r="275" spans="1:8" s="285" customFormat="1">
      <c r="A275" s="509" t="s">
        <v>846</v>
      </c>
      <c r="B275" s="468" t="s">
        <v>847</v>
      </c>
      <c r="C275" s="861" t="s">
        <v>347</v>
      </c>
      <c r="D275" s="907">
        <f>'2. AHS STUKTUR CK'!G680</f>
        <v>29480</v>
      </c>
      <c r="E275" s="292"/>
      <c r="F275" s="283"/>
      <c r="G275" s="283"/>
      <c r="H275" s="284"/>
    </row>
    <row r="276" spans="1:8" s="285" customFormat="1">
      <c r="A276" s="509"/>
      <c r="B276" s="468"/>
      <c r="C276" s="861"/>
      <c r="D276" s="907"/>
      <c r="E276" s="292"/>
      <c r="F276" s="283"/>
      <c r="G276" s="283"/>
      <c r="H276" s="284"/>
    </row>
    <row r="277" spans="1:8" s="906" customFormat="1" ht="15.75">
      <c r="A277" s="908" t="s">
        <v>848</v>
      </c>
      <c r="B277" s="909" t="s">
        <v>849</v>
      </c>
      <c r="C277" s="909"/>
      <c r="D277" s="910"/>
      <c r="E277" s="905"/>
      <c r="F277" s="905"/>
      <c r="G277" s="905"/>
    </row>
    <row r="278" spans="1:8" s="285" customFormat="1">
      <c r="A278" s="509" t="s">
        <v>851</v>
      </c>
      <c r="B278" s="468" t="s">
        <v>850</v>
      </c>
      <c r="C278" s="861" t="str">
        <f>C279</f>
        <v>m2</v>
      </c>
      <c r="D278" s="907">
        <f>'2. AHS STUKTUR CK'!G701</f>
        <v>110946</v>
      </c>
      <c r="E278" s="292"/>
      <c r="F278" s="283"/>
      <c r="G278" s="283"/>
      <c r="H278" s="284"/>
    </row>
    <row r="279" spans="1:8" s="285" customFormat="1">
      <c r="A279" s="509" t="s">
        <v>852</v>
      </c>
      <c r="B279" s="468" t="s">
        <v>853</v>
      </c>
      <c r="C279" s="861" t="s">
        <v>379</v>
      </c>
      <c r="D279" s="907">
        <f>'2. AHS STUKTUR CK'!G721</f>
        <v>110968</v>
      </c>
      <c r="E279" s="292"/>
      <c r="F279" s="283"/>
      <c r="G279" s="283"/>
      <c r="H279" s="284"/>
    </row>
    <row r="280" spans="1:8" s="285" customFormat="1">
      <c r="A280" s="509" t="s">
        <v>854</v>
      </c>
      <c r="B280" s="468" t="s">
        <v>860</v>
      </c>
      <c r="C280" s="861" t="s">
        <v>379</v>
      </c>
      <c r="D280" s="907">
        <f>'2. AHS STUKTUR CK'!G743</f>
        <v>150113</v>
      </c>
      <c r="E280" s="292"/>
      <c r="F280" s="283"/>
      <c r="G280" s="283"/>
      <c r="H280" s="284"/>
    </row>
    <row r="281" spans="1:8" s="285" customFormat="1">
      <c r="A281" s="509" t="s">
        <v>855</v>
      </c>
      <c r="B281" s="468" t="s">
        <v>861</v>
      </c>
      <c r="C281" s="861" t="s">
        <v>379</v>
      </c>
      <c r="D281" s="907">
        <f>'2. AHS STUKTUR CK'!G765</f>
        <v>150123</v>
      </c>
      <c r="E281" s="292"/>
      <c r="F281" s="283"/>
      <c r="G281" s="283"/>
      <c r="H281" s="284"/>
    </row>
    <row r="282" spans="1:8" s="285" customFormat="1">
      <c r="A282" s="509" t="s">
        <v>856</v>
      </c>
      <c r="B282" s="468" t="s">
        <v>862</v>
      </c>
      <c r="C282" s="861" t="s">
        <v>379</v>
      </c>
      <c r="D282" s="907">
        <f>'2. AHS STUKTUR CK'!G786</f>
        <v>164413</v>
      </c>
      <c r="E282" s="292"/>
      <c r="F282" s="283"/>
      <c r="G282" s="283"/>
      <c r="H282" s="284"/>
    </row>
    <row r="283" spans="1:8" s="285" customFormat="1">
      <c r="A283" s="509" t="s">
        <v>857</v>
      </c>
      <c r="B283" s="468" t="s">
        <v>863</v>
      </c>
      <c r="C283" s="861" t="s">
        <v>379</v>
      </c>
      <c r="D283" s="907">
        <f>'2. AHS STUKTUR CK'!G809</f>
        <v>197703</v>
      </c>
      <c r="E283" s="292"/>
      <c r="F283" s="283"/>
      <c r="G283" s="283"/>
      <c r="H283" s="284"/>
    </row>
    <row r="284" spans="1:8" s="285" customFormat="1">
      <c r="A284" s="509" t="s">
        <v>858</v>
      </c>
      <c r="B284" s="468" t="s">
        <v>864</v>
      </c>
      <c r="C284" s="861" t="s">
        <v>379</v>
      </c>
      <c r="D284" s="907">
        <f>'2. AHS STUKTUR CK'!G830</f>
        <v>149567</v>
      </c>
      <c r="E284" s="292"/>
      <c r="F284" s="283"/>
      <c r="G284" s="283"/>
      <c r="H284" s="284"/>
    </row>
    <row r="285" spans="1:8" s="285" customFormat="1">
      <c r="A285" s="509" t="s">
        <v>859</v>
      </c>
      <c r="B285" s="468" t="s">
        <v>865</v>
      </c>
      <c r="C285" s="861" t="s">
        <v>379</v>
      </c>
      <c r="D285" s="907">
        <f>'2. AHS STUKTUR CK'!G849</f>
        <v>34519</v>
      </c>
      <c r="E285" s="292"/>
      <c r="F285" s="283"/>
      <c r="G285" s="283"/>
      <c r="H285" s="284"/>
    </row>
    <row r="286" spans="1:8" s="285" customFormat="1">
      <c r="A286" s="509" t="s">
        <v>867</v>
      </c>
      <c r="B286" s="468" t="s">
        <v>868</v>
      </c>
      <c r="C286" s="861" t="s">
        <v>379</v>
      </c>
      <c r="D286" s="907">
        <f>'2. AHS STUKTUR CK'!G864</f>
        <v>5280</v>
      </c>
      <c r="E286" s="292"/>
      <c r="F286" s="283"/>
      <c r="G286" s="283"/>
      <c r="H286" s="284"/>
    </row>
    <row r="287" spans="1:8" s="285" customFormat="1">
      <c r="A287" s="509" t="s">
        <v>869</v>
      </c>
      <c r="B287" s="468" t="s">
        <v>870</v>
      </c>
      <c r="C287" s="861" t="s">
        <v>379</v>
      </c>
      <c r="D287" s="907">
        <f>'2. AHS STUKTUR CK'!G879</f>
        <v>7920</v>
      </c>
      <c r="E287" s="292"/>
      <c r="F287" s="283"/>
      <c r="G287" s="283"/>
      <c r="H287" s="284"/>
    </row>
    <row r="288" spans="1:8" s="285" customFormat="1">
      <c r="A288" s="509"/>
      <c r="B288" s="468"/>
      <c r="C288" s="861"/>
      <c r="D288" s="907"/>
      <c r="E288" s="292"/>
      <c r="F288" s="283"/>
      <c r="G288" s="283"/>
      <c r="H288" s="284"/>
    </row>
    <row r="289" spans="1:8" s="906" customFormat="1" ht="15.75">
      <c r="A289" s="908" t="s">
        <v>871</v>
      </c>
      <c r="B289" s="909" t="s">
        <v>872</v>
      </c>
      <c r="C289" s="909"/>
      <c r="D289" s="910"/>
      <c r="E289" s="905"/>
      <c r="F289" s="905"/>
      <c r="G289" s="905"/>
    </row>
    <row r="290" spans="1:8" s="285" customFormat="1">
      <c r="A290" s="509" t="s">
        <v>873</v>
      </c>
      <c r="B290" s="468" t="s">
        <v>2118</v>
      </c>
      <c r="C290" s="861" t="s">
        <v>342</v>
      </c>
      <c r="D290" s="907">
        <f>'2. AHS STUKTUR CK'!G900</f>
        <v>24072675</v>
      </c>
      <c r="E290" s="292"/>
      <c r="F290" s="283"/>
      <c r="G290" s="283"/>
      <c r="H290" s="284"/>
    </row>
    <row r="291" spans="1:8" s="285" customFormat="1">
      <c r="A291" s="509" t="s">
        <v>874</v>
      </c>
      <c r="B291" s="468" t="s">
        <v>2119</v>
      </c>
      <c r="C291" s="861" t="s">
        <v>342</v>
      </c>
      <c r="D291" s="907">
        <f>'2. AHS STUKTUR CK'!G920</f>
        <v>24072675</v>
      </c>
      <c r="E291" s="292"/>
      <c r="F291" s="283"/>
      <c r="G291" s="283"/>
      <c r="H291" s="284"/>
    </row>
    <row r="292" spans="1:8" s="285" customFormat="1">
      <c r="A292" s="509" t="s">
        <v>875</v>
      </c>
      <c r="B292" s="468" t="s">
        <v>2120</v>
      </c>
      <c r="C292" s="861" t="s">
        <v>342</v>
      </c>
      <c r="D292" s="907">
        <f>'2. AHS STUKTUR CK'!G940</f>
        <v>24072675</v>
      </c>
      <c r="E292" s="292"/>
      <c r="F292" s="283"/>
      <c r="G292" s="283"/>
      <c r="H292" s="284"/>
    </row>
    <row r="293" spans="1:8" s="285" customFormat="1">
      <c r="A293" s="509" t="s">
        <v>876</v>
      </c>
      <c r="B293" s="468" t="s">
        <v>2121</v>
      </c>
      <c r="C293" s="861" t="s">
        <v>342</v>
      </c>
      <c r="D293" s="907">
        <f>'2. AHS STUKTUR CK'!G960</f>
        <v>24083675</v>
      </c>
      <c r="E293" s="292"/>
      <c r="F293" s="283"/>
      <c r="G293" s="283"/>
      <c r="H293" s="284"/>
    </row>
    <row r="294" spans="1:8" s="285" customFormat="1">
      <c r="A294" s="509" t="s">
        <v>877</v>
      </c>
      <c r="B294" s="468" t="s">
        <v>2122</v>
      </c>
      <c r="C294" s="861" t="s">
        <v>342</v>
      </c>
      <c r="D294" s="907">
        <f>'2. AHS STUKTUR CK'!G980</f>
        <v>24072675</v>
      </c>
      <c r="E294" s="292"/>
      <c r="F294" s="283"/>
      <c r="G294" s="283"/>
      <c r="H294" s="284"/>
    </row>
    <row r="295" spans="1:8" s="285" customFormat="1">
      <c r="A295" s="509" t="s">
        <v>878</v>
      </c>
      <c r="B295" s="468" t="s">
        <v>2123</v>
      </c>
      <c r="C295" s="861" t="s">
        <v>342</v>
      </c>
      <c r="D295" s="907">
        <f>'2. AHS STUKTUR CK'!G1000</f>
        <v>24072675</v>
      </c>
      <c r="E295" s="292"/>
      <c r="F295" s="283"/>
      <c r="G295" s="283"/>
      <c r="H295" s="284"/>
    </row>
    <row r="296" spans="1:8" s="285" customFormat="1">
      <c r="A296" s="509"/>
      <c r="B296" s="468"/>
      <c r="C296" s="861"/>
      <c r="D296" s="907"/>
      <c r="E296" s="292"/>
      <c r="F296" s="283"/>
      <c r="G296" s="283"/>
      <c r="H296" s="284"/>
    </row>
    <row r="297" spans="1:8" s="906" customFormat="1" ht="15.75">
      <c r="A297" s="908" t="s">
        <v>879</v>
      </c>
      <c r="B297" s="909" t="s">
        <v>880</v>
      </c>
      <c r="C297" s="909"/>
      <c r="D297" s="910"/>
      <c r="E297" s="905"/>
      <c r="F297" s="905"/>
      <c r="G297" s="905"/>
    </row>
    <row r="298" spans="1:8" s="285" customFormat="1">
      <c r="A298" s="509" t="s">
        <v>881</v>
      </c>
      <c r="B298" s="468" t="s">
        <v>2124</v>
      </c>
      <c r="C298" s="861" t="s">
        <v>342</v>
      </c>
      <c r="D298" s="907">
        <f>'2. AHS STUKTUR CK'!G1022</f>
        <v>24018197</v>
      </c>
      <c r="E298" s="292"/>
      <c r="F298" s="283"/>
      <c r="G298" s="283"/>
      <c r="H298" s="284"/>
    </row>
    <row r="299" spans="1:8" s="285" customFormat="1">
      <c r="A299" s="509" t="s">
        <v>883</v>
      </c>
      <c r="B299" s="468" t="s">
        <v>2125</v>
      </c>
      <c r="C299" s="861" t="s">
        <v>342</v>
      </c>
      <c r="D299" s="907">
        <f>'2. AHS STUKTUR CK'!G1043</f>
        <v>24018197</v>
      </c>
      <c r="E299" s="292"/>
      <c r="F299" s="283"/>
      <c r="G299" s="283"/>
      <c r="H299" s="284"/>
    </row>
    <row r="300" spans="1:8" s="285" customFormat="1">
      <c r="A300" s="509" t="s">
        <v>884</v>
      </c>
      <c r="B300" s="468" t="s">
        <v>2126</v>
      </c>
      <c r="C300" s="861" t="s">
        <v>342</v>
      </c>
      <c r="D300" s="907">
        <f>'2. AHS STUKTUR CK'!G1064</f>
        <v>24029197</v>
      </c>
      <c r="E300" s="292"/>
      <c r="F300" s="283"/>
      <c r="G300" s="283"/>
      <c r="H300" s="284"/>
    </row>
    <row r="301" spans="1:8" s="285" customFormat="1">
      <c r="A301" s="509" t="s">
        <v>885</v>
      </c>
      <c r="B301" s="468" t="s">
        <v>2127</v>
      </c>
      <c r="C301" s="861" t="s">
        <v>342</v>
      </c>
      <c r="D301" s="907">
        <f>'2. AHS STUKTUR CK'!G1085</f>
        <v>24018197</v>
      </c>
      <c r="E301" s="292"/>
      <c r="F301" s="283"/>
      <c r="G301" s="283"/>
      <c r="H301" s="284"/>
    </row>
    <row r="302" spans="1:8" s="285" customFormat="1">
      <c r="A302" s="509" t="s">
        <v>886</v>
      </c>
      <c r="B302" s="468" t="s">
        <v>2128</v>
      </c>
      <c r="C302" s="861" t="s">
        <v>342</v>
      </c>
      <c r="D302" s="907">
        <f>'2. AHS STUKTUR CK'!G1106</f>
        <v>24018197</v>
      </c>
      <c r="E302" s="292"/>
      <c r="F302" s="283"/>
      <c r="G302" s="283"/>
      <c r="H302" s="284"/>
    </row>
    <row r="303" spans="1:8" s="285" customFormat="1">
      <c r="A303" s="509" t="s">
        <v>887</v>
      </c>
      <c r="B303" s="468" t="s">
        <v>2129</v>
      </c>
      <c r="C303" s="861" t="s">
        <v>342</v>
      </c>
      <c r="D303" s="907">
        <f>'2. AHS STUKTUR CK'!G1127</f>
        <v>24018197</v>
      </c>
      <c r="E303" s="292"/>
      <c r="F303" s="283"/>
      <c r="G303" s="283"/>
      <c r="H303" s="284"/>
    </row>
    <row r="304" spans="1:8" s="285" customFormat="1">
      <c r="A304" s="509" t="s">
        <v>889</v>
      </c>
      <c r="B304" s="468" t="s">
        <v>2130</v>
      </c>
      <c r="C304" s="861" t="s">
        <v>342</v>
      </c>
      <c r="D304" s="907">
        <f>'2. AHS STUKTUR CK'!G1148</f>
        <v>24018197</v>
      </c>
      <c r="E304" s="292"/>
      <c r="F304" s="283"/>
      <c r="G304" s="283"/>
      <c r="H304" s="284"/>
    </row>
    <row r="305" spans="1:8" s="285" customFormat="1">
      <c r="A305" s="509" t="s">
        <v>890</v>
      </c>
      <c r="B305" s="468" t="s">
        <v>2131</v>
      </c>
      <c r="C305" s="861" t="s">
        <v>342</v>
      </c>
      <c r="D305" s="907">
        <f>'2. AHS STUKTUR CK'!G1169</f>
        <v>24018197</v>
      </c>
      <c r="E305" s="292"/>
      <c r="F305" s="283"/>
      <c r="G305" s="283"/>
      <c r="H305" s="284"/>
    </row>
    <row r="306" spans="1:8" s="285" customFormat="1">
      <c r="A306" s="509" t="s">
        <v>891</v>
      </c>
      <c r="B306" s="468" t="s">
        <v>2132</v>
      </c>
      <c r="C306" s="861" t="s">
        <v>342</v>
      </c>
      <c r="D306" s="907">
        <f>'2. AHS STUKTUR CK'!G1190</f>
        <v>24029197</v>
      </c>
      <c r="E306" s="292"/>
      <c r="F306" s="283"/>
      <c r="G306" s="283"/>
      <c r="H306" s="284"/>
    </row>
    <row r="307" spans="1:8" s="285" customFormat="1">
      <c r="A307" s="509" t="s">
        <v>892</v>
      </c>
      <c r="B307" s="468" t="s">
        <v>2133</v>
      </c>
      <c r="C307" s="861" t="s">
        <v>342</v>
      </c>
      <c r="D307" s="907">
        <f>'2. AHS STUKTUR CK'!G1212</f>
        <v>24029197</v>
      </c>
      <c r="E307" s="292"/>
      <c r="F307" s="283"/>
      <c r="G307" s="283"/>
      <c r="H307" s="284"/>
    </row>
    <row r="308" spans="1:8" s="285" customFormat="1">
      <c r="A308" s="509" t="s">
        <v>894</v>
      </c>
      <c r="B308" s="468" t="s">
        <v>895</v>
      </c>
      <c r="C308" s="861" t="s">
        <v>342</v>
      </c>
      <c r="D308" s="907">
        <f>'2. AHS STUKTUR CK'!G1234</f>
        <v>28055197</v>
      </c>
      <c r="E308" s="292"/>
      <c r="F308" s="283"/>
      <c r="G308" s="283"/>
      <c r="H308" s="284"/>
    </row>
    <row r="309" spans="1:8" s="285" customFormat="1">
      <c r="A309" s="509"/>
      <c r="B309" s="468"/>
      <c r="C309" s="861"/>
      <c r="D309" s="907"/>
      <c r="E309" s="292"/>
      <c r="F309" s="283"/>
      <c r="G309" s="283"/>
      <c r="H309" s="284"/>
    </row>
    <row r="310" spans="1:8" s="906" customFormat="1" ht="15.75">
      <c r="A310" s="908" t="s">
        <v>896</v>
      </c>
      <c r="B310" s="909" t="s">
        <v>897</v>
      </c>
      <c r="C310" s="909"/>
      <c r="D310" s="910"/>
      <c r="E310" s="905"/>
      <c r="F310" s="905"/>
      <c r="G310" s="905"/>
    </row>
    <row r="311" spans="1:8" s="591" customFormat="1">
      <c r="A311" s="592" t="s">
        <v>898</v>
      </c>
      <c r="B311" s="957" t="s">
        <v>3923</v>
      </c>
      <c r="C311" s="590" t="s">
        <v>342</v>
      </c>
      <c r="D311" s="594">
        <f>'2. AHS STUKTUR CK'!G1253</f>
        <v>82170</v>
      </c>
      <c r="E311" s="595"/>
      <c r="F311" s="596"/>
      <c r="G311" s="596"/>
      <c r="H311" s="597"/>
    </row>
    <row r="312" spans="1:8" s="591" customFormat="1">
      <c r="A312" s="592" t="s">
        <v>3914</v>
      </c>
      <c r="B312" s="957" t="s">
        <v>3924</v>
      </c>
      <c r="C312" s="590" t="s">
        <v>342</v>
      </c>
      <c r="D312" s="594">
        <f>'2. AHS STUKTUR CK'!G1272</f>
        <v>82170</v>
      </c>
      <c r="E312" s="595"/>
      <c r="F312" s="596"/>
      <c r="G312" s="596"/>
      <c r="H312" s="597"/>
    </row>
    <row r="313" spans="1:8" s="591" customFormat="1">
      <c r="A313" s="592" t="s">
        <v>3915</v>
      </c>
      <c r="B313" s="957" t="s">
        <v>3925</v>
      </c>
      <c r="C313" s="590" t="s">
        <v>342</v>
      </c>
      <c r="D313" s="594">
        <f>'2. AHS STUKTUR CK'!G1291</f>
        <v>82170</v>
      </c>
      <c r="E313" s="595"/>
      <c r="F313" s="596"/>
      <c r="G313" s="596"/>
      <c r="H313" s="597"/>
    </row>
    <row r="314" spans="1:8" s="591" customFormat="1">
      <c r="A314" s="592" t="s">
        <v>3916</v>
      </c>
      <c r="B314" s="957" t="s">
        <v>3926</v>
      </c>
      <c r="C314" s="590" t="s">
        <v>342</v>
      </c>
      <c r="D314" s="594">
        <f>'2. AHS STUKTUR CK'!G1310</f>
        <v>82170</v>
      </c>
      <c r="E314" s="595"/>
      <c r="F314" s="596"/>
      <c r="G314" s="596"/>
      <c r="H314" s="597"/>
    </row>
    <row r="315" spans="1:8" s="591" customFormat="1">
      <c r="A315" s="592" t="s">
        <v>3917</v>
      </c>
      <c r="B315" s="957" t="s">
        <v>3927</v>
      </c>
      <c r="C315" s="590" t="s">
        <v>342</v>
      </c>
      <c r="D315" s="594">
        <f>'2. AHS STUKTUR CK'!G1329</f>
        <v>82170</v>
      </c>
      <c r="E315" s="595"/>
      <c r="F315" s="596"/>
      <c r="G315" s="596"/>
      <c r="H315" s="597"/>
    </row>
    <row r="316" spans="1:8" s="591" customFormat="1">
      <c r="A316" s="592" t="s">
        <v>3918</v>
      </c>
      <c r="B316" s="957" t="s">
        <v>3928</v>
      </c>
      <c r="C316" s="590" t="s">
        <v>342</v>
      </c>
      <c r="D316" s="594">
        <f>'2. AHS STUKTUR CK'!G1348</f>
        <v>82170</v>
      </c>
      <c r="E316" s="595"/>
      <c r="F316" s="596"/>
      <c r="G316" s="596"/>
      <c r="H316" s="597"/>
    </row>
    <row r="317" spans="1:8" s="591" customFormat="1">
      <c r="A317" s="592" t="s">
        <v>3919</v>
      </c>
      <c r="B317" s="957" t="s">
        <v>3929</v>
      </c>
      <c r="C317" s="590" t="s">
        <v>342</v>
      </c>
      <c r="D317" s="594">
        <f>'2. AHS STUKTUR CK'!G1367</f>
        <v>82170</v>
      </c>
      <c r="E317" s="595"/>
      <c r="F317" s="596"/>
      <c r="G317" s="596"/>
      <c r="H317" s="597"/>
    </row>
    <row r="318" spans="1:8" s="591" customFormat="1">
      <c r="A318" s="592" t="s">
        <v>3920</v>
      </c>
      <c r="B318" s="957" t="s">
        <v>3930</v>
      </c>
      <c r="C318" s="590" t="s">
        <v>342</v>
      </c>
      <c r="D318" s="594">
        <f>'2. AHS STUKTUR CK'!G1386</f>
        <v>82170</v>
      </c>
      <c r="E318" s="595"/>
      <c r="F318" s="596"/>
      <c r="G318" s="596"/>
      <c r="H318" s="597"/>
    </row>
    <row r="319" spans="1:8" s="591" customFormat="1">
      <c r="A319" s="592" t="s">
        <v>3921</v>
      </c>
      <c r="B319" s="957" t="s">
        <v>3931</v>
      </c>
      <c r="C319" s="590" t="s">
        <v>342</v>
      </c>
      <c r="D319" s="594">
        <f>'2. AHS STUKTUR CK'!G1405</f>
        <v>82170</v>
      </c>
      <c r="E319" s="595"/>
      <c r="F319" s="596"/>
      <c r="G319" s="596"/>
      <c r="H319" s="597"/>
    </row>
    <row r="320" spans="1:8" s="591" customFormat="1">
      <c r="A320" s="592" t="s">
        <v>3922</v>
      </c>
      <c r="B320" s="957" t="s">
        <v>3932</v>
      </c>
      <c r="C320" s="590" t="s">
        <v>342</v>
      </c>
      <c r="D320" s="594">
        <f>'2. AHS STUKTUR CK'!G1424</f>
        <v>82170</v>
      </c>
      <c r="E320" s="595"/>
      <c r="F320" s="596"/>
      <c r="G320" s="596"/>
      <c r="H320" s="597"/>
    </row>
    <row r="321" spans="1:8" s="591" customFormat="1">
      <c r="A321" s="592"/>
      <c r="B321" s="593"/>
      <c r="C321" s="590"/>
      <c r="D321" s="594"/>
      <c r="E321" s="595"/>
      <c r="F321" s="596"/>
      <c r="G321" s="596"/>
      <c r="H321" s="597"/>
    </row>
    <row r="322" spans="1:8" s="285" customFormat="1">
      <c r="A322" s="509"/>
      <c r="B322" s="468"/>
      <c r="C322" s="861"/>
      <c r="D322" s="907"/>
      <c r="E322" s="292"/>
      <c r="F322" s="283"/>
      <c r="G322" s="283"/>
      <c r="H322" s="284"/>
    </row>
    <row r="323" spans="1:8" s="906" customFormat="1" ht="15.75">
      <c r="A323" s="908" t="s">
        <v>899</v>
      </c>
      <c r="B323" s="909" t="s">
        <v>900</v>
      </c>
      <c r="C323" s="909"/>
      <c r="D323" s="910"/>
      <c r="E323" s="905"/>
      <c r="F323" s="905"/>
      <c r="G323" s="905"/>
    </row>
    <row r="324" spans="1:8" s="285" customFormat="1">
      <c r="A324" s="509" t="s">
        <v>902</v>
      </c>
      <c r="B324" s="468" t="s">
        <v>901</v>
      </c>
      <c r="C324" s="861" t="s">
        <v>342</v>
      </c>
      <c r="D324" s="907">
        <f>'2. AHS STUKTUR CK'!G1442</f>
        <v>66495</v>
      </c>
      <c r="E324" s="292"/>
      <c r="F324" s="283"/>
      <c r="G324" s="283"/>
      <c r="H324" s="284"/>
    </row>
    <row r="325" spans="1:8" s="285" customFormat="1">
      <c r="A325" s="509" t="s">
        <v>907</v>
      </c>
      <c r="B325" s="468" t="s">
        <v>908</v>
      </c>
      <c r="C325" s="861" t="s">
        <v>342</v>
      </c>
      <c r="D325" s="907">
        <f>'2. AHS STUKTUR CK'!G1458</f>
        <v>141680</v>
      </c>
      <c r="E325" s="292"/>
      <c r="F325" s="283"/>
      <c r="G325" s="283"/>
      <c r="H325" s="284"/>
    </row>
    <row r="326" spans="1:8" s="285" customFormat="1">
      <c r="A326" s="509" t="s">
        <v>906</v>
      </c>
      <c r="B326" s="468" t="s">
        <v>2143</v>
      </c>
      <c r="C326" s="861" t="s">
        <v>342</v>
      </c>
      <c r="D326" s="907">
        <f>'2. AHS STUKTUR CK'!G1474</f>
        <v>20020</v>
      </c>
      <c r="E326" s="292"/>
      <c r="F326" s="283"/>
      <c r="G326" s="283"/>
      <c r="H326" s="284"/>
    </row>
    <row r="327" spans="1:8" s="285" customFormat="1">
      <c r="A327" s="509" t="s">
        <v>905</v>
      </c>
      <c r="B327" s="468" t="s">
        <v>2144</v>
      </c>
      <c r="C327" s="861" t="s">
        <v>342</v>
      </c>
      <c r="D327" s="907">
        <f>'2. AHS STUKTUR CK'!G1490</f>
        <v>17160</v>
      </c>
      <c r="E327" s="292"/>
      <c r="F327" s="283"/>
      <c r="G327" s="283"/>
      <c r="H327" s="284"/>
    </row>
    <row r="328" spans="1:8" s="285" customFormat="1">
      <c r="A328" s="509" t="s">
        <v>904</v>
      </c>
      <c r="B328" s="468" t="s">
        <v>2145</v>
      </c>
      <c r="C328" s="861" t="s">
        <v>342</v>
      </c>
      <c r="D328" s="907">
        <f>'2. AHS STUKTUR CK'!G1506</f>
        <v>14300</v>
      </c>
      <c r="E328" s="292"/>
      <c r="F328" s="283"/>
      <c r="G328" s="283"/>
      <c r="H328" s="284"/>
    </row>
    <row r="329" spans="1:8" s="285" customFormat="1">
      <c r="A329" s="509" t="s">
        <v>903</v>
      </c>
      <c r="B329" s="468" t="s">
        <v>2146</v>
      </c>
      <c r="C329" s="861" t="s">
        <v>342</v>
      </c>
      <c r="D329" s="907">
        <f>'2. AHS STUKTUR CK'!G1522</f>
        <v>22000</v>
      </c>
      <c r="E329" s="292"/>
      <c r="F329" s="283"/>
      <c r="G329" s="283"/>
      <c r="H329" s="284"/>
    </row>
    <row r="330" spans="1:8" s="285" customFormat="1">
      <c r="A330" s="509"/>
      <c r="B330" s="468"/>
      <c r="C330" s="861"/>
      <c r="D330" s="907"/>
      <c r="E330" s="292"/>
      <c r="F330" s="283"/>
      <c r="G330" s="283"/>
      <c r="H330" s="284"/>
    </row>
    <row r="331" spans="1:8" s="906" customFormat="1" ht="15.75">
      <c r="A331" s="908" t="s">
        <v>912</v>
      </c>
      <c r="B331" s="909" t="s">
        <v>913</v>
      </c>
      <c r="C331" s="909"/>
      <c r="D331" s="910"/>
      <c r="E331" s="905"/>
      <c r="F331" s="905"/>
      <c r="G331" s="905"/>
    </row>
    <row r="332" spans="1:8" s="285" customFormat="1">
      <c r="A332" s="509" t="s">
        <v>914</v>
      </c>
      <c r="B332" s="468" t="s">
        <v>915</v>
      </c>
      <c r="C332" s="861" t="s">
        <v>342</v>
      </c>
      <c r="D332" s="907">
        <f>'2. AHS STUKTUR CK'!G1539</f>
        <v>26400</v>
      </c>
      <c r="E332" s="292"/>
      <c r="F332" s="283"/>
      <c r="G332" s="283"/>
      <c r="H332" s="284"/>
    </row>
    <row r="333" spans="1:8" s="285" customFormat="1">
      <c r="A333" s="509" t="s">
        <v>917</v>
      </c>
      <c r="B333" s="468" t="s">
        <v>916</v>
      </c>
      <c r="C333" s="861" t="s">
        <v>342</v>
      </c>
      <c r="D333" s="907">
        <f>'2. AHS STUKTUR CK'!G1555</f>
        <v>11440</v>
      </c>
      <c r="E333" s="292"/>
      <c r="F333" s="283"/>
      <c r="G333" s="283"/>
      <c r="H333" s="284"/>
    </row>
    <row r="334" spans="1:8" s="285" customFormat="1">
      <c r="A334" s="509"/>
      <c r="B334" s="468"/>
      <c r="C334" s="861"/>
      <c r="D334" s="907"/>
      <c r="E334" s="292"/>
      <c r="F334" s="283"/>
      <c r="G334" s="283"/>
      <c r="H334" s="284"/>
    </row>
    <row r="335" spans="1:8" s="906" customFormat="1" ht="15.75">
      <c r="A335" s="908" t="s">
        <v>919</v>
      </c>
      <c r="B335" s="909" t="s">
        <v>920</v>
      </c>
      <c r="C335" s="909"/>
      <c r="D335" s="910"/>
      <c r="E335" s="905"/>
      <c r="F335" s="905"/>
      <c r="G335" s="905"/>
    </row>
    <row r="336" spans="1:8" s="285" customFormat="1">
      <c r="A336" s="509" t="s">
        <v>921</v>
      </c>
      <c r="B336" s="468" t="s">
        <v>922</v>
      </c>
      <c r="C336" s="861" t="s">
        <v>342</v>
      </c>
      <c r="D336" s="907">
        <f>'2. AHS STUKTUR CK'!G1573</f>
        <v>7078</v>
      </c>
      <c r="E336" s="292"/>
      <c r="F336" s="283"/>
      <c r="G336" s="283"/>
      <c r="H336" s="284"/>
    </row>
    <row r="337" spans="1:8" s="285" customFormat="1">
      <c r="A337" s="509" t="s">
        <v>923</v>
      </c>
      <c r="B337" s="468" t="s">
        <v>925</v>
      </c>
      <c r="C337" s="861" t="s">
        <v>342</v>
      </c>
      <c r="D337" s="907">
        <f>'2. AHS STUKTUR CK'!G1590</f>
        <v>13640</v>
      </c>
      <c r="E337" s="292"/>
      <c r="F337" s="283"/>
      <c r="G337" s="283"/>
      <c r="H337" s="284"/>
    </row>
    <row r="338" spans="1:8" s="285" customFormat="1">
      <c r="A338" s="509" t="s">
        <v>924</v>
      </c>
      <c r="B338" s="468" t="s">
        <v>927</v>
      </c>
      <c r="C338" s="861" t="s">
        <v>342</v>
      </c>
      <c r="D338" s="907">
        <f>'2. AHS STUKTUR CK'!G1607</f>
        <v>13640</v>
      </c>
      <c r="E338" s="292"/>
      <c r="F338" s="283"/>
      <c r="G338" s="283"/>
      <c r="H338" s="284"/>
    </row>
    <row r="339" spans="1:8" s="285" customFormat="1">
      <c r="A339" s="509"/>
      <c r="B339" s="468"/>
      <c r="C339" s="861"/>
      <c r="D339" s="907"/>
      <c r="E339" s="292"/>
      <c r="F339" s="283"/>
      <c r="G339" s="283"/>
      <c r="H339" s="284"/>
    </row>
    <row r="340" spans="1:8" s="901" customFormat="1">
      <c r="A340" s="908" t="s">
        <v>929</v>
      </c>
      <c r="B340" s="909" t="s">
        <v>930</v>
      </c>
      <c r="C340" s="909"/>
      <c r="D340" s="910"/>
      <c r="E340" s="905"/>
      <c r="F340" s="905"/>
      <c r="G340" s="905"/>
    </row>
    <row r="341" spans="1:8" s="285" customFormat="1">
      <c r="A341" s="509" t="s">
        <v>931</v>
      </c>
      <c r="B341" s="468" t="s">
        <v>224</v>
      </c>
      <c r="C341" s="861" t="s">
        <v>347</v>
      </c>
      <c r="D341" s="907">
        <f>'2. AHS STUKTUR CK'!G1633</f>
        <v>113377</v>
      </c>
      <c r="E341" s="292"/>
      <c r="F341" s="283"/>
      <c r="G341" s="283"/>
      <c r="H341" s="284"/>
    </row>
    <row r="342" spans="1:8" s="285" customFormat="1">
      <c r="A342" s="509" t="s">
        <v>932</v>
      </c>
      <c r="B342" s="468" t="s">
        <v>225</v>
      </c>
      <c r="C342" s="861" t="s">
        <v>347</v>
      </c>
      <c r="D342" s="907">
        <f>'2. AHS STUKTUR CK'!G1659</f>
        <v>154682</v>
      </c>
      <c r="E342" s="292"/>
      <c r="F342" s="283"/>
      <c r="G342" s="283"/>
      <c r="H342" s="284"/>
    </row>
    <row r="343" spans="1:8" s="285" customFormat="1">
      <c r="A343" s="509"/>
      <c r="B343" s="468"/>
      <c r="C343" s="861"/>
      <c r="D343" s="907"/>
      <c r="E343" s="292"/>
      <c r="F343" s="283"/>
      <c r="G343" s="283"/>
      <c r="H343" s="284"/>
    </row>
    <row r="344" spans="1:8" s="901" customFormat="1">
      <c r="A344" s="908" t="s">
        <v>933</v>
      </c>
      <c r="B344" s="909" t="s">
        <v>934</v>
      </c>
      <c r="C344" s="909"/>
      <c r="D344" s="910"/>
      <c r="E344" s="905"/>
      <c r="F344" s="905"/>
      <c r="G344" s="905"/>
    </row>
    <row r="345" spans="1:8" s="285" customFormat="1">
      <c r="A345" s="509" t="s">
        <v>935</v>
      </c>
      <c r="B345" s="468" t="s">
        <v>936</v>
      </c>
      <c r="C345" s="861" t="s">
        <v>342</v>
      </c>
      <c r="D345" s="907">
        <f>'2. AHS STUKTUR CK'!G1679</f>
        <v>22323433</v>
      </c>
      <c r="E345" s="292"/>
      <c r="F345" s="283"/>
      <c r="G345" s="283"/>
      <c r="H345" s="284"/>
    </row>
    <row r="346" spans="1:8" s="285" customFormat="1">
      <c r="A346" s="509" t="s">
        <v>937</v>
      </c>
      <c r="B346" s="468" t="s">
        <v>938</v>
      </c>
      <c r="C346" s="861" t="s">
        <v>342</v>
      </c>
      <c r="D346" s="907">
        <f>'2. AHS STUKTUR CK'!G1696</f>
        <v>15766</v>
      </c>
      <c r="E346" s="292"/>
      <c r="F346" s="283"/>
      <c r="G346" s="283"/>
      <c r="H346" s="284"/>
    </row>
    <row r="347" spans="1:8" s="285" customFormat="1">
      <c r="A347" s="509"/>
      <c r="B347" s="468"/>
      <c r="C347" s="861"/>
      <c r="D347" s="907"/>
      <c r="E347" s="292"/>
      <c r="F347" s="283"/>
      <c r="G347" s="283"/>
      <c r="H347" s="284"/>
    </row>
    <row r="348" spans="1:8" s="906" customFormat="1" ht="15.75">
      <c r="A348" s="911" t="s">
        <v>942</v>
      </c>
      <c r="B348" s="909" t="s">
        <v>946</v>
      </c>
      <c r="C348" s="909"/>
      <c r="D348" s="910"/>
      <c r="E348" s="905"/>
      <c r="F348" s="905"/>
      <c r="G348" s="905"/>
    </row>
    <row r="349" spans="1:8" s="901" customFormat="1">
      <c r="A349" s="908" t="s">
        <v>943</v>
      </c>
      <c r="B349" s="909" t="s">
        <v>947</v>
      </c>
      <c r="C349" s="909"/>
      <c r="D349" s="910"/>
      <c r="E349" s="905"/>
      <c r="F349" s="905"/>
      <c r="G349" s="905"/>
    </row>
    <row r="350" spans="1:8" s="285" customFormat="1">
      <c r="A350" s="509" t="s">
        <v>944</v>
      </c>
      <c r="B350" s="468" t="s">
        <v>945</v>
      </c>
      <c r="C350" s="861" t="s">
        <v>342</v>
      </c>
      <c r="D350" s="907">
        <f>'2. AHS STUKTUR CK'!G1716</f>
        <v>177397</v>
      </c>
      <c r="E350" s="292"/>
      <c r="F350" s="283"/>
      <c r="G350" s="283"/>
      <c r="H350" s="284"/>
    </row>
    <row r="351" spans="1:8" s="285" customFormat="1">
      <c r="A351" s="509" t="s">
        <v>948</v>
      </c>
      <c r="B351" s="468" t="s">
        <v>949</v>
      </c>
      <c r="C351" s="861" t="s">
        <v>342</v>
      </c>
      <c r="D351" s="907">
        <f>'2. AHS STUKTUR CK'!G1734</f>
        <v>3070540</v>
      </c>
      <c r="E351" s="292"/>
      <c r="F351" s="283"/>
      <c r="G351" s="283"/>
      <c r="H351" s="284"/>
    </row>
    <row r="352" spans="1:8" s="285" customFormat="1">
      <c r="A352" s="509" t="s">
        <v>950</v>
      </c>
      <c r="B352" s="468" t="s">
        <v>951</v>
      </c>
      <c r="C352" s="861" t="s">
        <v>342</v>
      </c>
      <c r="D352" s="907">
        <f>'2. AHS STUKTUR CK'!G1753</f>
        <v>3009413</v>
      </c>
      <c r="E352" s="292"/>
      <c r="F352" s="283"/>
      <c r="G352" s="283"/>
      <c r="H352" s="284"/>
    </row>
    <row r="353" spans="1:8" s="285" customFormat="1">
      <c r="A353" s="509" t="s">
        <v>952</v>
      </c>
      <c r="B353" s="468" t="s">
        <v>953</v>
      </c>
      <c r="C353" s="861" t="s">
        <v>342</v>
      </c>
      <c r="D353" s="907">
        <f>'2. AHS STUKTUR CK'!G1771</f>
        <v>2521035</v>
      </c>
      <c r="E353" s="292"/>
      <c r="F353" s="283"/>
      <c r="G353" s="283"/>
      <c r="H353" s="284"/>
    </row>
    <row r="354" spans="1:8" s="285" customFormat="1">
      <c r="A354" s="509" t="s">
        <v>954</v>
      </c>
      <c r="B354" s="468" t="s">
        <v>955</v>
      </c>
      <c r="C354" s="861" t="s">
        <v>342</v>
      </c>
      <c r="D354" s="907">
        <f>'2. AHS STUKTUR CK'!G1790</f>
        <v>2510522</v>
      </c>
      <c r="E354" s="292"/>
      <c r="F354" s="283"/>
      <c r="G354" s="283"/>
      <c r="H354" s="284"/>
    </row>
    <row r="355" spans="1:8" s="285" customFormat="1">
      <c r="A355" s="509" t="s">
        <v>956</v>
      </c>
      <c r="B355" s="468" t="s">
        <v>957</v>
      </c>
      <c r="C355" s="861" t="s">
        <v>342</v>
      </c>
      <c r="D355" s="907">
        <f>'2. AHS STUKTUR CK'!G1809</f>
        <v>2092420</v>
      </c>
      <c r="E355" s="292"/>
      <c r="F355" s="283"/>
      <c r="G355" s="283"/>
      <c r="H355" s="284"/>
    </row>
    <row r="356" spans="1:8" s="285" customFormat="1">
      <c r="A356" s="509" t="s">
        <v>958</v>
      </c>
      <c r="B356" s="468" t="s">
        <v>959</v>
      </c>
      <c r="C356" s="861" t="s">
        <v>342</v>
      </c>
      <c r="D356" s="907">
        <f>'2. AHS STUKTUR CK'!G1828</f>
        <v>2026907</v>
      </c>
      <c r="E356" s="292"/>
      <c r="F356" s="283"/>
      <c r="G356" s="283"/>
      <c r="H356" s="284"/>
    </row>
    <row r="357" spans="1:8" s="285" customFormat="1">
      <c r="A357" s="509" t="s">
        <v>960</v>
      </c>
      <c r="B357" s="468" t="s">
        <v>961</v>
      </c>
      <c r="C357" s="861" t="s">
        <v>342</v>
      </c>
      <c r="D357" s="907">
        <f>'2. AHS STUKTUR CK'!G1847</f>
        <v>1784684</v>
      </c>
      <c r="E357" s="292"/>
      <c r="F357" s="283"/>
      <c r="G357" s="283"/>
      <c r="H357" s="284"/>
    </row>
    <row r="358" spans="1:8" s="285" customFormat="1">
      <c r="A358" s="509" t="s">
        <v>962</v>
      </c>
      <c r="B358" s="468" t="s">
        <v>963</v>
      </c>
      <c r="C358" s="861" t="s">
        <v>342</v>
      </c>
      <c r="D358" s="907">
        <f>'2. AHS STUKTUR CK'!G1866</f>
        <v>1719171</v>
      </c>
      <c r="E358" s="292"/>
      <c r="F358" s="283"/>
      <c r="G358" s="283"/>
      <c r="H358" s="284"/>
    </row>
    <row r="359" spans="1:8" s="285" customFormat="1">
      <c r="A359" s="509" t="s">
        <v>964</v>
      </c>
      <c r="B359" s="468" t="s">
        <v>965</v>
      </c>
      <c r="C359" s="861" t="s">
        <v>342</v>
      </c>
      <c r="D359" s="907">
        <f>'2. AHS STUKTUR CK'!G1885</f>
        <v>1586871</v>
      </c>
      <c r="E359" s="292"/>
      <c r="F359" s="283"/>
      <c r="G359" s="283"/>
      <c r="H359" s="284"/>
    </row>
    <row r="360" spans="1:8" s="285" customFormat="1">
      <c r="A360" s="509" t="s">
        <v>966</v>
      </c>
      <c r="B360" s="468" t="s">
        <v>967</v>
      </c>
      <c r="C360" s="861" t="s">
        <v>342</v>
      </c>
      <c r="D360" s="907">
        <f>'2. AHS STUKTUR CK'!G1904</f>
        <v>1521358</v>
      </c>
      <c r="E360" s="292"/>
      <c r="F360" s="283"/>
      <c r="G360" s="283"/>
      <c r="H360" s="284"/>
    </row>
    <row r="361" spans="1:8" s="285" customFormat="1">
      <c r="A361" s="509"/>
      <c r="B361" s="468"/>
      <c r="C361" s="861"/>
      <c r="D361" s="907"/>
      <c r="E361" s="292"/>
      <c r="F361" s="283"/>
      <c r="G361" s="283"/>
      <c r="H361" s="284"/>
    </row>
    <row r="362" spans="1:8" s="906" customFormat="1" ht="15.75">
      <c r="A362" s="908" t="s">
        <v>968</v>
      </c>
      <c r="B362" s="909" t="s">
        <v>969</v>
      </c>
      <c r="C362" s="909"/>
      <c r="D362" s="910"/>
      <c r="E362" s="905"/>
      <c r="F362" s="905"/>
      <c r="G362" s="905"/>
    </row>
    <row r="363" spans="1:8" s="285" customFormat="1">
      <c r="A363" s="509" t="s">
        <v>970</v>
      </c>
      <c r="B363" s="468" t="s">
        <v>971</v>
      </c>
      <c r="C363" s="861" t="s">
        <v>342</v>
      </c>
      <c r="D363" s="907">
        <f>'2. AHS STUKTUR CK'!G1926</f>
        <v>14544893</v>
      </c>
      <c r="E363" s="292"/>
      <c r="F363" s="283"/>
      <c r="G363" s="283"/>
      <c r="H363" s="284"/>
    </row>
    <row r="364" spans="1:8" s="285" customFormat="1">
      <c r="A364" s="509" t="s">
        <v>973</v>
      </c>
      <c r="B364" s="468" t="s">
        <v>972</v>
      </c>
      <c r="C364" s="861" t="s">
        <v>342</v>
      </c>
      <c r="D364" s="907">
        <f>'2. AHS STUKTUR CK'!G1947</f>
        <v>14537083</v>
      </c>
      <c r="E364" s="292"/>
      <c r="F364" s="283"/>
      <c r="G364" s="283"/>
      <c r="H364" s="284"/>
    </row>
    <row r="365" spans="1:8" s="285" customFormat="1">
      <c r="A365" s="509" t="s">
        <v>974</v>
      </c>
      <c r="B365" s="468" t="s">
        <v>975</v>
      </c>
      <c r="C365" s="861" t="s">
        <v>342</v>
      </c>
      <c r="D365" s="907">
        <f>'2. AHS STUKTUR CK'!G1969</f>
        <v>14469112</v>
      </c>
      <c r="E365" s="292"/>
      <c r="F365" s="283"/>
      <c r="G365" s="283"/>
      <c r="H365" s="284"/>
    </row>
    <row r="366" spans="1:8" s="285" customFormat="1">
      <c r="A366" s="509" t="s">
        <v>976</v>
      </c>
      <c r="B366" s="468" t="s">
        <v>979</v>
      </c>
      <c r="C366" s="861" t="s">
        <v>342</v>
      </c>
      <c r="D366" s="907">
        <f>'2. AHS STUKTUR CK'!G1991</f>
        <v>16914095</v>
      </c>
      <c r="E366" s="292"/>
      <c r="F366" s="283"/>
      <c r="G366" s="283"/>
      <c r="H366" s="284"/>
    </row>
    <row r="367" spans="1:8" s="285" customFormat="1">
      <c r="A367" s="509" t="s">
        <v>977</v>
      </c>
      <c r="B367" s="468" t="s">
        <v>980</v>
      </c>
      <c r="C367" s="861" t="s">
        <v>342</v>
      </c>
      <c r="D367" s="907">
        <f>'2. AHS STUKTUR CK'!G2013</f>
        <v>16840553</v>
      </c>
      <c r="E367" s="292"/>
      <c r="F367" s="283"/>
      <c r="G367" s="283"/>
      <c r="H367" s="284"/>
    </row>
    <row r="368" spans="1:8" s="285" customFormat="1">
      <c r="A368" s="509" t="s">
        <v>978</v>
      </c>
      <c r="B368" s="468" t="s">
        <v>981</v>
      </c>
      <c r="C368" s="861" t="s">
        <v>342</v>
      </c>
      <c r="D368" s="907">
        <f>'2. AHS STUKTUR CK'!G2035</f>
        <v>2576508</v>
      </c>
      <c r="E368" s="292"/>
      <c r="F368" s="283"/>
      <c r="G368" s="283"/>
      <c r="H368" s="284"/>
    </row>
    <row r="369" spans="1:8" s="285" customFormat="1">
      <c r="A369" s="509"/>
      <c r="B369" s="468"/>
      <c r="C369" s="861"/>
      <c r="D369" s="907"/>
      <c r="E369" s="292"/>
      <c r="F369" s="283"/>
      <c r="G369" s="283"/>
      <c r="H369" s="284"/>
    </row>
    <row r="370" spans="1:8" s="906" customFormat="1" ht="15.75">
      <c r="A370" s="908" t="s">
        <v>982</v>
      </c>
      <c r="B370" s="909" t="s">
        <v>983</v>
      </c>
      <c r="C370" s="909"/>
      <c r="D370" s="910"/>
      <c r="E370" s="905"/>
      <c r="F370" s="905"/>
      <c r="G370" s="905"/>
    </row>
    <row r="371" spans="1:8" s="285" customFormat="1">
      <c r="A371" s="509" t="s">
        <v>984</v>
      </c>
      <c r="B371" s="468" t="s">
        <v>2147</v>
      </c>
      <c r="C371" s="861" t="s">
        <v>347</v>
      </c>
      <c r="D371" s="907">
        <f>'2. AHS STUKTUR CK'!G2055</f>
        <v>24923</v>
      </c>
      <c r="E371" s="292"/>
      <c r="F371" s="283"/>
      <c r="G371" s="283"/>
      <c r="H371" s="284"/>
    </row>
    <row r="372" spans="1:8" s="285" customFormat="1">
      <c r="A372" s="509" t="s">
        <v>988</v>
      </c>
      <c r="B372" s="468" t="s">
        <v>2148</v>
      </c>
      <c r="C372" s="861" t="s">
        <v>347</v>
      </c>
      <c r="D372" s="907">
        <f>'2. AHS STUKTUR CK'!G2074</f>
        <v>14678</v>
      </c>
      <c r="E372" s="292"/>
      <c r="F372" s="283"/>
      <c r="G372" s="283"/>
      <c r="H372" s="284"/>
    </row>
    <row r="373" spans="1:8" s="285" customFormat="1">
      <c r="A373" s="509" t="s">
        <v>989</v>
      </c>
      <c r="B373" s="468" t="s">
        <v>2149</v>
      </c>
      <c r="C373" s="861" t="s">
        <v>347</v>
      </c>
      <c r="D373" s="907">
        <f>'2. AHS STUKTUR CK'!G2093</f>
        <v>97682</v>
      </c>
      <c r="E373" s="292"/>
      <c r="F373" s="283"/>
      <c r="G373" s="283"/>
      <c r="H373" s="284"/>
    </row>
    <row r="374" spans="1:8" s="285" customFormat="1">
      <c r="A374" s="509" t="s">
        <v>990</v>
      </c>
      <c r="B374" s="468" t="s">
        <v>2150</v>
      </c>
      <c r="C374" s="861" t="s">
        <v>347</v>
      </c>
      <c r="D374" s="907">
        <f>'2. AHS STUKTUR CK'!G2112</f>
        <v>146678</v>
      </c>
      <c r="E374" s="292"/>
      <c r="F374" s="283"/>
      <c r="G374" s="283"/>
      <c r="H374" s="284"/>
    </row>
    <row r="375" spans="1:8" s="285" customFormat="1">
      <c r="A375" s="509" t="s">
        <v>991</v>
      </c>
      <c r="B375" s="468" t="s">
        <v>2151</v>
      </c>
      <c r="C375" s="861" t="s">
        <v>347</v>
      </c>
      <c r="D375" s="907">
        <f>'2. AHS STUKTUR CK'!G2131</f>
        <v>14747</v>
      </c>
      <c r="E375" s="292"/>
      <c r="F375" s="283"/>
      <c r="G375" s="283"/>
      <c r="H375" s="284"/>
    </row>
    <row r="376" spans="1:8" s="285" customFormat="1">
      <c r="A376" s="509" t="s">
        <v>992</v>
      </c>
      <c r="B376" s="468" t="s">
        <v>2152</v>
      </c>
      <c r="C376" s="861" t="s">
        <v>347</v>
      </c>
      <c r="D376" s="907">
        <f>'2. AHS STUKTUR CK'!G2150</f>
        <v>33000</v>
      </c>
      <c r="E376" s="292"/>
      <c r="F376" s="283"/>
      <c r="G376" s="283"/>
      <c r="H376" s="284"/>
    </row>
    <row r="377" spans="1:8" s="285" customFormat="1">
      <c r="A377" s="509" t="s">
        <v>993</v>
      </c>
      <c r="B377" s="468" t="s">
        <v>2153</v>
      </c>
      <c r="C377" s="861" t="s">
        <v>347</v>
      </c>
      <c r="D377" s="907">
        <f>'2. AHS STUKTUR CK'!G2169</f>
        <v>220000</v>
      </c>
      <c r="E377" s="292"/>
      <c r="F377" s="283"/>
      <c r="G377" s="283"/>
      <c r="H377" s="284"/>
    </row>
    <row r="378" spans="1:8" s="285" customFormat="1">
      <c r="A378" s="509" t="s">
        <v>994</v>
      </c>
      <c r="B378" s="468" t="s">
        <v>2154</v>
      </c>
      <c r="C378" s="861" t="s">
        <v>347</v>
      </c>
      <c r="D378" s="907">
        <f>'2. AHS STUKTUR CK'!G2188</f>
        <v>329942</v>
      </c>
      <c r="E378" s="292"/>
      <c r="F378" s="283"/>
      <c r="G378" s="283"/>
      <c r="H378" s="284"/>
    </row>
    <row r="379" spans="1:8" s="285" customFormat="1">
      <c r="A379" s="509" t="s">
        <v>997</v>
      </c>
      <c r="B379" s="468" t="s">
        <v>2155</v>
      </c>
      <c r="C379" s="861" t="s">
        <v>347</v>
      </c>
      <c r="D379" s="907">
        <f>'2. AHS STUKTUR CK'!G2207</f>
        <v>29102</v>
      </c>
      <c r="E379" s="292"/>
      <c r="F379" s="283"/>
      <c r="G379" s="283"/>
      <c r="H379" s="284"/>
    </row>
    <row r="380" spans="1:8" s="285" customFormat="1">
      <c r="A380" s="509" t="s">
        <v>998</v>
      </c>
      <c r="B380" s="468" t="s">
        <v>2156</v>
      </c>
      <c r="C380" s="861" t="s">
        <v>347</v>
      </c>
      <c r="D380" s="907">
        <f>'2. AHS STUKTUR CK'!G2226</f>
        <v>58689</v>
      </c>
      <c r="E380" s="292"/>
      <c r="F380" s="283"/>
      <c r="G380" s="283"/>
      <c r="H380" s="284"/>
    </row>
    <row r="381" spans="1:8" s="285" customFormat="1">
      <c r="A381" s="509" t="s">
        <v>999</v>
      </c>
      <c r="B381" s="468" t="s">
        <v>2157</v>
      </c>
      <c r="C381" s="861" t="s">
        <v>347</v>
      </c>
      <c r="D381" s="907">
        <f>'2. AHS STUKTUR CK'!G2245</f>
        <v>262039</v>
      </c>
      <c r="E381" s="292"/>
      <c r="F381" s="283"/>
      <c r="G381" s="283"/>
      <c r="H381" s="284"/>
    </row>
    <row r="382" spans="1:8" s="285" customFormat="1">
      <c r="A382" s="509" t="s">
        <v>1000</v>
      </c>
      <c r="B382" s="468" t="s">
        <v>2158</v>
      </c>
      <c r="C382" s="861" t="s">
        <v>347</v>
      </c>
      <c r="D382" s="907">
        <f>'2. AHS STUKTUR CK'!G2264</f>
        <v>393140</v>
      </c>
      <c r="E382" s="292"/>
      <c r="F382" s="283"/>
      <c r="G382" s="283"/>
      <c r="H382" s="284"/>
    </row>
    <row r="383" spans="1:8" s="285" customFormat="1">
      <c r="A383" s="509" t="s">
        <v>1003</v>
      </c>
      <c r="B383" s="468" t="s">
        <v>2159</v>
      </c>
      <c r="C383" s="861" t="s">
        <v>347</v>
      </c>
      <c r="D383" s="907">
        <f>'2. AHS STUKTUR CK'!G2283</f>
        <v>57379</v>
      </c>
      <c r="E383" s="292"/>
      <c r="F383" s="283"/>
      <c r="G383" s="283"/>
      <c r="H383" s="284"/>
    </row>
    <row r="384" spans="1:8" s="285" customFormat="1">
      <c r="A384" s="509" t="s">
        <v>1004</v>
      </c>
      <c r="B384" s="468" t="s">
        <v>2160</v>
      </c>
      <c r="C384" s="861" t="s">
        <v>347</v>
      </c>
      <c r="D384" s="907">
        <f>'2. AHS STUKTUR CK'!G2302</f>
        <v>91621</v>
      </c>
      <c r="E384" s="292"/>
      <c r="F384" s="283"/>
      <c r="G384" s="283"/>
      <c r="H384" s="284"/>
    </row>
    <row r="385" spans="1:8" s="285" customFormat="1">
      <c r="A385" s="509" t="s">
        <v>1005</v>
      </c>
      <c r="B385" s="468" t="s">
        <v>2161</v>
      </c>
      <c r="C385" s="861" t="s">
        <v>347</v>
      </c>
      <c r="D385" s="907">
        <f>'2. AHS STUKTUR CK'!G2321</f>
        <v>611096</v>
      </c>
      <c r="E385" s="292"/>
      <c r="F385" s="283"/>
      <c r="G385" s="283"/>
      <c r="H385" s="284"/>
    </row>
    <row r="386" spans="1:8" s="285" customFormat="1">
      <c r="A386" s="509" t="s">
        <v>1006</v>
      </c>
      <c r="B386" s="468" t="s">
        <v>2162</v>
      </c>
      <c r="C386" s="861" t="s">
        <v>347</v>
      </c>
      <c r="D386" s="907">
        <f>'2. AHS STUKTUR CK'!G2340</f>
        <v>916621</v>
      </c>
      <c r="E386" s="292"/>
      <c r="F386" s="283"/>
      <c r="G386" s="283"/>
      <c r="H386" s="284"/>
    </row>
    <row r="387" spans="1:8" s="285" customFormat="1">
      <c r="A387" s="509" t="s">
        <v>1007</v>
      </c>
      <c r="B387" s="468" t="s">
        <v>2151</v>
      </c>
      <c r="C387" s="861" t="s">
        <v>347</v>
      </c>
      <c r="D387" s="907">
        <f>'2. AHS STUKTUR CK'!G2358</f>
        <v>76806</v>
      </c>
      <c r="E387" s="292"/>
      <c r="F387" s="283"/>
      <c r="G387" s="283"/>
      <c r="H387" s="284"/>
    </row>
    <row r="388" spans="1:8" s="285" customFormat="1">
      <c r="A388" s="509" t="s">
        <v>1008</v>
      </c>
      <c r="B388" s="468" t="s">
        <v>2152</v>
      </c>
      <c r="C388" s="861" t="s">
        <v>347</v>
      </c>
      <c r="D388" s="907">
        <f>'2. AHS STUKTUR CK'!G2377</f>
        <v>84449</v>
      </c>
      <c r="E388" s="292"/>
      <c r="F388" s="283"/>
      <c r="G388" s="283"/>
      <c r="H388" s="284"/>
    </row>
    <row r="389" spans="1:8" s="285" customFormat="1">
      <c r="A389" s="509" t="s">
        <v>1009</v>
      </c>
      <c r="B389" s="468" t="s">
        <v>2153</v>
      </c>
      <c r="C389" s="861" t="s">
        <v>347</v>
      </c>
      <c r="D389" s="907">
        <f>'2. AHS STUKTUR CK'!G2396</f>
        <v>80707</v>
      </c>
      <c r="E389" s="292"/>
      <c r="F389" s="283"/>
      <c r="G389" s="283"/>
      <c r="H389" s="284"/>
    </row>
    <row r="390" spans="1:8" s="285" customFormat="1">
      <c r="A390" s="509" t="s">
        <v>1010</v>
      </c>
      <c r="B390" s="468" t="s">
        <v>2163</v>
      </c>
      <c r="C390" s="861" t="s">
        <v>347</v>
      </c>
      <c r="D390" s="907">
        <f>'2. AHS STUKTUR CK'!G2415</f>
        <v>114719</v>
      </c>
      <c r="E390" s="292"/>
      <c r="F390" s="283"/>
      <c r="G390" s="283"/>
      <c r="H390" s="284"/>
    </row>
    <row r="391" spans="1:8" s="285" customFormat="1">
      <c r="A391" s="509"/>
      <c r="B391" s="468"/>
      <c r="C391" s="861"/>
      <c r="D391" s="907"/>
      <c r="E391" s="292"/>
      <c r="F391" s="283"/>
      <c r="G391" s="283"/>
      <c r="H391" s="284"/>
    </row>
    <row r="392" spans="1:8" s="906" customFormat="1" ht="15.75">
      <c r="A392" s="908" t="s">
        <v>1016</v>
      </c>
      <c r="B392" s="909" t="s">
        <v>1017</v>
      </c>
      <c r="C392" s="909"/>
      <c r="D392" s="910"/>
      <c r="E392" s="905"/>
      <c r="F392" s="905"/>
      <c r="G392" s="905"/>
    </row>
    <row r="393" spans="1:8" s="285" customFormat="1">
      <c r="A393" s="509" t="s">
        <v>1018</v>
      </c>
      <c r="B393" s="468" t="s">
        <v>2134</v>
      </c>
      <c r="C393" s="861" t="s">
        <v>347</v>
      </c>
      <c r="D393" s="907">
        <f>'2. AHS STUKTUR CK'!G2436</f>
        <v>24228</v>
      </c>
      <c r="E393" s="292"/>
      <c r="F393" s="283"/>
      <c r="G393" s="283"/>
      <c r="H393" s="284"/>
    </row>
    <row r="394" spans="1:8" s="285" customFormat="1">
      <c r="A394" s="509" t="s">
        <v>1023</v>
      </c>
      <c r="B394" s="468" t="s">
        <v>2135</v>
      </c>
      <c r="C394" s="861" t="s">
        <v>347</v>
      </c>
      <c r="D394" s="907">
        <f>'2. AHS STUKTUR CK'!G2456</f>
        <v>26206</v>
      </c>
      <c r="E394" s="292"/>
      <c r="F394" s="283"/>
      <c r="G394" s="283"/>
      <c r="H394" s="284"/>
    </row>
    <row r="395" spans="1:8" s="285" customFormat="1">
      <c r="A395" s="509" t="s">
        <v>1026</v>
      </c>
      <c r="B395" s="468" t="s">
        <v>2136</v>
      </c>
      <c r="C395" s="861" t="s">
        <v>347</v>
      </c>
      <c r="D395" s="907">
        <f>'2. AHS STUKTUR CK'!G2476</f>
        <v>25223</v>
      </c>
      <c r="E395" s="292"/>
      <c r="F395" s="283"/>
      <c r="G395" s="283"/>
      <c r="H395" s="284"/>
    </row>
    <row r="396" spans="1:8" s="285" customFormat="1">
      <c r="A396" s="509" t="s">
        <v>1029</v>
      </c>
      <c r="B396" s="468" t="s">
        <v>2137</v>
      </c>
      <c r="C396" s="861" t="s">
        <v>347</v>
      </c>
      <c r="D396" s="907">
        <f>'2. AHS STUKTUR CK'!G2496</f>
        <v>28206</v>
      </c>
      <c r="E396" s="292"/>
      <c r="F396" s="283"/>
      <c r="G396" s="283"/>
      <c r="H396" s="284"/>
    </row>
    <row r="397" spans="1:8" s="285" customFormat="1">
      <c r="A397" s="509" t="s">
        <v>1030</v>
      </c>
      <c r="B397" s="468" t="s">
        <v>2138</v>
      </c>
      <c r="C397" s="861" t="s">
        <v>347</v>
      </c>
      <c r="D397" s="907">
        <f>'2. AHS STUKTUR CK'!G2516</f>
        <v>30010</v>
      </c>
      <c r="E397" s="292"/>
      <c r="F397" s="283"/>
      <c r="G397" s="283"/>
      <c r="H397" s="284"/>
    </row>
    <row r="398" spans="1:8" s="285" customFormat="1">
      <c r="A398" s="509" t="s">
        <v>1036</v>
      </c>
      <c r="B398" s="468" t="s">
        <v>2139</v>
      </c>
      <c r="C398" s="861" t="s">
        <v>347</v>
      </c>
      <c r="D398" s="907">
        <f>'2. AHS STUKTUR CK'!G2536</f>
        <v>30472</v>
      </c>
      <c r="E398" s="292"/>
      <c r="F398" s="283"/>
      <c r="G398" s="283"/>
      <c r="H398" s="284"/>
    </row>
    <row r="399" spans="1:8" s="285" customFormat="1">
      <c r="A399" s="509" t="s">
        <v>1037</v>
      </c>
      <c r="B399" s="468" t="s">
        <v>2140</v>
      </c>
      <c r="C399" s="861" t="s">
        <v>347</v>
      </c>
      <c r="D399" s="907">
        <f>'2. AHS STUKTUR CK'!G2556</f>
        <v>33237</v>
      </c>
      <c r="E399" s="292"/>
      <c r="F399" s="283"/>
      <c r="G399" s="283"/>
      <c r="H399" s="284"/>
    </row>
    <row r="400" spans="1:8" s="285" customFormat="1">
      <c r="A400" s="509" t="s">
        <v>1042</v>
      </c>
      <c r="B400" s="468" t="s">
        <v>2141</v>
      </c>
      <c r="C400" s="861" t="s">
        <v>347</v>
      </c>
      <c r="D400" s="907">
        <f>'2. AHS STUKTUR CK'!G2576</f>
        <v>36128</v>
      </c>
      <c r="E400" s="292"/>
      <c r="F400" s="283"/>
      <c r="G400" s="283"/>
      <c r="H400" s="284"/>
    </row>
    <row r="401" spans="1:8" s="285" customFormat="1">
      <c r="A401" s="509" t="s">
        <v>1043</v>
      </c>
      <c r="B401" s="468" t="s">
        <v>2142</v>
      </c>
      <c r="C401" s="861" t="s">
        <v>347</v>
      </c>
      <c r="D401" s="907">
        <f>'2. AHS STUKTUR CK'!G2596</f>
        <v>36509</v>
      </c>
      <c r="E401" s="292"/>
      <c r="F401" s="283"/>
      <c r="G401" s="283"/>
      <c r="H401" s="284"/>
    </row>
    <row r="402" spans="1:8" s="285" customFormat="1">
      <c r="A402" s="509" t="s">
        <v>1049</v>
      </c>
      <c r="B402" s="468" t="s">
        <v>1050</v>
      </c>
      <c r="C402" s="861" t="s">
        <v>347</v>
      </c>
      <c r="D402" s="907">
        <f>'2. AHS STUKTUR CK'!G2616</f>
        <v>26453</v>
      </c>
      <c r="E402" s="292"/>
      <c r="F402" s="283"/>
      <c r="G402" s="283"/>
      <c r="H402" s="284"/>
    </row>
    <row r="403" spans="1:8" s="285" customFormat="1">
      <c r="A403" s="509" t="s">
        <v>1082</v>
      </c>
      <c r="B403" s="468" t="s">
        <v>1083</v>
      </c>
      <c r="C403" s="861" t="s">
        <v>347</v>
      </c>
      <c r="D403" s="907">
        <f>'2. AHS STUKTUR CK'!G2636</f>
        <v>26812</v>
      </c>
      <c r="E403" s="292"/>
      <c r="F403" s="283"/>
      <c r="G403" s="283"/>
      <c r="H403" s="284"/>
    </row>
    <row r="404" spans="1:8" s="285" customFormat="1">
      <c r="A404" s="509" t="s">
        <v>1078</v>
      </c>
      <c r="B404" s="468" t="s">
        <v>1079</v>
      </c>
      <c r="C404" s="861" t="s">
        <v>347</v>
      </c>
      <c r="D404" s="907">
        <f>'2. AHS STUKTUR CK'!G2656</f>
        <v>30963</v>
      </c>
      <c r="E404" s="292"/>
      <c r="F404" s="283"/>
      <c r="G404" s="283"/>
      <c r="H404" s="284"/>
    </row>
    <row r="405" spans="1:8" s="285" customFormat="1">
      <c r="A405" s="509" t="s">
        <v>1074</v>
      </c>
      <c r="B405" s="468" t="s">
        <v>1075</v>
      </c>
      <c r="C405" s="861" t="s">
        <v>347</v>
      </c>
      <c r="D405" s="907">
        <f>'2. AHS STUKTUR CK'!G2676</f>
        <v>33854</v>
      </c>
      <c r="E405" s="292"/>
      <c r="F405" s="283"/>
      <c r="G405" s="283"/>
      <c r="H405" s="284"/>
    </row>
    <row r="406" spans="1:8" s="285" customFormat="1">
      <c r="A406" s="509" t="s">
        <v>1070</v>
      </c>
      <c r="B406" s="468" t="s">
        <v>1071</v>
      </c>
      <c r="C406" s="861" t="s">
        <v>347</v>
      </c>
      <c r="D406" s="907">
        <f>'2. AHS STUKTUR CK'!G2696</f>
        <v>168498</v>
      </c>
      <c r="E406" s="292"/>
      <c r="F406" s="283"/>
      <c r="G406" s="283"/>
      <c r="H406" s="284"/>
    </row>
    <row r="407" spans="1:8" s="285" customFormat="1">
      <c r="A407" s="509" t="s">
        <v>1069</v>
      </c>
      <c r="B407" s="468" t="s">
        <v>1066</v>
      </c>
      <c r="C407" s="861" t="s">
        <v>347</v>
      </c>
      <c r="D407" s="907">
        <f>'2. AHS STUKTUR CK'!G2716</f>
        <v>34867</v>
      </c>
      <c r="E407" s="292"/>
      <c r="F407" s="283"/>
      <c r="G407" s="283"/>
      <c r="H407" s="284"/>
    </row>
    <row r="408" spans="1:8" s="285" customFormat="1">
      <c r="A408" s="509" t="s">
        <v>1064</v>
      </c>
      <c r="B408" s="468" t="s">
        <v>1063</v>
      </c>
      <c r="C408" s="861" t="s">
        <v>347</v>
      </c>
      <c r="D408" s="907">
        <f>'2. AHS STUKTUR CK'!G2735</f>
        <v>8779</v>
      </c>
      <c r="E408" s="292"/>
      <c r="F408" s="283"/>
      <c r="G408" s="283"/>
      <c r="H408" s="284"/>
    </row>
    <row r="409" spans="1:8" s="285" customFormat="1">
      <c r="A409" s="509" t="s">
        <v>1060</v>
      </c>
      <c r="B409" s="468" t="s">
        <v>1061</v>
      </c>
      <c r="C409" s="861" t="s">
        <v>347</v>
      </c>
      <c r="D409" s="907">
        <f>'2. AHS STUKTUR CK'!G2754</f>
        <v>8099</v>
      </c>
      <c r="E409" s="292"/>
      <c r="F409" s="283"/>
      <c r="G409" s="283"/>
      <c r="H409" s="284"/>
    </row>
    <row r="410" spans="1:8" s="285" customFormat="1">
      <c r="A410" s="509" t="s">
        <v>1057</v>
      </c>
      <c r="B410" s="468" t="s">
        <v>1058</v>
      </c>
      <c r="C410" s="861" t="s">
        <v>347</v>
      </c>
      <c r="D410" s="907">
        <f>'2. AHS STUKTUR CK'!G2773</f>
        <v>10327</v>
      </c>
      <c r="E410" s="292"/>
      <c r="F410" s="283"/>
      <c r="G410" s="283"/>
      <c r="H410" s="284"/>
    </row>
    <row r="411" spans="1:8" s="285" customFormat="1">
      <c r="A411" s="509" t="s">
        <v>1053</v>
      </c>
      <c r="B411" s="468" t="s">
        <v>1059</v>
      </c>
      <c r="C411" s="861" t="s">
        <v>347</v>
      </c>
      <c r="D411" s="907">
        <f>'2. AHS STUKTUR CK'!G2792</f>
        <v>13327</v>
      </c>
      <c r="E411" s="292"/>
      <c r="F411" s="283"/>
      <c r="G411" s="283"/>
      <c r="H411" s="284"/>
    </row>
    <row r="412" spans="1:8" s="285" customFormat="1">
      <c r="A412" s="509"/>
      <c r="B412" s="468"/>
      <c r="C412" s="861"/>
      <c r="D412" s="907"/>
      <c r="E412" s="292"/>
      <c r="F412" s="283"/>
      <c r="G412" s="283"/>
      <c r="H412" s="284"/>
    </row>
    <row r="413" spans="1:8" s="906" customFormat="1" ht="15.75">
      <c r="A413" s="908" t="s">
        <v>1086</v>
      </c>
      <c r="B413" s="909" t="s">
        <v>1087</v>
      </c>
      <c r="C413" s="909"/>
      <c r="D413" s="910"/>
      <c r="E413" s="905"/>
      <c r="F413" s="905"/>
      <c r="G413" s="905"/>
    </row>
    <row r="414" spans="1:8" s="285" customFormat="1">
      <c r="A414" s="509" t="s">
        <v>1088</v>
      </c>
      <c r="B414" s="468" t="s">
        <v>1089</v>
      </c>
      <c r="C414" s="861" t="s">
        <v>347</v>
      </c>
      <c r="D414" s="907">
        <f>'2. AHS STUKTUR CK'!G2813</f>
        <v>18871</v>
      </c>
      <c r="E414" s="292"/>
      <c r="F414" s="283"/>
      <c r="G414" s="283"/>
      <c r="H414" s="284"/>
    </row>
    <row r="415" spans="1:8" s="285" customFormat="1">
      <c r="A415" s="509" t="s">
        <v>1095</v>
      </c>
      <c r="B415" s="468" t="s">
        <v>1096</v>
      </c>
      <c r="C415" s="861" t="s">
        <v>347</v>
      </c>
      <c r="D415" s="907">
        <f>'2. AHS STUKTUR CK'!G2833</f>
        <v>23278</v>
      </c>
      <c r="E415" s="292"/>
      <c r="F415" s="283"/>
      <c r="G415" s="283"/>
      <c r="H415" s="284"/>
    </row>
    <row r="416" spans="1:8" s="285" customFormat="1">
      <c r="A416" s="509" t="s">
        <v>1094</v>
      </c>
      <c r="B416" s="468" t="s">
        <v>1097</v>
      </c>
      <c r="C416" s="861" t="s">
        <v>347</v>
      </c>
      <c r="D416" s="907">
        <f>'2. AHS STUKTUR CK'!G2853</f>
        <v>28468</v>
      </c>
      <c r="E416" s="292"/>
      <c r="F416" s="283"/>
      <c r="G416" s="283"/>
      <c r="H416" s="284"/>
    </row>
    <row r="417" spans="1:11" s="285" customFormat="1">
      <c r="A417" s="509" t="s">
        <v>1093</v>
      </c>
      <c r="B417" s="468" t="s">
        <v>1099</v>
      </c>
      <c r="C417" s="861" t="s">
        <v>347</v>
      </c>
      <c r="D417" s="907">
        <f>'2. AHS STUKTUR CK'!G2873</f>
        <v>32461</v>
      </c>
      <c r="E417" s="292"/>
      <c r="F417" s="283"/>
      <c r="G417" s="283"/>
      <c r="H417" s="284"/>
    </row>
    <row r="418" spans="1:11" s="285" customFormat="1">
      <c r="A418" s="509" t="s">
        <v>1092</v>
      </c>
      <c r="B418" s="468" t="s">
        <v>1100</v>
      </c>
      <c r="C418" s="861" t="s">
        <v>347</v>
      </c>
      <c r="D418" s="907">
        <f>'2. AHS STUKTUR CK'!G2893</f>
        <v>39994</v>
      </c>
      <c r="E418" s="292"/>
      <c r="F418" s="283"/>
      <c r="G418" s="283"/>
      <c r="H418" s="284"/>
    </row>
    <row r="419" spans="1:11" s="285" customFormat="1">
      <c r="A419" s="509" t="s">
        <v>1091</v>
      </c>
      <c r="B419" s="468" t="s">
        <v>1102</v>
      </c>
      <c r="C419" s="861" t="s">
        <v>347</v>
      </c>
      <c r="D419" s="907">
        <f>'2. AHS STUKTUR CK'!G2913</f>
        <v>43377</v>
      </c>
      <c r="E419" s="292"/>
      <c r="F419" s="283"/>
      <c r="G419" s="283"/>
      <c r="H419" s="284"/>
    </row>
    <row r="420" spans="1:11" s="478" customFormat="1">
      <c r="A420" s="867"/>
      <c r="B420" s="868"/>
      <c r="C420" s="510"/>
      <c r="D420" s="568"/>
    </row>
    <row r="421" spans="1:11" s="914" customFormat="1">
      <c r="A421" s="912" t="s">
        <v>2754</v>
      </c>
      <c r="B421" s="856" t="s">
        <v>3408</v>
      </c>
      <c r="C421" s="852"/>
      <c r="D421" s="913"/>
    </row>
    <row r="422" spans="1:11" s="914" customFormat="1">
      <c r="A422" s="912" t="s">
        <v>2755</v>
      </c>
      <c r="B422" s="856" t="s">
        <v>791</v>
      </c>
      <c r="C422" s="852"/>
      <c r="D422" s="913"/>
    </row>
    <row r="423" spans="1:11" s="478" customFormat="1">
      <c r="A423" s="915" t="s">
        <v>2756</v>
      </c>
      <c r="B423" s="567" t="s">
        <v>3409</v>
      </c>
      <c r="C423" s="510" t="s">
        <v>329</v>
      </c>
      <c r="D423" s="916">
        <f>'2. AHS STUKTUR CK'!G2935</f>
        <v>19698</v>
      </c>
    </row>
    <row r="424" spans="1:11" s="478" customFormat="1">
      <c r="A424" s="915" t="s">
        <v>2815</v>
      </c>
      <c r="B424" s="567" t="s">
        <v>3410</v>
      </c>
      <c r="C424" s="510" t="s">
        <v>329</v>
      </c>
      <c r="D424" s="916">
        <f>'2. AHS STUKTUR CK'!G2952</f>
        <v>20916</v>
      </c>
    </row>
    <row r="425" spans="1:11" s="478" customFormat="1">
      <c r="A425" s="915" t="s">
        <v>2816</v>
      </c>
      <c r="B425" s="567" t="s">
        <v>3411</v>
      </c>
      <c r="C425" s="510" t="s">
        <v>329</v>
      </c>
      <c r="D425" s="916">
        <f>'2. AHS STUKTUR CK'!G2970</f>
        <v>20104</v>
      </c>
    </row>
    <row r="426" spans="1:11" s="478" customFormat="1">
      <c r="A426" s="915" t="s">
        <v>2817</v>
      </c>
      <c r="B426" s="567" t="s">
        <v>3412</v>
      </c>
      <c r="C426" s="510" t="s">
        <v>329</v>
      </c>
      <c r="D426" s="916">
        <f>'2. AHS STUKTUR CK'!G2990</f>
        <v>21992</v>
      </c>
    </row>
    <row r="427" spans="1:11" s="485" customFormat="1" ht="15.75" customHeight="1">
      <c r="A427" s="915" t="s">
        <v>2818</v>
      </c>
      <c r="B427" s="502" t="s">
        <v>3413</v>
      </c>
      <c r="C427" s="510" t="s">
        <v>329</v>
      </c>
      <c r="D427" s="507">
        <f>'2. AHS STUKTUR CK'!G3010</f>
        <v>21992</v>
      </c>
      <c r="E427" s="486"/>
      <c r="F427" s="486"/>
      <c r="G427" s="486"/>
      <c r="H427" s="486"/>
      <c r="I427" s="486"/>
      <c r="J427" s="486"/>
      <c r="K427" s="486"/>
    </row>
    <row r="428" spans="1:11" s="478" customFormat="1">
      <c r="A428" s="915" t="s">
        <v>2819</v>
      </c>
      <c r="B428" s="567" t="s">
        <v>3414</v>
      </c>
      <c r="C428" s="510" t="s">
        <v>329</v>
      </c>
      <c r="D428" s="916">
        <f>'2. AHS STUKTUR CK'!G3030</f>
        <v>19640</v>
      </c>
    </row>
    <row r="429" spans="1:11" s="478" customFormat="1">
      <c r="A429" s="917"/>
      <c r="B429" s="567"/>
      <c r="C429" s="510"/>
      <c r="D429" s="916"/>
    </row>
    <row r="430" spans="1:11" s="914" customFormat="1">
      <c r="A430" s="912" t="s">
        <v>2757</v>
      </c>
      <c r="B430" s="856" t="s">
        <v>946</v>
      </c>
      <c r="C430" s="852"/>
      <c r="D430" s="913"/>
    </row>
    <row r="431" spans="1:11" s="478" customFormat="1">
      <c r="A431" s="915" t="s">
        <v>2758</v>
      </c>
      <c r="B431" s="567" t="s">
        <v>3415</v>
      </c>
      <c r="C431" s="510"/>
      <c r="D431" s="916"/>
    </row>
    <row r="432" spans="1:11" s="478" customFormat="1">
      <c r="A432" s="917"/>
      <c r="B432" s="567"/>
      <c r="C432" s="510"/>
      <c r="D432" s="916"/>
    </row>
    <row r="433" spans="1:4" s="914" customFormat="1">
      <c r="A433" s="912" t="s">
        <v>2759</v>
      </c>
      <c r="B433" s="856" t="s">
        <v>3416</v>
      </c>
      <c r="C433" s="852"/>
      <c r="D433" s="913"/>
    </row>
    <row r="434" spans="1:4" s="914" customFormat="1">
      <c r="A434" s="912" t="s">
        <v>2760</v>
      </c>
      <c r="B434" s="856" t="s">
        <v>3417</v>
      </c>
      <c r="C434" s="852"/>
      <c r="D434" s="913"/>
    </row>
    <row r="435" spans="1:4" s="478" customFormat="1">
      <c r="A435" s="915" t="s">
        <v>2761</v>
      </c>
      <c r="B435" s="567" t="s">
        <v>3418</v>
      </c>
      <c r="C435" s="861" t="s">
        <v>379</v>
      </c>
      <c r="D435" s="916">
        <f>'2. AHS STUKTUR CK'!G3057</f>
        <v>164549</v>
      </c>
    </row>
    <row r="436" spans="1:4" s="478" customFormat="1">
      <c r="A436" s="915" t="s">
        <v>2812</v>
      </c>
      <c r="B436" s="567" t="s">
        <v>3419</v>
      </c>
      <c r="C436" s="861" t="s">
        <v>379</v>
      </c>
      <c r="D436" s="916">
        <f>'2. AHS STUKTUR CK'!G3078</f>
        <v>18447</v>
      </c>
    </row>
    <row r="437" spans="1:4" s="478" customFormat="1">
      <c r="A437" s="915" t="s">
        <v>2813</v>
      </c>
      <c r="B437" s="567" t="s">
        <v>3420</v>
      </c>
      <c r="C437" s="861" t="s">
        <v>379</v>
      </c>
      <c r="D437" s="916">
        <f>'2. AHS STUKTUR CK'!G3099</f>
        <v>18491</v>
      </c>
    </row>
    <row r="438" spans="1:4" s="478" customFormat="1">
      <c r="A438" s="915" t="s">
        <v>2814</v>
      </c>
      <c r="B438" s="567" t="s">
        <v>3421</v>
      </c>
      <c r="C438" s="510" t="s">
        <v>3580</v>
      </c>
      <c r="D438" s="916">
        <f>'2. AHS STUKTUR CK'!G3118</f>
        <v>47080</v>
      </c>
    </row>
    <row r="439" spans="1:4" s="478" customFormat="1">
      <c r="A439" s="917"/>
      <c r="B439" s="567"/>
      <c r="C439" s="510"/>
      <c r="D439" s="916"/>
    </row>
    <row r="440" spans="1:4" s="914" customFormat="1">
      <c r="A440" s="912" t="s">
        <v>2762</v>
      </c>
      <c r="B440" s="856" t="s">
        <v>3422</v>
      </c>
      <c r="C440" s="852"/>
      <c r="D440" s="913"/>
    </row>
    <row r="441" spans="1:4" s="478" customFormat="1">
      <c r="A441" s="915" t="s">
        <v>2763</v>
      </c>
      <c r="B441" s="567" t="s">
        <v>3423</v>
      </c>
      <c r="C441" s="510" t="s">
        <v>239</v>
      </c>
      <c r="D441" s="916">
        <f>'2. AHS STUKTUR CK'!G3135</f>
        <v>9350</v>
      </c>
    </row>
    <row r="442" spans="1:4" s="478" customFormat="1">
      <c r="A442" s="915" t="s">
        <v>2810</v>
      </c>
      <c r="B442" s="567" t="s">
        <v>3424</v>
      </c>
      <c r="C442" s="510" t="s">
        <v>239</v>
      </c>
      <c r="D442" s="916">
        <f>'2. AHS STUKTUR CK'!G3151</f>
        <v>15455</v>
      </c>
    </row>
    <row r="443" spans="1:4" s="478" customFormat="1">
      <c r="A443" s="915" t="s">
        <v>2811</v>
      </c>
      <c r="B443" s="567" t="s">
        <v>3425</v>
      </c>
      <c r="C443" s="510" t="s">
        <v>239</v>
      </c>
      <c r="D443" s="916">
        <f>'2. AHS STUKTUR CK'!G3167</f>
        <v>12320</v>
      </c>
    </row>
    <row r="444" spans="1:4" s="478" customFormat="1">
      <c r="A444" s="917"/>
      <c r="B444" s="567"/>
      <c r="C444" s="510"/>
      <c r="D444" s="916"/>
    </row>
    <row r="445" spans="1:4" s="914" customFormat="1">
      <c r="A445" s="912" t="s">
        <v>2764</v>
      </c>
      <c r="B445" s="856" t="s">
        <v>3426</v>
      </c>
      <c r="C445" s="852"/>
      <c r="D445" s="913"/>
    </row>
    <row r="446" spans="1:4" s="478" customFormat="1">
      <c r="A446" s="915" t="s">
        <v>2765</v>
      </c>
      <c r="B446" s="567" t="s">
        <v>3427</v>
      </c>
      <c r="C446" s="510" t="s">
        <v>342</v>
      </c>
      <c r="D446" s="916">
        <f>'2. AHS STUKTUR CK'!G3185</f>
        <v>83490</v>
      </c>
    </row>
    <row r="447" spans="1:4" s="478" customFormat="1">
      <c r="A447" s="915" t="s">
        <v>2808</v>
      </c>
      <c r="B447" s="567" t="s">
        <v>3428</v>
      </c>
      <c r="C447" s="510" t="s">
        <v>342</v>
      </c>
      <c r="D447" s="916">
        <f>'2. AHS STUKTUR CK'!G3204</f>
        <v>86625</v>
      </c>
    </row>
    <row r="448" spans="1:4" s="478" customFormat="1">
      <c r="A448" s="915" t="s">
        <v>2809</v>
      </c>
      <c r="B448" s="567" t="s">
        <v>3429</v>
      </c>
      <c r="C448" s="510" t="s">
        <v>342</v>
      </c>
      <c r="D448" s="916">
        <f>'2. AHS STUKTUR CK'!G3223</f>
        <v>76560</v>
      </c>
    </row>
    <row r="449" spans="1:4" s="478" customFormat="1">
      <c r="A449" s="917"/>
      <c r="B449" s="567"/>
      <c r="C449" s="510"/>
      <c r="D449" s="916"/>
    </row>
    <row r="450" spans="1:4" s="914" customFormat="1">
      <c r="A450" s="912" t="s">
        <v>2766</v>
      </c>
      <c r="B450" s="856" t="s">
        <v>3430</v>
      </c>
      <c r="C450" s="852"/>
      <c r="D450" s="913"/>
    </row>
    <row r="451" spans="1:4" s="478" customFormat="1">
      <c r="A451" s="915" t="s">
        <v>2767</v>
      </c>
      <c r="B451" s="567" t="s">
        <v>3431</v>
      </c>
      <c r="C451" s="510" t="s">
        <v>239</v>
      </c>
      <c r="D451" s="916">
        <f>'2. AHS STUKTUR CK'!G3242</f>
        <v>7326</v>
      </c>
    </row>
    <row r="452" spans="1:4" s="478" customFormat="1">
      <c r="A452" s="915" t="s">
        <v>2806</v>
      </c>
      <c r="B452" s="567" t="s">
        <v>3432</v>
      </c>
      <c r="C452" s="510" t="s">
        <v>239</v>
      </c>
      <c r="D452" s="916">
        <f>'2. AHS STUKTUR CK'!G3258</f>
        <v>7326</v>
      </c>
    </row>
    <row r="453" spans="1:4" s="478" customFormat="1">
      <c r="A453" s="915" t="s">
        <v>2807</v>
      </c>
      <c r="B453" s="567" t="s">
        <v>3433</v>
      </c>
      <c r="C453" s="510" t="s">
        <v>239</v>
      </c>
      <c r="D453" s="916">
        <f>'2. AHS STUKTUR CK'!G3274</f>
        <v>7326</v>
      </c>
    </row>
    <row r="454" spans="1:4" s="478" customFormat="1">
      <c r="A454" s="917"/>
      <c r="B454" s="567"/>
      <c r="C454" s="510"/>
      <c r="D454" s="916"/>
    </row>
    <row r="455" spans="1:4" s="914" customFormat="1">
      <c r="A455" s="912" t="s">
        <v>2768</v>
      </c>
      <c r="B455" s="856" t="s">
        <v>3434</v>
      </c>
      <c r="C455" s="852"/>
      <c r="D455" s="913"/>
    </row>
    <row r="456" spans="1:4" s="478" customFormat="1">
      <c r="A456" s="915" t="s">
        <v>2769</v>
      </c>
      <c r="B456" s="567" t="s">
        <v>3435</v>
      </c>
      <c r="C456" s="510" t="s">
        <v>239</v>
      </c>
      <c r="D456" s="916">
        <f>'2. AHS STUKTUR CK'!G3295</f>
        <v>69267</v>
      </c>
    </row>
    <row r="457" spans="1:4" s="478" customFormat="1">
      <c r="A457" s="915" t="s">
        <v>2800</v>
      </c>
      <c r="B457" s="567" t="s">
        <v>3436</v>
      </c>
      <c r="C457" s="510" t="s">
        <v>239</v>
      </c>
      <c r="D457" s="916">
        <f>'2. AHS STUKTUR CK'!G3315</f>
        <v>64141</v>
      </c>
    </row>
    <row r="458" spans="1:4" s="478" customFormat="1">
      <c r="A458" s="915" t="s">
        <v>2801</v>
      </c>
      <c r="B458" s="567" t="s">
        <v>3437</v>
      </c>
      <c r="C458" s="510" t="s">
        <v>239</v>
      </c>
      <c r="D458" s="916">
        <f>'2. AHS STUKTUR CK'!G3334</f>
        <v>69267</v>
      </c>
    </row>
    <row r="459" spans="1:4" s="478" customFormat="1">
      <c r="A459" s="915" t="s">
        <v>2802</v>
      </c>
      <c r="B459" s="567" t="s">
        <v>3438</v>
      </c>
      <c r="C459" s="510" t="s">
        <v>239</v>
      </c>
      <c r="D459" s="916">
        <f>'2. AHS STUKTUR CK'!G3353</f>
        <v>64141</v>
      </c>
    </row>
    <row r="460" spans="1:4" s="478" customFormat="1">
      <c r="A460" s="915" t="s">
        <v>2803</v>
      </c>
      <c r="B460" s="567" t="s">
        <v>3439</v>
      </c>
      <c r="C460" s="510" t="s">
        <v>239</v>
      </c>
      <c r="D460" s="916">
        <f>'2. AHS STUKTUR CK'!G3372</f>
        <v>95183</v>
      </c>
    </row>
    <row r="461" spans="1:4" s="478" customFormat="1">
      <c r="A461" s="915" t="s">
        <v>2804</v>
      </c>
      <c r="B461" s="567" t="s">
        <v>3440</v>
      </c>
      <c r="C461" s="510" t="s">
        <v>3580</v>
      </c>
      <c r="D461" s="916">
        <f>'2. AHS STUKTUR CK'!G3387</f>
        <v>78265</v>
      </c>
    </row>
    <row r="462" spans="1:4" s="478" customFormat="1">
      <c r="A462" s="915" t="s">
        <v>2805</v>
      </c>
      <c r="B462" s="567" t="s">
        <v>3441</v>
      </c>
      <c r="C462" s="510" t="s">
        <v>3580</v>
      </c>
      <c r="D462" s="916">
        <f>'2. AHS STUKTUR CK'!G3403</f>
        <v>68090</v>
      </c>
    </row>
    <row r="463" spans="1:4" s="478" customFormat="1">
      <c r="A463" s="917"/>
      <c r="B463" s="567"/>
      <c r="C463" s="510"/>
      <c r="D463" s="916"/>
    </row>
    <row r="464" spans="1:4" s="914" customFormat="1">
      <c r="A464" s="912" t="s">
        <v>2770</v>
      </c>
      <c r="B464" s="856" t="s">
        <v>3442</v>
      </c>
      <c r="C464" s="852"/>
      <c r="D464" s="913"/>
    </row>
    <row r="465" spans="1:4" s="478" customFormat="1">
      <c r="A465" s="915" t="s">
        <v>2771</v>
      </c>
      <c r="B465" s="567" t="s">
        <v>3443</v>
      </c>
      <c r="C465" s="510" t="s">
        <v>379</v>
      </c>
      <c r="D465" s="916">
        <f>'2. AHS STUKTUR CK'!G3424</f>
        <v>1898820</v>
      </c>
    </row>
    <row r="466" spans="1:4" s="478" customFormat="1">
      <c r="A466" s="915" t="s">
        <v>2797</v>
      </c>
      <c r="B466" s="567" t="s">
        <v>3444</v>
      </c>
      <c r="C466" s="510" t="s">
        <v>379</v>
      </c>
      <c r="D466" s="916">
        <f>'2. AHS STUKTUR CK'!G3444</f>
        <v>2373635</v>
      </c>
    </row>
    <row r="467" spans="1:4" s="478" customFormat="1">
      <c r="A467" s="915" t="s">
        <v>2798</v>
      </c>
      <c r="B467" s="567" t="s">
        <v>3445</v>
      </c>
      <c r="C467" s="510" t="s">
        <v>379</v>
      </c>
      <c r="D467" s="916">
        <f>'2. AHS STUKTUR CK'!G3464</f>
        <v>2848120</v>
      </c>
    </row>
    <row r="468" spans="1:4" s="478" customFormat="1">
      <c r="A468" s="915" t="s">
        <v>2799</v>
      </c>
      <c r="B468" s="567" t="s">
        <v>3446</v>
      </c>
      <c r="C468" s="510" t="s">
        <v>379</v>
      </c>
      <c r="D468" s="916">
        <f>'2. AHS STUKTUR CK'!G3484</f>
        <v>3560150</v>
      </c>
    </row>
    <row r="469" spans="1:4" s="478" customFormat="1">
      <c r="A469" s="917"/>
      <c r="B469" s="567"/>
      <c r="C469" s="510"/>
      <c r="D469" s="916"/>
    </row>
    <row r="470" spans="1:4" s="921" customFormat="1" ht="15.75">
      <c r="A470" s="918" t="s">
        <v>2772</v>
      </c>
      <c r="B470" s="919" t="s">
        <v>3447</v>
      </c>
      <c r="C470" s="852"/>
      <c r="D470" s="920"/>
    </row>
    <row r="471" spans="1:4" s="478" customFormat="1">
      <c r="A471" s="915" t="s">
        <v>2773</v>
      </c>
      <c r="B471" s="567" t="s">
        <v>3448</v>
      </c>
      <c r="C471" s="510" t="s">
        <v>329</v>
      </c>
      <c r="D471" s="916">
        <f>'2. AHS STUKTUR CK'!G3505</f>
        <v>13095</v>
      </c>
    </row>
    <row r="472" spans="1:4" s="478" customFormat="1">
      <c r="A472" s="917"/>
      <c r="B472" s="567"/>
      <c r="C472" s="510"/>
      <c r="D472" s="916"/>
    </row>
    <row r="473" spans="1:4" s="921" customFormat="1" ht="15.75">
      <c r="A473" s="918" t="s">
        <v>2774</v>
      </c>
      <c r="B473" s="919" t="s">
        <v>3449</v>
      </c>
      <c r="C473" s="852"/>
      <c r="D473" s="920"/>
    </row>
    <row r="474" spans="1:4" s="921" customFormat="1" ht="15.75">
      <c r="A474" s="918" t="s">
        <v>2775</v>
      </c>
      <c r="B474" s="919" t="s">
        <v>791</v>
      </c>
      <c r="C474" s="852"/>
      <c r="D474" s="920"/>
    </row>
    <row r="475" spans="1:4" s="914" customFormat="1">
      <c r="A475" s="912" t="s">
        <v>2776</v>
      </c>
      <c r="B475" s="856" t="s">
        <v>3450</v>
      </c>
      <c r="C475" s="852"/>
      <c r="D475" s="913"/>
    </row>
    <row r="476" spans="1:4" s="478" customFormat="1">
      <c r="A476" s="915" t="s">
        <v>2777</v>
      </c>
      <c r="B476" s="567" t="s">
        <v>3451</v>
      </c>
      <c r="C476" s="510" t="s">
        <v>347</v>
      </c>
      <c r="D476" s="916">
        <f>'2. AHS STUKTUR CK'!G3527</f>
        <v>24123</v>
      </c>
    </row>
    <row r="477" spans="1:4" s="478" customFormat="1">
      <c r="A477" s="915" t="s">
        <v>2795</v>
      </c>
      <c r="B477" s="567" t="s">
        <v>3452</v>
      </c>
      <c r="C477" s="510" t="s">
        <v>347</v>
      </c>
      <c r="D477" s="916">
        <f>'2. AHS STUKTUR CK'!G3548</f>
        <v>33058</v>
      </c>
    </row>
    <row r="478" spans="1:4" s="478" customFormat="1">
      <c r="A478" s="915" t="s">
        <v>2796</v>
      </c>
      <c r="B478" s="567" t="s">
        <v>3453</v>
      </c>
      <c r="C478" s="510" t="s">
        <v>379</v>
      </c>
      <c r="D478" s="916">
        <f>'2. AHS STUKTUR CK'!G3567</f>
        <v>36971</v>
      </c>
    </row>
    <row r="479" spans="1:4" s="478" customFormat="1">
      <c r="A479" s="917"/>
      <c r="B479" s="567"/>
      <c r="C479" s="510"/>
      <c r="D479" s="916"/>
    </row>
    <row r="480" spans="1:4" s="921" customFormat="1" ht="15.75">
      <c r="A480" s="918" t="s">
        <v>2778</v>
      </c>
      <c r="B480" s="919" t="s">
        <v>3912</v>
      </c>
      <c r="C480" s="852"/>
      <c r="D480" s="920"/>
    </row>
    <row r="481" spans="1:4" s="478" customFormat="1">
      <c r="A481" s="915" t="s">
        <v>2779</v>
      </c>
      <c r="B481" s="567" t="s">
        <v>3393</v>
      </c>
      <c r="C481" s="510" t="s">
        <v>347</v>
      </c>
      <c r="D481" s="916">
        <f>'2. AHS STUKTUR CK'!G3587</f>
        <v>20302</v>
      </c>
    </row>
    <row r="482" spans="1:4" s="478" customFormat="1">
      <c r="A482" s="915" t="s">
        <v>2780</v>
      </c>
      <c r="B482" s="567" t="s">
        <v>3394</v>
      </c>
      <c r="C482" s="510" t="s">
        <v>347</v>
      </c>
      <c r="D482" s="916">
        <f>'2. AHS STUKTUR CK'!G3605</f>
        <v>24429</v>
      </c>
    </row>
    <row r="483" spans="1:4" s="478" customFormat="1">
      <c r="A483" s="915" t="s">
        <v>2781</v>
      </c>
      <c r="B483" s="567" t="s">
        <v>3395</v>
      </c>
      <c r="C483" s="510" t="s">
        <v>379</v>
      </c>
      <c r="D483" s="916">
        <f>'2. AHS STUKTUR CK'!G3620</f>
        <v>85800</v>
      </c>
    </row>
    <row r="484" spans="1:4" s="478" customFormat="1">
      <c r="A484" s="915" t="s">
        <v>2782</v>
      </c>
      <c r="B484" s="567" t="s">
        <v>3396</v>
      </c>
      <c r="C484" s="510" t="s">
        <v>379</v>
      </c>
      <c r="D484" s="916">
        <f>'2. AHS STUKTUR CK'!G3639</f>
        <v>133397</v>
      </c>
    </row>
    <row r="485" spans="1:4" s="478" customFormat="1" ht="30">
      <c r="A485" s="915" t="s">
        <v>2783</v>
      </c>
      <c r="B485" s="567" t="s">
        <v>3397</v>
      </c>
      <c r="C485" s="510" t="s">
        <v>342</v>
      </c>
      <c r="D485" s="916">
        <f>'2. AHS STUKTUR CK'!G3657</f>
        <v>317971</v>
      </c>
    </row>
    <row r="486" spans="1:4" s="478" customFormat="1" ht="30">
      <c r="A486" s="915" t="s">
        <v>2784</v>
      </c>
      <c r="B486" s="567" t="s">
        <v>3398</v>
      </c>
      <c r="C486" s="510" t="s">
        <v>342</v>
      </c>
      <c r="D486" s="916">
        <f>'2. AHS STUKTUR CK'!G3676</f>
        <v>313219</v>
      </c>
    </row>
    <row r="487" spans="1:4" s="478" customFormat="1" ht="30">
      <c r="A487" s="915" t="s">
        <v>2785</v>
      </c>
      <c r="B487" s="567" t="s">
        <v>3399</v>
      </c>
      <c r="C487" s="510" t="s">
        <v>342</v>
      </c>
      <c r="D487" s="916">
        <f>'2. AHS STUKTUR CK'!G3695</f>
        <v>394416</v>
      </c>
    </row>
    <row r="488" spans="1:4" s="478" customFormat="1" ht="30">
      <c r="A488" s="915" t="s">
        <v>2786</v>
      </c>
      <c r="B488" s="567" t="s">
        <v>3400</v>
      </c>
      <c r="C488" s="510" t="s">
        <v>342</v>
      </c>
      <c r="D488" s="916">
        <f>'2. AHS STUKTUR CK'!G3713</f>
        <v>389664</v>
      </c>
    </row>
    <row r="489" spans="1:4" s="478" customFormat="1" ht="30">
      <c r="A489" s="915" t="s">
        <v>2787</v>
      </c>
      <c r="B489" s="567" t="s">
        <v>3401</v>
      </c>
      <c r="C489" s="510" t="s">
        <v>342</v>
      </c>
      <c r="D489" s="916">
        <f>'2. AHS STUKTUR CK'!G3733</f>
        <v>300679</v>
      </c>
    </row>
    <row r="490" spans="1:4" s="478" customFormat="1" ht="30">
      <c r="A490" s="915" t="s">
        <v>2788</v>
      </c>
      <c r="B490" s="567" t="s">
        <v>3401</v>
      </c>
      <c r="C490" s="510" t="s">
        <v>342</v>
      </c>
      <c r="D490" s="916">
        <f>'2. AHS STUKTUR CK'!G3752</f>
        <v>295927</v>
      </c>
    </row>
    <row r="491" spans="1:4" s="478" customFormat="1" ht="30">
      <c r="A491" s="915" t="s">
        <v>2789</v>
      </c>
      <c r="B491" s="567" t="s">
        <v>3402</v>
      </c>
      <c r="C491" s="510" t="s">
        <v>342</v>
      </c>
      <c r="D491" s="916">
        <f>'2. AHS STUKTUR CK'!G3772</f>
        <v>364584</v>
      </c>
    </row>
    <row r="492" spans="1:4" s="478" customFormat="1" ht="30">
      <c r="A492" s="915" t="s">
        <v>2790</v>
      </c>
      <c r="B492" s="567" t="s">
        <v>3403</v>
      </c>
      <c r="C492" s="510" t="s">
        <v>342</v>
      </c>
      <c r="D492" s="916">
        <f>'2. AHS STUKTUR CK'!G3791</f>
        <v>359832</v>
      </c>
    </row>
    <row r="493" spans="1:4" s="478" customFormat="1">
      <c r="A493" s="915" t="s">
        <v>2791</v>
      </c>
      <c r="B493" s="567" t="s">
        <v>3404</v>
      </c>
      <c r="C493" s="510" t="s">
        <v>342</v>
      </c>
      <c r="D493" s="916">
        <f>'2. AHS STUKTUR CK'!G3811</f>
        <v>97372</v>
      </c>
    </row>
    <row r="494" spans="1:4" s="478" customFormat="1">
      <c r="A494" s="915" t="s">
        <v>2792</v>
      </c>
      <c r="B494" s="567" t="s">
        <v>3405</v>
      </c>
      <c r="C494" s="510" t="s">
        <v>342</v>
      </c>
      <c r="D494" s="916">
        <f>'2. AHS STUKTUR CK'!G3830</f>
        <v>92620</v>
      </c>
    </row>
    <row r="495" spans="1:4" s="478" customFormat="1">
      <c r="A495" s="915" t="s">
        <v>2793</v>
      </c>
      <c r="B495" s="567" t="s">
        <v>3406</v>
      </c>
      <c r="C495" s="510" t="s">
        <v>342</v>
      </c>
      <c r="D495" s="916">
        <f>'2. AHS STUKTUR CK'!G3850</f>
        <v>161254</v>
      </c>
    </row>
    <row r="496" spans="1:4" s="478" customFormat="1">
      <c r="A496" s="915" t="s">
        <v>2794</v>
      </c>
      <c r="B496" s="567" t="s">
        <v>3407</v>
      </c>
      <c r="C496" s="510" t="s">
        <v>342</v>
      </c>
      <c r="D496" s="916">
        <f>'2. AHS STUKTUR CK'!G3870</f>
        <v>156502</v>
      </c>
    </row>
    <row r="497" spans="1:4" s="478" customFormat="1">
      <c r="A497" s="867"/>
      <c r="B497" s="868"/>
      <c r="C497" s="510"/>
      <c r="D497" s="568"/>
    </row>
    <row r="498" spans="1:4" s="478" customFormat="1">
      <c r="A498" s="867"/>
      <c r="B498" s="868"/>
      <c r="C498" s="510"/>
      <c r="D498" s="568"/>
    </row>
    <row r="499" spans="1:4" s="478" customFormat="1">
      <c r="A499" s="867"/>
      <c r="B499" s="868"/>
      <c r="C499" s="510"/>
      <c r="D499" s="568"/>
    </row>
    <row r="500" spans="1:4" s="924" customFormat="1" ht="21">
      <c r="A500" s="922">
        <v>3</v>
      </c>
      <c r="B500" s="851" t="s">
        <v>3582</v>
      </c>
      <c r="C500" s="899"/>
      <c r="D500" s="923"/>
    </row>
    <row r="501" spans="1:4" s="928" customFormat="1" ht="18.75">
      <c r="A501" s="925" t="s">
        <v>2652</v>
      </c>
      <c r="B501" s="926" t="s">
        <v>2426</v>
      </c>
      <c r="C501" s="899"/>
      <c r="D501" s="927"/>
    </row>
    <row r="502" spans="1:4" s="901" customFormat="1">
      <c r="A502" s="929" t="s">
        <v>2653</v>
      </c>
      <c r="B502" s="898" t="s">
        <v>2427</v>
      </c>
      <c r="C502" s="899"/>
      <c r="D502" s="900"/>
    </row>
    <row r="503" spans="1:4" s="478" customFormat="1">
      <c r="A503" s="902" t="s">
        <v>2654</v>
      </c>
      <c r="B503" s="679" t="s">
        <v>2422</v>
      </c>
      <c r="C503" s="510" t="s">
        <v>379</v>
      </c>
      <c r="D503" s="568">
        <f>'3. AHS ARSITEKTURAL'!G20</f>
        <v>305662</v>
      </c>
    </row>
    <row r="504" spans="1:4" s="478" customFormat="1">
      <c r="A504" s="902" t="s">
        <v>2655</v>
      </c>
      <c r="B504" s="679" t="s">
        <v>2420</v>
      </c>
      <c r="C504" s="510" t="s">
        <v>379</v>
      </c>
      <c r="D504" s="568">
        <f>'3. AHS ARSITEKTURAL'!G38</f>
        <v>305662</v>
      </c>
    </row>
    <row r="505" spans="1:4" s="478" customFormat="1">
      <c r="A505" s="902" t="s">
        <v>2656</v>
      </c>
      <c r="B505" s="679" t="s">
        <v>2419</v>
      </c>
      <c r="C505" s="510" t="s">
        <v>379</v>
      </c>
      <c r="D505" s="568">
        <f>'3. AHS ARSITEKTURAL'!G56</f>
        <v>162662</v>
      </c>
    </row>
    <row r="506" spans="1:4" s="478" customFormat="1">
      <c r="A506" s="902" t="s">
        <v>2657</v>
      </c>
      <c r="B506" s="679" t="s">
        <v>2417</v>
      </c>
      <c r="C506" s="510" t="s">
        <v>379</v>
      </c>
      <c r="D506" s="568">
        <f>'3. AHS ARSITEKTURAL'!G75</f>
        <v>162206</v>
      </c>
    </row>
    <row r="507" spans="1:4" s="478" customFormat="1">
      <c r="A507" s="902" t="s">
        <v>2658</v>
      </c>
      <c r="B507" s="679" t="s">
        <v>2414</v>
      </c>
      <c r="C507" s="510" t="s">
        <v>347</v>
      </c>
      <c r="D507" s="568">
        <f>'3. AHS ARSITEKTURAL'!G95</f>
        <v>225126</v>
      </c>
    </row>
    <row r="508" spans="1:4" s="478" customFormat="1">
      <c r="A508" s="902" t="s">
        <v>2659</v>
      </c>
      <c r="B508" s="679" t="s">
        <v>2412</v>
      </c>
      <c r="C508" s="510" t="s">
        <v>347</v>
      </c>
      <c r="D508" s="568">
        <f>'3. AHS ARSITEKTURAL'!G115</f>
        <v>225126</v>
      </c>
    </row>
    <row r="509" spans="1:4" s="478" customFormat="1">
      <c r="A509" s="902" t="s">
        <v>2660</v>
      </c>
      <c r="B509" s="679" t="s">
        <v>2410</v>
      </c>
      <c r="C509" s="510" t="s">
        <v>347</v>
      </c>
      <c r="D509" s="568">
        <f>'3. AHS ARSITEKTURAL'!G135</f>
        <v>214126</v>
      </c>
    </row>
    <row r="510" spans="1:4" s="478" customFormat="1">
      <c r="A510" s="902" t="s">
        <v>2661</v>
      </c>
      <c r="B510" s="679" t="s">
        <v>2408</v>
      </c>
      <c r="C510" s="510" t="s">
        <v>347</v>
      </c>
      <c r="D510" s="568">
        <f>'3. AHS ARSITEKTURAL'!G157</f>
        <v>250976</v>
      </c>
    </row>
    <row r="511" spans="1:4" s="478" customFormat="1">
      <c r="A511" s="902"/>
      <c r="B511" s="679"/>
      <c r="C511" s="510"/>
      <c r="D511" s="568"/>
    </row>
    <row r="512" spans="1:4" s="901" customFormat="1">
      <c r="A512" s="929" t="s">
        <v>2404</v>
      </c>
      <c r="B512" s="898" t="s">
        <v>2405</v>
      </c>
      <c r="C512" s="899"/>
      <c r="D512" s="900"/>
    </row>
    <row r="513" spans="1:4" s="478" customFormat="1" ht="27.75" customHeight="1">
      <c r="A513" s="902" t="s">
        <v>2406</v>
      </c>
      <c r="B513" s="679" t="s">
        <v>2407</v>
      </c>
      <c r="C513" s="510" t="s">
        <v>379</v>
      </c>
      <c r="D513" s="568">
        <f>'3. AHS ARSITEKTURAL'!G177</f>
        <v>36382</v>
      </c>
    </row>
    <row r="514" spans="1:4" s="478" customFormat="1">
      <c r="A514" s="902" t="s">
        <v>2402</v>
      </c>
      <c r="B514" s="679" t="s">
        <v>2403</v>
      </c>
      <c r="C514" s="510" t="s">
        <v>379</v>
      </c>
      <c r="D514" s="568">
        <f>'3. AHS ARSITEKTURAL'!G196</f>
        <v>37482</v>
      </c>
    </row>
    <row r="515" spans="1:4" s="478" customFormat="1">
      <c r="A515" s="902" t="s">
        <v>2662</v>
      </c>
      <c r="B515" s="679" t="s">
        <v>3590</v>
      </c>
      <c r="C515" s="510" t="s">
        <v>379</v>
      </c>
      <c r="D515" s="568">
        <f>'3. AHS ARSITEKTURAL'!G215</f>
        <v>79431</v>
      </c>
    </row>
    <row r="516" spans="1:4" s="478" customFormat="1" ht="27" customHeight="1">
      <c r="A516" s="902" t="s">
        <v>2663</v>
      </c>
      <c r="B516" s="930" t="s">
        <v>3591</v>
      </c>
      <c r="C516" s="510" t="s">
        <v>379</v>
      </c>
      <c r="D516" s="568">
        <f>'3. AHS ARSITEKTURAL'!G234</f>
        <v>38181</v>
      </c>
    </row>
    <row r="517" spans="1:4" s="478" customFormat="1">
      <c r="A517" s="902" t="s">
        <v>2664</v>
      </c>
      <c r="B517" s="567" t="s">
        <v>2665</v>
      </c>
      <c r="C517" s="510" t="s">
        <v>379</v>
      </c>
      <c r="D517" s="568">
        <f>'3. AHS ARSITEKTURAL'!G253</f>
        <v>34551</v>
      </c>
    </row>
    <row r="518" spans="1:4" s="478" customFormat="1">
      <c r="A518" s="902" t="s">
        <v>2666</v>
      </c>
      <c r="B518" s="567" t="s">
        <v>2667</v>
      </c>
      <c r="C518" s="510" t="s">
        <v>379</v>
      </c>
      <c r="D518" s="568">
        <f>'3. AHS ARSITEKTURAL'!G272</f>
        <v>33781</v>
      </c>
    </row>
    <row r="519" spans="1:4" s="478" customFormat="1">
      <c r="A519" s="902" t="s">
        <v>2668</v>
      </c>
      <c r="B519" s="567" t="s">
        <v>2669</v>
      </c>
      <c r="C519" s="510" t="s">
        <v>379</v>
      </c>
      <c r="D519" s="568">
        <f>'3. AHS ARSITEKTURAL'!G291</f>
        <v>34771</v>
      </c>
    </row>
    <row r="520" spans="1:4" s="478" customFormat="1">
      <c r="A520" s="902" t="s">
        <v>2670</v>
      </c>
      <c r="B520" s="567" t="s">
        <v>2671</v>
      </c>
      <c r="C520" s="510" t="s">
        <v>379</v>
      </c>
      <c r="D520" s="568">
        <f>'3. AHS ARSITEKTURAL'!G310</f>
        <v>35541</v>
      </c>
    </row>
    <row r="521" spans="1:4" s="478" customFormat="1">
      <c r="A521" s="902" t="s">
        <v>2672</v>
      </c>
      <c r="B521" s="567" t="s">
        <v>2673</v>
      </c>
      <c r="C521" s="510" t="s">
        <v>379</v>
      </c>
      <c r="D521" s="568">
        <f>'3. AHS ARSITEKTURAL'!G329</f>
        <v>38731</v>
      </c>
    </row>
    <row r="522" spans="1:4" s="478" customFormat="1">
      <c r="A522" s="902" t="s">
        <v>2674</v>
      </c>
      <c r="B522" s="679" t="s">
        <v>2997</v>
      </c>
      <c r="C522" s="510" t="s">
        <v>379</v>
      </c>
      <c r="D522" s="568">
        <f>'3. AHS ARSITEKTURAL'!G348</f>
        <v>34001</v>
      </c>
    </row>
    <row r="523" spans="1:4" s="478" customFormat="1">
      <c r="A523" s="902" t="s">
        <v>2675</v>
      </c>
      <c r="B523" s="679" t="s">
        <v>2998</v>
      </c>
      <c r="C523" s="510" t="s">
        <v>379</v>
      </c>
      <c r="D523" s="568">
        <f>'3. AHS ARSITEKTURAL'!G367</f>
        <v>34111</v>
      </c>
    </row>
    <row r="524" spans="1:4" s="478" customFormat="1">
      <c r="A524" s="902" t="s">
        <v>2676</v>
      </c>
      <c r="B524" s="679" t="s">
        <v>2999</v>
      </c>
      <c r="C524" s="510" t="s">
        <v>379</v>
      </c>
      <c r="D524" s="568">
        <f>'3. AHS ARSITEKTURAL'!G386</f>
        <v>34991</v>
      </c>
    </row>
    <row r="525" spans="1:4" s="478" customFormat="1">
      <c r="A525" s="902" t="s">
        <v>2677</v>
      </c>
      <c r="B525" s="679" t="s">
        <v>3000</v>
      </c>
      <c r="C525" s="510" t="s">
        <v>379</v>
      </c>
      <c r="D525" s="568">
        <f>'3. AHS ARSITEKTURAL'!G405</f>
        <v>35321</v>
      </c>
    </row>
    <row r="526" spans="1:4" s="478" customFormat="1">
      <c r="A526" s="902" t="s">
        <v>2678</v>
      </c>
      <c r="B526" s="679" t="s">
        <v>3001</v>
      </c>
      <c r="C526" s="510" t="s">
        <v>379</v>
      </c>
      <c r="D526" s="568">
        <f>'3. AHS ARSITEKTURAL'!G424</f>
        <v>36201</v>
      </c>
    </row>
    <row r="527" spans="1:4" s="478" customFormat="1">
      <c r="A527" s="902" t="s">
        <v>2679</v>
      </c>
      <c r="B527" s="679" t="s">
        <v>3002</v>
      </c>
      <c r="C527" s="510" t="s">
        <v>347</v>
      </c>
      <c r="D527" s="568">
        <f>'3. AHS ARSITEKTURAL'!G443</f>
        <v>125251</v>
      </c>
    </row>
    <row r="528" spans="1:4" s="478" customFormat="1">
      <c r="A528" s="902" t="s">
        <v>2680</v>
      </c>
      <c r="B528" s="679" t="s">
        <v>3003</v>
      </c>
      <c r="C528" s="510" t="s">
        <v>347</v>
      </c>
      <c r="D528" s="568">
        <f>'3. AHS ARSITEKTURAL'!G462</f>
        <v>121951</v>
      </c>
    </row>
    <row r="529" spans="1:4" s="478" customFormat="1">
      <c r="A529" s="902" t="s">
        <v>2681</v>
      </c>
      <c r="B529" s="679" t="s">
        <v>3004</v>
      </c>
      <c r="C529" s="510" t="s">
        <v>347</v>
      </c>
      <c r="D529" s="568">
        <f>'3. AHS ARSITEKTURAL'!G481</f>
        <v>120851</v>
      </c>
    </row>
    <row r="530" spans="1:4" s="478" customFormat="1">
      <c r="A530" s="902" t="s">
        <v>2682</v>
      </c>
      <c r="B530" s="679" t="s">
        <v>3005</v>
      </c>
      <c r="C530" s="510" t="s">
        <v>347</v>
      </c>
      <c r="D530" s="568">
        <f>'3. AHS ARSITEKTURAL'!G500</f>
        <v>110951</v>
      </c>
    </row>
    <row r="531" spans="1:4" s="478" customFormat="1">
      <c r="A531" s="902" t="s">
        <v>2683</v>
      </c>
      <c r="B531" s="679" t="s">
        <v>3006</v>
      </c>
      <c r="C531" s="510" t="s">
        <v>347</v>
      </c>
      <c r="D531" s="568">
        <f>'3. AHS ARSITEKTURAL'!G519</f>
        <v>112051</v>
      </c>
    </row>
    <row r="532" spans="1:4" s="478" customFormat="1">
      <c r="A532" s="902" t="s">
        <v>2684</v>
      </c>
      <c r="B532" s="679" t="s">
        <v>3007</v>
      </c>
      <c r="C532" s="510" t="s">
        <v>347</v>
      </c>
      <c r="D532" s="568">
        <f>'3. AHS ARSITEKTURAL'!G538</f>
        <v>112051</v>
      </c>
    </row>
    <row r="533" spans="1:4" s="478" customFormat="1">
      <c r="A533" s="902" t="s">
        <v>2685</v>
      </c>
      <c r="B533" s="679" t="s">
        <v>3008</v>
      </c>
      <c r="C533" s="510" t="s">
        <v>347</v>
      </c>
      <c r="D533" s="568">
        <f>'3. AHS ARSITEKTURAL'!G557</f>
        <v>110951</v>
      </c>
    </row>
    <row r="534" spans="1:4" s="478" customFormat="1">
      <c r="A534" s="902" t="s">
        <v>2686</v>
      </c>
      <c r="B534" s="679" t="s">
        <v>3009</v>
      </c>
      <c r="C534" s="510" t="s">
        <v>347</v>
      </c>
      <c r="D534" s="568">
        <f>'3. AHS ARSITEKTURAL'!G576</f>
        <v>110951</v>
      </c>
    </row>
    <row r="535" spans="1:4" s="478" customFormat="1">
      <c r="A535" s="902" t="s">
        <v>2687</v>
      </c>
      <c r="B535" s="679" t="s">
        <v>3010</v>
      </c>
      <c r="C535" s="510" t="s">
        <v>347</v>
      </c>
      <c r="D535" s="568">
        <f>'3. AHS ARSITEKTURAL'!G595</f>
        <v>110951</v>
      </c>
    </row>
    <row r="536" spans="1:4" s="478" customFormat="1">
      <c r="A536" s="902"/>
      <c r="B536" s="679"/>
      <c r="C536" s="510"/>
      <c r="D536" s="568"/>
    </row>
    <row r="537" spans="1:4" s="901" customFormat="1">
      <c r="A537" s="929" t="s">
        <v>2688</v>
      </c>
      <c r="B537" s="898" t="s">
        <v>3011</v>
      </c>
      <c r="C537" s="899"/>
      <c r="D537" s="900"/>
    </row>
    <row r="538" spans="1:4" s="478" customFormat="1">
      <c r="A538" s="902" t="s">
        <v>2689</v>
      </c>
      <c r="B538" s="679" t="s">
        <v>3012</v>
      </c>
      <c r="C538" s="510" t="s">
        <v>379</v>
      </c>
      <c r="D538" s="568">
        <f>'3. AHS ARSITEKTURAL'!G615</f>
        <v>32450</v>
      </c>
    </row>
    <row r="539" spans="1:4" s="478" customFormat="1">
      <c r="A539" s="902" t="s">
        <v>2690</v>
      </c>
      <c r="B539" s="679" t="s">
        <v>3013</v>
      </c>
      <c r="C539" s="510" t="s">
        <v>379</v>
      </c>
      <c r="D539" s="568">
        <f>'3. AHS ARSITEKTURAL'!G634</f>
        <v>166595</v>
      </c>
    </row>
    <row r="540" spans="1:4" s="478" customFormat="1">
      <c r="A540" s="902" t="s">
        <v>2691</v>
      </c>
      <c r="B540" s="679" t="s">
        <v>3014</v>
      </c>
      <c r="C540" s="510" t="s">
        <v>379</v>
      </c>
      <c r="D540" s="568">
        <f>'3. AHS ARSITEKTURAL'!G653</f>
        <v>397661</v>
      </c>
    </row>
    <row r="541" spans="1:4" s="478" customFormat="1">
      <c r="A541" s="902" t="s">
        <v>2692</v>
      </c>
      <c r="B541" s="679" t="s">
        <v>3015</v>
      </c>
      <c r="C541" s="510" t="s">
        <v>379</v>
      </c>
      <c r="D541" s="568">
        <f>'3. AHS ARSITEKTURAL'!G672</f>
        <v>35723</v>
      </c>
    </row>
    <row r="542" spans="1:4" s="478" customFormat="1">
      <c r="A542" s="902" t="s">
        <v>2693</v>
      </c>
      <c r="B542" s="679" t="s">
        <v>3016</v>
      </c>
      <c r="C542" s="510" t="s">
        <v>379</v>
      </c>
      <c r="D542" s="568">
        <f>'3. AHS ARSITEKTURAL'!G691</f>
        <v>129978</v>
      </c>
    </row>
    <row r="543" spans="1:4" s="478" customFormat="1">
      <c r="A543" s="902" t="s">
        <v>2694</v>
      </c>
      <c r="B543" s="679" t="s">
        <v>3017</v>
      </c>
      <c r="C543" s="510" t="s">
        <v>379</v>
      </c>
      <c r="D543" s="568">
        <f>'3. AHS ARSITEKTURAL'!G712</f>
        <v>104830</v>
      </c>
    </row>
    <row r="544" spans="1:4" s="478" customFormat="1">
      <c r="A544" s="902" t="s">
        <v>2695</v>
      </c>
      <c r="B544" s="679" t="s">
        <v>3018</v>
      </c>
      <c r="C544" s="510" t="s">
        <v>379</v>
      </c>
      <c r="D544" s="568">
        <f>'3. AHS ARSITEKTURAL'!G731</f>
        <v>42108</v>
      </c>
    </row>
    <row r="545" spans="1:4" s="478" customFormat="1">
      <c r="A545" s="902" t="s">
        <v>2696</v>
      </c>
      <c r="B545" s="679" t="s">
        <v>3019</v>
      </c>
      <c r="C545" s="510" t="s">
        <v>379</v>
      </c>
      <c r="D545" s="568">
        <f>'3. AHS ARSITEKTURAL'!G750</f>
        <v>32296</v>
      </c>
    </row>
    <row r="546" spans="1:4" s="478" customFormat="1">
      <c r="A546" s="902" t="s">
        <v>2697</v>
      </c>
      <c r="B546" s="679" t="s">
        <v>3020</v>
      </c>
      <c r="C546" s="510"/>
      <c r="D546" s="568"/>
    </row>
    <row r="547" spans="1:4" s="478" customFormat="1">
      <c r="A547" s="902" t="s">
        <v>2698</v>
      </c>
      <c r="B547" s="679" t="s">
        <v>3021</v>
      </c>
      <c r="C547" s="510" t="s">
        <v>379</v>
      </c>
      <c r="D547" s="568">
        <f>'3. AHS ARSITEKTURAL'!G770</f>
        <v>64460</v>
      </c>
    </row>
    <row r="548" spans="1:4" s="478" customFormat="1">
      <c r="A548" s="902" t="s">
        <v>2699</v>
      </c>
      <c r="B548" s="679" t="s">
        <v>3022</v>
      </c>
      <c r="C548" s="510" t="s">
        <v>379</v>
      </c>
      <c r="D548" s="568">
        <f>'3. AHS ARSITEKTURAL'!G789</f>
        <v>64460</v>
      </c>
    </row>
    <row r="549" spans="1:4" s="478" customFormat="1">
      <c r="A549" s="902" t="s">
        <v>2700</v>
      </c>
      <c r="B549" s="679" t="s">
        <v>3023</v>
      </c>
      <c r="C549" s="510" t="s">
        <v>379</v>
      </c>
      <c r="D549" s="568">
        <f>'3. AHS ARSITEKTURAL'!G808</f>
        <v>64460</v>
      </c>
    </row>
    <row r="550" spans="1:4" s="478" customFormat="1">
      <c r="A550" s="902" t="s">
        <v>2701</v>
      </c>
      <c r="B550" s="679" t="s">
        <v>3024</v>
      </c>
      <c r="C550" s="510" t="s">
        <v>347</v>
      </c>
      <c r="D550" s="568">
        <f>'3. AHS ARSITEKTURAL'!G827</f>
        <v>33451</v>
      </c>
    </row>
    <row r="551" spans="1:4" s="478" customFormat="1">
      <c r="A551" s="902" t="s">
        <v>2702</v>
      </c>
      <c r="B551" s="679" t="s">
        <v>3025</v>
      </c>
      <c r="C551" s="510" t="s">
        <v>347</v>
      </c>
      <c r="D551" s="568">
        <f>'3. AHS ARSITEKTURAL'!G846</f>
        <v>213246</v>
      </c>
    </row>
    <row r="552" spans="1:4" s="478" customFormat="1">
      <c r="A552" s="902" t="s">
        <v>2703</v>
      </c>
      <c r="B552" s="679" t="s">
        <v>3026</v>
      </c>
      <c r="C552" s="510" t="s">
        <v>347</v>
      </c>
      <c r="D552" s="568">
        <f>'3. AHS ARSITEKTURAL'!G865</f>
        <v>65901</v>
      </c>
    </row>
    <row r="553" spans="1:4" s="478" customFormat="1">
      <c r="A553" s="902" t="s">
        <v>2704</v>
      </c>
      <c r="B553" s="679" t="s">
        <v>3027</v>
      </c>
      <c r="C553" s="510" t="s">
        <v>347</v>
      </c>
      <c r="D553" s="568">
        <f>'3. AHS ARSITEKTURAL'!G885</f>
        <v>83539</v>
      </c>
    </row>
    <row r="554" spans="1:4" s="478" customFormat="1">
      <c r="A554" s="902" t="s">
        <v>2705</v>
      </c>
      <c r="B554" s="679" t="s">
        <v>3028</v>
      </c>
      <c r="C554" s="510" t="s">
        <v>347</v>
      </c>
      <c r="D554" s="568">
        <f>'3. AHS ARSITEKTURAL'!G904</f>
        <v>68475</v>
      </c>
    </row>
    <row r="555" spans="1:4" s="478" customFormat="1">
      <c r="A555" s="902"/>
      <c r="B555" s="679"/>
      <c r="C555" s="510"/>
      <c r="D555" s="568"/>
    </row>
    <row r="556" spans="1:4" s="901" customFormat="1">
      <c r="A556" s="929" t="s">
        <v>2706</v>
      </c>
      <c r="B556" s="898" t="s">
        <v>3029</v>
      </c>
      <c r="C556" s="899"/>
      <c r="D556" s="900"/>
    </row>
    <row r="557" spans="1:4" s="478" customFormat="1">
      <c r="A557" s="902" t="s">
        <v>2707</v>
      </c>
      <c r="B557" s="679" t="s">
        <v>3030</v>
      </c>
      <c r="C557" s="510" t="s">
        <v>379</v>
      </c>
      <c r="D557" s="568">
        <f>'3. AHS ARSITEKTURAL'!G923</f>
        <v>28446</v>
      </c>
    </row>
    <row r="558" spans="1:4" s="478" customFormat="1">
      <c r="A558" s="902" t="s">
        <v>2708</v>
      </c>
      <c r="B558" s="679" t="s">
        <v>3031</v>
      </c>
      <c r="C558" s="510" t="s">
        <v>379</v>
      </c>
      <c r="D558" s="568">
        <f>'3. AHS ARSITEKTURAL'!G942</f>
        <v>50149</v>
      </c>
    </row>
    <row r="559" spans="1:4" s="478" customFormat="1">
      <c r="A559" s="902" t="s">
        <v>2709</v>
      </c>
      <c r="B559" s="679" t="s">
        <v>3032</v>
      </c>
      <c r="C559" s="510" t="s">
        <v>379</v>
      </c>
      <c r="D559" s="568">
        <f>'3. AHS ARSITEKTURAL'!G960</f>
        <v>32549</v>
      </c>
    </row>
    <row r="560" spans="1:4" s="478" customFormat="1">
      <c r="A560" s="902"/>
      <c r="B560" s="679"/>
      <c r="C560" s="510"/>
      <c r="D560" s="568"/>
    </row>
    <row r="561" spans="1:4" s="901" customFormat="1">
      <c r="A561" s="929" t="s">
        <v>2710</v>
      </c>
      <c r="B561" s="898" t="s">
        <v>3034</v>
      </c>
      <c r="C561" s="899"/>
      <c r="D561" s="900"/>
    </row>
    <row r="562" spans="1:4" s="478" customFormat="1">
      <c r="A562" s="902" t="s">
        <v>2711</v>
      </c>
      <c r="B562" s="679" t="s">
        <v>3035</v>
      </c>
      <c r="C562" s="510" t="s">
        <v>347</v>
      </c>
      <c r="D562" s="568">
        <f>'3. AHS ARSITEKTURAL'!G981</f>
        <v>71698</v>
      </c>
    </row>
    <row r="563" spans="1:4" s="478" customFormat="1">
      <c r="A563" s="902" t="s">
        <v>2712</v>
      </c>
      <c r="B563" s="679" t="s">
        <v>3036</v>
      </c>
      <c r="C563" s="510" t="s">
        <v>347</v>
      </c>
      <c r="D563" s="568">
        <f>'3. AHS ARSITEKTURAL'!G1001</f>
        <v>90310</v>
      </c>
    </row>
    <row r="564" spans="1:4" s="478" customFormat="1">
      <c r="A564" s="902" t="s">
        <v>2713</v>
      </c>
      <c r="B564" s="679" t="s">
        <v>3037</v>
      </c>
      <c r="C564" s="510" t="s">
        <v>347</v>
      </c>
      <c r="D564" s="568">
        <f>'3. AHS ARSITEKTURAL'!G1020</f>
        <v>49992</v>
      </c>
    </row>
    <row r="565" spans="1:4" s="478" customFormat="1">
      <c r="A565" s="902" t="s">
        <v>2714</v>
      </c>
      <c r="B565" s="679" t="s">
        <v>3038</v>
      </c>
      <c r="C565" s="510" t="s">
        <v>347</v>
      </c>
      <c r="D565" s="568">
        <f>'3. AHS ARSITEKTURAL'!G1039</f>
        <v>49445</v>
      </c>
    </row>
    <row r="566" spans="1:4" s="478" customFormat="1">
      <c r="A566" s="902" t="s">
        <v>2715</v>
      </c>
      <c r="B566" s="679" t="s">
        <v>3039</v>
      </c>
      <c r="C566" s="510" t="s">
        <v>347</v>
      </c>
      <c r="D566" s="568">
        <f>'3. AHS ARSITEKTURAL'!G1058</f>
        <v>60874</v>
      </c>
    </row>
    <row r="567" spans="1:4" s="478" customFormat="1">
      <c r="A567" s="902" t="s">
        <v>2716</v>
      </c>
      <c r="B567" s="679" t="s">
        <v>3040</v>
      </c>
      <c r="C567" s="510" t="s">
        <v>347</v>
      </c>
      <c r="D567" s="568">
        <f>'3. AHS ARSITEKTURAL'!G1077</f>
        <v>60874</v>
      </c>
    </row>
    <row r="568" spans="1:4" s="478" customFormat="1">
      <c r="A568" s="902"/>
      <c r="B568" s="679"/>
      <c r="C568" s="510"/>
      <c r="D568" s="568"/>
    </row>
    <row r="569" spans="1:4" s="901" customFormat="1">
      <c r="A569" s="929" t="s">
        <v>2717</v>
      </c>
      <c r="B569" s="898" t="s">
        <v>3033</v>
      </c>
      <c r="C569" s="899"/>
      <c r="D569" s="900"/>
    </row>
    <row r="570" spans="1:4" s="478" customFormat="1">
      <c r="A570" s="902" t="s">
        <v>2718</v>
      </c>
      <c r="B570" s="679" t="s">
        <v>3041</v>
      </c>
      <c r="C570" s="510" t="s">
        <v>379</v>
      </c>
      <c r="D570" s="568">
        <f>'3. AHS ARSITEKTURAL'!G1097</f>
        <v>29865</v>
      </c>
    </row>
    <row r="571" spans="1:4" s="478" customFormat="1">
      <c r="A571" s="902" t="s">
        <v>2719</v>
      </c>
      <c r="B571" s="679" t="s">
        <v>3042</v>
      </c>
      <c r="C571" s="510" t="s">
        <v>379</v>
      </c>
      <c r="D571" s="568">
        <f>'3. AHS ARSITEKTURAL'!G1115</f>
        <v>45155</v>
      </c>
    </row>
    <row r="572" spans="1:4" s="478" customFormat="1">
      <c r="A572" s="902" t="s">
        <v>2720</v>
      </c>
      <c r="B572" s="679" t="s">
        <v>3043</v>
      </c>
      <c r="C572" s="510" t="s">
        <v>379</v>
      </c>
      <c r="D572" s="568">
        <f>'3. AHS ARSITEKTURAL'!G1133</f>
        <v>45155</v>
      </c>
    </row>
    <row r="573" spans="1:4" s="478" customFormat="1">
      <c r="A573" s="902" t="s">
        <v>2721</v>
      </c>
      <c r="B573" s="679" t="s">
        <v>3044</v>
      </c>
      <c r="C573" s="510" t="s">
        <v>379</v>
      </c>
      <c r="D573" s="568">
        <f>'3. AHS ARSITEKTURAL'!G1151</f>
        <v>45155</v>
      </c>
    </row>
    <row r="574" spans="1:4" s="478" customFormat="1">
      <c r="A574" s="902"/>
      <c r="B574" s="679"/>
      <c r="C574" s="510"/>
      <c r="D574" s="568"/>
    </row>
    <row r="575" spans="1:4" s="901" customFormat="1">
      <c r="A575" s="929" t="s">
        <v>2722</v>
      </c>
      <c r="B575" s="898" t="s">
        <v>3045</v>
      </c>
      <c r="C575" s="899"/>
      <c r="D575" s="900"/>
    </row>
    <row r="576" spans="1:4" s="901" customFormat="1">
      <c r="A576" s="929" t="s">
        <v>2723</v>
      </c>
      <c r="B576" s="898" t="s">
        <v>3046</v>
      </c>
      <c r="C576" s="899"/>
      <c r="D576" s="900"/>
    </row>
    <row r="577" spans="1:4" s="478" customFormat="1">
      <c r="A577" s="902" t="s">
        <v>2724</v>
      </c>
      <c r="B577" s="567" t="s">
        <v>2725</v>
      </c>
      <c r="C577" s="510" t="s">
        <v>379</v>
      </c>
      <c r="D577" s="568">
        <f>'3. AHS ARSITEKTURAL'!G1171</f>
        <v>167860</v>
      </c>
    </row>
    <row r="578" spans="1:4" s="478" customFormat="1">
      <c r="A578" s="902" t="s">
        <v>2726</v>
      </c>
      <c r="B578" s="567" t="s">
        <v>2727</v>
      </c>
      <c r="C578" s="510" t="s">
        <v>379</v>
      </c>
      <c r="D578" s="568">
        <f>'3. AHS ARSITEKTURAL'!G1189</f>
        <v>99660</v>
      </c>
    </row>
    <row r="579" spans="1:4" s="478" customFormat="1">
      <c r="A579" s="902" t="s">
        <v>2728</v>
      </c>
      <c r="B579" s="567" t="s">
        <v>2729</v>
      </c>
      <c r="C579" s="510" t="s">
        <v>379</v>
      </c>
      <c r="D579" s="568">
        <f>'3. AHS ARSITEKTURAL'!G1207</f>
        <v>46376</v>
      </c>
    </row>
    <row r="580" spans="1:4" s="478" customFormat="1">
      <c r="A580" s="902" t="s">
        <v>2730</v>
      </c>
      <c r="B580" s="567" t="s">
        <v>2731</v>
      </c>
      <c r="C580" s="510" t="s">
        <v>379</v>
      </c>
      <c r="D580" s="568">
        <f>'3. AHS ARSITEKTURAL'!G1228</f>
        <v>191224</v>
      </c>
    </row>
    <row r="581" spans="1:4" s="478" customFormat="1">
      <c r="A581" s="902"/>
      <c r="B581" s="567"/>
      <c r="C581" s="510"/>
      <c r="D581" s="568"/>
    </row>
    <row r="582" spans="1:4" s="901" customFormat="1">
      <c r="A582" s="929" t="s">
        <v>2732</v>
      </c>
      <c r="B582" s="898" t="s">
        <v>3047</v>
      </c>
      <c r="C582" s="899"/>
      <c r="D582" s="900"/>
    </row>
    <row r="583" spans="1:4" s="478" customFormat="1">
      <c r="A583" s="902" t="s">
        <v>2733</v>
      </c>
      <c r="B583" s="567" t="s">
        <v>2734</v>
      </c>
      <c r="C583" s="510" t="s">
        <v>379</v>
      </c>
      <c r="D583" s="568">
        <f>'3. AHS ARSITEKTURAL'!G1248</f>
        <v>25663</v>
      </c>
    </row>
    <row r="584" spans="1:4" s="478" customFormat="1">
      <c r="A584" s="902" t="s">
        <v>2735</v>
      </c>
      <c r="B584" s="679" t="s">
        <v>3048</v>
      </c>
      <c r="C584" s="510"/>
      <c r="D584" s="568"/>
    </row>
    <row r="585" spans="1:4" s="478" customFormat="1">
      <c r="A585" s="902" t="s">
        <v>2736</v>
      </c>
      <c r="B585" s="679" t="s">
        <v>3049</v>
      </c>
      <c r="C585" s="510" t="s">
        <v>379</v>
      </c>
      <c r="D585" s="568">
        <f>'3. AHS ARSITEKTURAL'!G1268</f>
        <v>29931</v>
      </c>
    </row>
    <row r="586" spans="1:4" s="478" customFormat="1">
      <c r="A586" s="902" t="s">
        <v>2737</v>
      </c>
      <c r="B586" s="679" t="s">
        <v>3059</v>
      </c>
      <c r="C586" s="510" t="s">
        <v>379</v>
      </c>
      <c r="D586" s="568">
        <f>'3. AHS ARSITEKTURAL'!G1287</f>
        <v>29931</v>
      </c>
    </row>
    <row r="587" spans="1:4" s="478" customFormat="1">
      <c r="A587" s="902" t="s">
        <v>2738</v>
      </c>
      <c r="B587" s="679" t="s">
        <v>3050</v>
      </c>
      <c r="C587" s="510" t="s">
        <v>379</v>
      </c>
      <c r="D587" s="568">
        <f>'3. AHS ARSITEKTURAL'!G1306</f>
        <v>29931</v>
      </c>
    </row>
    <row r="588" spans="1:4" s="478" customFormat="1">
      <c r="A588" s="902" t="s">
        <v>2739</v>
      </c>
      <c r="B588" s="679" t="s">
        <v>3051</v>
      </c>
      <c r="C588" s="510"/>
      <c r="D588" s="568"/>
    </row>
    <row r="589" spans="1:4" s="478" customFormat="1">
      <c r="A589" s="902" t="s">
        <v>2740</v>
      </c>
      <c r="B589" s="679" t="s">
        <v>3052</v>
      </c>
      <c r="C589" s="510" t="s">
        <v>379</v>
      </c>
      <c r="D589" s="568">
        <f>'3. AHS ARSITEKTURAL'!G1326</f>
        <v>34331</v>
      </c>
    </row>
    <row r="590" spans="1:4" s="478" customFormat="1">
      <c r="A590" s="902" t="s">
        <v>2741</v>
      </c>
      <c r="B590" s="679" t="s">
        <v>3053</v>
      </c>
      <c r="C590" s="510" t="s">
        <v>379</v>
      </c>
      <c r="D590" s="568">
        <f>'3. AHS ARSITEKTURAL'!G1345</f>
        <v>34331</v>
      </c>
    </row>
    <row r="591" spans="1:4" s="478" customFormat="1">
      <c r="A591" s="902" t="s">
        <v>2742</v>
      </c>
      <c r="B591" s="679" t="s">
        <v>3054</v>
      </c>
      <c r="C591" s="510" t="s">
        <v>379</v>
      </c>
      <c r="D591" s="568">
        <f>'3. AHS ARSITEKTURAL'!G1364</f>
        <v>34331</v>
      </c>
    </row>
    <row r="592" spans="1:4" s="478" customFormat="1">
      <c r="A592" s="902" t="s">
        <v>2743</v>
      </c>
      <c r="B592" s="679" t="s">
        <v>3055</v>
      </c>
      <c r="C592" s="510" t="s">
        <v>379</v>
      </c>
      <c r="D592" s="568">
        <f>'3. AHS ARSITEKTURAL'!G1383</f>
        <v>239349</v>
      </c>
    </row>
    <row r="593" spans="1:4" s="478" customFormat="1">
      <c r="A593" s="902" t="s">
        <v>2744</v>
      </c>
      <c r="B593" s="679" t="s">
        <v>3056</v>
      </c>
      <c r="C593" s="510" t="s">
        <v>347</v>
      </c>
      <c r="D593" s="568">
        <f>'3. AHS ARSITEKTURAL'!G1402</f>
        <v>19673</v>
      </c>
    </row>
    <row r="594" spans="1:4" s="478" customFormat="1">
      <c r="A594" s="902" t="s">
        <v>2745</v>
      </c>
      <c r="B594" s="679" t="s">
        <v>3057</v>
      </c>
      <c r="C594" s="510" t="s">
        <v>347</v>
      </c>
      <c r="D594" s="568">
        <f>'3. AHS ARSITEKTURAL'!G1421</f>
        <v>19673</v>
      </c>
    </row>
    <row r="595" spans="1:4" s="478" customFormat="1">
      <c r="A595" s="902" t="s">
        <v>2746</v>
      </c>
      <c r="B595" s="679" t="s">
        <v>3058</v>
      </c>
      <c r="C595" s="510" t="s">
        <v>379</v>
      </c>
      <c r="D595" s="568">
        <f>'3. AHS ARSITEKTURAL'!G1440</f>
        <v>49285</v>
      </c>
    </row>
    <row r="596" spans="1:4" s="478" customFormat="1">
      <c r="A596" s="902"/>
      <c r="B596" s="679"/>
      <c r="C596" s="510"/>
      <c r="D596" s="568"/>
    </row>
    <row r="597" spans="1:4" s="901" customFormat="1">
      <c r="A597" s="929" t="s">
        <v>2747</v>
      </c>
      <c r="B597" s="898" t="s">
        <v>3060</v>
      </c>
      <c r="C597" s="899"/>
      <c r="D597" s="900"/>
    </row>
    <row r="598" spans="1:4" s="478" customFormat="1">
      <c r="A598" s="902" t="s">
        <v>2748</v>
      </c>
      <c r="B598" s="679" t="s">
        <v>3061</v>
      </c>
      <c r="C598" s="510" t="s">
        <v>379</v>
      </c>
      <c r="D598" s="568">
        <f>'3. AHS ARSITEKTURAL'!G1460</f>
        <v>129899</v>
      </c>
    </row>
    <row r="599" spans="1:4" s="478" customFormat="1">
      <c r="A599" s="902" t="s">
        <v>2750</v>
      </c>
      <c r="B599" s="931" t="s">
        <v>3581</v>
      </c>
      <c r="C599" s="510" t="s">
        <v>379</v>
      </c>
      <c r="D599" s="568">
        <f>'3. AHS ARSITEKTURAL'!G1479</f>
        <v>76065</v>
      </c>
    </row>
    <row r="600" spans="1:4" s="478" customFormat="1">
      <c r="A600" s="902" t="s">
        <v>2751</v>
      </c>
      <c r="B600" s="679" t="s">
        <v>3062</v>
      </c>
      <c r="C600" s="510" t="s">
        <v>379</v>
      </c>
      <c r="D600" s="568">
        <f>'3. AHS ARSITEKTURAL'!G1498</f>
        <v>81579</v>
      </c>
    </row>
    <row r="601" spans="1:4" s="478" customFormat="1">
      <c r="A601" s="566"/>
      <c r="B601" s="567"/>
      <c r="C601" s="510"/>
      <c r="D601" s="568"/>
    </row>
    <row r="602" spans="1:4" s="901" customFormat="1">
      <c r="A602" s="929" t="s">
        <v>2752</v>
      </c>
      <c r="B602" s="898" t="s">
        <v>3063</v>
      </c>
      <c r="C602" s="899"/>
      <c r="D602" s="900"/>
    </row>
    <row r="603" spans="1:4" s="901" customFormat="1">
      <c r="A603" s="929" t="s">
        <v>2753</v>
      </c>
      <c r="B603" s="898" t="s">
        <v>3064</v>
      </c>
      <c r="C603" s="899"/>
      <c r="D603" s="900"/>
    </row>
    <row r="604" spans="1:4" s="478" customFormat="1">
      <c r="A604" s="902" t="s">
        <v>3131</v>
      </c>
      <c r="B604" s="679" t="s">
        <v>3141</v>
      </c>
      <c r="C604" s="510" t="s">
        <v>379</v>
      </c>
      <c r="D604" s="568">
        <f>'3. AHS ARSITEKTURAL'!G1520</f>
        <v>2143064</v>
      </c>
    </row>
    <row r="605" spans="1:4" s="478" customFormat="1">
      <c r="A605" s="902" t="s">
        <v>3132</v>
      </c>
      <c r="B605" s="679" t="s">
        <v>3142</v>
      </c>
      <c r="C605" s="510" t="s">
        <v>379</v>
      </c>
      <c r="D605" s="568">
        <f>'3. AHS ARSITEKTURAL'!G1540</f>
        <v>2027135</v>
      </c>
    </row>
    <row r="606" spans="1:4" s="478" customFormat="1">
      <c r="A606" s="902" t="s">
        <v>3133</v>
      </c>
      <c r="B606" s="679" t="s">
        <v>3143</v>
      </c>
      <c r="C606" s="510" t="s">
        <v>379</v>
      </c>
      <c r="D606" s="568">
        <f>'3. AHS ARSITEKTURAL'!G1560</f>
        <v>1956757</v>
      </c>
    </row>
    <row r="607" spans="1:4" s="478" customFormat="1">
      <c r="A607" s="902" t="s">
        <v>3134</v>
      </c>
      <c r="B607" s="679" t="s">
        <v>3144</v>
      </c>
      <c r="C607" s="510" t="s">
        <v>379</v>
      </c>
      <c r="D607" s="568">
        <f>'3. AHS ARSITEKTURAL'!G1580</f>
        <v>1909006</v>
      </c>
    </row>
    <row r="608" spans="1:4" s="478" customFormat="1">
      <c r="A608" s="902" t="s">
        <v>3135</v>
      </c>
      <c r="B608" s="679" t="s">
        <v>3145</v>
      </c>
      <c r="C608" s="510" t="s">
        <v>379</v>
      </c>
      <c r="D608" s="568">
        <f>'3. AHS ARSITEKTURAL'!G1600</f>
        <v>1868526</v>
      </c>
    </row>
    <row r="609" spans="1:4" s="478" customFormat="1">
      <c r="A609" s="902" t="s">
        <v>3136</v>
      </c>
      <c r="B609" s="679" t="s">
        <v>3146</v>
      </c>
      <c r="C609" s="510" t="s">
        <v>379</v>
      </c>
      <c r="D609" s="568">
        <f>'3. AHS ARSITEKTURAL'!G1620</f>
        <v>1040754</v>
      </c>
    </row>
    <row r="610" spans="1:4" s="478" customFormat="1">
      <c r="A610" s="902" t="s">
        <v>3137</v>
      </c>
      <c r="B610" s="679" t="s">
        <v>3147</v>
      </c>
      <c r="C610" s="510" t="s">
        <v>379</v>
      </c>
      <c r="D610" s="568">
        <f>'3. AHS ARSITEKTURAL'!G1640</f>
        <v>990396</v>
      </c>
    </row>
    <row r="611" spans="1:4" s="478" customFormat="1">
      <c r="A611" s="902" t="s">
        <v>3138</v>
      </c>
      <c r="B611" s="679" t="s">
        <v>3148</v>
      </c>
      <c r="C611" s="510" t="s">
        <v>379</v>
      </c>
      <c r="D611" s="568">
        <f>'3. AHS ARSITEKTURAL'!G1660</f>
        <v>958859</v>
      </c>
    </row>
    <row r="612" spans="1:4" s="478" customFormat="1">
      <c r="A612" s="902" t="s">
        <v>3139</v>
      </c>
      <c r="B612" s="679" t="s">
        <v>3149</v>
      </c>
      <c r="C612" s="510" t="s">
        <v>379</v>
      </c>
      <c r="D612" s="568">
        <f>'3. AHS ARSITEKTURAL'!G1680</f>
        <v>938861</v>
      </c>
    </row>
    <row r="613" spans="1:4" s="478" customFormat="1">
      <c r="A613" s="902" t="s">
        <v>3140</v>
      </c>
      <c r="B613" s="679" t="s">
        <v>3150</v>
      </c>
      <c r="C613" s="510" t="s">
        <v>379</v>
      </c>
      <c r="D613" s="568">
        <f>'3. AHS ARSITEKTURAL'!G1700</f>
        <v>923945</v>
      </c>
    </row>
    <row r="614" spans="1:4" s="478" customFormat="1">
      <c r="A614" s="566"/>
      <c r="B614" s="567"/>
      <c r="C614" s="510"/>
      <c r="D614" s="568"/>
    </row>
    <row r="615" spans="1:4" s="901" customFormat="1">
      <c r="A615" s="929" t="s">
        <v>2820</v>
      </c>
      <c r="B615" s="898" t="s">
        <v>3157</v>
      </c>
      <c r="C615" s="899"/>
      <c r="D615" s="900"/>
    </row>
    <row r="616" spans="1:4" s="478" customFormat="1">
      <c r="A616" s="902" t="s">
        <v>3125</v>
      </c>
      <c r="B616" s="679" t="s">
        <v>3151</v>
      </c>
      <c r="C616" s="510" t="s">
        <v>379</v>
      </c>
      <c r="D616" s="568">
        <f>'3. AHS ARSITEKTURAL'!G1722</f>
        <v>532675</v>
      </c>
    </row>
    <row r="617" spans="1:4" s="478" customFormat="1">
      <c r="A617" s="902" t="s">
        <v>3126</v>
      </c>
      <c r="B617" s="679" t="s">
        <v>3152</v>
      </c>
      <c r="C617" s="510" t="s">
        <v>379</v>
      </c>
      <c r="D617" s="568">
        <f>'3. AHS ARSITEKTURAL'!G1743</f>
        <v>473308</v>
      </c>
    </row>
    <row r="618" spans="1:4" s="478" customFormat="1">
      <c r="A618" s="902" t="s">
        <v>3127</v>
      </c>
      <c r="B618" s="679" t="s">
        <v>3153</v>
      </c>
      <c r="C618" s="510" t="s">
        <v>379</v>
      </c>
      <c r="D618" s="568">
        <f>'3. AHS ARSITEKTURAL'!G1764</f>
        <v>430837</v>
      </c>
    </row>
    <row r="619" spans="1:4" s="478" customFormat="1">
      <c r="A619" s="902" t="s">
        <v>3128</v>
      </c>
      <c r="B619" s="679" t="s">
        <v>3154</v>
      </c>
      <c r="C619" s="510" t="s">
        <v>379</v>
      </c>
      <c r="D619" s="568">
        <f>'3. AHS ARSITEKTURAL'!G1785</f>
        <v>381249</v>
      </c>
    </row>
    <row r="620" spans="1:4" s="478" customFormat="1">
      <c r="A620" s="902" t="s">
        <v>3129</v>
      </c>
      <c r="B620" s="679" t="s">
        <v>3155</v>
      </c>
      <c r="C620" s="510" t="s">
        <v>379</v>
      </c>
      <c r="D620" s="568">
        <f>'3. AHS ARSITEKTURAL'!G1806</f>
        <v>345411</v>
      </c>
    </row>
    <row r="621" spans="1:4" s="478" customFormat="1">
      <c r="A621" s="902" t="s">
        <v>3130</v>
      </c>
      <c r="B621" s="679" t="s">
        <v>3156</v>
      </c>
      <c r="C621" s="510" t="s">
        <v>379</v>
      </c>
      <c r="D621" s="568">
        <f>'3. AHS ARSITEKTURAL'!G1827</f>
        <v>312345</v>
      </c>
    </row>
    <row r="622" spans="1:4" s="478" customFormat="1">
      <c r="A622" s="566"/>
      <c r="B622" s="567"/>
      <c r="C622" s="510"/>
      <c r="D622" s="568"/>
    </row>
    <row r="623" spans="1:4" s="478" customFormat="1">
      <c r="A623" s="566"/>
      <c r="B623" s="567"/>
      <c r="C623" s="510"/>
      <c r="D623" s="568"/>
    </row>
    <row r="624" spans="1:4" s="901" customFormat="1">
      <c r="A624" s="929" t="s">
        <v>2821</v>
      </c>
      <c r="B624" s="898" t="s">
        <v>3158</v>
      </c>
      <c r="C624" s="899"/>
      <c r="D624" s="900"/>
    </row>
    <row r="625" spans="1:4" s="478" customFormat="1">
      <c r="A625" s="902" t="s">
        <v>3120</v>
      </c>
      <c r="B625" s="679" t="s">
        <v>3159</v>
      </c>
      <c r="C625" s="510" t="s">
        <v>379</v>
      </c>
      <c r="D625" s="568">
        <f>'3. AHS ARSITEKTURAL'!G1848</f>
        <v>596288</v>
      </c>
    </row>
    <row r="626" spans="1:4" s="478" customFormat="1">
      <c r="A626" s="902" t="s">
        <v>3121</v>
      </c>
      <c r="B626" s="679" t="s">
        <v>3160</v>
      </c>
      <c r="C626" s="510" t="s">
        <v>379</v>
      </c>
      <c r="D626" s="568">
        <f>'3. AHS ARSITEKTURAL'!G1868</f>
        <v>563321</v>
      </c>
    </row>
    <row r="627" spans="1:4" s="478" customFormat="1">
      <c r="A627" s="902" t="s">
        <v>3122</v>
      </c>
      <c r="B627" s="679" t="s">
        <v>3161</v>
      </c>
      <c r="C627" s="510" t="s">
        <v>379</v>
      </c>
      <c r="D627" s="568">
        <f>'3. AHS ARSITEKTURAL'!G1888</f>
        <v>616737</v>
      </c>
    </row>
    <row r="628" spans="1:4" s="478" customFormat="1">
      <c r="A628" s="902" t="s">
        <v>3123</v>
      </c>
      <c r="B628" s="679" t="s">
        <v>3162</v>
      </c>
      <c r="C628" s="510" t="s">
        <v>379</v>
      </c>
      <c r="D628" s="568">
        <f>'3. AHS ARSITEKTURAL'!G1908</f>
        <v>483978</v>
      </c>
    </row>
    <row r="629" spans="1:4" s="478" customFormat="1">
      <c r="A629" s="902" t="s">
        <v>3124</v>
      </c>
      <c r="B629" s="679" t="s">
        <v>3163</v>
      </c>
      <c r="C629" s="510" t="s">
        <v>379</v>
      </c>
      <c r="D629" s="568">
        <f>'3. AHS ARSITEKTURAL'!G1928</f>
        <v>483978</v>
      </c>
    </row>
    <row r="630" spans="1:4" s="478" customFormat="1">
      <c r="A630" s="566"/>
      <c r="B630" s="567"/>
      <c r="C630" s="510"/>
      <c r="D630" s="568"/>
    </row>
    <row r="631" spans="1:4" s="478" customFormat="1">
      <c r="A631" s="566"/>
      <c r="B631" s="567"/>
      <c r="C631" s="510"/>
      <c r="D631" s="568"/>
    </row>
    <row r="632" spans="1:4" s="901" customFormat="1">
      <c r="A632" s="929" t="s">
        <v>3095</v>
      </c>
      <c r="B632" s="898" t="s">
        <v>3164</v>
      </c>
      <c r="C632" s="899"/>
      <c r="D632" s="900"/>
    </row>
    <row r="633" spans="1:4" s="478" customFormat="1">
      <c r="A633" s="902" t="s">
        <v>3094</v>
      </c>
      <c r="B633" s="679" t="s">
        <v>3165</v>
      </c>
      <c r="C633" s="510" t="s">
        <v>379</v>
      </c>
      <c r="D633" s="568">
        <f>'3. AHS ARSITEKTURAL'!G1948</f>
        <v>158598</v>
      </c>
    </row>
    <row r="634" spans="1:4" s="478" customFormat="1">
      <c r="A634" s="902" t="s">
        <v>3096</v>
      </c>
      <c r="B634" s="679" t="s">
        <v>3166</v>
      </c>
      <c r="C634" s="510" t="s">
        <v>379</v>
      </c>
      <c r="D634" s="568">
        <f>'3. AHS ARSITEKTURAL'!G1967</f>
        <v>168036</v>
      </c>
    </row>
    <row r="635" spans="1:4" s="478" customFormat="1">
      <c r="A635" s="902" t="s">
        <v>3097</v>
      </c>
      <c r="B635" s="679" t="s">
        <v>3167</v>
      </c>
      <c r="C635" s="510" t="s">
        <v>379</v>
      </c>
      <c r="D635" s="568">
        <f>'3. AHS ARSITEKTURAL'!G1986</f>
        <v>222788</v>
      </c>
    </row>
    <row r="636" spans="1:4" s="478" customFormat="1">
      <c r="A636" s="566"/>
      <c r="B636" s="567"/>
      <c r="C636" s="510"/>
      <c r="D636" s="568"/>
    </row>
    <row r="637" spans="1:4" s="901" customFormat="1">
      <c r="A637" s="929" t="s">
        <v>3098</v>
      </c>
      <c r="B637" s="898" t="s">
        <v>3168</v>
      </c>
      <c r="C637" s="899"/>
      <c r="D637" s="900"/>
    </row>
    <row r="638" spans="1:4" s="306" customFormat="1">
      <c r="A638" s="1034" t="s">
        <v>3099</v>
      </c>
      <c r="B638" s="1029" t="s">
        <v>3169</v>
      </c>
      <c r="C638" s="1033" t="s">
        <v>379</v>
      </c>
      <c r="D638" s="1031">
        <f>'3. AHS ARSITEKTURAL'!G2008</f>
        <v>365002</v>
      </c>
    </row>
    <row r="639" spans="1:4" s="306" customFormat="1">
      <c r="A639" s="1034" t="s">
        <v>3100</v>
      </c>
      <c r="B639" s="1029" t="s">
        <v>3170</v>
      </c>
      <c r="C639" s="1033" t="s">
        <v>379</v>
      </c>
      <c r="D639" s="1031">
        <f>'3. AHS ARSITEKTURAL'!G2029</f>
        <v>328845</v>
      </c>
    </row>
    <row r="640" spans="1:4" s="478" customFormat="1">
      <c r="A640" s="566"/>
      <c r="B640" s="567"/>
      <c r="C640" s="510"/>
      <c r="D640" s="568"/>
    </row>
    <row r="641" spans="1:4" s="901" customFormat="1">
      <c r="A641" s="929" t="s">
        <v>3101</v>
      </c>
      <c r="B641" s="898" t="s">
        <v>3171</v>
      </c>
      <c r="C641" s="899"/>
      <c r="D641" s="900"/>
    </row>
    <row r="642" spans="1:4" s="478" customFormat="1">
      <c r="A642" s="902" t="s">
        <v>3102</v>
      </c>
      <c r="B642" s="679" t="s">
        <v>3172</v>
      </c>
      <c r="C642" s="510" t="s">
        <v>379</v>
      </c>
      <c r="D642" s="568">
        <f>'3. AHS ARSITEKTURAL'!G2051</f>
        <v>62821</v>
      </c>
    </row>
    <row r="643" spans="1:4" s="478" customFormat="1">
      <c r="A643" s="902"/>
      <c r="B643" s="679"/>
      <c r="C643" s="510"/>
      <c r="D643" s="568"/>
    </row>
    <row r="644" spans="1:4" s="901" customFormat="1">
      <c r="A644" s="929" t="s">
        <v>3103</v>
      </c>
      <c r="B644" s="898" t="s">
        <v>3173</v>
      </c>
      <c r="C644" s="899"/>
      <c r="D644" s="900"/>
    </row>
    <row r="645" spans="1:4" s="478" customFormat="1">
      <c r="A645" s="902" t="s">
        <v>3104</v>
      </c>
      <c r="B645" s="679" t="s">
        <v>3174</v>
      </c>
      <c r="C645" s="510" t="s">
        <v>379</v>
      </c>
      <c r="D645" s="568">
        <f>'3. AHS ARSITEKTURAL'!G2071</f>
        <v>211596</v>
      </c>
    </row>
    <row r="646" spans="1:4" s="478" customFormat="1">
      <c r="A646" s="902" t="s">
        <v>3105</v>
      </c>
      <c r="B646" s="679" t="s">
        <v>3175</v>
      </c>
      <c r="C646" s="510" t="s">
        <v>379</v>
      </c>
      <c r="D646" s="568">
        <f>'3. AHS ARSITEKTURAL'!G2090</f>
        <v>153560</v>
      </c>
    </row>
    <row r="647" spans="1:4" s="478" customFormat="1">
      <c r="A647" s="902" t="s">
        <v>3106</v>
      </c>
      <c r="B647" s="679" t="s">
        <v>3176</v>
      </c>
      <c r="C647" s="510" t="s">
        <v>379</v>
      </c>
      <c r="D647" s="568">
        <f>'3. AHS ARSITEKTURAL'!G2109</f>
        <v>126665</v>
      </c>
    </row>
    <row r="648" spans="1:4" s="478" customFormat="1">
      <c r="A648" s="902" t="s">
        <v>3107</v>
      </c>
      <c r="B648" s="679" t="s">
        <v>3177</v>
      </c>
      <c r="C648" s="510" t="s">
        <v>379</v>
      </c>
      <c r="D648" s="568">
        <f>'3. AHS ARSITEKTURAL'!G2128</f>
        <v>109780</v>
      </c>
    </row>
    <row r="649" spans="1:4" s="478" customFormat="1">
      <c r="A649" s="902" t="s">
        <v>3108</v>
      </c>
      <c r="B649" s="679" t="s">
        <v>3178</v>
      </c>
      <c r="C649" s="510" t="s">
        <v>379</v>
      </c>
      <c r="D649" s="568">
        <f>'3. AHS ARSITEKTURAL'!G2147</f>
        <v>98186</v>
      </c>
    </row>
    <row r="650" spans="1:4" s="478" customFormat="1">
      <c r="A650" s="902" t="s">
        <v>3109</v>
      </c>
      <c r="B650" s="679" t="s">
        <v>3179</v>
      </c>
      <c r="C650" s="510" t="s">
        <v>379</v>
      </c>
      <c r="D650" s="568">
        <f>'3. AHS ARSITEKTURAL'!G2166</f>
        <v>89749</v>
      </c>
    </row>
    <row r="651" spans="1:4" s="478" customFormat="1">
      <c r="A651" s="902" t="s">
        <v>3110</v>
      </c>
      <c r="B651" s="679" t="s">
        <v>3180</v>
      </c>
      <c r="C651" s="510" t="s">
        <v>379</v>
      </c>
      <c r="D651" s="568">
        <f>'3. AHS ARSITEKTURAL'!G2184</f>
        <v>217437</v>
      </c>
    </row>
    <row r="652" spans="1:4" s="478" customFormat="1">
      <c r="A652" s="902" t="s">
        <v>3111</v>
      </c>
      <c r="B652" s="679" t="s">
        <v>3181</v>
      </c>
      <c r="C652" s="510" t="s">
        <v>379</v>
      </c>
      <c r="D652" s="568">
        <f>'3. AHS ARSITEKTURAL'!G2202</f>
        <v>76626</v>
      </c>
    </row>
    <row r="653" spans="1:4" s="478" customFormat="1">
      <c r="A653" s="902" t="s">
        <v>3112</v>
      </c>
      <c r="B653" s="679" t="s">
        <v>3182</v>
      </c>
      <c r="C653" s="510" t="s">
        <v>379</v>
      </c>
      <c r="D653" s="568">
        <f>'3. AHS ARSITEKTURAL'!G2221</f>
        <v>120015</v>
      </c>
    </row>
    <row r="654" spans="1:4" s="478" customFormat="1">
      <c r="A654" s="902" t="s">
        <v>3113</v>
      </c>
      <c r="B654" s="679" t="s">
        <v>3183</v>
      </c>
      <c r="C654" s="510" t="s">
        <v>347</v>
      </c>
      <c r="D654" s="568">
        <f>'3. AHS ARSITEKTURAL'!G2240</f>
        <v>59031</v>
      </c>
    </row>
    <row r="655" spans="1:4" s="478" customFormat="1">
      <c r="A655" s="902" t="s">
        <v>3114</v>
      </c>
      <c r="B655" s="679" t="s">
        <v>3184</v>
      </c>
      <c r="C655" s="510" t="s">
        <v>379</v>
      </c>
      <c r="D655" s="568">
        <f>'3. AHS ARSITEKTURAL'!G2259</f>
        <v>315810</v>
      </c>
    </row>
    <row r="656" spans="1:4" s="478" customFormat="1">
      <c r="A656" s="902" t="s">
        <v>3115</v>
      </c>
      <c r="B656" s="679" t="s">
        <v>3185</v>
      </c>
      <c r="C656" s="510" t="s">
        <v>379</v>
      </c>
      <c r="D656" s="568">
        <f>'3. AHS ARSITEKTURAL'!G2278</f>
        <v>315810</v>
      </c>
    </row>
    <row r="657" spans="1:8" s="478" customFormat="1">
      <c r="A657" s="902" t="s">
        <v>3116</v>
      </c>
      <c r="B657" s="679" t="s">
        <v>3186</v>
      </c>
      <c r="C657" s="510" t="s">
        <v>379</v>
      </c>
      <c r="D657" s="568">
        <f>'3. AHS ARSITEKTURAL'!G2297</f>
        <v>74866</v>
      </c>
    </row>
    <row r="658" spans="1:8" s="478" customFormat="1">
      <c r="A658" s="902" t="s">
        <v>3117</v>
      </c>
      <c r="B658" s="679" t="s">
        <v>3187</v>
      </c>
      <c r="C658" s="510" t="s">
        <v>379</v>
      </c>
      <c r="D658" s="568">
        <f>'3. AHS ARSITEKTURAL'!G2315</f>
        <v>66528</v>
      </c>
    </row>
    <row r="659" spans="1:8" s="478" customFormat="1">
      <c r="A659" s="902" t="s">
        <v>3118</v>
      </c>
      <c r="B659" s="567" t="s">
        <v>3188</v>
      </c>
      <c r="C659" s="510" t="s">
        <v>379</v>
      </c>
      <c r="D659" s="568">
        <f>'3. AHS ARSITEKTURAL'!G2334</f>
        <v>41910</v>
      </c>
    </row>
    <row r="660" spans="1:8" s="478" customFormat="1">
      <c r="A660" s="902" t="s">
        <v>3119</v>
      </c>
      <c r="B660" s="567" t="s">
        <v>3189</v>
      </c>
      <c r="C660" s="510" t="s">
        <v>379</v>
      </c>
      <c r="D660" s="568">
        <f>'3. AHS ARSITEKTURAL'!G2352</f>
        <v>51876</v>
      </c>
    </row>
    <row r="661" spans="1:8" s="478" customFormat="1">
      <c r="A661" s="566"/>
      <c r="B661" s="567"/>
      <c r="C661" s="510"/>
      <c r="D661" s="568"/>
    </row>
    <row r="662" spans="1:8" s="901" customFormat="1">
      <c r="A662" s="932" t="s">
        <v>3065</v>
      </c>
      <c r="B662" s="856" t="s">
        <v>3190</v>
      </c>
      <c r="C662" s="899"/>
      <c r="D662" s="900"/>
      <c r="H662" s="901" t="s">
        <v>2996</v>
      </c>
    </row>
    <row r="663" spans="1:8" s="478" customFormat="1">
      <c r="A663" s="566" t="s">
        <v>3066</v>
      </c>
      <c r="B663" s="567" t="s">
        <v>3191</v>
      </c>
      <c r="C663" s="510" t="s">
        <v>379</v>
      </c>
      <c r="D663" s="568">
        <f>'3. AHS ARSITEKTURAL'!G2369</f>
        <v>18700</v>
      </c>
    </row>
    <row r="664" spans="1:8" s="478" customFormat="1">
      <c r="A664" s="566" t="s">
        <v>3067</v>
      </c>
      <c r="B664" s="567" t="s">
        <v>3192</v>
      </c>
      <c r="C664" s="510" t="s">
        <v>379</v>
      </c>
      <c r="D664" s="568">
        <f>'3. AHS ARSITEKTURAL'!G2385</f>
        <v>18700</v>
      </c>
    </row>
    <row r="665" spans="1:8" s="478" customFormat="1">
      <c r="A665" s="566" t="s">
        <v>3068</v>
      </c>
      <c r="B665" s="567" t="s">
        <v>3193</v>
      </c>
      <c r="C665" s="510" t="s">
        <v>379</v>
      </c>
      <c r="D665" s="568">
        <f>'3. AHS ARSITEKTURAL'!G2401</f>
        <v>18700</v>
      </c>
    </row>
    <row r="666" spans="1:8" s="478" customFormat="1">
      <c r="A666" s="566" t="s">
        <v>3069</v>
      </c>
      <c r="B666" s="567" t="s">
        <v>3194</v>
      </c>
      <c r="C666" s="510" t="s">
        <v>379</v>
      </c>
      <c r="D666" s="568">
        <f>'3. AHS ARSITEKTURAL'!G2425</f>
        <v>20619</v>
      </c>
    </row>
    <row r="667" spans="1:8" s="478" customFormat="1">
      <c r="A667" s="566" t="s">
        <v>3070</v>
      </c>
      <c r="B667" s="567" t="s">
        <v>3195</v>
      </c>
      <c r="C667" s="510" t="s">
        <v>379</v>
      </c>
      <c r="D667" s="568">
        <f>'3. AHS ARSITEKTURAL'!G2449</f>
        <v>39737</v>
      </c>
    </row>
    <row r="668" spans="1:8" s="478" customFormat="1">
      <c r="A668" s="566" t="s">
        <v>3071</v>
      </c>
      <c r="B668" s="567" t="s">
        <v>3196</v>
      </c>
      <c r="C668" s="510" t="s">
        <v>379</v>
      </c>
      <c r="D668" s="568">
        <f>'3. AHS ARSITEKTURAL'!G2467</f>
        <v>20256</v>
      </c>
    </row>
    <row r="669" spans="1:8" s="478" customFormat="1">
      <c r="A669" s="566" t="s">
        <v>3072</v>
      </c>
      <c r="B669" s="567" t="s">
        <v>3197</v>
      </c>
      <c r="C669" s="510" t="s">
        <v>379</v>
      </c>
      <c r="D669" s="568">
        <f>'3. AHS ARSITEKTURAL'!G2487</f>
        <v>43472</v>
      </c>
    </row>
    <row r="670" spans="1:8" s="478" customFormat="1">
      <c r="A670" s="566" t="s">
        <v>3073</v>
      </c>
      <c r="B670" s="567" t="s">
        <v>3198</v>
      </c>
      <c r="C670" s="510" t="s">
        <v>379</v>
      </c>
      <c r="D670" s="568">
        <f>'3. AHS ARSITEKTURAL'!G2503</f>
        <v>15950</v>
      </c>
    </row>
    <row r="671" spans="1:8" s="478" customFormat="1">
      <c r="A671" s="566" t="s">
        <v>3074</v>
      </c>
      <c r="B671" s="567" t="s">
        <v>3199</v>
      </c>
      <c r="C671" s="510" t="s">
        <v>379</v>
      </c>
      <c r="D671" s="568">
        <f>'3. AHS ARSITEKTURAL'!G2523</f>
        <v>51106</v>
      </c>
    </row>
    <row r="672" spans="1:8" s="478" customFormat="1">
      <c r="A672" s="566" t="s">
        <v>3075</v>
      </c>
      <c r="B672" s="567" t="s">
        <v>3200</v>
      </c>
      <c r="C672" s="510"/>
      <c r="D672" s="568"/>
    </row>
    <row r="673" spans="1:4" s="478" customFormat="1">
      <c r="A673" s="566" t="s">
        <v>3076</v>
      </c>
      <c r="B673" s="567" t="s">
        <v>3201</v>
      </c>
      <c r="C673" s="510" t="s">
        <v>379</v>
      </c>
      <c r="D673" s="568">
        <f>'3. AHS ARSITEKTURAL'!G2543</f>
        <v>23892</v>
      </c>
    </row>
    <row r="674" spans="1:4" s="478" customFormat="1">
      <c r="A674" s="566" t="s">
        <v>3077</v>
      </c>
      <c r="B674" s="567" t="s">
        <v>3202</v>
      </c>
      <c r="C674" s="510" t="s">
        <v>379</v>
      </c>
      <c r="D674" s="568">
        <f>'3. AHS ARSITEKTURAL'!G2562</f>
        <v>26950</v>
      </c>
    </row>
    <row r="675" spans="1:4" s="478" customFormat="1">
      <c r="A675" s="566" t="s">
        <v>3078</v>
      </c>
      <c r="B675" s="567" t="s">
        <v>3203</v>
      </c>
      <c r="C675" s="510"/>
      <c r="D675" s="568"/>
    </row>
    <row r="676" spans="1:4" s="478" customFormat="1">
      <c r="A676" s="566" t="s">
        <v>3080</v>
      </c>
      <c r="B676" s="567" t="s">
        <v>3204</v>
      </c>
      <c r="C676" s="510" t="s">
        <v>379</v>
      </c>
      <c r="D676" s="568">
        <f>'3. AHS ARSITEKTURAL'!G2582</f>
        <v>18249</v>
      </c>
    </row>
    <row r="677" spans="1:4" s="478" customFormat="1">
      <c r="A677" s="566" t="s">
        <v>3081</v>
      </c>
      <c r="B677" s="567" t="s">
        <v>3205</v>
      </c>
      <c r="C677" s="510" t="s">
        <v>379</v>
      </c>
      <c r="D677" s="568">
        <f>'3. AHS ARSITEKTURAL'!G2602</f>
        <v>18249</v>
      </c>
    </row>
    <row r="678" spans="1:4" s="478" customFormat="1">
      <c r="A678" s="566" t="s">
        <v>3079</v>
      </c>
      <c r="B678" s="567" t="s">
        <v>3206</v>
      </c>
      <c r="C678" s="510" t="s">
        <v>379</v>
      </c>
      <c r="D678" s="568">
        <f>'3. AHS ARSITEKTURAL'!G2622</f>
        <v>22188</v>
      </c>
    </row>
    <row r="679" spans="1:4" s="478" customFormat="1">
      <c r="A679" s="566" t="s">
        <v>3082</v>
      </c>
      <c r="B679" s="567" t="s">
        <v>3207</v>
      </c>
      <c r="C679" s="510" t="s">
        <v>379</v>
      </c>
      <c r="D679" s="568">
        <f>'3. AHS ARSITEKTURAL'!G2642</f>
        <v>13601</v>
      </c>
    </row>
    <row r="680" spans="1:4" s="478" customFormat="1">
      <c r="A680" s="566" t="s">
        <v>3083</v>
      </c>
      <c r="B680" s="567" t="s">
        <v>3208</v>
      </c>
      <c r="C680" s="510" t="s">
        <v>379</v>
      </c>
      <c r="D680" s="568">
        <f>'3. AHS ARSITEKTURAL'!G2661</f>
        <v>63184</v>
      </c>
    </row>
    <row r="681" spans="1:4" s="478" customFormat="1">
      <c r="A681" s="566" t="s">
        <v>3084</v>
      </c>
      <c r="B681" s="567" t="s">
        <v>3209</v>
      </c>
      <c r="C681" s="510" t="s">
        <v>379</v>
      </c>
      <c r="D681" s="568">
        <f>'3. AHS ARSITEKTURAL'!G2683</f>
        <v>199254</v>
      </c>
    </row>
    <row r="682" spans="1:4" s="478" customFormat="1">
      <c r="A682" s="566" t="s">
        <v>3085</v>
      </c>
      <c r="B682" s="567" t="s">
        <v>3210</v>
      </c>
      <c r="C682" s="510" t="s">
        <v>379</v>
      </c>
      <c r="D682" s="568">
        <f>'3. AHS ARSITEKTURAL'!G2704</f>
        <v>41514</v>
      </c>
    </row>
    <row r="683" spans="1:4" s="478" customFormat="1">
      <c r="A683" s="566" t="s">
        <v>3086</v>
      </c>
      <c r="B683" s="567" t="s">
        <v>3211</v>
      </c>
      <c r="C683" s="510" t="s">
        <v>379</v>
      </c>
      <c r="D683" s="568">
        <f>'3. AHS ARSITEKTURAL'!G2725</f>
        <v>71329</v>
      </c>
    </row>
    <row r="684" spans="1:4" s="478" customFormat="1">
      <c r="A684" s="566" t="s">
        <v>3087</v>
      </c>
      <c r="B684" s="567" t="s">
        <v>3212</v>
      </c>
      <c r="C684" s="510" t="s">
        <v>379</v>
      </c>
      <c r="D684" s="568">
        <f>'3. AHS ARSITEKTURAL'!G2747</f>
        <v>78001</v>
      </c>
    </row>
    <row r="685" spans="1:4" s="478" customFormat="1">
      <c r="A685" s="566" t="s">
        <v>3088</v>
      </c>
      <c r="B685" s="567" t="s">
        <v>3213</v>
      </c>
      <c r="C685" s="510" t="s">
        <v>379</v>
      </c>
      <c r="D685" s="568">
        <f>'3. AHS ARSITEKTURAL'!G2767</f>
        <v>21450</v>
      </c>
    </row>
    <row r="686" spans="1:4" s="478" customFormat="1">
      <c r="A686" s="566" t="s">
        <v>3089</v>
      </c>
      <c r="B686" s="856" t="s">
        <v>3214</v>
      </c>
      <c r="C686" s="510"/>
      <c r="D686" s="568"/>
    </row>
    <row r="687" spans="1:4" s="478" customFormat="1">
      <c r="A687" s="566" t="s">
        <v>3090</v>
      </c>
      <c r="B687" s="567" t="s">
        <v>3215</v>
      </c>
      <c r="C687" s="510" t="s">
        <v>379</v>
      </c>
      <c r="D687" s="568">
        <f>'3. AHS ARSITEKTURAL'!G2787</f>
        <v>21989</v>
      </c>
    </row>
    <row r="688" spans="1:4" s="478" customFormat="1">
      <c r="A688" s="566" t="s">
        <v>3091</v>
      </c>
      <c r="B688" s="567" t="s">
        <v>3592</v>
      </c>
      <c r="C688" s="510" t="s">
        <v>379</v>
      </c>
      <c r="D688" s="568">
        <f>'3. AHS ARSITEKTURAL'!G2806</f>
        <v>21989</v>
      </c>
    </row>
    <row r="689" spans="1:4" s="478" customFormat="1">
      <c r="A689" s="566" t="s">
        <v>3092</v>
      </c>
      <c r="B689" s="567" t="s">
        <v>3216</v>
      </c>
      <c r="C689" s="510" t="s">
        <v>379</v>
      </c>
      <c r="D689" s="568">
        <f>'3. AHS ARSITEKTURAL'!G2824</f>
        <v>70774</v>
      </c>
    </row>
    <row r="690" spans="1:4" s="478" customFormat="1">
      <c r="A690" s="566" t="s">
        <v>3093</v>
      </c>
      <c r="B690" s="567" t="s">
        <v>3217</v>
      </c>
      <c r="C690" s="510" t="s">
        <v>379</v>
      </c>
      <c r="D690" s="568">
        <f>'3. AHS ARSITEKTURAL'!G2847</f>
        <v>264990</v>
      </c>
    </row>
    <row r="691" spans="1:4" s="478" customFormat="1">
      <c r="A691" s="566"/>
      <c r="B691" s="567"/>
      <c r="C691" s="510"/>
      <c r="D691" s="568"/>
    </row>
    <row r="692" spans="1:4" s="901" customFormat="1">
      <c r="A692" s="932" t="s">
        <v>3218</v>
      </c>
      <c r="B692" s="856" t="s">
        <v>3220</v>
      </c>
      <c r="C692" s="899"/>
      <c r="D692" s="900"/>
    </row>
    <row r="693" spans="1:4" s="901" customFormat="1">
      <c r="A693" s="932" t="s">
        <v>3219</v>
      </c>
      <c r="B693" s="856" t="s">
        <v>3221</v>
      </c>
      <c r="C693" s="899"/>
      <c r="D693" s="900"/>
    </row>
    <row r="694" spans="1:4" s="478" customFormat="1">
      <c r="A694" s="566" t="s">
        <v>3454</v>
      </c>
      <c r="B694" s="567" t="s">
        <v>3477</v>
      </c>
      <c r="C694" s="510" t="s">
        <v>379</v>
      </c>
      <c r="D694" s="568">
        <f>'3. AHS ARSITEKTURAL'!G2869</f>
        <v>466257</v>
      </c>
    </row>
    <row r="695" spans="1:4" s="478" customFormat="1">
      <c r="A695" s="566" t="s">
        <v>3455</v>
      </c>
      <c r="B695" s="567" t="s">
        <v>3478</v>
      </c>
      <c r="C695" s="510" t="s">
        <v>379</v>
      </c>
      <c r="D695" s="568">
        <f>'3. AHS ARSITEKTURAL'!G2889</f>
        <v>307785</v>
      </c>
    </row>
    <row r="696" spans="1:4" s="478" customFormat="1">
      <c r="A696" s="566" t="s">
        <v>3456</v>
      </c>
      <c r="B696" s="567" t="s">
        <v>3479</v>
      </c>
      <c r="C696" s="510" t="s">
        <v>379</v>
      </c>
      <c r="D696" s="568">
        <f>'3. AHS ARSITEKTURAL'!G2909</f>
        <v>253891</v>
      </c>
    </row>
    <row r="697" spans="1:4" s="478" customFormat="1">
      <c r="A697" s="566" t="s">
        <v>3457</v>
      </c>
      <c r="B697" s="567" t="s">
        <v>3480</v>
      </c>
      <c r="C697" s="510" t="s">
        <v>379</v>
      </c>
      <c r="D697" s="568">
        <f>'3. AHS ARSITEKTURAL'!G2929</f>
        <v>225566</v>
      </c>
    </row>
    <row r="698" spans="1:4" s="478" customFormat="1">
      <c r="A698" s="566" t="s">
        <v>3458</v>
      </c>
      <c r="B698" s="567" t="s">
        <v>3481</v>
      </c>
      <c r="C698" s="510" t="s">
        <v>347</v>
      </c>
      <c r="D698" s="568">
        <f>'3. AHS ARSITEKTURAL'!G2949</f>
        <v>88225</v>
      </c>
    </row>
    <row r="699" spans="1:4" s="478" customFormat="1">
      <c r="A699" s="566" t="s">
        <v>3459</v>
      </c>
      <c r="B699" s="567" t="s">
        <v>3482</v>
      </c>
      <c r="C699" s="510" t="s">
        <v>347</v>
      </c>
      <c r="D699" s="568">
        <f>'3. AHS ARSITEKTURAL'!G2969</f>
        <v>70048</v>
      </c>
    </row>
    <row r="700" spans="1:4" s="478" customFormat="1">
      <c r="A700" s="566" t="s">
        <v>3460</v>
      </c>
      <c r="B700" s="567" t="s">
        <v>3483</v>
      </c>
      <c r="C700" s="510" t="s">
        <v>347</v>
      </c>
      <c r="D700" s="568">
        <f>'3. AHS ARSITEKTURAL'!G2989</f>
        <v>61270</v>
      </c>
    </row>
    <row r="701" spans="1:4" s="478" customFormat="1">
      <c r="A701" s="566" t="s">
        <v>3461</v>
      </c>
      <c r="B701" s="567" t="s">
        <v>3484</v>
      </c>
      <c r="C701" s="510" t="s">
        <v>347</v>
      </c>
      <c r="D701" s="568">
        <f>'3. AHS ARSITEKTURAL'!G3009</f>
        <v>52629</v>
      </c>
    </row>
    <row r="702" spans="1:4" s="478" customFormat="1">
      <c r="A702" s="566"/>
      <c r="B702" s="567"/>
      <c r="C702" s="510"/>
      <c r="D702" s="568"/>
    </row>
    <row r="703" spans="1:4" s="901" customFormat="1">
      <c r="A703" s="932" t="s">
        <v>3462</v>
      </c>
      <c r="B703" s="856" t="s">
        <v>3485</v>
      </c>
      <c r="C703" s="899"/>
      <c r="D703" s="900"/>
    </row>
    <row r="704" spans="1:4" s="478" customFormat="1">
      <c r="A704" s="566" t="s">
        <v>3463</v>
      </c>
      <c r="B704" s="567" t="s">
        <v>3486</v>
      </c>
      <c r="C704" s="510" t="s">
        <v>379</v>
      </c>
      <c r="D704" s="568">
        <f>'3. AHS ARSITEKTURAL'!G3031</f>
        <v>482757</v>
      </c>
    </row>
    <row r="705" spans="1:4" s="478" customFormat="1">
      <c r="A705" s="566" t="s">
        <v>3464</v>
      </c>
      <c r="B705" s="567" t="s">
        <v>3487</v>
      </c>
      <c r="C705" s="510" t="s">
        <v>379</v>
      </c>
      <c r="D705" s="568">
        <f>'3. AHS ARSITEKTURAL'!G3052</f>
        <v>324285</v>
      </c>
    </row>
    <row r="706" spans="1:4" s="478" customFormat="1">
      <c r="A706" s="566" t="s">
        <v>3465</v>
      </c>
      <c r="B706" s="567" t="s">
        <v>3488</v>
      </c>
      <c r="C706" s="510" t="s">
        <v>379</v>
      </c>
      <c r="D706" s="568">
        <f>'3. AHS ARSITEKTURAL'!G3073</f>
        <v>270391</v>
      </c>
    </row>
    <row r="707" spans="1:4" s="478" customFormat="1">
      <c r="A707" s="566" t="s">
        <v>3466</v>
      </c>
      <c r="B707" s="567" t="s">
        <v>3489</v>
      </c>
      <c r="C707" s="510" t="s">
        <v>379</v>
      </c>
      <c r="D707" s="568">
        <f>'3. AHS ARSITEKTURAL'!G3094</f>
        <v>242066</v>
      </c>
    </row>
    <row r="708" spans="1:4" s="478" customFormat="1">
      <c r="A708" s="566" t="s">
        <v>3467</v>
      </c>
      <c r="B708" s="567" t="s">
        <v>3490</v>
      </c>
      <c r="C708" s="510" t="s">
        <v>347</v>
      </c>
      <c r="D708" s="568">
        <f>'3. AHS ARSITEKTURAL'!G3115</f>
        <v>90293</v>
      </c>
    </row>
    <row r="709" spans="1:4" s="478" customFormat="1">
      <c r="A709" s="566" t="s">
        <v>3468</v>
      </c>
      <c r="B709" s="567" t="s">
        <v>3491</v>
      </c>
      <c r="C709" s="510" t="s">
        <v>347</v>
      </c>
      <c r="D709" s="568">
        <f>'3. AHS ARSITEKTURAL'!G3136</f>
        <v>72116</v>
      </c>
    </row>
    <row r="710" spans="1:4" s="478" customFormat="1">
      <c r="A710" s="566" t="s">
        <v>3469</v>
      </c>
      <c r="B710" s="567" t="s">
        <v>3492</v>
      </c>
      <c r="C710" s="510" t="s">
        <v>347</v>
      </c>
      <c r="D710" s="568">
        <f>'3. AHS ARSITEKTURAL'!G3157</f>
        <v>63338</v>
      </c>
    </row>
    <row r="711" spans="1:4" s="478" customFormat="1">
      <c r="A711" s="566" t="s">
        <v>3470</v>
      </c>
      <c r="B711" s="567" t="s">
        <v>3493</v>
      </c>
      <c r="C711" s="510" t="s">
        <v>347</v>
      </c>
      <c r="D711" s="568">
        <f>'3. AHS ARSITEKTURAL'!G3178</f>
        <v>54697</v>
      </c>
    </row>
    <row r="712" spans="1:4" s="478" customFormat="1">
      <c r="A712" s="566"/>
      <c r="B712" s="567"/>
      <c r="C712" s="510"/>
      <c r="D712" s="568"/>
    </row>
    <row r="713" spans="1:4" s="901" customFormat="1">
      <c r="A713" s="932" t="s">
        <v>3471</v>
      </c>
      <c r="B713" s="856" t="s">
        <v>3494</v>
      </c>
      <c r="C713" s="899"/>
      <c r="D713" s="900"/>
    </row>
    <row r="714" spans="1:4" s="478" customFormat="1">
      <c r="A714" s="566" t="s">
        <v>3472</v>
      </c>
      <c r="B714" s="567" t="s">
        <v>3495</v>
      </c>
      <c r="C714" s="510" t="s">
        <v>379</v>
      </c>
      <c r="D714" s="568">
        <f>'3. AHS ARSITEKTURAL'!G3200</f>
        <v>324285</v>
      </c>
    </row>
    <row r="715" spans="1:4" s="478" customFormat="1">
      <c r="A715" s="566" t="s">
        <v>3473</v>
      </c>
      <c r="B715" s="567" t="s">
        <v>3496</v>
      </c>
      <c r="C715" s="510" t="s">
        <v>379</v>
      </c>
      <c r="D715" s="568">
        <f>'3. AHS ARSITEKTURAL'!G3221</f>
        <v>270391</v>
      </c>
    </row>
    <row r="716" spans="1:4" s="478" customFormat="1">
      <c r="A716" s="566" t="s">
        <v>3474</v>
      </c>
      <c r="B716" s="567" t="s">
        <v>3497</v>
      </c>
      <c r="C716" s="510" t="s">
        <v>379</v>
      </c>
      <c r="D716" s="568">
        <f>'3. AHS ARSITEKTURAL'!G3240</f>
        <v>75086</v>
      </c>
    </row>
    <row r="717" spans="1:4" s="478" customFormat="1">
      <c r="A717" s="566" t="s">
        <v>3475</v>
      </c>
      <c r="B717" s="567" t="s">
        <v>3498</v>
      </c>
      <c r="C717" s="510" t="s">
        <v>347</v>
      </c>
      <c r="D717" s="568">
        <f>'3. AHS ARSITEKTURAL'!G3261</f>
        <v>72116</v>
      </c>
    </row>
    <row r="718" spans="1:4" s="478" customFormat="1">
      <c r="A718" s="566" t="s">
        <v>3476</v>
      </c>
      <c r="B718" s="567" t="s">
        <v>3499</v>
      </c>
      <c r="C718" s="510" t="s">
        <v>347</v>
      </c>
      <c r="D718" s="568">
        <f>'3. AHS ARSITEKTURAL'!G3282</f>
        <v>63338</v>
      </c>
    </row>
    <row r="719" spans="1:4" s="478" customFormat="1">
      <c r="A719" s="566"/>
      <c r="B719" s="567"/>
      <c r="C719" s="510"/>
      <c r="D719" s="568"/>
    </row>
    <row r="720" spans="1:4" s="901" customFormat="1">
      <c r="A720" s="932" t="s">
        <v>3500</v>
      </c>
      <c r="B720" s="856" t="s">
        <v>3501</v>
      </c>
      <c r="C720" s="899"/>
      <c r="D720" s="900"/>
    </row>
    <row r="721" spans="1:4" s="478" customFormat="1">
      <c r="A721" s="566" t="s">
        <v>3556</v>
      </c>
      <c r="B721" s="567" t="s">
        <v>3568</v>
      </c>
      <c r="C721" s="510" t="s">
        <v>379</v>
      </c>
      <c r="D721" s="568">
        <f>'3. AHS ARSITEKTURAL'!G3304</f>
        <v>324285</v>
      </c>
    </row>
    <row r="722" spans="1:4" s="478" customFormat="1">
      <c r="A722" s="566" t="s">
        <v>3557</v>
      </c>
      <c r="B722" s="567" t="s">
        <v>3569</v>
      </c>
      <c r="C722" s="510" t="s">
        <v>379</v>
      </c>
      <c r="D722" s="568">
        <f>'3. AHS ARSITEKTURAL'!G3325</f>
        <v>270391</v>
      </c>
    </row>
    <row r="723" spans="1:4" s="478" customFormat="1">
      <c r="A723" s="566" t="s">
        <v>3558</v>
      </c>
      <c r="B723" s="567" t="s">
        <v>3570</v>
      </c>
      <c r="C723" s="510" t="s">
        <v>379</v>
      </c>
      <c r="D723" s="568">
        <f>'3. AHS ARSITEKTURAL'!G3346</f>
        <v>242066</v>
      </c>
    </row>
    <row r="724" spans="1:4" s="478" customFormat="1">
      <c r="A724" s="566" t="s">
        <v>3559</v>
      </c>
      <c r="B724" s="567" t="s">
        <v>3571</v>
      </c>
      <c r="C724" s="510" t="s">
        <v>347</v>
      </c>
      <c r="D724" s="568">
        <f>'3. AHS ARSITEKTURAL'!G3367</f>
        <v>72116</v>
      </c>
    </row>
    <row r="725" spans="1:4" s="478" customFormat="1">
      <c r="A725" s="566" t="s">
        <v>3560</v>
      </c>
      <c r="B725" s="567" t="s">
        <v>3572</v>
      </c>
      <c r="C725" s="510" t="s">
        <v>347</v>
      </c>
      <c r="D725" s="568">
        <f>'3. AHS ARSITEKTURAL'!G3388</f>
        <v>63338</v>
      </c>
    </row>
    <row r="726" spans="1:4" s="478" customFormat="1">
      <c r="A726" s="566" t="s">
        <v>3561</v>
      </c>
      <c r="B726" s="567" t="s">
        <v>3573</v>
      </c>
      <c r="C726" s="510" t="s">
        <v>347</v>
      </c>
      <c r="D726" s="568">
        <f>'3. AHS ARSITEKTURAL'!G3409</f>
        <v>54697</v>
      </c>
    </row>
    <row r="727" spans="1:4" s="478" customFormat="1">
      <c r="A727" s="566" t="s">
        <v>3562</v>
      </c>
      <c r="B727" s="567" t="s">
        <v>3574</v>
      </c>
      <c r="C727" s="510" t="s">
        <v>379</v>
      </c>
      <c r="D727" s="568">
        <f>'3. AHS ARSITEKTURAL'!G3430</f>
        <v>324285</v>
      </c>
    </row>
    <row r="728" spans="1:4" s="478" customFormat="1">
      <c r="A728" s="566" t="s">
        <v>3563</v>
      </c>
      <c r="B728" s="567" t="s">
        <v>3575</v>
      </c>
      <c r="C728" s="510" t="s">
        <v>379</v>
      </c>
      <c r="D728" s="568">
        <f>'3. AHS ARSITEKTURAL'!G3451</f>
        <v>270391</v>
      </c>
    </row>
    <row r="729" spans="1:4" s="478" customFormat="1">
      <c r="A729" s="566" t="s">
        <v>3564</v>
      </c>
      <c r="B729" s="567" t="s">
        <v>3576</v>
      </c>
      <c r="C729" s="510" t="s">
        <v>379</v>
      </c>
      <c r="D729" s="568">
        <f>'3. AHS ARSITEKTURAL'!G3472</f>
        <v>242066</v>
      </c>
    </row>
    <row r="730" spans="1:4" s="478" customFormat="1">
      <c r="A730" s="566" t="s">
        <v>3565</v>
      </c>
      <c r="B730" s="567" t="s">
        <v>3577</v>
      </c>
      <c r="C730" s="510" t="s">
        <v>347</v>
      </c>
      <c r="D730" s="568">
        <f>'3. AHS ARSITEKTURAL'!G3493</f>
        <v>72116</v>
      </c>
    </row>
    <row r="731" spans="1:4" s="478" customFormat="1">
      <c r="A731" s="566" t="s">
        <v>3566</v>
      </c>
      <c r="B731" s="567" t="s">
        <v>3578</v>
      </c>
      <c r="C731" s="510" t="s">
        <v>347</v>
      </c>
      <c r="D731" s="568">
        <f>'3. AHS ARSITEKTURAL'!G3514</f>
        <v>63338</v>
      </c>
    </row>
    <row r="732" spans="1:4" s="478" customFormat="1">
      <c r="A732" s="566" t="s">
        <v>3567</v>
      </c>
      <c r="B732" s="567" t="s">
        <v>3579</v>
      </c>
      <c r="C732" s="510" t="s">
        <v>347</v>
      </c>
      <c r="D732" s="568">
        <f>'3. AHS ARSITEKTURAL'!G3535</f>
        <v>54697</v>
      </c>
    </row>
    <row r="733" spans="1:4" s="478" customFormat="1">
      <c r="A733" s="566"/>
      <c r="B733" s="567"/>
      <c r="C733" s="510"/>
      <c r="D733" s="568"/>
    </row>
    <row r="734" spans="1:4" s="901" customFormat="1">
      <c r="A734" s="932" t="s">
        <v>3542</v>
      </c>
      <c r="B734" s="856" t="s">
        <v>3543</v>
      </c>
      <c r="C734" s="899"/>
      <c r="D734" s="900"/>
    </row>
    <row r="735" spans="1:4" s="478" customFormat="1">
      <c r="A735" s="566" t="s">
        <v>3544</v>
      </c>
      <c r="B735" s="567" t="s">
        <v>3550</v>
      </c>
      <c r="C735" s="510" t="s">
        <v>379</v>
      </c>
      <c r="D735" s="568">
        <f>'3. AHS ARSITEKTURAL'!G3557</f>
        <v>324285</v>
      </c>
    </row>
    <row r="736" spans="1:4" s="478" customFormat="1">
      <c r="A736" s="566" t="s">
        <v>3545</v>
      </c>
      <c r="B736" s="567" t="s">
        <v>3551</v>
      </c>
      <c r="C736" s="510" t="s">
        <v>379</v>
      </c>
      <c r="D736" s="568">
        <f>'3. AHS ARSITEKTURAL'!G3578</f>
        <v>270391</v>
      </c>
    </row>
    <row r="737" spans="1:4" s="478" customFormat="1">
      <c r="A737" s="566" t="s">
        <v>3546</v>
      </c>
      <c r="B737" s="567" t="s">
        <v>3552</v>
      </c>
      <c r="C737" s="510" t="s">
        <v>379</v>
      </c>
      <c r="D737" s="568">
        <f>'3. AHS ARSITEKTURAL'!G3599</f>
        <v>242066</v>
      </c>
    </row>
    <row r="738" spans="1:4" s="478" customFormat="1">
      <c r="A738" s="566" t="s">
        <v>3547</v>
      </c>
      <c r="B738" s="567" t="s">
        <v>3553</v>
      </c>
      <c r="C738" s="510" t="s">
        <v>347</v>
      </c>
      <c r="D738" s="568">
        <f>'3. AHS ARSITEKTURAL'!G3620</f>
        <v>72116</v>
      </c>
    </row>
    <row r="739" spans="1:4" s="478" customFormat="1">
      <c r="A739" s="566" t="s">
        <v>3548</v>
      </c>
      <c r="B739" s="567" t="s">
        <v>3554</v>
      </c>
      <c r="C739" s="510" t="s">
        <v>347</v>
      </c>
      <c r="D739" s="568">
        <f>'3. AHS ARSITEKTURAL'!G3641</f>
        <v>63338</v>
      </c>
    </row>
    <row r="740" spans="1:4" s="478" customFormat="1">
      <c r="A740" s="566" t="s">
        <v>3549</v>
      </c>
      <c r="B740" s="567" t="s">
        <v>3555</v>
      </c>
      <c r="C740" s="510" t="s">
        <v>347</v>
      </c>
      <c r="D740" s="568">
        <f>'3. AHS ARSITEKTURAL'!G3662</f>
        <v>54697</v>
      </c>
    </row>
    <row r="741" spans="1:4" s="478" customFormat="1">
      <c r="A741" s="566"/>
      <c r="B741" s="567"/>
      <c r="C741" s="510"/>
      <c r="D741" s="568"/>
    </row>
    <row r="742" spans="1:4" s="901" customFormat="1">
      <c r="A742" s="932" t="s">
        <v>3522</v>
      </c>
      <c r="B742" s="856" t="s">
        <v>3523</v>
      </c>
      <c r="C742" s="899"/>
      <c r="D742" s="900"/>
    </row>
    <row r="743" spans="1:4" s="478" customFormat="1">
      <c r="A743" s="566" t="s">
        <v>3524</v>
      </c>
      <c r="B743" s="567" t="s">
        <v>3533</v>
      </c>
      <c r="C743" s="510" t="s">
        <v>379</v>
      </c>
      <c r="D743" s="568">
        <f>'3. AHS ARSITEKTURAL'!G3684</f>
        <v>324285</v>
      </c>
    </row>
    <row r="744" spans="1:4" s="478" customFormat="1">
      <c r="A744" s="566" t="s">
        <v>3525</v>
      </c>
      <c r="B744" s="567" t="s">
        <v>3534</v>
      </c>
      <c r="C744" s="510" t="s">
        <v>379</v>
      </c>
      <c r="D744" s="568">
        <f>'3. AHS ARSITEKTURAL'!G3705</f>
        <v>270391</v>
      </c>
    </row>
    <row r="745" spans="1:4" s="478" customFormat="1">
      <c r="A745" s="566" t="s">
        <v>3526</v>
      </c>
      <c r="B745" s="567" t="s">
        <v>3535</v>
      </c>
      <c r="C745" s="510" t="s">
        <v>379</v>
      </c>
      <c r="D745" s="568">
        <f>'3. AHS ARSITEKTURAL'!G3726</f>
        <v>242066</v>
      </c>
    </row>
    <row r="746" spans="1:4" s="478" customFormat="1">
      <c r="A746" s="566" t="s">
        <v>3527</v>
      </c>
      <c r="B746" s="567" t="s">
        <v>3536</v>
      </c>
      <c r="C746" s="510" t="s">
        <v>347</v>
      </c>
      <c r="D746" s="568">
        <f>'3. AHS ARSITEKTURAL'!G3747</f>
        <v>72116</v>
      </c>
    </row>
    <row r="747" spans="1:4" s="478" customFormat="1">
      <c r="A747" s="566" t="s">
        <v>3528</v>
      </c>
      <c r="B747" s="567" t="s">
        <v>3537</v>
      </c>
      <c r="C747" s="510" t="s">
        <v>347</v>
      </c>
      <c r="D747" s="568">
        <f>'3. AHS ARSITEKTURAL'!G3768</f>
        <v>63338</v>
      </c>
    </row>
    <row r="748" spans="1:4" s="478" customFormat="1">
      <c r="A748" s="566" t="s">
        <v>3529</v>
      </c>
      <c r="B748" s="567" t="s">
        <v>3538</v>
      </c>
      <c r="C748" s="510" t="s">
        <v>347</v>
      </c>
      <c r="D748" s="568">
        <f>'3. AHS ARSITEKTURAL'!G3789</f>
        <v>54697</v>
      </c>
    </row>
    <row r="749" spans="1:4" s="478" customFormat="1">
      <c r="A749" s="566" t="s">
        <v>3530</v>
      </c>
      <c r="B749" s="567" t="s">
        <v>3539</v>
      </c>
      <c r="C749" s="510" t="s">
        <v>347</v>
      </c>
      <c r="D749" s="568">
        <f>'3. AHS ARSITEKTURAL'!G3810</f>
        <v>72116</v>
      </c>
    </row>
    <row r="750" spans="1:4" s="478" customFormat="1">
      <c r="A750" s="566" t="s">
        <v>3531</v>
      </c>
      <c r="B750" s="567" t="s">
        <v>3540</v>
      </c>
      <c r="C750" s="510" t="s">
        <v>347</v>
      </c>
      <c r="D750" s="568">
        <f>'3. AHS ARSITEKTURAL'!G3831</f>
        <v>63338</v>
      </c>
    </row>
    <row r="751" spans="1:4" s="478" customFormat="1">
      <c r="A751" s="566" t="s">
        <v>3532</v>
      </c>
      <c r="B751" s="567" t="s">
        <v>3541</v>
      </c>
      <c r="C751" s="510" t="s">
        <v>347</v>
      </c>
      <c r="D751" s="568">
        <f>'3. AHS ARSITEKTURAL'!G3852</f>
        <v>54697</v>
      </c>
    </row>
    <row r="752" spans="1:4" s="478" customFormat="1">
      <c r="A752" s="566"/>
      <c r="B752" s="567"/>
      <c r="C752" s="510"/>
      <c r="D752" s="568"/>
    </row>
    <row r="753" spans="1:4" s="901" customFormat="1">
      <c r="A753" s="932" t="s">
        <v>3514</v>
      </c>
      <c r="B753" s="856" t="s">
        <v>3515</v>
      </c>
      <c r="C753" s="899"/>
      <c r="D753" s="900"/>
    </row>
    <row r="754" spans="1:4" s="478" customFormat="1">
      <c r="A754" s="566" t="s">
        <v>3516</v>
      </c>
      <c r="B754" s="567" t="s">
        <v>2081</v>
      </c>
      <c r="C754" s="510" t="s">
        <v>379</v>
      </c>
      <c r="D754" s="568">
        <f>'3. AHS ARSITEKTURAL'!G3874</f>
        <v>2039598</v>
      </c>
    </row>
    <row r="755" spans="1:4" s="478" customFormat="1">
      <c r="A755" s="566" t="s">
        <v>3517</v>
      </c>
      <c r="B755" s="567" t="s">
        <v>2080</v>
      </c>
      <c r="C755" s="510" t="s">
        <v>379</v>
      </c>
      <c r="D755" s="568">
        <f>'3. AHS ARSITEKTURAL'!G3895</f>
        <v>1389905</v>
      </c>
    </row>
    <row r="756" spans="1:4" s="478" customFormat="1">
      <c r="A756" s="566" t="s">
        <v>3518</v>
      </c>
      <c r="B756" s="567" t="s">
        <v>2079</v>
      </c>
      <c r="C756" s="510" t="s">
        <v>379</v>
      </c>
      <c r="D756" s="568">
        <f>'3. AHS ARSITEKTURAL'!G3916</f>
        <v>598598</v>
      </c>
    </row>
    <row r="757" spans="1:4" s="478" customFormat="1">
      <c r="A757" s="566" t="s">
        <v>3519</v>
      </c>
      <c r="B757" s="567" t="s">
        <v>2078</v>
      </c>
      <c r="C757" s="510" t="s">
        <v>379</v>
      </c>
      <c r="D757" s="568">
        <f>'3. AHS ARSITEKTURAL'!G3937</f>
        <v>438185</v>
      </c>
    </row>
    <row r="758" spans="1:4" s="478" customFormat="1">
      <c r="A758" s="566" t="s">
        <v>3520</v>
      </c>
      <c r="B758" s="567" t="s">
        <v>2077</v>
      </c>
      <c r="C758" s="510" t="s">
        <v>379</v>
      </c>
      <c r="D758" s="568">
        <f>'3. AHS ARSITEKTURAL'!G3958</f>
        <v>382041</v>
      </c>
    </row>
    <row r="759" spans="1:4" s="478" customFormat="1">
      <c r="A759" s="566" t="s">
        <v>3521</v>
      </c>
      <c r="B759" s="567" t="s">
        <v>2076</v>
      </c>
      <c r="C759" s="510" t="s">
        <v>347</v>
      </c>
      <c r="D759" s="568">
        <f>'3. AHS ARSITEKTURAL'!G3979</f>
        <v>303270</v>
      </c>
    </row>
    <row r="760" spans="1:4" s="478" customFormat="1">
      <c r="A760" s="566"/>
      <c r="B760" s="567"/>
      <c r="C760" s="510"/>
      <c r="D760" s="568"/>
    </row>
    <row r="761" spans="1:4" s="901" customFormat="1">
      <c r="A761" s="932" t="s">
        <v>3502</v>
      </c>
      <c r="B761" s="856" t="s">
        <v>3503</v>
      </c>
      <c r="C761" s="899"/>
      <c r="D761" s="900"/>
    </row>
    <row r="762" spans="1:4" s="587" customFormat="1">
      <c r="A762" s="636" t="s">
        <v>3504</v>
      </c>
      <c r="B762" s="602" t="s">
        <v>3513</v>
      </c>
      <c r="C762" s="601" t="s">
        <v>379</v>
      </c>
      <c r="D762" s="599">
        <f>'3. AHS ARSITEKTURAL'!G4001</f>
        <v>482757</v>
      </c>
    </row>
    <row r="763" spans="1:4" s="587" customFormat="1">
      <c r="A763" s="636" t="s">
        <v>3505</v>
      </c>
      <c r="B763" s="631" t="s">
        <v>3974</v>
      </c>
      <c r="C763" s="601"/>
      <c r="D763" s="599"/>
    </row>
    <row r="764" spans="1:4" s="587" customFormat="1">
      <c r="A764" s="636" t="s">
        <v>3506</v>
      </c>
      <c r="B764" s="631" t="s">
        <v>3942</v>
      </c>
      <c r="C764" s="601"/>
      <c r="D764" s="599"/>
    </row>
    <row r="765" spans="1:4" s="587" customFormat="1">
      <c r="A765" s="636" t="s">
        <v>3507</v>
      </c>
      <c r="B765" s="631" t="s">
        <v>3943</v>
      </c>
      <c r="C765" s="601" t="s">
        <v>379</v>
      </c>
      <c r="D765" s="599">
        <f>'3. AHS ARSITEKTURAL'!G4065</f>
        <v>324285</v>
      </c>
    </row>
    <row r="766" spans="1:4" s="587" customFormat="1">
      <c r="A766" s="636" t="s">
        <v>3961</v>
      </c>
      <c r="B766" s="631" t="s">
        <v>3944</v>
      </c>
      <c r="C766" s="601"/>
      <c r="D766" s="599"/>
    </row>
    <row r="767" spans="1:4" s="587" customFormat="1">
      <c r="A767" s="636" t="s">
        <v>3509</v>
      </c>
      <c r="B767" s="631" t="s">
        <v>3945</v>
      </c>
      <c r="C767" s="601"/>
      <c r="D767" s="599"/>
    </row>
    <row r="768" spans="1:4" s="587" customFormat="1">
      <c r="A768" s="636" t="s">
        <v>3510</v>
      </c>
      <c r="B768" s="631" t="s">
        <v>3946</v>
      </c>
      <c r="C768" s="601"/>
      <c r="D768" s="599"/>
    </row>
    <row r="769" spans="1:4" s="587" customFormat="1">
      <c r="A769" s="636" t="s">
        <v>3511</v>
      </c>
      <c r="B769" s="631" t="s">
        <v>3947</v>
      </c>
      <c r="C769" s="601"/>
      <c r="D769" s="599"/>
    </row>
    <row r="770" spans="1:4" s="587" customFormat="1">
      <c r="A770" s="636" t="s">
        <v>3512</v>
      </c>
      <c r="B770" s="631" t="s">
        <v>3948</v>
      </c>
      <c r="C770" s="601"/>
      <c r="D770" s="599"/>
    </row>
    <row r="771" spans="1:4" s="587" customFormat="1">
      <c r="A771" s="636" t="s">
        <v>3962</v>
      </c>
      <c r="B771" s="631" t="s">
        <v>3949</v>
      </c>
      <c r="C771" s="601"/>
      <c r="D771" s="599"/>
    </row>
    <row r="772" spans="1:4" s="587" customFormat="1">
      <c r="A772" s="636" t="s">
        <v>3963</v>
      </c>
      <c r="B772" s="631" t="s">
        <v>3950</v>
      </c>
      <c r="C772" s="601"/>
      <c r="D772" s="599"/>
    </row>
    <row r="773" spans="1:4" s="587" customFormat="1">
      <c r="A773" s="636" t="s">
        <v>3964</v>
      </c>
      <c r="B773" s="631" t="s">
        <v>3951</v>
      </c>
      <c r="C773" s="601"/>
      <c r="D773" s="599"/>
    </row>
    <row r="774" spans="1:4" s="587" customFormat="1">
      <c r="A774" s="636" t="s">
        <v>3965</v>
      </c>
      <c r="B774" s="631" t="s">
        <v>3952</v>
      </c>
      <c r="C774" s="601"/>
      <c r="D774" s="599"/>
    </row>
    <row r="775" spans="1:4" s="587" customFormat="1">
      <c r="A775" s="636" t="s">
        <v>3966</v>
      </c>
      <c r="B775" s="631" t="s">
        <v>3953</v>
      </c>
      <c r="C775" s="601"/>
      <c r="D775" s="599"/>
    </row>
    <row r="776" spans="1:4" s="587" customFormat="1">
      <c r="A776" s="636" t="s">
        <v>3967</v>
      </c>
      <c r="B776" s="631" t="s">
        <v>3954</v>
      </c>
      <c r="C776" s="601"/>
      <c r="D776" s="599"/>
    </row>
    <row r="777" spans="1:4" s="587" customFormat="1">
      <c r="A777" s="636" t="s">
        <v>3968</v>
      </c>
      <c r="B777" s="631" t="s">
        <v>3955</v>
      </c>
      <c r="C777" s="601"/>
      <c r="D777" s="599"/>
    </row>
    <row r="778" spans="1:4" s="587" customFormat="1">
      <c r="A778" s="636" t="s">
        <v>3969</v>
      </c>
      <c r="B778" s="631" t="s">
        <v>3956</v>
      </c>
      <c r="C778" s="601"/>
      <c r="D778" s="599"/>
    </row>
    <row r="779" spans="1:4" s="587" customFormat="1">
      <c r="A779" s="636" t="s">
        <v>3970</v>
      </c>
      <c r="B779" s="631" t="s">
        <v>3957</v>
      </c>
      <c r="C779" s="601"/>
      <c r="D779" s="599"/>
    </row>
    <row r="780" spans="1:4" s="587" customFormat="1">
      <c r="A780" s="636" t="s">
        <v>3971</v>
      </c>
      <c r="B780" s="631" t="s">
        <v>3958</v>
      </c>
      <c r="C780" s="601"/>
      <c r="D780" s="599"/>
    </row>
    <row r="781" spans="1:4" s="587" customFormat="1">
      <c r="A781" s="636" t="s">
        <v>3972</v>
      </c>
      <c r="B781" s="631" t="s">
        <v>3959</v>
      </c>
      <c r="C781" s="601"/>
      <c r="D781" s="599"/>
    </row>
    <row r="782" spans="1:4" s="587" customFormat="1">
      <c r="A782" s="636" t="s">
        <v>3973</v>
      </c>
      <c r="B782" s="631" t="s">
        <v>3960</v>
      </c>
      <c r="C782" s="601"/>
      <c r="D782" s="599"/>
    </row>
    <row r="783" spans="1:4" s="478" customFormat="1">
      <c r="A783" s="566"/>
      <c r="B783" s="567"/>
      <c r="C783" s="510"/>
      <c r="D783" s="568"/>
    </row>
    <row r="784" spans="1:4" s="901" customFormat="1">
      <c r="A784" s="932" t="s">
        <v>2982</v>
      </c>
      <c r="B784" s="856" t="s">
        <v>3222</v>
      </c>
      <c r="C784" s="899"/>
      <c r="D784" s="900"/>
    </row>
    <row r="785" spans="1:4" s="478" customFormat="1">
      <c r="A785" s="566" t="s">
        <v>2983</v>
      </c>
      <c r="B785" s="567" t="s">
        <v>3223</v>
      </c>
      <c r="C785" s="510" t="s">
        <v>379</v>
      </c>
      <c r="D785" s="568">
        <f>'3. AHS ARSITEKTURAL'!G4444</f>
        <v>246818</v>
      </c>
    </row>
    <row r="786" spans="1:4" s="478" customFormat="1">
      <c r="A786" s="566" t="s">
        <v>2984</v>
      </c>
      <c r="B786" s="567" t="s">
        <v>3224</v>
      </c>
      <c r="C786" s="510" t="s">
        <v>379</v>
      </c>
      <c r="D786" s="568">
        <f>'3. AHS ARSITEKTURAL'!G4463</f>
        <v>66209</v>
      </c>
    </row>
    <row r="787" spans="1:4" s="478" customFormat="1">
      <c r="A787" s="566" t="s">
        <v>2985</v>
      </c>
      <c r="B787" s="567" t="s">
        <v>3225</v>
      </c>
      <c r="C787" s="510" t="s">
        <v>379</v>
      </c>
      <c r="D787" s="568">
        <f>'3. AHS ARSITEKTURAL'!G4482</f>
        <v>51260</v>
      </c>
    </row>
    <row r="788" spans="1:4" s="306" customFormat="1">
      <c r="A788" s="1039" t="s">
        <v>2986</v>
      </c>
      <c r="B788" s="565" t="s">
        <v>3226</v>
      </c>
      <c r="C788" s="1033" t="s">
        <v>379</v>
      </c>
      <c r="D788" s="1031">
        <f>'3. AHS ARSITEKTURAL'!G4501</f>
        <v>59026</v>
      </c>
    </row>
    <row r="789" spans="1:4" s="306" customFormat="1">
      <c r="A789" s="1039" t="s">
        <v>2987</v>
      </c>
      <c r="B789" s="565" t="s">
        <v>3227</v>
      </c>
      <c r="C789" s="1033" t="s">
        <v>379</v>
      </c>
      <c r="D789" s="1031">
        <f>'3. AHS ARSITEKTURAL'!G4520</f>
        <v>59026</v>
      </c>
    </row>
    <row r="790" spans="1:4" s="478" customFormat="1">
      <c r="A790" s="566" t="s">
        <v>2988</v>
      </c>
      <c r="B790" s="567" t="s">
        <v>3228</v>
      </c>
      <c r="C790" s="510" t="s">
        <v>347</v>
      </c>
      <c r="D790" s="568">
        <f>'3. AHS ARSITEKTURAL'!G4539</f>
        <v>36443</v>
      </c>
    </row>
    <row r="791" spans="1:4" s="478" customFormat="1">
      <c r="A791" s="566" t="s">
        <v>2989</v>
      </c>
      <c r="B791" s="567" t="s">
        <v>3229</v>
      </c>
      <c r="C791" s="510" t="s">
        <v>379</v>
      </c>
      <c r="D791" s="568">
        <f>'3. AHS ARSITEKTURAL'!G4558</f>
        <v>179245</v>
      </c>
    </row>
    <row r="792" spans="1:4" s="478" customFormat="1">
      <c r="A792" s="566" t="s">
        <v>2990</v>
      </c>
      <c r="B792" s="567" t="s">
        <v>3230</v>
      </c>
      <c r="C792" s="510" t="s">
        <v>347</v>
      </c>
      <c r="D792" s="568">
        <f>'3. AHS ARSITEKTURAL'!G4577</f>
        <v>58894</v>
      </c>
    </row>
    <row r="793" spans="1:4" s="478" customFormat="1">
      <c r="A793" s="566" t="s">
        <v>2991</v>
      </c>
      <c r="B793" s="567" t="s">
        <v>3231</v>
      </c>
      <c r="C793" s="510" t="s">
        <v>379</v>
      </c>
      <c r="D793" s="568">
        <f>'3. AHS ARSITEKTURAL'!G4595</f>
        <v>90860</v>
      </c>
    </row>
    <row r="794" spans="1:4" s="478" customFormat="1">
      <c r="A794" s="566" t="s">
        <v>2992</v>
      </c>
      <c r="B794" s="567" t="s">
        <v>3232</v>
      </c>
      <c r="C794" s="510" t="s">
        <v>379</v>
      </c>
      <c r="D794" s="568">
        <f>'3. AHS ARSITEKTURAL'!G4613</f>
        <v>70686</v>
      </c>
    </row>
    <row r="795" spans="1:4" s="478" customFormat="1">
      <c r="A795" s="566" t="s">
        <v>2993</v>
      </c>
      <c r="B795" s="567" t="s">
        <v>3233</v>
      </c>
      <c r="C795" s="510" t="s">
        <v>379</v>
      </c>
      <c r="D795" s="568">
        <f>'3. AHS ARSITEKTURAL'!G4632</f>
        <v>47986</v>
      </c>
    </row>
    <row r="796" spans="1:4" s="478" customFormat="1">
      <c r="A796" s="566" t="s">
        <v>2994</v>
      </c>
      <c r="B796" s="567" t="s">
        <v>3234</v>
      </c>
      <c r="C796" s="510" t="s">
        <v>379</v>
      </c>
      <c r="D796" s="568">
        <f>'3. AHS ARSITEKTURAL'!G4653</f>
        <v>325385</v>
      </c>
    </row>
    <row r="797" spans="1:4" s="478" customFormat="1">
      <c r="A797" s="566" t="s">
        <v>2995</v>
      </c>
      <c r="B797" s="567" t="s">
        <v>3235</v>
      </c>
      <c r="C797" s="510" t="s">
        <v>379</v>
      </c>
      <c r="D797" s="568">
        <f>'3. AHS ARSITEKTURAL'!G4674</f>
        <v>270391</v>
      </c>
    </row>
    <row r="798" spans="1:4" s="478" customFormat="1">
      <c r="A798" s="566"/>
      <c r="B798" s="567"/>
      <c r="C798" s="510"/>
      <c r="D798" s="568"/>
    </row>
    <row r="799" spans="1:4" s="901" customFormat="1">
      <c r="A799" s="932" t="s">
        <v>2977</v>
      </c>
      <c r="B799" s="856" t="s">
        <v>3237</v>
      </c>
      <c r="C799" s="899"/>
      <c r="D799" s="900"/>
    </row>
    <row r="800" spans="1:4" s="901" customFormat="1">
      <c r="A800" s="932" t="s">
        <v>3236</v>
      </c>
      <c r="B800" s="856" t="s">
        <v>3238</v>
      </c>
      <c r="C800" s="899"/>
      <c r="D800" s="900"/>
    </row>
    <row r="801" spans="1:4" s="478" customFormat="1">
      <c r="A801" s="566" t="s">
        <v>2978</v>
      </c>
      <c r="B801" s="567" t="s">
        <v>3239</v>
      </c>
      <c r="C801" s="510" t="s">
        <v>379</v>
      </c>
      <c r="D801" s="568">
        <f>'3. AHS ARSITEKTURAL'!G4697</f>
        <v>846516</v>
      </c>
    </row>
    <row r="802" spans="1:4" s="478" customFormat="1">
      <c r="A802" s="566" t="s">
        <v>2979</v>
      </c>
      <c r="B802" s="567" t="s">
        <v>3240</v>
      </c>
      <c r="C802" s="510" t="s">
        <v>379</v>
      </c>
      <c r="D802" s="568">
        <f>'3. AHS ARSITEKTURAL'!G4718</f>
        <v>1475188</v>
      </c>
    </row>
    <row r="803" spans="1:4" s="478" customFormat="1">
      <c r="A803" s="566" t="s">
        <v>2980</v>
      </c>
      <c r="B803" s="567" t="s">
        <v>3241</v>
      </c>
      <c r="C803" s="510" t="s">
        <v>379</v>
      </c>
      <c r="D803" s="568">
        <f>'3. AHS ARSITEKTURAL'!G4739</f>
        <v>806883</v>
      </c>
    </row>
    <row r="804" spans="1:4" s="478" customFormat="1">
      <c r="A804" s="566" t="s">
        <v>2981</v>
      </c>
      <c r="B804" s="567" t="s">
        <v>3242</v>
      </c>
      <c r="C804" s="510" t="s">
        <v>379</v>
      </c>
      <c r="D804" s="568">
        <f>'3. AHS ARSITEKTURAL'!G4760</f>
        <v>491678</v>
      </c>
    </row>
    <row r="805" spans="1:4" s="478" customFormat="1">
      <c r="A805" s="566"/>
      <c r="B805" s="567"/>
      <c r="C805" s="510"/>
      <c r="D805" s="568"/>
    </row>
    <row r="806" spans="1:4" s="901" customFormat="1">
      <c r="A806" s="932" t="s">
        <v>2970</v>
      </c>
      <c r="B806" s="856" t="s">
        <v>3243</v>
      </c>
      <c r="C806" s="899"/>
      <c r="D806" s="900"/>
    </row>
    <row r="807" spans="1:4" s="478" customFormat="1">
      <c r="A807" s="566" t="s">
        <v>2971</v>
      </c>
      <c r="B807" s="567" t="s">
        <v>3244</v>
      </c>
      <c r="C807" s="510" t="s">
        <v>379</v>
      </c>
      <c r="D807" s="568">
        <f>'3. AHS ARSITEKTURAL'!G4781</f>
        <v>435292</v>
      </c>
    </row>
    <row r="808" spans="1:4" s="478" customFormat="1">
      <c r="A808" s="566" t="s">
        <v>2972</v>
      </c>
      <c r="B808" s="567" t="s">
        <v>3245</v>
      </c>
      <c r="C808" s="510" t="s">
        <v>379</v>
      </c>
      <c r="D808" s="568">
        <f>'3. AHS ARSITEKTURAL'!G4801</f>
        <v>358633</v>
      </c>
    </row>
    <row r="809" spans="1:4" s="478" customFormat="1">
      <c r="A809" s="566" t="s">
        <v>2973</v>
      </c>
      <c r="B809" s="567" t="s">
        <v>3246</v>
      </c>
      <c r="C809" s="510" t="s">
        <v>379</v>
      </c>
      <c r="D809" s="568">
        <f>'3. AHS ARSITEKTURAL'!G4821</f>
        <v>216458</v>
      </c>
    </row>
    <row r="810" spans="1:4" s="478" customFormat="1">
      <c r="A810" s="566" t="s">
        <v>2974</v>
      </c>
      <c r="B810" s="567" t="s">
        <v>3247</v>
      </c>
      <c r="C810" s="510" t="s">
        <v>379</v>
      </c>
      <c r="D810" s="568">
        <f>'3. AHS ARSITEKTURAL'!G4841</f>
        <v>435292</v>
      </c>
    </row>
    <row r="811" spans="1:4" s="478" customFormat="1">
      <c r="A811" s="566" t="s">
        <v>2975</v>
      </c>
      <c r="B811" s="567" t="s">
        <v>3248</v>
      </c>
      <c r="C811" s="510" t="s">
        <v>379</v>
      </c>
      <c r="D811" s="568">
        <f>'3. AHS ARSITEKTURAL'!G4861</f>
        <v>358633</v>
      </c>
    </row>
    <row r="812" spans="1:4" s="478" customFormat="1">
      <c r="A812" s="566" t="s">
        <v>2976</v>
      </c>
      <c r="B812" s="567" t="s">
        <v>3249</v>
      </c>
      <c r="C812" s="510" t="s">
        <v>379</v>
      </c>
      <c r="D812" s="568">
        <f>'3. AHS ARSITEKTURAL'!G4881</f>
        <v>216458</v>
      </c>
    </row>
    <row r="813" spans="1:4" s="478" customFormat="1">
      <c r="A813" s="566"/>
      <c r="B813" s="567"/>
      <c r="C813" s="510"/>
      <c r="D813" s="568"/>
    </row>
    <row r="814" spans="1:4" s="901" customFormat="1">
      <c r="A814" s="932" t="s">
        <v>2966</v>
      </c>
      <c r="B814" s="856" t="s">
        <v>3250</v>
      </c>
      <c r="C814" s="899"/>
      <c r="D814" s="900"/>
    </row>
    <row r="815" spans="1:4" s="478" customFormat="1">
      <c r="A815" s="566" t="s">
        <v>2967</v>
      </c>
      <c r="B815" s="567" t="s">
        <v>3251</v>
      </c>
      <c r="C815" s="510" t="s">
        <v>379</v>
      </c>
      <c r="D815" s="568">
        <f>'3. AHS ARSITEKTURAL'!G4903</f>
        <v>323972</v>
      </c>
    </row>
    <row r="816" spans="1:4" s="478" customFormat="1">
      <c r="A816" s="566" t="s">
        <v>2968</v>
      </c>
      <c r="B816" s="567" t="s">
        <v>3252</v>
      </c>
      <c r="C816" s="510" t="s">
        <v>379</v>
      </c>
      <c r="D816" s="568">
        <f>'3. AHS ARSITEKTURAL'!G4924</f>
        <v>899723</v>
      </c>
    </row>
    <row r="817" spans="1:4" s="478" customFormat="1">
      <c r="A817" s="566" t="s">
        <v>2969</v>
      </c>
      <c r="B817" s="567" t="s">
        <v>3253</v>
      </c>
      <c r="C817" s="510" t="s">
        <v>379</v>
      </c>
      <c r="D817" s="568">
        <f>'3. AHS ARSITEKTURAL'!G4945</f>
        <v>463699</v>
      </c>
    </row>
    <row r="818" spans="1:4" s="478" customFormat="1">
      <c r="A818" s="566"/>
      <c r="B818" s="567"/>
      <c r="C818" s="510"/>
      <c r="D818" s="568"/>
    </row>
    <row r="819" spans="1:4" s="901" customFormat="1">
      <c r="A819" s="932" t="s">
        <v>2962</v>
      </c>
      <c r="B819" s="856" t="s">
        <v>3254</v>
      </c>
      <c r="C819" s="899"/>
      <c r="D819" s="900"/>
    </row>
    <row r="820" spans="1:4" s="478" customFormat="1">
      <c r="A820" s="566" t="s">
        <v>2963</v>
      </c>
      <c r="B820" s="567" t="s">
        <v>3255</v>
      </c>
      <c r="C820" s="510" t="s">
        <v>379</v>
      </c>
      <c r="D820" s="568">
        <f>'3. AHS ARSITEKTURAL'!G4967</f>
        <v>1064855</v>
      </c>
    </row>
    <row r="821" spans="1:4" s="478" customFormat="1">
      <c r="A821" s="566" t="s">
        <v>2964</v>
      </c>
      <c r="B821" s="567" t="s">
        <v>3256</v>
      </c>
      <c r="C821" s="510" t="s">
        <v>379</v>
      </c>
      <c r="D821" s="568">
        <f>'3. AHS ARSITEKTURAL'!G4987</f>
        <v>284900</v>
      </c>
    </row>
    <row r="822" spans="1:4" s="478" customFormat="1">
      <c r="A822" s="566" t="s">
        <v>2965</v>
      </c>
      <c r="B822" s="567" t="s">
        <v>3257</v>
      </c>
      <c r="C822" s="510" t="s">
        <v>379</v>
      </c>
      <c r="D822" s="568">
        <f>'3. AHS ARSITEKTURAL'!G5007</f>
        <v>284900</v>
      </c>
    </row>
    <row r="823" spans="1:4" s="478" customFormat="1">
      <c r="A823" s="566"/>
      <c r="B823" s="567"/>
      <c r="C823" s="510"/>
      <c r="D823" s="568"/>
    </row>
    <row r="824" spans="1:4" s="901" customFormat="1">
      <c r="A824" s="932" t="s">
        <v>2954</v>
      </c>
      <c r="B824" s="856" t="s">
        <v>3258</v>
      </c>
      <c r="C824" s="899"/>
      <c r="D824" s="900"/>
    </row>
    <row r="825" spans="1:4" s="478" customFormat="1">
      <c r="A825" s="566" t="s">
        <v>2955</v>
      </c>
      <c r="B825" s="567" t="s">
        <v>3259</v>
      </c>
      <c r="C825" s="510" t="s">
        <v>379</v>
      </c>
      <c r="D825" s="568">
        <f>'3. AHS ARSITEKTURAL'!G5027</f>
        <v>98615</v>
      </c>
    </row>
    <row r="826" spans="1:4" s="478" customFormat="1">
      <c r="A826" s="566" t="s">
        <v>2956</v>
      </c>
      <c r="B826" s="567" t="s">
        <v>3260</v>
      </c>
      <c r="C826" s="510" t="s">
        <v>379</v>
      </c>
      <c r="D826" s="568">
        <f>'3. AHS ARSITEKTURAL'!G5048</f>
        <v>119053</v>
      </c>
    </row>
    <row r="827" spans="1:4" s="478" customFormat="1">
      <c r="A827" s="566" t="s">
        <v>2957</v>
      </c>
      <c r="B827" s="567" t="s">
        <v>3261</v>
      </c>
      <c r="C827" s="510" t="s">
        <v>379</v>
      </c>
      <c r="D827" s="568">
        <f>'3. AHS ARSITEKTURAL'!G5069</f>
        <v>408727</v>
      </c>
    </row>
    <row r="828" spans="1:4" s="478" customFormat="1">
      <c r="A828" s="566" t="s">
        <v>2958</v>
      </c>
      <c r="B828" s="567" t="s">
        <v>3262</v>
      </c>
      <c r="C828" s="510" t="s">
        <v>379</v>
      </c>
      <c r="D828" s="568">
        <f>'3. AHS ARSITEKTURAL'!G5088</f>
        <v>46805</v>
      </c>
    </row>
    <row r="829" spans="1:4" s="478" customFormat="1">
      <c r="A829" s="566" t="s">
        <v>2959</v>
      </c>
      <c r="B829" s="567" t="s">
        <v>3263</v>
      </c>
      <c r="C829" s="510" t="s">
        <v>379</v>
      </c>
      <c r="D829" s="568">
        <f>'3. AHS ARSITEKTURAL'!G5109</f>
        <v>37334</v>
      </c>
    </row>
    <row r="830" spans="1:4" s="478" customFormat="1">
      <c r="A830" s="566" t="s">
        <v>2960</v>
      </c>
      <c r="B830" s="567" t="s">
        <v>3264</v>
      </c>
      <c r="C830" s="510" t="s">
        <v>379</v>
      </c>
      <c r="D830" s="568">
        <f>'3. AHS ARSITEKTURAL'!G5130</f>
        <v>525107</v>
      </c>
    </row>
    <row r="831" spans="1:4" s="478" customFormat="1">
      <c r="A831" s="566" t="s">
        <v>2961</v>
      </c>
      <c r="B831" s="567" t="s">
        <v>3265</v>
      </c>
      <c r="C831" s="510" t="s">
        <v>379</v>
      </c>
      <c r="D831" s="568">
        <f>'3. AHS ARSITEKTURAL'!G5152</f>
        <v>514855</v>
      </c>
    </row>
    <row r="832" spans="1:4" s="478" customFormat="1">
      <c r="A832" s="566"/>
      <c r="B832" s="567"/>
      <c r="C832" s="510"/>
      <c r="D832" s="568"/>
    </row>
    <row r="833" spans="1:4" s="901" customFormat="1">
      <c r="A833" s="932" t="s">
        <v>2950</v>
      </c>
      <c r="B833" s="856" t="s">
        <v>3266</v>
      </c>
      <c r="C833" s="899"/>
      <c r="D833" s="900"/>
    </row>
    <row r="834" spans="1:4" s="478" customFormat="1">
      <c r="A834" s="566" t="s">
        <v>2951</v>
      </c>
      <c r="B834" s="567" t="s">
        <v>3267</v>
      </c>
      <c r="C834" s="510" t="s">
        <v>379</v>
      </c>
      <c r="D834" s="568">
        <f>'3. AHS ARSITEKTURAL'!G5173</f>
        <v>119075</v>
      </c>
    </row>
    <row r="835" spans="1:4" s="478" customFormat="1">
      <c r="A835" s="566" t="s">
        <v>2952</v>
      </c>
      <c r="B835" s="567" t="s">
        <v>3268</v>
      </c>
      <c r="C835" s="510" t="s">
        <v>379</v>
      </c>
      <c r="D835" s="568">
        <f>'3. AHS ARSITEKTURAL'!G5192</f>
        <v>97933</v>
      </c>
    </row>
    <row r="836" spans="1:4" s="478" customFormat="1">
      <c r="A836" s="566" t="s">
        <v>2953</v>
      </c>
      <c r="B836" s="567" t="s">
        <v>3269</v>
      </c>
      <c r="C836" s="510" t="s">
        <v>379</v>
      </c>
      <c r="D836" s="568">
        <f>'3. AHS ARSITEKTURAL'!G5212</f>
        <v>203610</v>
      </c>
    </row>
    <row r="837" spans="1:4" s="478" customFormat="1">
      <c r="A837" s="566"/>
      <c r="B837" s="567"/>
      <c r="C837" s="510"/>
      <c r="D837" s="568"/>
    </row>
    <row r="838" spans="1:4" s="901" customFormat="1">
      <c r="A838" s="932" t="s">
        <v>2929</v>
      </c>
      <c r="B838" s="856" t="s">
        <v>3270</v>
      </c>
      <c r="C838" s="899"/>
      <c r="D838" s="900"/>
    </row>
    <row r="839" spans="1:4" s="901" customFormat="1">
      <c r="A839" s="932" t="s">
        <v>2930</v>
      </c>
      <c r="B839" s="856" t="s">
        <v>3271</v>
      </c>
      <c r="C839" s="899"/>
      <c r="D839" s="900"/>
    </row>
    <row r="840" spans="1:4" s="478" customFormat="1">
      <c r="A840" s="566" t="s">
        <v>2931</v>
      </c>
      <c r="B840" s="567" t="s">
        <v>3272</v>
      </c>
      <c r="C840" s="510" t="s">
        <v>379</v>
      </c>
      <c r="D840" s="568">
        <f>'3. AHS ARSITEKTURAL'!G5232</f>
        <v>35323</v>
      </c>
    </row>
    <row r="841" spans="1:4" s="478" customFormat="1">
      <c r="A841" s="566" t="s">
        <v>2932</v>
      </c>
      <c r="B841" s="567" t="s">
        <v>3273</v>
      </c>
      <c r="C841" s="510" t="s">
        <v>379</v>
      </c>
      <c r="D841" s="568">
        <f>'3. AHS ARSITEKTURAL'!G5250</f>
        <v>31449</v>
      </c>
    </row>
    <row r="842" spans="1:4" s="478" customFormat="1">
      <c r="A842" s="566" t="s">
        <v>2933</v>
      </c>
      <c r="B842" s="567" t="s">
        <v>3274</v>
      </c>
      <c r="C842" s="510" t="s">
        <v>379</v>
      </c>
      <c r="D842" s="568">
        <f>'3. AHS ARSITEKTURAL'!G5268</f>
        <v>27280</v>
      </c>
    </row>
    <row r="843" spans="1:4" s="478" customFormat="1">
      <c r="A843" s="566" t="s">
        <v>2934</v>
      </c>
      <c r="B843" s="567" t="s">
        <v>3275</v>
      </c>
      <c r="C843" s="510" t="s">
        <v>379</v>
      </c>
      <c r="D843" s="568">
        <f>'3. AHS ARSITEKTURAL'!G5287</f>
        <v>234520</v>
      </c>
    </row>
    <row r="844" spans="1:4" s="478" customFormat="1">
      <c r="A844" s="566" t="s">
        <v>2935</v>
      </c>
      <c r="B844" s="567" t="s">
        <v>3593</v>
      </c>
      <c r="C844" s="510" t="s">
        <v>379</v>
      </c>
      <c r="D844" s="568">
        <f>'3. AHS ARSITEKTURAL'!G5307</f>
        <v>88990</v>
      </c>
    </row>
    <row r="845" spans="1:4" s="478" customFormat="1">
      <c r="A845" s="566" t="s">
        <v>2936</v>
      </c>
      <c r="B845" s="567" t="s">
        <v>3594</v>
      </c>
      <c r="C845" s="510" t="s">
        <v>379</v>
      </c>
      <c r="D845" s="568">
        <f>'3. AHS ARSITEKTURAL'!G5327</f>
        <v>88990</v>
      </c>
    </row>
    <row r="846" spans="1:4" s="478" customFormat="1">
      <c r="A846" s="566" t="s">
        <v>2937</v>
      </c>
      <c r="B846" s="567" t="s">
        <v>3276</v>
      </c>
      <c r="C846" s="510" t="s">
        <v>379</v>
      </c>
      <c r="D846" s="568">
        <f>'3. AHS ARSITEKTURAL'!G5346</f>
        <v>122661</v>
      </c>
    </row>
    <row r="847" spans="1:4" s="478" customFormat="1">
      <c r="A847" s="566" t="s">
        <v>2938</v>
      </c>
      <c r="B847" s="567" t="s">
        <v>3277</v>
      </c>
      <c r="C847" s="510" t="s">
        <v>379</v>
      </c>
      <c r="D847" s="568">
        <f>'3. AHS ARSITEKTURAL'!G5365</f>
        <v>237765</v>
      </c>
    </row>
    <row r="848" spans="1:4" s="478" customFormat="1">
      <c r="A848" s="566" t="s">
        <v>2939</v>
      </c>
      <c r="B848" s="567" t="s">
        <v>3278</v>
      </c>
      <c r="C848" s="510" t="s">
        <v>379</v>
      </c>
      <c r="D848" s="568">
        <f>'3. AHS ARSITEKTURAL'!G5384</f>
        <v>125235</v>
      </c>
    </row>
    <row r="849" spans="1:4" s="478" customFormat="1">
      <c r="A849" s="566" t="s">
        <v>2940</v>
      </c>
      <c r="B849" s="567" t="s">
        <v>3279</v>
      </c>
      <c r="C849" s="510" t="s">
        <v>379</v>
      </c>
      <c r="D849" s="568">
        <f>'3. AHS ARSITEKTURAL'!G5403</f>
        <v>682704</v>
      </c>
    </row>
    <row r="850" spans="1:4" s="478" customFormat="1">
      <c r="A850" s="566" t="s">
        <v>2941</v>
      </c>
      <c r="B850" s="567" t="s">
        <v>3280</v>
      </c>
      <c r="C850" s="510" t="s">
        <v>379</v>
      </c>
      <c r="D850" s="568">
        <f>'3. AHS ARSITEKTURAL'!G5422</f>
        <v>682440</v>
      </c>
    </row>
    <row r="851" spans="1:4" s="478" customFormat="1">
      <c r="A851" s="566" t="s">
        <v>2942</v>
      </c>
      <c r="B851" s="567" t="s">
        <v>3281</v>
      </c>
      <c r="C851" s="510" t="s">
        <v>379</v>
      </c>
      <c r="D851" s="568">
        <f>'3. AHS ARSITEKTURAL'!G5443</f>
        <v>490655</v>
      </c>
    </row>
    <row r="852" spans="1:4" s="478" customFormat="1">
      <c r="A852" s="566" t="s">
        <v>2943</v>
      </c>
      <c r="B852" s="567" t="s">
        <v>3282</v>
      </c>
      <c r="C852" s="510" t="s">
        <v>379</v>
      </c>
      <c r="D852" s="568">
        <f>'3. AHS ARSITEKTURAL'!G5464</f>
        <v>549511</v>
      </c>
    </row>
    <row r="853" spans="1:4" s="478" customFormat="1">
      <c r="A853" s="566" t="s">
        <v>2944</v>
      </c>
      <c r="B853" s="567" t="s">
        <v>3283</v>
      </c>
      <c r="C853" s="510" t="s">
        <v>239</v>
      </c>
      <c r="D853" s="568">
        <f>'3. AHS ARSITEKTURAL'!G5482</f>
        <v>828674</v>
      </c>
    </row>
    <row r="854" spans="1:4" s="478" customFormat="1">
      <c r="A854" s="566" t="s">
        <v>2945</v>
      </c>
      <c r="B854" s="567" t="s">
        <v>3284</v>
      </c>
      <c r="C854" s="510" t="s">
        <v>379</v>
      </c>
      <c r="D854" s="568">
        <f>'3. AHS ARSITEKTURAL'!G5502</f>
        <v>773575</v>
      </c>
    </row>
    <row r="855" spans="1:4" s="478" customFormat="1">
      <c r="A855" s="566" t="s">
        <v>2946</v>
      </c>
      <c r="B855" s="567" t="s">
        <v>3285</v>
      </c>
      <c r="C855" s="510" t="s">
        <v>239</v>
      </c>
      <c r="D855" s="568">
        <f>'3. AHS ARSITEKTURAL'!G5520</f>
        <v>395037</v>
      </c>
    </row>
    <row r="856" spans="1:4" s="478" customFormat="1">
      <c r="A856" s="566" t="s">
        <v>2947</v>
      </c>
      <c r="B856" s="567" t="s">
        <v>3286</v>
      </c>
      <c r="C856" s="510" t="s">
        <v>379</v>
      </c>
      <c r="D856" s="568">
        <f>'3. AHS ARSITEKTURAL'!G5540</f>
        <v>715000</v>
      </c>
    </row>
    <row r="857" spans="1:4" s="478" customFormat="1">
      <c r="A857" s="566" t="s">
        <v>2948</v>
      </c>
      <c r="B857" s="567" t="s">
        <v>3287</v>
      </c>
      <c r="C857" s="510" t="s">
        <v>239</v>
      </c>
      <c r="D857" s="568">
        <f>'3. AHS ARSITEKTURAL'!G5558</f>
        <v>60967</v>
      </c>
    </row>
    <row r="858" spans="1:4" s="478" customFormat="1">
      <c r="A858" s="566" t="s">
        <v>2949</v>
      </c>
      <c r="B858" s="567" t="s">
        <v>3288</v>
      </c>
      <c r="C858" s="510" t="s">
        <v>239</v>
      </c>
      <c r="D858" s="568">
        <f>'3. AHS ARSITEKTURAL'!G5576</f>
        <v>60967</v>
      </c>
    </row>
    <row r="859" spans="1:4" s="478" customFormat="1">
      <c r="A859" s="566"/>
      <c r="B859" s="567"/>
      <c r="C859" s="510"/>
      <c r="D859" s="568"/>
    </row>
    <row r="860" spans="1:4" s="901" customFormat="1">
      <c r="A860" s="932" t="s">
        <v>2924</v>
      </c>
      <c r="B860" s="856" t="s">
        <v>3289</v>
      </c>
      <c r="C860" s="899"/>
      <c r="D860" s="900"/>
    </row>
    <row r="861" spans="1:4" s="478" customFormat="1">
      <c r="A861" s="566" t="s">
        <v>2925</v>
      </c>
      <c r="B861" s="567" t="s">
        <v>3290</v>
      </c>
      <c r="C861" s="510" t="s">
        <v>379</v>
      </c>
      <c r="D861" s="568">
        <f>'3. AHS ARSITEKTURAL'!G5596</f>
        <v>181940</v>
      </c>
    </row>
    <row r="862" spans="1:4" s="478" customFormat="1">
      <c r="A862" s="566" t="s">
        <v>2926</v>
      </c>
      <c r="B862" s="567" t="s">
        <v>3291</v>
      </c>
      <c r="C862" s="510" t="s">
        <v>379</v>
      </c>
      <c r="D862" s="568">
        <f>'3. AHS ARSITEKTURAL'!G5616</f>
        <v>258940</v>
      </c>
    </row>
    <row r="863" spans="1:4" s="478" customFormat="1">
      <c r="A863" s="566" t="s">
        <v>2927</v>
      </c>
      <c r="B863" s="567" t="s">
        <v>3292</v>
      </c>
      <c r="C863" s="510" t="s">
        <v>239</v>
      </c>
      <c r="D863" s="568">
        <f>'3. AHS ARSITEKTURAL'!G5634</f>
        <v>61050</v>
      </c>
    </row>
    <row r="864" spans="1:4" s="478" customFormat="1">
      <c r="A864" s="566" t="s">
        <v>2928</v>
      </c>
      <c r="B864" s="567" t="s">
        <v>3293</v>
      </c>
      <c r="C864" s="510" t="s">
        <v>239</v>
      </c>
      <c r="D864" s="568">
        <f>'3. AHS ARSITEKTURAL'!G5652</f>
        <v>35805</v>
      </c>
    </row>
    <row r="865" spans="1:4" s="478" customFormat="1">
      <c r="A865" s="566"/>
      <c r="B865" s="567"/>
      <c r="C865" s="510"/>
      <c r="D865" s="933"/>
    </row>
    <row r="866" spans="1:4" s="901" customFormat="1">
      <c r="A866" s="932" t="s">
        <v>2915</v>
      </c>
      <c r="B866" s="856" t="s">
        <v>3294</v>
      </c>
      <c r="C866" s="899"/>
      <c r="D866" s="900"/>
    </row>
    <row r="867" spans="1:4" s="478" customFormat="1">
      <c r="A867" s="566" t="s">
        <v>2916</v>
      </c>
      <c r="B867" s="567" t="s">
        <v>3295</v>
      </c>
      <c r="C867" s="510" t="s">
        <v>347</v>
      </c>
      <c r="D867" s="568">
        <f>'3. AHS ARSITEKTURAL'!G5673</f>
        <v>47465</v>
      </c>
    </row>
    <row r="868" spans="1:4" s="478" customFormat="1">
      <c r="A868" s="566" t="s">
        <v>2917</v>
      </c>
      <c r="B868" s="567" t="s">
        <v>3296</v>
      </c>
      <c r="C868" s="510" t="s">
        <v>347</v>
      </c>
      <c r="D868" s="568">
        <f>'3. AHS ARSITEKTURAL'!G5693</f>
        <v>70919</v>
      </c>
    </row>
    <row r="869" spans="1:4" s="478" customFormat="1">
      <c r="A869" s="566" t="s">
        <v>2918</v>
      </c>
      <c r="B869" s="567" t="s">
        <v>3297</v>
      </c>
      <c r="C869" s="510" t="s">
        <v>347</v>
      </c>
      <c r="D869" s="568">
        <f>'3. AHS ARSITEKTURAL'!G5713</f>
        <v>70943</v>
      </c>
    </row>
    <row r="870" spans="1:4" s="478" customFormat="1">
      <c r="A870" s="566" t="s">
        <v>2919</v>
      </c>
      <c r="B870" s="567" t="s">
        <v>3298</v>
      </c>
      <c r="C870" s="510" t="s">
        <v>347</v>
      </c>
      <c r="D870" s="568">
        <f>'3. AHS ARSITEKTURAL'!G5733</f>
        <v>70919</v>
      </c>
    </row>
    <row r="871" spans="1:4" s="478" customFormat="1">
      <c r="A871" s="566" t="s">
        <v>2920</v>
      </c>
      <c r="B871" s="567" t="s">
        <v>3299</v>
      </c>
      <c r="C871" s="510" t="s">
        <v>347</v>
      </c>
      <c r="D871" s="568">
        <f>'3. AHS ARSITEKTURAL'!G5753</f>
        <v>70943</v>
      </c>
    </row>
    <row r="872" spans="1:4" s="478" customFormat="1">
      <c r="A872" s="566" t="s">
        <v>2921</v>
      </c>
      <c r="B872" s="567" t="s">
        <v>3300</v>
      </c>
      <c r="C872" s="510" t="s">
        <v>379</v>
      </c>
      <c r="D872" s="568">
        <f>'3. AHS ARSITEKTURAL'!G5772</f>
        <v>453684</v>
      </c>
    </row>
    <row r="873" spans="1:4" s="478" customFormat="1">
      <c r="A873" s="566" t="s">
        <v>2922</v>
      </c>
      <c r="B873" s="567" t="s">
        <v>3301</v>
      </c>
      <c r="C873" s="510" t="s">
        <v>239</v>
      </c>
      <c r="D873" s="568">
        <f>'3. AHS ARSITEKTURAL'!G5790</f>
        <v>27830</v>
      </c>
    </row>
    <row r="874" spans="1:4" s="478" customFormat="1">
      <c r="A874" s="566" t="s">
        <v>2923</v>
      </c>
      <c r="B874" s="567" t="s">
        <v>3302</v>
      </c>
      <c r="C874" s="510" t="s">
        <v>239</v>
      </c>
      <c r="D874" s="568">
        <f>'3. AHS ARSITEKTURAL'!G5808</f>
        <v>27830</v>
      </c>
    </row>
    <row r="875" spans="1:4" s="478" customFormat="1">
      <c r="A875" s="566"/>
      <c r="B875" s="567"/>
      <c r="C875" s="510"/>
      <c r="D875" s="568"/>
    </row>
    <row r="876" spans="1:4" s="901" customFormat="1">
      <c r="A876" s="932" t="s">
        <v>2892</v>
      </c>
      <c r="B876" s="856" t="s">
        <v>3303</v>
      </c>
      <c r="C876" s="899"/>
      <c r="D876" s="900"/>
    </row>
    <row r="877" spans="1:4" s="478" customFormat="1">
      <c r="A877" s="566" t="s">
        <v>2893</v>
      </c>
      <c r="B877" s="567" t="s">
        <v>3304</v>
      </c>
      <c r="C877" s="510" t="s">
        <v>239</v>
      </c>
      <c r="D877" s="568">
        <f>'3. AHS ARSITEKTURAL'!G5827</f>
        <v>130900</v>
      </c>
    </row>
    <row r="878" spans="1:4" s="478" customFormat="1">
      <c r="A878" s="566" t="s">
        <v>2894</v>
      </c>
      <c r="B878" s="567" t="s">
        <v>3305</v>
      </c>
      <c r="C878" s="510" t="s">
        <v>239</v>
      </c>
      <c r="D878" s="568">
        <f>'3. AHS ARSITEKTURAL'!G5845</f>
        <v>106590</v>
      </c>
    </row>
    <row r="879" spans="1:4" s="478" customFormat="1">
      <c r="A879" s="566" t="s">
        <v>2895</v>
      </c>
      <c r="B879" s="567" t="s">
        <v>3306</v>
      </c>
      <c r="C879" s="510" t="s">
        <v>239</v>
      </c>
      <c r="D879" s="568">
        <f>'3. AHS ARSITEKTURAL'!G5863</f>
        <v>106040</v>
      </c>
    </row>
    <row r="880" spans="1:4" s="478" customFormat="1">
      <c r="A880" s="566" t="s">
        <v>2896</v>
      </c>
      <c r="B880" s="567" t="s">
        <v>3307</v>
      </c>
      <c r="C880" s="510" t="s">
        <v>239</v>
      </c>
      <c r="D880" s="568">
        <f>'3. AHS ARSITEKTURAL'!G5881</f>
        <v>106040</v>
      </c>
    </row>
    <row r="881" spans="1:4" s="478" customFormat="1">
      <c r="A881" s="566" t="s">
        <v>2897</v>
      </c>
      <c r="B881" s="567" t="s">
        <v>3308</v>
      </c>
      <c r="C881" s="510" t="s">
        <v>239</v>
      </c>
      <c r="D881" s="568">
        <f>'3. AHS ARSITEKTURAL'!G5899</f>
        <v>40975</v>
      </c>
    </row>
    <row r="882" spans="1:4" s="478" customFormat="1">
      <c r="A882" s="566" t="s">
        <v>2898</v>
      </c>
      <c r="B882" s="567" t="s">
        <v>3309</v>
      </c>
      <c r="C882" s="510" t="s">
        <v>239</v>
      </c>
      <c r="D882" s="568">
        <f>'3. AHS ARSITEKTURAL'!G5917</f>
        <v>108526</v>
      </c>
    </row>
    <row r="883" spans="1:4" s="478" customFormat="1">
      <c r="A883" s="566" t="s">
        <v>2899</v>
      </c>
      <c r="B883" s="567" t="s">
        <v>3310</v>
      </c>
      <c r="C883" s="510" t="s">
        <v>239</v>
      </c>
      <c r="D883" s="568">
        <f>'3. AHS ARSITEKTURAL'!G5935</f>
        <v>110990</v>
      </c>
    </row>
    <row r="884" spans="1:4" s="478" customFormat="1">
      <c r="A884" s="566" t="s">
        <v>2900</v>
      </c>
      <c r="B884" s="567" t="s">
        <v>3311</v>
      </c>
      <c r="C884" s="510" t="s">
        <v>239</v>
      </c>
      <c r="D884" s="568">
        <f>'3. AHS ARSITEKTURAL'!G5953</f>
        <v>110990</v>
      </c>
    </row>
    <row r="885" spans="1:4" s="478" customFormat="1">
      <c r="A885" s="566" t="s">
        <v>2901</v>
      </c>
      <c r="B885" s="567" t="s">
        <v>3312</v>
      </c>
      <c r="C885" s="510" t="s">
        <v>239</v>
      </c>
      <c r="D885" s="568">
        <f>'3. AHS ARSITEKTURAL'!G5971</f>
        <v>30910</v>
      </c>
    </row>
    <row r="886" spans="1:4" s="478" customFormat="1">
      <c r="A886" s="566" t="s">
        <v>2902</v>
      </c>
      <c r="B886" s="567" t="s">
        <v>3313</v>
      </c>
      <c r="C886" s="510" t="s">
        <v>239</v>
      </c>
      <c r="D886" s="568">
        <f>'3. AHS ARSITEKTURAL'!G5989</f>
        <v>130900</v>
      </c>
    </row>
    <row r="887" spans="1:4" s="478" customFormat="1">
      <c r="A887" s="566" t="s">
        <v>2903</v>
      </c>
      <c r="B887" s="567" t="s">
        <v>3314</v>
      </c>
      <c r="C887" s="510" t="s">
        <v>239</v>
      </c>
      <c r="D887" s="568">
        <f>'3. AHS ARSITEKTURAL'!G6007</f>
        <v>115599</v>
      </c>
    </row>
    <row r="888" spans="1:4" s="478" customFormat="1">
      <c r="A888" s="566" t="s">
        <v>2904</v>
      </c>
      <c r="B888" s="567" t="s">
        <v>3615</v>
      </c>
      <c r="C888" s="510" t="s">
        <v>379</v>
      </c>
      <c r="D888" s="568">
        <f>'3. AHS ARSITEKTURAL'!G6025</f>
        <v>44198</v>
      </c>
    </row>
    <row r="889" spans="1:4" s="478" customFormat="1">
      <c r="A889" s="566" t="s">
        <v>2905</v>
      </c>
      <c r="B889" s="567" t="s">
        <v>3596</v>
      </c>
      <c r="C889" s="510" t="s">
        <v>239</v>
      </c>
      <c r="D889" s="568">
        <f>'3. AHS ARSITEKTURAL'!G6045</f>
        <v>132695</v>
      </c>
    </row>
    <row r="890" spans="1:4" s="478" customFormat="1">
      <c r="A890" s="566" t="s">
        <v>3595</v>
      </c>
      <c r="B890" s="567" t="s">
        <v>3597</v>
      </c>
      <c r="C890" s="510" t="s">
        <v>239</v>
      </c>
      <c r="D890" s="568">
        <f>'3. AHS ARSITEKTURAL'!G6065</f>
        <v>111287</v>
      </c>
    </row>
    <row r="891" spans="1:4" s="478" customFormat="1">
      <c r="A891" s="566" t="s">
        <v>2906</v>
      </c>
      <c r="B891" s="567" t="s">
        <v>3315</v>
      </c>
      <c r="C891" s="510" t="s">
        <v>239</v>
      </c>
      <c r="D891" s="568">
        <f>'3. AHS ARSITEKTURAL'!G6083</f>
        <v>50974</v>
      </c>
    </row>
    <row r="892" spans="1:4" s="478" customFormat="1">
      <c r="A892" s="566" t="s">
        <v>2907</v>
      </c>
      <c r="B892" s="567" t="s">
        <v>3316</v>
      </c>
      <c r="C892" s="510" t="s">
        <v>239</v>
      </c>
      <c r="D892" s="568">
        <f>'3. AHS ARSITEKTURAL'!G6101</f>
        <v>30976</v>
      </c>
    </row>
    <row r="893" spans="1:4" s="478" customFormat="1">
      <c r="A893" s="566" t="s">
        <v>2908</v>
      </c>
      <c r="B893" s="567" t="s">
        <v>3317</v>
      </c>
      <c r="C893" s="510" t="s">
        <v>239</v>
      </c>
      <c r="D893" s="568">
        <f>'3. AHS ARSITEKTURAL'!G6119</f>
        <v>59774</v>
      </c>
    </row>
    <row r="894" spans="1:4" s="478" customFormat="1">
      <c r="A894" s="566" t="s">
        <v>2909</v>
      </c>
      <c r="B894" s="567" t="s">
        <v>3318</v>
      </c>
      <c r="C894" s="510" t="s">
        <v>239</v>
      </c>
      <c r="D894" s="568">
        <f>'3. AHS ARSITEKTURAL'!G6137</f>
        <v>40975</v>
      </c>
    </row>
    <row r="895" spans="1:4" s="478" customFormat="1">
      <c r="A895" s="566" t="s">
        <v>2910</v>
      </c>
      <c r="B895" s="567" t="s">
        <v>3319</v>
      </c>
      <c r="C895" s="510" t="s">
        <v>239</v>
      </c>
      <c r="D895" s="568">
        <f>'3. AHS ARSITEKTURAL'!G6155</f>
        <v>40975</v>
      </c>
    </row>
    <row r="896" spans="1:4" s="478" customFormat="1">
      <c r="A896" s="566" t="s">
        <v>2911</v>
      </c>
      <c r="B896" s="567" t="s">
        <v>3320</v>
      </c>
      <c r="C896" s="510" t="s">
        <v>239</v>
      </c>
      <c r="D896" s="568">
        <f>'3. AHS ARSITEKTURAL'!G6173</f>
        <v>59411</v>
      </c>
    </row>
    <row r="897" spans="1:4" s="478" customFormat="1">
      <c r="A897" s="566" t="s">
        <v>2912</v>
      </c>
      <c r="B897" s="567" t="s">
        <v>3321</v>
      </c>
      <c r="C897" s="510" t="s">
        <v>239</v>
      </c>
      <c r="D897" s="568">
        <f>'3. AHS ARSITEKTURAL'!G6191</f>
        <v>40975</v>
      </c>
    </row>
    <row r="898" spans="1:4" s="478" customFormat="1">
      <c r="A898" s="566" t="s">
        <v>2913</v>
      </c>
      <c r="B898" s="567" t="s">
        <v>3322</v>
      </c>
      <c r="C898" s="510" t="s">
        <v>239</v>
      </c>
      <c r="D898" s="568">
        <f>'3. AHS ARSITEKTURAL'!G6209</f>
        <v>55962</v>
      </c>
    </row>
    <row r="899" spans="1:4" s="478" customFormat="1">
      <c r="A899" s="566" t="s">
        <v>2914</v>
      </c>
      <c r="B899" s="567" t="s">
        <v>3323</v>
      </c>
      <c r="C899" s="510" t="s">
        <v>239</v>
      </c>
      <c r="D899" s="568">
        <f>'3. AHS ARSITEKTURAL'!G6227</f>
        <v>21780</v>
      </c>
    </row>
    <row r="900" spans="1:4" s="478" customFormat="1">
      <c r="A900" s="566"/>
      <c r="B900" s="567"/>
      <c r="C900" s="510"/>
      <c r="D900" s="568"/>
    </row>
    <row r="901" spans="1:4" s="901" customFormat="1">
      <c r="A901" s="932" t="s">
        <v>2877</v>
      </c>
      <c r="B901" s="856" t="s">
        <v>3324</v>
      </c>
      <c r="C901" s="899"/>
      <c r="D901" s="900"/>
    </row>
    <row r="902" spans="1:4" s="478" customFormat="1">
      <c r="A902" s="566" t="s">
        <v>2878</v>
      </c>
      <c r="B902" s="567" t="s">
        <v>3325</v>
      </c>
      <c r="C902" s="510" t="s">
        <v>379</v>
      </c>
      <c r="D902" s="568">
        <f>'3. AHS ARSITEKTURAL'!G6246</f>
        <v>170874</v>
      </c>
    </row>
    <row r="903" spans="1:4" s="478" customFormat="1">
      <c r="A903" s="566" t="s">
        <v>2879</v>
      </c>
      <c r="B903" s="567" t="s">
        <v>3326</v>
      </c>
      <c r="C903" s="510" t="s">
        <v>379</v>
      </c>
      <c r="D903" s="568">
        <f>'3. AHS ARSITEKTURAL'!G6265</f>
        <v>42625</v>
      </c>
    </row>
    <row r="904" spans="1:4" s="478" customFormat="1">
      <c r="A904" s="566" t="s">
        <v>2880</v>
      </c>
      <c r="B904" s="567" t="s">
        <v>3327</v>
      </c>
      <c r="C904" s="510" t="s">
        <v>379</v>
      </c>
      <c r="D904" s="568">
        <f>'3. AHS ARSITEKTURAL'!G6284</f>
        <v>42625</v>
      </c>
    </row>
    <row r="905" spans="1:4" s="478" customFormat="1">
      <c r="A905" s="566" t="s">
        <v>2881</v>
      </c>
      <c r="B905" s="567" t="s">
        <v>3328</v>
      </c>
      <c r="C905" s="510" t="s">
        <v>379</v>
      </c>
      <c r="D905" s="568">
        <f>'3. AHS ARSITEKTURAL'!G6303</f>
        <v>44616</v>
      </c>
    </row>
    <row r="906" spans="1:4" s="478" customFormat="1">
      <c r="A906" s="566" t="s">
        <v>2882</v>
      </c>
      <c r="B906" s="567" t="s">
        <v>3329</v>
      </c>
      <c r="C906" s="510" t="s">
        <v>379</v>
      </c>
      <c r="D906" s="568">
        <f>'3. AHS ARSITEKTURAL'!G6322</f>
        <v>46849</v>
      </c>
    </row>
    <row r="907" spans="1:4" s="478" customFormat="1">
      <c r="A907" s="566" t="s">
        <v>2883</v>
      </c>
      <c r="B907" s="567" t="s">
        <v>3330</v>
      </c>
      <c r="C907" s="510" t="s">
        <v>379</v>
      </c>
      <c r="D907" s="568">
        <f>'3. AHS ARSITEKTURAL'!G6341</f>
        <v>62821</v>
      </c>
    </row>
    <row r="908" spans="1:4" s="478" customFormat="1">
      <c r="A908" s="566" t="s">
        <v>2884</v>
      </c>
      <c r="B908" s="567" t="s">
        <v>3331</v>
      </c>
      <c r="C908" s="510" t="s">
        <v>379</v>
      </c>
      <c r="D908" s="568">
        <f>'3. AHS ARSITEKTURAL'!G6359</f>
        <v>42075</v>
      </c>
    </row>
    <row r="909" spans="1:4" s="478" customFormat="1">
      <c r="A909" s="566" t="s">
        <v>2885</v>
      </c>
      <c r="B909" s="567" t="s">
        <v>3332</v>
      </c>
      <c r="C909" s="510" t="s">
        <v>379</v>
      </c>
      <c r="D909" s="568">
        <f>'3. AHS ARSITEKTURAL'!G6377</f>
        <v>46079</v>
      </c>
    </row>
    <row r="910" spans="1:4" s="478" customFormat="1">
      <c r="A910" s="566" t="s">
        <v>2886</v>
      </c>
      <c r="B910" s="567" t="s">
        <v>3333</v>
      </c>
      <c r="C910" s="510" t="s">
        <v>379</v>
      </c>
      <c r="D910" s="568">
        <f>'3. AHS ARSITEKTURAL'!G6395</f>
        <v>42075</v>
      </c>
    </row>
    <row r="911" spans="1:4" s="478" customFormat="1">
      <c r="A911" s="566" t="s">
        <v>2887</v>
      </c>
      <c r="B911" s="567" t="s">
        <v>3334</v>
      </c>
      <c r="C911" s="510" t="s">
        <v>379</v>
      </c>
      <c r="D911" s="568">
        <f>'3. AHS ARSITEKTURAL'!G6414</f>
        <v>49225</v>
      </c>
    </row>
    <row r="912" spans="1:4" s="478" customFormat="1">
      <c r="A912" s="566" t="s">
        <v>2888</v>
      </c>
      <c r="B912" s="567" t="s">
        <v>3335</v>
      </c>
      <c r="C912" s="510" t="s">
        <v>379</v>
      </c>
      <c r="D912" s="568">
        <f>'3. AHS ARSITEKTURAL'!G6433</f>
        <v>75823</v>
      </c>
    </row>
    <row r="913" spans="1:4" s="478" customFormat="1">
      <c r="A913" s="566" t="s">
        <v>2889</v>
      </c>
      <c r="B913" s="567" t="s">
        <v>3336</v>
      </c>
      <c r="C913" s="510" t="s">
        <v>379</v>
      </c>
      <c r="D913" s="568">
        <f>'3. AHS ARSITEKTURAL'!G6454</f>
        <v>136323</v>
      </c>
    </row>
    <row r="914" spans="1:4" s="478" customFormat="1">
      <c r="A914" s="566" t="s">
        <v>2890</v>
      </c>
      <c r="B914" s="567" t="s">
        <v>3337</v>
      </c>
      <c r="C914" s="510" t="s">
        <v>379</v>
      </c>
      <c r="D914" s="568">
        <f>'3. AHS ARSITEKTURAL'!G6473</f>
        <v>54549</v>
      </c>
    </row>
    <row r="915" spans="1:4" s="478" customFormat="1">
      <c r="A915" s="566" t="s">
        <v>2891</v>
      </c>
      <c r="B915" s="567" t="s">
        <v>3338</v>
      </c>
      <c r="C915" s="510" t="s">
        <v>379</v>
      </c>
      <c r="D915" s="568">
        <f>'3. AHS ARSITEKTURAL'!G6494</f>
        <v>125323</v>
      </c>
    </row>
    <row r="916" spans="1:4" s="478" customFormat="1">
      <c r="A916" s="566"/>
      <c r="B916" s="567"/>
      <c r="C916" s="510"/>
      <c r="D916" s="568"/>
    </row>
    <row r="917" spans="1:4" s="901" customFormat="1">
      <c r="A917" s="932" t="s">
        <v>2870</v>
      </c>
      <c r="B917" s="856" t="s">
        <v>3339</v>
      </c>
      <c r="C917" s="899"/>
      <c r="D917" s="900"/>
    </row>
    <row r="918" spans="1:4" s="478" customFormat="1">
      <c r="A918" s="566" t="s">
        <v>2871</v>
      </c>
      <c r="B918" s="567" t="s">
        <v>3340</v>
      </c>
      <c r="C918" s="510" t="s">
        <v>347</v>
      </c>
      <c r="D918" s="568">
        <f>'3. AHS ARSITEKTURAL'!G6514</f>
        <v>46942</v>
      </c>
    </row>
    <row r="919" spans="1:4" s="478" customFormat="1">
      <c r="A919" s="566" t="s">
        <v>2872</v>
      </c>
      <c r="B919" s="567" t="s">
        <v>3341</v>
      </c>
      <c r="C919" s="510" t="s">
        <v>347</v>
      </c>
      <c r="D919" s="568">
        <f>'3. AHS ARSITEKTURAL'!G6533</f>
        <v>25492</v>
      </c>
    </row>
    <row r="920" spans="1:4" s="478" customFormat="1">
      <c r="A920" s="566" t="s">
        <v>2873</v>
      </c>
      <c r="B920" s="567" t="s">
        <v>3342</v>
      </c>
      <c r="C920" s="510" t="s">
        <v>347</v>
      </c>
      <c r="D920" s="568">
        <f>'3. AHS ARSITEKTURAL'!G6550</f>
        <v>6780</v>
      </c>
    </row>
    <row r="921" spans="1:4" s="478" customFormat="1">
      <c r="A921" s="566" t="s">
        <v>2874</v>
      </c>
      <c r="B921" s="567" t="s">
        <v>3343</v>
      </c>
      <c r="C921" s="510" t="s">
        <v>347</v>
      </c>
      <c r="D921" s="568">
        <f>'3. AHS ARSITEKTURAL'!G6571</f>
        <v>244398</v>
      </c>
    </row>
    <row r="922" spans="1:4" s="478" customFormat="1">
      <c r="A922" s="566" t="s">
        <v>2875</v>
      </c>
      <c r="B922" s="567" t="s">
        <v>3344</v>
      </c>
      <c r="C922" s="510" t="s">
        <v>347</v>
      </c>
      <c r="D922" s="568">
        <f>'3. AHS ARSITEKTURAL'!G6593</f>
        <v>114026</v>
      </c>
    </row>
    <row r="923" spans="1:4" s="478" customFormat="1">
      <c r="A923" s="566" t="s">
        <v>2876</v>
      </c>
      <c r="B923" s="567" t="s">
        <v>3345</v>
      </c>
      <c r="C923" s="510" t="s">
        <v>239</v>
      </c>
      <c r="D923" s="568">
        <f>'3. AHS ARSITEKTURAL'!G6612</f>
        <v>391424</v>
      </c>
    </row>
    <row r="924" spans="1:4" s="478" customFormat="1">
      <c r="A924" s="566"/>
      <c r="B924" s="567"/>
      <c r="C924" s="510"/>
      <c r="D924" s="568"/>
    </row>
    <row r="925" spans="1:4" s="901" customFormat="1">
      <c r="A925" s="932" t="s">
        <v>2867</v>
      </c>
      <c r="B925" s="856" t="s">
        <v>3346</v>
      </c>
      <c r="C925" s="899"/>
      <c r="D925" s="900"/>
    </row>
    <row r="926" spans="1:4" s="478" customFormat="1">
      <c r="A926" s="566" t="s">
        <v>2868</v>
      </c>
      <c r="B926" s="567" t="s">
        <v>3347</v>
      </c>
      <c r="C926" s="510" t="s">
        <v>379</v>
      </c>
      <c r="D926" s="568">
        <f>'3. AHS ARSITEKTURAL'!G6634</f>
        <v>136576</v>
      </c>
    </row>
    <row r="927" spans="1:4" s="478" customFormat="1">
      <c r="A927" s="566" t="s">
        <v>2869</v>
      </c>
      <c r="B927" s="567" t="s">
        <v>3348</v>
      </c>
      <c r="C927" s="510" t="s">
        <v>379</v>
      </c>
      <c r="D927" s="568">
        <f>'3. AHS ARSITEKTURAL'!G6656</f>
        <v>147576</v>
      </c>
    </row>
    <row r="928" spans="1:4" s="478" customFormat="1">
      <c r="A928" s="566"/>
      <c r="B928" s="567"/>
      <c r="C928" s="510"/>
      <c r="D928" s="568"/>
    </row>
    <row r="929" spans="1:4" s="901" customFormat="1">
      <c r="A929" s="932" t="s">
        <v>2865</v>
      </c>
      <c r="B929" s="856" t="s">
        <v>3349</v>
      </c>
      <c r="C929" s="899"/>
      <c r="D929" s="900"/>
    </row>
    <row r="930" spans="1:4" s="478" customFormat="1">
      <c r="A930" s="566" t="s">
        <v>2866</v>
      </c>
      <c r="B930" s="567" t="s">
        <v>3350</v>
      </c>
      <c r="C930" s="510" t="s">
        <v>239</v>
      </c>
      <c r="D930" s="568">
        <f>'3. AHS ARSITEKTURAL'!G6676</f>
        <v>167205</v>
      </c>
    </row>
    <row r="931" spans="1:4" s="478" customFormat="1">
      <c r="A931" s="566"/>
      <c r="B931" s="567"/>
      <c r="C931" s="510"/>
      <c r="D931" s="568"/>
    </row>
    <row r="932" spans="1:4" s="901" customFormat="1">
      <c r="A932" s="932" t="s">
        <v>2855</v>
      </c>
      <c r="B932" s="856" t="s">
        <v>3351</v>
      </c>
      <c r="C932" s="899"/>
      <c r="D932" s="900"/>
    </row>
    <row r="933" spans="1:4" s="478" customFormat="1">
      <c r="A933" s="566" t="s">
        <v>2856</v>
      </c>
      <c r="B933" s="567" t="s">
        <v>3352</v>
      </c>
      <c r="C933" s="510"/>
      <c r="D933" s="568"/>
    </row>
    <row r="934" spans="1:4" s="478" customFormat="1">
      <c r="A934" s="566" t="s">
        <v>2857</v>
      </c>
      <c r="B934" s="567" t="s">
        <v>3353</v>
      </c>
      <c r="C934" s="510"/>
      <c r="D934" s="568">
        <f>'3. AHS ARSITEKTURAL'!G6697</f>
        <v>441760</v>
      </c>
    </row>
    <row r="935" spans="1:4" s="478" customFormat="1">
      <c r="A935" s="566" t="s">
        <v>2858</v>
      </c>
      <c r="B935" s="567" t="s">
        <v>3354</v>
      </c>
      <c r="C935" s="510"/>
      <c r="D935" s="568">
        <f>'3. AHS ARSITEKTURAL'!G6716</f>
        <v>441760</v>
      </c>
    </row>
    <row r="936" spans="1:4" s="478" customFormat="1">
      <c r="A936" s="566" t="s">
        <v>2859</v>
      </c>
      <c r="B936" s="567" t="s">
        <v>3599</v>
      </c>
      <c r="C936" s="510"/>
      <c r="D936" s="568">
        <f>'3. AHS ARSITEKTURAL'!G6734</f>
        <v>92774</v>
      </c>
    </row>
    <row r="937" spans="1:4" s="478" customFormat="1">
      <c r="A937" s="566" t="s">
        <v>3598</v>
      </c>
      <c r="B937" s="567" t="s">
        <v>3600</v>
      </c>
      <c r="C937" s="510"/>
      <c r="D937" s="568">
        <f>'3. AHS ARSITEKTURAL'!G6752</f>
        <v>41624</v>
      </c>
    </row>
    <row r="938" spans="1:4" s="478" customFormat="1">
      <c r="A938" s="566" t="s">
        <v>2860</v>
      </c>
      <c r="B938" s="567" t="s">
        <v>3355</v>
      </c>
      <c r="C938" s="510"/>
      <c r="D938" s="568">
        <f>'3. AHS ARSITEKTURAL'!G6772</f>
        <v>66748</v>
      </c>
    </row>
    <row r="939" spans="1:4" s="478" customFormat="1">
      <c r="A939" s="566" t="s">
        <v>2861</v>
      </c>
      <c r="B939" s="567" t="s">
        <v>3356</v>
      </c>
      <c r="C939" s="510"/>
      <c r="D939" s="568">
        <f>'3. AHS ARSITEKTURAL'!G6790</f>
        <v>24299</v>
      </c>
    </row>
    <row r="940" spans="1:4" s="478" customFormat="1">
      <c r="A940" s="566" t="s">
        <v>2862</v>
      </c>
      <c r="B940" s="567" t="s">
        <v>3357</v>
      </c>
      <c r="C940" s="510"/>
      <c r="D940" s="568">
        <f>'3. AHS ARSITEKTURAL'!G6809</f>
        <v>60388</v>
      </c>
    </row>
    <row r="941" spans="1:4" s="478" customFormat="1">
      <c r="A941" s="566" t="s">
        <v>2863</v>
      </c>
      <c r="B941" s="567" t="s">
        <v>3358</v>
      </c>
      <c r="C941" s="510" t="s">
        <v>239</v>
      </c>
      <c r="D941" s="568">
        <f>'3. AHS ARSITEKTURAL'!G6828</f>
        <v>67265</v>
      </c>
    </row>
    <row r="942" spans="1:4" s="478" customFormat="1">
      <c r="A942" s="566" t="s">
        <v>2864</v>
      </c>
      <c r="B942" s="567" t="s">
        <v>3359</v>
      </c>
      <c r="C942" s="510" t="s">
        <v>239</v>
      </c>
      <c r="D942" s="568">
        <f>'3. AHS ARSITEKTURAL'!G6847</f>
        <v>67265</v>
      </c>
    </row>
    <row r="943" spans="1:4" s="478" customFormat="1">
      <c r="A943" s="566"/>
      <c r="B943" s="567"/>
      <c r="C943" s="510"/>
      <c r="D943" s="568"/>
    </row>
    <row r="944" spans="1:4" s="901" customFormat="1">
      <c r="A944" s="932" t="s">
        <v>2854</v>
      </c>
      <c r="B944" s="856" t="s">
        <v>3360</v>
      </c>
      <c r="C944" s="899"/>
      <c r="D944" s="900"/>
    </row>
    <row r="945" spans="1:4" s="478" customFormat="1">
      <c r="A945" s="566"/>
      <c r="B945" s="567" t="s">
        <v>2563</v>
      </c>
      <c r="C945" s="510"/>
      <c r="D945" s="568"/>
    </row>
    <row r="946" spans="1:4" s="478" customFormat="1">
      <c r="A946" s="566"/>
      <c r="B946" s="567"/>
      <c r="C946" s="510"/>
      <c r="D946" s="568"/>
    </row>
    <row r="947" spans="1:4" s="901" customFormat="1">
      <c r="A947" s="932" t="s">
        <v>2851</v>
      </c>
      <c r="B947" s="856" t="s">
        <v>3361</v>
      </c>
      <c r="C947" s="899"/>
      <c r="D947" s="900"/>
    </row>
    <row r="948" spans="1:4" s="901" customFormat="1">
      <c r="A948" s="932" t="s">
        <v>2852</v>
      </c>
      <c r="B948" s="856" t="s">
        <v>3362</v>
      </c>
      <c r="C948" s="899"/>
      <c r="D948" s="900"/>
    </row>
    <row r="949" spans="1:4" s="478" customFormat="1">
      <c r="A949" s="566" t="s">
        <v>2853</v>
      </c>
      <c r="B949" s="567" t="s">
        <v>3363</v>
      </c>
      <c r="C949" s="510" t="s">
        <v>239</v>
      </c>
      <c r="D949" s="568">
        <f>'3. AHS ARSITEKTURAL'!G6872</f>
        <v>283734</v>
      </c>
    </row>
    <row r="950" spans="1:4" s="478" customFormat="1">
      <c r="A950" s="566"/>
      <c r="B950" s="567"/>
      <c r="C950" s="510"/>
      <c r="D950" s="568"/>
    </row>
    <row r="951" spans="1:4" s="901" customFormat="1">
      <c r="A951" s="932" t="s">
        <v>2848</v>
      </c>
      <c r="B951" s="856" t="s">
        <v>3364</v>
      </c>
      <c r="C951" s="899"/>
      <c r="D951" s="900"/>
    </row>
    <row r="952" spans="1:4" s="478" customFormat="1">
      <c r="A952" s="566" t="s">
        <v>2849</v>
      </c>
      <c r="B952" s="567" t="s">
        <v>3365</v>
      </c>
      <c r="C952" s="510" t="s">
        <v>239</v>
      </c>
      <c r="D952" s="568">
        <f>'3. AHS ARSITEKTURAL'!G6892</f>
        <v>81950</v>
      </c>
    </row>
    <row r="953" spans="1:4" s="478" customFormat="1">
      <c r="A953" s="566" t="s">
        <v>2850</v>
      </c>
      <c r="B953" s="567" t="s">
        <v>3366</v>
      </c>
      <c r="C953" s="510" t="s">
        <v>239</v>
      </c>
      <c r="D953" s="568">
        <f>'3. AHS ARSITEKTURAL'!G6913</f>
        <v>342474</v>
      </c>
    </row>
    <row r="954" spans="1:4" s="478" customFormat="1">
      <c r="A954" s="566"/>
      <c r="B954" s="567"/>
      <c r="C954" s="510"/>
      <c r="D954" s="568"/>
    </row>
    <row r="955" spans="1:4" s="901" customFormat="1">
      <c r="A955" s="932" t="s">
        <v>2844</v>
      </c>
      <c r="B955" s="856" t="s">
        <v>3367</v>
      </c>
      <c r="C955" s="899"/>
      <c r="D955" s="900"/>
    </row>
    <row r="956" spans="1:4" s="478" customFormat="1">
      <c r="A956" s="566" t="s">
        <v>2845</v>
      </c>
      <c r="B956" s="567" t="s">
        <v>3368</v>
      </c>
      <c r="C956" s="510" t="s">
        <v>239</v>
      </c>
      <c r="D956" s="568">
        <f>'3. AHS ARSITEKTURAL'!G6933</f>
        <v>303600</v>
      </c>
    </row>
    <row r="957" spans="1:4" s="478" customFormat="1">
      <c r="A957" s="566" t="s">
        <v>2846</v>
      </c>
      <c r="B957" s="567" t="s">
        <v>3369</v>
      </c>
      <c r="C957" s="510" t="s">
        <v>239</v>
      </c>
      <c r="D957" s="568">
        <f>'3. AHS ARSITEKTURAL'!G6952</f>
        <v>199643</v>
      </c>
    </row>
    <row r="958" spans="1:4" s="478" customFormat="1">
      <c r="A958" s="566" t="s">
        <v>2847</v>
      </c>
      <c r="B958" s="567" t="s">
        <v>3370</v>
      </c>
      <c r="C958" s="510" t="s">
        <v>239</v>
      </c>
      <c r="D958" s="568">
        <f>'3. AHS ARSITEKTURAL'!G6971</f>
        <v>40733</v>
      </c>
    </row>
    <row r="959" spans="1:4" s="478" customFormat="1">
      <c r="A959" s="566"/>
      <c r="B959" s="567"/>
      <c r="C959" s="510"/>
      <c r="D959" s="568"/>
    </row>
    <row r="960" spans="1:4" s="901" customFormat="1">
      <c r="A960" s="932" t="s">
        <v>2841</v>
      </c>
      <c r="B960" s="856" t="s">
        <v>3371</v>
      </c>
      <c r="C960" s="899"/>
      <c r="D960" s="900"/>
    </row>
    <row r="961" spans="1:4" s="478" customFormat="1">
      <c r="A961" s="566" t="s">
        <v>2842</v>
      </c>
      <c r="B961" s="567" t="s">
        <v>3372</v>
      </c>
      <c r="C961" s="510" t="s">
        <v>239</v>
      </c>
      <c r="D961" s="568">
        <f>'3. AHS ARSITEKTURAL'!G6992</f>
        <v>375936</v>
      </c>
    </row>
    <row r="962" spans="1:4" s="478" customFormat="1">
      <c r="A962" s="566" t="s">
        <v>2843</v>
      </c>
      <c r="B962" s="567" t="s">
        <v>3373</v>
      </c>
      <c r="C962" s="510" t="s">
        <v>239</v>
      </c>
      <c r="D962" s="568">
        <f>'3. AHS ARSITEKTURAL'!G7011</f>
        <v>255101</v>
      </c>
    </row>
    <row r="963" spans="1:4" s="478" customFormat="1">
      <c r="A963" s="566"/>
      <c r="B963" s="567"/>
      <c r="C963" s="510"/>
      <c r="D963" s="568"/>
    </row>
    <row r="964" spans="1:4" s="901" customFormat="1">
      <c r="A964" s="932" t="s">
        <v>2834</v>
      </c>
      <c r="B964" s="856" t="s">
        <v>3374</v>
      </c>
      <c r="C964" s="899"/>
      <c r="D964" s="900"/>
    </row>
    <row r="965" spans="1:4" s="478" customFormat="1">
      <c r="A965" s="566" t="s">
        <v>2835</v>
      </c>
      <c r="B965" s="567" t="s">
        <v>3375</v>
      </c>
      <c r="C965" s="510" t="s">
        <v>239</v>
      </c>
      <c r="D965" s="568">
        <f>'3. AHS ARSITEKTURAL'!G7031</f>
        <v>1201750</v>
      </c>
    </row>
    <row r="966" spans="1:4" s="478" customFormat="1">
      <c r="A966" s="566" t="s">
        <v>2836</v>
      </c>
      <c r="B966" s="567" t="s">
        <v>3376</v>
      </c>
      <c r="C966" s="510" t="s">
        <v>239</v>
      </c>
      <c r="D966" s="568">
        <f>'3. AHS ARSITEKTURAL'!G7052</f>
        <v>8159800</v>
      </c>
    </row>
    <row r="967" spans="1:4" s="478" customFormat="1">
      <c r="A967" s="566" t="s">
        <v>2837</v>
      </c>
      <c r="B967" s="567" t="s">
        <v>3377</v>
      </c>
      <c r="C967" s="510" t="s">
        <v>239</v>
      </c>
      <c r="D967" s="568">
        <f>'3. AHS ARSITEKTURAL'!G7072</f>
        <v>305255</v>
      </c>
    </row>
    <row r="968" spans="1:4" s="478" customFormat="1">
      <c r="A968" s="566" t="s">
        <v>2838</v>
      </c>
      <c r="B968" s="567" t="s">
        <v>3378</v>
      </c>
      <c r="C968" s="510" t="s">
        <v>239</v>
      </c>
      <c r="D968" s="568">
        <f>'3. AHS ARSITEKTURAL'!G7092</f>
        <v>305305</v>
      </c>
    </row>
    <row r="969" spans="1:4" s="478" customFormat="1">
      <c r="A969" s="566" t="s">
        <v>2839</v>
      </c>
      <c r="B969" s="567" t="s">
        <v>3379</v>
      </c>
      <c r="C969" s="510" t="s">
        <v>239</v>
      </c>
      <c r="D969" s="568">
        <f>'3. AHS ARSITEKTURAL'!G7115</f>
        <v>6315650</v>
      </c>
    </row>
    <row r="970" spans="1:4" s="478" customFormat="1">
      <c r="A970" s="566" t="s">
        <v>2840</v>
      </c>
      <c r="B970" s="567" t="s">
        <v>3380</v>
      </c>
      <c r="C970" s="510" t="s">
        <v>239</v>
      </c>
      <c r="D970" s="568">
        <f>'3. AHS ARSITEKTURAL'!G7135</f>
        <v>182875</v>
      </c>
    </row>
    <row r="971" spans="1:4" s="478" customFormat="1">
      <c r="A971" s="566"/>
      <c r="B971" s="567"/>
      <c r="C971" s="510"/>
      <c r="D971" s="568"/>
    </row>
    <row r="972" spans="1:4" s="901" customFormat="1">
      <c r="A972" s="932" t="s">
        <v>2823</v>
      </c>
      <c r="B972" s="856" t="s">
        <v>3381</v>
      </c>
      <c r="C972" s="899"/>
      <c r="D972" s="900"/>
    </row>
    <row r="973" spans="1:4" s="478" customFormat="1">
      <c r="A973" s="566" t="s">
        <v>2822</v>
      </c>
      <c r="B973" s="567" t="s">
        <v>3382</v>
      </c>
      <c r="C973" s="510" t="s">
        <v>239</v>
      </c>
      <c r="D973" s="568">
        <f>'3. AHS ARSITEKTURAL'!G7154</f>
        <v>30976</v>
      </c>
    </row>
    <row r="974" spans="1:4" s="478" customFormat="1">
      <c r="A974" s="566" t="s">
        <v>2824</v>
      </c>
      <c r="B974" s="567" t="s">
        <v>3383</v>
      </c>
      <c r="C974" s="510"/>
      <c r="D974" s="568"/>
    </row>
    <row r="975" spans="1:4" s="478" customFormat="1">
      <c r="A975" s="566" t="s">
        <v>2825</v>
      </c>
      <c r="B975" s="567" t="s">
        <v>3384</v>
      </c>
      <c r="C975" s="510" t="s">
        <v>239</v>
      </c>
      <c r="D975" s="568">
        <f>'3. AHS ARSITEKTURAL'!G7174</f>
        <v>87901</v>
      </c>
    </row>
    <row r="976" spans="1:4" s="478" customFormat="1">
      <c r="A976" s="566" t="s">
        <v>2826</v>
      </c>
      <c r="B976" s="567" t="s">
        <v>3385</v>
      </c>
      <c r="C976" s="510" t="s">
        <v>239</v>
      </c>
      <c r="D976" s="568">
        <f>'3. AHS ARSITEKTURAL'!G7193</f>
        <v>87901</v>
      </c>
    </row>
    <row r="977" spans="1:4" s="478" customFormat="1">
      <c r="A977" s="566" t="s">
        <v>2827</v>
      </c>
      <c r="B977" s="567" t="s">
        <v>3386</v>
      </c>
      <c r="C977" s="510" t="s">
        <v>239</v>
      </c>
      <c r="D977" s="568">
        <f>'3. AHS ARSITEKTURAL'!G7212</f>
        <v>87901</v>
      </c>
    </row>
    <row r="978" spans="1:4" s="478" customFormat="1">
      <c r="A978" s="566" t="s">
        <v>2828</v>
      </c>
      <c r="B978" s="567" t="s">
        <v>3387</v>
      </c>
      <c r="C978" s="510" t="s">
        <v>239</v>
      </c>
      <c r="D978" s="568">
        <f>'3. AHS ARSITEKTURAL'!G7230</f>
        <v>30976</v>
      </c>
    </row>
    <row r="979" spans="1:4" s="478" customFormat="1">
      <c r="A979" s="566" t="s">
        <v>2829</v>
      </c>
      <c r="B979" s="567" t="s">
        <v>3388</v>
      </c>
      <c r="C979" s="510" t="s">
        <v>239</v>
      </c>
      <c r="D979" s="568">
        <f>'3. AHS ARSITEKTURAL'!G7248</f>
        <v>30976</v>
      </c>
    </row>
    <row r="980" spans="1:4" s="478" customFormat="1">
      <c r="A980" s="566" t="s">
        <v>2830</v>
      </c>
      <c r="B980" s="567" t="s">
        <v>3389</v>
      </c>
      <c r="C980" s="510" t="s">
        <v>239</v>
      </c>
      <c r="D980" s="568">
        <f>'3. AHS ARSITEKTURAL'!G7266</f>
        <v>30976</v>
      </c>
    </row>
    <row r="981" spans="1:4" s="478" customFormat="1">
      <c r="A981" s="566" t="s">
        <v>2831</v>
      </c>
      <c r="B981" s="567" t="s">
        <v>3390</v>
      </c>
      <c r="C981" s="510" t="s">
        <v>239</v>
      </c>
      <c r="D981" s="568">
        <f>'3. AHS ARSITEKTURAL'!G7284</f>
        <v>30976</v>
      </c>
    </row>
    <row r="982" spans="1:4" s="478" customFormat="1">
      <c r="A982" s="566" t="s">
        <v>2832</v>
      </c>
      <c r="B982" s="567" t="s">
        <v>3391</v>
      </c>
      <c r="C982" s="510" t="s">
        <v>239</v>
      </c>
      <c r="D982" s="568">
        <f>'3. AHS ARSITEKTURAL'!G7302</f>
        <v>30976</v>
      </c>
    </row>
    <row r="983" spans="1:4" s="478" customFormat="1">
      <c r="A983" s="566" t="s">
        <v>2833</v>
      </c>
      <c r="B983" s="567" t="s">
        <v>3392</v>
      </c>
      <c r="C983" s="510" t="s">
        <v>239</v>
      </c>
      <c r="D983" s="568">
        <f>'3. AHS ARSITEKTURAL'!G7321</f>
        <v>87901</v>
      </c>
    </row>
    <row r="984" spans="1:4" s="478" customFormat="1">
      <c r="A984" s="867"/>
      <c r="B984" s="868"/>
      <c r="C984" s="510"/>
      <c r="D984" s="568"/>
    </row>
    <row r="985" spans="1:4" s="478" customFormat="1">
      <c r="A985" s="867"/>
      <c r="B985" s="868"/>
      <c r="C985" s="510"/>
      <c r="D985" s="568"/>
    </row>
    <row r="986" spans="1:4" s="478" customFormat="1">
      <c r="A986" s="867"/>
      <c r="B986" s="868"/>
      <c r="C986" s="510"/>
      <c r="D986" s="568"/>
    </row>
    <row r="987" spans="1:4" s="478" customFormat="1">
      <c r="A987" s="867"/>
      <c r="B987" s="868"/>
      <c r="C987" s="510"/>
      <c r="D987" s="568"/>
    </row>
    <row r="988" spans="1:4" s="478" customFormat="1">
      <c r="A988" s="867"/>
      <c r="B988" s="868"/>
      <c r="C988" s="510"/>
      <c r="D988" s="568"/>
    </row>
    <row r="989" spans="1:4" s="478" customFormat="1">
      <c r="A989" s="867"/>
      <c r="B989" s="868"/>
      <c r="C989" s="510"/>
      <c r="D989" s="568"/>
    </row>
    <row r="990" spans="1:4" s="478" customFormat="1">
      <c r="A990" s="867"/>
      <c r="B990" s="868"/>
      <c r="C990" s="510"/>
      <c r="D990" s="568"/>
    </row>
    <row r="991" spans="1:4" s="478" customFormat="1">
      <c r="A991" s="867"/>
      <c r="B991" s="868"/>
      <c r="C991" s="510"/>
      <c r="D991" s="568"/>
    </row>
    <row r="992" spans="1:4" ht="15.75" thickBot="1">
      <c r="A992" s="503"/>
      <c r="B992" s="504"/>
      <c r="C992" s="505"/>
      <c r="D992" s="506"/>
    </row>
    <row r="994" spans="1:2">
      <c r="A994" s="323" t="s">
        <v>291</v>
      </c>
    </row>
    <row r="995" spans="1:2">
      <c r="A995" s="1102"/>
      <c r="B995" s="421" t="s">
        <v>3997</v>
      </c>
    </row>
    <row r="996" spans="1:2">
      <c r="A996" s="1103"/>
      <c r="B996" s="421" t="s">
        <v>3998</v>
      </c>
    </row>
  </sheetData>
  <customSheetViews>
    <customSheetView guid="{D219A4B4-2F58-4C9B-BAE3-46CA3559E29C}" scale="80" showPageBreaks="1" printArea="1" view="pageBreakPreview">
      <selection activeCell="A4" sqref="A4:D4"/>
      <pageMargins left="0.7" right="0.7" top="0.75" bottom="0.75" header="0.3" footer="0.3"/>
      <pageSetup paperSize="9" scale="59" orientation="portrait" r:id="rId1"/>
    </customSheetView>
  </customSheetViews>
  <mergeCells count="2">
    <mergeCell ref="A1:D1"/>
    <mergeCell ref="A2:D2"/>
  </mergeCells>
  <pageMargins left="0.7" right="0.7" top="0.75" bottom="0.75" header="0.3" footer="0.3"/>
  <pageSetup paperSize="9" scale="54" orientation="portrait" r:id="rId2"/>
  <legacyDrawing r:id="rId3"/>
</worksheet>
</file>

<file path=xl/worksheets/sheet4.xml><?xml version="1.0" encoding="utf-8"?>
<worksheet xmlns="http://schemas.openxmlformats.org/spreadsheetml/2006/main" xmlns:r="http://schemas.openxmlformats.org/officeDocument/2006/relationships">
  <sheetPr codeName="Sheet6">
    <tabColor rgb="FF92D050"/>
  </sheetPr>
  <dimension ref="A1:N14485"/>
  <sheetViews>
    <sheetView view="pageBreakPreview" topLeftCell="A2144" zoomScale="90" zoomScaleSheetLayoutView="90" workbookViewId="0">
      <selection activeCell="A2263" sqref="A2263:XFD2805"/>
    </sheetView>
  </sheetViews>
  <sheetFormatPr defaultRowHeight="15"/>
  <cols>
    <col min="1" max="1" width="8.85546875" style="244" customWidth="1"/>
    <col min="2" max="2" width="39" style="319" customWidth="1"/>
    <col min="3" max="3" width="9" style="244" customWidth="1"/>
    <col min="4" max="4" width="7.28515625" style="244" customWidth="1"/>
    <col min="5" max="5" width="11" style="245" bestFit="1" customWidth="1"/>
    <col min="6" max="6" width="13.140625" style="319" customWidth="1"/>
    <col min="7" max="7" width="15.85546875" style="319" customWidth="1"/>
    <col min="8" max="9" width="9.140625" style="219"/>
    <col min="10" max="10" width="9.5703125" style="219" bestFit="1" customWidth="1"/>
    <col min="11" max="11" width="18.28515625" style="219" bestFit="1" customWidth="1"/>
    <col min="12" max="12" width="9.5703125" style="219" bestFit="1" customWidth="1"/>
    <col min="13" max="15" width="9.140625" style="219"/>
    <col min="16" max="16" width="9.5703125" style="219" bestFit="1" customWidth="1"/>
    <col min="17" max="17" width="18.28515625" style="219" bestFit="1" customWidth="1"/>
    <col min="18" max="16384" width="9.140625" style="219"/>
  </cols>
  <sheetData>
    <row r="1" spans="1:8" s="360" customFormat="1" ht="21">
      <c r="A1" s="441">
        <v>1</v>
      </c>
      <c r="B1" s="515" t="s">
        <v>2651</v>
      </c>
      <c r="C1" s="513"/>
      <c r="D1" s="513"/>
      <c r="E1" s="513"/>
      <c r="F1" s="513"/>
      <c r="G1" s="513"/>
    </row>
    <row r="2" spans="1:8" s="361" customFormat="1" ht="18.75">
      <c r="A2" s="327" t="s">
        <v>3583</v>
      </c>
      <c r="B2" s="516" t="s">
        <v>18</v>
      </c>
    </row>
    <row r="3" spans="1:8" s="361" customFormat="1" ht="15.75">
      <c r="A3" s="328" t="s">
        <v>3584</v>
      </c>
      <c r="B3" s="514" t="s">
        <v>3585</v>
      </c>
    </row>
    <row r="4" spans="1:8" s="226" customFormat="1">
      <c r="A4" s="511" t="s">
        <v>335</v>
      </c>
      <c r="B4" s="249" t="s">
        <v>3586</v>
      </c>
      <c r="C4" s="240"/>
      <c r="D4" s="240"/>
      <c r="E4" s="241"/>
      <c r="F4" s="242"/>
      <c r="G4" s="242"/>
      <c r="H4" s="222"/>
    </row>
    <row r="5" spans="1:8" ht="34.5" customHeight="1">
      <c r="A5" s="317" t="s">
        <v>73</v>
      </c>
      <c r="B5" s="317" t="s">
        <v>74</v>
      </c>
      <c r="C5" s="317" t="s">
        <v>166</v>
      </c>
      <c r="D5" s="317" t="s">
        <v>78</v>
      </c>
      <c r="E5" s="317" t="s">
        <v>167</v>
      </c>
      <c r="F5" s="317" t="s">
        <v>168</v>
      </c>
      <c r="G5" s="317" t="s">
        <v>169</v>
      </c>
      <c r="H5" s="218"/>
    </row>
    <row r="6" spans="1:8">
      <c r="A6" s="261" t="s">
        <v>17</v>
      </c>
      <c r="B6" s="243" t="s">
        <v>170</v>
      </c>
      <c r="F6" s="246"/>
      <c r="G6" s="246"/>
      <c r="H6" s="218"/>
    </row>
    <row r="7" spans="1:8">
      <c r="B7" s="243" t="s">
        <v>1</v>
      </c>
      <c r="C7" s="261" t="s">
        <v>336</v>
      </c>
      <c r="D7" s="261" t="s">
        <v>31</v>
      </c>
      <c r="E7" s="262">
        <v>0.6</v>
      </c>
      <c r="F7" s="253">
        <f>VLOOKUP(B7,'HSD PSPN,STR,ARS'!$C$6:F724,4,FALSE)</f>
        <v>100000</v>
      </c>
      <c r="G7" s="318">
        <f>E7*F7</f>
        <v>60000</v>
      </c>
      <c r="H7" s="218"/>
    </row>
    <row r="8" spans="1:8">
      <c r="B8" s="243" t="s">
        <v>32</v>
      </c>
      <c r="C8" s="261" t="s">
        <v>337</v>
      </c>
      <c r="D8" s="261" t="s">
        <v>31</v>
      </c>
      <c r="E8" s="262">
        <v>0.2</v>
      </c>
      <c r="F8" s="253">
        <f>VLOOKUP(B8,'HSD PSPN,STR,ARS'!$C$6:F724,4,FALSE)</f>
        <v>150000</v>
      </c>
      <c r="G8" s="318">
        <f>E8*F8</f>
        <v>30000</v>
      </c>
      <c r="H8" s="218"/>
    </row>
    <row r="9" spans="1:8">
      <c r="B9" s="243" t="s">
        <v>35</v>
      </c>
      <c r="C9" s="261" t="s">
        <v>337</v>
      </c>
      <c r="D9" s="261" t="s">
        <v>31</v>
      </c>
      <c r="E9" s="262">
        <v>0.2</v>
      </c>
      <c r="F9" s="253">
        <f>'HSD PSPN,STR,ARS'!F10</f>
        <v>150000</v>
      </c>
      <c r="G9" s="318">
        <f>E9*F9</f>
        <v>30000</v>
      </c>
      <c r="H9" s="218"/>
    </row>
    <row r="10" spans="1:8">
      <c r="B10" s="243" t="s">
        <v>3</v>
      </c>
      <c r="C10" s="261" t="s">
        <v>338</v>
      </c>
      <c r="D10" s="261" t="s">
        <v>31</v>
      </c>
      <c r="E10" s="262">
        <v>0.04</v>
      </c>
      <c r="F10" s="253">
        <f>VLOOKUP(B10,'HSD PSPN,STR,ARS'!$C$6:F724,4,FALSE)</f>
        <v>150000</v>
      </c>
      <c r="G10" s="318">
        <f>E10*F10</f>
        <v>6000</v>
      </c>
      <c r="H10" s="218"/>
    </row>
    <row r="11" spans="1:8">
      <c r="B11" s="243" t="s">
        <v>4</v>
      </c>
      <c r="C11" s="261" t="s">
        <v>339</v>
      </c>
      <c r="D11" s="261" t="s">
        <v>31</v>
      </c>
      <c r="E11" s="262">
        <v>1.2999999999999999E-2</v>
      </c>
      <c r="F11" s="253">
        <f>VLOOKUP(B11,'HSD PSPN,STR,ARS'!$C$6:F724,4,FALSE)</f>
        <v>200000</v>
      </c>
      <c r="G11" s="318">
        <f>E11*F11</f>
        <v>2600</v>
      </c>
      <c r="H11" s="218"/>
    </row>
    <row r="12" spans="1:8">
      <c r="A12" s="1144" t="s">
        <v>2171</v>
      </c>
      <c r="B12" s="1144"/>
      <c r="C12" s="1144"/>
      <c r="D12" s="1144"/>
      <c r="E12" s="1144"/>
      <c r="F12" s="1144"/>
      <c r="G12" s="321">
        <f>SUM(G7:G11)</f>
        <v>128600</v>
      </c>
      <c r="H12" s="218"/>
    </row>
    <row r="13" spans="1:8">
      <c r="A13" s="261" t="s">
        <v>19</v>
      </c>
      <c r="B13" s="243" t="s">
        <v>5</v>
      </c>
      <c r="E13" s="252"/>
      <c r="F13" s="253"/>
      <c r="G13" s="318"/>
      <c r="H13" s="218"/>
    </row>
    <row r="14" spans="1:8">
      <c r="B14" s="243" t="s">
        <v>340</v>
      </c>
      <c r="D14" s="261" t="s">
        <v>342</v>
      </c>
      <c r="E14" s="262">
        <v>3.8699999999999998E-2</v>
      </c>
      <c r="F14" s="253">
        <f>'HSD PSPN,STR,ARS'!F718</f>
        <v>10000</v>
      </c>
      <c r="G14" s="318">
        <f t="shared" ref="G14:G21" si="0">E14*F14</f>
        <v>387</v>
      </c>
      <c r="H14" s="218"/>
    </row>
    <row r="15" spans="1:8">
      <c r="B15" s="243" t="s">
        <v>341</v>
      </c>
      <c r="D15" s="261" t="s">
        <v>342</v>
      </c>
      <c r="E15" s="262">
        <v>3.9600000000000003E-2</v>
      </c>
      <c r="F15" s="253">
        <f>'HSD PSPN,STR,ARS'!F202</f>
        <v>10000</v>
      </c>
      <c r="G15" s="318">
        <f t="shared" si="0"/>
        <v>396.00000000000006</v>
      </c>
      <c r="H15" s="218"/>
    </row>
    <row r="16" spans="1:8">
      <c r="B16" s="243" t="s">
        <v>179</v>
      </c>
      <c r="D16" s="261" t="s">
        <v>7</v>
      </c>
      <c r="E16" s="262">
        <v>0.58720000000000006</v>
      </c>
      <c r="F16" s="253">
        <f>VLOOKUP(B16,'HSD PSPN,STR,ARS'!$C$6:F724,4,FALSE)</f>
        <v>10000</v>
      </c>
      <c r="G16" s="318">
        <f t="shared" si="0"/>
        <v>5872.0000000000009</v>
      </c>
      <c r="H16" s="218"/>
    </row>
    <row r="17" spans="1:8">
      <c r="B17" s="457" t="s">
        <v>176</v>
      </c>
      <c r="D17" s="261" t="s">
        <v>7</v>
      </c>
      <c r="E17" s="262">
        <v>26.405999999999999</v>
      </c>
      <c r="F17" s="253">
        <f>VLOOKUP(B17,'HSD PSPN,STR,ARS'!$C$6:F724,4,FALSE)</f>
        <v>10000</v>
      </c>
      <c r="G17" s="318">
        <f t="shared" ref="G17" si="1">E17*F17</f>
        <v>264060</v>
      </c>
      <c r="H17" s="218"/>
    </row>
    <row r="18" spans="1:8">
      <c r="B18" s="243" t="s">
        <v>36</v>
      </c>
      <c r="D18" s="261" t="s">
        <v>7</v>
      </c>
      <c r="E18" s="262">
        <v>61.56</v>
      </c>
      <c r="F18" s="253">
        <f>VLOOKUP(B18,'HSD PSPN,STR,ARS'!$C$6:F724,4,FALSE)</f>
        <v>10000</v>
      </c>
      <c r="G18" s="318">
        <f t="shared" si="0"/>
        <v>615600</v>
      </c>
      <c r="H18" s="218"/>
    </row>
    <row r="19" spans="1:8">
      <c r="B19" s="243" t="s">
        <v>50</v>
      </c>
      <c r="D19" s="261" t="s">
        <v>7</v>
      </c>
      <c r="E19" s="262">
        <v>83.349000000000004</v>
      </c>
      <c r="F19" s="253">
        <f>'HSD PSPN,STR,ARS'!F613</f>
        <v>10000</v>
      </c>
      <c r="G19" s="318">
        <f t="shared" si="0"/>
        <v>833490</v>
      </c>
      <c r="H19" s="218"/>
    </row>
    <row r="20" spans="1:8">
      <c r="B20" s="243" t="s">
        <v>24</v>
      </c>
      <c r="D20" s="261" t="s">
        <v>8</v>
      </c>
      <c r="E20" s="262">
        <v>17.414999999999999</v>
      </c>
      <c r="F20" s="253">
        <f>VLOOKUP(B20,'HSD PSPN,STR,ARS'!$C$6:F724,4,FALSE)</f>
        <v>1000</v>
      </c>
      <c r="G20" s="318">
        <f t="shared" si="0"/>
        <v>17415</v>
      </c>
      <c r="H20" s="218"/>
    </row>
    <row r="21" spans="1:8">
      <c r="B21" s="243" t="s">
        <v>180</v>
      </c>
      <c r="D21" s="261" t="s">
        <v>8</v>
      </c>
      <c r="E21" s="262">
        <v>0.4</v>
      </c>
      <c r="F21" s="253">
        <f>VLOOKUP(B21,'HSD PSPN,STR,ARS'!$C$6:F724,4,FALSE)</f>
        <v>10000</v>
      </c>
      <c r="G21" s="318">
        <f t="shared" si="0"/>
        <v>4000</v>
      </c>
      <c r="H21" s="218"/>
    </row>
    <row r="22" spans="1:8">
      <c r="A22" s="1144" t="s">
        <v>2176</v>
      </c>
      <c r="B22" s="1144"/>
      <c r="C22" s="1144"/>
      <c r="D22" s="1144"/>
      <c r="E22" s="1144"/>
      <c r="F22" s="1144"/>
      <c r="G22" s="321">
        <f>SUM(G14:G21)</f>
        <v>1741220</v>
      </c>
      <c r="H22" s="218"/>
    </row>
    <row r="23" spans="1:8">
      <c r="A23" s="261" t="s">
        <v>20</v>
      </c>
      <c r="B23" s="243" t="s">
        <v>181</v>
      </c>
      <c r="E23" s="252"/>
      <c r="F23" s="253"/>
      <c r="G23" s="318"/>
      <c r="H23" s="218"/>
    </row>
    <row r="24" spans="1:8">
      <c r="A24" s="1146" t="s">
        <v>2180</v>
      </c>
      <c r="B24" s="1146"/>
      <c r="C24" s="1146"/>
      <c r="D24" s="1146"/>
      <c r="E24" s="1146"/>
      <c r="F24" s="1146"/>
      <c r="G24" s="374">
        <f>SUM(G23)</f>
        <v>0</v>
      </c>
    </row>
    <row r="25" spans="1:8">
      <c r="A25" s="375" t="s">
        <v>21</v>
      </c>
      <c r="B25" s="1145" t="s">
        <v>1111</v>
      </c>
      <c r="C25" s="1145"/>
      <c r="D25" s="1145"/>
      <c r="E25" s="1145"/>
      <c r="F25" s="1145"/>
      <c r="G25" s="374">
        <f>SUM(G7:G24)/2</f>
        <v>1869820</v>
      </c>
    </row>
    <row r="26" spans="1:8">
      <c r="A26" s="375" t="s">
        <v>22</v>
      </c>
      <c r="B26" s="1145" t="s">
        <v>1112</v>
      </c>
      <c r="C26" s="1145"/>
      <c r="D26" s="1145"/>
      <c r="E26" s="1145"/>
      <c r="F26" s="376">
        <v>0.1</v>
      </c>
      <c r="G26" s="374">
        <f>G25*F26</f>
        <v>186982</v>
      </c>
    </row>
    <row r="27" spans="1:8">
      <c r="A27" s="375" t="s">
        <v>23</v>
      </c>
      <c r="B27" s="1145" t="s">
        <v>184</v>
      </c>
      <c r="C27" s="1145"/>
      <c r="D27" s="1145"/>
      <c r="E27" s="1145"/>
      <c r="F27" s="1145"/>
      <c r="G27" s="374">
        <f>G25+G26</f>
        <v>2056802</v>
      </c>
    </row>
    <row r="28" spans="1:8" s="226" customFormat="1">
      <c r="A28" s="248"/>
      <c r="B28" s="249"/>
      <c r="C28" s="240"/>
      <c r="D28" s="240"/>
      <c r="E28" s="250"/>
      <c r="F28" s="251"/>
      <c r="G28" s="251"/>
      <c r="H28" s="222"/>
    </row>
    <row r="29" spans="1:8" s="226" customFormat="1">
      <c r="A29" s="362" t="s">
        <v>344</v>
      </c>
      <c r="B29" s="239" t="s">
        <v>343</v>
      </c>
      <c r="C29" s="240"/>
      <c r="D29" s="240"/>
      <c r="E29" s="241"/>
      <c r="F29" s="242"/>
      <c r="G29" s="242"/>
      <c r="H29" s="222"/>
    </row>
    <row r="30" spans="1:8" ht="30">
      <c r="A30" s="317" t="s">
        <v>73</v>
      </c>
      <c r="B30" s="317" t="s">
        <v>74</v>
      </c>
      <c r="C30" s="317" t="s">
        <v>166</v>
      </c>
      <c r="D30" s="317" t="s">
        <v>78</v>
      </c>
      <c r="E30" s="317" t="s">
        <v>167</v>
      </c>
      <c r="F30" s="317" t="s">
        <v>168</v>
      </c>
      <c r="G30" s="317" t="s">
        <v>169</v>
      </c>
      <c r="H30" s="218"/>
    </row>
    <row r="31" spans="1:8">
      <c r="A31" s="261" t="s">
        <v>17</v>
      </c>
      <c r="B31" s="243" t="s">
        <v>170</v>
      </c>
      <c r="F31" s="246"/>
      <c r="G31" s="246"/>
      <c r="H31" s="218"/>
    </row>
    <row r="32" spans="1:8">
      <c r="B32" s="243" t="s">
        <v>1</v>
      </c>
      <c r="C32" s="261" t="s">
        <v>336</v>
      </c>
      <c r="D32" s="261" t="s">
        <v>31</v>
      </c>
      <c r="E32" s="262">
        <v>0.25</v>
      </c>
      <c r="F32" s="253">
        <f>VLOOKUP(B32,'HSD PSPN,STR,ARS'!$C$6:F724,4,FALSE)</f>
        <v>100000</v>
      </c>
      <c r="G32" s="318">
        <f>E32*F32</f>
        <v>25000</v>
      </c>
      <c r="H32" s="218"/>
    </row>
    <row r="33" spans="1:8">
      <c r="B33" s="243" t="s">
        <v>32</v>
      </c>
      <c r="C33" s="261" t="s">
        <v>337</v>
      </c>
      <c r="D33" s="261" t="s">
        <v>31</v>
      </c>
      <c r="E33" s="262">
        <v>0.125</v>
      </c>
      <c r="F33" s="253">
        <f>VLOOKUP(B33,'HSD PSPN,STR,ARS'!$C$6:F724,4,FALSE)</f>
        <v>150000</v>
      </c>
      <c r="G33" s="318">
        <f>E33*F33</f>
        <v>18750</v>
      </c>
      <c r="H33" s="218"/>
    </row>
    <row r="34" spans="1:8">
      <c r="B34" s="243" t="s">
        <v>35</v>
      </c>
      <c r="C34" s="261" t="s">
        <v>337</v>
      </c>
      <c r="D34" s="261" t="s">
        <v>31</v>
      </c>
      <c r="E34" s="262">
        <v>0.125</v>
      </c>
      <c r="F34" s="253">
        <f>VLOOKUP(B34,'HSD PSPN,STR,ARS'!$C$6:F724,4,FALSE)</f>
        <v>150000</v>
      </c>
      <c r="G34" s="318">
        <f>E34*F34</f>
        <v>18750</v>
      </c>
      <c r="H34" s="218"/>
    </row>
    <row r="35" spans="1:8">
      <c r="B35" s="243" t="s">
        <v>3</v>
      </c>
      <c r="C35" s="261" t="s">
        <v>338</v>
      </c>
      <c r="D35" s="261" t="s">
        <v>31</v>
      </c>
      <c r="E35" s="262">
        <v>0.25</v>
      </c>
      <c r="F35" s="253">
        <f>VLOOKUP(B35,'HSD PSPN,STR,ARS'!$C$6:F724,4,FALSE)</f>
        <v>150000</v>
      </c>
      <c r="G35" s="318">
        <f>E35*F35</f>
        <v>37500</v>
      </c>
      <c r="H35" s="218"/>
    </row>
    <row r="36" spans="1:8">
      <c r="B36" s="243" t="s">
        <v>4</v>
      </c>
      <c r="C36" s="261" t="s">
        <v>339</v>
      </c>
      <c r="D36" s="261" t="s">
        <v>31</v>
      </c>
      <c r="E36" s="262">
        <v>8.0000000000000002E-3</v>
      </c>
      <c r="F36" s="253">
        <f>VLOOKUP(B36,'HSD PSPN,STR,ARS'!$C$6:F724,4,FALSE)</f>
        <v>200000</v>
      </c>
      <c r="G36" s="318">
        <f>E36*F36</f>
        <v>1600</v>
      </c>
      <c r="H36" s="218"/>
    </row>
    <row r="37" spans="1:8">
      <c r="A37" s="1144" t="s">
        <v>2171</v>
      </c>
      <c r="B37" s="1144"/>
      <c r="C37" s="1144"/>
      <c r="D37" s="1144"/>
      <c r="E37" s="1144"/>
      <c r="F37" s="1144"/>
      <c r="G37" s="318">
        <f>SUM(G32:G36)</f>
        <v>101600</v>
      </c>
      <c r="H37" s="218"/>
    </row>
    <row r="38" spans="1:8">
      <c r="A38" s="261" t="s">
        <v>19</v>
      </c>
      <c r="B38" s="243" t="s">
        <v>5</v>
      </c>
      <c r="E38" s="252"/>
      <c r="F38" s="253"/>
      <c r="G38" s="318"/>
      <c r="H38" s="218"/>
    </row>
    <row r="39" spans="1:8">
      <c r="B39" s="243" t="s">
        <v>226</v>
      </c>
      <c r="D39" s="261" t="s">
        <v>342</v>
      </c>
      <c r="E39" s="262">
        <v>3.0999999999999999E-3</v>
      </c>
      <c r="F39" s="253">
        <f>VLOOKUP(B39,'HSD PSPN,STR,ARS'!$C$6:F724,4,FALSE)</f>
        <v>10000</v>
      </c>
      <c r="G39" s="318">
        <f t="shared" ref="G39:G45" si="2">E39*F39</f>
        <v>31</v>
      </c>
      <c r="H39" s="218"/>
    </row>
    <row r="40" spans="1:8">
      <c r="B40" s="243" t="s">
        <v>185</v>
      </c>
      <c r="D40" s="261" t="s">
        <v>27</v>
      </c>
      <c r="E40" s="262">
        <v>1.3125</v>
      </c>
      <c r="F40" s="253">
        <f>VLOOKUP(B40,'HSD PSPN,STR,ARS'!$C$6:F724,4,FALSE)</f>
        <v>10000</v>
      </c>
      <c r="G40" s="318">
        <f t="shared" si="2"/>
        <v>13125</v>
      </c>
      <c r="H40" s="218"/>
    </row>
    <row r="41" spans="1:8">
      <c r="B41" s="243" t="s">
        <v>179</v>
      </c>
      <c r="D41" s="261" t="s">
        <v>7</v>
      </c>
      <c r="E41" s="262">
        <v>0.42709999999999998</v>
      </c>
      <c r="F41" s="253">
        <f>VLOOKUP(B41,'HSD PSPN,STR,ARS'!$C$6:F724,4,FALSE)</f>
        <v>10000</v>
      </c>
      <c r="G41" s="318">
        <f t="shared" si="2"/>
        <v>4271</v>
      </c>
      <c r="H41" s="218"/>
    </row>
    <row r="42" spans="1:8">
      <c r="B42" s="243" t="s">
        <v>176</v>
      </c>
      <c r="D42" s="261" t="s">
        <v>7</v>
      </c>
      <c r="E42" s="262">
        <v>26.405999999999999</v>
      </c>
      <c r="F42" s="253">
        <f>VLOOKUP(B42,'HSD PSPN,STR,ARS'!$C$6:F724,4,FALSE)</f>
        <v>10000</v>
      </c>
      <c r="G42" s="318">
        <f t="shared" si="2"/>
        <v>264060</v>
      </c>
      <c r="H42" s="218"/>
    </row>
    <row r="43" spans="1:8">
      <c r="B43" s="243" t="s">
        <v>211</v>
      </c>
      <c r="D43" s="261" t="s">
        <v>329</v>
      </c>
      <c r="E43" s="262">
        <v>61.56</v>
      </c>
      <c r="F43" s="253">
        <f>VLOOKUP(B43,'HSD PSPN,STR,ARS'!$C$6:F724,4,FALSE)</f>
        <v>10000</v>
      </c>
      <c r="G43" s="318">
        <f t="shared" si="2"/>
        <v>615600</v>
      </c>
      <c r="H43" s="218"/>
    </row>
    <row r="44" spans="1:8">
      <c r="B44" s="243" t="s">
        <v>212</v>
      </c>
      <c r="D44" s="261" t="s">
        <v>329</v>
      </c>
      <c r="E44" s="262">
        <v>83.349000000000004</v>
      </c>
      <c r="F44" s="253">
        <f>VLOOKUP(B44,'HSD PSPN,STR,ARS'!$C$6:F724,4,FALSE)</f>
        <v>10000</v>
      </c>
      <c r="G44" s="318">
        <f t="shared" si="2"/>
        <v>833490</v>
      </c>
      <c r="H44" s="218"/>
    </row>
    <row r="45" spans="1:8">
      <c r="B45" s="319" t="s">
        <v>24</v>
      </c>
      <c r="D45" s="244" t="s">
        <v>8</v>
      </c>
      <c r="E45" s="262">
        <v>17.414999999999999</v>
      </c>
      <c r="F45" s="253">
        <f>VLOOKUP(B45,'HSD PSPN,STR,ARS'!$C$6:F724,4,FALSE)</f>
        <v>1000</v>
      </c>
      <c r="G45" s="318">
        <f t="shared" si="2"/>
        <v>17415</v>
      </c>
      <c r="H45" s="218"/>
    </row>
    <row r="46" spans="1:8">
      <c r="A46" s="1144" t="s">
        <v>2176</v>
      </c>
      <c r="B46" s="1144"/>
      <c r="C46" s="1144"/>
      <c r="D46" s="1144"/>
      <c r="E46" s="1144"/>
      <c r="F46" s="1144"/>
      <c r="G46" s="318">
        <f>SUM(G39:G45)</f>
        <v>1747992</v>
      </c>
      <c r="H46" s="218"/>
    </row>
    <row r="47" spans="1:8">
      <c r="A47" s="244" t="s">
        <v>20</v>
      </c>
      <c r="B47" s="319" t="s">
        <v>181</v>
      </c>
      <c r="E47" s="262"/>
      <c r="F47" s="253"/>
      <c r="G47" s="318"/>
      <c r="H47" s="218"/>
    </row>
    <row r="48" spans="1:8">
      <c r="A48" s="1146" t="s">
        <v>2180</v>
      </c>
      <c r="B48" s="1146"/>
      <c r="C48" s="1146"/>
      <c r="D48" s="1146"/>
      <c r="E48" s="1146"/>
      <c r="F48" s="1146"/>
      <c r="G48" s="374">
        <f>SUM(G47)</f>
        <v>0</v>
      </c>
    </row>
    <row r="49" spans="1:8">
      <c r="A49" s="375" t="s">
        <v>21</v>
      </c>
      <c r="B49" s="1145" t="s">
        <v>1111</v>
      </c>
      <c r="C49" s="1145"/>
      <c r="D49" s="1145"/>
      <c r="E49" s="1145"/>
      <c r="F49" s="1145"/>
      <c r="G49" s="374">
        <f>SUM(G31:G48)/2</f>
        <v>1849592</v>
      </c>
    </row>
    <row r="50" spans="1:8">
      <c r="A50" s="375" t="s">
        <v>22</v>
      </c>
      <c r="B50" s="1145" t="s">
        <v>1112</v>
      </c>
      <c r="C50" s="1145"/>
      <c r="D50" s="1145"/>
      <c r="E50" s="1145"/>
      <c r="F50" s="376">
        <v>0.1</v>
      </c>
      <c r="G50" s="374">
        <f>G49*F50</f>
        <v>184959.2</v>
      </c>
    </row>
    <row r="51" spans="1:8">
      <c r="A51" s="375" t="s">
        <v>23</v>
      </c>
      <c r="B51" s="1145" t="s">
        <v>184</v>
      </c>
      <c r="C51" s="1145"/>
      <c r="D51" s="1145"/>
      <c r="E51" s="1145"/>
      <c r="F51" s="1145"/>
      <c r="G51" s="374">
        <f>G49+G50</f>
        <v>2034551.2</v>
      </c>
    </row>
    <row r="52" spans="1:8" s="226" customFormat="1">
      <c r="A52" s="248"/>
      <c r="B52" s="249"/>
      <c r="C52" s="240"/>
      <c r="D52" s="240"/>
      <c r="E52" s="250"/>
      <c r="F52" s="242"/>
      <c r="G52" s="242"/>
      <c r="H52" s="222"/>
    </row>
    <row r="53" spans="1:8" s="226" customFormat="1">
      <c r="A53" s="362" t="s">
        <v>345</v>
      </c>
      <c r="B53" s="239" t="s">
        <v>346</v>
      </c>
      <c r="C53" s="240"/>
      <c r="D53" s="240"/>
      <c r="E53" s="241"/>
      <c r="F53" s="242"/>
      <c r="G53" s="242"/>
      <c r="H53" s="222"/>
    </row>
    <row r="54" spans="1:8" ht="30">
      <c r="A54" s="317" t="s">
        <v>73</v>
      </c>
      <c r="B54" s="317" t="s">
        <v>74</v>
      </c>
      <c r="C54" s="317" t="s">
        <v>166</v>
      </c>
      <c r="D54" s="317" t="s">
        <v>78</v>
      </c>
      <c r="E54" s="317" t="s">
        <v>167</v>
      </c>
      <c r="F54" s="317" t="s">
        <v>168</v>
      </c>
      <c r="G54" s="317" t="s">
        <v>169</v>
      </c>
      <c r="H54" s="218"/>
    </row>
    <row r="55" spans="1:8">
      <c r="A55" s="261" t="s">
        <v>17</v>
      </c>
      <c r="B55" s="243" t="s">
        <v>170</v>
      </c>
      <c r="F55" s="246"/>
      <c r="G55" s="246"/>
      <c r="H55" s="218"/>
    </row>
    <row r="56" spans="1:8">
      <c r="B56" s="243" t="s">
        <v>1</v>
      </c>
      <c r="C56" s="261" t="s">
        <v>336</v>
      </c>
      <c r="D56" s="261" t="s">
        <v>31</v>
      </c>
      <c r="E56" s="262">
        <v>0.308</v>
      </c>
      <c r="F56" s="253">
        <f>VLOOKUP(B56,'HSD PSPN,STR,ARS'!$C$6:F724,4,FALSE)</f>
        <v>100000</v>
      </c>
      <c r="G56" s="318">
        <f>E56*F56</f>
        <v>30800</v>
      </c>
      <c r="H56" s="218"/>
    </row>
    <row r="57" spans="1:8">
      <c r="B57" s="243" t="s">
        <v>32</v>
      </c>
      <c r="C57" s="261" t="s">
        <v>337</v>
      </c>
      <c r="D57" s="261" t="s">
        <v>31</v>
      </c>
      <c r="E57" s="262">
        <v>0.154</v>
      </c>
      <c r="F57" s="253">
        <f>VLOOKUP(B57,'HSD PSPN,STR,ARS'!$C$6:F724,4,FALSE)</f>
        <v>150000</v>
      </c>
      <c r="G57" s="318">
        <f>E57*F57</f>
        <v>23100</v>
      </c>
      <c r="H57" s="218"/>
    </row>
    <row r="58" spans="1:8">
      <c r="B58" s="243" t="s">
        <v>35</v>
      </c>
      <c r="C58" s="261" t="s">
        <v>337</v>
      </c>
      <c r="D58" s="261" t="s">
        <v>31</v>
      </c>
      <c r="E58" s="262">
        <v>0.154</v>
      </c>
      <c r="F58" s="253">
        <f>VLOOKUP(B58,'HSD PSPN,STR,ARS'!$C$6:F724,4,FALSE)</f>
        <v>150000</v>
      </c>
      <c r="G58" s="318">
        <f>E58*F58</f>
        <v>23100</v>
      </c>
      <c r="H58" s="218"/>
    </row>
    <row r="59" spans="1:8">
      <c r="B59" s="243" t="s">
        <v>3</v>
      </c>
      <c r="C59" s="261" t="s">
        <v>338</v>
      </c>
      <c r="D59" s="261" t="s">
        <v>31</v>
      </c>
      <c r="E59" s="262">
        <v>3.1E-2</v>
      </c>
      <c r="F59" s="253">
        <f>VLOOKUP(B59,'HSD PSPN,STR,ARS'!$C$6:F724,4,FALSE)</f>
        <v>150000</v>
      </c>
      <c r="G59" s="318">
        <f>E59*F59</f>
        <v>4650</v>
      </c>
      <c r="H59" s="218"/>
    </row>
    <row r="60" spans="1:8">
      <c r="B60" s="243" t="s">
        <v>4</v>
      </c>
      <c r="C60" s="261" t="s">
        <v>339</v>
      </c>
      <c r="D60" s="261" t="s">
        <v>31</v>
      </c>
      <c r="E60" s="262">
        <v>0.01</v>
      </c>
      <c r="F60" s="253">
        <f>VLOOKUP(B60,'HSD PSPN,STR,ARS'!$C$6:F724,4,FALSE)</f>
        <v>200000</v>
      </c>
      <c r="G60" s="318">
        <f>E60*F60</f>
        <v>2000</v>
      </c>
      <c r="H60" s="218"/>
    </row>
    <row r="61" spans="1:8">
      <c r="A61" s="1144" t="s">
        <v>2171</v>
      </c>
      <c r="B61" s="1144"/>
      <c r="C61" s="1144"/>
      <c r="D61" s="1144"/>
      <c r="E61" s="1144"/>
      <c r="F61" s="1144"/>
      <c r="G61" s="321">
        <f>SUM(G56:G60)</f>
        <v>83650</v>
      </c>
      <c r="H61" s="218"/>
    </row>
    <row r="62" spans="1:8">
      <c r="A62" s="261" t="s">
        <v>19</v>
      </c>
      <c r="B62" s="243" t="s">
        <v>5</v>
      </c>
      <c r="E62" s="252"/>
      <c r="F62" s="253"/>
      <c r="G62" s="318"/>
      <c r="H62" s="218"/>
    </row>
    <row r="63" spans="1:8">
      <c r="B63" s="243" t="s">
        <v>226</v>
      </c>
      <c r="D63" s="261" t="s">
        <v>342</v>
      </c>
      <c r="E63" s="262">
        <v>1.3899999999999999E-2</v>
      </c>
      <c r="F63" s="253">
        <f>VLOOKUP(B63,'HSD PSPN,STR,ARS'!$C$6:F724,4,FALSE)</f>
        <v>10000</v>
      </c>
      <c r="G63" s="318">
        <f t="shared" ref="G63:G69" si="3">E63*F63</f>
        <v>139</v>
      </c>
      <c r="H63" s="218"/>
    </row>
    <row r="64" spans="1:8">
      <c r="B64" s="243" t="s">
        <v>186</v>
      </c>
      <c r="D64" s="261" t="s">
        <v>347</v>
      </c>
      <c r="E64" s="262">
        <v>20.445699999999999</v>
      </c>
      <c r="F64" s="253">
        <f>VLOOKUP(B64,'HSD PSPN,STR,ARS'!$C$6:F724,4,FALSE)</f>
        <v>10000</v>
      </c>
      <c r="G64" s="318">
        <f t="shared" si="3"/>
        <v>204457</v>
      </c>
      <c r="H64" s="218"/>
    </row>
    <row r="65" spans="1:8">
      <c r="B65" s="243" t="s">
        <v>187</v>
      </c>
      <c r="D65" s="261" t="s">
        <v>7</v>
      </c>
      <c r="E65" s="262">
        <v>0.47149999999999997</v>
      </c>
      <c r="F65" s="253">
        <f>VLOOKUP(B65,'HSD PSPN,STR,ARS'!$C$6:F724,4,FALSE)</f>
        <v>10000</v>
      </c>
      <c r="G65" s="318">
        <f t="shared" si="3"/>
        <v>4715</v>
      </c>
      <c r="H65" s="218"/>
    </row>
    <row r="66" spans="1:8">
      <c r="B66" s="243" t="s">
        <v>176</v>
      </c>
      <c r="D66" s="261" t="s">
        <v>7</v>
      </c>
      <c r="E66" s="262">
        <v>26.405999999999999</v>
      </c>
      <c r="F66" s="253">
        <f>VLOOKUP(B66,'HSD PSPN,STR,ARS'!$C$6:F724,4,FALSE)</f>
        <v>10000</v>
      </c>
      <c r="G66" s="318">
        <f t="shared" si="3"/>
        <v>264060</v>
      </c>
      <c r="H66" s="218"/>
    </row>
    <row r="67" spans="1:8">
      <c r="B67" s="243" t="s">
        <v>36</v>
      </c>
      <c r="D67" s="261" t="s">
        <v>7</v>
      </c>
      <c r="E67" s="262">
        <v>61.56</v>
      </c>
      <c r="F67" s="253">
        <f>VLOOKUP(B67,'HSD PSPN,STR,ARS'!$C$6:F724,4,FALSE)</f>
        <v>10000</v>
      </c>
      <c r="G67" s="318">
        <f t="shared" si="3"/>
        <v>615600</v>
      </c>
      <c r="H67" s="218"/>
    </row>
    <row r="68" spans="1:8">
      <c r="B68" s="243" t="s">
        <v>212</v>
      </c>
      <c r="D68" s="261" t="s">
        <v>7</v>
      </c>
      <c r="E68" s="262">
        <v>83.349000000000004</v>
      </c>
      <c r="F68" s="253">
        <f>VLOOKUP(B68,'HSD PSPN,STR,ARS'!$C$6:F724,4,FALSE)</f>
        <v>10000</v>
      </c>
      <c r="G68" s="318">
        <f t="shared" si="3"/>
        <v>833490</v>
      </c>
      <c r="H68" s="218"/>
    </row>
    <row r="69" spans="1:8">
      <c r="B69" s="243" t="s">
        <v>24</v>
      </c>
      <c r="D69" s="261" t="s">
        <v>37</v>
      </c>
      <c r="E69" s="262">
        <v>17.414999999999999</v>
      </c>
      <c r="F69" s="253">
        <f>VLOOKUP(B69,'HSD PSPN,STR,ARS'!$C$6:F724,4,FALSE)</f>
        <v>1000</v>
      </c>
      <c r="G69" s="318">
        <f t="shared" si="3"/>
        <v>17415</v>
      </c>
      <c r="H69" s="218"/>
    </row>
    <row r="70" spans="1:8">
      <c r="A70" s="1144" t="s">
        <v>2176</v>
      </c>
      <c r="B70" s="1144"/>
      <c r="C70" s="1144"/>
      <c r="D70" s="1144"/>
      <c r="E70" s="1144"/>
      <c r="F70" s="1144"/>
      <c r="G70" s="321">
        <f>SUM(G63:G69)</f>
        <v>1939876</v>
      </c>
      <c r="H70" s="218"/>
    </row>
    <row r="71" spans="1:8">
      <c r="A71" s="244" t="s">
        <v>20</v>
      </c>
      <c r="B71" s="319" t="s">
        <v>181</v>
      </c>
      <c r="E71" s="262"/>
      <c r="F71" s="253"/>
      <c r="G71" s="318"/>
      <c r="H71" s="218"/>
    </row>
    <row r="72" spans="1:8">
      <c r="A72" s="1146" t="s">
        <v>2180</v>
      </c>
      <c r="B72" s="1146"/>
      <c r="C72" s="1146"/>
      <c r="D72" s="1146"/>
      <c r="E72" s="1146"/>
      <c r="F72" s="1146"/>
      <c r="G72" s="374">
        <f>SUM(G71)</f>
        <v>0</v>
      </c>
    </row>
    <row r="73" spans="1:8">
      <c r="A73" s="375" t="s">
        <v>21</v>
      </c>
      <c r="B73" s="1145" t="s">
        <v>1111</v>
      </c>
      <c r="C73" s="1145"/>
      <c r="D73" s="1145"/>
      <c r="E73" s="1145"/>
      <c r="F73" s="1145"/>
      <c r="G73" s="374">
        <f>SUM(G55:G72)/2</f>
        <v>2023526</v>
      </c>
    </row>
    <row r="74" spans="1:8">
      <c r="A74" s="375" t="s">
        <v>22</v>
      </c>
      <c r="B74" s="1145" t="s">
        <v>1112</v>
      </c>
      <c r="C74" s="1145"/>
      <c r="D74" s="1145"/>
      <c r="E74" s="1145"/>
      <c r="F74" s="376">
        <v>0.1</v>
      </c>
      <c r="G74" s="374">
        <f>G73*F74</f>
        <v>202352.6</v>
      </c>
    </row>
    <row r="75" spans="1:8">
      <c r="A75" s="375" t="s">
        <v>23</v>
      </c>
      <c r="B75" s="1145" t="s">
        <v>184</v>
      </c>
      <c r="C75" s="1145"/>
      <c r="D75" s="1145"/>
      <c r="E75" s="1145"/>
      <c r="F75" s="1145"/>
      <c r="G75" s="374">
        <f>G73+G74</f>
        <v>2225878.6</v>
      </c>
    </row>
    <row r="76" spans="1:8" s="226" customFormat="1">
      <c r="A76" s="248"/>
      <c r="B76" s="249"/>
      <c r="C76" s="240"/>
      <c r="D76" s="240"/>
      <c r="E76" s="250"/>
      <c r="F76" s="242"/>
      <c r="G76" s="242"/>
      <c r="H76" s="222"/>
    </row>
    <row r="77" spans="1:8" s="226" customFormat="1">
      <c r="A77" s="362" t="s">
        <v>348</v>
      </c>
      <c r="B77" s="239" t="s">
        <v>349</v>
      </c>
      <c r="C77" s="240"/>
      <c r="D77" s="240"/>
      <c r="E77" s="241"/>
      <c r="F77" s="242"/>
      <c r="G77" s="242"/>
      <c r="H77" s="222"/>
    </row>
    <row r="78" spans="1:8" ht="30">
      <c r="A78" s="317" t="s">
        <v>73</v>
      </c>
      <c r="B78" s="317" t="s">
        <v>74</v>
      </c>
      <c r="C78" s="317" t="s">
        <v>166</v>
      </c>
      <c r="D78" s="317" t="s">
        <v>78</v>
      </c>
      <c r="E78" s="317" t="s">
        <v>167</v>
      </c>
      <c r="F78" s="317" t="s">
        <v>168</v>
      </c>
      <c r="G78" s="317" t="s">
        <v>169</v>
      </c>
      <c r="H78" s="218"/>
    </row>
    <row r="79" spans="1:8" s="270" customFormat="1">
      <c r="A79" s="569" t="s">
        <v>17</v>
      </c>
      <c r="B79" s="570" t="s">
        <v>170</v>
      </c>
      <c r="C79" s="571"/>
      <c r="D79" s="571"/>
      <c r="E79" s="572"/>
      <c r="F79" s="573"/>
      <c r="G79" s="573"/>
      <c r="H79" s="564"/>
    </row>
    <row r="80" spans="1:8" s="270" customFormat="1">
      <c r="A80" s="571"/>
      <c r="B80" s="570" t="s">
        <v>1</v>
      </c>
      <c r="C80" s="569" t="s">
        <v>336</v>
      </c>
      <c r="D80" s="569" t="s">
        <v>31</v>
      </c>
      <c r="E80" s="574">
        <v>0.2</v>
      </c>
      <c r="F80" s="575">
        <f>VLOOKUP(B80,'HSD PSPN,STR,ARS'!$C$6:F724,4,FALSE)</f>
        <v>100000</v>
      </c>
      <c r="G80" s="576">
        <f>E80*F80</f>
        <v>20000</v>
      </c>
      <c r="H80" s="564"/>
    </row>
    <row r="81" spans="1:8" s="270" customFormat="1">
      <c r="A81" s="571"/>
      <c r="B81" s="570" t="s">
        <v>40</v>
      </c>
      <c r="C81" s="569" t="s">
        <v>337</v>
      </c>
      <c r="D81" s="569" t="s">
        <v>31</v>
      </c>
      <c r="E81" s="574">
        <v>0.1</v>
      </c>
      <c r="F81" s="575">
        <f>VLOOKUP(B81,'HSD PSPN,STR,ARS'!$C$6:F724,4,FALSE)</f>
        <v>150000</v>
      </c>
      <c r="G81" s="576">
        <f>E81*F81</f>
        <v>15000</v>
      </c>
      <c r="H81" s="564"/>
    </row>
    <row r="82" spans="1:8" s="270" customFormat="1">
      <c r="A82" s="571"/>
      <c r="B82" s="570" t="s">
        <v>35</v>
      </c>
      <c r="C82" s="569" t="s">
        <v>337</v>
      </c>
      <c r="D82" s="569" t="s">
        <v>31</v>
      </c>
      <c r="E82" s="574">
        <v>0.1</v>
      </c>
      <c r="F82" s="575">
        <f>VLOOKUP(B82,'HSD PSPN,STR,ARS'!$C$6:F724,4,FALSE)</f>
        <v>150000</v>
      </c>
      <c r="G82" s="576">
        <f>E82*F82</f>
        <v>15000</v>
      </c>
      <c r="H82" s="564"/>
    </row>
    <row r="83" spans="1:8" s="270" customFormat="1">
      <c r="A83" s="571"/>
      <c r="B83" s="570" t="s">
        <v>4</v>
      </c>
      <c r="C83" s="569" t="s">
        <v>339</v>
      </c>
      <c r="D83" s="569" t="s">
        <v>31</v>
      </c>
      <c r="E83" s="574">
        <v>0.02</v>
      </c>
      <c r="F83" s="575">
        <f>VLOOKUP(B83,'HSD PSPN,STR,ARS'!$C$6:F724,4,FALSE)</f>
        <v>200000</v>
      </c>
      <c r="G83" s="576">
        <f>E83*F83</f>
        <v>4000</v>
      </c>
      <c r="H83" s="564"/>
    </row>
    <row r="84" spans="1:8">
      <c r="A84" s="1144" t="s">
        <v>2171</v>
      </c>
      <c r="B84" s="1144"/>
      <c r="C84" s="1144"/>
      <c r="D84" s="1144"/>
      <c r="E84" s="1144"/>
      <c r="F84" s="1144"/>
      <c r="G84" s="321">
        <f>SUM(G80:G83)</f>
        <v>54000</v>
      </c>
      <c r="H84" s="218"/>
    </row>
    <row r="85" spans="1:8">
      <c r="A85" s="261" t="s">
        <v>19</v>
      </c>
      <c r="B85" s="243" t="s">
        <v>5</v>
      </c>
      <c r="E85" s="252"/>
      <c r="F85" s="253"/>
      <c r="G85" s="318"/>
      <c r="H85" s="218"/>
    </row>
    <row r="86" spans="1:8">
      <c r="B86" s="243" t="s">
        <v>185</v>
      </c>
      <c r="D86" s="261" t="s">
        <v>351</v>
      </c>
      <c r="E86" s="262">
        <v>1.2</v>
      </c>
      <c r="F86" s="253">
        <f>VLOOKUP(B86,'HSD PSPN,STR,ARS'!$C$6:F724,4,FALSE)</f>
        <v>10000</v>
      </c>
      <c r="G86" s="318">
        <f>E86*F86</f>
        <v>12000</v>
      </c>
      <c r="H86" s="218"/>
    </row>
    <row r="87" spans="1:8">
      <c r="B87" s="243" t="s">
        <v>350</v>
      </c>
      <c r="D87" s="261" t="s">
        <v>329</v>
      </c>
      <c r="E87" s="262">
        <v>13.5</v>
      </c>
      <c r="F87" s="253">
        <f>VLOOKUP(B87,'HSD PSPN,STR,ARS'!$C$6:F724,4,FALSE)</f>
        <v>10000</v>
      </c>
      <c r="G87" s="318">
        <f>E87*F87</f>
        <v>135000</v>
      </c>
      <c r="H87" s="218"/>
    </row>
    <row r="88" spans="1:8">
      <c r="B88" s="243" t="s">
        <v>352</v>
      </c>
      <c r="D88" s="261" t="s">
        <v>7</v>
      </c>
      <c r="E88" s="262">
        <v>0.3</v>
      </c>
      <c r="F88" s="253">
        <f>VLOOKUP(B88,'HSD PSPN,STR,ARS'!$C$6:F724,4,FALSE)</f>
        <v>10000</v>
      </c>
      <c r="G88" s="318">
        <f>E88*F88</f>
        <v>3000</v>
      </c>
      <c r="H88" s="218"/>
    </row>
    <row r="89" spans="1:8">
      <c r="B89" s="243" t="s">
        <v>353</v>
      </c>
      <c r="D89" s="261" t="s">
        <v>342</v>
      </c>
      <c r="E89" s="262">
        <v>0.15</v>
      </c>
      <c r="F89" s="253">
        <f>'HSP PRSPN,STR,ARS'!D359</f>
        <v>1586871</v>
      </c>
      <c r="G89" s="318">
        <f>E89*F89</f>
        <v>238030.65</v>
      </c>
      <c r="H89" s="218"/>
    </row>
    <row r="90" spans="1:8">
      <c r="A90" s="1144" t="s">
        <v>2176</v>
      </c>
      <c r="B90" s="1144"/>
      <c r="C90" s="1144"/>
      <c r="D90" s="1144"/>
      <c r="E90" s="1144"/>
      <c r="F90" s="1144"/>
      <c r="G90" s="321">
        <f>SUM(G86:G89)</f>
        <v>388030.65</v>
      </c>
      <c r="H90" s="218"/>
    </row>
    <row r="91" spans="1:8">
      <c r="A91" s="244" t="s">
        <v>20</v>
      </c>
      <c r="B91" s="319" t="s">
        <v>181</v>
      </c>
      <c r="E91" s="262"/>
      <c r="F91" s="253"/>
      <c r="G91" s="318"/>
      <c r="H91" s="218"/>
    </row>
    <row r="92" spans="1:8">
      <c r="A92" s="1146" t="s">
        <v>2180</v>
      </c>
      <c r="B92" s="1146"/>
      <c r="C92" s="1146"/>
      <c r="D92" s="1146"/>
      <c r="E92" s="1146"/>
      <c r="F92" s="1146"/>
      <c r="G92" s="374">
        <f>SUM(G91)</f>
        <v>0</v>
      </c>
    </row>
    <row r="93" spans="1:8">
      <c r="A93" s="375" t="s">
        <v>21</v>
      </c>
      <c r="B93" s="1145" t="s">
        <v>1111</v>
      </c>
      <c r="C93" s="1145"/>
      <c r="D93" s="1145"/>
      <c r="E93" s="1145"/>
      <c r="F93" s="1145"/>
      <c r="G93" s="374">
        <f>SUM(G80:G92)/2</f>
        <v>442030.65</v>
      </c>
    </row>
    <row r="94" spans="1:8">
      <c r="A94" s="375" t="s">
        <v>22</v>
      </c>
      <c r="B94" s="1145" t="s">
        <v>1112</v>
      </c>
      <c r="C94" s="1145"/>
      <c r="D94" s="1145"/>
      <c r="E94" s="1145"/>
      <c r="F94" s="376">
        <v>0.1</v>
      </c>
      <c r="G94" s="374">
        <f>G93*F94</f>
        <v>44203.065000000002</v>
      </c>
    </row>
    <row r="95" spans="1:8">
      <c r="A95" s="375" t="s">
        <v>23</v>
      </c>
      <c r="B95" s="1145" t="s">
        <v>184</v>
      </c>
      <c r="C95" s="1145"/>
      <c r="D95" s="1145"/>
      <c r="E95" s="1145"/>
      <c r="F95" s="1145"/>
      <c r="G95" s="374">
        <f>G93+G94</f>
        <v>486233.71500000003</v>
      </c>
    </row>
    <row r="96" spans="1:8" s="226" customFormat="1">
      <c r="A96" s="248"/>
      <c r="B96" s="249"/>
      <c r="C96" s="240"/>
      <c r="D96" s="240"/>
      <c r="E96" s="250"/>
      <c r="F96" s="254"/>
      <c r="G96" s="255"/>
      <c r="H96" s="222"/>
    </row>
    <row r="97" spans="1:8" s="226" customFormat="1">
      <c r="A97" s="362" t="s">
        <v>354</v>
      </c>
      <c r="B97" s="239" t="s">
        <v>355</v>
      </c>
      <c r="C97" s="240"/>
      <c r="D97" s="240"/>
      <c r="E97" s="241"/>
      <c r="F97" s="242"/>
      <c r="G97" s="242"/>
      <c r="H97" s="222"/>
    </row>
    <row r="98" spans="1:8" ht="30">
      <c r="A98" s="317" t="s">
        <v>73</v>
      </c>
      <c r="B98" s="317" t="s">
        <v>74</v>
      </c>
      <c r="C98" s="317" t="s">
        <v>166</v>
      </c>
      <c r="D98" s="317" t="s">
        <v>78</v>
      </c>
      <c r="E98" s="317" t="s">
        <v>167</v>
      </c>
      <c r="F98" s="317" t="s">
        <v>168</v>
      </c>
      <c r="G98" s="317" t="s">
        <v>169</v>
      </c>
      <c r="H98" s="218"/>
    </row>
    <row r="99" spans="1:8">
      <c r="A99" s="261" t="s">
        <v>17</v>
      </c>
      <c r="B99" s="243" t="s">
        <v>170</v>
      </c>
      <c r="F99" s="246"/>
      <c r="G99" s="246"/>
      <c r="H99" s="218"/>
    </row>
    <row r="100" spans="1:8" s="270" customFormat="1">
      <c r="A100" s="571"/>
      <c r="B100" s="570" t="s">
        <v>1</v>
      </c>
      <c r="C100" s="569" t="s">
        <v>336</v>
      </c>
      <c r="D100" s="569" t="s">
        <v>31</v>
      </c>
      <c r="E100" s="574">
        <v>4.2000000000000003E-2</v>
      </c>
      <c r="F100" s="575">
        <f>VLOOKUP(B100,'HSD PSPN,STR,ARS'!$C$6:F724,4,FALSE)</f>
        <v>100000</v>
      </c>
      <c r="G100" s="576">
        <f>E100*F100</f>
        <v>4200</v>
      </c>
      <c r="H100" s="564"/>
    </row>
    <row r="101" spans="1:8" s="270" customFormat="1">
      <c r="A101" s="571"/>
      <c r="B101" s="570" t="s">
        <v>43</v>
      </c>
      <c r="C101" s="569" t="s">
        <v>337</v>
      </c>
      <c r="D101" s="569" t="s">
        <v>31</v>
      </c>
      <c r="E101" s="574">
        <v>0.04</v>
      </c>
      <c r="F101" s="575">
        <f>VLOOKUP(B101,'HSD PSPN,STR,ARS'!$C$6:F724,4,FALSE)</f>
        <v>150000</v>
      </c>
      <c r="G101" s="576">
        <f>E101*F101</f>
        <v>6000</v>
      </c>
      <c r="H101" s="564"/>
    </row>
    <row r="102" spans="1:8" s="270" customFormat="1">
      <c r="A102" s="571"/>
      <c r="B102" s="570" t="s">
        <v>3</v>
      </c>
      <c r="C102" s="569" t="s">
        <v>337</v>
      </c>
      <c r="D102" s="569" t="s">
        <v>31</v>
      </c>
      <c r="E102" s="574">
        <v>4.0000000000000001E-3</v>
      </c>
      <c r="F102" s="575">
        <f>VLOOKUP(B102,'HSD PSPN,STR,ARS'!$C$6:F724,4,FALSE)</f>
        <v>150000</v>
      </c>
      <c r="G102" s="576">
        <f>E102*F102</f>
        <v>600</v>
      </c>
      <c r="H102" s="564"/>
    </row>
    <row r="103" spans="1:8" s="270" customFormat="1">
      <c r="A103" s="571"/>
      <c r="B103" s="570" t="s">
        <v>4</v>
      </c>
      <c r="C103" s="569" t="s">
        <v>339</v>
      </c>
      <c r="D103" s="569" t="s">
        <v>31</v>
      </c>
      <c r="E103" s="574">
        <v>1E-3</v>
      </c>
      <c r="F103" s="575">
        <f>VLOOKUP(B103,'HSD PSPN,STR,ARS'!$C$6:F724,4,FALSE)</f>
        <v>200000</v>
      </c>
      <c r="G103" s="576">
        <f>E103*F103</f>
        <v>200</v>
      </c>
      <c r="H103" s="564"/>
    </row>
    <row r="104" spans="1:8">
      <c r="A104" s="1144" t="s">
        <v>2171</v>
      </c>
      <c r="B104" s="1144"/>
      <c r="C104" s="1144"/>
      <c r="D104" s="1144"/>
      <c r="E104" s="1144"/>
      <c r="F104" s="1144"/>
      <c r="G104" s="321">
        <f>SUM(G100:G103)</f>
        <v>11000</v>
      </c>
      <c r="H104" s="218"/>
    </row>
    <row r="105" spans="1:8">
      <c r="A105" s="261" t="s">
        <v>19</v>
      </c>
      <c r="B105" s="243" t="s">
        <v>5</v>
      </c>
      <c r="E105" s="252"/>
      <c r="F105" s="253"/>
      <c r="G105" s="318"/>
      <c r="H105" s="218"/>
    </row>
    <row r="106" spans="1:8">
      <c r="B106" s="243" t="s">
        <v>356</v>
      </c>
      <c r="D106" s="261" t="s">
        <v>351</v>
      </c>
      <c r="E106" s="349">
        <v>1.6490000000000001E-2</v>
      </c>
      <c r="F106" s="253">
        <f>VLOOKUP(B106,'HSD PSPN,STR,ARS'!$C$6:F724,4,FALSE)</f>
        <v>10000</v>
      </c>
      <c r="G106" s="318">
        <f>E106*F106</f>
        <v>164.9</v>
      </c>
      <c r="H106" s="218"/>
    </row>
    <row r="107" spans="1:8">
      <c r="A107" s="1144" t="s">
        <v>2176</v>
      </c>
      <c r="B107" s="1144"/>
      <c r="C107" s="1144"/>
      <c r="D107" s="1144"/>
      <c r="E107" s="1144"/>
      <c r="F107" s="1144"/>
      <c r="G107" s="321">
        <f>SUM(G106:G106)</f>
        <v>164.9</v>
      </c>
      <c r="H107" s="218"/>
    </row>
    <row r="108" spans="1:8">
      <c r="A108" s="244" t="s">
        <v>20</v>
      </c>
      <c r="B108" s="319" t="s">
        <v>181</v>
      </c>
      <c r="E108" s="262"/>
      <c r="F108" s="253"/>
      <c r="G108" s="318"/>
      <c r="H108" s="218"/>
    </row>
    <row r="109" spans="1:8">
      <c r="A109" s="1146" t="s">
        <v>2180</v>
      </c>
      <c r="B109" s="1146"/>
      <c r="C109" s="1146"/>
      <c r="D109" s="1146"/>
      <c r="E109" s="1146"/>
      <c r="F109" s="1146"/>
      <c r="G109" s="374">
        <f>SUM(G108)</f>
        <v>0</v>
      </c>
    </row>
    <row r="110" spans="1:8">
      <c r="A110" s="375" t="s">
        <v>21</v>
      </c>
      <c r="B110" s="1145" t="s">
        <v>1111</v>
      </c>
      <c r="C110" s="1145"/>
      <c r="D110" s="1145"/>
      <c r="E110" s="1145"/>
      <c r="F110" s="1145"/>
      <c r="G110" s="374">
        <f>SUM(G99:G109)/2</f>
        <v>11164.900000000001</v>
      </c>
    </row>
    <row r="111" spans="1:8">
      <c r="A111" s="375" t="s">
        <v>22</v>
      </c>
      <c r="B111" s="1145" t="s">
        <v>1112</v>
      </c>
      <c r="C111" s="1145"/>
      <c r="D111" s="1145"/>
      <c r="E111" s="1145"/>
      <c r="F111" s="376">
        <v>0.1</v>
      </c>
      <c r="G111" s="374">
        <f>G110*F111</f>
        <v>1116.4900000000002</v>
      </c>
    </row>
    <row r="112" spans="1:8">
      <c r="A112" s="375" t="s">
        <v>23</v>
      </c>
      <c r="B112" s="1145" t="s">
        <v>184</v>
      </c>
      <c r="C112" s="1145"/>
      <c r="D112" s="1145"/>
      <c r="E112" s="1145"/>
      <c r="F112" s="1145"/>
      <c r="G112" s="374">
        <f>G110+G111</f>
        <v>12281.390000000001</v>
      </c>
    </row>
    <row r="113" spans="1:8" s="226" customFormat="1">
      <c r="A113" s="381"/>
      <c r="B113" s="382"/>
      <c r="C113" s="383"/>
      <c r="D113" s="383"/>
      <c r="E113" s="384"/>
      <c r="F113" s="385"/>
      <c r="G113" s="386"/>
      <c r="H113" s="222"/>
    </row>
    <row r="114" spans="1:8" s="226" customFormat="1">
      <c r="A114" s="248"/>
      <c r="B114" s="249"/>
      <c r="C114" s="240"/>
      <c r="D114" s="240"/>
      <c r="E114" s="250"/>
      <c r="F114" s="242"/>
      <c r="G114" s="242"/>
      <c r="H114" s="222"/>
    </row>
    <row r="115" spans="1:8" s="226" customFormat="1">
      <c r="A115" s="362" t="s">
        <v>358</v>
      </c>
      <c r="B115" s="239" t="s">
        <v>357</v>
      </c>
      <c r="C115" s="240"/>
      <c r="D115" s="240"/>
      <c r="E115" s="241"/>
      <c r="F115" s="242"/>
      <c r="G115" s="242"/>
      <c r="H115" s="222"/>
    </row>
    <row r="116" spans="1:8" ht="30">
      <c r="A116" s="317" t="s">
        <v>73</v>
      </c>
      <c r="B116" s="317" t="s">
        <v>74</v>
      </c>
      <c r="C116" s="317" t="s">
        <v>166</v>
      </c>
      <c r="D116" s="317" t="s">
        <v>78</v>
      </c>
      <c r="E116" s="317" t="s">
        <v>167</v>
      </c>
      <c r="F116" s="317" t="s">
        <v>168</v>
      </c>
      <c r="G116" s="317" t="s">
        <v>169</v>
      </c>
      <c r="H116" s="218"/>
    </row>
    <row r="117" spans="1:8">
      <c r="A117" s="261" t="s">
        <v>17</v>
      </c>
      <c r="B117" s="243" t="s">
        <v>170</v>
      </c>
      <c r="E117" s="252"/>
      <c r="F117" s="253"/>
      <c r="G117" s="318"/>
      <c r="H117" s="218"/>
    </row>
    <row r="118" spans="1:8">
      <c r="B118" s="243" t="s">
        <v>1</v>
      </c>
      <c r="C118" s="261" t="s">
        <v>171</v>
      </c>
      <c r="D118" s="261" t="s">
        <v>31</v>
      </c>
      <c r="E118" s="262">
        <v>0.375</v>
      </c>
      <c r="F118" s="253">
        <f>VLOOKUP(B118,'HSD PSPN,STR,ARS'!$C$6:F724,4,FALSE)</f>
        <v>100000</v>
      </c>
      <c r="G118" s="318">
        <f>E118*F118</f>
        <v>37500</v>
      </c>
      <c r="H118" s="218"/>
    </row>
    <row r="119" spans="1:8">
      <c r="B119" s="243" t="s">
        <v>2</v>
      </c>
      <c r="C119" s="261" t="s">
        <v>202</v>
      </c>
      <c r="D119" s="261" t="s">
        <v>31</v>
      </c>
      <c r="E119" s="262">
        <v>0.125</v>
      </c>
      <c r="F119" s="253">
        <f>VLOOKUP(B119,'HSD PSPN,STR,ARS'!$C$6:F724,4,FALSE)</f>
        <v>150000</v>
      </c>
      <c r="G119" s="318">
        <f>E119*F119</f>
        <v>18750</v>
      </c>
      <c r="H119" s="218"/>
    </row>
    <row r="120" spans="1:8">
      <c r="B120" s="243" t="s">
        <v>3</v>
      </c>
      <c r="C120" s="261" t="s">
        <v>173</v>
      </c>
      <c r="D120" s="261" t="s">
        <v>31</v>
      </c>
      <c r="E120" s="262">
        <v>1.2E-2</v>
      </c>
      <c r="F120" s="253">
        <f>VLOOKUP(B120,'HSD PSPN,STR,ARS'!$C$6:F724,4,FALSE)</f>
        <v>150000</v>
      </c>
      <c r="G120" s="318">
        <f>E120*F120</f>
        <v>1800</v>
      </c>
      <c r="H120" s="218"/>
    </row>
    <row r="121" spans="1:8">
      <c r="B121" s="243" t="s">
        <v>4</v>
      </c>
      <c r="C121" s="261" t="s">
        <v>174</v>
      </c>
      <c r="D121" s="261" t="s">
        <v>31</v>
      </c>
      <c r="E121" s="262">
        <v>1.9E-2</v>
      </c>
      <c r="F121" s="253">
        <f>VLOOKUP(B121,'HSD PSPN,STR,ARS'!$C$6:F724,4,FALSE)</f>
        <v>200000</v>
      </c>
      <c r="G121" s="318">
        <f>E121*F121</f>
        <v>3800</v>
      </c>
      <c r="H121" s="218"/>
    </row>
    <row r="122" spans="1:8">
      <c r="A122" s="1144" t="s">
        <v>2171</v>
      </c>
      <c r="B122" s="1144"/>
      <c r="C122" s="1144"/>
      <c r="D122" s="1144"/>
      <c r="E122" s="1144"/>
      <c r="F122" s="1144"/>
      <c r="G122" s="321">
        <f>SUM(G118:G121)</f>
        <v>61850</v>
      </c>
      <c r="H122" s="218"/>
    </row>
    <row r="123" spans="1:8">
      <c r="A123" s="261" t="s">
        <v>19</v>
      </c>
      <c r="B123" s="243" t="s">
        <v>5</v>
      </c>
      <c r="E123" s="252"/>
      <c r="F123" s="253"/>
      <c r="G123" s="318"/>
      <c r="H123" s="218"/>
    </row>
    <row r="124" spans="1:8">
      <c r="B124" s="243" t="s">
        <v>203</v>
      </c>
      <c r="D124" s="261" t="s">
        <v>27</v>
      </c>
      <c r="E124" s="262">
        <v>0.98599999999999999</v>
      </c>
      <c r="F124" s="253">
        <f>VLOOKUP(B124,'HSD PSPN,STR,ARS'!$C$6:F724,4,FALSE)</f>
        <v>10000</v>
      </c>
      <c r="G124" s="318">
        <f>E124*F124</f>
        <v>9860</v>
      </c>
      <c r="H124" s="218"/>
    </row>
    <row r="125" spans="1:8">
      <c r="B125" s="243" t="s">
        <v>204</v>
      </c>
      <c r="D125" s="261" t="s">
        <v>6</v>
      </c>
      <c r="E125" s="262">
        <v>0.52500000000000002</v>
      </c>
      <c r="F125" s="253">
        <f>VLOOKUP(B125,'HSD PSPN,STR,ARS'!$C$6:F724,4,FALSE)</f>
        <v>10000</v>
      </c>
      <c r="G125" s="318">
        <f>E125*F125</f>
        <v>5250</v>
      </c>
      <c r="H125" s="218"/>
    </row>
    <row r="126" spans="1:8">
      <c r="B126" s="243" t="s">
        <v>176</v>
      </c>
      <c r="D126" s="261" t="s">
        <v>7</v>
      </c>
      <c r="E126" s="262">
        <v>45</v>
      </c>
      <c r="F126" s="253">
        <f>VLOOKUP(B126,'HSD PSPN,STR,ARS'!$C$6:F724,4,FALSE)</f>
        <v>10000</v>
      </c>
      <c r="G126" s="318">
        <f>E126*F126</f>
        <v>450000</v>
      </c>
      <c r="H126" s="218"/>
    </row>
    <row r="127" spans="1:8">
      <c r="B127" s="243" t="s">
        <v>36</v>
      </c>
      <c r="D127" s="261" t="s">
        <v>177</v>
      </c>
      <c r="E127" s="262">
        <v>7.3999999999999996E-2</v>
      </c>
      <c r="F127" s="253">
        <f>VLOOKUP(B127,'HSD PSPN,STR,ARS'!$C$6:F724,4,FALSE)</f>
        <v>10000</v>
      </c>
      <c r="G127" s="318">
        <f>E127*F127</f>
        <v>740</v>
      </c>
      <c r="H127" s="218"/>
    </row>
    <row r="128" spans="1:8">
      <c r="B128" s="593" t="s">
        <v>178</v>
      </c>
      <c r="D128" s="261" t="s">
        <v>177</v>
      </c>
      <c r="E128" s="262">
        <v>0.14599999999999999</v>
      </c>
      <c r="F128" s="253">
        <f>VLOOKUP(B128,'HSD PSPN,STR,ARS'!$C$6:F724,4,FALSE)</f>
        <v>10000</v>
      </c>
      <c r="G128" s="318">
        <f>E128*F128</f>
        <v>1460</v>
      </c>
      <c r="H128" s="218"/>
    </row>
    <row r="129" spans="1:13">
      <c r="A129" s="1144" t="s">
        <v>2176</v>
      </c>
      <c r="B129" s="1144"/>
      <c r="C129" s="1144"/>
      <c r="D129" s="1144"/>
      <c r="E129" s="1144"/>
      <c r="F129" s="1144"/>
      <c r="G129" s="321">
        <f>SUM(G124:G128)</f>
        <v>467310</v>
      </c>
      <c r="H129" s="218"/>
    </row>
    <row r="130" spans="1:13">
      <c r="A130" s="261" t="s">
        <v>20</v>
      </c>
      <c r="B130" s="243" t="s">
        <v>181</v>
      </c>
      <c r="E130" s="252"/>
      <c r="F130" s="253"/>
      <c r="G130" s="318"/>
      <c r="H130" s="218"/>
    </row>
    <row r="131" spans="1:13">
      <c r="A131" s="1146" t="s">
        <v>2180</v>
      </c>
      <c r="B131" s="1146"/>
      <c r="C131" s="1146"/>
      <c r="D131" s="1146"/>
      <c r="E131" s="1146"/>
      <c r="F131" s="1146"/>
      <c r="G131" s="374">
        <f>SUM(G130)</f>
        <v>0</v>
      </c>
    </row>
    <row r="132" spans="1:13">
      <c r="A132" s="375" t="s">
        <v>21</v>
      </c>
      <c r="B132" s="1145" t="s">
        <v>1111</v>
      </c>
      <c r="C132" s="1145"/>
      <c r="D132" s="1145"/>
      <c r="E132" s="1145"/>
      <c r="F132" s="1145"/>
      <c r="G132" s="374">
        <f>SUM(G117:G131)/2</f>
        <v>529160</v>
      </c>
    </row>
    <row r="133" spans="1:13">
      <c r="A133" s="375" t="s">
        <v>22</v>
      </c>
      <c r="B133" s="1145" t="s">
        <v>1112</v>
      </c>
      <c r="C133" s="1145"/>
      <c r="D133" s="1145"/>
      <c r="E133" s="1145"/>
      <c r="F133" s="376">
        <v>0.1</v>
      </c>
      <c r="G133" s="374">
        <f>G132*F133</f>
        <v>52916</v>
      </c>
    </row>
    <row r="134" spans="1:13">
      <c r="A134" s="375" t="s">
        <v>23</v>
      </c>
      <c r="B134" s="1145" t="s">
        <v>184</v>
      </c>
      <c r="C134" s="1145"/>
      <c r="D134" s="1145"/>
      <c r="E134" s="1145"/>
      <c r="F134" s="1145"/>
      <c r="G134" s="374">
        <f>G132+G133</f>
        <v>582076</v>
      </c>
    </row>
    <row r="135" spans="1:13" s="226" customFormat="1">
      <c r="A135" s="248"/>
      <c r="B135" s="249"/>
      <c r="C135" s="240"/>
      <c r="D135" s="240"/>
      <c r="E135" s="250"/>
      <c r="F135" s="254"/>
      <c r="G135" s="255"/>
      <c r="H135" s="222"/>
    </row>
    <row r="136" spans="1:13" s="364" customFormat="1" ht="15.75">
      <c r="A136" s="393" t="s">
        <v>366</v>
      </c>
      <c r="B136" s="387" t="s">
        <v>367</v>
      </c>
      <c r="C136" s="330"/>
      <c r="D136" s="330"/>
      <c r="E136" s="331"/>
      <c r="F136" s="409"/>
      <c r="G136" s="410"/>
      <c r="H136" s="363"/>
    </row>
    <row r="137" spans="1:13" s="226" customFormat="1" ht="15.75" customHeight="1">
      <c r="A137" s="362" t="s">
        <v>368</v>
      </c>
      <c r="B137" s="1148" t="s">
        <v>369</v>
      </c>
      <c r="C137" s="1148"/>
      <c r="D137" s="1148"/>
      <c r="E137" s="1148"/>
      <c r="F137" s="1148"/>
      <c r="G137" s="1148"/>
      <c r="H137" s="1148"/>
      <c r="I137" s="1148"/>
      <c r="J137" s="1148"/>
      <c r="K137" s="1148"/>
      <c r="L137" s="1148"/>
      <c r="M137" s="1148"/>
    </row>
    <row r="138" spans="1:13" ht="30">
      <c r="A138" s="317" t="s">
        <v>73</v>
      </c>
      <c r="B138" s="317" t="s">
        <v>74</v>
      </c>
      <c r="C138" s="317" t="s">
        <v>166</v>
      </c>
      <c r="D138" s="317" t="s">
        <v>78</v>
      </c>
      <c r="E138" s="317" t="s">
        <v>167</v>
      </c>
      <c r="F138" s="317" t="s">
        <v>168</v>
      </c>
      <c r="G138" s="317" t="s">
        <v>169</v>
      </c>
      <c r="H138" s="218"/>
    </row>
    <row r="139" spans="1:13">
      <c r="A139" s="261" t="s">
        <v>17</v>
      </c>
      <c r="B139" s="243" t="s">
        <v>170</v>
      </c>
      <c r="E139" s="252"/>
      <c r="F139" s="253"/>
      <c r="G139" s="318"/>
      <c r="H139" s="218"/>
    </row>
    <row r="140" spans="1:13">
      <c r="B140" s="243" t="s">
        <v>1</v>
      </c>
      <c r="C140" s="261" t="s">
        <v>336</v>
      </c>
      <c r="D140" s="261" t="s">
        <v>31</v>
      </c>
      <c r="E140" s="262">
        <v>1</v>
      </c>
      <c r="F140" s="253">
        <f>VLOOKUP(B140,'HSD PSPN,STR,ARS'!$C$6:F724,4,FALSE)</f>
        <v>100000</v>
      </c>
      <c r="G140" s="318">
        <f>E140*F140</f>
        <v>100000</v>
      </c>
      <c r="H140" s="218"/>
    </row>
    <row r="141" spans="1:13">
      <c r="B141" s="243" t="s">
        <v>32</v>
      </c>
      <c r="C141" s="261" t="s">
        <v>337</v>
      </c>
      <c r="D141" s="261" t="s">
        <v>31</v>
      </c>
      <c r="E141" s="262">
        <v>1</v>
      </c>
      <c r="F141" s="253">
        <f>VLOOKUP(B141,'HSD PSPN,STR,ARS'!$C$6:F724,4,FALSE)</f>
        <v>150000</v>
      </c>
      <c r="G141" s="318">
        <f>E141*F141</f>
        <v>150000</v>
      </c>
      <c r="H141" s="218"/>
    </row>
    <row r="142" spans="1:13">
      <c r="B142" s="243" t="s">
        <v>3</v>
      </c>
      <c r="C142" s="261" t="s">
        <v>338</v>
      </c>
      <c r="D142" s="261" t="s">
        <v>31</v>
      </c>
      <c r="E142" s="262">
        <v>0.1</v>
      </c>
      <c r="F142" s="253">
        <f>VLOOKUP(B142,'HSD PSPN,STR,ARS'!$C$6:F724,4,FALSE)</f>
        <v>150000</v>
      </c>
      <c r="G142" s="318">
        <f>E142*F142</f>
        <v>15000</v>
      </c>
      <c r="H142" s="218"/>
    </row>
    <row r="143" spans="1:13">
      <c r="B143" s="243" t="s">
        <v>47</v>
      </c>
      <c r="C143" s="261" t="s">
        <v>337</v>
      </c>
      <c r="D143" s="261" t="s">
        <v>31</v>
      </c>
      <c r="E143" s="262">
        <v>1.5</v>
      </c>
      <c r="F143" s="253">
        <f>VLOOKUP(B143,'HSD PSPN,STR,ARS'!$C$6:F724,4,FALSE)</f>
        <v>150000</v>
      </c>
      <c r="G143" s="318">
        <f>E143*F143</f>
        <v>225000</v>
      </c>
      <c r="H143" s="218"/>
    </row>
    <row r="144" spans="1:13">
      <c r="B144" s="243" t="s">
        <v>4</v>
      </c>
      <c r="C144" s="261" t="s">
        <v>339</v>
      </c>
      <c r="D144" s="261" t="s">
        <v>31</v>
      </c>
      <c r="E144" s="262">
        <v>0.1</v>
      </c>
      <c r="F144" s="253">
        <f>VLOOKUP(B144,'HSD PSPN,STR,ARS'!$C$6:F724,4,FALSE)</f>
        <v>200000</v>
      </c>
      <c r="G144" s="318">
        <f>E144*F144</f>
        <v>20000</v>
      </c>
      <c r="H144" s="218"/>
    </row>
    <row r="145" spans="1:13">
      <c r="A145" s="1144" t="s">
        <v>2171</v>
      </c>
      <c r="B145" s="1144"/>
      <c r="C145" s="1144"/>
      <c r="D145" s="1144"/>
      <c r="E145" s="1144"/>
      <c r="F145" s="1144"/>
      <c r="G145" s="321">
        <f>SUM(G140:G144)</f>
        <v>510000</v>
      </c>
      <c r="H145" s="218"/>
    </row>
    <row r="146" spans="1:13">
      <c r="A146" s="261" t="s">
        <v>19</v>
      </c>
      <c r="B146" s="243" t="s">
        <v>5</v>
      </c>
      <c r="E146" s="252"/>
      <c r="F146" s="253"/>
      <c r="G146" s="318"/>
      <c r="H146" s="218"/>
    </row>
    <row r="147" spans="1:13">
      <c r="B147" s="243" t="s">
        <v>370</v>
      </c>
      <c r="D147" s="261" t="s">
        <v>351</v>
      </c>
      <c r="E147" s="262">
        <v>0.35</v>
      </c>
      <c r="F147" s="253">
        <f>VLOOKUP(B147,'HSD PSPN,STR,ARS'!$C$6:F724,4,FALSE)</f>
        <v>10000</v>
      </c>
      <c r="G147" s="318">
        <f>E147*F147</f>
        <v>3500</v>
      </c>
      <c r="H147" s="218"/>
    </row>
    <row r="148" spans="1:13">
      <c r="B148" s="243" t="s">
        <v>371</v>
      </c>
      <c r="D148" s="261" t="s">
        <v>177</v>
      </c>
      <c r="E148" s="262">
        <v>7.6999999999999999E-2</v>
      </c>
      <c r="F148" s="253">
        <f>VLOOKUP(B148,'HSD PSPN,STR,ARS'!$C$6:F724,4,FALSE)</f>
        <v>10000</v>
      </c>
      <c r="G148" s="318">
        <f>E148*F148</f>
        <v>770</v>
      </c>
      <c r="H148" s="218"/>
    </row>
    <row r="149" spans="1:13">
      <c r="B149" s="243" t="s">
        <v>372</v>
      </c>
      <c r="D149" s="261" t="s">
        <v>7</v>
      </c>
      <c r="E149" s="262">
        <v>5.8</v>
      </c>
      <c r="F149" s="253">
        <f>VLOOKUP(B149,'HSD PSPN,STR,ARS'!$C$6:F724,4,FALSE)</f>
        <v>10000</v>
      </c>
      <c r="G149" s="318">
        <f>E149*F149</f>
        <v>58000</v>
      </c>
      <c r="H149" s="218"/>
    </row>
    <row r="150" spans="1:13">
      <c r="B150" s="243" t="s">
        <v>220</v>
      </c>
      <c r="D150" s="261" t="s">
        <v>7</v>
      </c>
      <c r="E150" s="262">
        <v>1.25</v>
      </c>
      <c r="F150" s="253">
        <f>VLOOKUP(B150,'HSD PSPN,STR,ARS'!$C$6:F724,4,FALSE)</f>
        <v>10000</v>
      </c>
      <c r="G150" s="318">
        <f>E150*F150</f>
        <v>12500</v>
      </c>
      <c r="H150" s="218"/>
    </row>
    <row r="151" spans="1:13">
      <c r="B151" s="243" t="s">
        <v>264</v>
      </c>
      <c r="D151" s="261" t="s">
        <v>7</v>
      </c>
      <c r="E151" s="262">
        <v>2.5</v>
      </c>
      <c r="F151" s="253">
        <f>VLOOKUP(B151,'HSD PSPN,STR,ARS'!$C$6:F724,4,FALSE)</f>
        <v>10000</v>
      </c>
      <c r="G151" s="318">
        <f>E151*F151</f>
        <v>25000</v>
      </c>
      <c r="H151" s="218"/>
    </row>
    <row r="152" spans="1:13">
      <c r="A152" s="1144" t="s">
        <v>2176</v>
      </c>
      <c r="B152" s="1144"/>
      <c r="C152" s="1144"/>
      <c r="D152" s="1144"/>
      <c r="E152" s="1144"/>
      <c r="F152" s="1144"/>
      <c r="G152" s="318">
        <f>SUM(G147:G151)</f>
        <v>99770</v>
      </c>
      <c r="H152" s="218"/>
    </row>
    <row r="153" spans="1:13">
      <c r="A153" s="261" t="s">
        <v>20</v>
      </c>
      <c r="B153" s="243" t="s">
        <v>181</v>
      </c>
      <c r="E153" s="252"/>
      <c r="F153" s="253"/>
      <c r="G153" s="318"/>
      <c r="H153" s="218"/>
    </row>
    <row r="154" spans="1:13">
      <c r="A154" s="1146" t="s">
        <v>2180</v>
      </c>
      <c r="B154" s="1146"/>
      <c r="C154" s="1146"/>
      <c r="D154" s="1146"/>
      <c r="E154" s="1146"/>
      <c r="F154" s="1146"/>
      <c r="G154" s="374">
        <f>SUM(G153)</f>
        <v>0</v>
      </c>
    </row>
    <row r="155" spans="1:13">
      <c r="A155" s="375" t="s">
        <v>21</v>
      </c>
      <c r="B155" s="1145" t="s">
        <v>1111</v>
      </c>
      <c r="C155" s="1145"/>
      <c r="D155" s="1145"/>
      <c r="E155" s="1145"/>
      <c r="F155" s="1145"/>
      <c r="G155" s="374">
        <f>SUM(G139:G154)/2</f>
        <v>609770</v>
      </c>
    </row>
    <row r="156" spans="1:13">
      <c r="A156" s="375" t="s">
        <v>22</v>
      </c>
      <c r="B156" s="1145" t="s">
        <v>1112</v>
      </c>
      <c r="C156" s="1145"/>
      <c r="D156" s="1145"/>
      <c r="E156" s="1145"/>
      <c r="F156" s="376">
        <v>0.1</v>
      </c>
      <c r="G156" s="374">
        <f>G155*F156</f>
        <v>60977</v>
      </c>
    </row>
    <row r="157" spans="1:13">
      <c r="A157" s="375" t="s">
        <v>23</v>
      </c>
      <c r="B157" s="1145" t="s">
        <v>184</v>
      </c>
      <c r="C157" s="1145"/>
      <c r="D157" s="1145"/>
      <c r="E157" s="1145"/>
      <c r="F157" s="1145"/>
      <c r="G157" s="374">
        <f>G155+G156</f>
        <v>670747</v>
      </c>
    </row>
    <row r="158" spans="1:13" s="226" customFormat="1">
      <c r="A158" s="248"/>
      <c r="B158" s="249"/>
      <c r="C158" s="240"/>
      <c r="D158" s="240"/>
      <c r="E158" s="250"/>
      <c r="F158" s="254"/>
      <c r="G158" s="255"/>
      <c r="H158" s="222"/>
    </row>
    <row r="159" spans="1:13" s="226" customFormat="1" ht="15.75" customHeight="1">
      <c r="A159" s="362" t="s">
        <v>373</v>
      </c>
      <c r="B159" s="1148" t="s">
        <v>374</v>
      </c>
      <c r="C159" s="1148"/>
      <c r="D159" s="1148"/>
      <c r="E159" s="1148"/>
      <c r="F159" s="1148"/>
      <c r="G159" s="1148"/>
      <c r="H159" s="1148"/>
      <c r="I159" s="1148"/>
      <c r="J159" s="1148"/>
      <c r="K159" s="1148"/>
      <c r="L159" s="1148"/>
      <c r="M159" s="1148"/>
    </row>
    <row r="160" spans="1:13" ht="30">
      <c r="A160" s="317" t="s">
        <v>73</v>
      </c>
      <c r="B160" s="317" t="s">
        <v>74</v>
      </c>
      <c r="C160" s="317" t="s">
        <v>166</v>
      </c>
      <c r="D160" s="317" t="s">
        <v>78</v>
      </c>
      <c r="E160" s="317" t="s">
        <v>167</v>
      </c>
      <c r="F160" s="317" t="s">
        <v>168</v>
      </c>
      <c r="G160" s="317" t="s">
        <v>169</v>
      </c>
      <c r="H160" s="218"/>
    </row>
    <row r="161" spans="1:8">
      <c r="A161" s="261" t="s">
        <v>17</v>
      </c>
      <c r="B161" s="243" t="s">
        <v>170</v>
      </c>
      <c r="E161" s="252"/>
      <c r="F161" s="253"/>
      <c r="G161" s="394"/>
      <c r="H161" s="218"/>
    </row>
    <row r="162" spans="1:8">
      <c r="B162" s="243" t="s">
        <v>1</v>
      </c>
      <c r="C162" s="261" t="s">
        <v>336</v>
      </c>
      <c r="D162" s="261" t="s">
        <v>31</v>
      </c>
      <c r="E162" s="262">
        <v>0.75</v>
      </c>
      <c r="F162" s="253">
        <f>VLOOKUP(B162,'HSD PSPN,STR,ARS'!$C$6:F724,4,FALSE)</f>
        <v>100000</v>
      </c>
      <c r="G162" s="394">
        <f>E162*F162</f>
        <v>75000</v>
      </c>
      <c r="H162" s="218"/>
    </row>
    <row r="163" spans="1:8">
      <c r="B163" s="243" t="s">
        <v>32</v>
      </c>
      <c r="C163" s="261" t="s">
        <v>337</v>
      </c>
      <c r="D163" s="261" t="s">
        <v>31</v>
      </c>
      <c r="E163" s="262">
        <v>0.75</v>
      </c>
      <c r="F163" s="253">
        <f>VLOOKUP(B163,'HSD PSPN,STR,ARS'!$C$6:F724,4,FALSE)</f>
        <v>150000</v>
      </c>
      <c r="G163" s="394">
        <f>E163*F163</f>
        <v>112500</v>
      </c>
      <c r="H163" s="218"/>
    </row>
    <row r="164" spans="1:8">
      <c r="B164" s="243" t="s">
        <v>3</v>
      </c>
      <c r="C164" s="261" t="s">
        <v>338</v>
      </c>
      <c r="D164" s="261" t="s">
        <v>31</v>
      </c>
      <c r="E164" s="262">
        <v>0.1</v>
      </c>
      <c r="F164" s="253">
        <f>VLOOKUP(B164,'HSD PSPN,STR,ARS'!$C$6:F724,4,FALSE)</f>
        <v>150000</v>
      </c>
      <c r="G164" s="394">
        <f>E164*F164</f>
        <v>15000</v>
      </c>
      <c r="H164" s="218"/>
    </row>
    <row r="165" spans="1:8">
      <c r="B165" s="243" t="s">
        <v>4</v>
      </c>
      <c r="C165" s="261" t="s">
        <v>339</v>
      </c>
      <c r="D165" s="261" t="s">
        <v>31</v>
      </c>
      <c r="E165" s="262">
        <v>7.4999999999999997E-2</v>
      </c>
      <c r="F165" s="253">
        <f>VLOOKUP(B165,'HSD PSPN,STR,ARS'!$C$6:F724,4,FALSE)</f>
        <v>200000</v>
      </c>
      <c r="G165" s="394">
        <f>E165*F165</f>
        <v>15000</v>
      </c>
      <c r="H165" s="218"/>
    </row>
    <row r="166" spans="1:8">
      <c r="A166" s="1144" t="s">
        <v>2171</v>
      </c>
      <c r="B166" s="1144"/>
      <c r="C166" s="1144"/>
      <c r="D166" s="1144"/>
      <c r="E166" s="1144"/>
      <c r="F166" s="1144"/>
      <c r="G166" s="398">
        <f>SUM(G162:G165)</f>
        <v>217500</v>
      </c>
      <c r="H166" s="218"/>
    </row>
    <row r="167" spans="1:8">
      <c r="A167" s="261" t="s">
        <v>19</v>
      </c>
      <c r="B167" s="243" t="s">
        <v>5</v>
      </c>
      <c r="E167" s="252"/>
      <c r="F167" s="253"/>
      <c r="G167" s="394"/>
      <c r="H167" s="218"/>
    </row>
    <row r="168" spans="1:8">
      <c r="B168" s="243" t="s">
        <v>375</v>
      </c>
      <c r="D168" s="261" t="s">
        <v>351</v>
      </c>
      <c r="E168" s="262">
        <v>0.18</v>
      </c>
      <c r="F168" s="253">
        <f>VLOOKUP(B168,'HSD PSPN,STR,ARS'!$C$6:F724,4,FALSE)</f>
        <v>10000</v>
      </c>
      <c r="G168" s="394">
        <f t="shared" ref="G168:G173" si="4">E168*F168</f>
        <v>1800</v>
      </c>
      <c r="H168" s="218"/>
    </row>
    <row r="169" spans="1:8">
      <c r="B169" s="243" t="s">
        <v>376</v>
      </c>
      <c r="D169" s="261" t="s">
        <v>177</v>
      </c>
      <c r="E169" s="262">
        <v>2.1000000000000001E-2</v>
      </c>
      <c r="F169" s="253">
        <f>VLOOKUP(B169,'HSD PSPN,STR,ARS'!$C$6:F724,4,FALSE)</f>
        <v>10000</v>
      </c>
      <c r="G169" s="394">
        <f t="shared" si="4"/>
        <v>210</v>
      </c>
      <c r="H169" s="218"/>
    </row>
    <row r="170" spans="1:8">
      <c r="B170" s="243" t="s">
        <v>377</v>
      </c>
      <c r="D170" s="261" t="s">
        <v>7</v>
      </c>
      <c r="E170" s="262">
        <v>0.1</v>
      </c>
      <c r="F170" s="253">
        <f>VLOOKUP(B170,'HSD PSPN,STR,ARS'!$C$6:F724,4,FALSE)</f>
        <v>10000</v>
      </c>
      <c r="G170" s="394">
        <f t="shared" si="4"/>
        <v>1000</v>
      </c>
      <c r="H170" s="218"/>
    </row>
    <row r="171" spans="1:8">
      <c r="B171" s="243" t="s">
        <v>378</v>
      </c>
      <c r="D171" s="261" t="s">
        <v>379</v>
      </c>
      <c r="E171" s="262">
        <v>0.48</v>
      </c>
      <c r="F171" s="253">
        <f>VLOOKUP(B171,'HSD PSPN,STR,ARS'!$C$6:F724,4,FALSE)</f>
        <v>10000</v>
      </c>
      <c r="G171" s="394">
        <f t="shared" si="4"/>
        <v>4800</v>
      </c>
      <c r="H171" s="218"/>
    </row>
    <row r="172" spans="1:8">
      <c r="B172" s="243" t="s">
        <v>220</v>
      </c>
      <c r="D172" s="261" t="s">
        <v>7</v>
      </c>
      <c r="E172" s="262">
        <v>1.25</v>
      </c>
      <c r="F172" s="253">
        <f>VLOOKUP(B172,'HSD PSPN,STR,ARS'!$C$6:F724,4,FALSE)</f>
        <v>10000</v>
      </c>
      <c r="G172" s="394">
        <f t="shared" si="4"/>
        <v>12500</v>
      </c>
      <c r="H172" s="218"/>
    </row>
    <row r="173" spans="1:8">
      <c r="B173" s="243" t="s">
        <v>264</v>
      </c>
      <c r="D173" s="261" t="s">
        <v>7</v>
      </c>
      <c r="E173" s="262">
        <v>1.5</v>
      </c>
      <c r="F173" s="253">
        <f>VLOOKUP(B173,'HSD PSPN,STR,ARS'!$C$6:F724,4,FALSE)</f>
        <v>10000</v>
      </c>
      <c r="G173" s="394">
        <f t="shared" si="4"/>
        <v>15000</v>
      </c>
      <c r="H173" s="218"/>
    </row>
    <row r="174" spans="1:8">
      <c r="A174" s="1144" t="s">
        <v>2176</v>
      </c>
      <c r="B174" s="1144"/>
      <c r="C174" s="1144"/>
      <c r="D174" s="1144"/>
      <c r="E174" s="1144"/>
      <c r="F174" s="1144"/>
      <c r="G174" s="398">
        <f>SUM(G168:G173)</f>
        <v>35310</v>
      </c>
      <c r="H174" s="218"/>
    </row>
    <row r="175" spans="1:8">
      <c r="A175" s="261" t="s">
        <v>20</v>
      </c>
      <c r="B175" s="243" t="s">
        <v>181</v>
      </c>
      <c r="E175" s="252"/>
      <c r="F175" s="253"/>
      <c r="G175" s="394"/>
      <c r="H175" s="218"/>
    </row>
    <row r="176" spans="1:8">
      <c r="A176" s="1146" t="s">
        <v>2180</v>
      </c>
      <c r="B176" s="1146"/>
      <c r="C176" s="1146"/>
      <c r="D176" s="1146"/>
      <c r="E176" s="1146"/>
      <c r="F176" s="1146"/>
      <c r="G176" s="395">
        <f>SUM(G175)</f>
        <v>0</v>
      </c>
    </row>
    <row r="177" spans="1:8">
      <c r="A177" s="375" t="s">
        <v>21</v>
      </c>
      <c r="B177" s="1145" t="s">
        <v>1111</v>
      </c>
      <c r="C177" s="1145"/>
      <c r="D177" s="1145"/>
      <c r="E177" s="1145"/>
      <c r="F177" s="1145"/>
      <c r="G177" s="395">
        <f>SUM(G161:G176)/2</f>
        <v>252810</v>
      </c>
    </row>
    <row r="178" spans="1:8">
      <c r="A178" s="375" t="s">
        <v>22</v>
      </c>
      <c r="B178" s="1145" t="s">
        <v>1112</v>
      </c>
      <c r="C178" s="1145"/>
      <c r="D178" s="1145"/>
      <c r="E178" s="1145"/>
      <c r="F178" s="376">
        <v>0.1</v>
      </c>
      <c r="G178" s="395">
        <f>G177*F178</f>
        <v>25281</v>
      </c>
    </row>
    <row r="179" spans="1:8">
      <c r="A179" s="375" t="s">
        <v>23</v>
      </c>
      <c r="B179" s="1145" t="s">
        <v>184</v>
      </c>
      <c r="C179" s="1145"/>
      <c r="D179" s="1145"/>
      <c r="E179" s="1145"/>
      <c r="F179" s="1145"/>
      <c r="G179" s="395">
        <f>G177+G178</f>
        <v>278091</v>
      </c>
    </row>
    <row r="180" spans="1:8" s="226" customFormat="1">
      <c r="A180" s="248"/>
      <c r="B180" s="249"/>
      <c r="C180" s="240"/>
      <c r="D180" s="240"/>
      <c r="E180" s="250"/>
      <c r="F180" s="254"/>
      <c r="G180" s="396"/>
      <c r="H180" s="222"/>
    </row>
    <row r="181" spans="1:8" s="226" customFormat="1">
      <c r="A181" s="362" t="s">
        <v>380</v>
      </c>
      <c r="B181" s="239" t="s">
        <v>381</v>
      </c>
      <c r="C181" s="240"/>
      <c r="D181" s="240"/>
      <c r="E181" s="241"/>
      <c r="F181" s="242"/>
      <c r="G181" s="396"/>
      <c r="H181" s="222"/>
    </row>
    <row r="182" spans="1:8" ht="30">
      <c r="A182" s="317" t="s">
        <v>73</v>
      </c>
      <c r="B182" s="317" t="s">
        <v>74</v>
      </c>
      <c r="C182" s="317" t="s">
        <v>166</v>
      </c>
      <c r="D182" s="317" t="s">
        <v>78</v>
      </c>
      <c r="E182" s="317" t="s">
        <v>167</v>
      </c>
      <c r="F182" s="317" t="s">
        <v>168</v>
      </c>
      <c r="G182" s="397" t="s">
        <v>169</v>
      </c>
      <c r="H182" s="218"/>
    </row>
    <row r="183" spans="1:8">
      <c r="A183" s="261" t="s">
        <v>17</v>
      </c>
      <c r="B183" s="243" t="s">
        <v>170</v>
      </c>
      <c r="E183" s="252"/>
      <c r="F183" s="253"/>
      <c r="G183" s="394"/>
      <c r="H183" s="218"/>
    </row>
    <row r="184" spans="1:8">
      <c r="B184" s="243" t="s">
        <v>1</v>
      </c>
      <c r="C184" s="261" t="s">
        <v>336</v>
      </c>
      <c r="D184" s="261" t="s">
        <v>31</v>
      </c>
      <c r="E184" s="262">
        <v>2</v>
      </c>
      <c r="F184" s="253">
        <f>VLOOKUP(B184,'HSD PSPN,STR,ARS'!$C$6:F724,4,FALSE)</f>
        <v>100000</v>
      </c>
      <c r="G184" s="394">
        <f>E184*F184</f>
        <v>200000</v>
      </c>
      <c r="H184" s="218"/>
    </row>
    <row r="185" spans="1:8">
      <c r="B185" s="243" t="s">
        <v>32</v>
      </c>
      <c r="C185" s="261" t="s">
        <v>337</v>
      </c>
      <c r="D185" s="261" t="s">
        <v>31</v>
      </c>
      <c r="E185" s="262">
        <v>2</v>
      </c>
      <c r="F185" s="253">
        <f>VLOOKUP(B185,'HSD PSPN,STR,ARS'!$C$6:F724,4,FALSE)</f>
        <v>150000</v>
      </c>
      <c r="G185" s="394">
        <f>E185*F185</f>
        <v>300000</v>
      </c>
      <c r="H185" s="218"/>
    </row>
    <row r="186" spans="1:8">
      <c r="B186" s="243" t="s">
        <v>35</v>
      </c>
      <c r="C186" s="261" t="s">
        <v>337</v>
      </c>
      <c r="D186" s="261" t="s">
        <v>31</v>
      </c>
      <c r="E186" s="262">
        <v>1</v>
      </c>
      <c r="F186" s="253">
        <f>VLOOKUP(B186,'HSD PSPN,STR,ARS'!$C$6:F724,4,FALSE)</f>
        <v>150000</v>
      </c>
      <c r="G186" s="394">
        <f>E186*F186</f>
        <v>150000</v>
      </c>
      <c r="H186" s="218"/>
    </row>
    <row r="187" spans="1:8">
      <c r="B187" s="243" t="s">
        <v>3</v>
      </c>
      <c r="C187" s="261" t="s">
        <v>338</v>
      </c>
      <c r="D187" s="261" t="s">
        <v>31</v>
      </c>
      <c r="E187" s="262">
        <v>0.3</v>
      </c>
      <c r="F187" s="253">
        <f>VLOOKUP(B187,'HSD PSPN,STR,ARS'!$C$6:F724,4,FALSE)</f>
        <v>150000</v>
      </c>
      <c r="G187" s="394">
        <f>E187*F187</f>
        <v>45000</v>
      </c>
      <c r="H187" s="218"/>
    </row>
    <row r="188" spans="1:8">
      <c r="B188" s="243" t="s">
        <v>4</v>
      </c>
      <c r="C188" s="261" t="s">
        <v>339</v>
      </c>
      <c r="D188" s="261" t="s">
        <v>31</v>
      </c>
      <c r="E188" s="262">
        <v>0.1</v>
      </c>
      <c r="F188" s="253">
        <f>VLOOKUP(B188,'HSD PSPN,STR,ARS'!$C$6:F724,4,FALSE)</f>
        <v>200000</v>
      </c>
      <c r="G188" s="394">
        <f>E188*F188</f>
        <v>20000</v>
      </c>
      <c r="H188" s="218"/>
    </row>
    <row r="189" spans="1:8">
      <c r="A189" s="1144" t="s">
        <v>2171</v>
      </c>
      <c r="B189" s="1144"/>
      <c r="C189" s="1144"/>
      <c r="D189" s="1144"/>
      <c r="E189" s="1144"/>
      <c r="F189" s="1144"/>
      <c r="G189" s="398">
        <f>SUM(G184:G188)</f>
        <v>715000</v>
      </c>
      <c r="H189" s="218"/>
    </row>
    <row r="190" spans="1:8">
      <c r="A190" s="261" t="s">
        <v>19</v>
      </c>
      <c r="B190" s="243" t="s">
        <v>5</v>
      </c>
      <c r="E190" s="252"/>
      <c r="F190" s="253"/>
      <c r="G190" s="394"/>
      <c r="H190" s="218"/>
    </row>
    <row r="191" spans="1:8">
      <c r="B191" s="243" t="s">
        <v>175</v>
      </c>
      <c r="D191" s="261" t="s">
        <v>6</v>
      </c>
      <c r="E191" s="262">
        <v>1.25</v>
      </c>
      <c r="F191" s="253">
        <f>VLOOKUP(B191,'HSD PSPN,STR,ARS'!$C$6:F724,4,FALSE)</f>
        <v>10000</v>
      </c>
      <c r="G191" s="394">
        <f t="shared" ref="G191:G204" si="5">E191*F191</f>
        <v>12500</v>
      </c>
      <c r="H191" s="218"/>
    </row>
    <row r="192" spans="1:8">
      <c r="B192" s="243" t="s">
        <v>188</v>
      </c>
      <c r="D192" s="261" t="s">
        <v>177</v>
      </c>
      <c r="E192" s="262">
        <v>0.18</v>
      </c>
      <c r="F192" s="253">
        <f>VLOOKUP(B192,'HSD PSPN,STR,ARS'!$C$6:F724,4,FALSE)</f>
        <v>10000</v>
      </c>
      <c r="G192" s="394">
        <f t="shared" si="5"/>
        <v>1800</v>
      </c>
      <c r="H192" s="218"/>
    </row>
    <row r="193" spans="1:8">
      <c r="B193" s="243" t="s">
        <v>179</v>
      </c>
      <c r="D193" s="261" t="s">
        <v>7</v>
      </c>
      <c r="E193" s="262">
        <v>0.08</v>
      </c>
      <c r="F193" s="253">
        <f>VLOOKUP(B193,'HSD PSPN,STR,ARS'!$C$6:F724,4,FALSE)</f>
        <v>10000</v>
      </c>
      <c r="G193" s="394">
        <f t="shared" si="5"/>
        <v>800</v>
      </c>
      <c r="H193" s="218"/>
    </row>
    <row r="194" spans="1:8">
      <c r="B194" s="243" t="s">
        <v>190</v>
      </c>
      <c r="D194" s="261" t="s">
        <v>7</v>
      </c>
      <c r="E194" s="262">
        <v>1.1000000000000001</v>
      </c>
      <c r="F194" s="253">
        <f>VLOOKUP(B194,'HSD PSPN,STR,ARS'!$C$6:F724,4,FALSE)</f>
        <v>10000</v>
      </c>
      <c r="G194" s="394">
        <f t="shared" si="5"/>
        <v>11000</v>
      </c>
      <c r="H194" s="218"/>
    </row>
    <row r="195" spans="1:8">
      <c r="B195" s="243" t="s">
        <v>176</v>
      </c>
      <c r="D195" s="261" t="s">
        <v>7</v>
      </c>
      <c r="E195" s="262">
        <v>35</v>
      </c>
      <c r="F195" s="253">
        <f>VLOOKUP(B195,'HSD PSPN,STR,ARS'!$C$6:F724,4,FALSE)</f>
        <v>10000</v>
      </c>
      <c r="G195" s="394">
        <f t="shared" si="5"/>
        <v>350000</v>
      </c>
      <c r="H195" s="218"/>
    </row>
    <row r="196" spans="1:8">
      <c r="B196" s="243" t="s">
        <v>34</v>
      </c>
      <c r="D196" s="261" t="s">
        <v>177</v>
      </c>
      <c r="E196" s="262">
        <v>0.15</v>
      </c>
      <c r="F196" s="253">
        <f>VLOOKUP(B196,'HSD PSPN,STR,ARS'!$C$6:F724,4,FALSE)</f>
        <v>10000</v>
      </c>
      <c r="G196" s="394">
        <f t="shared" si="5"/>
        <v>1500</v>
      </c>
      <c r="H196" s="218"/>
    </row>
    <row r="197" spans="1:8">
      <c r="B197" s="243" t="s">
        <v>36</v>
      </c>
      <c r="D197" s="261" t="s">
        <v>177</v>
      </c>
      <c r="E197" s="262">
        <v>0.1</v>
      </c>
      <c r="F197" s="253">
        <f>VLOOKUP(B197,'HSD PSPN,STR,ARS'!$C$6:F724,4,FALSE)</f>
        <v>10000</v>
      </c>
      <c r="G197" s="394">
        <f t="shared" si="5"/>
        <v>1000</v>
      </c>
      <c r="H197" s="218"/>
    </row>
    <row r="198" spans="1:8">
      <c r="B198" s="243" t="s">
        <v>178</v>
      </c>
      <c r="D198" s="261" t="s">
        <v>177</v>
      </c>
      <c r="E198" s="262">
        <v>0.15</v>
      </c>
      <c r="F198" s="253">
        <f>VLOOKUP(B198,'HSD PSPN,STR,ARS'!$C$6:F724,4,FALSE)</f>
        <v>10000</v>
      </c>
      <c r="G198" s="394">
        <f t="shared" si="5"/>
        <v>1500</v>
      </c>
      <c r="H198" s="218"/>
    </row>
    <row r="199" spans="1:8">
      <c r="B199" s="243" t="s">
        <v>191</v>
      </c>
      <c r="D199" s="261" t="s">
        <v>26</v>
      </c>
      <c r="E199" s="262">
        <v>30</v>
      </c>
      <c r="F199" s="253">
        <f>VLOOKUP(B199,'HSD PSPN,STR,ARS'!$C$6:F724,4,FALSE)</f>
        <v>10000</v>
      </c>
      <c r="G199" s="394">
        <f t="shared" si="5"/>
        <v>300000</v>
      </c>
      <c r="H199" s="218"/>
    </row>
    <row r="200" spans="1:8">
      <c r="B200" s="243" t="s">
        <v>192</v>
      </c>
      <c r="D200" s="261" t="s">
        <v>27</v>
      </c>
      <c r="E200" s="262">
        <v>0.25</v>
      </c>
      <c r="F200" s="253">
        <f>VLOOKUP(B200,'HSD PSPN,STR,ARS'!$C$6:F724,4,FALSE)</f>
        <v>10000</v>
      </c>
      <c r="G200" s="394">
        <f t="shared" si="5"/>
        <v>2500</v>
      </c>
      <c r="H200" s="218"/>
    </row>
    <row r="201" spans="1:8">
      <c r="B201" s="243" t="s">
        <v>193</v>
      </c>
      <c r="D201" s="261" t="s">
        <v>26</v>
      </c>
      <c r="E201" s="262">
        <v>0.2</v>
      </c>
      <c r="F201" s="253">
        <f>VLOOKUP(B201,'HSD PSPN,STR,ARS'!$C$6:F724,4,FALSE)</f>
        <v>10000</v>
      </c>
      <c r="G201" s="394">
        <f t="shared" si="5"/>
        <v>2000</v>
      </c>
      <c r="H201" s="218"/>
    </row>
    <row r="202" spans="1:8">
      <c r="B202" s="243" t="s">
        <v>194</v>
      </c>
      <c r="D202" s="261" t="s">
        <v>195</v>
      </c>
      <c r="E202" s="262">
        <v>0.08</v>
      </c>
      <c r="F202" s="253">
        <f>VLOOKUP(B202,'HSD PSPN,STR,ARS'!$C$6:F724,4,FALSE)</f>
        <v>10000</v>
      </c>
      <c r="G202" s="394">
        <f t="shared" si="5"/>
        <v>800</v>
      </c>
      <c r="H202" s="218"/>
    </row>
    <row r="203" spans="1:8">
      <c r="B203" s="243" t="s">
        <v>196</v>
      </c>
      <c r="D203" s="261" t="s">
        <v>26</v>
      </c>
      <c r="E203" s="262">
        <v>0.15</v>
      </c>
      <c r="F203" s="253">
        <f>VLOOKUP(B203,'HSD PSPN,STR,ARS'!$C$6:F724,4,FALSE)</f>
        <v>10000</v>
      </c>
      <c r="G203" s="394">
        <f t="shared" si="5"/>
        <v>1500</v>
      </c>
      <c r="H203" s="218"/>
    </row>
    <row r="204" spans="1:8">
      <c r="B204" s="243" t="s">
        <v>197</v>
      </c>
      <c r="D204" s="261" t="s">
        <v>27</v>
      </c>
      <c r="E204" s="262">
        <v>0.06</v>
      </c>
      <c r="F204" s="253">
        <f>VLOOKUP(B204,'HSD PSPN,STR,ARS'!$C$6:F724,4,FALSE)</f>
        <v>10000</v>
      </c>
      <c r="G204" s="394">
        <f t="shared" si="5"/>
        <v>600</v>
      </c>
      <c r="H204" s="218"/>
    </row>
    <row r="205" spans="1:8">
      <c r="A205" s="1144" t="s">
        <v>2176</v>
      </c>
      <c r="B205" s="1144"/>
      <c r="C205" s="1144"/>
      <c r="D205" s="1144"/>
      <c r="E205" s="1144"/>
      <c r="F205" s="1144"/>
      <c r="G205" s="398">
        <f>SUM(G191:G204)</f>
        <v>687500</v>
      </c>
      <c r="H205" s="218"/>
    </row>
    <row r="206" spans="1:8">
      <c r="A206" s="261" t="s">
        <v>20</v>
      </c>
      <c r="B206" s="243" t="s">
        <v>181</v>
      </c>
      <c r="E206" s="252"/>
      <c r="F206" s="253"/>
      <c r="G206" s="394"/>
      <c r="H206" s="218"/>
    </row>
    <row r="207" spans="1:8">
      <c r="A207" s="1146" t="s">
        <v>2180</v>
      </c>
      <c r="B207" s="1146"/>
      <c r="C207" s="1146"/>
      <c r="D207" s="1146"/>
      <c r="E207" s="1146"/>
      <c r="F207" s="1146"/>
      <c r="G207" s="395">
        <f>SUM(G206)</f>
        <v>0</v>
      </c>
    </row>
    <row r="208" spans="1:8">
      <c r="A208" s="375" t="s">
        <v>21</v>
      </c>
      <c r="B208" s="1145" t="s">
        <v>1111</v>
      </c>
      <c r="C208" s="1145"/>
      <c r="D208" s="1145"/>
      <c r="E208" s="1145"/>
      <c r="F208" s="1145"/>
      <c r="G208" s="395">
        <f>SUM(G184:G207)/2</f>
        <v>1402500</v>
      </c>
    </row>
    <row r="209" spans="1:8">
      <c r="A209" s="375" t="s">
        <v>22</v>
      </c>
      <c r="B209" s="1145" t="s">
        <v>1112</v>
      </c>
      <c r="C209" s="1145"/>
      <c r="D209" s="1145"/>
      <c r="E209" s="1145"/>
      <c r="F209" s="376">
        <v>0.1</v>
      </c>
      <c r="G209" s="395">
        <f>G208*F209</f>
        <v>140250</v>
      </c>
    </row>
    <row r="210" spans="1:8">
      <c r="A210" s="375" t="s">
        <v>23</v>
      </c>
      <c r="B210" s="1145" t="s">
        <v>184</v>
      </c>
      <c r="C210" s="1145"/>
      <c r="D210" s="1145"/>
      <c r="E210" s="1145"/>
      <c r="F210" s="1145"/>
      <c r="G210" s="395">
        <f>G208+G209</f>
        <v>1542750</v>
      </c>
    </row>
    <row r="211" spans="1:8" s="226" customFormat="1">
      <c r="A211" s="248"/>
      <c r="B211" s="249"/>
      <c r="C211" s="240"/>
      <c r="D211" s="240"/>
      <c r="E211" s="250"/>
      <c r="F211" s="242"/>
      <c r="G211" s="396"/>
      <c r="H211" s="222"/>
    </row>
    <row r="212" spans="1:8" s="226" customFormat="1">
      <c r="A212" s="248"/>
      <c r="B212" s="249"/>
      <c r="C212" s="240"/>
      <c r="D212" s="240"/>
      <c r="E212" s="250"/>
      <c r="F212" s="254"/>
      <c r="G212" s="396"/>
      <c r="H212" s="222"/>
    </row>
    <row r="213" spans="1:8" s="226" customFormat="1">
      <c r="A213" s="362" t="s">
        <v>382</v>
      </c>
      <c r="B213" s="239" t="s">
        <v>383</v>
      </c>
      <c r="C213" s="240"/>
      <c r="D213" s="240"/>
      <c r="E213" s="241"/>
      <c r="F213" s="242"/>
      <c r="G213" s="396"/>
      <c r="H213" s="222"/>
    </row>
    <row r="214" spans="1:8" ht="30">
      <c r="A214" s="317" t="s">
        <v>73</v>
      </c>
      <c r="B214" s="317" t="s">
        <v>74</v>
      </c>
      <c r="C214" s="317" t="s">
        <v>166</v>
      </c>
      <c r="D214" s="317" t="s">
        <v>78</v>
      </c>
      <c r="E214" s="317" t="s">
        <v>167</v>
      </c>
      <c r="F214" s="317" t="s">
        <v>168</v>
      </c>
      <c r="G214" s="397" t="s">
        <v>169</v>
      </c>
      <c r="H214" s="218"/>
    </row>
    <row r="215" spans="1:8">
      <c r="A215" s="261" t="s">
        <v>17</v>
      </c>
      <c r="B215" s="243" t="s">
        <v>170</v>
      </c>
      <c r="E215" s="252"/>
      <c r="F215" s="253"/>
      <c r="G215" s="394"/>
      <c r="H215" s="218"/>
    </row>
    <row r="216" spans="1:8">
      <c r="B216" s="243" t="s">
        <v>1</v>
      </c>
      <c r="C216" s="261" t="s">
        <v>336</v>
      </c>
      <c r="D216" s="261" t="s">
        <v>31</v>
      </c>
      <c r="E216" s="262">
        <v>1.2</v>
      </c>
      <c r="F216" s="253">
        <f>VLOOKUP(B216,'HSD PSPN,STR,ARS'!$C$6:F724,4,FALSE)</f>
        <v>100000</v>
      </c>
      <c r="G216" s="394">
        <f>E216*F216</f>
        <v>120000</v>
      </c>
      <c r="H216" s="218"/>
    </row>
    <row r="217" spans="1:8">
      <c r="B217" s="243" t="s">
        <v>35</v>
      </c>
      <c r="C217" s="261" t="s">
        <v>337</v>
      </c>
      <c r="D217" s="261" t="s">
        <v>31</v>
      </c>
      <c r="E217" s="262">
        <v>0.4</v>
      </c>
      <c r="F217" s="253">
        <f>VLOOKUP(B217,'HSD PSPN,STR,ARS'!$C$6:F724,4,FALSE)</f>
        <v>150000</v>
      </c>
      <c r="G217" s="394">
        <f>E217*F217</f>
        <v>60000</v>
      </c>
      <c r="H217" s="218"/>
    </row>
    <row r="218" spans="1:8">
      <c r="B218" s="243" t="s">
        <v>198</v>
      </c>
      <c r="C218" s="261" t="s">
        <v>338</v>
      </c>
      <c r="D218" s="261" t="s">
        <v>31</v>
      </c>
      <c r="E218" s="262">
        <v>0.04</v>
      </c>
      <c r="F218" s="253">
        <f>VLOOKUP(B218,'HSD PSPN,STR,ARS'!$C$6:F724,4,FALSE)</f>
        <v>150000</v>
      </c>
      <c r="G218" s="394">
        <f>E218*F218</f>
        <v>6000</v>
      </c>
      <c r="H218" s="218"/>
    </row>
    <row r="219" spans="1:8">
      <c r="B219" s="243" t="s">
        <v>4</v>
      </c>
      <c r="C219" s="261" t="s">
        <v>339</v>
      </c>
      <c r="D219" s="261" t="s">
        <v>31</v>
      </c>
      <c r="E219" s="262">
        <v>1.2</v>
      </c>
      <c r="F219" s="253">
        <f>VLOOKUP(B219,'HSD PSPN,STR,ARS'!$C$6:F724,4,FALSE)</f>
        <v>200000</v>
      </c>
      <c r="G219" s="394">
        <f>E219*F219</f>
        <v>240000</v>
      </c>
      <c r="H219" s="218"/>
    </row>
    <row r="220" spans="1:8">
      <c r="A220" s="1144" t="s">
        <v>2171</v>
      </c>
      <c r="B220" s="1144"/>
      <c r="C220" s="1144"/>
      <c r="D220" s="1144"/>
      <c r="E220" s="1144"/>
      <c r="F220" s="1144"/>
      <c r="G220" s="398">
        <f>SUM(G216:G219)</f>
        <v>426000</v>
      </c>
      <c r="H220" s="218"/>
    </row>
    <row r="221" spans="1:8">
      <c r="A221" s="261" t="s">
        <v>19</v>
      </c>
      <c r="B221" s="243" t="s">
        <v>5</v>
      </c>
      <c r="E221" s="252"/>
      <c r="F221" s="253"/>
      <c r="G221" s="394"/>
      <c r="H221" s="218"/>
    </row>
    <row r="222" spans="1:8">
      <c r="B222" s="243" t="s">
        <v>226</v>
      </c>
      <c r="D222" s="261" t="s">
        <v>177</v>
      </c>
      <c r="E222" s="262">
        <v>0.35</v>
      </c>
      <c r="F222" s="253">
        <f>VLOOKUP(B222,'HSD PSPN,STR,ARS'!$C$6:F724,4,FALSE)</f>
        <v>10000</v>
      </c>
      <c r="G222" s="394">
        <f t="shared" ref="G222:G232" si="6">E222*F222</f>
        <v>3500</v>
      </c>
      <c r="H222" s="218"/>
    </row>
    <row r="223" spans="1:8">
      <c r="B223" s="243" t="s">
        <v>197</v>
      </c>
      <c r="D223" s="261" t="s">
        <v>351</v>
      </c>
      <c r="E223" s="262">
        <v>1</v>
      </c>
      <c r="F223" s="253">
        <f>VLOOKUP(B223,'HSD PSPN,STR,ARS'!$C$6:F724,4,FALSE)</f>
        <v>10000</v>
      </c>
      <c r="G223" s="394">
        <f t="shared" si="6"/>
        <v>10000</v>
      </c>
      <c r="H223" s="218"/>
    </row>
    <row r="224" spans="1:8">
      <c r="B224" s="243" t="s">
        <v>384</v>
      </c>
      <c r="D224" s="261" t="s">
        <v>342</v>
      </c>
      <c r="E224" s="262">
        <v>0.17</v>
      </c>
      <c r="F224" s="253">
        <f>'HSP PRSPN,STR,ARS'!D359</f>
        <v>1586871</v>
      </c>
      <c r="G224" s="394">
        <f t="shared" si="6"/>
        <v>269768.07</v>
      </c>
      <c r="H224" s="218"/>
    </row>
    <row r="225" spans="1:8">
      <c r="B225" s="243" t="s">
        <v>385</v>
      </c>
      <c r="D225" s="261" t="s">
        <v>351</v>
      </c>
      <c r="E225" s="262">
        <v>1.24</v>
      </c>
      <c r="F225" s="253">
        <f>VLOOKUP(B225,'HSD PSPN,STR,ARS'!$C$6:F724,4,FALSE)</f>
        <v>10000</v>
      </c>
      <c r="G225" s="394">
        <f t="shared" si="6"/>
        <v>12400</v>
      </c>
      <c r="H225" s="218"/>
    </row>
    <row r="226" spans="1:8">
      <c r="B226" s="243" t="s">
        <v>221</v>
      </c>
      <c r="D226" s="261" t="s">
        <v>329</v>
      </c>
      <c r="E226" s="262">
        <v>0.75</v>
      </c>
      <c r="F226" s="253">
        <f>VLOOKUP(B226,'HSD PSPN,STR,ARS'!$C$6:F724,4,FALSE)</f>
        <v>10000</v>
      </c>
      <c r="G226" s="394">
        <f t="shared" si="6"/>
        <v>7500</v>
      </c>
      <c r="H226" s="218"/>
    </row>
    <row r="227" spans="1:8">
      <c r="B227" s="243" t="s">
        <v>247</v>
      </c>
      <c r="D227" s="261" t="s">
        <v>351</v>
      </c>
      <c r="E227" s="262">
        <v>0.3</v>
      </c>
      <c r="F227" s="253">
        <f>VLOOKUP(B227,'HSD PSPN,STR,ARS'!$C$6:F724,4,FALSE)</f>
        <v>10000</v>
      </c>
      <c r="G227" s="394">
        <f t="shared" si="6"/>
        <v>3000</v>
      </c>
      <c r="H227" s="218"/>
    </row>
    <row r="228" spans="1:8">
      <c r="B228" s="243" t="s">
        <v>386</v>
      </c>
      <c r="D228" s="261" t="s">
        <v>329</v>
      </c>
      <c r="E228" s="262">
        <v>0.1</v>
      </c>
      <c r="F228" s="253">
        <f>VLOOKUP(B228,'HSD PSPN,STR,ARS'!$C$6:F724,4,FALSE)</f>
        <v>10000</v>
      </c>
      <c r="G228" s="394">
        <f t="shared" si="6"/>
        <v>1000</v>
      </c>
      <c r="H228" s="218"/>
    </row>
    <row r="229" spans="1:8">
      <c r="B229" s="243" t="s">
        <v>387</v>
      </c>
      <c r="D229" s="261" t="s">
        <v>342</v>
      </c>
      <c r="E229" s="262">
        <v>0.15</v>
      </c>
      <c r="F229" s="253">
        <f>VLOOKUP(B229,'HSD PSPN,STR,ARS'!$C$6:F724,4,FALSE)</f>
        <v>10000</v>
      </c>
      <c r="G229" s="394">
        <f t="shared" si="6"/>
        <v>1500</v>
      </c>
      <c r="H229" s="218"/>
    </row>
    <row r="230" spans="1:8">
      <c r="B230" s="243" t="s">
        <v>388</v>
      </c>
      <c r="D230" s="261" t="s">
        <v>379</v>
      </c>
      <c r="E230" s="262">
        <v>0.1</v>
      </c>
      <c r="F230" s="253">
        <f>VLOOKUP(B230,'HSD PSPN,STR,ARS'!$C$6:F724,4,FALSE)</f>
        <v>10000</v>
      </c>
      <c r="G230" s="394">
        <f t="shared" si="6"/>
        <v>1000</v>
      </c>
      <c r="H230" s="218"/>
    </row>
    <row r="231" spans="1:8">
      <c r="B231" s="243" t="s">
        <v>389</v>
      </c>
      <c r="D231" s="261" t="s">
        <v>391</v>
      </c>
      <c r="E231" s="262">
        <v>1</v>
      </c>
      <c r="F231" s="253">
        <f>VLOOKUP(B231,'HSD PSPN,STR,ARS'!$C$6:F724,4,FALSE)</f>
        <v>10000</v>
      </c>
      <c r="G231" s="394">
        <f t="shared" si="6"/>
        <v>10000</v>
      </c>
      <c r="H231" s="218"/>
    </row>
    <row r="232" spans="1:8">
      <c r="B232" s="243" t="s">
        <v>390</v>
      </c>
      <c r="D232" s="261" t="s">
        <v>379</v>
      </c>
      <c r="E232" s="262">
        <v>16.5</v>
      </c>
      <c r="F232" s="253">
        <f>VLOOKUP(B232,'HSD PSPN,STR,ARS'!$C$6:F724,4,FALSE)</f>
        <v>10000</v>
      </c>
      <c r="G232" s="394">
        <f t="shared" si="6"/>
        <v>165000</v>
      </c>
      <c r="H232" s="218"/>
    </row>
    <row r="233" spans="1:8">
      <c r="A233" s="1144" t="s">
        <v>2176</v>
      </c>
      <c r="B233" s="1144"/>
      <c r="C233" s="1144"/>
      <c r="D233" s="1144"/>
      <c r="E233" s="1144"/>
      <c r="F233" s="1144"/>
      <c r="G233" s="398">
        <f>SUM(G222:G232)</f>
        <v>484668.07</v>
      </c>
      <c r="H233" s="218"/>
    </row>
    <row r="234" spans="1:8">
      <c r="A234" s="261" t="s">
        <v>20</v>
      </c>
      <c r="B234" s="243" t="s">
        <v>181</v>
      </c>
      <c r="E234" s="252"/>
      <c r="F234" s="253"/>
      <c r="G234" s="394"/>
      <c r="H234" s="218"/>
    </row>
    <row r="235" spans="1:8">
      <c r="A235" s="1146" t="s">
        <v>2180</v>
      </c>
      <c r="B235" s="1146"/>
      <c r="C235" s="1146"/>
      <c r="D235" s="1146"/>
      <c r="E235" s="1146"/>
      <c r="F235" s="1146"/>
      <c r="G235" s="395">
        <f>SUM(G234)</f>
        <v>0</v>
      </c>
    </row>
    <row r="236" spans="1:8">
      <c r="A236" s="375" t="s">
        <v>21</v>
      </c>
      <c r="B236" s="1145" t="s">
        <v>1111</v>
      </c>
      <c r="C236" s="1145"/>
      <c r="D236" s="1145"/>
      <c r="E236" s="1145"/>
      <c r="F236" s="1145"/>
      <c r="G236" s="395">
        <f>SUM(G216:G235)/2</f>
        <v>910668.07000000007</v>
      </c>
    </row>
    <row r="237" spans="1:8">
      <c r="A237" s="375" t="s">
        <v>22</v>
      </c>
      <c r="B237" s="1145" t="s">
        <v>1112</v>
      </c>
      <c r="C237" s="1145"/>
      <c r="D237" s="1145"/>
      <c r="E237" s="1145"/>
      <c r="F237" s="376">
        <v>0.1</v>
      </c>
      <c r="G237" s="395">
        <f>G236*F237</f>
        <v>91066.807000000015</v>
      </c>
    </row>
    <row r="238" spans="1:8">
      <c r="A238" s="375" t="s">
        <v>23</v>
      </c>
      <c r="B238" s="1145" t="s">
        <v>184</v>
      </c>
      <c r="C238" s="1145"/>
      <c r="D238" s="1145"/>
      <c r="E238" s="1145"/>
      <c r="F238" s="1145"/>
      <c r="G238" s="395">
        <f>G236+G237</f>
        <v>1001734.8770000001</v>
      </c>
    </row>
    <row r="239" spans="1:8" s="226" customFormat="1">
      <c r="A239" s="248"/>
      <c r="B239" s="249"/>
      <c r="C239" s="240"/>
      <c r="D239" s="240"/>
      <c r="E239" s="250"/>
      <c r="F239" s="242"/>
      <c r="G239" s="396"/>
      <c r="H239" s="222"/>
    </row>
    <row r="240" spans="1:8" s="613" customFormat="1">
      <c r="A240" s="604" t="s">
        <v>617</v>
      </c>
      <c r="B240" s="605" t="s">
        <v>618</v>
      </c>
      <c r="C240" s="610"/>
      <c r="D240" s="610"/>
      <c r="E240" s="595"/>
      <c r="F240" s="596"/>
      <c r="G240" s="611"/>
      <c r="H240" s="612"/>
    </row>
    <row r="241" spans="1:8" s="591" customFormat="1" ht="30">
      <c r="A241" s="614" t="s">
        <v>73</v>
      </c>
      <c r="B241" s="614" t="s">
        <v>74</v>
      </c>
      <c r="C241" s="614" t="s">
        <v>166</v>
      </c>
      <c r="D241" s="614" t="s">
        <v>78</v>
      </c>
      <c r="E241" s="614" t="s">
        <v>167</v>
      </c>
      <c r="F241" s="614" t="s">
        <v>168</v>
      </c>
      <c r="G241" s="615" t="s">
        <v>169</v>
      </c>
      <c r="H241" s="597"/>
    </row>
    <row r="242" spans="1:8" s="591" customFormat="1">
      <c r="A242" s="616" t="s">
        <v>17</v>
      </c>
      <c r="B242" s="617" t="s">
        <v>170</v>
      </c>
      <c r="C242" s="618"/>
      <c r="D242" s="618"/>
      <c r="E242" s="619"/>
      <c r="F242" s="620"/>
      <c r="G242" s="621"/>
      <c r="H242" s="597"/>
    </row>
    <row r="243" spans="1:8" s="591" customFormat="1">
      <c r="A243" s="618"/>
      <c r="B243" s="617" t="s">
        <v>1</v>
      </c>
      <c r="C243" s="616" t="s">
        <v>171</v>
      </c>
      <c r="D243" s="616" t="s">
        <v>31</v>
      </c>
      <c r="E243" s="622">
        <v>1</v>
      </c>
      <c r="F243" s="620">
        <f>VLOOKUP(B243,'HSD PSPN,STR,ARS'!$C$6:F197,4,FALSE)</f>
        <v>100000</v>
      </c>
      <c r="G243" s="621">
        <f>E243*F243</f>
        <v>100000</v>
      </c>
      <c r="H243" s="597"/>
    </row>
    <row r="244" spans="1:8" s="591" customFormat="1">
      <c r="A244" s="618"/>
      <c r="B244" s="617" t="s">
        <v>32</v>
      </c>
      <c r="C244" s="616" t="s">
        <v>172</v>
      </c>
      <c r="D244" s="616" t="s">
        <v>31</v>
      </c>
      <c r="E244" s="622">
        <v>2</v>
      </c>
      <c r="F244" s="620">
        <f>VLOOKUP(B244,'HSD PSPN,STR,ARS'!$C$6:F197,4,FALSE)</f>
        <v>150000</v>
      </c>
      <c r="G244" s="621">
        <f>E244*F244</f>
        <v>300000</v>
      </c>
      <c r="H244" s="597"/>
    </row>
    <row r="245" spans="1:8" s="591" customFormat="1">
      <c r="A245" s="618"/>
      <c r="B245" s="617" t="s">
        <v>3</v>
      </c>
      <c r="C245" s="616" t="s">
        <v>173</v>
      </c>
      <c r="D245" s="616" t="s">
        <v>31</v>
      </c>
      <c r="E245" s="622">
        <v>0.2</v>
      </c>
      <c r="F245" s="620">
        <f>VLOOKUP(B245,'HSD PSPN,STR,ARS'!$C$6:F197,4,FALSE)</f>
        <v>150000</v>
      </c>
      <c r="G245" s="621">
        <f>E245*F245</f>
        <v>30000</v>
      </c>
      <c r="H245" s="597"/>
    </row>
    <row r="246" spans="1:8" s="591" customFormat="1">
      <c r="A246" s="618"/>
      <c r="B246" s="617" t="s">
        <v>4</v>
      </c>
      <c r="C246" s="616" t="s">
        <v>174</v>
      </c>
      <c r="D246" s="616" t="s">
        <v>31</v>
      </c>
      <c r="E246" s="622">
        <v>0.05</v>
      </c>
      <c r="F246" s="620">
        <f>VLOOKUP(B246,'HSD PSPN,STR,ARS'!$C$6:F197,4,FALSE)</f>
        <v>200000</v>
      </c>
      <c r="G246" s="621">
        <f>E246*F246</f>
        <v>10000</v>
      </c>
      <c r="H246" s="597"/>
    </row>
    <row r="247" spans="1:8" s="591" customFormat="1">
      <c r="A247" s="1142" t="s">
        <v>2171</v>
      </c>
      <c r="B247" s="1142"/>
      <c r="C247" s="1142"/>
      <c r="D247" s="1142"/>
      <c r="E247" s="1142"/>
      <c r="F247" s="1142"/>
      <c r="G247" s="623">
        <f>SUM(G243:G246)</f>
        <v>440000</v>
      </c>
      <c r="H247" s="597"/>
    </row>
    <row r="248" spans="1:8" s="591" customFormat="1">
      <c r="A248" s="616" t="s">
        <v>19</v>
      </c>
      <c r="B248" s="617" t="s">
        <v>5</v>
      </c>
      <c r="C248" s="618"/>
      <c r="D248" s="618"/>
      <c r="E248" s="619"/>
      <c r="F248" s="620"/>
      <c r="G248" s="621"/>
      <c r="H248" s="597"/>
    </row>
    <row r="249" spans="1:8" s="591" customFormat="1">
      <c r="A249" s="618"/>
      <c r="B249" s="617" t="s">
        <v>175</v>
      </c>
      <c r="C249" s="618"/>
      <c r="D249" s="616" t="s">
        <v>6</v>
      </c>
      <c r="E249" s="622">
        <v>1.7</v>
      </c>
      <c r="F249" s="620">
        <f>VLOOKUP(B249,'HSD PSPN,STR,ARS'!$C$6:F197,4,FALSE)</f>
        <v>10000</v>
      </c>
      <c r="G249" s="621">
        <f t="shared" ref="G249:G256" si="7">E249*F249</f>
        <v>17000</v>
      </c>
      <c r="H249" s="597"/>
    </row>
    <row r="250" spans="1:8" s="591" customFormat="1">
      <c r="A250" s="618"/>
      <c r="B250" s="617" t="s">
        <v>199</v>
      </c>
      <c r="C250" s="618"/>
      <c r="D250" s="616" t="s">
        <v>177</v>
      </c>
      <c r="E250" s="622">
        <v>0.21</v>
      </c>
      <c r="F250" s="620">
        <f>VLOOKUP(B250,'HSD PSPN,STR,ARS'!$C$6:F724,4,FALSE)</f>
        <v>10000</v>
      </c>
      <c r="G250" s="621">
        <f t="shared" ref="G250" si="8">E250*F250</f>
        <v>2100</v>
      </c>
      <c r="H250" s="597"/>
    </row>
    <row r="251" spans="1:8" s="591" customFormat="1">
      <c r="A251" s="618"/>
      <c r="B251" s="617" t="s">
        <v>179</v>
      </c>
      <c r="C251" s="618"/>
      <c r="D251" s="616" t="s">
        <v>7</v>
      </c>
      <c r="E251" s="622">
        <v>0.3</v>
      </c>
      <c r="F251" s="620">
        <f>VLOOKUP(B251,'HSD PSPN,STR,ARS'!$C$6:F724,4,FALSE)</f>
        <v>10000</v>
      </c>
      <c r="G251" s="621">
        <f t="shared" si="7"/>
        <v>3000</v>
      </c>
      <c r="H251" s="597"/>
    </row>
    <row r="252" spans="1:8" s="591" customFormat="1">
      <c r="A252" s="618"/>
      <c r="B252" s="617" t="s">
        <v>176</v>
      </c>
      <c r="C252" s="618"/>
      <c r="D252" s="616" t="s">
        <v>7</v>
      </c>
      <c r="E252" s="622">
        <v>10.5</v>
      </c>
      <c r="F252" s="620">
        <f>VLOOKUP(B252,'HSD PSPN,STR,ARS'!$C$6:F724,4,FALSE)</f>
        <v>10000</v>
      </c>
      <c r="G252" s="621">
        <f t="shared" si="7"/>
        <v>105000</v>
      </c>
      <c r="H252" s="597"/>
    </row>
    <row r="253" spans="1:8" s="591" customFormat="1">
      <c r="A253" s="618"/>
      <c r="B253" s="617" t="s">
        <v>36</v>
      </c>
      <c r="C253" s="618"/>
      <c r="D253" s="616" t="s">
        <v>177</v>
      </c>
      <c r="E253" s="622">
        <v>0.03</v>
      </c>
      <c r="F253" s="620">
        <f>VLOOKUP(B253,'HSD PSPN,STR,ARS'!$C$6:F724,4,FALSE)</f>
        <v>10000</v>
      </c>
      <c r="G253" s="621">
        <f t="shared" si="7"/>
        <v>300</v>
      </c>
      <c r="H253" s="597"/>
    </row>
    <row r="254" spans="1:8" s="591" customFormat="1">
      <c r="A254" s="618"/>
      <c r="B254" s="617" t="s">
        <v>178</v>
      </c>
      <c r="C254" s="618"/>
      <c r="D254" s="616" t="s">
        <v>177</v>
      </c>
      <c r="E254" s="622">
        <v>0.05</v>
      </c>
      <c r="F254" s="620">
        <f>VLOOKUP(B254,'HSD PSPN,STR,ARS'!$C$6:F724,4,FALSE)</f>
        <v>10000</v>
      </c>
      <c r="G254" s="621">
        <f t="shared" si="7"/>
        <v>500</v>
      </c>
      <c r="H254" s="597"/>
    </row>
    <row r="255" spans="1:8" s="591" customFormat="1">
      <c r="A255" s="618"/>
      <c r="B255" s="617" t="s">
        <v>185</v>
      </c>
      <c r="C255" s="618"/>
      <c r="D255" s="616" t="s">
        <v>27</v>
      </c>
      <c r="E255" s="622">
        <v>1.5</v>
      </c>
      <c r="F255" s="620">
        <f>VLOOKUP(B255,'HSD PSPN,STR,ARS'!$C$6:F724,4,FALSE)</f>
        <v>10000</v>
      </c>
      <c r="G255" s="621">
        <f t="shared" si="7"/>
        <v>15000</v>
      </c>
      <c r="H255" s="597"/>
    </row>
    <row r="256" spans="1:8" s="591" customFormat="1">
      <c r="A256" s="618"/>
      <c r="B256" s="617" t="s">
        <v>192</v>
      </c>
      <c r="C256" s="618"/>
      <c r="D256" s="616" t="s">
        <v>27</v>
      </c>
      <c r="E256" s="622">
        <v>0.25</v>
      </c>
      <c r="F256" s="620">
        <f>VLOOKUP(B256,'HSD PSPN,STR,ARS'!$C$6:F724,4,FALSE)</f>
        <v>10000</v>
      </c>
      <c r="G256" s="621">
        <f t="shared" si="7"/>
        <v>2500</v>
      </c>
      <c r="H256" s="597"/>
    </row>
    <row r="257" spans="1:8" s="591" customFormat="1">
      <c r="A257" s="1142" t="s">
        <v>2176</v>
      </c>
      <c r="B257" s="1142"/>
      <c r="C257" s="1142"/>
      <c r="D257" s="1142"/>
      <c r="E257" s="1142"/>
      <c r="F257" s="1142"/>
      <c r="G257" s="623">
        <f>SUM(G249:G256)</f>
        <v>145400</v>
      </c>
      <c r="H257" s="597"/>
    </row>
    <row r="258" spans="1:8" s="591" customFormat="1">
      <c r="A258" s="616" t="s">
        <v>20</v>
      </c>
      <c r="B258" s="617" t="s">
        <v>181</v>
      </c>
      <c r="C258" s="618"/>
      <c r="D258" s="618"/>
      <c r="E258" s="619"/>
      <c r="F258" s="620"/>
      <c r="G258" s="621"/>
      <c r="H258" s="597"/>
    </row>
    <row r="259" spans="1:8" s="591" customFormat="1">
      <c r="A259" s="1143" t="s">
        <v>2180</v>
      </c>
      <c r="B259" s="1143"/>
      <c r="C259" s="1143"/>
      <c r="D259" s="1143"/>
      <c r="E259" s="1143"/>
      <c r="F259" s="1143"/>
      <c r="G259" s="624">
        <f>SUM(G258)</f>
        <v>0</v>
      </c>
    </row>
    <row r="260" spans="1:8" s="591" customFormat="1">
      <c r="A260" s="625" t="s">
        <v>21</v>
      </c>
      <c r="B260" s="1141" t="s">
        <v>1111</v>
      </c>
      <c r="C260" s="1141"/>
      <c r="D260" s="1141"/>
      <c r="E260" s="1141"/>
      <c r="F260" s="1141"/>
      <c r="G260" s="624">
        <f>SUM(G242:G259)/2</f>
        <v>585400</v>
      </c>
    </row>
    <row r="261" spans="1:8" s="591" customFormat="1">
      <c r="A261" s="625" t="s">
        <v>22</v>
      </c>
      <c r="B261" s="1141" t="s">
        <v>1112</v>
      </c>
      <c r="C261" s="1141"/>
      <c r="D261" s="1141"/>
      <c r="E261" s="1141"/>
      <c r="F261" s="626">
        <v>0.1</v>
      </c>
      <c r="G261" s="624">
        <f>G260*F261</f>
        <v>58540</v>
      </c>
    </row>
    <row r="262" spans="1:8" s="591" customFormat="1">
      <c r="A262" s="625" t="s">
        <v>23</v>
      </c>
      <c r="B262" s="1141" t="s">
        <v>184</v>
      </c>
      <c r="C262" s="1141"/>
      <c r="D262" s="1141"/>
      <c r="E262" s="1141"/>
      <c r="F262" s="1141"/>
      <c r="G262" s="624">
        <f>G260+G261</f>
        <v>643940</v>
      </c>
    </row>
    <row r="263" spans="1:8" s="226" customFormat="1">
      <c r="A263" s="248"/>
      <c r="B263" s="249"/>
      <c r="C263" s="240"/>
      <c r="D263" s="240"/>
      <c r="E263" s="250"/>
      <c r="F263" s="254"/>
      <c r="G263" s="396"/>
      <c r="H263" s="222"/>
    </row>
    <row r="264" spans="1:8" s="226" customFormat="1">
      <c r="A264" s="362" t="s">
        <v>392</v>
      </c>
      <c r="B264" s="239" t="s">
        <v>393</v>
      </c>
      <c r="C264" s="240"/>
      <c r="D264" s="240"/>
      <c r="E264" s="241"/>
      <c r="F264" s="242"/>
      <c r="G264" s="396"/>
      <c r="H264" s="222"/>
    </row>
    <row r="265" spans="1:8" ht="30">
      <c r="A265" s="317" t="s">
        <v>73</v>
      </c>
      <c r="B265" s="317" t="s">
        <v>74</v>
      </c>
      <c r="C265" s="317" t="s">
        <v>166</v>
      </c>
      <c r="D265" s="317" t="s">
        <v>78</v>
      </c>
      <c r="E265" s="317" t="s">
        <v>167</v>
      </c>
      <c r="F265" s="317" t="s">
        <v>168</v>
      </c>
      <c r="G265" s="397" t="s">
        <v>169</v>
      </c>
      <c r="H265" s="218"/>
    </row>
    <row r="266" spans="1:8">
      <c r="A266" s="261" t="s">
        <v>17</v>
      </c>
      <c r="B266" s="243" t="s">
        <v>170</v>
      </c>
      <c r="E266" s="252"/>
      <c r="F266" s="253"/>
      <c r="G266" s="394"/>
      <c r="H266" s="218"/>
    </row>
    <row r="267" spans="1:8">
      <c r="B267" s="243" t="s">
        <v>1</v>
      </c>
      <c r="C267" s="261" t="s">
        <v>171</v>
      </c>
      <c r="D267" s="261" t="s">
        <v>31</v>
      </c>
      <c r="E267" s="262">
        <v>2.0295999999999998</v>
      </c>
      <c r="F267" s="253">
        <f>VLOOKUP(B267,'HSD PSPN,STR,ARS'!$C$6:F724,4,FALSE)</f>
        <v>100000</v>
      </c>
      <c r="G267" s="394">
        <f>E267*F267</f>
        <v>202959.99999999997</v>
      </c>
      <c r="H267" s="218"/>
    </row>
    <row r="268" spans="1:8">
      <c r="B268" s="243" t="s">
        <v>4</v>
      </c>
      <c r="C268" s="261" t="s">
        <v>174</v>
      </c>
      <c r="D268" s="261" t="s">
        <v>31</v>
      </c>
      <c r="E268" s="262">
        <v>0.13089999999999999</v>
      </c>
      <c r="F268" s="253">
        <f>VLOOKUP(B268,'HSD PSPN,STR,ARS'!$C$6:F724,4,FALSE)</f>
        <v>200000</v>
      </c>
      <c r="G268" s="394">
        <f>E268*F268</f>
        <v>26179.999999999996</v>
      </c>
      <c r="H268" s="218"/>
    </row>
    <row r="269" spans="1:8">
      <c r="A269" s="1144" t="s">
        <v>2171</v>
      </c>
      <c r="B269" s="1144"/>
      <c r="C269" s="1144"/>
      <c r="D269" s="1144"/>
      <c r="E269" s="1144"/>
      <c r="F269" s="1144"/>
      <c r="G269" s="398">
        <f>SUM(G267:G268)</f>
        <v>229139.99999999997</v>
      </c>
      <c r="H269" s="218"/>
    </row>
    <row r="270" spans="1:8">
      <c r="A270" s="261" t="s">
        <v>19</v>
      </c>
      <c r="B270" s="243" t="s">
        <v>5</v>
      </c>
      <c r="E270" s="252"/>
      <c r="F270" s="253"/>
      <c r="G270" s="394"/>
      <c r="H270" s="218"/>
    </row>
    <row r="271" spans="1:8">
      <c r="B271" s="243" t="s">
        <v>394</v>
      </c>
      <c r="D271" s="261" t="s">
        <v>177</v>
      </c>
      <c r="E271" s="262">
        <v>1.0593999999999999</v>
      </c>
      <c r="F271" s="253">
        <f>VLOOKUP(B271,'HSD PSPN,STR,ARS'!$C$6:F724,4,FALSE)</f>
        <v>200000</v>
      </c>
      <c r="G271" s="394">
        <f>E271*F271</f>
        <v>211879.99999999997</v>
      </c>
      <c r="H271" s="218"/>
    </row>
    <row r="272" spans="1:8">
      <c r="B272" s="243" t="s">
        <v>396</v>
      </c>
      <c r="D272" s="261" t="s">
        <v>177</v>
      </c>
      <c r="E272" s="262">
        <v>0.33110000000000001</v>
      </c>
      <c r="F272" s="253">
        <f>VLOOKUP(B272,'HSD PSPN,STR,ARS'!$C$6:F724,4,FALSE)</f>
        <v>300000</v>
      </c>
      <c r="G272" s="394">
        <f>E272*F272</f>
        <v>99330</v>
      </c>
      <c r="H272" s="218"/>
    </row>
    <row r="273" spans="1:8">
      <c r="B273" s="243" t="s">
        <v>395</v>
      </c>
      <c r="D273" s="261" t="s">
        <v>329</v>
      </c>
      <c r="E273" s="262">
        <v>0.18540000000000001</v>
      </c>
      <c r="F273" s="253">
        <f>VLOOKUP(B273,'HSD PSPN,STR,ARS'!$C$6:F724,4,FALSE)</f>
        <v>8500</v>
      </c>
      <c r="G273" s="394">
        <f>E273*F273</f>
        <v>1575.9</v>
      </c>
      <c r="H273" s="218"/>
    </row>
    <row r="274" spans="1:8">
      <c r="B274" s="243" t="s">
        <v>397</v>
      </c>
      <c r="D274" s="261" t="s">
        <v>329</v>
      </c>
      <c r="E274" s="262">
        <v>80</v>
      </c>
      <c r="F274" s="253">
        <f>VLOOKUP(B274,'HSD PSPN,STR,ARS'!$C$6:F724,4,FALSE)</f>
        <v>10000</v>
      </c>
      <c r="G274" s="394">
        <f>E274*F274</f>
        <v>800000</v>
      </c>
      <c r="H274" s="218"/>
    </row>
    <row r="275" spans="1:8">
      <c r="A275" s="1144" t="s">
        <v>2176</v>
      </c>
      <c r="B275" s="1144"/>
      <c r="C275" s="1144"/>
      <c r="D275" s="1144"/>
      <c r="E275" s="1144"/>
      <c r="F275" s="1144"/>
      <c r="G275" s="398">
        <f>SUM(G271:G274)</f>
        <v>1112785.8999999999</v>
      </c>
      <c r="H275" s="218"/>
    </row>
    <row r="276" spans="1:8">
      <c r="A276" s="261" t="s">
        <v>20</v>
      </c>
      <c r="B276" s="243" t="s">
        <v>181</v>
      </c>
      <c r="E276" s="252"/>
      <c r="F276" s="253"/>
      <c r="G276" s="394"/>
      <c r="H276" s="218"/>
    </row>
    <row r="277" spans="1:8">
      <c r="A277" s="261"/>
      <c r="B277" s="243" t="s">
        <v>398</v>
      </c>
      <c r="D277" s="244" t="s">
        <v>404</v>
      </c>
      <c r="E277" s="252">
        <v>7.1000000000000004E-3</v>
      </c>
      <c r="F277" s="253">
        <f>VLOOKUP(B277,'HSD PSPN,STR,ARS'!$C$6:F2003,4,FALSE)</f>
        <v>10000</v>
      </c>
      <c r="G277" s="394">
        <f t="shared" ref="G277:G282" si="9">E277*F277</f>
        <v>71</v>
      </c>
      <c r="H277" s="218"/>
    </row>
    <row r="278" spans="1:8">
      <c r="A278" s="261"/>
      <c r="B278" s="243" t="s">
        <v>399</v>
      </c>
      <c r="D278" s="244" t="s">
        <v>404</v>
      </c>
      <c r="E278" s="252">
        <v>0.31890000000000002</v>
      </c>
      <c r="F278" s="253">
        <f>VLOOKUP(B278,'HSD PSPN,STR,ARS'!$C$6:F724,4,FALSE)</f>
        <v>10000</v>
      </c>
      <c r="G278" s="394">
        <f t="shared" si="9"/>
        <v>3189</v>
      </c>
      <c r="H278" s="218"/>
    </row>
    <row r="279" spans="1:8">
      <c r="A279" s="261"/>
      <c r="B279" s="243" t="s">
        <v>400</v>
      </c>
      <c r="D279" s="244" t="s">
        <v>404</v>
      </c>
      <c r="E279" s="252">
        <v>0.32019999999999998</v>
      </c>
      <c r="F279" s="253">
        <f>VLOOKUP(B279,'HSD PSPN,STR,ARS'!$C$6:F724,4,FALSE)</f>
        <v>10000</v>
      </c>
      <c r="G279" s="394">
        <f t="shared" si="9"/>
        <v>3202</v>
      </c>
      <c r="H279" s="218"/>
    </row>
    <row r="280" spans="1:8">
      <c r="A280" s="261"/>
      <c r="B280" s="243" t="s">
        <v>401</v>
      </c>
      <c r="D280" s="244" t="s">
        <v>404</v>
      </c>
      <c r="E280" s="252">
        <v>0.32369999999999999</v>
      </c>
      <c r="F280" s="253">
        <f>VLOOKUP(B280,'HSD PSPN,STR,ARS'!$C$6:F724,4,FALSE)</f>
        <v>10000</v>
      </c>
      <c r="G280" s="394">
        <f t="shared" si="9"/>
        <v>3237</v>
      </c>
      <c r="H280" s="218"/>
    </row>
    <row r="281" spans="1:8">
      <c r="A281" s="261"/>
      <c r="B281" s="243" t="s">
        <v>402</v>
      </c>
      <c r="D281" s="244" t="s">
        <v>404</v>
      </c>
      <c r="E281" s="252">
        <v>6.5500000000000003E-2</v>
      </c>
      <c r="F281" s="253">
        <f>VLOOKUP(B281,'HSD PSPN,STR,ARS'!$C$6:F2003,4,FALSE)</f>
        <v>10000</v>
      </c>
      <c r="G281" s="394">
        <f t="shared" si="9"/>
        <v>655</v>
      </c>
      <c r="H281" s="218"/>
    </row>
    <row r="282" spans="1:8">
      <c r="A282" s="261"/>
      <c r="B282" s="243" t="s">
        <v>403</v>
      </c>
      <c r="D282" s="244" t="s">
        <v>404</v>
      </c>
      <c r="E282" s="252">
        <v>1.5699999999999999E-2</v>
      </c>
      <c r="F282" s="253">
        <f>VLOOKUP(B282,'HSD PSPN,STR,ARS'!$C$6:F724,4,FALSE)</f>
        <v>10000</v>
      </c>
      <c r="G282" s="394">
        <f t="shared" si="9"/>
        <v>157</v>
      </c>
      <c r="H282" s="218"/>
    </row>
    <row r="283" spans="1:8">
      <c r="A283" s="1146" t="s">
        <v>2180</v>
      </c>
      <c r="B283" s="1146"/>
      <c r="C283" s="1146"/>
      <c r="D283" s="1146"/>
      <c r="E283" s="1146"/>
      <c r="F283" s="1146"/>
      <c r="G283" s="399">
        <f>SUM(G277:G282)</f>
        <v>10511</v>
      </c>
    </row>
    <row r="284" spans="1:8">
      <c r="A284" s="375" t="s">
        <v>21</v>
      </c>
      <c r="B284" s="1145" t="s">
        <v>1111</v>
      </c>
      <c r="C284" s="1145"/>
      <c r="D284" s="1145"/>
      <c r="E284" s="1145"/>
      <c r="F284" s="1145"/>
      <c r="G284" s="395">
        <f>SUM(G267:G283)/2</f>
        <v>1352436.9</v>
      </c>
    </row>
    <row r="285" spans="1:8">
      <c r="A285" s="375" t="s">
        <v>22</v>
      </c>
      <c r="B285" s="1145" t="s">
        <v>1112</v>
      </c>
      <c r="C285" s="1145"/>
      <c r="D285" s="1145"/>
      <c r="E285" s="1145"/>
      <c r="F285" s="376">
        <v>0.1</v>
      </c>
      <c r="G285" s="395">
        <f>G284*F285</f>
        <v>135243.69</v>
      </c>
    </row>
    <row r="286" spans="1:8">
      <c r="A286" s="375" t="s">
        <v>23</v>
      </c>
      <c r="B286" s="1145" t="s">
        <v>184</v>
      </c>
      <c r="C286" s="1145"/>
      <c r="D286" s="1145"/>
      <c r="E286" s="1145"/>
      <c r="F286" s="1145"/>
      <c r="G286" s="395">
        <f>G284+G285</f>
        <v>1487680.5899999999</v>
      </c>
    </row>
    <row r="287" spans="1:8" s="226" customFormat="1">
      <c r="A287" s="248"/>
      <c r="B287" s="249"/>
      <c r="C287" s="240"/>
      <c r="D287" s="240"/>
      <c r="E287" s="250"/>
      <c r="F287" s="254"/>
      <c r="G287" s="396"/>
      <c r="H287" s="222"/>
    </row>
    <row r="288" spans="1:8" s="226" customFormat="1">
      <c r="A288" s="362" t="s">
        <v>405</v>
      </c>
      <c r="B288" s="239" t="s">
        <v>406</v>
      </c>
      <c r="C288" s="240"/>
      <c r="D288" s="240"/>
      <c r="E288" s="241"/>
      <c r="F288" s="242"/>
      <c r="G288" s="396"/>
      <c r="H288" s="222"/>
    </row>
    <row r="289" spans="1:8" ht="30">
      <c r="A289" s="317" t="s">
        <v>73</v>
      </c>
      <c r="B289" s="317" t="s">
        <v>74</v>
      </c>
      <c r="C289" s="317" t="s">
        <v>166</v>
      </c>
      <c r="D289" s="317" t="s">
        <v>78</v>
      </c>
      <c r="E289" s="317" t="s">
        <v>167</v>
      </c>
      <c r="F289" s="317" t="s">
        <v>168</v>
      </c>
      <c r="G289" s="397" t="s">
        <v>169</v>
      </c>
      <c r="H289" s="218"/>
    </row>
    <row r="290" spans="1:8">
      <c r="A290" s="261" t="s">
        <v>17</v>
      </c>
      <c r="B290" s="243" t="s">
        <v>407</v>
      </c>
      <c r="E290" s="252"/>
      <c r="F290" s="253"/>
      <c r="G290" s="394"/>
      <c r="H290" s="218"/>
    </row>
    <row r="291" spans="1:8" ht="30">
      <c r="B291" s="350" t="s">
        <v>408</v>
      </c>
      <c r="C291" s="261"/>
      <c r="D291" s="261" t="s">
        <v>379</v>
      </c>
      <c r="E291" s="262">
        <v>1.0476000000000001</v>
      </c>
      <c r="F291" s="253">
        <f>'HSP PRSPN,STR,ARS'!D27</f>
        <v>22000</v>
      </c>
      <c r="G291" s="394">
        <f>E291*F291</f>
        <v>23047.200000000001</v>
      </c>
      <c r="H291" s="218"/>
    </row>
    <row r="292" spans="1:8" ht="30">
      <c r="B292" s="350" t="s">
        <v>409</v>
      </c>
      <c r="C292" s="261"/>
      <c r="D292" s="261" t="s">
        <v>379</v>
      </c>
      <c r="E292" s="262">
        <v>1.0476000000000001</v>
      </c>
      <c r="F292" s="253">
        <f>'HSP PRSPN,STR,ARS'!D142</f>
        <v>847</v>
      </c>
      <c r="G292" s="394">
        <f t="shared" ref="G292:G293" si="10">E292*F292</f>
        <v>887.31720000000007</v>
      </c>
      <c r="H292" s="218"/>
    </row>
    <row r="293" spans="1:8">
      <c r="B293" s="243" t="s">
        <v>410</v>
      </c>
      <c r="C293" s="261"/>
      <c r="D293" s="261" t="s">
        <v>379</v>
      </c>
      <c r="E293" s="262">
        <v>0.20480000000000001</v>
      </c>
      <c r="F293" s="253">
        <f>VLOOKUP(B293,'HSD PSPN,STR,ARS'!$C$6:F724,4,FALSE)</f>
        <v>10000</v>
      </c>
      <c r="G293" s="394">
        <f t="shared" si="10"/>
        <v>2048</v>
      </c>
      <c r="H293" s="218"/>
    </row>
    <row r="294" spans="1:8">
      <c r="A294" s="1150" t="s">
        <v>2336</v>
      </c>
      <c r="B294" s="1151"/>
      <c r="C294" s="1151"/>
      <c r="D294" s="1151"/>
      <c r="E294" s="1151"/>
      <c r="F294" s="1152"/>
      <c r="G294" s="398">
        <f>SUM(G291:G293)</f>
        <v>25982.517200000002</v>
      </c>
      <c r="H294" s="218"/>
    </row>
    <row r="295" spans="1:8">
      <c r="A295" s="261" t="s">
        <v>19</v>
      </c>
      <c r="B295" s="243" t="s">
        <v>411</v>
      </c>
      <c r="E295" s="252"/>
      <c r="F295" s="253"/>
      <c r="G295" s="394"/>
      <c r="H295" s="218"/>
    </row>
    <row r="296" spans="1:8" ht="30">
      <c r="B296" s="350" t="s">
        <v>412</v>
      </c>
      <c r="D296" s="261" t="s">
        <v>177</v>
      </c>
      <c r="E296" s="262">
        <v>1.0476000000000001</v>
      </c>
      <c r="F296" s="607">
        <v>1000000</v>
      </c>
      <c r="G296" s="394">
        <f>E296*F296</f>
        <v>1047600.0000000001</v>
      </c>
      <c r="H296" s="218"/>
    </row>
    <row r="297" spans="1:8">
      <c r="A297" s="1150" t="s">
        <v>2336</v>
      </c>
      <c r="B297" s="1151"/>
      <c r="C297" s="1151"/>
      <c r="D297" s="1151"/>
      <c r="E297" s="1151"/>
      <c r="F297" s="1152"/>
      <c r="G297" s="398">
        <f>SUM(G296:G296)</f>
        <v>1047600.0000000001</v>
      </c>
      <c r="H297" s="218"/>
    </row>
    <row r="298" spans="1:8">
      <c r="A298" s="261" t="s">
        <v>20</v>
      </c>
      <c r="B298" s="243" t="s">
        <v>413</v>
      </c>
      <c r="E298" s="252"/>
      <c r="F298" s="253"/>
      <c r="G298" s="394">
        <f>G294+G297</f>
        <v>1073582.5172000001</v>
      </c>
      <c r="H298" s="218"/>
    </row>
    <row r="299" spans="1:8">
      <c r="A299" s="261" t="s">
        <v>21</v>
      </c>
      <c r="B299" s="243" t="s">
        <v>183</v>
      </c>
      <c r="E299" s="320">
        <v>0.1</v>
      </c>
      <c r="F299" s="253"/>
      <c r="G299" s="394">
        <f>E299*G298</f>
        <v>107358.25172000001</v>
      </c>
      <c r="H299" s="218"/>
    </row>
    <row r="300" spans="1:8">
      <c r="A300" s="261" t="s">
        <v>22</v>
      </c>
      <c r="B300" s="243" t="s">
        <v>184</v>
      </c>
      <c r="E300" s="252"/>
      <c r="F300" s="253"/>
      <c r="G300" s="394">
        <f>ROUNDDOWN(G298+G299,0)</f>
        <v>1180940</v>
      </c>
      <c r="H300" s="218"/>
    </row>
    <row r="301" spans="1:8" s="226" customFormat="1">
      <c r="A301" s="248"/>
      <c r="B301" s="249"/>
      <c r="C301" s="240"/>
      <c r="D301" s="240"/>
      <c r="E301" s="250"/>
      <c r="F301" s="254"/>
      <c r="G301" s="396"/>
      <c r="H301" s="222"/>
    </row>
    <row r="302" spans="1:8" s="226" customFormat="1">
      <c r="A302" s="362" t="s">
        <v>414</v>
      </c>
      <c r="B302" s="239" t="s">
        <v>415</v>
      </c>
      <c r="C302" s="240"/>
      <c r="D302" s="240"/>
      <c r="E302" s="241"/>
      <c r="F302" s="242"/>
      <c r="G302" s="396"/>
      <c r="H302" s="222"/>
    </row>
    <row r="303" spans="1:8" ht="30">
      <c r="A303" s="317" t="s">
        <v>73</v>
      </c>
      <c r="B303" s="317" t="s">
        <v>74</v>
      </c>
      <c r="C303" s="317" t="s">
        <v>166</v>
      </c>
      <c r="D303" s="317" t="s">
        <v>78</v>
      </c>
      <c r="E303" s="317" t="s">
        <v>167</v>
      </c>
      <c r="F303" s="317" t="s">
        <v>168</v>
      </c>
      <c r="G303" s="397" t="s">
        <v>169</v>
      </c>
      <c r="H303" s="218"/>
    </row>
    <row r="304" spans="1:8">
      <c r="A304" s="261" t="s">
        <v>17</v>
      </c>
      <c r="B304" s="243" t="s">
        <v>407</v>
      </c>
      <c r="E304" s="252"/>
      <c r="F304" s="253"/>
      <c r="G304" s="394"/>
      <c r="H304" s="218"/>
    </row>
    <row r="305" spans="1:8" ht="30">
      <c r="B305" s="350" t="s">
        <v>408</v>
      </c>
      <c r="C305" s="261"/>
      <c r="D305" s="261" t="s">
        <v>379</v>
      </c>
      <c r="E305" s="262">
        <v>1.0476000000000001</v>
      </c>
      <c r="F305" s="253">
        <f>'HSP PRSPN,STR,ARS'!D27</f>
        <v>22000</v>
      </c>
      <c r="G305" s="394">
        <f>E305*F305</f>
        <v>23047.200000000001</v>
      </c>
      <c r="H305" s="218"/>
    </row>
    <row r="306" spans="1:8" ht="30">
      <c r="B306" s="350" t="s">
        <v>409</v>
      </c>
      <c r="C306" s="261"/>
      <c r="D306" s="261" t="s">
        <v>379</v>
      </c>
      <c r="E306" s="262">
        <v>1.0476000000000001</v>
      </c>
      <c r="F306" s="253">
        <f>'HSP PRSPN,STR,ARS'!D147</f>
        <v>61461.4</v>
      </c>
      <c r="G306" s="394">
        <f t="shared" ref="G306:G308" si="11">E306*F306</f>
        <v>64386.962640000005</v>
      </c>
      <c r="H306" s="218"/>
    </row>
    <row r="307" spans="1:8" ht="27">
      <c r="B307" s="350" t="s">
        <v>416</v>
      </c>
      <c r="C307" s="261"/>
      <c r="D307" s="261" t="s">
        <v>379</v>
      </c>
      <c r="E307" s="262">
        <v>0.20480000000000001</v>
      </c>
      <c r="F307" s="253">
        <f>VLOOKUP(B307,'HSD PSPN,STR,ARS'!$C$6:F724,4,FALSE)</f>
        <v>10000</v>
      </c>
      <c r="G307" s="394">
        <f t="shared" si="11"/>
        <v>2048</v>
      </c>
      <c r="H307" s="218"/>
    </row>
    <row r="308" spans="1:8">
      <c r="B308" s="243" t="s">
        <v>417</v>
      </c>
      <c r="C308" s="261"/>
      <c r="D308" s="261" t="s">
        <v>37</v>
      </c>
      <c r="E308" s="262">
        <v>1</v>
      </c>
      <c r="F308" s="253">
        <f>VLOOKUP(B308,'HSD PSPN,STR,ARS'!$C$6:F724,4,FALSE)</f>
        <v>10000</v>
      </c>
      <c r="G308" s="394">
        <f t="shared" si="11"/>
        <v>10000</v>
      </c>
      <c r="H308" s="218"/>
    </row>
    <row r="309" spans="1:8">
      <c r="A309" s="1150" t="s">
        <v>2336</v>
      </c>
      <c r="B309" s="1151"/>
      <c r="C309" s="1151"/>
      <c r="D309" s="1151"/>
      <c r="E309" s="1151"/>
      <c r="F309" s="1152"/>
      <c r="G309" s="398">
        <f>SUM(G305:G308)</f>
        <v>99482.16264000001</v>
      </c>
      <c r="H309" s="218"/>
    </row>
    <row r="310" spans="1:8">
      <c r="A310" s="261" t="s">
        <v>19</v>
      </c>
      <c r="B310" s="243" t="s">
        <v>411</v>
      </c>
      <c r="E310" s="252"/>
      <c r="F310" s="253"/>
      <c r="G310" s="394"/>
      <c r="H310" s="218"/>
    </row>
    <row r="311" spans="1:8" ht="30">
      <c r="B311" s="350" t="s">
        <v>412</v>
      </c>
      <c r="D311" s="261" t="s">
        <v>379</v>
      </c>
      <c r="E311" s="262">
        <v>1.0476000000000001</v>
      </c>
      <c r="F311" s="607">
        <v>1000000</v>
      </c>
      <c r="G311" s="394">
        <f>E311*F311</f>
        <v>1047600.0000000001</v>
      </c>
      <c r="H311" s="218"/>
    </row>
    <row r="312" spans="1:8">
      <c r="A312" s="1150" t="s">
        <v>2336</v>
      </c>
      <c r="B312" s="1151"/>
      <c r="C312" s="1151"/>
      <c r="D312" s="1151"/>
      <c r="E312" s="1151"/>
      <c r="F312" s="1152"/>
      <c r="G312" s="398">
        <f>SUM(G311:G311)</f>
        <v>1047600.0000000001</v>
      </c>
      <c r="H312" s="218"/>
    </row>
    <row r="313" spans="1:8">
      <c r="A313" s="261" t="s">
        <v>20</v>
      </c>
      <c r="B313" s="243" t="s">
        <v>413</v>
      </c>
      <c r="E313" s="252"/>
      <c r="F313" s="253"/>
      <c r="G313" s="394">
        <f>G309+G312</f>
        <v>1147082.1626400002</v>
      </c>
      <c r="H313" s="218"/>
    </row>
    <row r="314" spans="1:8">
      <c r="A314" s="261" t="s">
        <v>21</v>
      </c>
      <c r="B314" s="243" t="s">
        <v>183</v>
      </c>
      <c r="E314" s="320">
        <v>0.1</v>
      </c>
      <c r="F314" s="253"/>
      <c r="G314" s="394">
        <f>E314*G313</f>
        <v>114708.21626400003</v>
      </c>
      <c r="H314" s="218"/>
    </row>
    <row r="315" spans="1:8">
      <c r="A315" s="261" t="s">
        <v>22</v>
      </c>
      <c r="B315" s="243" t="s">
        <v>184</v>
      </c>
      <c r="E315" s="252"/>
      <c r="F315" s="253"/>
      <c r="G315" s="394">
        <f>ROUNDDOWN(G313+G314,0)</f>
        <v>1261790</v>
      </c>
      <c r="H315" s="218"/>
    </row>
    <row r="316" spans="1:8" s="226" customFormat="1">
      <c r="A316" s="248"/>
      <c r="B316" s="249"/>
      <c r="C316" s="240"/>
      <c r="D316" s="240"/>
      <c r="E316" s="250"/>
      <c r="F316" s="254"/>
      <c r="G316" s="396"/>
      <c r="H316" s="222"/>
    </row>
    <row r="317" spans="1:8" s="1045" customFormat="1" ht="15.75">
      <c r="A317" s="1040" t="s">
        <v>418</v>
      </c>
      <c r="B317" s="1040" t="s">
        <v>419</v>
      </c>
      <c r="C317" s="1041"/>
      <c r="D317" s="1041"/>
      <c r="E317" s="1042"/>
      <c r="F317" s="1043"/>
      <c r="G317" s="1044"/>
    </row>
    <row r="318" spans="1:8" s="371" customFormat="1">
      <c r="A318" s="517" t="s">
        <v>420</v>
      </c>
      <c r="B318" s="291" t="s">
        <v>421</v>
      </c>
      <c r="C318" s="281"/>
      <c r="D318" s="281"/>
      <c r="E318" s="292"/>
      <c r="F318" s="283"/>
      <c r="G318" s="404"/>
      <c r="H318" s="370"/>
    </row>
    <row r="319" spans="1:8" s="285" customFormat="1" ht="30">
      <c r="A319" s="518" t="s">
        <v>73</v>
      </c>
      <c r="B319" s="518" t="s">
        <v>74</v>
      </c>
      <c r="C319" s="518" t="s">
        <v>166</v>
      </c>
      <c r="D319" s="518" t="s">
        <v>78</v>
      </c>
      <c r="E319" s="518" t="s">
        <v>167</v>
      </c>
      <c r="F319" s="518" t="s">
        <v>168</v>
      </c>
      <c r="G319" s="519" t="s">
        <v>169</v>
      </c>
      <c r="H319" s="284"/>
    </row>
    <row r="320" spans="1:8" s="285" customFormat="1">
      <c r="A320" s="520" t="s">
        <v>17</v>
      </c>
      <c r="B320" s="521" t="s">
        <v>170</v>
      </c>
      <c r="C320" s="354"/>
      <c r="D320" s="354"/>
      <c r="E320" s="355"/>
      <c r="F320" s="522"/>
      <c r="G320" s="405"/>
      <c r="H320" s="284"/>
    </row>
    <row r="321" spans="1:8" s="285" customFormat="1">
      <c r="A321" s="354"/>
      <c r="B321" s="521" t="s">
        <v>1</v>
      </c>
      <c r="C321" s="520" t="s">
        <v>336</v>
      </c>
      <c r="D321" s="520" t="s">
        <v>31</v>
      </c>
      <c r="E321" s="523">
        <v>0.1</v>
      </c>
      <c r="F321" s="522">
        <f>VLOOKUP(B321,'HSD PSPN,STR,ARS'!$C$6:F724,4,FALSE)</f>
        <v>100000</v>
      </c>
      <c r="G321" s="405">
        <f>E321*F321</f>
        <v>10000</v>
      </c>
      <c r="H321" s="284"/>
    </row>
    <row r="322" spans="1:8" s="285" customFormat="1">
      <c r="A322" s="354"/>
      <c r="B322" s="521" t="s">
        <v>4</v>
      </c>
      <c r="C322" s="520" t="s">
        <v>339</v>
      </c>
      <c r="D322" s="520" t="s">
        <v>31</v>
      </c>
      <c r="E322" s="523">
        <v>0.05</v>
      </c>
      <c r="F322" s="522">
        <f>VLOOKUP(B322,'HSD PSPN,STR,ARS'!$C$6:F724,4,FALSE)</f>
        <v>200000</v>
      </c>
      <c r="G322" s="405">
        <f>E322*F322</f>
        <v>10000</v>
      </c>
      <c r="H322" s="284"/>
    </row>
    <row r="323" spans="1:8" s="285" customFormat="1">
      <c r="A323" s="1149" t="s">
        <v>2171</v>
      </c>
      <c r="B323" s="1149"/>
      <c r="C323" s="1149"/>
      <c r="D323" s="1149"/>
      <c r="E323" s="1149"/>
      <c r="F323" s="1149"/>
      <c r="G323" s="1046">
        <f>SUM(G321:G322)</f>
        <v>20000</v>
      </c>
      <c r="H323" s="284"/>
    </row>
    <row r="324" spans="1:8" s="285" customFormat="1">
      <c r="A324" s="520" t="s">
        <v>19</v>
      </c>
      <c r="B324" s="521" t="s">
        <v>5</v>
      </c>
      <c r="C324" s="354"/>
      <c r="D324" s="354"/>
      <c r="E324" s="355"/>
      <c r="F324" s="522"/>
      <c r="G324" s="405"/>
      <c r="H324" s="284"/>
    </row>
    <row r="325" spans="1:8" s="285" customFormat="1">
      <c r="A325" s="1149" t="s">
        <v>2176</v>
      </c>
      <c r="B325" s="1149"/>
      <c r="C325" s="1149"/>
      <c r="D325" s="1149"/>
      <c r="E325" s="1149"/>
      <c r="F325" s="1149"/>
      <c r="G325" s="1046">
        <f>G324</f>
        <v>0</v>
      </c>
      <c r="H325" s="284"/>
    </row>
    <row r="326" spans="1:8" s="285" customFormat="1">
      <c r="A326" s="520" t="s">
        <v>20</v>
      </c>
      <c r="B326" s="521" t="s">
        <v>181</v>
      </c>
      <c r="C326" s="354"/>
      <c r="D326" s="354"/>
      <c r="E326" s="355"/>
      <c r="F326" s="522"/>
      <c r="G326" s="405"/>
      <c r="H326" s="284"/>
    </row>
    <row r="327" spans="1:8" s="285" customFormat="1">
      <c r="A327" s="1154" t="s">
        <v>2180</v>
      </c>
      <c r="B327" s="1154"/>
      <c r="C327" s="1154"/>
      <c r="D327" s="1154"/>
      <c r="E327" s="1154"/>
      <c r="F327" s="1154"/>
      <c r="G327" s="1047">
        <f>SUM(G326)</f>
        <v>0</v>
      </c>
    </row>
    <row r="328" spans="1:8" s="285" customFormat="1">
      <c r="A328" s="938" t="s">
        <v>21</v>
      </c>
      <c r="B328" s="1153" t="s">
        <v>1111</v>
      </c>
      <c r="C328" s="1153"/>
      <c r="D328" s="1153"/>
      <c r="E328" s="1153"/>
      <c r="F328" s="1153"/>
      <c r="G328" s="1048">
        <f>SUM(G321:G327)/2</f>
        <v>20000</v>
      </c>
    </row>
    <row r="329" spans="1:8" s="285" customFormat="1">
      <c r="A329" s="938" t="s">
        <v>22</v>
      </c>
      <c r="B329" s="1153" t="s">
        <v>1112</v>
      </c>
      <c r="C329" s="1153"/>
      <c r="D329" s="1153"/>
      <c r="E329" s="1153"/>
      <c r="F329" s="939">
        <v>0.1</v>
      </c>
      <c r="G329" s="1048">
        <f>G328*F329</f>
        <v>2000</v>
      </c>
    </row>
    <row r="330" spans="1:8" s="285" customFormat="1">
      <c r="A330" s="938" t="s">
        <v>23</v>
      </c>
      <c r="B330" s="1153" t="s">
        <v>184</v>
      </c>
      <c r="C330" s="1153"/>
      <c r="D330" s="1153"/>
      <c r="E330" s="1153"/>
      <c r="F330" s="1153"/>
      <c r="G330" s="1048">
        <f>G328+G329</f>
        <v>22000</v>
      </c>
    </row>
    <row r="331" spans="1:8" s="226" customFormat="1">
      <c r="A331" s="248"/>
      <c r="B331" s="249"/>
      <c r="C331" s="240"/>
      <c r="D331" s="240"/>
      <c r="E331" s="250"/>
      <c r="F331" s="254"/>
      <c r="G331" s="396"/>
      <c r="H331" s="222"/>
    </row>
    <row r="332" spans="1:8" s="226" customFormat="1">
      <c r="A332" s="362" t="s">
        <v>422</v>
      </c>
      <c r="B332" s="239" t="s">
        <v>423</v>
      </c>
      <c r="C332" s="240"/>
      <c r="D332" s="240"/>
      <c r="E332" s="241"/>
      <c r="F332" s="242"/>
      <c r="G332" s="396"/>
      <c r="H332" s="222"/>
    </row>
    <row r="333" spans="1:8" ht="30">
      <c r="A333" s="317" t="s">
        <v>73</v>
      </c>
      <c r="B333" s="317" t="s">
        <v>74</v>
      </c>
      <c r="C333" s="317" t="s">
        <v>166</v>
      </c>
      <c r="D333" s="317" t="s">
        <v>78</v>
      </c>
      <c r="E333" s="317" t="s">
        <v>167</v>
      </c>
      <c r="F333" s="317" t="s">
        <v>168</v>
      </c>
      <c r="G333" s="397" t="s">
        <v>169</v>
      </c>
      <c r="H333" s="218"/>
    </row>
    <row r="334" spans="1:8">
      <c r="A334" s="261" t="s">
        <v>17</v>
      </c>
      <c r="B334" s="243" t="s">
        <v>170</v>
      </c>
      <c r="E334" s="252"/>
      <c r="F334" s="253"/>
      <c r="G334" s="394"/>
      <c r="H334" s="218"/>
    </row>
    <row r="335" spans="1:8">
      <c r="B335" s="243" t="s">
        <v>1</v>
      </c>
      <c r="C335" s="261" t="s">
        <v>336</v>
      </c>
      <c r="D335" s="261" t="s">
        <v>31</v>
      </c>
      <c r="E335" s="262">
        <v>0.03</v>
      </c>
      <c r="F335" s="253">
        <f>VLOOKUP(B335,'HSD PSPN,STR,ARS'!$C$6:F724,4,FALSE)</f>
        <v>100000</v>
      </c>
      <c r="G335" s="394">
        <f>E335*F335</f>
        <v>3000</v>
      </c>
      <c r="H335" s="218"/>
    </row>
    <row r="336" spans="1:8">
      <c r="B336" s="243" t="s">
        <v>4</v>
      </c>
      <c r="C336" s="261" t="s">
        <v>339</v>
      </c>
      <c r="D336" s="261" t="s">
        <v>31</v>
      </c>
      <c r="E336" s="262">
        <v>3.0000000000000001E-3</v>
      </c>
      <c r="F336" s="253">
        <f>VLOOKUP(B336,'HSD PSPN,STR,ARS'!$C$6:F724,4,FALSE)</f>
        <v>200000</v>
      </c>
      <c r="G336" s="394">
        <f>E336*F336</f>
        <v>600</v>
      </c>
      <c r="H336" s="218"/>
    </row>
    <row r="337" spans="1:8">
      <c r="A337" s="1144" t="s">
        <v>2171</v>
      </c>
      <c r="B337" s="1144"/>
      <c r="C337" s="1144"/>
      <c r="D337" s="1144"/>
      <c r="E337" s="1144"/>
      <c r="F337" s="1144"/>
      <c r="G337" s="398">
        <f>SUM(G335:G336)</f>
        <v>3600</v>
      </c>
      <c r="H337" s="218"/>
    </row>
    <row r="338" spans="1:8">
      <c r="A338" s="261" t="s">
        <v>19</v>
      </c>
      <c r="B338" s="243" t="s">
        <v>5</v>
      </c>
      <c r="E338" s="252"/>
      <c r="F338" s="253"/>
      <c r="G338" s="394"/>
      <c r="H338" s="218"/>
    </row>
    <row r="339" spans="1:8">
      <c r="A339" s="1144" t="s">
        <v>2176</v>
      </c>
      <c r="B339" s="1144"/>
      <c r="C339" s="1144"/>
      <c r="D339" s="1144"/>
      <c r="E339" s="1144"/>
      <c r="F339" s="1144"/>
      <c r="G339" s="394">
        <f>G338</f>
        <v>0</v>
      </c>
      <c r="H339" s="218"/>
    </row>
    <row r="340" spans="1:8">
      <c r="A340" s="261" t="s">
        <v>20</v>
      </c>
      <c r="B340" s="243" t="s">
        <v>181</v>
      </c>
      <c r="E340" s="252"/>
      <c r="F340" s="253"/>
      <c r="G340" s="394"/>
      <c r="H340" s="218"/>
    </row>
    <row r="341" spans="1:8">
      <c r="A341" s="1146" t="s">
        <v>2180</v>
      </c>
      <c r="B341" s="1146"/>
      <c r="C341" s="1146"/>
      <c r="D341" s="1146"/>
      <c r="E341" s="1146"/>
      <c r="F341" s="1146"/>
      <c r="G341" s="395">
        <f>SUM(G340)</f>
        <v>0</v>
      </c>
    </row>
    <row r="342" spans="1:8">
      <c r="A342" s="375" t="s">
        <v>21</v>
      </c>
      <c r="B342" s="1145" t="s">
        <v>1111</v>
      </c>
      <c r="C342" s="1145"/>
      <c r="D342" s="1145"/>
      <c r="E342" s="1145"/>
      <c r="F342" s="1145"/>
      <c r="G342" s="395">
        <f>SUM(G334:G341)/2</f>
        <v>3600</v>
      </c>
    </row>
    <row r="343" spans="1:8">
      <c r="A343" s="375" t="s">
        <v>22</v>
      </c>
      <c r="B343" s="1145" t="s">
        <v>1112</v>
      </c>
      <c r="C343" s="1145"/>
      <c r="D343" s="1145"/>
      <c r="E343" s="1145"/>
      <c r="F343" s="376">
        <v>0.1</v>
      </c>
      <c r="G343" s="395">
        <f>G342*F343</f>
        <v>360</v>
      </c>
    </row>
    <row r="344" spans="1:8">
      <c r="A344" s="375" t="s">
        <v>23</v>
      </c>
      <c r="B344" s="1145" t="s">
        <v>184</v>
      </c>
      <c r="C344" s="1145"/>
      <c r="D344" s="1145"/>
      <c r="E344" s="1145"/>
      <c r="F344" s="1145"/>
      <c r="G344" s="395">
        <f>G342+G343</f>
        <v>3960</v>
      </c>
    </row>
    <row r="345" spans="1:8" s="226" customFormat="1">
      <c r="A345" s="248"/>
      <c r="B345" s="249"/>
      <c r="C345" s="240"/>
      <c r="D345" s="240"/>
      <c r="E345" s="250"/>
      <c r="F345" s="254"/>
      <c r="G345" s="396"/>
      <c r="H345" s="222"/>
    </row>
    <row r="346" spans="1:8" s="226" customFormat="1">
      <c r="A346" s="362" t="s">
        <v>424</v>
      </c>
      <c r="B346" s="239" t="s">
        <v>425</v>
      </c>
      <c r="C346" s="240"/>
      <c r="D346" s="240"/>
      <c r="E346" s="241"/>
      <c r="F346" s="242"/>
      <c r="G346" s="396"/>
      <c r="H346" s="222"/>
    </row>
    <row r="347" spans="1:8" ht="30">
      <c r="A347" s="317" t="s">
        <v>73</v>
      </c>
      <c r="B347" s="317" t="s">
        <v>74</v>
      </c>
      <c r="C347" s="317" t="s">
        <v>166</v>
      </c>
      <c r="D347" s="317" t="s">
        <v>78</v>
      </c>
      <c r="E347" s="317" t="s">
        <v>167</v>
      </c>
      <c r="F347" s="317" t="s">
        <v>168</v>
      </c>
      <c r="G347" s="397" t="s">
        <v>169</v>
      </c>
      <c r="H347" s="218"/>
    </row>
    <row r="348" spans="1:8">
      <c r="A348" s="261" t="s">
        <v>17</v>
      </c>
      <c r="B348" s="243" t="s">
        <v>170</v>
      </c>
      <c r="E348" s="252"/>
      <c r="F348" s="253"/>
      <c r="G348" s="394"/>
      <c r="H348" s="218"/>
    </row>
    <row r="349" spans="1:8">
      <c r="B349" s="243" t="s">
        <v>1</v>
      </c>
      <c r="C349" s="261" t="s">
        <v>336</v>
      </c>
      <c r="D349" s="261" t="s">
        <v>31</v>
      </c>
      <c r="E349" s="262">
        <v>0.05</v>
      </c>
      <c r="F349" s="253">
        <f>VLOOKUP(B349,'HSD PSPN,STR,ARS'!$C$6:F724,4,FALSE)</f>
        <v>100000</v>
      </c>
      <c r="G349" s="394">
        <f>E349*F349</f>
        <v>5000</v>
      </c>
      <c r="H349" s="218"/>
    </row>
    <row r="350" spans="1:8">
      <c r="B350" s="243" t="s">
        <v>4</v>
      </c>
      <c r="C350" s="261" t="s">
        <v>339</v>
      </c>
      <c r="D350" s="261" t="s">
        <v>31</v>
      </c>
      <c r="E350" s="262">
        <v>5.0000000000000001E-3</v>
      </c>
      <c r="F350" s="253">
        <f>VLOOKUP(B350,'HSD PSPN,STR,ARS'!$C$6:F724,4,FALSE)</f>
        <v>200000</v>
      </c>
      <c r="G350" s="394">
        <f>E350*F350</f>
        <v>1000</v>
      </c>
      <c r="H350" s="218"/>
    </row>
    <row r="351" spans="1:8">
      <c r="A351" s="1144" t="s">
        <v>2171</v>
      </c>
      <c r="B351" s="1144"/>
      <c r="C351" s="1144"/>
      <c r="D351" s="1144"/>
      <c r="E351" s="1144"/>
      <c r="F351" s="1144"/>
      <c r="G351" s="398">
        <f>SUM(G349:G350)</f>
        <v>6000</v>
      </c>
      <c r="H351" s="218"/>
    </row>
    <row r="352" spans="1:8">
      <c r="A352" s="261" t="s">
        <v>19</v>
      </c>
      <c r="B352" s="243" t="s">
        <v>5</v>
      </c>
      <c r="E352" s="252"/>
      <c r="F352" s="253"/>
      <c r="G352" s="394"/>
      <c r="H352" s="218"/>
    </row>
    <row r="353" spans="1:8">
      <c r="A353" s="1144" t="s">
        <v>2176</v>
      </c>
      <c r="B353" s="1144"/>
      <c r="C353" s="1144"/>
      <c r="D353" s="1144"/>
      <c r="E353" s="1144"/>
      <c r="F353" s="1144"/>
      <c r="G353" s="394">
        <f>G352</f>
        <v>0</v>
      </c>
      <c r="H353" s="218"/>
    </row>
    <row r="354" spans="1:8">
      <c r="A354" s="261" t="s">
        <v>20</v>
      </c>
      <c r="B354" s="243" t="s">
        <v>181</v>
      </c>
      <c r="E354" s="252"/>
      <c r="F354" s="253"/>
      <c r="G354" s="394"/>
      <c r="H354" s="218"/>
    </row>
    <row r="355" spans="1:8">
      <c r="A355" s="1146" t="s">
        <v>2180</v>
      </c>
      <c r="B355" s="1146"/>
      <c r="C355" s="1146"/>
      <c r="D355" s="1146"/>
      <c r="E355" s="1146"/>
      <c r="F355" s="1146"/>
      <c r="G355" s="395">
        <f>SUM(G354)</f>
        <v>0</v>
      </c>
    </row>
    <row r="356" spans="1:8">
      <c r="A356" s="375" t="s">
        <v>21</v>
      </c>
      <c r="B356" s="1145" t="s">
        <v>1111</v>
      </c>
      <c r="C356" s="1145"/>
      <c r="D356" s="1145"/>
      <c r="E356" s="1145"/>
      <c r="F356" s="1145"/>
      <c r="G356" s="395">
        <f>SUM(G348:G355)/2</f>
        <v>6000</v>
      </c>
    </row>
    <row r="357" spans="1:8">
      <c r="A357" s="375" t="s">
        <v>22</v>
      </c>
      <c r="B357" s="1145" t="s">
        <v>1112</v>
      </c>
      <c r="C357" s="1145"/>
      <c r="D357" s="1145"/>
      <c r="E357" s="1145"/>
      <c r="F357" s="376">
        <v>0.1</v>
      </c>
      <c r="G357" s="395">
        <f>G356*F357</f>
        <v>600</v>
      </c>
    </row>
    <row r="358" spans="1:8">
      <c r="A358" s="375" t="s">
        <v>23</v>
      </c>
      <c r="B358" s="1145" t="s">
        <v>184</v>
      </c>
      <c r="C358" s="1145"/>
      <c r="D358" s="1145"/>
      <c r="E358" s="1145"/>
      <c r="F358" s="1145"/>
      <c r="G358" s="395">
        <f>G356+G357</f>
        <v>6600</v>
      </c>
    </row>
    <row r="359" spans="1:8" s="226" customFormat="1">
      <c r="A359" s="248"/>
      <c r="B359" s="249"/>
      <c r="C359" s="240"/>
      <c r="D359" s="240"/>
      <c r="E359" s="250"/>
      <c r="F359" s="254"/>
      <c r="G359" s="396"/>
      <c r="H359" s="222"/>
    </row>
    <row r="360" spans="1:8" s="226" customFormat="1">
      <c r="A360" s="362" t="s">
        <v>426</v>
      </c>
      <c r="B360" s="239" t="s">
        <v>427</v>
      </c>
      <c r="C360" s="240"/>
      <c r="D360" s="240"/>
      <c r="E360" s="241"/>
      <c r="F360" s="242"/>
      <c r="G360" s="396"/>
      <c r="H360" s="222"/>
    </row>
    <row r="361" spans="1:8" ht="30">
      <c r="A361" s="317" t="s">
        <v>73</v>
      </c>
      <c r="B361" s="317" t="s">
        <v>74</v>
      </c>
      <c r="C361" s="317" t="s">
        <v>166</v>
      </c>
      <c r="D361" s="317" t="s">
        <v>78</v>
      </c>
      <c r="E361" s="317" t="s">
        <v>167</v>
      </c>
      <c r="F361" s="317" t="s">
        <v>168</v>
      </c>
      <c r="G361" s="397" t="s">
        <v>169</v>
      </c>
      <c r="H361" s="218"/>
    </row>
    <row r="362" spans="1:8">
      <c r="A362" s="261" t="s">
        <v>17</v>
      </c>
      <c r="B362" s="243" t="s">
        <v>170</v>
      </c>
      <c r="E362" s="252"/>
      <c r="F362" s="253"/>
      <c r="G362" s="394"/>
      <c r="H362" s="218"/>
    </row>
    <row r="363" spans="1:8">
      <c r="B363" s="243" t="s">
        <v>1</v>
      </c>
      <c r="C363" s="261" t="s">
        <v>336</v>
      </c>
      <c r="D363" s="261" t="s">
        <v>31</v>
      </c>
      <c r="E363" s="262">
        <v>0.08</v>
      </c>
      <c r="F363" s="253">
        <f>VLOOKUP(B363,'HSD PSPN,STR,ARS'!$C$6:F724,4,FALSE)</f>
        <v>100000</v>
      </c>
      <c r="G363" s="394">
        <f>E363*F363</f>
        <v>8000</v>
      </c>
      <c r="H363" s="218"/>
    </row>
    <row r="364" spans="1:8">
      <c r="B364" s="243" t="s">
        <v>4</v>
      </c>
      <c r="C364" s="261" t="s">
        <v>339</v>
      </c>
      <c r="D364" s="261" t="s">
        <v>31</v>
      </c>
      <c r="E364" s="262">
        <v>8.0000000000000002E-3</v>
      </c>
      <c r="F364" s="253">
        <f>VLOOKUP(B364,'HSD PSPN,STR,ARS'!$C$6:F724,4,FALSE)</f>
        <v>200000</v>
      </c>
      <c r="G364" s="394">
        <f>E364*F364</f>
        <v>1600</v>
      </c>
      <c r="H364" s="218"/>
    </row>
    <row r="365" spans="1:8">
      <c r="A365" s="1144" t="s">
        <v>2171</v>
      </c>
      <c r="B365" s="1144"/>
      <c r="C365" s="1144"/>
      <c r="D365" s="1144"/>
      <c r="E365" s="1144"/>
      <c r="F365" s="1144"/>
      <c r="G365" s="398">
        <f>SUM(G363:G364)</f>
        <v>9600</v>
      </c>
      <c r="H365" s="218"/>
    </row>
    <row r="366" spans="1:8">
      <c r="A366" s="261" t="s">
        <v>19</v>
      </c>
      <c r="B366" s="243" t="s">
        <v>5</v>
      </c>
      <c r="E366" s="252"/>
      <c r="F366" s="253"/>
      <c r="G366" s="394"/>
      <c r="H366" s="218"/>
    </row>
    <row r="367" spans="1:8">
      <c r="A367" s="1144" t="s">
        <v>2176</v>
      </c>
      <c r="B367" s="1144"/>
      <c r="C367" s="1144"/>
      <c r="D367" s="1144"/>
      <c r="E367" s="1144"/>
      <c r="F367" s="1144"/>
      <c r="G367" s="394">
        <f>G366</f>
        <v>0</v>
      </c>
      <c r="H367" s="218"/>
    </row>
    <row r="368" spans="1:8">
      <c r="A368" s="261" t="s">
        <v>20</v>
      </c>
      <c r="B368" s="243" t="s">
        <v>181</v>
      </c>
      <c r="E368" s="252"/>
      <c r="F368" s="253"/>
      <c r="G368" s="394"/>
      <c r="H368" s="218"/>
    </row>
    <row r="369" spans="1:8">
      <c r="A369" s="261"/>
      <c r="B369" s="243" t="s">
        <v>430</v>
      </c>
      <c r="D369" s="244" t="s">
        <v>275</v>
      </c>
      <c r="E369" s="252">
        <v>3.5700000000000003E-2</v>
      </c>
      <c r="F369" s="253">
        <f>VLOOKUP(B369,'HSD PSPN,STR,ARS'!$C$6:F724,4,FALSE)</f>
        <v>10000</v>
      </c>
      <c r="G369" s="394">
        <f>E369*F369</f>
        <v>357</v>
      </c>
      <c r="H369" s="218"/>
    </row>
    <row r="370" spans="1:8">
      <c r="A370" s="1146" t="s">
        <v>2180</v>
      </c>
      <c r="B370" s="1146"/>
      <c r="C370" s="1146"/>
      <c r="D370" s="1146"/>
      <c r="E370" s="1146"/>
      <c r="F370" s="1146"/>
      <c r="G370" s="399">
        <f>SUM(G369)</f>
        <v>357</v>
      </c>
    </row>
    <row r="371" spans="1:8">
      <c r="A371" s="375" t="s">
        <v>21</v>
      </c>
      <c r="B371" s="1145" t="s">
        <v>1111</v>
      </c>
      <c r="C371" s="1145"/>
      <c r="D371" s="1145"/>
      <c r="E371" s="1145"/>
      <c r="F371" s="1145"/>
      <c r="G371" s="395">
        <f>SUM(G363:G370)/2</f>
        <v>9957</v>
      </c>
    </row>
    <row r="372" spans="1:8">
      <c r="A372" s="375" t="s">
        <v>22</v>
      </c>
      <c r="B372" s="1145" t="s">
        <v>1112</v>
      </c>
      <c r="C372" s="1145"/>
      <c r="D372" s="1145"/>
      <c r="E372" s="1145"/>
      <c r="F372" s="376">
        <v>0.1</v>
      </c>
      <c r="G372" s="395">
        <f>G371*F372</f>
        <v>995.7</v>
      </c>
    </row>
    <row r="373" spans="1:8">
      <c r="A373" s="375" t="s">
        <v>23</v>
      </c>
      <c r="B373" s="1145" t="s">
        <v>184</v>
      </c>
      <c r="C373" s="1145"/>
      <c r="D373" s="1145"/>
      <c r="E373" s="1145"/>
      <c r="F373" s="1145"/>
      <c r="G373" s="395">
        <f>G371+G372</f>
        <v>10952.7</v>
      </c>
    </row>
    <row r="374" spans="1:8" s="226" customFormat="1">
      <c r="A374" s="248"/>
      <c r="B374" s="249"/>
      <c r="C374" s="240"/>
      <c r="D374" s="240"/>
      <c r="E374" s="250"/>
      <c r="F374" s="254"/>
      <c r="G374" s="396"/>
      <c r="H374" s="222"/>
    </row>
    <row r="375" spans="1:8" s="226" customFormat="1">
      <c r="A375" s="362" t="s">
        <v>428</v>
      </c>
      <c r="B375" s="239" t="s">
        <v>429</v>
      </c>
      <c r="C375" s="240"/>
      <c r="D375" s="240"/>
      <c r="E375" s="241"/>
      <c r="F375" s="242"/>
      <c r="G375" s="396"/>
      <c r="H375" s="222"/>
    </row>
    <row r="376" spans="1:8" ht="30">
      <c r="A376" s="317" t="s">
        <v>73</v>
      </c>
      <c r="B376" s="317" t="s">
        <v>74</v>
      </c>
      <c r="C376" s="317" t="s">
        <v>166</v>
      </c>
      <c r="D376" s="317" t="s">
        <v>78</v>
      </c>
      <c r="E376" s="317" t="s">
        <v>167</v>
      </c>
      <c r="F376" s="317" t="s">
        <v>168</v>
      </c>
      <c r="G376" s="397" t="s">
        <v>169</v>
      </c>
      <c r="H376" s="218"/>
    </row>
    <row r="377" spans="1:8">
      <c r="A377" s="261" t="s">
        <v>17</v>
      </c>
      <c r="B377" s="243" t="s">
        <v>170</v>
      </c>
      <c r="E377" s="252"/>
      <c r="F377" s="253"/>
      <c r="G377" s="394"/>
      <c r="H377" s="218"/>
    </row>
    <row r="378" spans="1:8">
      <c r="B378" s="243" t="s">
        <v>1</v>
      </c>
      <c r="C378" s="261" t="s">
        <v>336</v>
      </c>
      <c r="D378" s="261" t="s">
        <v>31</v>
      </c>
      <c r="E378" s="262">
        <v>1.2E-2</v>
      </c>
      <c r="F378" s="253">
        <f>VLOOKUP(B378,'HSD PSPN,STR,ARS'!$C$6:F724,4,FALSE)</f>
        <v>100000</v>
      </c>
      <c r="G378" s="394">
        <f>E378*F378</f>
        <v>1200</v>
      </c>
      <c r="H378" s="218"/>
    </row>
    <row r="379" spans="1:8">
      <c r="B379" s="243" t="s">
        <v>4</v>
      </c>
      <c r="C379" s="261" t="s">
        <v>339</v>
      </c>
      <c r="D379" s="261" t="s">
        <v>31</v>
      </c>
      <c r="E379" s="262">
        <v>1.1999999999999999E-3</v>
      </c>
      <c r="F379" s="253">
        <f>VLOOKUP(B379,'HSD PSPN,STR,ARS'!$C$6:F724,4,FALSE)</f>
        <v>200000</v>
      </c>
      <c r="G379" s="394">
        <f>E379*F379</f>
        <v>239.99999999999997</v>
      </c>
      <c r="H379" s="218"/>
    </row>
    <row r="380" spans="1:8">
      <c r="A380" s="1144" t="s">
        <v>2171</v>
      </c>
      <c r="B380" s="1144"/>
      <c r="C380" s="1144"/>
      <c r="D380" s="1144"/>
      <c r="E380" s="1144"/>
      <c r="F380" s="1144"/>
      <c r="G380" s="398">
        <f>SUM(G378:G379)</f>
        <v>1440</v>
      </c>
      <c r="H380" s="218"/>
    </row>
    <row r="381" spans="1:8">
      <c r="A381" s="261" t="s">
        <v>19</v>
      </c>
      <c r="B381" s="243" t="s">
        <v>5</v>
      </c>
      <c r="E381" s="252"/>
      <c r="F381" s="253"/>
      <c r="G381" s="394"/>
      <c r="H381" s="218"/>
    </row>
    <row r="382" spans="1:8">
      <c r="A382" s="1144" t="s">
        <v>2176</v>
      </c>
      <c r="B382" s="1144"/>
      <c r="C382" s="1144"/>
      <c r="D382" s="1144"/>
      <c r="E382" s="1144"/>
      <c r="F382" s="1144"/>
      <c r="G382" s="394">
        <f>G381</f>
        <v>0</v>
      </c>
      <c r="H382" s="218"/>
    </row>
    <row r="383" spans="1:8">
      <c r="A383" s="261" t="s">
        <v>20</v>
      </c>
      <c r="B383" s="243" t="s">
        <v>181</v>
      </c>
      <c r="E383" s="252"/>
      <c r="F383" s="253"/>
      <c r="G383" s="394"/>
      <c r="H383" s="218"/>
    </row>
    <row r="384" spans="1:8">
      <c r="A384" s="261"/>
      <c r="B384" s="243" t="s">
        <v>430</v>
      </c>
      <c r="D384" s="244" t="s">
        <v>275</v>
      </c>
      <c r="E384" s="252">
        <v>6.25E-2</v>
      </c>
      <c r="F384" s="253">
        <f>VLOOKUP(B384,'HSD PSPN,STR,ARS'!$C$6:F724,4,FALSE)</f>
        <v>10000</v>
      </c>
      <c r="G384" s="394">
        <f>E384*F384</f>
        <v>625</v>
      </c>
      <c r="H384" s="218"/>
    </row>
    <row r="385" spans="1:8">
      <c r="A385" s="1146" t="s">
        <v>2180</v>
      </c>
      <c r="B385" s="1146"/>
      <c r="C385" s="1146"/>
      <c r="D385" s="1146"/>
      <c r="E385" s="1146"/>
      <c r="F385" s="1146"/>
      <c r="G385" s="399">
        <f>SUM(G384)</f>
        <v>625</v>
      </c>
    </row>
    <row r="386" spans="1:8">
      <c r="A386" s="375" t="s">
        <v>21</v>
      </c>
      <c r="B386" s="1145" t="s">
        <v>1111</v>
      </c>
      <c r="C386" s="1145"/>
      <c r="D386" s="1145"/>
      <c r="E386" s="1145"/>
      <c r="F386" s="1145"/>
      <c r="G386" s="395">
        <f>SUM(G378:G385)/2</f>
        <v>2065</v>
      </c>
    </row>
    <row r="387" spans="1:8">
      <c r="A387" s="375" t="s">
        <v>22</v>
      </c>
      <c r="B387" s="1145" t="s">
        <v>1112</v>
      </c>
      <c r="C387" s="1145"/>
      <c r="D387" s="1145"/>
      <c r="E387" s="1145"/>
      <c r="F387" s="376">
        <v>0.1</v>
      </c>
      <c r="G387" s="395">
        <f>G386*F387</f>
        <v>206.5</v>
      </c>
    </row>
    <row r="388" spans="1:8">
      <c r="A388" s="375" t="s">
        <v>23</v>
      </c>
      <c r="B388" s="1145" t="s">
        <v>184</v>
      </c>
      <c r="C388" s="1145"/>
      <c r="D388" s="1145"/>
      <c r="E388" s="1145"/>
      <c r="F388" s="1145"/>
      <c r="G388" s="395">
        <f>G386+G387</f>
        <v>2271.5</v>
      </c>
    </row>
    <row r="389" spans="1:8" s="226" customFormat="1">
      <c r="A389" s="248"/>
      <c r="B389" s="249"/>
      <c r="C389" s="240"/>
      <c r="D389" s="240"/>
      <c r="E389" s="250"/>
      <c r="F389" s="254"/>
      <c r="G389" s="396"/>
      <c r="H389" s="222"/>
    </row>
    <row r="390" spans="1:8" s="226" customFormat="1">
      <c r="A390" s="362" t="s">
        <v>431</v>
      </c>
      <c r="B390" s="239" t="s">
        <v>432</v>
      </c>
      <c r="C390" s="240"/>
      <c r="D390" s="240"/>
      <c r="E390" s="241"/>
      <c r="F390" s="242"/>
      <c r="G390" s="396"/>
      <c r="H390" s="222"/>
    </row>
    <row r="391" spans="1:8" ht="30">
      <c r="A391" s="317" t="s">
        <v>73</v>
      </c>
      <c r="B391" s="317" t="s">
        <v>74</v>
      </c>
      <c r="C391" s="317" t="s">
        <v>166</v>
      </c>
      <c r="D391" s="317" t="s">
        <v>78</v>
      </c>
      <c r="E391" s="317" t="s">
        <v>167</v>
      </c>
      <c r="F391" s="317" t="s">
        <v>168</v>
      </c>
      <c r="G391" s="397" t="s">
        <v>169</v>
      </c>
      <c r="H391" s="218"/>
    </row>
    <row r="392" spans="1:8">
      <c r="A392" s="261" t="s">
        <v>17</v>
      </c>
      <c r="B392" s="243" t="s">
        <v>170</v>
      </c>
      <c r="E392" s="252"/>
      <c r="F392" s="253"/>
      <c r="G392" s="394"/>
      <c r="H392" s="218"/>
    </row>
    <row r="393" spans="1:8">
      <c r="B393" s="243" t="s">
        <v>1</v>
      </c>
      <c r="C393" s="261" t="s">
        <v>336</v>
      </c>
      <c r="D393" s="261" t="s">
        <v>31</v>
      </c>
      <c r="E393" s="262">
        <v>0.17</v>
      </c>
      <c r="F393" s="253">
        <f>VLOOKUP(B393,'HSD PSPN,STR,ARS'!$C$6:F724,4,FALSE)</f>
        <v>100000</v>
      </c>
      <c r="G393" s="394">
        <f>E393*F393</f>
        <v>17000</v>
      </c>
      <c r="H393" s="218"/>
    </row>
    <row r="394" spans="1:8">
      <c r="B394" s="243" t="s">
        <v>4</v>
      </c>
      <c r="C394" s="261" t="s">
        <v>339</v>
      </c>
      <c r="D394" s="261" t="s">
        <v>31</v>
      </c>
      <c r="E394" s="262">
        <v>1.7000000000000001E-2</v>
      </c>
      <c r="F394" s="253">
        <f>VLOOKUP(B394,'HSD PSPN,STR,ARS'!$C$6:F724,4,FALSE)</f>
        <v>200000</v>
      </c>
      <c r="G394" s="394">
        <f>E394*F394</f>
        <v>3400.0000000000005</v>
      </c>
      <c r="H394" s="218"/>
    </row>
    <row r="395" spans="1:8">
      <c r="A395" s="1144" t="s">
        <v>2171</v>
      </c>
      <c r="B395" s="1144"/>
      <c r="C395" s="1144"/>
      <c r="D395" s="1144"/>
      <c r="E395" s="1144"/>
      <c r="F395" s="1144"/>
      <c r="G395" s="398">
        <f>SUM(G393:G394)</f>
        <v>20400</v>
      </c>
      <c r="H395" s="218"/>
    </row>
    <row r="396" spans="1:8">
      <c r="A396" s="261" t="s">
        <v>19</v>
      </c>
      <c r="B396" s="243" t="s">
        <v>5</v>
      </c>
      <c r="E396" s="252"/>
      <c r="F396" s="253"/>
      <c r="G396" s="394"/>
      <c r="H396" s="218"/>
    </row>
    <row r="397" spans="1:8">
      <c r="A397" s="1144" t="s">
        <v>2176</v>
      </c>
      <c r="B397" s="1144"/>
      <c r="C397" s="1144"/>
      <c r="D397" s="1144"/>
      <c r="E397" s="1144"/>
      <c r="F397" s="1144"/>
      <c r="G397" s="394">
        <f>G396</f>
        <v>0</v>
      </c>
      <c r="H397" s="218"/>
    </row>
    <row r="398" spans="1:8">
      <c r="A398" s="261" t="s">
        <v>20</v>
      </c>
      <c r="B398" s="243" t="s">
        <v>181</v>
      </c>
      <c r="E398" s="252"/>
      <c r="F398" s="253"/>
      <c r="G398" s="394"/>
      <c r="H398" s="218"/>
    </row>
    <row r="399" spans="1:8">
      <c r="A399" s="261"/>
      <c r="B399" s="243" t="s">
        <v>436</v>
      </c>
      <c r="D399" s="244" t="s">
        <v>275</v>
      </c>
      <c r="E399" s="252">
        <v>0.08</v>
      </c>
      <c r="F399" s="253">
        <f>VLOOKUP(B399,'HSD PSPN,STR,ARS'!$C$6:F724,4,FALSE)</f>
        <v>10000</v>
      </c>
      <c r="G399" s="394">
        <f>E399*F399</f>
        <v>800</v>
      </c>
      <c r="H399" s="218"/>
    </row>
    <row r="400" spans="1:8">
      <c r="A400" s="1146" t="s">
        <v>2180</v>
      </c>
      <c r="B400" s="1146"/>
      <c r="C400" s="1146"/>
      <c r="D400" s="1146"/>
      <c r="E400" s="1146"/>
      <c r="F400" s="1146"/>
      <c r="G400" s="399">
        <f>SUM(G399)</f>
        <v>800</v>
      </c>
    </row>
    <row r="401" spans="1:8">
      <c r="A401" s="375" t="s">
        <v>21</v>
      </c>
      <c r="B401" s="1145" t="s">
        <v>1111</v>
      </c>
      <c r="C401" s="1145"/>
      <c r="D401" s="1145"/>
      <c r="E401" s="1145"/>
      <c r="F401" s="1145"/>
      <c r="G401" s="395">
        <f>SUM(G392:G400)/2</f>
        <v>21200</v>
      </c>
    </row>
    <row r="402" spans="1:8">
      <c r="A402" s="375" t="s">
        <v>22</v>
      </c>
      <c r="B402" s="1145" t="s">
        <v>1112</v>
      </c>
      <c r="C402" s="1145"/>
      <c r="D402" s="1145"/>
      <c r="E402" s="1145"/>
      <c r="F402" s="376">
        <v>0.1</v>
      </c>
      <c r="G402" s="395">
        <f>G401*F402</f>
        <v>2120</v>
      </c>
    </row>
    <row r="403" spans="1:8">
      <c r="A403" s="375" t="s">
        <v>23</v>
      </c>
      <c r="B403" s="1145" t="s">
        <v>184</v>
      </c>
      <c r="C403" s="1145"/>
      <c r="D403" s="1145"/>
      <c r="E403" s="1145"/>
      <c r="F403" s="1145"/>
      <c r="G403" s="395">
        <f>G401+G402</f>
        <v>23320</v>
      </c>
    </row>
    <row r="404" spans="1:8" s="226" customFormat="1">
      <c r="A404" s="248"/>
      <c r="B404" s="249"/>
      <c r="C404" s="240"/>
      <c r="D404" s="240"/>
      <c r="E404" s="250"/>
      <c r="F404" s="254"/>
      <c r="G404" s="396"/>
      <c r="H404" s="222"/>
    </row>
    <row r="405" spans="1:8" s="226" customFormat="1">
      <c r="A405" s="362" t="s">
        <v>433</v>
      </c>
      <c r="B405" s="239" t="s">
        <v>434</v>
      </c>
      <c r="C405" s="240"/>
      <c r="D405" s="240"/>
      <c r="E405" s="241"/>
      <c r="F405" s="242"/>
      <c r="G405" s="396"/>
      <c r="H405" s="222"/>
    </row>
    <row r="406" spans="1:8" ht="30">
      <c r="A406" s="317" t="s">
        <v>73</v>
      </c>
      <c r="B406" s="317" t="s">
        <v>74</v>
      </c>
      <c r="C406" s="317" t="s">
        <v>166</v>
      </c>
      <c r="D406" s="317" t="s">
        <v>78</v>
      </c>
      <c r="E406" s="317" t="s">
        <v>167</v>
      </c>
      <c r="F406" s="317" t="s">
        <v>168</v>
      </c>
      <c r="G406" s="397" t="s">
        <v>169</v>
      </c>
      <c r="H406" s="218"/>
    </row>
    <row r="407" spans="1:8">
      <c r="A407" s="261" t="s">
        <v>17</v>
      </c>
      <c r="B407" s="243" t="s">
        <v>170</v>
      </c>
      <c r="E407" s="252"/>
      <c r="F407" s="253"/>
      <c r="G407" s="394"/>
      <c r="H407" s="218"/>
    </row>
    <row r="408" spans="1:8">
      <c r="B408" s="243" t="s">
        <v>1</v>
      </c>
      <c r="C408" s="261" t="s">
        <v>336</v>
      </c>
      <c r="D408" s="261" t="s">
        <v>31</v>
      </c>
      <c r="E408" s="262">
        <v>0.25</v>
      </c>
      <c r="F408" s="253">
        <f>VLOOKUP(B408,'HSD PSPN,STR,ARS'!$C$6:F724,4,FALSE)</f>
        <v>100000</v>
      </c>
      <c r="G408" s="394">
        <f>E408*F408</f>
        <v>25000</v>
      </c>
      <c r="H408" s="218"/>
    </row>
    <row r="409" spans="1:8">
      <c r="B409" s="243" t="s">
        <v>4</v>
      </c>
      <c r="C409" s="261" t="s">
        <v>339</v>
      </c>
      <c r="D409" s="261" t="s">
        <v>31</v>
      </c>
      <c r="E409" s="262">
        <v>2.5000000000000001E-2</v>
      </c>
      <c r="F409" s="253">
        <f>VLOOKUP(B409,'HSD PSPN,STR,ARS'!$C$6:F724,4,FALSE)</f>
        <v>200000</v>
      </c>
      <c r="G409" s="394">
        <f>E409*F409</f>
        <v>5000</v>
      </c>
      <c r="H409" s="218"/>
    </row>
    <row r="410" spans="1:8">
      <c r="A410" s="1144" t="s">
        <v>2171</v>
      </c>
      <c r="B410" s="1144"/>
      <c r="C410" s="1144"/>
      <c r="D410" s="1144"/>
      <c r="E410" s="1144"/>
      <c r="F410" s="1144"/>
      <c r="G410" s="398">
        <f>SUM(G408:G409)</f>
        <v>30000</v>
      </c>
      <c r="H410" s="218"/>
    </row>
    <row r="411" spans="1:8">
      <c r="A411" s="261" t="s">
        <v>19</v>
      </c>
      <c r="B411" s="243" t="s">
        <v>5</v>
      </c>
      <c r="E411" s="252"/>
      <c r="F411" s="253"/>
      <c r="G411" s="394"/>
      <c r="H411" s="218"/>
    </row>
    <row r="412" spans="1:8">
      <c r="A412" s="1144" t="s">
        <v>2176</v>
      </c>
      <c r="B412" s="1144"/>
      <c r="C412" s="1144"/>
      <c r="D412" s="1144"/>
      <c r="E412" s="1144"/>
      <c r="F412" s="1144"/>
      <c r="G412" s="394">
        <f>G411</f>
        <v>0</v>
      </c>
      <c r="H412" s="218"/>
    </row>
    <row r="413" spans="1:8">
      <c r="A413" s="261" t="s">
        <v>20</v>
      </c>
      <c r="B413" s="243" t="s">
        <v>181</v>
      </c>
      <c r="E413" s="252"/>
      <c r="F413" s="253"/>
      <c r="G413" s="394"/>
      <c r="H413" s="218"/>
    </row>
    <row r="414" spans="1:8">
      <c r="A414" s="261"/>
      <c r="B414" s="243" t="s">
        <v>435</v>
      </c>
      <c r="D414" s="244" t="s">
        <v>275</v>
      </c>
      <c r="E414" s="252">
        <v>0.09</v>
      </c>
      <c r="F414" s="253">
        <f>VLOOKUP(B414,'HSD PSPN,STR,ARS'!$C$6:F724,4,FALSE)</f>
        <v>10000</v>
      </c>
      <c r="G414" s="394">
        <f>E414*F414</f>
        <v>900</v>
      </c>
      <c r="H414" s="218"/>
    </row>
    <row r="415" spans="1:8">
      <c r="A415" s="1146" t="s">
        <v>2180</v>
      </c>
      <c r="B415" s="1146"/>
      <c r="C415" s="1146"/>
      <c r="D415" s="1146"/>
      <c r="E415" s="1146"/>
      <c r="F415" s="1146"/>
      <c r="G415" s="399">
        <f>SUM(G414)</f>
        <v>900</v>
      </c>
    </row>
    <row r="416" spans="1:8">
      <c r="A416" s="375" t="s">
        <v>21</v>
      </c>
      <c r="B416" s="1145" t="s">
        <v>1111</v>
      </c>
      <c r="C416" s="1145"/>
      <c r="D416" s="1145"/>
      <c r="E416" s="1145"/>
      <c r="F416" s="1145"/>
      <c r="G416" s="395">
        <f>SUM(G407:G415)/2</f>
        <v>30900</v>
      </c>
    </row>
    <row r="417" spans="1:8">
      <c r="A417" s="375" t="s">
        <v>22</v>
      </c>
      <c r="B417" s="1145" t="s">
        <v>1112</v>
      </c>
      <c r="C417" s="1145"/>
      <c r="D417" s="1145"/>
      <c r="E417" s="1145"/>
      <c r="F417" s="376">
        <v>0.1</v>
      </c>
      <c r="G417" s="395">
        <f>G416*F417</f>
        <v>3090</v>
      </c>
    </row>
    <row r="418" spans="1:8">
      <c r="A418" s="375" t="s">
        <v>23</v>
      </c>
      <c r="B418" s="1145" t="s">
        <v>184</v>
      </c>
      <c r="C418" s="1145"/>
      <c r="D418" s="1145"/>
      <c r="E418" s="1145"/>
      <c r="F418" s="1145"/>
      <c r="G418" s="395">
        <f>G416+G417</f>
        <v>33990</v>
      </c>
    </row>
    <row r="419" spans="1:8" s="226" customFormat="1">
      <c r="A419" s="248"/>
      <c r="B419" s="249"/>
      <c r="C419" s="240"/>
      <c r="D419" s="240"/>
      <c r="E419" s="250"/>
      <c r="F419" s="254"/>
      <c r="G419" s="396"/>
      <c r="H419" s="222"/>
    </row>
    <row r="420" spans="1:8" s="226" customFormat="1">
      <c r="A420" s="362" t="s">
        <v>437</v>
      </c>
      <c r="B420" s="239" t="s">
        <v>438</v>
      </c>
      <c r="C420" s="240"/>
      <c r="D420" s="240"/>
      <c r="E420" s="241"/>
      <c r="F420" s="242"/>
      <c r="G420" s="396"/>
      <c r="H420" s="222"/>
    </row>
    <row r="421" spans="1:8" ht="30">
      <c r="A421" s="317" t="s">
        <v>73</v>
      </c>
      <c r="B421" s="317" t="s">
        <v>74</v>
      </c>
      <c r="C421" s="317" t="s">
        <v>166</v>
      </c>
      <c r="D421" s="317" t="s">
        <v>78</v>
      </c>
      <c r="E421" s="317" t="s">
        <v>167</v>
      </c>
      <c r="F421" s="317" t="s">
        <v>168</v>
      </c>
      <c r="G421" s="397" t="s">
        <v>169</v>
      </c>
      <c r="H421" s="218"/>
    </row>
    <row r="422" spans="1:8">
      <c r="A422" s="261" t="s">
        <v>17</v>
      </c>
      <c r="B422" s="243" t="s">
        <v>170</v>
      </c>
      <c r="E422" s="252"/>
      <c r="F422" s="253"/>
      <c r="G422" s="394"/>
      <c r="H422" s="218"/>
    </row>
    <row r="423" spans="1:8">
      <c r="B423" s="243" t="s">
        <v>1</v>
      </c>
      <c r="C423" s="261" t="s">
        <v>336</v>
      </c>
      <c r="D423" s="261" t="s">
        <v>31</v>
      </c>
      <c r="E423" s="262">
        <v>0.1429</v>
      </c>
      <c r="F423" s="253">
        <f>VLOOKUP(B423,'HSD PSPN,STR,ARS'!$C$6:F724,4,FALSE)</f>
        <v>100000</v>
      </c>
      <c r="G423" s="394">
        <f>E423*F423</f>
        <v>14290</v>
      </c>
      <c r="H423" s="218"/>
    </row>
    <row r="424" spans="1:8">
      <c r="B424" s="243" t="s">
        <v>4</v>
      </c>
      <c r="C424" s="261" t="s">
        <v>339</v>
      </c>
      <c r="D424" s="261" t="s">
        <v>31</v>
      </c>
      <c r="E424" s="262">
        <v>1.43E-2</v>
      </c>
      <c r="F424" s="253">
        <f>VLOOKUP(B424,'HSD PSPN,STR,ARS'!$C$6:F724,4,FALSE)</f>
        <v>200000</v>
      </c>
      <c r="G424" s="394">
        <f>E424*F424</f>
        <v>2860</v>
      </c>
      <c r="H424" s="218"/>
    </row>
    <row r="425" spans="1:8">
      <c r="A425" s="1144" t="s">
        <v>2171</v>
      </c>
      <c r="B425" s="1144"/>
      <c r="C425" s="1144"/>
      <c r="D425" s="1144"/>
      <c r="E425" s="1144"/>
      <c r="F425" s="1144"/>
      <c r="G425" s="398">
        <f>SUM(G423:G424)</f>
        <v>17150</v>
      </c>
      <c r="H425" s="218"/>
    </row>
    <row r="426" spans="1:8">
      <c r="A426" s="261" t="s">
        <v>19</v>
      </c>
      <c r="B426" s="243" t="s">
        <v>5</v>
      </c>
      <c r="E426" s="252"/>
      <c r="F426" s="253"/>
      <c r="G426" s="394"/>
      <c r="H426" s="218"/>
    </row>
    <row r="427" spans="1:8">
      <c r="A427" s="1144" t="s">
        <v>2176</v>
      </c>
      <c r="B427" s="1144"/>
      <c r="C427" s="1144"/>
      <c r="D427" s="1144"/>
      <c r="E427" s="1144"/>
      <c r="F427" s="1144"/>
      <c r="G427" s="394">
        <f>G426</f>
        <v>0</v>
      </c>
      <c r="H427" s="218"/>
    </row>
    <row r="428" spans="1:8">
      <c r="A428" s="261" t="s">
        <v>20</v>
      </c>
      <c r="B428" s="243" t="s">
        <v>181</v>
      </c>
      <c r="E428" s="252"/>
      <c r="F428" s="253"/>
      <c r="G428" s="394"/>
      <c r="H428" s="218"/>
    </row>
    <row r="429" spans="1:8">
      <c r="A429" s="261"/>
      <c r="B429" s="243" t="s">
        <v>430</v>
      </c>
      <c r="D429" s="244" t="s">
        <v>275</v>
      </c>
      <c r="E429" s="252">
        <v>0.09</v>
      </c>
      <c r="F429" s="253">
        <f>VLOOKUP(B429,'HSD PSPN,STR,ARS'!$C$6:F724,4,FALSE)</f>
        <v>10000</v>
      </c>
      <c r="G429" s="394">
        <f>E429*F429</f>
        <v>900</v>
      </c>
      <c r="H429" s="218"/>
    </row>
    <row r="430" spans="1:8">
      <c r="A430" s="1146" t="s">
        <v>2180</v>
      </c>
      <c r="B430" s="1146"/>
      <c r="C430" s="1146"/>
      <c r="D430" s="1146"/>
      <c r="E430" s="1146"/>
      <c r="F430" s="1146"/>
      <c r="G430" s="399">
        <f>SUM(G429)</f>
        <v>900</v>
      </c>
    </row>
    <row r="431" spans="1:8">
      <c r="A431" s="375" t="s">
        <v>21</v>
      </c>
      <c r="B431" s="1145" t="s">
        <v>1111</v>
      </c>
      <c r="C431" s="1145"/>
      <c r="D431" s="1145"/>
      <c r="E431" s="1145"/>
      <c r="F431" s="1145"/>
      <c r="G431" s="395">
        <f>SUM(G422:G430)/2</f>
        <v>18050</v>
      </c>
    </row>
    <row r="432" spans="1:8">
      <c r="A432" s="375" t="s">
        <v>22</v>
      </c>
      <c r="B432" s="1145" t="s">
        <v>1112</v>
      </c>
      <c r="C432" s="1145"/>
      <c r="D432" s="1145"/>
      <c r="E432" s="1145"/>
      <c r="F432" s="376">
        <v>0.1</v>
      </c>
      <c r="G432" s="395">
        <f>G431*F432</f>
        <v>1805</v>
      </c>
    </row>
    <row r="433" spans="1:8">
      <c r="A433" s="375" t="s">
        <v>23</v>
      </c>
      <c r="B433" s="1145" t="s">
        <v>184</v>
      </c>
      <c r="C433" s="1145"/>
      <c r="D433" s="1145"/>
      <c r="E433" s="1145"/>
      <c r="F433" s="1145"/>
      <c r="G433" s="395">
        <f>G431+G432</f>
        <v>19855</v>
      </c>
    </row>
    <row r="434" spans="1:8" s="226" customFormat="1">
      <c r="A434" s="248"/>
      <c r="B434" s="249"/>
      <c r="C434" s="240"/>
      <c r="D434" s="240"/>
      <c r="E434" s="250"/>
      <c r="F434" s="254"/>
      <c r="G434" s="396"/>
      <c r="H434" s="222"/>
    </row>
    <row r="435" spans="1:8" s="226" customFormat="1">
      <c r="A435" s="362" t="s">
        <v>439</v>
      </c>
      <c r="B435" s="239" t="s">
        <v>440</v>
      </c>
      <c r="C435" s="240"/>
      <c r="D435" s="240"/>
      <c r="E435" s="241"/>
      <c r="F435" s="242"/>
      <c r="G435" s="396"/>
      <c r="H435" s="222"/>
    </row>
    <row r="436" spans="1:8" ht="30">
      <c r="A436" s="317" t="s">
        <v>73</v>
      </c>
      <c r="B436" s="317" t="s">
        <v>74</v>
      </c>
      <c r="C436" s="317" t="s">
        <v>166</v>
      </c>
      <c r="D436" s="317" t="s">
        <v>78</v>
      </c>
      <c r="E436" s="317" t="s">
        <v>167</v>
      </c>
      <c r="F436" s="317" t="s">
        <v>168</v>
      </c>
      <c r="G436" s="397" t="s">
        <v>169</v>
      </c>
      <c r="H436" s="218"/>
    </row>
    <row r="437" spans="1:8">
      <c r="A437" s="261" t="s">
        <v>17</v>
      </c>
      <c r="B437" s="243" t="s">
        <v>170</v>
      </c>
      <c r="E437" s="252"/>
      <c r="F437" s="253"/>
      <c r="G437" s="394"/>
      <c r="H437" s="218"/>
    </row>
    <row r="438" spans="1:8">
      <c r="B438" s="243" t="s">
        <v>1</v>
      </c>
      <c r="C438" s="261" t="s">
        <v>336</v>
      </c>
      <c r="D438" s="261" t="s">
        <v>31</v>
      </c>
      <c r="E438" s="262">
        <v>0.16750000000000001</v>
      </c>
      <c r="F438" s="253">
        <f>VLOOKUP(B438,'HSD PSPN,STR,ARS'!$C$6:F724,4,FALSE)</f>
        <v>100000</v>
      </c>
      <c r="G438" s="394">
        <f>E438*F438</f>
        <v>16750</v>
      </c>
      <c r="H438" s="218"/>
    </row>
    <row r="439" spans="1:8">
      <c r="B439" s="243" t="s">
        <v>4</v>
      </c>
      <c r="C439" s="261" t="s">
        <v>339</v>
      </c>
      <c r="D439" s="261" t="s">
        <v>31</v>
      </c>
      <c r="E439" s="262">
        <v>1.6799999999999999E-2</v>
      </c>
      <c r="F439" s="253">
        <f>VLOOKUP(B439,'HSD PSPN,STR,ARS'!$C$6:F724,4,FALSE)</f>
        <v>200000</v>
      </c>
      <c r="G439" s="394">
        <f>E439*F439</f>
        <v>3360</v>
      </c>
      <c r="H439" s="218"/>
    </row>
    <row r="440" spans="1:8">
      <c r="A440" s="1144" t="s">
        <v>2171</v>
      </c>
      <c r="B440" s="1144"/>
      <c r="C440" s="1144"/>
      <c r="D440" s="1144"/>
      <c r="E440" s="1144"/>
      <c r="F440" s="1144"/>
      <c r="G440" s="398">
        <f>SUM(G438:G439)</f>
        <v>20110</v>
      </c>
      <c r="H440" s="218"/>
    </row>
    <row r="441" spans="1:8">
      <c r="A441" s="261" t="s">
        <v>19</v>
      </c>
      <c r="B441" s="243" t="s">
        <v>5</v>
      </c>
      <c r="E441" s="252"/>
      <c r="F441" s="253"/>
      <c r="G441" s="394"/>
      <c r="H441" s="218"/>
    </row>
    <row r="442" spans="1:8">
      <c r="A442" s="1144" t="s">
        <v>2176</v>
      </c>
      <c r="B442" s="1144"/>
      <c r="C442" s="1144"/>
      <c r="D442" s="1144"/>
      <c r="E442" s="1144"/>
      <c r="F442" s="1144"/>
      <c r="G442" s="394">
        <f>G441</f>
        <v>0</v>
      </c>
      <c r="H442" s="218"/>
    </row>
    <row r="443" spans="1:8">
      <c r="A443" s="261" t="s">
        <v>20</v>
      </c>
      <c r="B443" s="243" t="s">
        <v>181</v>
      </c>
      <c r="E443" s="252"/>
      <c r="F443" s="253"/>
      <c r="G443" s="394"/>
      <c r="H443" s="218"/>
    </row>
    <row r="444" spans="1:8">
      <c r="A444" s="261"/>
      <c r="B444" s="243" t="s">
        <v>430</v>
      </c>
      <c r="D444" s="244" t="s">
        <v>275</v>
      </c>
      <c r="E444" s="252">
        <v>0.14000000000000001</v>
      </c>
      <c r="F444" s="253">
        <f>VLOOKUP(B444,'HSD PSPN,STR,ARS'!$C$6:F724,4,FALSE)</f>
        <v>10000</v>
      </c>
      <c r="G444" s="394">
        <f>E444*F444</f>
        <v>1400.0000000000002</v>
      </c>
      <c r="H444" s="218"/>
    </row>
    <row r="445" spans="1:8">
      <c r="A445" s="1146" t="s">
        <v>2180</v>
      </c>
      <c r="B445" s="1146"/>
      <c r="C445" s="1146"/>
      <c r="D445" s="1146"/>
      <c r="E445" s="1146"/>
      <c r="F445" s="1146"/>
      <c r="G445" s="399">
        <f>SUM(G444)</f>
        <v>1400.0000000000002</v>
      </c>
    </row>
    <row r="446" spans="1:8">
      <c r="A446" s="375" t="s">
        <v>21</v>
      </c>
      <c r="B446" s="1145" t="s">
        <v>1111</v>
      </c>
      <c r="C446" s="1145"/>
      <c r="D446" s="1145"/>
      <c r="E446" s="1145"/>
      <c r="F446" s="1145"/>
      <c r="G446" s="395">
        <f>SUM(G437:G445)/2</f>
        <v>21510</v>
      </c>
    </row>
    <row r="447" spans="1:8">
      <c r="A447" s="375" t="s">
        <v>22</v>
      </c>
      <c r="B447" s="1145" t="s">
        <v>1112</v>
      </c>
      <c r="C447" s="1145"/>
      <c r="D447" s="1145"/>
      <c r="E447" s="1145"/>
      <c r="F447" s="376">
        <v>0.1</v>
      </c>
      <c r="G447" s="395">
        <f>G446*F447</f>
        <v>2151</v>
      </c>
    </row>
    <row r="448" spans="1:8">
      <c r="A448" s="375" t="s">
        <v>23</v>
      </c>
      <c r="B448" s="1145" t="s">
        <v>184</v>
      </c>
      <c r="C448" s="1145"/>
      <c r="D448" s="1145"/>
      <c r="E448" s="1145"/>
      <c r="F448" s="1145"/>
      <c r="G448" s="395">
        <f>G446+G447</f>
        <v>23661</v>
      </c>
    </row>
    <row r="449" spans="1:8" s="226" customFormat="1">
      <c r="A449" s="248"/>
      <c r="B449" s="249"/>
      <c r="C449" s="240"/>
      <c r="D449" s="240"/>
      <c r="E449" s="250"/>
      <c r="F449" s="254"/>
      <c r="G449" s="396"/>
      <c r="H449" s="222"/>
    </row>
    <row r="450" spans="1:8" s="226" customFormat="1">
      <c r="A450" s="362" t="s">
        <v>441</v>
      </c>
      <c r="B450" s="239" t="s">
        <v>442</v>
      </c>
      <c r="C450" s="240"/>
      <c r="D450" s="240"/>
      <c r="E450" s="241"/>
      <c r="F450" s="242"/>
      <c r="G450" s="396"/>
      <c r="H450" s="222"/>
    </row>
    <row r="451" spans="1:8" ht="30">
      <c r="A451" s="317" t="s">
        <v>73</v>
      </c>
      <c r="B451" s="317" t="s">
        <v>74</v>
      </c>
      <c r="C451" s="317" t="s">
        <v>166</v>
      </c>
      <c r="D451" s="317" t="s">
        <v>78</v>
      </c>
      <c r="E451" s="317" t="s">
        <v>167</v>
      </c>
      <c r="F451" s="317" t="s">
        <v>168</v>
      </c>
      <c r="G451" s="397" t="s">
        <v>169</v>
      </c>
      <c r="H451" s="218"/>
    </row>
    <row r="452" spans="1:8">
      <c r="A452" s="261" t="s">
        <v>17</v>
      </c>
      <c r="B452" s="243" t="s">
        <v>170</v>
      </c>
      <c r="E452" s="252"/>
      <c r="F452" s="253"/>
      <c r="G452" s="394"/>
      <c r="H452" s="218"/>
    </row>
    <row r="453" spans="1:8">
      <c r="B453" s="243" t="s">
        <v>1</v>
      </c>
      <c r="C453" s="261" t="s">
        <v>336</v>
      </c>
      <c r="D453" s="261" t="s">
        <v>31</v>
      </c>
      <c r="E453" s="262">
        <v>0.1825</v>
      </c>
      <c r="F453" s="253">
        <f>VLOOKUP(B453,'HSD PSPN,STR,ARS'!$C$6:F724,4,FALSE)</f>
        <v>100000</v>
      </c>
      <c r="G453" s="394">
        <f>E453*F453</f>
        <v>18250</v>
      </c>
      <c r="H453" s="218"/>
    </row>
    <row r="454" spans="1:8">
      <c r="B454" s="243" t="s">
        <v>4</v>
      </c>
      <c r="C454" s="261" t="s">
        <v>339</v>
      </c>
      <c r="D454" s="261" t="s">
        <v>31</v>
      </c>
      <c r="E454" s="262">
        <v>1.8200000000000001E-2</v>
      </c>
      <c r="F454" s="253">
        <f>VLOOKUP(B454,'HSD PSPN,STR,ARS'!$C$6:F724,4,FALSE)</f>
        <v>200000</v>
      </c>
      <c r="G454" s="394">
        <f>E454*F454</f>
        <v>3640</v>
      </c>
      <c r="H454" s="218"/>
    </row>
    <row r="455" spans="1:8">
      <c r="A455" s="1144" t="s">
        <v>2171</v>
      </c>
      <c r="B455" s="1144"/>
      <c r="C455" s="1144"/>
      <c r="D455" s="1144"/>
      <c r="E455" s="1144"/>
      <c r="F455" s="1144"/>
      <c r="G455" s="398">
        <f>SUM(G453:G454)</f>
        <v>21890</v>
      </c>
      <c r="H455" s="218"/>
    </row>
    <row r="456" spans="1:8">
      <c r="A456" s="261" t="s">
        <v>19</v>
      </c>
      <c r="B456" s="243" t="s">
        <v>5</v>
      </c>
      <c r="E456" s="252"/>
      <c r="F456" s="253"/>
      <c r="G456" s="394"/>
      <c r="H456" s="218"/>
    </row>
    <row r="457" spans="1:8">
      <c r="A457" s="1144" t="s">
        <v>2176</v>
      </c>
      <c r="B457" s="1144"/>
      <c r="C457" s="1144"/>
      <c r="D457" s="1144"/>
      <c r="E457" s="1144"/>
      <c r="F457" s="1144"/>
      <c r="G457" s="394">
        <f>G456</f>
        <v>0</v>
      </c>
      <c r="H457" s="218"/>
    </row>
    <row r="458" spans="1:8">
      <c r="A458" s="261" t="s">
        <v>20</v>
      </c>
      <c r="B458" s="243" t="s">
        <v>181</v>
      </c>
      <c r="E458" s="252"/>
      <c r="F458" s="253"/>
      <c r="G458" s="394"/>
      <c r="H458" s="218"/>
    </row>
    <row r="459" spans="1:8">
      <c r="A459" s="261"/>
      <c r="B459" s="243" t="s">
        <v>430</v>
      </c>
      <c r="D459" s="244" t="s">
        <v>275</v>
      </c>
      <c r="E459" s="252">
        <v>0.22</v>
      </c>
      <c r="F459" s="253">
        <f>VLOOKUP(B459,'HSD PSPN,STR,ARS'!$C$6:F724,4,FALSE)</f>
        <v>10000</v>
      </c>
      <c r="G459" s="394">
        <f>E459*F459</f>
        <v>2200</v>
      </c>
      <c r="H459" s="218"/>
    </row>
    <row r="460" spans="1:8">
      <c r="A460" s="1146" t="s">
        <v>2180</v>
      </c>
      <c r="B460" s="1146"/>
      <c r="C460" s="1146"/>
      <c r="D460" s="1146"/>
      <c r="E460" s="1146"/>
      <c r="F460" s="1146"/>
      <c r="G460" s="399">
        <f>SUM(G459)</f>
        <v>2200</v>
      </c>
    </row>
    <row r="461" spans="1:8">
      <c r="A461" s="375" t="s">
        <v>21</v>
      </c>
      <c r="B461" s="1145" t="s">
        <v>1111</v>
      </c>
      <c r="C461" s="1145"/>
      <c r="D461" s="1145"/>
      <c r="E461" s="1145"/>
      <c r="F461" s="1145"/>
      <c r="G461" s="395">
        <f>SUM(G452:G460)/2</f>
        <v>24090</v>
      </c>
    </row>
    <row r="462" spans="1:8">
      <c r="A462" s="375" t="s">
        <v>22</v>
      </c>
      <c r="B462" s="1145" t="s">
        <v>1112</v>
      </c>
      <c r="C462" s="1145"/>
      <c r="D462" s="1145"/>
      <c r="E462" s="1145"/>
      <c r="F462" s="376">
        <v>0.1</v>
      </c>
      <c r="G462" s="395">
        <f>G461*F462</f>
        <v>2409</v>
      </c>
    </row>
    <row r="463" spans="1:8">
      <c r="A463" s="375" t="s">
        <v>23</v>
      </c>
      <c r="B463" s="1145" t="s">
        <v>184</v>
      </c>
      <c r="C463" s="1145"/>
      <c r="D463" s="1145"/>
      <c r="E463" s="1145"/>
      <c r="F463" s="1145"/>
      <c r="G463" s="395">
        <f>G461+G462</f>
        <v>26499</v>
      </c>
    </row>
    <row r="464" spans="1:8" s="226" customFormat="1">
      <c r="A464" s="248"/>
      <c r="B464" s="249"/>
      <c r="C464" s="240"/>
      <c r="D464" s="240"/>
      <c r="E464" s="250"/>
      <c r="F464" s="254"/>
      <c r="G464" s="396"/>
      <c r="H464" s="222"/>
    </row>
    <row r="465" spans="1:8" s="226" customFormat="1">
      <c r="A465" s="362" t="s">
        <v>443</v>
      </c>
      <c r="B465" s="239" t="s">
        <v>444</v>
      </c>
      <c r="C465" s="240"/>
      <c r="D465" s="240"/>
      <c r="E465" s="241"/>
      <c r="F465" s="242"/>
      <c r="G465" s="396"/>
      <c r="H465" s="222"/>
    </row>
    <row r="466" spans="1:8" ht="30">
      <c r="A466" s="317" t="s">
        <v>73</v>
      </c>
      <c r="B466" s="317" t="s">
        <v>74</v>
      </c>
      <c r="C466" s="317" t="s">
        <v>166</v>
      </c>
      <c r="D466" s="317" t="s">
        <v>78</v>
      </c>
      <c r="E466" s="317" t="s">
        <v>167</v>
      </c>
      <c r="F466" s="317" t="s">
        <v>168</v>
      </c>
      <c r="G466" s="397" t="s">
        <v>169</v>
      </c>
      <c r="H466" s="218"/>
    </row>
    <row r="467" spans="1:8">
      <c r="A467" s="261" t="s">
        <v>17</v>
      </c>
      <c r="B467" s="243" t="s">
        <v>170</v>
      </c>
      <c r="E467" s="252"/>
      <c r="F467" s="253"/>
      <c r="G467" s="394"/>
      <c r="H467" s="218"/>
    </row>
    <row r="468" spans="1:8">
      <c r="B468" s="243" t="s">
        <v>1</v>
      </c>
      <c r="C468" s="261" t="s">
        <v>336</v>
      </c>
      <c r="D468" s="261" t="s">
        <v>31</v>
      </c>
      <c r="E468" s="262">
        <v>0.26129999999999998</v>
      </c>
      <c r="F468" s="253">
        <f>VLOOKUP(B468,'HSD PSPN,STR,ARS'!$C$6:F724,4,FALSE)</f>
        <v>100000</v>
      </c>
      <c r="G468" s="394">
        <f>E468*F468</f>
        <v>26129.999999999996</v>
      </c>
      <c r="H468" s="218"/>
    </row>
    <row r="469" spans="1:8">
      <c r="B469" s="243" t="s">
        <v>4</v>
      </c>
      <c r="C469" s="261" t="s">
        <v>339</v>
      </c>
      <c r="D469" s="261" t="s">
        <v>31</v>
      </c>
      <c r="E469" s="262">
        <v>2.6100000000000002E-2</v>
      </c>
      <c r="F469" s="253">
        <f>VLOOKUP(B469,'HSD PSPN,STR,ARS'!$C$6:F724,4,FALSE)</f>
        <v>200000</v>
      </c>
      <c r="G469" s="394">
        <f>E469*F469</f>
        <v>5220</v>
      </c>
      <c r="H469" s="218"/>
    </row>
    <row r="470" spans="1:8">
      <c r="A470" s="1144" t="s">
        <v>2171</v>
      </c>
      <c r="B470" s="1144"/>
      <c r="C470" s="1144"/>
      <c r="D470" s="1144"/>
      <c r="E470" s="1144"/>
      <c r="F470" s="1144"/>
      <c r="G470" s="398">
        <f>SUM(G468:G469)</f>
        <v>31349.999999999996</v>
      </c>
      <c r="H470" s="218"/>
    </row>
    <row r="471" spans="1:8">
      <c r="A471" s="261" t="s">
        <v>19</v>
      </c>
      <c r="B471" s="243" t="s">
        <v>5</v>
      </c>
      <c r="E471" s="252"/>
      <c r="F471" s="253"/>
      <c r="G471" s="394"/>
      <c r="H471" s="218"/>
    </row>
    <row r="472" spans="1:8">
      <c r="A472" s="1144" t="s">
        <v>2176</v>
      </c>
      <c r="B472" s="1144"/>
      <c r="C472" s="1144"/>
      <c r="D472" s="1144"/>
      <c r="E472" s="1144"/>
      <c r="F472" s="1144"/>
      <c r="G472" s="394">
        <f>G471</f>
        <v>0</v>
      </c>
      <c r="H472" s="218"/>
    </row>
    <row r="473" spans="1:8">
      <c r="A473" s="261" t="s">
        <v>20</v>
      </c>
      <c r="B473" s="243" t="s">
        <v>181</v>
      </c>
      <c r="E473" s="252"/>
      <c r="F473" s="253"/>
      <c r="G473" s="394"/>
      <c r="H473" s="218"/>
    </row>
    <row r="474" spans="1:8">
      <c r="A474" s="261"/>
      <c r="B474" s="243" t="s">
        <v>430</v>
      </c>
      <c r="D474" s="244" t="s">
        <v>275</v>
      </c>
      <c r="E474" s="252">
        <v>0.35</v>
      </c>
      <c r="F474" s="253">
        <f>VLOOKUP(B474,'HSD PSPN,STR,ARS'!$C$6:F724,4,FALSE)</f>
        <v>10000</v>
      </c>
      <c r="G474" s="394">
        <f>E474*F474</f>
        <v>3500</v>
      </c>
      <c r="H474" s="218"/>
    </row>
    <row r="475" spans="1:8">
      <c r="A475" s="1146" t="s">
        <v>2180</v>
      </c>
      <c r="B475" s="1146"/>
      <c r="C475" s="1146"/>
      <c r="D475" s="1146"/>
      <c r="E475" s="1146"/>
      <c r="F475" s="1146"/>
      <c r="G475" s="399">
        <f>SUM(G474)</f>
        <v>3500</v>
      </c>
    </row>
    <row r="476" spans="1:8">
      <c r="A476" s="375" t="s">
        <v>21</v>
      </c>
      <c r="B476" s="1145" t="s">
        <v>1111</v>
      </c>
      <c r="C476" s="1145"/>
      <c r="D476" s="1145"/>
      <c r="E476" s="1145"/>
      <c r="F476" s="1145"/>
      <c r="G476" s="395">
        <f>SUM(G467:G475)/2</f>
        <v>34850</v>
      </c>
    </row>
    <row r="477" spans="1:8">
      <c r="A477" s="375" t="s">
        <v>22</v>
      </c>
      <c r="B477" s="1145" t="s">
        <v>1112</v>
      </c>
      <c r="C477" s="1145"/>
      <c r="D477" s="1145"/>
      <c r="E477" s="1145"/>
      <c r="F477" s="376">
        <v>0.1</v>
      </c>
      <c r="G477" s="395">
        <f>G476*F477</f>
        <v>3485</v>
      </c>
    </row>
    <row r="478" spans="1:8">
      <c r="A478" s="375" t="s">
        <v>23</v>
      </c>
      <c r="B478" s="1145" t="s">
        <v>184</v>
      </c>
      <c r="C478" s="1145"/>
      <c r="D478" s="1145"/>
      <c r="E478" s="1145"/>
      <c r="F478" s="1145"/>
      <c r="G478" s="395">
        <f>G476+G477</f>
        <v>38335</v>
      </c>
    </row>
    <row r="479" spans="1:8" s="226" customFormat="1">
      <c r="A479" s="248"/>
      <c r="B479" s="249"/>
      <c r="C479" s="240"/>
      <c r="D479" s="240"/>
      <c r="E479" s="250"/>
      <c r="F479" s="254"/>
      <c r="G479" s="396"/>
      <c r="H479" s="222"/>
    </row>
    <row r="480" spans="1:8" s="226" customFormat="1">
      <c r="A480" s="362" t="s">
        <v>445</v>
      </c>
      <c r="B480" s="239" t="s">
        <v>446</v>
      </c>
      <c r="C480" s="240"/>
      <c r="D480" s="240"/>
      <c r="E480" s="241"/>
      <c r="F480" s="242"/>
      <c r="G480" s="396"/>
      <c r="H480" s="222"/>
    </row>
    <row r="481" spans="1:8" ht="30">
      <c r="A481" s="317" t="s">
        <v>73</v>
      </c>
      <c r="B481" s="317" t="s">
        <v>74</v>
      </c>
      <c r="C481" s="317" t="s">
        <v>166</v>
      </c>
      <c r="D481" s="317" t="s">
        <v>78</v>
      </c>
      <c r="E481" s="317" t="s">
        <v>167</v>
      </c>
      <c r="F481" s="317" t="s">
        <v>168</v>
      </c>
      <c r="G481" s="397" t="s">
        <v>169</v>
      </c>
      <c r="H481" s="218"/>
    </row>
    <row r="482" spans="1:8">
      <c r="A482" s="261" t="s">
        <v>17</v>
      </c>
      <c r="B482" s="243" t="s">
        <v>170</v>
      </c>
      <c r="E482" s="252"/>
      <c r="F482" s="253"/>
      <c r="G482" s="394"/>
      <c r="H482" s="218"/>
    </row>
    <row r="483" spans="1:8">
      <c r="B483" s="243" t="s">
        <v>1</v>
      </c>
      <c r="C483" s="261" t="s">
        <v>336</v>
      </c>
      <c r="D483" s="261" t="s">
        <v>31</v>
      </c>
      <c r="E483" s="262">
        <v>0.34329999999999999</v>
      </c>
      <c r="F483" s="253">
        <f>VLOOKUP(B483,'HSD PSPN,STR,ARS'!$C$6:F724,4,FALSE)</f>
        <v>100000</v>
      </c>
      <c r="G483" s="394">
        <f>E483*F483</f>
        <v>34330</v>
      </c>
      <c r="H483" s="218"/>
    </row>
    <row r="484" spans="1:8">
      <c r="B484" s="243" t="s">
        <v>4</v>
      </c>
      <c r="C484" s="261" t="s">
        <v>339</v>
      </c>
      <c r="D484" s="261" t="s">
        <v>31</v>
      </c>
      <c r="E484" s="262">
        <v>3.4299999999999997E-2</v>
      </c>
      <c r="F484" s="253">
        <f>VLOOKUP(B484,'HSD PSPN,STR,ARS'!$C$6:F724,4,FALSE)</f>
        <v>200000</v>
      </c>
      <c r="G484" s="394">
        <f>E484*F484</f>
        <v>6859.9999999999991</v>
      </c>
      <c r="H484" s="218"/>
    </row>
    <row r="485" spans="1:8">
      <c r="A485" s="1144" t="s">
        <v>2171</v>
      </c>
      <c r="B485" s="1144"/>
      <c r="C485" s="1144"/>
      <c r="D485" s="1144"/>
      <c r="E485" s="1144"/>
      <c r="F485" s="1144"/>
      <c r="G485" s="398">
        <f>SUM(G483:G484)</f>
        <v>41190</v>
      </c>
      <c r="H485" s="218"/>
    </row>
    <row r="486" spans="1:8">
      <c r="A486" s="261" t="s">
        <v>19</v>
      </c>
      <c r="B486" s="243" t="s">
        <v>5</v>
      </c>
      <c r="E486" s="252"/>
      <c r="F486" s="253"/>
      <c r="G486" s="394"/>
      <c r="H486" s="218"/>
    </row>
    <row r="487" spans="1:8">
      <c r="A487" s="1144" t="s">
        <v>2176</v>
      </c>
      <c r="B487" s="1144"/>
      <c r="C487" s="1144"/>
      <c r="D487" s="1144"/>
      <c r="E487" s="1144"/>
      <c r="F487" s="1144"/>
      <c r="G487" s="394">
        <f>G486</f>
        <v>0</v>
      </c>
      <c r="H487" s="218"/>
    </row>
    <row r="488" spans="1:8">
      <c r="A488" s="261" t="s">
        <v>20</v>
      </c>
      <c r="B488" s="243" t="s">
        <v>181</v>
      </c>
      <c r="E488" s="252"/>
      <c r="F488" s="253"/>
      <c r="G488" s="394"/>
      <c r="H488" s="218"/>
    </row>
    <row r="489" spans="1:8">
      <c r="A489" s="261"/>
      <c r="B489" s="243" t="s">
        <v>430</v>
      </c>
      <c r="D489" s="244" t="s">
        <v>275</v>
      </c>
      <c r="E489" s="252">
        <v>0.52400000000000002</v>
      </c>
      <c r="F489" s="253">
        <f>VLOOKUP(B489,'HSD PSPN,STR,ARS'!$C$6:F724,4,FALSE)</f>
        <v>10000</v>
      </c>
      <c r="G489" s="394">
        <f>E489*F489</f>
        <v>5240</v>
      </c>
      <c r="H489" s="218"/>
    </row>
    <row r="490" spans="1:8">
      <c r="A490" s="1146" t="s">
        <v>2180</v>
      </c>
      <c r="B490" s="1146"/>
      <c r="C490" s="1146"/>
      <c r="D490" s="1146"/>
      <c r="E490" s="1146"/>
      <c r="F490" s="1146"/>
      <c r="G490" s="399">
        <f>SUM(G489)</f>
        <v>5240</v>
      </c>
    </row>
    <row r="491" spans="1:8">
      <c r="A491" s="375" t="s">
        <v>21</v>
      </c>
      <c r="B491" s="1145" t="s">
        <v>1111</v>
      </c>
      <c r="C491" s="1145"/>
      <c r="D491" s="1145"/>
      <c r="E491" s="1145"/>
      <c r="F491" s="1145"/>
      <c r="G491" s="395">
        <f>SUM(G482:G490)/2</f>
        <v>46430</v>
      </c>
    </row>
    <row r="492" spans="1:8">
      <c r="A492" s="375" t="s">
        <v>22</v>
      </c>
      <c r="B492" s="1145" t="s">
        <v>1112</v>
      </c>
      <c r="C492" s="1145"/>
      <c r="D492" s="1145"/>
      <c r="E492" s="1145"/>
      <c r="F492" s="376">
        <v>0.1</v>
      </c>
      <c r="G492" s="395">
        <f>G491*F492</f>
        <v>4643</v>
      </c>
    </row>
    <row r="493" spans="1:8">
      <c r="A493" s="375" t="s">
        <v>23</v>
      </c>
      <c r="B493" s="1145" t="s">
        <v>184</v>
      </c>
      <c r="C493" s="1145"/>
      <c r="D493" s="1145"/>
      <c r="E493" s="1145"/>
      <c r="F493" s="1145"/>
      <c r="G493" s="395">
        <f>G491+G492</f>
        <v>51073</v>
      </c>
    </row>
    <row r="494" spans="1:8" s="226" customFormat="1">
      <c r="A494" s="248"/>
      <c r="B494" s="249"/>
      <c r="C494" s="240"/>
      <c r="D494" s="240"/>
      <c r="E494" s="250"/>
      <c r="F494" s="254"/>
      <c r="G494" s="396"/>
      <c r="H494" s="222"/>
    </row>
    <row r="495" spans="1:8" s="226" customFormat="1">
      <c r="A495" s="362" t="s">
        <v>447</v>
      </c>
      <c r="B495" s="239" t="s">
        <v>448</v>
      </c>
      <c r="C495" s="240"/>
      <c r="D495" s="240"/>
      <c r="E495" s="241"/>
      <c r="F495" s="242"/>
      <c r="G495" s="396"/>
      <c r="H495" s="222"/>
    </row>
    <row r="496" spans="1:8" ht="30">
      <c r="A496" s="317" t="s">
        <v>73</v>
      </c>
      <c r="B496" s="317" t="s">
        <v>74</v>
      </c>
      <c r="C496" s="317" t="s">
        <v>166</v>
      </c>
      <c r="D496" s="317" t="s">
        <v>78</v>
      </c>
      <c r="E496" s="317" t="s">
        <v>167</v>
      </c>
      <c r="F496" s="317" t="s">
        <v>168</v>
      </c>
      <c r="G496" s="397" t="s">
        <v>169</v>
      </c>
      <c r="H496" s="218"/>
    </row>
    <row r="497" spans="1:8">
      <c r="A497" s="261" t="s">
        <v>17</v>
      </c>
      <c r="B497" s="243" t="s">
        <v>170</v>
      </c>
      <c r="E497" s="252"/>
      <c r="F497" s="253"/>
      <c r="G497" s="394"/>
      <c r="H497" s="218"/>
    </row>
    <row r="498" spans="1:8">
      <c r="B498" s="243" t="s">
        <v>1</v>
      </c>
      <c r="C498" s="261" t="s">
        <v>336</v>
      </c>
      <c r="D498" s="261" t="s">
        <v>31</v>
      </c>
      <c r="E498" s="262">
        <v>0.1507</v>
      </c>
      <c r="F498" s="253">
        <f>VLOOKUP(B498,'HSD PSPN,STR,ARS'!$C$6:F724,4,FALSE)</f>
        <v>100000</v>
      </c>
      <c r="G498" s="394">
        <f>E498*F498</f>
        <v>15070</v>
      </c>
      <c r="H498" s="218"/>
    </row>
    <row r="499" spans="1:8">
      <c r="B499" s="243" t="s">
        <v>4</v>
      </c>
      <c r="C499" s="261" t="s">
        <v>339</v>
      </c>
      <c r="D499" s="261" t="s">
        <v>31</v>
      </c>
      <c r="E499" s="262">
        <v>1.5100000000000001E-2</v>
      </c>
      <c r="F499" s="253">
        <f>VLOOKUP(B499,'HSD PSPN,STR,ARS'!$C$6:F724,4,FALSE)</f>
        <v>200000</v>
      </c>
      <c r="G499" s="394">
        <f>E499*F499</f>
        <v>3020</v>
      </c>
      <c r="H499" s="218"/>
    </row>
    <row r="500" spans="1:8">
      <c r="A500" s="1144" t="s">
        <v>2171</v>
      </c>
      <c r="B500" s="1144"/>
      <c r="C500" s="1144"/>
      <c r="D500" s="1144"/>
      <c r="E500" s="1144"/>
      <c r="F500" s="1144"/>
      <c r="G500" s="398">
        <f>SUM(G498:G499)</f>
        <v>18090</v>
      </c>
      <c r="H500" s="218"/>
    </row>
    <row r="501" spans="1:8">
      <c r="A501" s="261" t="s">
        <v>19</v>
      </c>
      <c r="B501" s="243" t="s">
        <v>5</v>
      </c>
      <c r="E501" s="252"/>
      <c r="F501" s="253"/>
      <c r="G501" s="394"/>
      <c r="H501" s="218"/>
    </row>
    <row r="502" spans="1:8">
      <c r="A502" s="1144" t="s">
        <v>2176</v>
      </c>
      <c r="B502" s="1144"/>
      <c r="C502" s="1144"/>
      <c r="D502" s="1144"/>
      <c r="E502" s="1144"/>
      <c r="F502" s="1144"/>
      <c r="G502" s="394">
        <f>G501</f>
        <v>0</v>
      </c>
      <c r="H502" s="218"/>
    </row>
    <row r="503" spans="1:8">
      <c r="A503" s="261" t="s">
        <v>20</v>
      </c>
      <c r="B503" s="243" t="s">
        <v>181</v>
      </c>
      <c r="E503" s="252"/>
      <c r="F503" s="253"/>
      <c r="G503" s="394"/>
      <c r="H503" s="218"/>
    </row>
    <row r="504" spans="1:8">
      <c r="A504" s="261"/>
      <c r="B504" s="243" t="s">
        <v>430</v>
      </c>
      <c r="D504" s="244" t="s">
        <v>275</v>
      </c>
      <c r="E504" s="252">
        <v>0.09</v>
      </c>
      <c r="F504" s="253">
        <f>VLOOKUP(B504,'HSD PSPN,STR,ARS'!$C$6:F724,4,FALSE)</f>
        <v>10000</v>
      </c>
      <c r="G504" s="394">
        <f>E504*F504</f>
        <v>900</v>
      </c>
      <c r="H504" s="218"/>
    </row>
    <row r="505" spans="1:8">
      <c r="A505" s="1146" t="s">
        <v>2180</v>
      </c>
      <c r="B505" s="1146"/>
      <c r="C505" s="1146"/>
      <c r="D505" s="1146"/>
      <c r="E505" s="1146"/>
      <c r="F505" s="1146"/>
      <c r="G505" s="399">
        <f>SUM(G504)</f>
        <v>900</v>
      </c>
    </row>
    <row r="506" spans="1:8">
      <c r="A506" s="375" t="s">
        <v>21</v>
      </c>
      <c r="B506" s="1145" t="s">
        <v>1111</v>
      </c>
      <c r="C506" s="1145"/>
      <c r="D506" s="1145"/>
      <c r="E506" s="1145"/>
      <c r="F506" s="1145"/>
      <c r="G506" s="395">
        <f>SUM(G497:G505)/2</f>
        <v>18990</v>
      </c>
    </row>
    <row r="507" spans="1:8">
      <c r="A507" s="375" t="s">
        <v>22</v>
      </c>
      <c r="B507" s="1145" t="s">
        <v>1112</v>
      </c>
      <c r="C507" s="1145"/>
      <c r="D507" s="1145"/>
      <c r="E507" s="1145"/>
      <c r="F507" s="376">
        <v>0.1</v>
      </c>
      <c r="G507" s="395">
        <f>G506*F507</f>
        <v>1899</v>
      </c>
    </row>
    <row r="508" spans="1:8">
      <c r="A508" s="375" t="s">
        <v>23</v>
      </c>
      <c r="B508" s="1145" t="s">
        <v>184</v>
      </c>
      <c r="C508" s="1145"/>
      <c r="D508" s="1145"/>
      <c r="E508" s="1145"/>
      <c r="F508" s="1145"/>
      <c r="G508" s="395">
        <f>G506+G507</f>
        <v>20889</v>
      </c>
    </row>
    <row r="509" spans="1:8" s="226" customFormat="1">
      <c r="A509" s="248"/>
      <c r="B509" s="249"/>
      <c r="C509" s="240"/>
      <c r="D509" s="240"/>
      <c r="E509" s="250"/>
      <c r="F509" s="254"/>
      <c r="G509" s="396"/>
      <c r="H509" s="222"/>
    </row>
    <row r="510" spans="1:8" s="226" customFormat="1">
      <c r="A510" s="362" t="s">
        <v>449</v>
      </c>
      <c r="B510" s="239" t="s">
        <v>450</v>
      </c>
      <c r="C510" s="240"/>
      <c r="D510" s="240"/>
      <c r="E510" s="241"/>
      <c r="F510" s="242"/>
      <c r="G510" s="396"/>
      <c r="H510" s="222"/>
    </row>
    <row r="511" spans="1:8" ht="30">
      <c r="A511" s="317" t="s">
        <v>73</v>
      </c>
      <c r="B511" s="317" t="s">
        <v>74</v>
      </c>
      <c r="C511" s="317" t="s">
        <v>166</v>
      </c>
      <c r="D511" s="317" t="s">
        <v>78</v>
      </c>
      <c r="E511" s="317" t="s">
        <v>167</v>
      </c>
      <c r="F511" s="317" t="s">
        <v>168</v>
      </c>
      <c r="G511" s="397" t="s">
        <v>169</v>
      </c>
      <c r="H511" s="218"/>
    </row>
    <row r="512" spans="1:8">
      <c r="A512" s="261" t="s">
        <v>17</v>
      </c>
      <c r="B512" s="243" t="s">
        <v>170</v>
      </c>
      <c r="E512" s="252"/>
      <c r="F512" s="253"/>
      <c r="G512" s="394"/>
      <c r="H512" s="218"/>
    </row>
    <row r="513" spans="1:8">
      <c r="B513" s="243" t="s">
        <v>1</v>
      </c>
      <c r="C513" s="261" t="s">
        <v>336</v>
      </c>
      <c r="D513" s="261" t="s">
        <v>31</v>
      </c>
      <c r="E513" s="262">
        <v>0.2495</v>
      </c>
      <c r="F513" s="253">
        <f>VLOOKUP(B513,'HSD PSPN,STR,ARS'!$C$6:F724,4,FALSE)</f>
        <v>100000</v>
      </c>
      <c r="G513" s="394">
        <f>E513*F513</f>
        <v>24950</v>
      </c>
      <c r="H513" s="218"/>
    </row>
    <row r="514" spans="1:8">
      <c r="B514" s="243" t="s">
        <v>4</v>
      </c>
      <c r="C514" s="261" t="s">
        <v>339</v>
      </c>
      <c r="D514" s="261" t="s">
        <v>31</v>
      </c>
      <c r="E514" s="262">
        <v>2.5000000000000001E-2</v>
      </c>
      <c r="F514" s="253">
        <f>VLOOKUP(B514,'HSD PSPN,STR,ARS'!$C$6:F724,4,FALSE)</f>
        <v>200000</v>
      </c>
      <c r="G514" s="394">
        <f>E514*F514</f>
        <v>5000</v>
      </c>
      <c r="H514" s="218"/>
    </row>
    <row r="515" spans="1:8">
      <c r="A515" s="1144" t="s">
        <v>2171</v>
      </c>
      <c r="B515" s="1144"/>
      <c r="C515" s="1144"/>
      <c r="D515" s="1144"/>
      <c r="E515" s="1144"/>
      <c r="F515" s="1144"/>
      <c r="G515" s="398">
        <f>SUM(G513:G514)</f>
        <v>29950</v>
      </c>
      <c r="H515" s="218"/>
    </row>
    <row r="516" spans="1:8">
      <c r="A516" s="261" t="s">
        <v>19</v>
      </c>
      <c r="B516" s="243" t="s">
        <v>5</v>
      </c>
      <c r="E516" s="252"/>
      <c r="F516" s="253"/>
      <c r="G516" s="394"/>
      <c r="H516" s="218"/>
    </row>
    <row r="517" spans="1:8">
      <c r="A517" s="1144" t="s">
        <v>2176</v>
      </c>
      <c r="B517" s="1144"/>
      <c r="C517" s="1144"/>
      <c r="D517" s="1144"/>
      <c r="E517" s="1144"/>
      <c r="F517" s="1144"/>
      <c r="G517" s="394">
        <f>G516</f>
        <v>0</v>
      </c>
      <c r="H517" s="218"/>
    </row>
    <row r="518" spans="1:8">
      <c r="A518" s="261" t="s">
        <v>20</v>
      </c>
      <c r="B518" s="243" t="s">
        <v>181</v>
      </c>
      <c r="E518" s="252"/>
      <c r="F518" s="253"/>
      <c r="G518" s="394"/>
      <c r="H518" s="218"/>
    </row>
    <row r="519" spans="1:8">
      <c r="A519" s="261"/>
      <c r="B519" s="243" t="s">
        <v>430</v>
      </c>
      <c r="D519" s="244" t="s">
        <v>275</v>
      </c>
      <c r="E519" s="252">
        <v>0.14000000000000001</v>
      </c>
      <c r="F519" s="253">
        <f>VLOOKUP(B519,'HSD PSPN,STR,ARS'!$C$6:F724,4,FALSE)</f>
        <v>10000</v>
      </c>
      <c r="G519" s="394">
        <f>E519*F519</f>
        <v>1400.0000000000002</v>
      </c>
      <c r="H519" s="218"/>
    </row>
    <row r="520" spans="1:8">
      <c r="A520" s="1146" t="s">
        <v>2180</v>
      </c>
      <c r="B520" s="1146"/>
      <c r="C520" s="1146"/>
      <c r="D520" s="1146"/>
      <c r="E520" s="1146"/>
      <c r="F520" s="1146"/>
      <c r="G520" s="399">
        <f>SUM(G519)</f>
        <v>1400.0000000000002</v>
      </c>
    </row>
    <row r="521" spans="1:8">
      <c r="A521" s="375" t="s">
        <v>21</v>
      </c>
      <c r="B521" s="1145" t="s">
        <v>1111</v>
      </c>
      <c r="C521" s="1145"/>
      <c r="D521" s="1145"/>
      <c r="E521" s="1145"/>
      <c r="F521" s="1145"/>
      <c r="G521" s="395">
        <f>SUM(G512:G520)/2</f>
        <v>31350</v>
      </c>
    </row>
    <row r="522" spans="1:8">
      <c r="A522" s="375" t="s">
        <v>22</v>
      </c>
      <c r="B522" s="1145" t="s">
        <v>1112</v>
      </c>
      <c r="C522" s="1145"/>
      <c r="D522" s="1145"/>
      <c r="E522" s="1145"/>
      <c r="F522" s="376">
        <v>0.1</v>
      </c>
      <c r="G522" s="395">
        <f>G521*F522</f>
        <v>3135</v>
      </c>
    </row>
    <row r="523" spans="1:8">
      <c r="A523" s="375" t="s">
        <v>23</v>
      </c>
      <c r="B523" s="1145" t="s">
        <v>184</v>
      </c>
      <c r="C523" s="1145"/>
      <c r="D523" s="1145"/>
      <c r="E523" s="1145"/>
      <c r="F523" s="1145"/>
      <c r="G523" s="395">
        <f>G521+G522</f>
        <v>34485</v>
      </c>
    </row>
    <row r="524" spans="1:8" s="226" customFormat="1">
      <c r="A524" s="248"/>
      <c r="B524" s="249"/>
      <c r="C524" s="240"/>
      <c r="D524" s="240"/>
      <c r="E524" s="250"/>
      <c r="F524" s="254"/>
      <c r="G524" s="396"/>
      <c r="H524" s="222"/>
    </row>
    <row r="525" spans="1:8" s="226" customFormat="1">
      <c r="A525" s="362" t="s">
        <v>451</v>
      </c>
      <c r="B525" s="239" t="s">
        <v>452</v>
      </c>
      <c r="C525" s="240"/>
      <c r="D525" s="240"/>
      <c r="E525" s="241"/>
      <c r="F525" s="242"/>
      <c r="G525" s="396"/>
      <c r="H525" s="222"/>
    </row>
    <row r="526" spans="1:8" ht="30">
      <c r="A526" s="317" t="s">
        <v>73</v>
      </c>
      <c r="B526" s="317" t="s">
        <v>74</v>
      </c>
      <c r="C526" s="317" t="s">
        <v>166</v>
      </c>
      <c r="D526" s="317" t="s">
        <v>78</v>
      </c>
      <c r="E526" s="317" t="s">
        <v>167</v>
      </c>
      <c r="F526" s="317" t="s">
        <v>168</v>
      </c>
      <c r="G526" s="397" t="s">
        <v>169</v>
      </c>
      <c r="H526" s="218"/>
    </row>
    <row r="527" spans="1:8">
      <c r="A527" s="261" t="s">
        <v>17</v>
      </c>
      <c r="B527" s="243" t="s">
        <v>170</v>
      </c>
      <c r="E527" s="252"/>
      <c r="F527" s="253"/>
      <c r="G527" s="394"/>
      <c r="H527" s="218"/>
    </row>
    <row r="528" spans="1:8">
      <c r="B528" s="243" t="s">
        <v>1</v>
      </c>
      <c r="C528" s="261" t="s">
        <v>336</v>
      </c>
      <c r="D528" s="261" t="s">
        <v>31</v>
      </c>
      <c r="E528" s="262">
        <v>0.30830000000000002</v>
      </c>
      <c r="F528" s="253">
        <f>VLOOKUP(B528,'HSD PSPN,STR,ARS'!$C$6:F724,4,FALSE)</f>
        <v>100000</v>
      </c>
      <c r="G528" s="394">
        <f>E528*F528</f>
        <v>30830.000000000004</v>
      </c>
      <c r="H528" s="218"/>
    </row>
    <row r="529" spans="1:8">
      <c r="B529" s="243" t="s">
        <v>4</v>
      </c>
      <c r="C529" s="261" t="s">
        <v>339</v>
      </c>
      <c r="D529" s="261" t="s">
        <v>31</v>
      </c>
      <c r="E529" s="262">
        <v>3.0800000000000001E-2</v>
      </c>
      <c r="F529" s="253">
        <f>VLOOKUP(B529,'HSD PSPN,STR,ARS'!$C$6:F724,4,FALSE)</f>
        <v>200000</v>
      </c>
      <c r="G529" s="394">
        <f>E529*F529</f>
        <v>6160</v>
      </c>
      <c r="H529" s="218"/>
    </row>
    <row r="530" spans="1:8">
      <c r="A530" s="1144" t="s">
        <v>2171</v>
      </c>
      <c r="B530" s="1144"/>
      <c r="C530" s="1144"/>
      <c r="D530" s="1144"/>
      <c r="E530" s="1144"/>
      <c r="F530" s="1144"/>
      <c r="G530" s="398">
        <f>SUM(G528:G529)</f>
        <v>36990</v>
      </c>
      <c r="H530" s="218"/>
    </row>
    <row r="531" spans="1:8">
      <c r="A531" s="261" t="s">
        <v>19</v>
      </c>
      <c r="B531" s="243" t="s">
        <v>5</v>
      </c>
      <c r="E531" s="252"/>
      <c r="F531" s="253"/>
      <c r="G531" s="394"/>
      <c r="H531" s="218"/>
    </row>
    <row r="532" spans="1:8">
      <c r="A532" s="1144" t="s">
        <v>2176</v>
      </c>
      <c r="B532" s="1144"/>
      <c r="C532" s="1144"/>
      <c r="D532" s="1144"/>
      <c r="E532" s="1144"/>
      <c r="F532" s="1144"/>
      <c r="G532" s="394">
        <f>G531</f>
        <v>0</v>
      </c>
      <c r="H532" s="218"/>
    </row>
    <row r="533" spans="1:8">
      <c r="A533" s="261" t="s">
        <v>20</v>
      </c>
      <c r="B533" s="243" t="s">
        <v>181</v>
      </c>
      <c r="E533" s="252"/>
      <c r="F533" s="253"/>
      <c r="G533" s="394"/>
      <c r="H533" s="218"/>
    </row>
    <row r="534" spans="1:8">
      <c r="A534" s="261"/>
      <c r="B534" s="243" t="s">
        <v>430</v>
      </c>
      <c r="D534" s="244" t="s">
        <v>275</v>
      </c>
      <c r="E534" s="252">
        <v>0.22</v>
      </c>
      <c r="F534" s="253">
        <f>VLOOKUP(B534,'HSD PSPN,STR,ARS'!$C$6:F724,4,FALSE)</f>
        <v>10000</v>
      </c>
      <c r="G534" s="394">
        <f>E534*F534</f>
        <v>2200</v>
      </c>
      <c r="H534" s="218"/>
    </row>
    <row r="535" spans="1:8">
      <c r="A535" s="1146" t="s">
        <v>2180</v>
      </c>
      <c r="B535" s="1146"/>
      <c r="C535" s="1146"/>
      <c r="D535" s="1146"/>
      <c r="E535" s="1146"/>
      <c r="F535" s="1146"/>
      <c r="G535" s="399">
        <f>SUM(G534)</f>
        <v>2200</v>
      </c>
      <c r="H535" s="218"/>
    </row>
    <row r="536" spans="1:8">
      <c r="A536" s="375" t="s">
        <v>21</v>
      </c>
      <c r="B536" s="1145" t="s">
        <v>1111</v>
      </c>
      <c r="C536" s="1145"/>
      <c r="D536" s="1145"/>
      <c r="E536" s="1145"/>
      <c r="F536" s="1145"/>
      <c r="G536" s="395">
        <f>SUM(G527:G535)/2</f>
        <v>39190</v>
      </c>
      <c r="H536" s="218"/>
    </row>
    <row r="537" spans="1:8">
      <c r="A537" s="375" t="s">
        <v>22</v>
      </c>
      <c r="B537" s="1145" t="s">
        <v>1112</v>
      </c>
      <c r="C537" s="1145"/>
      <c r="D537" s="1145"/>
      <c r="E537" s="1145"/>
      <c r="F537" s="376">
        <v>0.1</v>
      </c>
      <c r="G537" s="395">
        <f>G536*F537</f>
        <v>3919</v>
      </c>
      <c r="H537" s="218"/>
    </row>
    <row r="538" spans="1:8">
      <c r="A538" s="375" t="s">
        <v>23</v>
      </c>
      <c r="B538" s="1145" t="s">
        <v>184</v>
      </c>
      <c r="C538" s="1145"/>
      <c r="D538" s="1145"/>
      <c r="E538" s="1145"/>
      <c r="F538" s="1145"/>
      <c r="G538" s="395">
        <f>G536+G537</f>
        <v>43109</v>
      </c>
      <c r="H538" s="218"/>
    </row>
    <row r="539" spans="1:8" s="226" customFormat="1">
      <c r="A539" s="248"/>
      <c r="B539" s="249"/>
      <c r="C539" s="240"/>
      <c r="D539" s="240"/>
      <c r="E539" s="250"/>
      <c r="F539" s="254"/>
      <c r="G539" s="396"/>
      <c r="H539" s="222"/>
    </row>
    <row r="540" spans="1:8" s="226" customFormat="1">
      <c r="A540" s="362" t="s">
        <v>453</v>
      </c>
      <c r="B540" s="239" t="s">
        <v>454</v>
      </c>
      <c r="C540" s="240"/>
      <c r="D540" s="240"/>
      <c r="E540" s="241"/>
      <c r="F540" s="242"/>
      <c r="G540" s="396"/>
      <c r="H540" s="222"/>
    </row>
    <row r="541" spans="1:8" ht="30">
      <c r="A541" s="317" t="s">
        <v>73</v>
      </c>
      <c r="B541" s="317" t="s">
        <v>74</v>
      </c>
      <c r="C541" s="317" t="s">
        <v>166</v>
      </c>
      <c r="D541" s="317" t="s">
        <v>78</v>
      </c>
      <c r="E541" s="317" t="s">
        <v>167</v>
      </c>
      <c r="F541" s="317" t="s">
        <v>168</v>
      </c>
      <c r="G541" s="397" t="s">
        <v>169</v>
      </c>
      <c r="H541" s="218"/>
    </row>
    <row r="542" spans="1:8">
      <c r="A542" s="261" t="s">
        <v>17</v>
      </c>
      <c r="B542" s="243" t="s">
        <v>170</v>
      </c>
      <c r="E542" s="252"/>
      <c r="F542" s="253"/>
      <c r="G542" s="394"/>
      <c r="H542" s="218"/>
    </row>
    <row r="543" spans="1:8">
      <c r="B543" s="243" t="s">
        <v>1</v>
      </c>
      <c r="C543" s="261" t="s">
        <v>336</v>
      </c>
      <c r="D543" s="261" t="s">
        <v>31</v>
      </c>
      <c r="E543" s="262">
        <v>0.4713</v>
      </c>
      <c r="F543" s="253">
        <f>VLOOKUP(B543,'HSD PSPN,STR,ARS'!$C$6:F724,4,FALSE)</f>
        <v>100000</v>
      </c>
      <c r="G543" s="394">
        <f>E543*F543</f>
        <v>47130</v>
      </c>
      <c r="H543" s="218"/>
    </row>
    <row r="544" spans="1:8">
      <c r="B544" s="243" t="s">
        <v>4</v>
      </c>
      <c r="C544" s="261" t="s">
        <v>339</v>
      </c>
      <c r="D544" s="261" t="s">
        <v>31</v>
      </c>
      <c r="E544" s="262">
        <v>4.7100000000000003E-2</v>
      </c>
      <c r="F544" s="253">
        <f>VLOOKUP(B544,'HSD PSPN,STR,ARS'!$C$6:F724,4,FALSE)</f>
        <v>200000</v>
      </c>
      <c r="G544" s="394">
        <f>E544*F544</f>
        <v>9420</v>
      </c>
      <c r="H544" s="218"/>
    </row>
    <row r="545" spans="1:8">
      <c r="A545" s="1144" t="s">
        <v>2171</v>
      </c>
      <c r="B545" s="1144"/>
      <c r="C545" s="1144"/>
      <c r="D545" s="1144"/>
      <c r="E545" s="1144"/>
      <c r="F545" s="1144"/>
      <c r="G545" s="398">
        <f>SUM(G543:G544)</f>
        <v>56550</v>
      </c>
      <c r="H545" s="218"/>
    </row>
    <row r="546" spans="1:8">
      <c r="A546" s="261" t="s">
        <v>19</v>
      </c>
      <c r="B546" s="243" t="s">
        <v>5</v>
      </c>
      <c r="E546" s="252"/>
      <c r="F546" s="253"/>
      <c r="G546" s="394"/>
      <c r="H546" s="218"/>
    </row>
    <row r="547" spans="1:8">
      <c r="A547" s="1144" t="s">
        <v>2176</v>
      </c>
      <c r="B547" s="1144"/>
      <c r="C547" s="1144"/>
      <c r="D547" s="1144"/>
      <c r="E547" s="1144"/>
      <c r="F547" s="1144"/>
      <c r="G547" s="394">
        <f>G546</f>
        <v>0</v>
      </c>
      <c r="H547" s="218"/>
    </row>
    <row r="548" spans="1:8">
      <c r="A548" s="261" t="s">
        <v>20</v>
      </c>
      <c r="B548" s="243" t="s">
        <v>181</v>
      </c>
      <c r="E548" s="252"/>
      <c r="F548" s="253"/>
      <c r="G548" s="394"/>
      <c r="H548" s="218"/>
    </row>
    <row r="549" spans="1:8">
      <c r="A549" s="261"/>
      <c r="B549" s="243" t="s">
        <v>430</v>
      </c>
      <c r="D549" s="244" t="s">
        <v>275</v>
      </c>
      <c r="E549" s="252">
        <v>0.35</v>
      </c>
      <c r="F549" s="253">
        <f>VLOOKUP(B549,'HSD PSPN,STR,ARS'!$C$6:F724,4,FALSE)</f>
        <v>10000</v>
      </c>
      <c r="G549" s="394">
        <f>E549*F549</f>
        <v>3500</v>
      </c>
      <c r="H549" s="218"/>
    </row>
    <row r="550" spans="1:8">
      <c r="A550" s="1146" t="s">
        <v>2180</v>
      </c>
      <c r="B550" s="1146"/>
      <c r="C550" s="1146"/>
      <c r="D550" s="1146"/>
      <c r="E550" s="1146"/>
      <c r="F550" s="1146"/>
      <c r="G550" s="399">
        <f>SUM(G549)</f>
        <v>3500</v>
      </c>
    </row>
    <row r="551" spans="1:8">
      <c r="A551" s="375" t="s">
        <v>21</v>
      </c>
      <c r="B551" s="1145" t="s">
        <v>1111</v>
      </c>
      <c r="C551" s="1145"/>
      <c r="D551" s="1145"/>
      <c r="E551" s="1145"/>
      <c r="F551" s="1145"/>
      <c r="G551" s="395">
        <f>SUM(G542:G550)/2</f>
        <v>60050</v>
      </c>
    </row>
    <row r="552" spans="1:8">
      <c r="A552" s="375" t="s">
        <v>22</v>
      </c>
      <c r="B552" s="1145" t="s">
        <v>1112</v>
      </c>
      <c r="C552" s="1145"/>
      <c r="D552" s="1145"/>
      <c r="E552" s="1145"/>
      <c r="F552" s="376">
        <v>0.1</v>
      </c>
      <c r="G552" s="395">
        <f>G551*F552</f>
        <v>6005</v>
      </c>
    </row>
    <row r="553" spans="1:8">
      <c r="A553" s="375" t="s">
        <v>23</v>
      </c>
      <c r="B553" s="1145" t="s">
        <v>184</v>
      </c>
      <c r="C553" s="1145"/>
      <c r="D553" s="1145"/>
      <c r="E553" s="1145"/>
      <c r="F553" s="1145"/>
      <c r="G553" s="395">
        <f>G551+G552</f>
        <v>66055</v>
      </c>
    </row>
    <row r="554" spans="1:8" s="226" customFormat="1">
      <c r="A554" s="248"/>
      <c r="B554" s="249"/>
      <c r="C554" s="240"/>
      <c r="D554" s="240"/>
      <c r="E554" s="250"/>
      <c r="F554" s="254"/>
      <c r="G554" s="396"/>
      <c r="H554" s="222"/>
    </row>
    <row r="555" spans="1:8" s="226" customFormat="1">
      <c r="A555" s="362" t="s">
        <v>455</v>
      </c>
      <c r="B555" s="239" t="s">
        <v>456</v>
      </c>
      <c r="C555" s="240"/>
      <c r="D555" s="240"/>
      <c r="E555" s="241"/>
      <c r="F555" s="242"/>
      <c r="G555" s="396"/>
      <c r="H555" s="222"/>
    </row>
    <row r="556" spans="1:8" ht="30">
      <c r="A556" s="317" t="s">
        <v>73</v>
      </c>
      <c r="B556" s="317" t="s">
        <v>74</v>
      </c>
      <c r="C556" s="317" t="s">
        <v>166</v>
      </c>
      <c r="D556" s="317" t="s">
        <v>78</v>
      </c>
      <c r="E556" s="317" t="s">
        <v>167</v>
      </c>
      <c r="F556" s="317" t="s">
        <v>168</v>
      </c>
      <c r="G556" s="397" t="s">
        <v>169</v>
      </c>
      <c r="H556" s="218"/>
    </row>
    <row r="557" spans="1:8">
      <c r="A557" s="261" t="s">
        <v>17</v>
      </c>
      <c r="B557" s="243" t="s">
        <v>170</v>
      </c>
      <c r="E557" s="252"/>
      <c r="F557" s="253"/>
      <c r="G557" s="394"/>
      <c r="H557" s="218"/>
    </row>
    <row r="558" spans="1:8">
      <c r="B558" s="243" t="s">
        <v>1</v>
      </c>
      <c r="C558" s="261" t="s">
        <v>336</v>
      </c>
      <c r="D558" s="261" t="s">
        <v>31</v>
      </c>
      <c r="E558" s="262">
        <v>0.75</v>
      </c>
      <c r="F558" s="253">
        <f>VLOOKUP(B558,'HSD PSPN,STR,ARS'!$C$6:F724,4,FALSE)</f>
        <v>100000</v>
      </c>
      <c r="G558" s="394">
        <f>E558*F558</f>
        <v>75000</v>
      </c>
      <c r="H558" s="218"/>
    </row>
    <row r="559" spans="1:8">
      <c r="B559" s="243" t="s">
        <v>4</v>
      </c>
      <c r="C559" s="261" t="s">
        <v>339</v>
      </c>
      <c r="D559" s="261" t="s">
        <v>31</v>
      </c>
      <c r="E559" s="262">
        <v>7.4999999999999997E-2</v>
      </c>
      <c r="F559" s="253">
        <f>VLOOKUP(B559,'HSD PSPN,STR,ARS'!$C$6:F724,4,FALSE)</f>
        <v>200000</v>
      </c>
      <c r="G559" s="394">
        <f>E559*F559</f>
        <v>15000</v>
      </c>
      <c r="H559" s="218"/>
    </row>
    <row r="560" spans="1:8">
      <c r="A560" s="1144" t="s">
        <v>2171</v>
      </c>
      <c r="B560" s="1144"/>
      <c r="C560" s="1144"/>
      <c r="D560" s="1144"/>
      <c r="E560" s="1144"/>
      <c r="F560" s="1144"/>
      <c r="G560" s="398">
        <f>SUM(G558:G559)</f>
        <v>90000</v>
      </c>
      <c r="H560" s="218"/>
    </row>
    <row r="561" spans="1:8">
      <c r="A561" s="261" t="s">
        <v>19</v>
      </c>
      <c r="B561" s="243" t="s">
        <v>5</v>
      </c>
      <c r="E561" s="252"/>
      <c r="F561" s="253"/>
      <c r="G561" s="394"/>
      <c r="H561" s="218"/>
    </row>
    <row r="562" spans="1:8">
      <c r="A562" s="1144" t="s">
        <v>2176</v>
      </c>
      <c r="B562" s="1144"/>
      <c r="C562" s="1144"/>
      <c r="D562" s="1144"/>
      <c r="E562" s="1144"/>
      <c r="F562" s="1144"/>
      <c r="G562" s="394">
        <f>G561</f>
        <v>0</v>
      </c>
      <c r="H562" s="218"/>
    </row>
    <row r="563" spans="1:8">
      <c r="A563" s="261" t="s">
        <v>20</v>
      </c>
      <c r="B563" s="243" t="s">
        <v>181</v>
      </c>
      <c r="E563" s="252"/>
      <c r="F563" s="253"/>
      <c r="G563" s="394"/>
      <c r="H563" s="218"/>
    </row>
    <row r="564" spans="1:8">
      <c r="A564" s="261"/>
      <c r="B564" s="243" t="s">
        <v>430</v>
      </c>
      <c r="D564" s="244" t="s">
        <v>275</v>
      </c>
      <c r="E564" s="252">
        <v>0.52400000000000002</v>
      </c>
      <c r="F564" s="253">
        <f>VLOOKUP(B564,'HSD PSPN,STR,ARS'!$C$6:F724,4,FALSE)</f>
        <v>10000</v>
      </c>
      <c r="G564" s="394">
        <f>E564*F564</f>
        <v>5240</v>
      </c>
      <c r="H564" s="218"/>
    </row>
    <row r="565" spans="1:8">
      <c r="A565" s="1146" t="s">
        <v>2180</v>
      </c>
      <c r="B565" s="1146"/>
      <c r="C565" s="1146"/>
      <c r="D565" s="1146"/>
      <c r="E565" s="1146"/>
      <c r="F565" s="1146"/>
      <c r="G565" s="399">
        <f>SUM(G564)</f>
        <v>5240</v>
      </c>
    </row>
    <row r="566" spans="1:8">
      <c r="A566" s="375" t="s">
        <v>21</v>
      </c>
      <c r="B566" s="1145" t="s">
        <v>1111</v>
      </c>
      <c r="C566" s="1145"/>
      <c r="D566" s="1145"/>
      <c r="E566" s="1145"/>
      <c r="F566" s="1145"/>
      <c r="G566" s="395">
        <f>SUM(G557:G565)/2</f>
        <v>95240</v>
      </c>
    </row>
    <row r="567" spans="1:8">
      <c r="A567" s="375" t="s">
        <v>22</v>
      </c>
      <c r="B567" s="1145" t="s">
        <v>1112</v>
      </c>
      <c r="C567" s="1145"/>
      <c r="D567" s="1145"/>
      <c r="E567" s="1145"/>
      <c r="F567" s="376">
        <v>0.1</v>
      </c>
      <c r="G567" s="395">
        <f>G566*F567</f>
        <v>9524</v>
      </c>
    </row>
    <row r="568" spans="1:8">
      <c r="A568" s="375" t="s">
        <v>23</v>
      </c>
      <c r="B568" s="1145" t="s">
        <v>184</v>
      </c>
      <c r="C568" s="1145"/>
      <c r="D568" s="1145"/>
      <c r="E568" s="1145"/>
      <c r="F568" s="1145"/>
      <c r="G568" s="395">
        <f>G566+G567</f>
        <v>104764</v>
      </c>
    </row>
    <row r="569" spans="1:8" s="226" customFormat="1">
      <c r="A569" s="248"/>
      <c r="B569" s="249"/>
      <c r="C569" s="240"/>
      <c r="D569" s="240"/>
      <c r="E569" s="250"/>
      <c r="F569" s="254"/>
      <c r="G569" s="396"/>
      <c r="H569" s="222"/>
    </row>
    <row r="570" spans="1:8" s="415" customFormat="1" ht="15.75">
      <c r="A570" s="393" t="s">
        <v>471</v>
      </c>
      <c r="B570" s="393" t="s">
        <v>457</v>
      </c>
      <c r="C570" s="411"/>
      <c r="D570" s="411"/>
      <c r="E570" s="412"/>
      <c r="F570" s="413"/>
      <c r="G570" s="414"/>
    </row>
    <row r="571" spans="1:8" s="226" customFormat="1">
      <c r="A571" s="362" t="s">
        <v>458</v>
      </c>
      <c r="B571" s="239" t="s">
        <v>459</v>
      </c>
      <c r="C571" s="240"/>
      <c r="D571" s="240"/>
      <c r="E571" s="241"/>
      <c r="F571" s="242"/>
      <c r="G571" s="396"/>
      <c r="H571" s="222"/>
    </row>
    <row r="572" spans="1:8" ht="30">
      <c r="A572" s="317" t="s">
        <v>73</v>
      </c>
      <c r="B572" s="317" t="s">
        <v>74</v>
      </c>
      <c r="C572" s="317" t="s">
        <v>166</v>
      </c>
      <c r="D572" s="317" t="s">
        <v>78</v>
      </c>
      <c r="E572" s="317" t="s">
        <v>167</v>
      </c>
      <c r="F572" s="317" t="s">
        <v>168</v>
      </c>
      <c r="G572" s="397" t="s">
        <v>169</v>
      </c>
      <c r="H572" s="218"/>
    </row>
    <row r="573" spans="1:8">
      <c r="A573" s="261" t="s">
        <v>17</v>
      </c>
      <c r="B573" s="243" t="s">
        <v>170</v>
      </c>
      <c r="E573" s="252"/>
      <c r="F573" s="253"/>
      <c r="G573" s="394"/>
      <c r="H573" s="218"/>
    </row>
    <row r="574" spans="1:8">
      <c r="B574" s="243" t="s">
        <v>1</v>
      </c>
      <c r="C574" s="261" t="s">
        <v>336</v>
      </c>
      <c r="D574" s="261" t="s">
        <v>31</v>
      </c>
      <c r="E574" s="262">
        <v>0.125</v>
      </c>
      <c r="F574" s="253">
        <f>VLOOKUP(B574,'HSD PSPN,STR,ARS'!$C$6:F724,4,FALSE)</f>
        <v>100000</v>
      </c>
      <c r="G574" s="394">
        <f>E574*F574</f>
        <v>12500</v>
      </c>
      <c r="H574" s="218"/>
    </row>
    <row r="575" spans="1:8">
      <c r="B575" s="351" t="s">
        <v>460</v>
      </c>
      <c r="C575" s="261" t="s">
        <v>464</v>
      </c>
      <c r="D575" s="261" t="s">
        <v>31</v>
      </c>
      <c r="E575" s="262">
        <v>0.25</v>
      </c>
      <c r="F575" s="253">
        <f>VLOOKUP(B575,'HSD PSPN,STR,ARS'!$C$6:F724,4,FALSE)</f>
        <v>200000</v>
      </c>
      <c r="G575" s="394">
        <f>E575*F575</f>
        <v>50000</v>
      </c>
      <c r="H575" s="218"/>
    </row>
    <row r="576" spans="1:8">
      <c r="B576" s="351" t="s">
        <v>461</v>
      </c>
      <c r="C576" s="261" t="s">
        <v>465</v>
      </c>
      <c r="D576" s="261" t="s">
        <v>31</v>
      </c>
      <c r="E576" s="262">
        <v>0.25</v>
      </c>
      <c r="F576" s="253">
        <f>VLOOKUP(B576,'HSD PSPN,STR,ARS'!$C$6:F724,4,FALSE)</f>
        <v>150000</v>
      </c>
      <c r="G576" s="394">
        <f>E576*F576</f>
        <v>37500</v>
      </c>
      <c r="H576" s="218"/>
    </row>
    <row r="577" spans="1:8">
      <c r="B577" s="351" t="s">
        <v>462</v>
      </c>
      <c r="C577" s="261" t="s">
        <v>466</v>
      </c>
      <c r="D577" s="261" t="s">
        <v>31</v>
      </c>
      <c r="E577" s="262">
        <v>2</v>
      </c>
      <c r="F577" s="253">
        <f>VLOOKUP(B577,'HSD PSPN,STR,ARS'!$C$6:F724,4,FALSE)</f>
        <v>200000</v>
      </c>
      <c r="G577" s="394">
        <f>E577*F577</f>
        <v>400000</v>
      </c>
      <c r="H577" s="218"/>
    </row>
    <row r="578" spans="1:8">
      <c r="B578" s="351" t="s">
        <v>463</v>
      </c>
      <c r="C578" s="261" t="s">
        <v>467</v>
      </c>
      <c r="D578" s="261" t="s">
        <v>31</v>
      </c>
      <c r="E578" s="262">
        <v>2</v>
      </c>
      <c r="F578" s="253">
        <f>VLOOKUP(B578,'HSD PSPN,STR,ARS'!$C$6:F724,4,FALSE)</f>
        <v>250000</v>
      </c>
      <c r="G578" s="394">
        <f>E578*F578</f>
        <v>500000</v>
      </c>
      <c r="H578" s="218"/>
    </row>
    <row r="579" spans="1:8">
      <c r="A579" s="1144" t="s">
        <v>2171</v>
      </c>
      <c r="B579" s="1144"/>
      <c r="C579" s="1144"/>
      <c r="D579" s="1144"/>
      <c r="E579" s="1144"/>
      <c r="F579" s="1144"/>
      <c r="G579" s="398">
        <f>SUM(G574:G578)</f>
        <v>1000000</v>
      </c>
      <c r="H579" s="218"/>
    </row>
    <row r="580" spans="1:8">
      <c r="A580" s="261" t="s">
        <v>19</v>
      </c>
      <c r="B580" s="243" t="s">
        <v>5</v>
      </c>
      <c r="E580" s="252"/>
      <c r="F580" s="253"/>
      <c r="G580" s="394"/>
      <c r="H580" s="218"/>
    </row>
    <row r="581" spans="1:8">
      <c r="B581" s="247" t="s">
        <v>188</v>
      </c>
      <c r="D581" s="261" t="s">
        <v>177</v>
      </c>
      <c r="E581" s="262">
        <v>0.151</v>
      </c>
      <c r="F581" s="253">
        <f>VLOOKUP(B581,'HSD PSPN,STR,ARS'!$C$6:F724,4,FALSE)</f>
        <v>10000</v>
      </c>
      <c r="G581" s="394">
        <f>E581*F581</f>
        <v>1510</v>
      </c>
      <c r="H581" s="218"/>
    </row>
    <row r="582" spans="1:8">
      <c r="B582" s="243" t="s">
        <v>468</v>
      </c>
      <c r="D582" s="261" t="s">
        <v>7</v>
      </c>
      <c r="E582" s="262">
        <v>0.50800000000000001</v>
      </c>
      <c r="F582" s="253">
        <f>VLOOKUP(B582,'HSD PSPN,STR,ARS'!$C$6:F724,4,FALSE)</f>
        <v>10000</v>
      </c>
      <c r="G582" s="394">
        <f>E582*F582</f>
        <v>5080</v>
      </c>
      <c r="H582" s="218"/>
    </row>
    <row r="583" spans="1:8">
      <c r="A583" s="1144" t="s">
        <v>2176</v>
      </c>
      <c r="B583" s="1144"/>
      <c r="C583" s="1144"/>
      <c r="D583" s="1144"/>
      <c r="E583" s="1144"/>
      <c r="F583" s="1144"/>
      <c r="G583" s="398">
        <f>SUM(G581:G582)</f>
        <v>6590</v>
      </c>
      <c r="H583" s="218"/>
    </row>
    <row r="584" spans="1:8">
      <c r="A584" s="261" t="s">
        <v>20</v>
      </c>
      <c r="B584" s="243" t="s">
        <v>181</v>
      </c>
      <c r="E584" s="252"/>
      <c r="F584" s="253"/>
      <c r="G584" s="394"/>
      <c r="H584" s="218"/>
    </row>
    <row r="585" spans="1:8">
      <c r="A585" s="261"/>
      <c r="B585" s="243" t="s">
        <v>469</v>
      </c>
      <c r="D585" s="244" t="s">
        <v>275</v>
      </c>
      <c r="E585" s="252">
        <v>1</v>
      </c>
      <c r="F585" s="253">
        <f>VLOOKUP(B585,'HSD PSPN,STR,ARS'!$C$6:F2003,4,FALSE)</f>
        <v>10000</v>
      </c>
      <c r="G585" s="394">
        <f>E585*F585</f>
        <v>10000</v>
      </c>
      <c r="H585" s="218"/>
    </row>
    <row r="586" spans="1:8">
      <c r="A586" s="261"/>
      <c r="B586" s="243" t="s">
        <v>470</v>
      </c>
      <c r="D586" s="244" t="s">
        <v>275</v>
      </c>
      <c r="E586" s="252">
        <v>1</v>
      </c>
      <c r="F586" s="253">
        <f>VLOOKUP(B586,'HSD PSPN,STR,ARS'!$C$6:F2004,4,FALSE)</f>
        <v>10000</v>
      </c>
      <c r="G586" s="394">
        <f>E586*F586</f>
        <v>10000</v>
      </c>
      <c r="H586" s="218"/>
    </row>
    <row r="587" spans="1:8">
      <c r="A587" s="1146" t="s">
        <v>2180</v>
      </c>
      <c r="B587" s="1146"/>
      <c r="C587" s="1146"/>
      <c r="D587" s="1146"/>
      <c r="E587" s="1146"/>
      <c r="F587" s="1146"/>
      <c r="G587" s="399">
        <f>SUM(G585:G586)</f>
        <v>20000</v>
      </c>
    </row>
    <row r="588" spans="1:8">
      <c r="A588" s="375" t="s">
        <v>21</v>
      </c>
      <c r="B588" s="1145" t="s">
        <v>1111</v>
      </c>
      <c r="C588" s="1145"/>
      <c r="D588" s="1145"/>
      <c r="E588" s="1145"/>
      <c r="F588" s="1145"/>
      <c r="G588" s="395">
        <f>SUM(G573:G587)/2</f>
        <v>1026590</v>
      </c>
    </row>
    <row r="589" spans="1:8">
      <c r="A589" s="375" t="s">
        <v>22</v>
      </c>
      <c r="B589" s="1145" t="s">
        <v>1112</v>
      </c>
      <c r="C589" s="1145"/>
      <c r="D589" s="1145"/>
      <c r="E589" s="1145"/>
      <c r="F589" s="376">
        <v>0.1</v>
      </c>
      <c r="G589" s="395">
        <f>G588*F589</f>
        <v>102659</v>
      </c>
    </row>
    <row r="590" spans="1:8">
      <c r="A590" s="375" t="s">
        <v>23</v>
      </c>
      <c r="B590" s="1145" t="s">
        <v>184</v>
      </c>
      <c r="C590" s="1145"/>
      <c r="D590" s="1145"/>
      <c r="E590" s="1145"/>
      <c r="F590" s="1145"/>
      <c r="G590" s="395">
        <f>G588+G589</f>
        <v>1129249</v>
      </c>
    </row>
    <row r="591" spans="1:8" s="226" customFormat="1">
      <c r="A591" s="248"/>
      <c r="B591" s="249"/>
      <c r="C591" s="240"/>
      <c r="D591" s="240"/>
      <c r="E591" s="250"/>
      <c r="F591" s="254"/>
      <c r="G591" s="396"/>
      <c r="H591" s="222"/>
    </row>
    <row r="592" spans="1:8" s="371" customFormat="1">
      <c r="A592" s="517" t="s">
        <v>472</v>
      </c>
      <c r="B592" s="291" t="s">
        <v>473</v>
      </c>
      <c r="C592" s="281"/>
      <c r="D592" s="281"/>
      <c r="E592" s="292"/>
      <c r="F592" s="283"/>
      <c r="G592" s="404"/>
      <c r="H592" s="370"/>
    </row>
    <row r="593" spans="1:8" s="285" customFormat="1" ht="30">
      <c r="A593" s="518" t="s">
        <v>73</v>
      </c>
      <c r="B593" s="518" t="s">
        <v>74</v>
      </c>
      <c r="C593" s="518" t="s">
        <v>166</v>
      </c>
      <c r="D593" s="518" t="s">
        <v>78</v>
      </c>
      <c r="E593" s="518" t="s">
        <v>167</v>
      </c>
      <c r="F593" s="518" t="s">
        <v>168</v>
      </c>
      <c r="G593" s="519" t="s">
        <v>169</v>
      </c>
      <c r="H593" s="284"/>
    </row>
    <row r="594" spans="1:8" s="285" customFormat="1">
      <c r="A594" s="520" t="s">
        <v>17</v>
      </c>
      <c r="B594" s="521" t="s">
        <v>170</v>
      </c>
      <c r="C594" s="354"/>
      <c r="D594" s="354"/>
      <c r="E594" s="355"/>
      <c r="F594" s="522"/>
      <c r="G594" s="405"/>
      <c r="H594" s="284"/>
    </row>
    <row r="595" spans="1:8" s="285" customFormat="1">
      <c r="A595" s="354"/>
      <c r="B595" s="521" t="s">
        <v>1</v>
      </c>
      <c r="C595" s="520" t="s">
        <v>336</v>
      </c>
      <c r="D595" s="520" t="s">
        <v>31</v>
      </c>
      <c r="E595" s="523">
        <v>1.2E-2</v>
      </c>
      <c r="F595" s="522">
        <f>VLOOKUP(B595,'HSD PSPN,STR,ARS'!$C$6:F724,4,FALSE)</f>
        <v>100000</v>
      </c>
      <c r="G595" s="405">
        <f>E595*F595</f>
        <v>1200</v>
      </c>
      <c r="H595" s="284"/>
    </row>
    <row r="596" spans="1:8" s="285" customFormat="1">
      <c r="A596" s="354"/>
      <c r="B596" s="521" t="s">
        <v>32</v>
      </c>
      <c r="C596" s="520" t="s">
        <v>337</v>
      </c>
      <c r="D596" s="520" t="s">
        <v>31</v>
      </c>
      <c r="E596" s="523">
        <v>6.0000000000000001E-3</v>
      </c>
      <c r="F596" s="522">
        <f>VLOOKUP(B596,'HSD PSPN,STR,ARS'!$C$6:F724,4,FALSE)</f>
        <v>150000</v>
      </c>
      <c r="G596" s="405">
        <f>E596*F596</f>
        <v>900</v>
      </c>
      <c r="H596" s="284"/>
    </row>
    <row r="597" spans="1:8" s="285" customFormat="1">
      <c r="A597" s="354"/>
      <c r="B597" s="521" t="s">
        <v>3</v>
      </c>
      <c r="C597" s="520" t="s">
        <v>338</v>
      </c>
      <c r="D597" s="520" t="s">
        <v>31</v>
      </c>
      <c r="E597" s="523">
        <v>6.0000000000000001E-3</v>
      </c>
      <c r="F597" s="522">
        <f>VLOOKUP(B597,'HSD PSPN,STR,ARS'!$C$6:F724,4,FALSE)</f>
        <v>150000</v>
      </c>
      <c r="G597" s="405">
        <f>E597*F597</f>
        <v>900</v>
      </c>
      <c r="H597" s="284"/>
    </row>
    <row r="598" spans="1:8" s="285" customFormat="1">
      <c r="A598" s="354"/>
      <c r="B598" s="521" t="s">
        <v>4</v>
      </c>
      <c r="C598" s="520" t="s">
        <v>339</v>
      </c>
      <c r="D598" s="520" t="s">
        <v>31</v>
      </c>
      <c r="E598" s="523">
        <v>1.1999999999999999E-3</v>
      </c>
      <c r="F598" s="522">
        <f>VLOOKUP(B598,'HSD PSPN,STR,ARS'!$C$6:F724,4,FALSE)</f>
        <v>200000</v>
      </c>
      <c r="G598" s="405">
        <f>E598*F598</f>
        <v>239.99999999999997</v>
      </c>
      <c r="H598" s="284"/>
    </row>
    <row r="599" spans="1:8" s="285" customFormat="1">
      <c r="A599" s="1149" t="s">
        <v>2171</v>
      </c>
      <c r="B599" s="1149"/>
      <c r="C599" s="1149"/>
      <c r="D599" s="1149"/>
      <c r="E599" s="1149"/>
      <c r="F599" s="1149"/>
      <c r="G599" s="1046">
        <f>SUM(G595:G598)</f>
        <v>3240</v>
      </c>
      <c r="H599" s="284"/>
    </row>
    <row r="600" spans="1:8" s="285" customFormat="1">
      <c r="A600" s="520" t="s">
        <v>19</v>
      </c>
      <c r="B600" s="521" t="s">
        <v>5</v>
      </c>
      <c r="C600" s="354"/>
      <c r="D600" s="354"/>
      <c r="E600" s="355"/>
      <c r="F600" s="522"/>
      <c r="G600" s="405"/>
      <c r="H600" s="284"/>
    </row>
    <row r="601" spans="1:8" s="285" customFormat="1">
      <c r="A601" s="354"/>
      <c r="B601" s="521" t="s">
        <v>226</v>
      </c>
      <c r="C601" s="354"/>
      <c r="D601" s="520" t="s">
        <v>177</v>
      </c>
      <c r="E601" s="523">
        <v>1.2999999999999999E-2</v>
      </c>
      <c r="F601" s="522">
        <f>VLOOKUP(B601,'HSD PSPN,STR,ARS'!$C$6:F724,4,FALSE)</f>
        <v>10000</v>
      </c>
      <c r="G601" s="405">
        <f>E601*F601</f>
        <v>130</v>
      </c>
      <c r="H601" s="284"/>
    </row>
    <row r="602" spans="1:8" s="285" customFormat="1">
      <c r="A602" s="354"/>
      <c r="B602" s="521" t="s">
        <v>189</v>
      </c>
      <c r="C602" s="354"/>
      <c r="D602" s="520" t="s">
        <v>177</v>
      </c>
      <c r="E602" s="523">
        <v>7.0000000000000001E-3</v>
      </c>
      <c r="F602" s="522">
        <f>VLOOKUP(B602,'HSD PSPN,STR,ARS'!$C$6:F724,4,FALSE)</f>
        <v>10000</v>
      </c>
      <c r="G602" s="405">
        <f>E602*F602</f>
        <v>70</v>
      </c>
      <c r="H602" s="284"/>
    </row>
    <row r="603" spans="1:8" s="285" customFormat="1">
      <c r="A603" s="354"/>
      <c r="B603" s="521" t="s">
        <v>187</v>
      </c>
      <c r="C603" s="354"/>
      <c r="D603" s="520" t="s">
        <v>7</v>
      </c>
      <c r="E603" s="523">
        <v>0.02</v>
      </c>
      <c r="F603" s="522">
        <f>VLOOKUP(B603,'HSD PSPN,STR,ARS'!$C$6:F724,4,FALSE)</f>
        <v>10000</v>
      </c>
      <c r="G603" s="405">
        <f>E603*F603</f>
        <v>200</v>
      </c>
      <c r="H603" s="284"/>
    </row>
    <row r="604" spans="1:8" s="285" customFormat="1">
      <c r="A604" s="1149" t="s">
        <v>2176</v>
      </c>
      <c r="B604" s="1149"/>
      <c r="C604" s="1149"/>
      <c r="D604" s="1149"/>
      <c r="E604" s="1149"/>
      <c r="F604" s="1149"/>
      <c r="G604" s="1046">
        <f>SUM(G601:G603)</f>
        <v>400</v>
      </c>
      <c r="H604" s="284"/>
    </row>
    <row r="605" spans="1:8" s="285" customFormat="1">
      <c r="A605" s="520" t="s">
        <v>20</v>
      </c>
      <c r="B605" s="521" t="s">
        <v>181</v>
      </c>
      <c r="C605" s="354"/>
      <c r="D605" s="354"/>
      <c r="E605" s="355"/>
      <c r="F605" s="522"/>
      <c r="G605" s="405"/>
      <c r="H605" s="284"/>
    </row>
    <row r="606" spans="1:8" s="285" customFormat="1">
      <c r="A606" s="520"/>
      <c r="B606" s="521" t="s">
        <v>469</v>
      </c>
      <c r="C606" s="354"/>
      <c r="D606" s="354" t="s">
        <v>275</v>
      </c>
      <c r="E606" s="355">
        <v>6.0000000000000001E-3</v>
      </c>
      <c r="F606" s="522">
        <f>VLOOKUP(B606,'HSD PSPN,STR,ARS'!$C$6:F2024,4,FALSE)</f>
        <v>10000</v>
      </c>
      <c r="G606" s="405">
        <f>E606*F606</f>
        <v>60</v>
      </c>
      <c r="H606" s="284"/>
    </row>
    <row r="607" spans="1:8" s="285" customFormat="1">
      <c r="A607" s="1154" t="s">
        <v>2180</v>
      </c>
      <c r="B607" s="1154"/>
      <c r="C607" s="1154"/>
      <c r="D607" s="1154"/>
      <c r="E607" s="1154"/>
      <c r="F607" s="1154"/>
      <c r="G607" s="1047">
        <f>SUM(G606)</f>
        <v>60</v>
      </c>
    </row>
    <row r="608" spans="1:8" s="285" customFormat="1">
      <c r="A608" s="938" t="s">
        <v>21</v>
      </c>
      <c r="B608" s="1153" t="s">
        <v>1111</v>
      </c>
      <c r="C608" s="1153"/>
      <c r="D608" s="1153"/>
      <c r="E608" s="1153"/>
      <c r="F608" s="1153"/>
      <c r="G608" s="1048">
        <f>SUM(G594:G607)/2</f>
        <v>3700</v>
      </c>
    </row>
    <row r="609" spans="1:8" s="285" customFormat="1">
      <c r="A609" s="938" t="s">
        <v>22</v>
      </c>
      <c r="B609" s="1153" t="s">
        <v>1112</v>
      </c>
      <c r="C609" s="1153"/>
      <c r="D609" s="1153"/>
      <c r="E609" s="1153"/>
      <c r="F609" s="939">
        <v>0.1</v>
      </c>
      <c r="G609" s="1048">
        <f>G608*F609</f>
        <v>370</v>
      </c>
    </row>
    <row r="610" spans="1:8" s="285" customFormat="1">
      <c r="A610" s="938" t="s">
        <v>23</v>
      </c>
      <c r="B610" s="1153" t="s">
        <v>184</v>
      </c>
      <c r="C610" s="1153"/>
      <c r="D610" s="1153"/>
      <c r="E610" s="1153"/>
      <c r="F610" s="1153"/>
      <c r="G610" s="1048">
        <f>G608+G609</f>
        <v>4070</v>
      </c>
    </row>
    <row r="611" spans="1:8" s="226" customFormat="1">
      <c r="A611" s="240"/>
      <c r="B611" s="265"/>
      <c r="C611" s="240"/>
      <c r="D611" s="240"/>
      <c r="E611" s="241"/>
      <c r="F611" s="265"/>
      <c r="G611" s="408"/>
    </row>
    <row r="612" spans="1:8" s="226" customFormat="1">
      <c r="A612" s="362" t="s">
        <v>474</v>
      </c>
      <c r="B612" s="239" t="s">
        <v>475</v>
      </c>
      <c r="C612" s="240"/>
      <c r="D612" s="240"/>
      <c r="E612" s="241"/>
      <c r="F612" s="242"/>
      <c r="G612" s="396"/>
      <c r="H612" s="222"/>
    </row>
    <row r="613" spans="1:8" ht="30">
      <c r="A613" s="317" t="s">
        <v>73</v>
      </c>
      <c r="B613" s="317" t="s">
        <v>74</v>
      </c>
      <c r="C613" s="317" t="s">
        <v>166</v>
      </c>
      <c r="D613" s="317" t="s">
        <v>78</v>
      </c>
      <c r="E613" s="317" t="s">
        <v>167</v>
      </c>
      <c r="F613" s="317" t="s">
        <v>168</v>
      </c>
      <c r="G613" s="397" t="s">
        <v>169</v>
      </c>
      <c r="H613" s="218"/>
    </row>
    <row r="614" spans="1:8">
      <c r="A614" s="261" t="s">
        <v>17</v>
      </c>
      <c r="B614" s="243" t="s">
        <v>170</v>
      </c>
      <c r="E614" s="252"/>
      <c r="F614" s="253"/>
      <c r="G614" s="394"/>
      <c r="H614" s="218"/>
    </row>
    <row r="615" spans="1:8">
      <c r="B615" s="243" t="s">
        <v>1</v>
      </c>
      <c r="C615" s="261" t="s">
        <v>336</v>
      </c>
      <c r="D615" s="261" t="s">
        <v>31</v>
      </c>
      <c r="E615" s="262">
        <v>8.0000000000000002E-3</v>
      </c>
      <c r="F615" s="253">
        <f>VLOOKUP(B615,'HSD PSPN,STR,ARS'!$C$6:F724,4,FALSE)</f>
        <v>100000</v>
      </c>
      <c r="G615" s="394">
        <f>E615*F615</f>
        <v>800</v>
      </c>
      <c r="H615" s="218"/>
    </row>
    <row r="616" spans="1:8">
      <c r="B616" s="243" t="s">
        <v>32</v>
      </c>
      <c r="C616" s="261" t="s">
        <v>337</v>
      </c>
      <c r="D616" s="261" t="s">
        <v>31</v>
      </c>
      <c r="E616" s="262">
        <v>4.0000000000000001E-3</v>
      </c>
      <c r="F616" s="253">
        <f>VLOOKUP(B616,'HSD PSPN,STR,ARS'!$C$6:F724,4,FALSE)</f>
        <v>150000</v>
      </c>
      <c r="G616" s="394">
        <f>E616*F616</f>
        <v>600</v>
      </c>
      <c r="H616" s="218"/>
    </row>
    <row r="617" spans="1:8">
      <c r="B617" s="243" t="s">
        <v>3</v>
      </c>
      <c r="C617" s="261" t="s">
        <v>338</v>
      </c>
      <c r="D617" s="261" t="s">
        <v>31</v>
      </c>
      <c r="E617" s="262">
        <v>4.0000000000000002E-4</v>
      </c>
      <c r="F617" s="253">
        <f>VLOOKUP(B617,'HSD PSPN,STR,ARS'!$C$6:F724,4,FALSE)</f>
        <v>150000</v>
      </c>
      <c r="G617" s="394">
        <f>E617*F617</f>
        <v>60</v>
      </c>
      <c r="H617" s="218"/>
    </row>
    <row r="618" spans="1:8">
      <c r="B618" s="243" t="s">
        <v>4</v>
      </c>
      <c r="C618" s="261" t="s">
        <v>339</v>
      </c>
      <c r="D618" s="261" t="s">
        <v>31</v>
      </c>
      <c r="E618" s="262">
        <v>8.0000000000000004E-4</v>
      </c>
      <c r="F618" s="253">
        <f>VLOOKUP(B618,'HSD PSPN,STR,ARS'!$C$6:F724,4,FALSE)</f>
        <v>200000</v>
      </c>
      <c r="G618" s="394">
        <f>E618*F618</f>
        <v>160</v>
      </c>
      <c r="H618" s="218"/>
    </row>
    <row r="619" spans="1:8">
      <c r="A619" s="1144" t="s">
        <v>2171</v>
      </c>
      <c r="B619" s="1144"/>
      <c r="C619" s="1144"/>
      <c r="D619" s="1144"/>
      <c r="E619" s="1144"/>
      <c r="F619" s="1144"/>
      <c r="G619" s="398">
        <f>SUM(G615:G618)</f>
        <v>1620</v>
      </c>
      <c r="H619" s="218"/>
    </row>
    <row r="620" spans="1:8">
      <c r="A620" s="261" t="s">
        <v>19</v>
      </c>
      <c r="B620" s="243" t="s">
        <v>5</v>
      </c>
      <c r="E620" s="252"/>
      <c r="F620" s="253"/>
      <c r="G620" s="394"/>
      <c r="H620" s="218"/>
    </row>
    <row r="621" spans="1:8">
      <c r="B621" s="243" t="s">
        <v>226</v>
      </c>
      <c r="D621" s="261" t="s">
        <v>177</v>
      </c>
      <c r="E621" s="262">
        <v>1.8E-3</v>
      </c>
      <c r="F621" s="253">
        <f>VLOOKUP(B621,'HSD PSPN,STR,ARS'!$C$6:F724,4,FALSE)</f>
        <v>10000</v>
      </c>
      <c r="G621" s="394">
        <f>E621*F621</f>
        <v>18</v>
      </c>
      <c r="H621" s="218"/>
    </row>
    <row r="622" spans="1:8">
      <c r="B622" s="243" t="s">
        <v>468</v>
      </c>
      <c r="D622" s="261" t="s">
        <v>7</v>
      </c>
      <c r="E622" s="262">
        <v>1.1000000000000001</v>
      </c>
      <c r="F622" s="253">
        <f>VLOOKUP(B622,'HSD PSPN,STR,ARS'!$C$6:F724,4,FALSE)</f>
        <v>10000</v>
      </c>
      <c r="G622" s="394">
        <f>E622*F622</f>
        <v>11000</v>
      </c>
      <c r="H622" s="218"/>
    </row>
    <row r="623" spans="1:8">
      <c r="A623" s="1144" t="s">
        <v>2176</v>
      </c>
      <c r="B623" s="1144"/>
      <c r="C623" s="1144"/>
      <c r="D623" s="1144"/>
      <c r="E623" s="1144"/>
      <c r="F623" s="1144"/>
      <c r="G623" s="398">
        <f>SUM(G621:G622)</f>
        <v>11018</v>
      </c>
      <c r="H623" s="218"/>
    </row>
    <row r="624" spans="1:8">
      <c r="A624" s="261" t="s">
        <v>20</v>
      </c>
      <c r="B624" s="243" t="s">
        <v>181</v>
      </c>
      <c r="E624" s="252"/>
      <c r="F624" s="253"/>
      <c r="G624" s="394"/>
      <c r="H624" s="218"/>
    </row>
    <row r="625" spans="1:8">
      <c r="A625" s="261"/>
      <c r="B625" s="243" t="s">
        <v>469</v>
      </c>
      <c r="D625" s="244" t="s">
        <v>275</v>
      </c>
      <c r="E625" s="252">
        <v>4.0000000000000001E-3</v>
      </c>
      <c r="F625" s="253">
        <f>VLOOKUP(B625,'HSD PSPN,STR,ARS'!$C$6:F2043,4,FALSE)</f>
        <v>10000</v>
      </c>
      <c r="G625" s="394">
        <f>E625*F625</f>
        <v>40</v>
      </c>
      <c r="H625" s="218"/>
    </row>
    <row r="626" spans="1:8">
      <c r="A626" s="1146" t="s">
        <v>2180</v>
      </c>
      <c r="B626" s="1146"/>
      <c r="C626" s="1146"/>
      <c r="D626" s="1146"/>
      <c r="E626" s="1146"/>
      <c r="F626" s="1146"/>
      <c r="G626" s="399">
        <f>SUM(G625)</f>
        <v>40</v>
      </c>
    </row>
    <row r="627" spans="1:8">
      <c r="A627" s="375" t="s">
        <v>21</v>
      </c>
      <c r="B627" s="1145" t="s">
        <v>1111</v>
      </c>
      <c r="C627" s="1145"/>
      <c r="D627" s="1145"/>
      <c r="E627" s="1145"/>
      <c r="F627" s="1145"/>
      <c r="G627" s="395">
        <f>SUM(G614:G626)/2</f>
        <v>12678</v>
      </c>
    </row>
    <row r="628" spans="1:8">
      <c r="A628" s="375" t="s">
        <v>22</v>
      </c>
      <c r="B628" s="1145" t="s">
        <v>1112</v>
      </c>
      <c r="C628" s="1145"/>
      <c r="D628" s="1145"/>
      <c r="E628" s="1145"/>
      <c r="F628" s="376">
        <v>0.1</v>
      </c>
      <c r="G628" s="395">
        <f>G627*F628</f>
        <v>1267.8000000000002</v>
      </c>
    </row>
    <row r="629" spans="1:8">
      <c r="A629" s="375" t="s">
        <v>23</v>
      </c>
      <c r="B629" s="1145" t="s">
        <v>184</v>
      </c>
      <c r="C629" s="1145"/>
      <c r="D629" s="1145"/>
      <c r="E629" s="1145"/>
      <c r="F629" s="1145"/>
      <c r="G629" s="395">
        <f>G627+G628</f>
        <v>13945.8</v>
      </c>
    </row>
    <row r="630" spans="1:8" s="226" customFormat="1">
      <c r="A630" s="240"/>
      <c r="B630" s="265"/>
      <c r="C630" s="240"/>
      <c r="D630" s="240"/>
      <c r="E630" s="241"/>
      <c r="F630" s="265"/>
      <c r="G630" s="408"/>
    </row>
    <row r="631" spans="1:8" s="226" customFormat="1">
      <c r="A631" s="362" t="s">
        <v>476</v>
      </c>
      <c r="B631" s="239" t="s">
        <v>477</v>
      </c>
      <c r="C631" s="240"/>
      <c r="D631" s="240"/>
      <c r="E631" s="241"/>
      <c r="F631" s="242"/>
      <c r="G631" s="396"/>
      <c r="H631" s="222"/>
    </row>
    <row r="632" spans="1:8" ht="30">
      <c r="A632" s="317" t="s">
        <v>73</v>
      </c>
      <c r="B632" s="317" t="s">
        <v>74</v>
      </c>
      <c r="C632" s="317" t="s">
        <v>166</v>
      </c>
      <c r="D632" s="317" t="s">
        <v>78</v>
      </c>
      <c r="E632" s="317" t="s">
        <v>167</v>
      </c>
      <c r="F632" s="317" t="s">
        <v>168</v>
      </c>
      <c r="G632" s="397" t="s">
        <v>169</v>
      </c>
      <c r="H632" s="218"/>
    </row>
    <row r="633" spans="1:8">
      <c r="A633" s="261" t="s">
        <v>17</v>
      </c>
      <c r="B633" s="243" t="s">
        <v>170</v>
      </c>
      <c r="E633" s="252"/>
      <c r="F633" s="253"/>
      <c r="G633" s="394"/>
      <c r="H633" s="218"/>
    </row>
    <row r="634" spans="1:8">
      <c r="B634" s="243" t="s">
        <v>1</v>
      </c>
      <c r="C634" s="261" t="s">
        <v>336</v>
      </c>
      <c r="D634" s="261" t="s">
        <v>31</v>
      </c>
      <c r="E634" s="262">
        <v>1.2E-2</v>
      </c>
      <c r="F634" s="253">
        <f>VLOOKUP(B634,'HSD PSPN,STR,ARS'!$C$6:F724,4,FALSE)</f>
        <v>100000</v>
      </c>
      <c r="G634" s="394">
        <f>E634*F634</f>
        <v>1200</v>
      </c>
      <c r="H634" s="218"/>
    </row>
    <row r="635" spans="1:8">
      <c r="B635" s="243" t="s">
        <v>32</v>
      </c>
      <c r="C635" s="261" t="s">
        <v>337</v>
      </c>
      <c r="D635" s="261" t="s">
        <v>31</v>
      </c>
      <c r="E635" s="262">
        <v>6.0000000000000001E-3</v>
      </c>
      <c r="F635" s="253">
        <f>VLOOKUP(B635,'HSD PSPN,STR,ARS'!$C$6:F724,4,FALSE)</f>
        <v>150000</v>
      </c>
      <c r="G635" s="394">
        <f>E635*F635</f>
        <v>900</v>
      </c>
      <c r="H635" s="218"/>
    </row>
    <row r="636" spans="1:8">
      <c r="B636" s="243" t="s">
        <v>3</v>
      </c>
      <c r="C636" s="261" t="s">
        <v>338</v>
      </c>
      <c r="D636" s="261" t="s">
        <v>31</v>
      </c>
      <c r="E636" s="262">
        <v>5.9999999999999995E-4</v>
      </c>
      <c r="F636" s="253">
        <f>VLOOKUP(B636,'HSD PSPN,STR,ARS'!$C$6:F724,4,FALSE)</f>
        <v>150000</v>
      </c>
      <c r="G636" s="394">
        <f>E636*F636</f>
        <v>89.999999999999986</v>
      </c>
      <c r="H636" s="218"/>
    </row>
    <row r="637" spans="1:8">
      <c r="B637" s="243" t="s">
        <v>4</v>
      </c>
      <c r="C637" s="261" t="s">
        <v>339</v>
      </c>
      <c r="D637" s="261" t="s">
        <v>31</v>
      </c>
      <c r="E637" s="262">
        <v>1.1999999999999999E-3</v>
      </c>
      <c r="F637" s="253">
        <f>VLOOKUP(B637,'HSD PSPN,STR,ARS'!$C$6:F724,4,FALSE)</f>
        <v>200000</v>
      </c>
      <c r="G637" s="394">
        <f>E637*F637</f>
        <v>239.99999999999997</v>
      </c>
      <c r="H637" s="218"/>
    </row>
    <row r="638" spans="1:8">
      <c r="A638" s="1144" t="s">
        <v>2171</v>
      </c>
      <c r="B638" s="1144"/>
      <c r="C638" s="1144"/>
      <c r="D638" s="1144"/>
      <c r="E638" s="1144"/>
      <c r="F638" s="1144"/>
      <c r="G638" s="398">
        <f>SUM(G634:G637)</f>
        <v>2430</v>
      </c>
      <c r="H638" s="218"/>
    </row>
    <row r="639" spans="1:8">
      <c r="A639" s="261" t="s">
        <v>19</v>
      </c>
      <c r="B639" s="243" t="s">
        <v>5</v>
      </c>
      <c r="E639" s="252"/>
      <c r="F639" s="253"/>
      <c r="G639" s="394"/>
      <c r="H639" s="218"/>
    </row>
    <row r="640" spans="1:8">
      <c r="B640" s="243" t="s">
        <v>226</v>
      </c>
      <c r="D640" s="261" t="s">
        <v>177</v>
      </c>
      <c r="E640" s="262">
        <v>3.5000000000000001E-3</v>
      </c>
      <c r="F640" s="253">
        <f>VLOOKUP(B640,'HSD PSPN,STR,ARS'!$C$6:F724,4,FALSE)</f>
        <v>10000</v>
      </c>
      <c r="G640" s="394">
        <f>E640*F640</f>
        <v>35</v>
      </c>
      <c r="H640" s="218"/>
    </row>
    <row r="641" spans="1:8">
      <c r="B641" s="243" t="s">
        <v>468</v>
      </c>
      <c r="D641" s="261" t="s">
        <v>7</v>
      </c>
      <c r="E641" s="262">
        <v>1.1000000000000001</v>
      </c>
      <c r="F641" s="253">
        <f>VLOOKUP(B641,'HSD PSPN,STR,ARS'!$C$6:F724,4,FALSE)</f>
        <v>10000</v>
      </c>
      <c r="G641" s="394">
        <f>E641*F641</f>
        <v>11000</v>
      </c>
      <c r="H641" s="218"/>
    </row>
    <row r="642" spans="1:8">
      <c r="A642" s="1144" t="s">
        <v>2176</v>
      </c>
      <c r="B642" s="1144"/>
      <c r="C642" s="1144"/>
      <c r="D642" s="1144"/>
      <c r="E642" s="1144"/>
      <c r="F642" s="1144"/>
      <c r="G642" s="398">
        <f>SUM(G640:G641)</f>
        <v>11035</v>
      </c>
      <c r="H642" s="218"/>
    </row>
    <row r="643" spans="1:8">
      <c r="A643" s="261" t="s">
        <v>20</v>
      </c>
      <c r="B643" s="243" t="s">
        <v>181</v>
      </c>
      <c r="E643" s="252"/>
      <c r="F643" s="253"/>
      <c r="G643" s="394"/>
      <c r="H643" s="218"/>
    </row>
    <row r="644" spans="1:8">
      <c r="A644" s="261"/>
      <c r="B644" s="243" t="s">
        <v>469</v>
      </c>
      <c r="D644" s="244" t="s">
        <v>275</v>
      </c>
      <c r="E644" s="252">
        <v>6.0000000000000001E-3</v>
      </c>
      <c r="F644" s="253">
        <f>VLOOKUP(B644,'HSD PSPN,STR,ARS'!$C$6:F2062,4,FALSE)</f>
        <v>10000</v>
      </c>
      <c r="G644" s="394">
        <f>E644*F644</f>
        <v>60</v>
      </c>
      <c r="H644" s="218"/>
    </row>
    <row r="645" spans="1:8">
      <c r="A645" s="1146" t="s">
        <v>2180</v>
      </c>
      <c r="B645" s="1146"/>
      <c r="C645" s="1146"/>
      <c r="D645" s="1146"/>
      <c r="E645" s="1146"/>
      <c r="F645" s="1146"/>
      <c r="G645" s="399">
        <f>SUM(G644)</f>
        <v>60</v>
      </c>
    </row>
    <row r="646" spans="1:8">
      <c r="A646" s="375" t="s">
        <v>21</v>
      </c>
      <c r="B646" s="1145" t="s">
        <v>1111</v>
      </c>
      <c r="C646" s="1145"/>
      <c r="D646" s="1145"/>
      <c r="E646" s="1145"/>
      <c r="F646" s="1145"/>
      <c r="G646" s="395">
        <f>SUM(G634:G645)/2</f>
        <v>13525</v>
      </c>
    </row>
    <row r="647" spans="1:8">
      <c r="A647" s="375" t="s">
        <v>22</v>
      </c>
      <c r="B647" s="1145" t="s">
        <v>1112</v>
      </c>
      <c r="C647" s="1145"/>
      <c r="D647" s="1145"/>
      <c r="E647" s="1145"/>
      <c r="F647" s="376">
        <v>0.1</v>
      </c>
      <c r="G647" s="395">
        <f>G646*F647</f>
        <v>1352.5</v>
      </c>
    </row>
    <row r="648" spans="1:8">
      <c r="A648" s="375" t="s">
        <v>23</v>
      </c>
      <c r="B648" s="1145" t="s">
        <v>184</v>
      </c>
      <c r="C648" s="1145"/>
      <c r="D648" s="1145"/>
      <c r="E648" s="1145"/>
      <c r="F648" s="1145"/>
      <c r="G648" s="395">
        <f>G646+G647</f>
        <v>14877.5</v>
      </c>
    </row>
    <row r="649" spans="1:8" s="226" customFormat="1">
      <c r="A649" s="240"/>
      <c r="B649" s="265"/>
      <c r="C649" s="240"/>
      <c r="D649" s="240"/>
      <c r="E649" s="241"/>
      <c r="F649" s="265"/>
      <c r="G649" s="408"/>
    </row>
    <row r="650" spans="1:8" s="371" customFormat="1">
      <c r="A650" s="517" t="s">
        <v>478</v>
      </c>
      <c r="B650" s="291" t="s">
        <v>479</v>
      </c>
      <c r="C650" s="281"/>
      <c r="D650" s="281"/>
      <c r="E650" s="292"/>
      <c r="F650" s="283"/>
      <c r="G650" s="404"/>
      <c r="H650" s="370"/>
    </row>
    <row r="651" spans="1:8" s="285" customFormat="1" ht="30">
      <c r="A651" s="518" t="s">
        <v>73</v>
      </c>
      <c r="B651" s="518" t="s">
        <v>74</v>
      </c>
      <c r="C651" s="518" t="s">
        <v>166</v>
      </c>
      <c r="D651" s="518" t="s">
        <v>78</v>
      </c>
      <c r="E651" s="518" t="s">
        <v>167</v>
      </c>
      <c r="F651" s="518" t="s">
        <v>168</v>
      </c>
      <c r="G651" s="519" t="s">
        <v>169</v>
      </c>
      <c r="H651" s="284"/>
    </row>
    <row r="652" spans="1:8" s="285" customFormat="1">
      <c r="A652" s="520" t="s">
        <v>17</v>
      </c>
      <c r="B652" s="521" t="s">
        <v>480</v>
      </c>
      <c r="C652" s="354"/>
      <c r="D652" s="354"/>
      <c r="E652" s="355"/>
      <c r="F652" s="522"/>
      <c r="G652" s="405"/>
      <c r="H652" s="284"/>
    </row>
    <row r="653" spans="1:8" s="285" customFormat="1">
      <c r="A653" s="354"/>
      <c r="B653" s="521" t="s">
        <v>481</v>
      </c>
      <c r="C653" s="520"/>
      <c r="D653" s="520" t="s">
        <v>342</v>
      </c>
      <c r="E653" s="523">
        <v>0.27300000000000002</v>
      </c>
      <c r="F653" s="522">
        <f>'HSP PRSPN,STR,ARS'!D56</f>
        <v>90860</v>
      </c>
      <c r="G653" s="524">
        <f>E653*F653</f>
        <v>24804.780000000002</v>
      </c>
      <c r="H653" s="284"/>
    </row>
    <row r="654" spans="1:8" s="285" customFormat="1">
      <c r="A654" s="354"/>
      <c r="B654" s="521" t="s">
        <v>482</v>
      </c>
      <c r="C654" s="520"/>
      <c r="D654" s="520" t="s">
        <v>342</v>
      </c>
      <c r="E654" s="523">
        <v>3.0000000000000001E-3</v>
      </c>
      <c r="F654" s="522">
        <f>'HSP PRSPN,STR,ARS'!D130</f>
        <v>49500</v>
      </c>
      <c r="G654" s="524">
        <f>E654*F654</f>
        <v>148.5</v>
      </c>
      <c r="H654" s="284"/>
    </row>
    <row r="655" spans="1:8" s="285" customFormat="1">
      <c r="A655" s="354"/>
      <c r="B655" s="521" t="s">
        <v>483</v>
      </c>
      <c r="C655" s="520"/>
      <c r="D655" s="520" t="s">
        <v>329</v>
      </c>
      <c r="E655" s="523">
        <v>2.2999999999999998</v>
      </c>
      <c r="F655" s="522">
        <f>'HSP PRSPN,STR,ARS'!D248</f>
        <v>13579</v>
      </c>
      <c r="G655" s="524">
        <f>E655*F655</f>
        <v>31231.699999999997</v>
      </c>
      <c r="H655" s="284"/>
    </row>
    <row r="656" spans="1:8" s="285" customFormat="1">
      <c r="A656" s="354"/>
      <c r="B656" s="521" t="s">
        <v>484</v>
      </c>
      <c r="C656" s="520"/>
      <c r="D656" s="520" t="s">
        <v>379</v>
      </c>
      <c r="E656" s="523">
        <v>0.4</v>
      </c>
      <c r="F656" s="522">
        <f>'HSP PRSPN,STR,ARS'!D278</f>
        <v>110946</v>
      </c>
      <c r="G656" s="524">
        <f>E656*F656</f>
        <v>44378.400000000001</v>
      </c>
      <c r="H656" s="284"/>
    </row>
    <row r="657" spans="1:8" s="285" customFormat="1">
      <c r="A657" s="354"/>
      <c r="B657" s="525" t="s">
        <v>485</v>
      </c>
      <c r="C657" s="520"/>
      <c r="D657" s="520" t="s">
        <v>342</v>
      </c>
      <c r="E657" s="523">
        <v>1.2999999999999999E-2</v>
      </c>
      <c r="F657" s="522">
        <f>'HSP PRSPN,STR,ARS'!D299</f>
        <v>24018197</v>
      </c>
      <c r="G657" s="524">
        <f>E657*F657</f>
        <v>312236.56099999999</v>
      </c>
      <c r="H657" s="284"/>
    </row>
    <row r="658" spans="1:8" s="285" customFormat="1">
      <c r="A658" s="1149" t="s">
        <v>2171</v>
      </c>
      <c r="B658" s="1149"/>
      <c r="C658" s="1149"/>
      <c r="D658" s="1149"/>
      <c r="E658" s="1149"/>
      <c r="F658" s="1149"/>
      <c r="G658" s="526">
        <f>SUM(G653:G657)</f>
        <v>412799.94099999999</v>
      </c>
      <c r="H658" s="284"/>
    </row>
    <row r="659" spans="1:8" s="285" customFormat="1">
      <c r="A659" s="520" t="s">
        <v>19</v>
      </c>
      <c r="B659" s="521" t="s">
        <v>5</v>
      </c>
      <c r="C659" s="354"/>
      <c r="D659" s="354"/>
      <c r="E659" s="355"/>
      <c r="F659" s="522"/>
      <c r="G659" s="524"/>
      <c r="H659" s="284"/>
    </row>
    <row r="660" spans="1:8" s="285" customFormat="1">
      <c r="A660" s="354"/>
      <c r="B660" s="521" t="s">
        <v>486</v>
      </c>
      <c r="C660" s="354"/>
      <c r="D660" s="520" t="s">
        <v>239</v>
      </c>
      <c r="E660" s="523">
        <v>1.05</v>
      </c>
      <c r="F660" s="522">
        <f>VLOOKUP(B660,'HSD PSPN,STR,ARS'!$C$6:F724,4,FALSE)</f>
        <v>10000</v>
      </c>
      <c r="G660" s="524">
        <f>E660*F660</f>
        <v>10500</v>
      </c>
      <c r="H660" s="284"/>
    </row>
    <row r="661" spans="1:8" s="285" customFormat="1">
      <c r="A661" s="354"/>
      <c r="B661" s="521" t="s">
        <v>487</v>
      </c>
      <c r="C661" s="354"/>
      <c r="D661" s="520" t="s">
        <v>239</v>
      </c>
      <c r="E661" s="523">
        <v>1.05</v>
      </c>
      <c r="F661" s="522">
        <f>VLOOKUP(B661,'HSD PSPN,STR,ARS'!$C$6:F724,4,FALSE)</f>
        <v>10000</v>
      </c>
      <c r="G661" s="524">
        <f>E661*F661</f>
        <v>10500</v>
      </c>
      <c r="H661" s="284"/>
    </row>
    <row r="662" spans="1:8">
      <c r="A662" s="1144" t="s">
        <v>2176</v>
      </c>
      <c r="B662" s="1144"/>
      <c r="C662" s="1144"/>
      <c r="D662" s="1144"/>
      <c r="E662" s="1144"/>
      <c r="F662" s="1144"/>
      <c r="G662" s="399">
        <f>SUM(G660:G661)</f>
        <v>21000</v>
      </c>
    </row>
    <row r="663" spans="1:8">
      <c r="A663" s="375" t="s">
        <v>21</v>
      </c>
      <c r="B663" s="1145" t="s">
        <v>1111</v>
      </c>
      <c r="C663" s="1145"/>
      <c r="D663" s="1145"/>
      <c r="E663" s="1145"/>
      <c r="F663" s="1145"/>
      <c r="G663" s="395">
        <f>SUM(G652:G662)/2</f>
        <v>433799.94099999999</v>
      </c>
    </row>
    <row r="664" spans="1:8">
      <c r="A664" s="375" t="s">
        <v>22</v>
      </c>
      <c r="B664" s="1145" t="s">
        <v>1112</v>
      </c>
      <c r="C664" s="1145"/>
      <c r="D664" s="1145"/>
      <c r="E664" s="1145"/>
      <c r="F664" s="376">
        <v>0.1</v>
      </c>
      <c r="G664" s="395">
        <f>G663*F664</f>
        <v>43379.994100000004</v>
      </c>
    </row>
    <row r="665" spans="1:8">
      <c r="A665" s="375" t="s">
        <v>23</v>
      </c>
      <c r="B665" s="1145" t="s">
        <v>184</v>
      </c>
      <c r="C665" s="1145"/>
      <c r="D665" s="1145"/>
      <c r="E665" s="1145"/>
      <c r="F665" s="1145"/>
      <c r="G665" s="395">
        <f>G663+G664</f>
        <v>477179.9351</v>
      </c>
    </row>
    <row r="666" spans="1:8" s="226" customFormat="1">
      <c r="A666" s="240"/>
      <c r="B666" s="265"/>
      <c r="C666" s="240"/>
      <c r="D666" s="240"/>
      <c r="E666" s="241"/>
      <c r="F666" s="265"/>
      <c r="G666" s="408"/>
    </row>
    <row r="667" spans="1:8" s="371" customFormat="1">
      <c r="A667" s="517" t="s">
        <v>488</v>
      </c>
      <c r="B667" s="291" t="s">
        <v>489</v>
      </c>
      <c r="C667" s="281"/>
      <c r="D667" s="281"/>
      <c r="E667" s="292"/>
      <c r="F667" s="283"/>
      <c r="G667" s="404"/>
      <c r="H667" s="370"/>
    </row>
    <row r="668" spans="1:8" s="285" customFormat="1" ht="30">
      <c r="A668" s="518" t="s">
        <v>73</v>
      </c>
      <c r="B668" s="518" t="s">
        <v>74</v>
      </c>
      <c r="C668" s="518" t="s">
        <v>166</v>
      </c>
      <c r="D668" s="518" t="s">
        <v>78</v>
      </c>
      <c r="E668" s="518" t="s">
        <v>167</v>
      </c>
      <c r="F668" s="518" t="s">
        <v>168</v>
      </c>
      <c r="G668" s="519" t="s">
        <v>169</v>
      </c>
      <c r="H668" s="284"/>
    </row>
    <row r="669" spans="1:8" s="285" customFormat="1">
      <c r="A669" s="520" t="s">
        <v>17</v>
      </c>
      <c r="B669" s="521" t="s">
        <v>480</v>
      </c>
      <c r="C669" s="354"/>
      <c r="D669" s="354"/>
      <c r="E669" s="355"/>
      <c r="F669" s="522"/>
      <c r="G669" s="405"/>
      <c r="H669" s="284"/>
    </row>
    <row r="670" spans="1:8" s="285" customFormat="1">
      <c r="A670" s="354"/>
      <c r="B670" s="521" t="s">
        <v>481</v>
      </c>
      <c r="C670" s="520"/>
      <c r="D670" s="520" t="s">
        <v>342</v>
      </c>
      <c r="E670" s="523">
        <v>0.3</v>
      </c>
      <c r="F670" s="522">
        <f>F653</f>
        <v>90860</v>
      </c>
      <c r="G670" s="524">
        <f>E670*F670</f>
        <v>27258</v>
      </c>
      <c r="H670" s="284"/>
    </row>
    <row r="671" spans="1:8" s="285" customFormat="1">
      <c r="A671" s="354"/>
      <c r="B671" s="521" t="s">
        <v>482</v>
      </c>
      <c r="C671" s="520"/>
      <c r="D671" s="520" t="s">
        <v>342</v>
      </c>
      <c r="E671" s="523">
        <v>0.02</v>
      </c>
      <c r="F671" s="522">
        <f>F654</f>
        <v>49500</v>
      </c>
      <c r="G671" s="524">
        <f>E671*F671</f>
        <v>990</v>
      </c>
      <c r="H671" s="284"/>
    </row>
    <row r="672" spans="1:8" s="285" customFormat="1">
      <c r="A672" s="354"/>
      <c r="B672" s="521" t="s">
        <v>483</v>
      </c>
      <c r="C672" s="520"/>
      <c r="D672" s="520" t="s">
        <v>329</v>
      </c>
      <c r="E672" s="523">
        <v>4.0999999999999996</v>
      </c>
      <c r="F672" s="522">
        <f>F655</f>
        <v>13579</v>
      </c>
      <c r="G672" s="524">
        <f>E672*F672</f>
        <v>55673.899999999994</v>
      </c>
      <c r="H672" s="284"/>
    </row>
    <row r="673" spans="1:8" s="285" customFormat="1">
      <c r="A673" s="354"/>
      <c r="B673" s="521" t="s">
        <v>484</v>
      </c>
      <c r="C673" s="520"/>
      <c r="D673" s="520" t="s">
        <v>379</v>
      </c>
      <c r="E673" s="523">
        <v>0.86</v>
      </c>
      <c r="F673" s="522">
        <f>F656</f>
        <v>110946</v>
      </c>
      <c r="G673" s="524">
        <f>E673*F673</f>
        <v>95413.56</v>
      </c>
      <c r="H673" s="284"/>
    </row>
    <row r="674" spans="1:8" s="285" customFormat="1">
      <c r="A674" s="354"/>
      <c r="B674" s="525" t="s">
        <v>485</v>
      </c>
      <c r="C674" s="520"/>
      <c r="D674" s="520" t="s">
        <v>342</v>
      </c>
      <c r="E674" s="523">
        <v>0.05</v>
      </c>
      <c r="F674" s="522">
        <f>'HSP PRSPN,STR,ARS'!D299</f>
        <v>24018197</v>
      </c>
      <c r="G674" s="524">
        <f>E674*F674</f>
        <v>1200909.8500000001</v>
      </c>
      <c r="H674" s="284"/>
    </row>
    <row r="675" spans="1:8" s="285" customFormat="1">
      <c r="A675" s="1149" t="s">
        <v>2171</v>
      </c>
      <c r="B675" s="1149"/>
      <c r="C675" s="1149"/>
      <c r="D675" s="1149"/>
      <c r="E675" s="1149"/>
      <c r="F675" s="1149"/>
      <c r="G675" s="526">
        <f>SUM(G670:G674)</f>
        <v>1380245.31</v>
      </c>
      <c r="H675" s="284"/>
    </row>
    <row r="676" spans="1:8" s="285" customFormat="1">
      <c r="A676" s="520" t="s">
        <v>19</v>
      </c>
      <c r="B676" s="521" t="s">
        <v>5</v>
      </c>
      <c r="C676" s="354"/>
      <c r="D676" s="354"/>
      <c r="E676" s="355"/>
      <c r="F676" s="522"/>
      <c r="G676" s="524"/>
      <c r="H676" s="284"/>
    </row>
    <row r="677" spans="1:8" s="285" customFormat="1">
      <c r="A677" s="354"/>
      <c r="B677" s="521" t="s">
        <v>486</v>
      </c>
      <c r="C677" s="354"/>
      <c r="D677" s="520" t="s">
        <v>239</v>
      </c>
      <c r="E677" s="523">
        <v>1.05</v>
      </c>
      <c r="F677" s="522">
        <f>VLOOKUP(B677,'HSD PSPN,STR,ARS'!$C$6:F724,4,FALSE)</f>
        <v>10000</v>
      </c>
      <c r="G677" s="524">
        <f>E677*F677</f>
        <v>10500</v>
      </c>
      <c r="H677" s="284"/>
    </row>
    <row r="678" spans="1:8" s="285" customFormat="1">
      <c r="A678" s="354"/>
      <c r="B678" s="521" t="s">
        <v>490</v>
      </c>
      <c r="C678" s="354"/>
      <c r="D678" s="520" t="s">
        <v>239</v>
      </c>
      <c r="E678" s="523">
        <v>1.05</v>
      </c>
      <c r="F678" s="522">
        <f>VLOOKUP(B678,'HSD PSPN,STR,ARS'!$C$6:F724,4,FALSE)</f>
        <v>10000</v>
      </c>
      <c r="G678" s="524">
        <f>E678*F678</f>
        <v>10500</v>
      </c>
      <c r="H678" s="284"/>
    </row>
    <row r="679" spans="1:8" s="285" customFormat="1">
      <c r="A679" s="354"/>
      <c r="B679" s="521"/>
      <c r="C679" s="354"/>
      <c r="D679" s="520"/>
      <c r="E679" s="523"/>
      <c r="F679" s="522"/>
      <c r="G679" s="405"/>
      <c r="H679" s="284"/>
    </row>
    <row r="680" spans="1:8">
      <c r="A680" s="1144" t="s">
        <v>2176</v>
      </c>
      <c r="B680" s="1144"/>
      <c r="C680" s="1144"/>
      <c r="D680" s="1144"/>
      <c r="E680" s="1144"/>
      <c r="F680" s="1144"/>
      <c r="G680" s="399">
        <f>SUM(G677:G679)</f>
        <v>21000</v>
      </c>
    </row>
    <row r="681" spans="1:8">
      <c r="A681" s="375" t="s">
        <v>21</v>
      </c>
      <c r="B681" s="1145" t="s">
        <v>1111</v>
      </c>
      <c r="C681" s="1145"/>
      <c r="D681" s="1145"/>
      <c r="E681" s="1145"/>
      <c r="F681" s="1145"/>
      <c r="G681" s="395">
        <f>SUM(G669:G680)/2</f>
        <v>1401245.31</v>
      </c>
    </row>
    <row r="682" spans="1:8">
      <c r="A682" s="375" t="s">
        <v>22</v>
      </c>
      <c r="B682" s="1145" t="s">
        <v>1112</v>
      </c>
      <c r="C682" s="1145"/>
      <c r="D682" s="1145"/>
      <c r="E682" s="1145"/>
      <c r="F682" s="376">
        <v>0.1</v>
      </c>
      <c r="G682" s="395">
        <f>G681*F682</f>
        <v>140124.53100000002</v>
      </c>
    </row>
    <row r="683" spans="1:8">
      <c r="A683" s="375" t="s">
        <v>23</v>
      </c>
      <c r="B683" s="1145" t="s">
        <v>184</v>
      </c>
      <c r="C683" s="1145"/>
      <c r="D683" s="1145"/>
      <c r="E683" s="1145"/>
      <c r="F683" s="1145"/>
      <c r="G683" s="395">
        <f>G681+G682</f>
        <v>1541369.841</v>
      </c>
    </row>
    <row r="684" spans="1:8" s="226" customFormat="1">
      <c r="A684" s="248"/>
      <c r="B684" s="249"/>
      <c r="C684" s="240"/>
      <c r="D684" s="240"/>
      <c r="E684" s="250"/>
      <c r="F684" s="242"/>
      <c r="G684" s="242"/>
      <c r="H684" s="222"/>
    </row>
    <row r="685" spans="1:8" s="417" customFormat="1" ht="18.75">
      <c r="A685" s="1147" t="s">
        <v>491</v>
      </c>
      <c r="B685" s="1147"/>
      <c r="C685" s="1147"/>
      <c r="D685" s="1147"/>
      <c r="E685" s="1147"/>
      <c r="F685" s="1147"/>
      <c r="G685" s="1147"/>
      <c r="H685" s="416"/>
    </row>
    <row r="686" spans="1:8" s="364" customFormat="1" ht="15.75">
      <c r="A686" s="418" t="s">
        <v>492</v>
      </c>
      <c r="B686" s="418" t="s">
        <v>493</v>
      </c>
      <c r="C686" s="419"/>
      <c r="D686" s="419"/>
      <c r="E686" s="419"/>
      <c r="F686" s="419"/>
      <c r="G686" s="420"/>
      <c r="H686" s="363"/>
    </row>
    <row r="687" spans="1:8" s="364" customFormat="1" ht="15.75">
      <c r="A687" s="418" t="s">
        <v>494</v>
      </c>
      <c r="B687" s="418" t="s">
        <v>495</v>
      </c>
      <c r="C687" s="419"/>
      <c r="D687" s="419"/>
      <c r="E687" s="419"/>
      <c r="F687" s="419"/>
      <c r="G687" s="420"/>
      <c r="H687" s="363"/>
    </row>
    <row r="688" spans="1:8" s="226" customFormat="1">
      <c r="A688" s="362" t="s">
        <v>496</v>
      </c>
      <c r="B688" s="239" t="s">
        <v>497</v>
      </c>
      <c r="C688" s="240"/>
      <c r="D688" s="240"/>
      <c r="E688" s="241"/>
      <c r="F688" s="242"/>
      <c r="G688" s="396"/>
      <c r="H688" s="222"/>
    </row>
    <row r="689" spans="1:8" ht="30">
      <c r="A689" s="317" t="s">
        <v>73</v>
      </c>
      <c r="B689" s="317" t="s">
        <v>74</v>
      </c>
      <c r="C689" s="317" t="s">
        <v>166</v>
      </c>
      <c r="D689" s="317" t="s">
        <v>78</v>
      </c>
      <c r="E689" s="317" t="s">
        <v>167</v>
      </c>
      <c r="F689" s="317" t="s">
        <v>168</v>
      </c>
      <c r="G689" s="397" t="s">
        <v>169</v>
      </c>
      <c r="H689" s="218"/>
    </row>
    <row r="690" spans="1:8">
      <c r="A690" s="261" t="s">
        <v>17</v>
      </c>
      <c r="B690" s="243" t="s">
        <v>170</v>
      </c>
      <c r="E690" s="252"/>
      <c r="F690" s="253"/>
      <c r="G690" s="394"/>
      <c r="H690" s="218"/>
    </row>
    <row r="691" spans="1:8">
      <c r="B691" s="243" t="s">
        <v>1</v>
      </c>
      <c r="C691" s="261" t="s">
        <v>336</v>
      </c>
      <c r="D691" s="261" t="s">
        <v>31</v>
      </c>
      <c r="E691" s="262">
        <v>0.75</v>
      </c>
      <c r="F691" s="253">
        <f>VLOOKUP(B691,'HSD PSPN,STR,ARS'!$C$6:F724,4,FALSE)</f>
        <v>100000</v>
      </c>
      <c r="G691" s="394">
        <f>E691*F691</f>
        <v>75000</v>
      </c>
      <c r="H691" s="218"/>
    </row>
    <row r="692" spans="1:8">
      <c r="B692" s="243" t="s">
        <v>4</v>
      </c>
      <c r="C692" s="261" t="s">
        <v>339</v>
      </c>
      <c r="D692" s="261" t="s">
        <v>31</v>
      </c>
      <c r="E692" s="262">
        <v>3.7999999999999999E-2</v>
      </c>
      <c r="F692" s="253">
        <f>VLOOKUP(B692,'HSD PSPN,STR,ARS'!$C$6:F724,4,FALSE)</f>
        <v>200000</v>
      </c>
      <c r="G692" s="394">
        <f>E692*F692</f>
        <v>7600</v>
      </c>
      <c r="H692" s="218"/>
    </row>
    <row r="693" spans="1:8">
      <c r="A693" s="1144" t="s">
        <v>2171</v>
      </c>
      <c r="B693" s="1144"/>
      <c r="C693" s="1144"/>
      <c r="D693" s="1144"/>
      <c r="E693" s="1144"/>
      <c r="F693" s="1144"/>
      <c r="G693" s="398">
        <f>SUM(G691:G692)</f>
        <v>82600</v>
      </c>
      <c r="H693" s="218"/>
    </row>
    <row r="694" spans="1:8">
      <c r="A694" s="261" t="s">
        <v>19</v>
      </c>
      <c r="B694" s="243" t="s">
        <v>5</v>
      </c>
      <c r="E694" s="252"/>
      <c r="F694" s="253"/>
      <c r="G694" s="394"/>
      <c r="H694" s="218"/>
    </row>
    <row r="695" spans="1:8">
      <c r="A695" s="1144" t="s">
        <v>2176</v>
      </c>
      <c r="B695" s="1144"/>
      <c r="C695" s="1144"/>
      <c r="D695" s="1144"/>
      <c r="E695" s="1144"/>
      <c r="F695" s="1144"/>
      <c r="G695" s="394">
        <f>SUM(G694)</f>
        <v>0</v>
      </c>
      <c r="H695" s="218"/>
    </row>
    <row r="696" spans="1:8">
      <c r="A696" s="261" t="s">
        <v>20</v>
      </c>
      <c r="B696" s="243" t="s">
        <v>181</v>
      </c>
      <c r="E696" s="252"/>
      <c r="F696" s="253"/>
      <c r="G696" s="394"/>
      <c r="H696" s="218"/>
    </row>
    <row r="697" spans="1:8">
      <c r="A697" s="1146" t="s">
        <v>2180</v>
      </c>
      <c r="B697" s="1146"/>
      <c r="C697" s="1146"/>
      <c r="D697" s="1146"/>
      <c r="E697" s="1146"/>
      <c r="F697" s="1146"/>
      <c r="G697" s="395">
        <f>SUM(G696)</f>
        <v>0</v>
      </c>
    </row>
    <row r="698" spans="1:8">
      <c r="A698" s="375" t="s">
        <v>21</v>
      </c>
      <c r="B698" s="1145" t="s">
        <v>1111</v>
      </c>
      <c r="C698" s="1145"/>
      <c r="D698" s="1145"/>
      <c r="E698" s="1145"/>
      <c r="F698" s="1145"/>
      <c r="G698" s="395">
        <f>SUM(G690:G697)/2</f>
        <v>82600</v>
      </c>
    </row>
    <row r="699" spans="1:8">
      <c r="A699" s="375" t="s">
        <v>22</v>
      </c>
      <c r="B699" s="1145" t="s">
        <v>1112</v>
      </c>
      <c r="C699" s="1145"/>
      <c r="D699" s="1145"/>
      <c r="E699" s="1145"/>
      <c r="F699" s="376">
        <v>0.1</v>
      </c>
      <c r="G699" s="395">
        <f>G698*F699</f>
        <v>8260</v>
      </c>
    </row>
    <row r="700" spans="1:8">
      <c r="A700" s="375" t="s">
        <v>23</v>
      </c>
      <c r="B700" s="1145" t="s">
        <v>184</v>
      </c>
      <c r="C700" s="1145"/>
      <c r="D700" s="1145"/>
      <c r="E700" s="1145"/>
      <c r="F700" s="1145"/>
      <c r="G700" s="395">
        <f>G698+G699</f>
        <v>90860</v>
      </c>
    </row>
    <row r="701" spans="1:8" s="226" customFormat="1">
      <c r="A701" s="248"/>
      <c r="B701" s="249"/>
      <c r="C701" s="240"/>
      <c r="D701" s="240"/>
      <c r="E701" s="250"/>
      <c r="F701" s="242"/>
      <c r="G701" s="396"/>
      <c r="H701" s="222"/>
    </row>
    <row r="702" spans="1:8" s="371" customFormat="1">
      <c r="A702" s="517" t="s">
        <v>499</v>
      </c>
      <c r="B702" s="291" t="s">
        <v>498</v>
      </c>
      <c r="C702" s="281"/>
      <c r="D702" s="281"/>
      <c r="E702" s="292"/>
      <c r="F702" s="283"/>
      <c r="G702" s="404"/>
      <c r="H702" s="370"/>
    </row>
    <row r="703" spans="1:8" ht="30">
      <c r="A703" s="317" t="s">
        <v>73</v>
      </c>
      <c r="B703" s="317" t="s">
        <v>74</v>
      </c>
      <c r="C703" s="317" t="s">
        <v>166</v>
      </c>
      <c r="D703" s="317" t="s">
        <v>78</v>
      </c>
      <c r="E703" s="317" t="s">
        <v>167</v>
      </c>
      <c r="F703" s="317" t="s">
        <v>168</v>
      </c>
      <c r="G703" s="397" t="s">
        <v>169</v>
      </c>
      <c r="H703" s="218"/>
    </row>
    <row r="704" spans="1:8">
      <c r="A704" s="261" t="s">
        <v>17</v>
      </c>
      <c r="B704" s="243" t="s">
        <v>170</v>
      </c>
      <c r="E704" s="252"/>
      <c r="F704" s="253"/>
      <c r="G704" s="394"/>
      <c r="H704" s="218"/>
    </row>
    <row r="705" spans="1:8">
      <c r="B705" s="243" t="s">
        <v>1</v>
      </c>
      <c r="C705" s="261" t="s">
        <v>336</v>
      </c>
      <c r="D705" s="261" t="s">
        <v>31</v>
      </c>
      <c r="E705" s="262">
        <v>0.56299999999999994</v>
      </c>
      <c r="F705" s="253">
        <f>VLOOKUP(B705,'HSD PSPN,STR,ARS'!$C$6:F724,4,FALSE)</f>
        <v>100000</v>
      </c>
      <c r="G705" s="394">
        <f>E705*F705</f>
        <v>56299.999999999993</v>
      </c>
      <c r="H705" s="218"/>
    </row>
    <row r="706" spans="1:8">
      <c r="B706" s="243" t="s">
        <v>4</v>
      </c>
      <c r="C706" s="261" t="s">
        <v>339</v>
      </c>
      <c r="D706" s="261" t="s">
        <v>31</v>
      </c>
      <c r="E706" s="262">
        <v>5.6300000000000003E-2</v>
      </c>
      <c r="F706" s="253">
        <f>VLOOKUP(B706,'HSD PSPN,STR,ARS'!$C$6:F724,4,FALSE)</f>
        <v>200000</v>
      </c>
      <c r="G706" s="394">
        <f>E706*F706</f>
        <v>11260</v>
      </c>
      <c r="H706" s="218"/>
    </row>
    <row r="707" spans="1:8">
      <c r="A707" s="1144" t="s">
        <v>2171</v>
      </c>
      <c r="B707" s="1144"/>
      <c r="C707" s="1144"/>
      <c r="D707" s="1144"/>
      <c r="E707" s="1144"/>
      <c r="F707" s="1144"/>
      <c r="G707" s="398">
        <f>SUM(G704:G706)</f>
        <v>67560</v>
      </c>
      <c r="H707" s="218"/>
    </row>
    <row r="708" spans="1:8">
      <c r="A708" s="261" t="s">
        <v>19</v>
      </c>
      <c r="B708" s="243" t="s">
        <v>5</v>
      </c>
      <c r="E708" s="252"/>
      <c r="F708" s="253"/>
      <c r="G708" s="394"/>
      <c r="H708" s="218"/>
    </row>
    <row r="709" spans="1:8">
      <c r="A709" s="1144" t="s">
        <v>2176</v>
      </c>
      <c r="B709" s="1144"/>
      <c r="C709" s="1144"/>
      <c r="D709" s="1144"/>
      <c r="E709" s="1144"/>
      <c r="F709" s="1144"/>
      <c r="G709" s="394"/>
      <c r="H709" s="218"/>
    </row>
    <row r="710" spans="1:8">
      <c r="A710" s="261" t="s">
        <v>20</v>
      </c>
      <c r="B710" s="243" t="s">
        <v>181</v>
      </c>
      <c r="E710" s="252"/>
      <c r="F710" s="253"/>
      <c r="G710" s="394"/>
      <c r="H710" s="218"/>
    </row>
    <row r="711" spans="1:8">
      <c r="A711" s="1146" t="s">
        <v>2180</v>
      </c>
      <c r="B711" s="1146"/>
      <c r="C711" s="1146"/>
      <c r="D711" s="1146"/>
      <c r="E711" s="1146"/>
      <c r="F711" s="1146"/>
      <c r="G711" s="395">
        <f>SUM(G710)</f>
        <v>0</v>
      </c>
      <c r="H711" s="218"/>
    </row>
    <row r="712" spans="1:8">
      <c r="A712" s="375" t="s">
        <v>21</v>
      </c>
      <c r="B712" s="1145" t="s">
        <v>1111</v>
      </c>
      <c r="C712" s="1145"/>
      <c r="D712" s="1145"/>
      <c r="E712" s="1145"/>
      <c r="F712" s="1145"/>
      <c r="G712" s="395">
        <f>SUM(G704:G711)/2</f>
        <v>67560</v>
      </c>
      <c r="H712" s="218"/>
    </row>
    <row r="713" spans="1:8">
      <c r="A713" s="375" t="s">
        <v>22</v>
      </c>
      <c r="B713" s="1145" t="s">
        <v>1112</v>
      </c>
      <c r="C713" s="1145"/>
      <c r="D713" s="1145"/>
      <c r="E713" s="1145"/>
      <c r="F713" s="376">
        <v>0.1</v>
      </c>
      <c r="G713" s="395">
        <f>G712*F713</f>
        <v>6756</v>
      </c>
      <c r="H713" s="218"/>
    </row>
    <row r="714" spans="1:8">
      <c r="A714" s="375" t="s">
        <v>23</v>
      </c>
      <c r="B714" s="1145" t="s">
        <v>184</v>
      </c>
      <c r="C714" s="1145"/>
      <c r="D714" s="1145"/>
      <c r="E714" s="1145"/>
      <c r="F714" s="1145"/>
      <c r="G714" s="395">
        <f>G712+G713</f>
        <v>74316</v>
      </c>
      <c r="H714" s="218"/>
    </row>
    <row r="715" spans="1:8" s="226" customFormat="1">
      <c r="A715" s="248"/>
      <c r="B715" s="249"/>
      <c r="C715" s="240"/>
      <c r="D715" s="240"/>
      <c r="E715" s="250"/>
      <c r="F715" s="242"/>
      <c r="G715" s="396"/>
      <c r="H715" s="222"/>
    </row>
    <row r="716" spans="1:8" s="371" customFormat="1">
      <c r="A716" s="517" t="s">
        <v>500</v>
      </c>
      <c r="B716" s="291" t="s">
        <v>501</v>
      </c>
      <c r="C716" s="281"/>
      <c r="D716" s="281"/>
      <c r="E716" s="292"/>
      <c r="F716" s="283"/>
      <c r="G716" s="404"/>
      <c r="H716" s="370"/>
    </row>
    <row r="717" spans="1:8" ht="30">
      <c r="A717" s="317" t="s">
        <v>73</v>
      </c>
      <c r="B717" s="317" t="s">
        <v>74</v>
      </c>
      <c r="C717" s="317" t="s">
        <v>166</v>
      </c>
      <c r="D717" s="317" t="s">
        <v>78</v>
      </c>
      <c r="E717" s="317" t="s">
        <v>167</v>
      </c>
      <c r="F717" s="317" t="s">
        <v>168</v>
      </c>
      <c r="G717" s="397" t="s">
        <v>169</v>
      </c>
      <c r="H717" s="218"/>
    </row>
    <row r="718" spans="1:8">
      <c r="A718" s="261" t="s">
        <v>17</v>
      </c>
      <c r="B718" s="243" t="s">
        <v>170</v>
      </c>
      <c r="E718" s="252"/>
      <c r="F718" s="253"/>
      <c r="G718" s="394"/>
      <c r="H718" s="218"/>
    </row>
    <row r="719" spans="1:8">
      <c r="B719" s="243" t="s">
        <v>1</v>
      </c>
      <c r="C719" s="261" t="s">
        <v>336</v>
      </c>
      <c r="D719" s="261" t="s">
        <v>31</v>
      </c>
      <c r="E719" s="262">
        <v>0.4</v>
      </c>
      <c r="F719" s="253">
        <f>VLOOKUP(B719,'HSD PSPN,STR,ARS'!$C$6:F724,4,FALSE)</f>
        <v>100000</v>
      </c>
      <c r="G719" s="394">
        <f>E719*F719</f>
        <v>40000</v>
      </c>
      <c r="H719" s="218"/>
    </row>
    <row r="720" spans="1:8">
      <c r="B720" s="243" t="s">
        <v>4</v>
      </c>
      <c r="C720" s="261" t="s">
        <v>339</v>
      </c>
      <c r="D720" s="261" t="s">
        <v>31</v>
      </c>
      <c r="E720" s="262">
        <v>0.04</v>
      </c>
      <c r="F720" s="253">
        <f>VLOOKUP(B720,'HSD PSPN,STR,ARS'!$C$6:F724,4,FALSE)</f>
        <v>200000</v>
      </c>
      <c r="G720" s="394">
        <f>E720*F720</f>
        <v>8000</v>
      </c>
      <c r="H720" s="218"/>
    </row>
    <row r="721" spans="1:8">
      <c r="A721" s="1144" t="s">
        <v>2171</v>
      </c>
      <c r="B721" s="1144"/>
      <c r="C721" s="1144"/>
      <c r="D721" s="1144"/>
      <c r="E721" s="1144"/>
      <c r="F721" s="1144"/>
      <c r="G721" s="398">
        <f>SUM(G718:G720)</f>
        <v>48000</v>
      </c>
      <c r="H721" s="218"/>
    </row>
    <row r="722" spans="1:8">
      <c r="A722" s="261" t="s">
        <v>19</v>
      </c>
      <c r="B722" s="243" t="s">
        <v>5</v>
      </c>
      <c r="E722" s="252"/>
      <c r="F722" s="253"/>
      <c r="G722" s="394"/>
      <c r="H722" s="218"/>
    </row>
    <row r="723" spans="1:8">
      <c r="A723" s="1144" t="s">
        <v>2176</v>
      </c>
      <c r="B723" s="1144"/>
      <c r="C723" s="1144"/>
      <c r="D723" s="1144"/>
      <c r="E723" s="1144"/>
      <c r="F723" s="1144"/>
      <c r="G723" s="394"/>
      <c r="H723" s="218"/>
    </row>
    <row r="724" spans="1:8">
      <c r="A724" s="261" t="s">
        <v>20</v>
      </c>
      <c r="B724" s="243" t="s">
        <v>181</v>
      </c>
      <c r="E724" s="252"/>
      <c r="F724" s="253"/>
      <c r="G724" s="394"/>
      <c r="H724" s="218"/>
    </row>
    <row r="725" spans="1:8">
      <c r="A725" s="1146" t="s">
        <v>2180</v>
      </c>
      <c r="B725" s="1146"/>
      <c r="C725" s="1146"/>
      <c r="D725" s="1146"/>
      <c r="E725" s="1146"/>
      <c r="F725" s="1146"/>
      <c r="G725" s="395">
        <f>SUM(G724)</f>
        <v>0</v>
      </c>
    </row>
    <row r="726" spans="1:8">
      <c r="A726" s="375" t="s">
        <v>21</v>
      </c>
      <c r="B726" s="1145" t="s">
        <v>1111</v>
      </c>
      <c r="C726" s="1145"/>
      <c r="D726" s="1145"/>
      <c r="E726" s="1145"/>
      <c r="F726" s="1145"/>
      <c r="G726" s="395">
        <f>SUM(G718:G725)/2</f>
        <v>48000</v>
      </c>
    </row>
    <row r="727" spans="1:8">
      <c r="A727" s="375" t="s">
        <v>22</v>
      </c>
      <c r="B727" s="1145" t="s">
        <v>1112</v>
      </c>
      <c r="C727" s="1145"/>
      <c r="D727" s="1145"/>
      <c r="E727" s="1145"/>
      <c r="F727" s="376">
        <v>0.1</v>
      </c>
      <c r="G727" s="395">
        <f>G726*F727</f>
        <v>4800</v>
      </c>
    </row>
    <row r="728" spans="1:8">
      <c r="A728" s="375" t="s">
        <v>23</v>
      </c>
      <c r="B728" s="1145" t="s">
        <v>184</v>
      </c>
      <c r="C728" s="1145"/>
      <c r="D728" s="1145"/>
      <c r="E728" s="1145"/>
      <c r="F728" s="1145"/>
      <c r="G728" s="395">
        <f>G726+G727</f>
        <v>52800</v>
      </c>
    </row>
    <row r="729" spans="1:8" s="226" customFormat="1">
      <c r="A729" s="248"/>
      <c r="B729" s="249"/>
      <c r="C729" s="240"/>
      <c r="D729" s="240"/>
      <c r="E729" s="250"/>
      <c r="F729" s="242"/>
      <c r="G729" s="396"/>
      <c r="H729" s="222"/>
    </row>
    <row r="730" spans="1:8" s="226" customFormat="1">
      <c r="A730" s="362" t="s">
        <v>502</v>
      </c>
      <c r="B730" s="239" t="s">
        <v>503</v>
      </c>
      <c r="C730" s="240"/>
      <c r="D730" s="240"/>
      <c r="E730" s="241"/>
      <c r="F730" s="242"/>
      <c r="G730" s="396"/>
      <c r="H730" s="222"/>
    </row>
    <row r="731" spans="1:8" ht="30">
      <c r="A731" s="317" t="s">
        <v>73</v>
      </c>
      <c r="B731" s="317" t="s">
        <v>74</v>
      </c>
      <c r="C731" s="317" t="s">
        <v>166</v>
      </c>
      <c r="D731" s="317" t="s">
        <v>78</v>
      </c>
      <c r="E731" s="317" t="s">
        <v>167</v>
      </c>
      <c r="F731" s="317" t="s">
        <v>168</v>
      </c>
      <c r="G731" s="397" t="s">
        <v>169</v>
      </c>
      <c r="H731" s="218"/>
    </row>
    <row r="732" spans="1:8">
      <c r="A732" s="261" t="s">
        <v>17</v>
      </c>
      <c r="B732" s="243" t="s">
        <v>170</v>
      </c>
      <c r="E732" s="252"/>
      <c r="F732" s="253"/>
      <c r="G732" s="394"/>
      <c r="H732" s="218"/>
    </row>
    <row r="733" spans="1:8">
      <c r="B733" s="243" t="s">
        <v>1</v>
      </c>
      <c r="C733" s="261" t="s">
        <v>336</v>
      </c>
      <c r="D733" s="261" t="s">
        <v>31</v>
      </c>
      <c r="E733" s="262">
        <v>0.9</v>
      </c>
      <c r="F733" s="253">
        <f>VLOOKUP(B733,'HSD PSPN,STR,ARS'!$C$6:F724,4,FALSE)</f>
        <v>100000</v>
      </c>
      <c r="G733" s="394">
        <f>E733*F733</f>
        <v>90000</v>
      </c>
      <c r="H733" s="218"/>
    </row>
    <row r="734" spans="1:8">
      <c r="B734" s="243" t="s">
        <v>4</v>
      </c>
      <c r="C734" s="261" t="s">
        <v>339</v>
      </c>
      <c r="D734" s="261" t="s">
        <v>31</v>
      </c>
      <c r="E734" s="262">
        <v>4.4999999999999998E-2</v>
      </c>
      <c r="F734" s="253">
        <f>VLOOKUP(B734,'HSD PSPN,STR,ARS'!$C$6:F724,4,FALSE)</f>
        <v>200000</v>
      </c>
      <c r="G734" s="394">
        <f>E734*F734</f>
        <v>9000</v>
      </c>
      <c r="H734" s="218"/>
    </row>
    <row r="735" spans="1:8">
      <c r="A735" s="1144" t="s">
        <v>2171</v>
      </c>
      <c r="B735" s="1144"/>
      <c r="C735" s="1144"/>
      <c r="D735" s="1144"/>
      <c r="E735" s="1144"/>
      <c r="F735" s="1144"/>
      <c r="G735" s="398">
        <f>SUM(G733:G734)</f>
        <v>99000</v>
      </c>
      <c r="H735" s="218"/>
    </row>
    <row r="736" spans="1:8">
      <c r="A736" s="261" t="s">
        <v>19</v>
      </c>
      <c r="B736" s="243" t="s">
        <v>5</v>
      </c>
      <c r="E736" s="252"/>
      <c r="F736" s="253"/>
      <c r="G736" s="394"/>
      <c r="H736" s="218"/>
    </row>
    <row r="737" spans="1:8">
      <c r="A737" s="1144" t="s">
        <v>2176</v>
      </c>
      <c r="B737" s="1144"/>
      <c r="C737" s="1144"/>
      <c r="D737" s="1144"/>
      <c r="E737" s="1144"/>
      <c r="F737" s="1144"/>
      <c r="G737" s="394">
        <f>SUM(G736)</f>
        <v>0</v>
      </c>
      <c r="H737" s="218"/>
    </row>
    <row r="738" spans="1:8">
      <c r="A738" s="261" t="s">
        <v>20</v>
      </c>
      <c r="B738" s="243" t="s">
        <v>181</v>
      </c>
      <c r="E738" s="252"/>
      <c r="F738" s="253"/>
      <c r="G738" s="394"/>
      <c r="H738" s="218"/>
    </row>
    <row r="739" spans="1:8">
      <c r="A739" s="1146" t="s">
        <v>2180</v>
      </c>
      <c r="B739" s="1146"/>
      <c r="C739" s="1146"/>
      <c r="D739" s="1146"/>
      <c r="E739" s="1146"/>
      <c r="F739" s="1146"/>
      <c r="G739" s="395">
        <f>SUM(G738)</f>
        <v>0</v>
      </c>
    </row>
    <row r="740" spans="1:8">
      <c r="A740" s="375" t="s">
        <v>21</v>
      </c>
      <c r="B740" s="1145" t="s">
        <v>1111</v>
      </c>
      <c r="C740" s="1145"/>
      <c r="D740" s="1145"/>
      <c r="E740" s="1145"/>
      <c r="F740" s="1145"/>
      <c r="G740" s="395">
        <f>SUM(G732:G739)/2</f>
        <v>99000</v>
      </c>
    </row>
    <row r="741" spans="1:8">
      <c r="A741" s="375" t="s">
        <v>22</v>
      </c>
      <c r="B741" s="1145" t="s">
        <v>1112</v>
      </c>
      <c r="C741" s="1145"/>
      <c r="D741" s="1145"/>
      <c r="E741" s="1145"/>
      <c r="F741" s="376">
        <v>0.1</v>
      </c>
      <c r="G741" s="395">
        <f>G740*F741</f>
        <v>9900</v>
      </c>
    </row>
    <row r="742" spans="1:8">
      <c r="A742" s="375" t="s">
        <v>23</v>
      </c>
      <c r="B742" s="1145" t="s">
        <v>184</v>
      </c>
      <c r="C742" s="1145"/>
      <c r="D742" s="1145"/>
      <c r="E742" s="1145"/>
      <c r="F742" s="1145"/>
      <c r="G742" s="395">
        <f>G740+G741</f>
        <v>108900</v>
      </c>
    </row>
    <row r="743" spans="1:8" s="226" customFormat="1">
      <c r="A743" s="248"/>
      <c r="B743" s="249"/>
      <c r="C743" s="240"/>
      <c r="D743" s="240"/>
      <c r="E743" s="250"/>
      <c r="F743" s="242"/>
      <c r="G743" s="396"/>
      <c r="H743" s="222"/>
    </row>
    <row r="744" spans="1:8" s="371" customFormat="1">
      <c r="A744" s="517" t="s">
        <v>504</v>
      </c>
      <c r="B744" s="291" t="s">
        <v>505</v>
      </c>
      <c r="C744" s="281"/>
      <c r="D744" s="281"/>
      <c r="E744" s="292"/>
      <c r="F744" s="283"/>
      <c r="G744" s="404"/>
      <c r="H744" s="370"/>
    </row>
    <row r="745" spans="1:8" ht="30">
      <c r="A745" s="317" t="s">
        <v>73</v>
      </c>
      <c r="B745" s="317" t="s">
        <v>74</v>
      </c>
      <c r="C745" s="317" t="s">
        <v>166</v>
      </c>
      <c r="D745" s="317" t="s">
        <v>78</v>
      </c>
      <c r="E745" s="317" t="s">
        <v>167</v>
      </c>
      <c r="F745" s="317" t="s">
        <v>168</v>
      </c>
      <c r="G745" s="397" t="s">
        <v>169</v>
      </c>
      <c r="H745" s="218"/>
    </row>
    <row r="746" spans="1:8">
      <c r="A746" s="261" t="s">
        <v>17</v>
      </c>
      <c r="B746" s="243" t="s">
        <v>170</v>
      </c>
      <c r="E746" s="252"/>
      <c r="F746" s="253"/>
      <c r="G746" s="394"/>
      <c r="H746" s="218"/>
    </row>
    <row r="747" spans="1:8">
      <c r="B747" s="243" t="s">
        <v>1</v>
      </c>
      <c r="C747" s="261" t="s">
        <v>336</v>
      </c>
      <c r="D747" s="261" t="s">
        <v>31</v>
      </c>
      <c r="E747" s="262">
        <v>0.67500000000000004</v>
      </c>
      <c r="F747" s="253">
        <f>VLOOKUP(B747,'HSD PSPN,STR,ARS'!$C$6:F724,4,FALSE)</f>
        <v>100000</v>
      </c>
      <c r="G747" s="394">
        <f>E747*F747</f>
        <v>67500</v>
      </c>
      <c r="H747" s="218"/>
    </row>
    <row r="748" spans="1:8">
      <c r="B748" s="243" t="s">
        <v>4</v>
      </c>
      <c r="C748" s="261" t="s">
        <v>339</v>
      </c>
      <c r="D748" s="261" t="s">
        <v>31</v>
      </c>
      <c r="E748" s="262">
        <v>6.7500000000000004E-2</v>
      </c>
      <c r="F748" s="253">
        <f>VLOOKUP(B748,'HSD PSPN,STR,ARS'!$C$6:F724,4,FALSE)</f>
        <v>200000</v>
      </c>
      <c r="G748" s="394">
        <f>E748*F748</f>
        <v>13500</v>
      </c>
      <c r="H748" s="218"/>
    </row>
    <row r="749" spans="1:8">
      <c r="A749" s="1144" t="s">
        <v>2171</v>
      </c>
      <c r="B749" s="1144"/>
      <c r="C749" s="1144"/>
      <c r="D749" s="1144"/>
      <c r="E749" s="1144"/>
      <c r="F749" s="1144"/>
      <c r="G749" s="398">
        <f>SUM(G746:G748)</f>
        <v>81000</v>
      </c>
      <c r="H749" s="218"/>
    </row>
    <row r="750" spans="1:8">
      <c r="A750" s="261" t="s">
        <v>19</v>
      </c>
      <c r="B750" s="243" t="s">
        <v>5</v>
      </c>
      <c r="E750" s="252"/>
      <c r="F750" s="253"/>
      <c r="G750" s="394"/>
      <c r="H750" s="218"/>
    </row>
    <row r="751" spans="1:8">
      <c r="A751" s="1144" t="s">
        <v>2176</v>
      </c>
      <c r="B751" s="1144"/>
      <c r="C751" s="1144"/>
      <c r="D751" s="1144"/>
      <c r="E751" s="1144"/>
      <c r="F751" s="1144"/>
      <c r="G751" s="394"/>
      <c r="H751" s="218"/>
    </row>
    <row r="752" spans="1:8">
      <c r="A752" s="261" t="s">
        <v>20</v>
      </c>
      <c r="B752" s="243" t="s">
        <v>181</v>
      </c>
      <c r="E752" s="252"/>
      <c r="F752" s="253"/>
      <c r="G752" s="394"/>
      <c r="H752" s="218"/>
    </row>
    <row r="753" spans="1:8">
      <c r="A753" s="1146" t="s">
        <v>2180</v>
      </c>
      <c r="B753" s="1146"/>
      <c r="C753" s="1146"/>
      <c r="D753" s="1146"/>
      <c r="E753" s="1146"/>
      <c r="F753" s="1146"/>
      <c r="G753" s="395">
        <f>SUM(G752)</f>
        <v>0</v>
      </c>
    </row>
    <row r="754" spans="1:8">
      <c r="A754" s="375" t="s">
        <v>21</v>
      </c>
      <c r="B754" s="1145" t="s">
        <v>1111</v>
      </c>
      <c r="C754" s="1145"/>
      <c r="D754" s="1145"/>
      <c r="E754" s="1145"/>
      <c r="F754" s="1145"/>
      <c r="G754" s="395">
        <f>SUM(G746:G753)/2</f>
        <v>81000</v>
      </c>
    </row>
    <row r="755" spans="1:8">
      <c r="A755" s="375" t="s">
        <v>22</v>
      </c>
      <c r="B755" s="1145" t="s">
        <v>1112</v>
      </c>
      <c r="C755" s="1145"/>
      <c r="D755" s="1145"/>
      <c r="E755" s="1145"/>
      <c r="F755" s="376">
        <v>0.1</v>
      </c>
      <c r="G755" s="395">
        <f>G754*F755</f>
        <v>8100</v>
      </c>
    </row>
    <row r="756" spans="1:8">
      <c r="A756" s="375" t="s">
        <v>23</v>
      </c>
      <c r="B756" s="1145" t="s">
        <v>184</v>
      </c>
      <c r="C756" s="1145"/>
      <c r="D756" s="1145"/>
      <c r="E756" s="1145"/>
      <c r="F756" s="1145"/>
      <c r="G756" s="395">
        <f>G754+G755</f>
        <v>89100</v>
      </c>
    </row>
    <row r="757" spans="1:8" s="226" customFormat="1">
      <c r="A757" s="248"/>
      <c r="B757" s="249"/>
      <c r="C757" s="240"/>
      <c r="D757" s="240"/>
      <c r="E757" s="250"/>
      <c r="F757" s="242"/>
      <c r="G757" s="396"/>
      <c r="H757" s="222"/>
    </row>
    <row r="758" spans="1:8" s="371" customFormat="1">
      <c r="A758" s="517" t="s">
        <v>506</v>
      </c>
      <c r="B758" s="291" t="s">
        <v>507</v>
      </c>
      <c r="C758" s="281"/>
      <c r="D758" s="281"/>
      <c r="E758" s="292"/>
      <c r="F758" s="283"/>
      <c r="G758" s="404"/>
      <c r="H758" s="370"/>
    </row>
    <row r="759" spans="1:8" ht="30">
      <c r="A759" s="317" t="s">
        <v>73</v>
      </c>
      <c r="B759" s="317" t="s">
        <v>74</v>
      </c>
      <c r="C759" s="317" t="s">
        <v>166</v>
      </c>
      <c r="D759" s="317" t="s">
        <v>78</v>
      </c>
      <c r="E759" s="317" t="s">
        <v>167</v>
      </c>
      <c r="F759" s="317" t="s">
        <v>168</v>
      </c>
      <c r="G759" s="397" t="s">
        <v>169</v>
      </c>
      <c r="H759" s="218"/>
    </row>
    <row r="760" spans="1:8">
      <c r="A760" s="261" t="s">
        <v>17</v>
      </c>
      <c r="B760" s="243" t="s">
        <v>170</v>
      </c>
      <c r="E760" s="252"/>
      <c r="F760" s="253"/>
      <c r="G760" s="394"/>
      <c r="H760" s="218"/>
    </row>
    <row r="761" spans="1:8">
      <c r="B761" s="243" t="s">
        <v>1</v>
      </c>
      <c r="C761" s="261" t="s">
        <v>336</v>
      </c>
      <c r="D761" s="261" t="s">
        <v>31</v>
      </c>
      <c r="E761" s="262">
        <v>1.05</v>
      </c>
      <c r="F761" s="253">
        <f>VLOOKUP(B761,'HSD PSPN,STR,ARS'!$C$6:F724,4,FALSE)</f>
        <v>100000</v>
      </c>
      <c r="G761" s="394">
        <f>E761*F761</f>
        <v>105000</v>
      </c>
      <c r="H761" s="218"/>
    </row>
    <row r="762" spans="1:8">
      <c r="B762" s="243" t="s">
        <v>4</v>
      </c>
      <c r="C762" s="261" t="s">
        <v>339</v>
      </c>
      <c r="D762" s="261" t="s">
        <v>31</v>
      </c>
      <c r="E762" s="262">
        <v>6.7000000000000004E-2</v>
      </c>
      <c r="F762" s="253">
        <f>VLOOKUP(B762,'HSD PSPN,STR,ARS'!$C$6:F724,4,FALSE)</f>
        <v>200000</v>
      </c>
      <c r="G762" s="394">
        <f>E762*F762</f>
        <v>13400</v>
      </c>
      <c r="H762" s="218"/>
    </row>
    <row r="763" spans="1:8">
      <c r="A763" s="1144" t="s">
        <v>2171</v>
      </c>
      <c r="B763" s="1144"/>
      <c r="C763" s="1144"/>
      <c r="D763" s="1144"/>
      <c r="E763" s="1144"/>
      <c r="F763" s="1144"/>
      <c r="G763" s="398">
        <f>SUM(G760:G762)</f>
        <v>118400</v>
      </c>
      <c r="H763" s="218"/>
    </row>
    <row r="764" spans="1:8">
      <c r="A764" s="261" t="s">
        <v>19</v>
      </c>
      <c r="B764" s="243" t="s">
        <v>5</v>
      </c>
      <c r="E764" s="252"/>
      <c r="F764" s="253"/>
      <c r="G764" s="394"/>
      <c r="H764" s="218"/>
    </row>
    <row r="765" spans="1:8">
      <c r="A765" s="1144" t="s">
        <v>2176</v>
      </c>
      <c r="B765" s="1144"/>
      <c r="C765" s="1144"/>
      <c r="D765" s="1144"/>
      <c r="E765" s="1144"/>
      <c r="F765" s="1144"/>
      <c r="G765" s="394"/>
      <c r="H765" s="218"/>
    </row>
    <row r="766" spans="1:8">
      <c r="A766" s="261" t="s">
        <v>20</v>
      </c>
      <c r="B766" s="243" t="s">
        <v>181</v>
      </c>
      <c r="E766" s="252"/>
      <c r="F766" s="253"/>
      <c r="G766" s="394"/>
      <c r="H766" s="218"/>
    </row>
    <row r="767" spans="1:8">
      <c r="A767" s="1146" t="s">
        <v>2180</v>
      </c>
      <c r="B767" s="1146"/>
      <c r="C767" s="1146"/>
      <c r="D767" s="1146"/>
      <c r="E767" s="1146"/>
      <c r="F767" s="1146"/>
      <c r="G767" s="395">
        <f>SUM(G766)</f>
        <v>0</v>
      </c>
    </row>
    <row r="768" spans="1:8">
      <c r="A768" s="375" t="s">
        <v>21</v>
      </c>
      <c r="B768" s="1145" t="s">
        <v>1111</v>
      </c>
      <c r="C768" s="1145"/>
      <c r="D768" s="1145"/>
      <c r="E768" s="1145"/>
      <c r="F768" s="1145"/>
      <c r="G768" s="395">
        <f>SUM(G760:G767)/2</f>
        <v>118400</v>
      </c>
    </row>
    <row r="769" spans="1:8">
      <c r="A769" s="375" t="s">
        <v>22</v>
      </c>
      <c r="B769" s="1145" t="s">
        <v>1112</v>
      </c>
      <c r="C769" s="1145"/>
      <c r="D769" s="1145"/>
      <c r="E769" s="1145"/>
      <c r="F769" s="376">
        <v>0.1</v>
      </c>
      <c r="G769" s="395">
        <f>G768*F769</f>
        <v>11840</v>
      </c>
    </row>
    <row r="770" spans="1:8">
      <c r="A770" s="375" t="s">
        <v>23</v>
      </c>
      <c r="B770" s="1145" t="s">
        <v>184</v>
      </c>
      <c r="C770" s="1145"/>
      <c r="D770" s="1145"/>
      <c r="E770" s="1145"/>
      <c r="F770" s="1145"/>
      <c r="G770" s="395">
        <f>G768+G769</f>
        <v>130240</v>
      </c>
    </row>
    <row r="771" spans="1:8" s="226" customFormat="1">
      <c r="A771" s="248"/>
      <c r="B771" s="249"/>
      <c r="C771" s="240"/>
      <c r="D771" s="240"/>
      <c r="E771" s="250"/>
      <c r="F771" s="242"/>
      <c r="G771" s="396"/>
      <c r="H771" s="222"/>
    </row>
    <row r="772" spans="1:8" s="371" customFormat="1">
      <c r="A772" s="517" t="s">
        <v>508</v>
      </c>
      <c r="B772" s="291" t="s">
        <v>509</v>
      </c>
      <c r="C772" s="281"/>
      <c r="D772" s="281"/>
      <c r="E772" s="292"/>
      <c r="F772" s="283"/>
      <c r="G772" s="404"/>
      <c r="H772" s="370"/>
    </row>
    <row r="773" spans="1:8" ht="30">
      <c r="A773" s="317" t="s">
        <v>73</v>
      </c>
      <c r="B773" s="317" t="s">
        <v>74</v>
      </c>
      <c r="C773" s="317" t="s">
        <v>166</v>
      </c>
      <c r="D773" s="317" t="s">
        <v>78</v>
      </c>
      <c r="E773" s="317" t="s">
        <v>167</v>
      </c>
      <c r="F773" s="317" t="s">
        <v>168</v>
      </c>
      <c r="G773" s="397" t="s">
        <v>169</v>
      </c>
      <c r="H773" s="218"/>
    </row>
    <row r="774" spans="1:8">
      <c r="A774" s="261" t="s">
        <v>17</v>
      </c>
      <c r="B774" s="243" t="s">
        <v>170</v>
      </c>
      <c r="E774" s="252"/>
      <c r="F774" s="253"/>
      <c r="G774" s="394"/>
      <c r="H774" s="218"/>
    </row>
    <row r="775" spans="1:8">
      <c r="B775" s="243" t="s">
        <v>1</v>
      </c>
      <c r="C775" s="261" t="s">
        <v>336</v>
      </c>
      <c r="D775" s="261" t="s">
        <v>31</v>
      </c>
      <c r="E775" s="262">
        <v>0.76</v>
      </c>
      <c r="F775" s="253">
        <f>VLOOKUP(B775,'HSD PSPN,STR,ARS'!$C$6:F724,4,FALSE)</f>
        <v>100000</v>
      </c>
      <c r="G775" s="394">
        <f>E775*F775</f>
        <v>76000</v>
      </c>
      <c r="H775" s="218"/>
    </row>
    <row r="776" spans="1:8">
      <c r="B776" s="243" t="s">
        <v>4</v>
      </c>
      <c r="C776" s="261" t="s">
        <v>339</v>
      </c>
      <c r="D776" s="261" t="s">
        <v>31</v>
      </c>
      <c r="E776" s="262">
        <v>7.5999999999999998E-2</v>
      </c>
      <c r="F776" s="253">
        <f>VLOOKUP(B776,'HSD PSPN,STR,ARS'!$C$6:F724,4,FALSE)</f>
        <v>200000</v>
      </c>
      <c r="G776" s="394">
        <f>E776*F776</f>
        <v>15200</v>
      </c>
      <c r="H776" s="218"/>
    </row>
    <row r="777" spans="1:8">
      <c r="A777" s="1144" t="s">
        <v>2171</v>
      </c>
      <c r="B777" s="1144"/>
      <c r="C777" s="1144"/>
      <c r="D777" s="1144"/>
      <c r="E777" s="1144"/>
      <c r="F777" s="1144"/>
      <c r="G777" s="398">
        <f>SUM(G774:G776)</f>
        <v>91200</v>
      </c>
      <c r="H777" s="218"/>
    </row>
    <row r="778" spans="1:8">
      <c r="A778" s="261" t="s">
        <v>19</v>
      </c>
      <c r="B778" s="243" t="s">
        <v>5</v>
      </c>
      <c r="E778" s="252"/>
      <c r="F778" s="253"/>
      <c r="G778" s="394"/>
      <c r="H778" s="218"/>
    </row>
    <row r="779" spans="1:8">
      <c r="A779" s="1144" t="s">
        <v>2176</v>
      </c>
      <c r="B779" s="1144"/>
      <c r="C779" s="1144"/>
      <c r="D779" s="1144"/>
      <c r="E779" s="1144"/>
      <c r="F779" s="1144"/>
      <c r="G779" s="394"/>
      <c r="H779" s="218"/>
    </row>
    <row r="780" spans="1:8">
      <c r="A780" s="261" t="s">
        <v>20</v>
      </c>
      <c r="B780" s="243" t="s">
        <v>181</v>
      </c>
      <c r="E780" s="252"/>
      <c r="F780" s="253"/>
      <c r="G780" s="394"/>
      <c r="H780" s="218"/>
    </row>
    <row r="781" spans="1:8">
      <c r="A781" s="1146" t="s">
        <v>2180</v>
      </c>
      <c r="B781" s="1146"/>
      <c r="C781" s="1146"/>
      <c r="D781" s="1146"/>
      <c r="E781" s="1146"/>
      <c r="F781" s="1146"/>
      <c r="G781" s="395">
        <f>SUM(G780)</f>
        <v>0</v>
      </c>
    </row>
    <row r="782" spans="1:8">
      <c r="A782" s="375" t="s">
        <v>21</v>
      </c>
      <c r="B782" s="1145" t="s">
        <v>1111</v>
      </c>
      <c r="C782" s="1145"/>
      <c r="D782" s="1145"/>
      <c r="E782" s="1145"/>
      <c r="F782" s="1145"/>
      <c r="G782" s="395">
        <f>SUM(G774:G781)/2</f>
        <v>91200</v>
      </c>
    </row>
    <row r="783" spans="1:8">
      <c r="A783" s="375" t="s">
        <v>22</v>
      </c>
      <c r="B783" s="1145" t="s">
        <v>1112</v>
      </c>
      <c r="C783" s="1145"/>
      <c r="D783" s="1145"/>
      <c r="E783" s="1145"/>
      <c r="F783" s="376">
        <v>0.1</v>
      </c>
      <c r="G783" s="395">
        <f>G782*F783</f>
        <v>9120</v>
      </c>
    </row>
    <row r="784" spans="1:8">
      <c r="A784" s="375" t="s">
        <v>23</v>
      </c>
      <c r="B784" s="1145" t="s">
        <v>184</v>
      </c>
      <c r="C784" s="1145"/>
      <c r="D784" s="1145"/>
      <c r="E784" s="1145"/>
      <c r="F784" s="1145"/>
      <c r="G784" s="395">
        <f>G782+G783</f>
        <v>100320</v>
      </c>
    </row>
    <row r="785" spans="1:8" s="226" customFormat="1">
      <c r="A785" s="248"/>
      <c r="B785" s="249"/>
      <c r="C785" s="240"/>
      <c r="D785" s="240"/>
      <c r="E785" s="250"/>
      <c r="F785" s="242"/>
      <c r="G785" s="396"/>
      <c r="H785" s="222"/>
    </row>
    <row r="786" spans="1:8" s="371" customFormat="1">
      <c r="A786" s="517" t="s">
        <v>510</v>
      </c>
      <c r="B786" s="291" t="s">
        <v>511</v>
      </c>
      <c r="C786" s="281"/>
      <c r="D786" s="281"/>
      <c r="E786" s="292"/>
      <c r="F786" s="283"/>
      <c r="G786" s="404"/>
      <c r="H786" s="370"/>
    </row>
    <row r="787" spans="1:8" ht="30">
      <c r="A787" s="317" t="s">
        <v>73</v>
      </c>
      <c r="B787" s="317" t="s">
        <v>74</v>
      </c>
      <c r="C787" s="317" t="s">
        <v>166</v>
      </c>
      <c r="D787" s="317" t="s">
        <v>78</v>
      </c>
      <c r="E787" s="317" t="s">
        <v>167</v>
      </c>
      <c r="F787" s="317" t="s">
        <v>168</v>
      </c>
      <c r="G787" s="397" t="s">
        <v>169</v>
      </c>
      <c r="H787" s="218"/>
    </row>
    <row r="788" spans="1:8">
      <c r="A788" s="261" t="s">
        <v>17</v>
      </c>
      <c r="B788" s="243" t="s">
        <v>170</v>
      </c>
      <c r="E788" s="252"/>
      <c r="F788" s="253"/>
      <c r="G788" s="394"/>
      <c r="H788" s="218"/>
    </row>
    <row r="789" spans="1:8">
      <c r="B789" s="243" t="s">
        <v>1</v>
      </c>
      <c r="C789" s="261" t="s">
        <v>336</v>
      </c>
      <c r="D789" s="261" t="s">
        <v>31</v>
      </c>
      <c r="E789" s="262">
        <v>0.75</v>
      </c>
      <c r="F789" s="253">
        <f>VLOOKUP(B789,'HSD PSPN,STR,ARS'!$C$6:F724,4,FALSE)</f>
        <v>100000</v>
      </c>
      <c r="G789" s="394">
        <f>E789*F789</f>
        <v>75000</v>
      </c>
      <c r="H789" s="218"/>
    </row>
    <row r="790" spans="1:8">
      <c r="B790" s="243" t="s">
        <v>4</v>
      </c>
      <c r="C790" s="261" t="s">
        <v>339</v>
      </c>
      <c r="D790" s="261" t="s">
        <v>31</v>
      </c>
      <c r="E790" s="262">
        <v>7.4999999999999997E-3</v>
      </c>
      <c r="F790" s="253">
        <f>VLOOKUP(B790,'HSD PSPN,STR,ARS'!$C$6:F724,4,FALSE)</f>
        <v>200000</v>
      </c>
      <c r="G790" s="394">
        <f>E790*F790</f>
        <v>1500</v>
      </c>
      <c r="H790" s="218"/>
    </row>
    <row r="791" spans="1:8">
      <c r="A791" s="1144" t="s">
        <v>2171</v>
      </c>
      <c r="B791" s="1144"/>
      <c r="C791" s="1144"/>
      <c r="D791" s="1144"/>
      <c r="E791" s="1144"/>
      <c r="F791" s="1144"/>
      <c r="G791" s="398">
        <f>SUM(G788:G790)</f>
        <v>76500</v>
      </c>
      <c r="H791" s="218"/>
    </row>
    <row r="792" spans="1:8">
      <c r="A792" s="261" t="s">
        <v>19</v>
      </c>
      <c r="B792" s="243" t="s">
        <v>5</v>
      </c>
      <c r="E792" s="252"/>
      <c r="F792" s="253"/>
      <c r="G792" s="394"/>
      <c r="H792" s="218"/>
    </row>
    <row r="793" spans="1:8">
      <c r="A793" s="1144" t="s">
        <v>2176</v>
      </c>
      <c r="B793" s="1144"/>
      <c r="C793" s="1144"/>
      <c r="D793" s="1144"/>
      <c r="E793" s="1144"/>
      <c r="F793" s="1144"/>
      <c r="G793" s="394"/>
      <c r="H793" s="218"/>
    </row>
    <row r="794" spans="1:8">
      <c r="A794" s="261" t="s">
        <v>20</v>
      </c>
      <c r="B794" s="243" t="s">
        <v>181</v>
      </c>
      <c r="E794" s="252"/>
      <c r="F794" s="253"/>
      <c r="G794" s="394"/>
      <c r="H794" s="218"/>
    </row>
    <row r="795" spans="1:8">
      <c r="A795" s="1146" t="s">
        <v>2180</v>
      </c>
      <c r="B795" s="1146"/>
      <c r="C795" s="1146"/>
      <c r="D795" s="1146"/>
      <c r="E795" s="1146"/>
      <c r="F795" s="1146"/>
      <c r="G795" s="395">
        <f>SUM(G794)</f>
        <v>0</v>
      </c>
    </row>
    <row r="796" spans="1:8">
      <c r="A796" s="375" t="s">
        <v>21</v>
      </c>
      <c r="B796" s="1145" t="s">
        <v>1111</v>
      </c>
      <c r="C796" s="1145"/>
      <c r="D796" s="1145"/>
      <c r="E796" s="1145"/>
      <c r="F796" s="1145"/>
      <c r="G796" s="395">
        <f>SUM(G788:G795)/2</f>
        <v>76500</v>
      </c>
    </row>
    <row r="797" spans="1:8">
      <c r="A797" s="375" t="s">
        <v>22</v>
      </c>
      <c r="B797" s="1145" t="s">
        <v>1112</v>
      </c>
      <c r="C797" s="1145"/>
      <c r="D797" s="1145"/>
      <c r="E797" s="1145"/>
      <c r="F797" s="376">
        <v>0.1</v>
      </c>
      <c r="G797" s="395">
        <f>G796*F797</f>
        <v>7650</v>
      </c>
    </row>
    <row r="798" spans="1:8">
      <c r="A798" s="375" t="s">
        <v>23</v>
      </c>
      <c r="B798" s="1145" t="s">
        <v>184</v>
      </c>
      <c r="C798" s="1145"/>
      <c r="D798" s="1145"/>
      <c r="E798" s="1145"/>
      <c r="F798" s="1145"/>
      <c r="G798" s="395">
        <f>G796+G797</f>
        <v>84150</v>
      </c>
    </row>
    <row r="799" spans="1:8" s="226" customFormat="1">
      <c r="A799" s="248"/>
      <c r="B799" s="249"/>
      <c r="C799" s="240"/>
      <c r="D799" s="240"/>
      <c r="E799" s="250"/>
      <c r="F799" s="242"/>
      <c r="G799" s="396"/>
      <c r="H799" s="222"/>
    </row>
    <row r="800" spans="1:8" s="415" customFormat="1" ht="15.75">
      <c r="A800" s="393" t="s">
        <v>512</v>
      </c>
      <c r="B800" s="393" t="s">
        <v>513</v>
      </c>
      <c r="C800" s="411"/>
      <c r="D800" s="411"/>
      <c r="E800" s="412"/>
      <c r="F800" s="411"/>
      <c r="G800" s="414"/>
    </row>
    <row r="801" spans="1:8" s="226" customFormat="1">
      <c r="A801" s="362" t="s">
        <v>514</v>
      </c>
      <c r="B801" s="239" t="s">
        <v>515</v>
      </c>
      <c r="C801" s="240"/>
      <c r="D801" s="240"/>
      <c r="E801" s="241"/>
      <c r="F801" s="242"/>
      <c r="G801" s="396"/>
      <c r="H801" s="222"/>
    </row>
    <row r="802" spans="1:8" ht="30">
      <c r="A802" s="317" t="s">
        <v>73</v>
      </c>
      <c r="B802" s="317" t="s">
        <v>74</v>
      </c>
      <c r="C802" s="317" t="s">
        <v>166</v>
      </c>
      <c r="D802" s="317" t="s">
        <v>78</v>
      </c>
      <c r="E802" s="317" t="s">
        <v>167</v>
      </c>
      <c r="F802" s="317" t="s">
        <v>168</v>
      </c>
      <c r="G802" s="397" t="s">
        <v>169</v>
      </c>
      <c r="H802" s="218"/>
    </row>
    <row r="803" spans="1:8">
      <c r="A803" s="261" t="s">
        <v>17</v>
      </c>
      <c r="B803" s="243" t="s">
        <v>170</v>
      </c>
      <c r="E803" s="252"/>
      <c r="F803" s="253"/>
      <c r="G803" s="394"/>
      <c r="H803" s="218"/>
    </row>
    <row r="804" spans="1:8">
      <c r="B804" s="243" t="s">
        <v>1</v>
      </c>
      <c r="C804" s="261" t="s">
        <v>336</v>
      </c>
      <c r="D804" s="261" t="s">
        <v>31</v>
      </c>
      <c r="E804" s="262">
        <v>0.13500000000000001</v>
      </c>
      <c r="F804" s="253">
        <f>VLOOKUP(B804,'HSD PSPN,STR,ARS'!$C$6:F724,4,FALSE)</f>
        <v>100000</v>
      </c>
      <c r="G804" s="394">
        <f>E804*F804</f>
        <v>13500</v>
      </c>
      <c r="H804" s="218"/>
    </row>
    <row r="805" spans="1:8">
      <c r="B805" s="243" t="s">
        <v>4</v>
      </c>
      <c r="C805" s="261" t="s">
        <v>339</v>
      </c>
      <c r="D805" s="261" t="s">
        <v>31</v>
      </c>
      <c r="E805" s="262">
        <v>1.35E-2</v>
      </c>
      <c r="F805" s="253">
        <f>VLOOKUP(B805,'HSD PSPN,STR,ARS'!$C$6:F724,4,FALSE)</f>
        <v>200000</v>
      </c>
      <c r="G805" s="394">
        <f>E805*F805</f>
        <v>2700</v>
      </c>
      <c r="H805" s="218"/>
    </row>
    <row r="806" spans="1:8">
      <c r="A806" s="1144" t="s">
        <v>2171</v>
      </c>
      <c r="B806" s="1144"/>
      <c r="C806" s="1144"/>
      <c r="D806" s="1144"/>
      <c r="E806" s="1144"/>
      <c r="F806" s="1144"/>
      <c r="G806" s="398">
        <f>SUM(G804:G805)</f>
        <v>16200</v>
      </c>
      <c r="H806" s="218"/>
    </row>
    <row r="807" spans="1:8">
      <c r="A807" s="261" t="s">
        <v>19</v>
      </c>
      <c r="B807" s="243" t="s">
        <v>5</v>
      </c>
      <c r="E807" s="252"/>
      <c r="F807" s="253"/>
      <c r="G807" s="394"/>
      <c r="H807" s="218"/>
    </row>
    <row r="808" spans="1:8">
      <c r="A808" s="1144" t="s">
        <v>2176</v>
      </c>
      <c r="B808" s="1144"/>
      <c r="C808" s="1144"/>
      <c r="D808" s="1144"/>
      <c r="E808" s="1144"/>
      <c r="F808" s="1144"/>
      <c r="G808" s="394">
        <f>SUM(G807)</f>
        <v>0</v>
      </c>
      <c r="H808" s="218"/>
    </row>
    <row r="809" spans="1:8">
      <c r="A809" s="261" t="s">
        <v>20</v>
      </c>
      <c r="B809" s="243" t="s">
        <v>181</v>
      </c>
      <c r="E809" s="252"/>
      <c r="F809" s="253"/>
      <c r="G809" s="394"/>
      <c r="H809" s="218"/>
    </row>
    <row r="810" spans="1:8">
      <c r="A810" s="261"/>
      <c r="B810" s="243" t="s">
        <v>516</v>
      </c>
      <c r="D810" s="244" t="s">
        <v>275</v>
      </c>
      <c r="E810" s="252">
        <v>4.4999999999999998E-2</v>
      </c>
      <c r="F810" s="253">
        <f>VLOOKUP(B810,'HSD PSPN,STR,ARS'!$C$6:F724,4,FALSE)</f>
        <v>10000</v>
      </c>
      <c r="G810" s="394">
        <f>E810*F810</f>
        <v>450</v>
      </c>
      <c r="H810" s="218"/>
    </row>
    <row r="811" spans="1:8">
      <c r="A811" s="1146" t="s">
        <v>2180</v>
      </c>
      <c r="B811" s="1146"/>
      <c r="C811" s="1146"/>
      <c r="D811" s="1146"/>
      <c r="E811" s="1146"/>
      <c r="F811" s="1146"/>
      <c r="G811" s="398">
        <f>G810</f>
        <v>450</v>
      </c>
      <c r="H811" s="218"/>
    </row>
    <row r="812" spans="1:8">
      <c r="A812" s="261" t="s">
        <v>21</v>
      </c>
      <c r="B812" s="243" t="s">
        <v>182</v>
      </c>
      <c r="E812" s="252"/>
      <c r="F812" s="253"/>
      <c r="G812" s="394">
        <f>SUM(G803:G811)/2</f>
        <v>16650</v>
      </c>
      <c r="H812" s="218"/>
    </row>
    <row r="813" spans="1:8">
      <c r="A813" s="261" t="s">
        <v>22</v>
      </c>
      <c r="B813" s="243" t="s">
        <v>183</v>
      </c>
      <c r="E813" s="320">
        <v>0.1</v>
      </c>
      <c r="F813" s="253"/>
      <c r="G813" s="394">
        <f>E813*G812</f>
        <v>1665</v>
      </c>
      <c r="H813" s="218"/>
    </row>
    <row r="814" spans="1:8">
      <c r="A814" s="261" t="s">
        <v>23</v>
      </c>
      <c r="B814" s="243" t="s">
        <v>184</v>
      </c>
      <c r="E814" s="252"/>
      <c r="F814" s="253"/>
      <c r="G814" s="394">
        <f>ROUNDDOWN(G812+G813,0)</f>
        <v>18315</v>
      </c>
      <c r="H814" s="218"/>
    </row>
    <row r="815" spans="1:8" s="226" customFormat="1">
      <c r="A815" s="248"/>
      <c r="B815" s="249"/>
      <c r="C815" s="240"/>
      <c r="D815" s="240"/>
      <c r="E815" s="250"/>
      <c r="F815" s="242"/>
      <c r="G815" s="396"/>
      <c r="H815" s="222"/>
    </row>
    <row r="816" spans="1:8" s="226" customFormat="1">
      <c r="A816" s="362" t="s">
        <v>517</v>
      </c>
      <c r="B816" s="239" t="s">
        <v>518</v>
      </c>
      <c r="C816" s="240"/>
      <c r="D816" s="240"/>
      <c r="E816" s="241"/>
      <c r="F816" s="242"/>
      <c r="G816" s="396"/>
      <c r="H816" s="222"/>
    </row>
    <row r="817" spans="1:8" ht="30">
      <c r="A817" s="317" t="s">
        <v>73</v>
      </c>
      <c r="B817" s="317" t="s">
        <v>74</v>
      </c>
      <c r="C817" s="317" t="s">
        <v>166</v>
      </c>
      <c r="D817" s="317" t="s">
        <v>78</v>
      </c>
      <c r="E817" s="317" t="s">
        <v>167</v>
      </c>
      <c r="F817" s="317" t="s">
        <v>168</v>
      </c>
      <c r="G817" s="397" t="s">
        <v>169</v>
      </c>
      <c r="H817" s="218"/>
    </row>
    <row r="818" spans="1:8">
      <c r="A818" s="261" t="s">
        <v>17</v>
      </c>
      <c r="B818" s="243" t="s">
        <v>170</v>
      </c>
      <c r="E818" s="252"/>
      <c r="F818" s="253"/>
      <c r="G818" s="394"/>
      <c r="H818" s="218"/>
    </row>
    <row r="819" spans="1:8">
      <c r="B819" s="243" t="s">
        <v>1</v>
      </c>
      <c r="C819" s="261" t="s">
        <v>336</v>
      </c>
      <c r="D819" s="261" t="s">
        <v>31</v>
      </c>
      <c r="E819" s="262">
        <v>0.188</v>
      </c>
      <c r="F819" s="253">
        <f>VLOOKUP(B819,'HSD PSPN,STR,ARS'!$C$6:F724,4,FALSE)</f>
        <v>100000</v>
      </c>
      <c r="G819" s="394">
        <f>E819*F819</f>
        <v>18800</v>
      </c>
      <c r="H819" s="218"/>
    </row>
    <row r="820" spans="1:8">
      <c r="B820" s="243" t="s">
        <v>4</v>
      </c>
      <c r="C820" s="261" t="s">
        <v>339</v>
      </c>
      <c r="D820" s="261" t="s">
        <v>31</v>
      </c>
      <c r="E820" s="262">
        <v>1.8800000000000001E-2</v>
      </c>
      <c r="F820" s="253">
        <f>VLOOKUP(B820,'HSD PSPN,STR,ARS'!$C$6:F724,4,FALSE)</f>
        <v>200000</v>
      </c>
      <c r="G820" s="394">
        <f>E820*F820</f>
        <v>3760</v>
      </c>
      <c r="H820" s="218"/>
    </row>
    <row r="821" spans="1:8">
      <c r="A821" s="1144" t="s">
        <v>2171</v>
      </c>
      <c r="B821" s="1144"/>
      <c r="C821" s="1144"/>
      <c r="D821" s="1144"/>
      <c r="E821" s="1144"/>
      <c r="F821" s="1144"/>
      <c r="G821" s="398">
        <f>SUM(G819:G820)</f>
        <v>22560</v>
      </c>
      <c r="H821" s="218"/>
    </row>
    <row r="822" spans="1:8">
      <c r="A822" s="261" t="s">
        <v>19</v>
      </c>
      <c r="B822" s="243" t="s">
        <v>5</v>
      </c>
      <c r="E822" s="252"/>
      <c r="F822" s="253"/>
      <c r="G822" s="394"/>
      <c r="H822" s="218"/>
    </row>
    <row r="823" spans="1:8">
      <c r="A823" s="1144" t="s">
        <v>2176</v>
      </c>
      <c r="B823" s="1144"/>
      <c r="C823" s="1144"/>
      <c r="D823" s="1144"/>
      <c r="E823" s="1144"/>
      <c r="F823" s="1144"/>
      <c r="G823" s="394">
        <f>SUM(G822)</f>
        <v>0</v>
      </c>
      <c r="H823" s="218"/>
    </row>
    <row r="824" spans="1:8">
      <c r="A824" s="261" t="s">
        <v>20</v>
      </c>
      <c r="B824" s="243" t="s">
        <v>181</v>
      </c>
      <c r="E824" s="252"/>
      <c r="F824" s="253"/>
      <c r="G824" s="394"/>
      <c r="H824" s="218"/>
    </row>
    <row r="825" spans="1:8">
      <c r="A825" s="261"/>
      <c r="B825" s="243" t="s">
        <v>516</v>
      </c>
      <c r="D825" s="244" t="s">
        <v>275</v>
      </c>
      <c r="E825" s="252">
        <v>4.7E-2</v>
      </c>
      <c r="F825" s="253">
        <f>VLOOKUP(B825,'HSD PSPN,STR,ARS'!$C$6:F724,4,FALSE)</f>
        <v>10000</v>
      </c>
      <c r="G825" s="394">
        <f>E825*F825</f>
        <v>470</v>
      </c>
      <c r="H825" s="218"/>
    </row>
    <row r="826" spans="1:8">
      <c r="A826" s="1146" t="s">
        <v>2180</v>
      </c>
      <c r="B826" s="1146"/>
      <c r="C826" s="1146"/>
      <c r="D826" s="1146"/>
      <c r="E826" s="1146"/>
      <c r="F826" s="1146"/>
      <c r="G826" s="399">
        <f>SUM(G825)</f>
        <v>470</v>
      </c>
    </row>
    <row r="827" spans="1:8">
      <c r="A827" s="375" t="s">
        <v>21</v>
      </c>
      <c r="B827" s="1145" t="s">
        <v>1111</v>
      </c>
      <c r="C827" s="1145"/>
      <c r="D827" s="1145"/>
      <c r="E827" s="1145"/>
      <c r="F827" s="1145"/>
      <c r="G827" s="395">
        <f>SUM(G818:G826)/2</f>
        <v>23030</v>
      </c>
    </row>
    <row r="828" spans="1:8">
      <c r="A828" s="375" t="s">
        <v>22</v>
      </c>
      <c r="B828" s="1145" t="s">
        <v>1112</v>
      </c>
      <c r="C828" s="1145"/>
      <c r="D828" s="1145"/>
      <c r="E828" s="1145"/>
      <c r="F828" s="376">
        <v>0.1</v>
      </c>
      <c r="G828" s="395">
        <f>G827*F828</f>
        <v>2303</v>
      </c>
    </row>
    <row r="829" spans="1:8">
      <c r="A829" s="375" t="s">
        <v>23</v>
      </c>
      <c r="B829" s="1145" t="s">
        <v>184</v>
      </c>
      <c r="C829" s="1145"/>
      <c r="D829" s="1145"/>
      <c r="E829" s="1145"/>
      <c r="F829" s="1145"/>
      <c r="G829" s="395">
        <f>G827+G828</f>
        <v>25333</v>
      </c>
    </row>
    <row r="830" spans="1:8" s="226" customFormat="1">
      <c r="A830" s="248"/>
      <c r="B830" s="249"/>
      <c r="C830" s="240"/>
      <c r="D830" s="240"/>
      <c r="E830" s="250"/>
      <c r="F830" s="242"/>
      <c r="G830" s="396"/>
      <c r="H830" s="222"/>
    </row>
    <row r="831" spans="1:8" s="226" customFormat="1">
      <c r="A831" s="362" t="s">
        <v>519</v>
      </c>
      <c r="B831" s="239" t="s">
        <v>520</v>
      </c>
      <c r="C831" s="240"/>
      <c r="D831" s="240"/>
      <c r="E831" s="241"/>
      <c r="F831" s="242"/>
      <c r="G831" s="396"/>
      <c r="H831" s="222"/>
    </row>
    <row r="832" spans="1:8" ht="30">
      <c r="A832" s="317" t="s">
        <v>73</v>
      </c>
      <c r="B832" s="317" t="s">
        <v>74</v>
      </c>
      <c r="C832" s="317" t="s">
        <v>166</v>
      </c>
      <c r="D832" s="317" t="s">
        <v>78</v>
      </c>
      <c r="E832" s="317" t="s">
        <v>167</v>
      </c>
      <c r="F832" s="317" t="s">
        <v>168</v>
      </c>
      <c r="G832" s="397" t="s">
        <v>169</v>
      </c>
      <c r="H832" s="218"/>
    </row>
    <row r="833" spans="1:8">
      <c r="A833" s="261" t="s">
        <v>17</v>
      </c>
      <c r="B833" s="243" t="s">
        <v>170</v>
      </c>
      <c r="E833" s="252"/>
      <c r="F833" s="253"/>
      <c r="G833" s="394"/>
      <c r="H833" s="218"/>
    </row>
    <row r="834" spans="1:8">
      <c r="B834" s="243" t="s">
        <v>1</v>
      </c>
      <c r="C834" s="261" t="s">
        <v>336</v>
      </c>
      <c r="D834" s="261" t="s">
        <v>31</v>
      </c>
      <c r="E834" s="262">
        <v>0.25</v>
      </c>
      <c r="F834" s="253">
        <f>VLOOKUP(B834,'HSD PSPN,STR,ARS'!$C$6:F724,4,FALSE)</f>
        <v>100000</v>
      </c>
      <c r="G834" s="394">
        <f>E834*F834</f>
        <v>25000</v>
      </c>
      <c r="H834" s="218"/>
    </row>
    <row r="835" spans="1:8">
      <c r="B835" s="243" t="s">
        <v>4</v>
      </c>
      <c r="C835" s="261" t="s">
        <v>339</v>
      </c>
      <c r="D835" s="261" t="s">
        <v>31</v>
      </c>
      <c r="E835" s="262">
        <v>2.5000000000000001E-2</v>
      </c>
      <c r="F835" s="253">
        <f>VLOOKUP(B835,'HSD PSPN,STR,ARS'!$C$6:F724,4,FALSE)</f>
        <v>200000</v>
      </c>
      <c r="G835" s="394">
        <f>E835*F835</f>
        <v>5000</v>
      </c>
      <c r="H835" s="218"/>
    </row>
    <row r="836" spans="1:8">
      <c r="A836" s="1144" t="s">
        <v>2171</v>
      </c>
      <c r="B836" s="1144"/>
      <c r="C836" s="1144"/>
      <c r="D836" s="1144"/>
      <c r="E836" s="1144"/>
      <c r="F836" s="1144"/>
      <c r="G836" s="398">
        <f>SUM(G834:G835)</f>
        <v>30000</v>
      </c>
      <c r="H836" s="218"/>
    </row>
    <row r="837" spans="1:8">
      <c r="A837" s="261" t="s">
        <v>19</v>
      </c>
      <c r="B837" s="243" t="s">
        <v>5</v>
      </c>
      <c r="E837" s="252"/>
      <c r="F837" s="253"/>
      <c r="G837" s="394"/>
      <c r="H837" s="218"/>
    </row>
    <row r="838" spans="1:8">
      <c r="A838" s="1144" t="s">
        <v>2176</v>
      </c>
      <c r="B838" s="1144"/>
      <c r="C838" s="1144"/>
      <c r="D838" s="1144"/>
      <c r="E838" s="1144"/>
      <c r="F838" s="1144"/>
      <c r="G838" s="394">
        <f>SUM(G837)</f>
        <v>0</v>
      </c>
      <c r="H838" s="218"/>
    </row>
    <row r="839" spans="1:8">
      <c r="A839" s="261" t="s">
        <v>20</v>
      </c>
      <c r="B839" s="243" t="s">
        <v>181</v>
      </c>
      <c r="E839" s="252"/>
      <c r="F839" s="253"/>
      <c r="G839" s="394"/>
      <c r="H839" s="218"/>
    </row>
    <row r="840" spans="1:8">
      <c r="A840" s="261"/>
      <c r="B840" s="243" t="s">
        <v>516</v>
      </c>
      <c r="D840" s="244" t="s">
        <v>275</v>
      </c>
      <c r="E840" s="252">
        <v>0.05</v>
      </c>
      <c r="F840" s="253">
        <f>VLOOKUP(B840,'HSD PSPN,STR,ARS'!$C$6:F724,4,FALSE)</f>
        <v>10000</v>
      </c>
      <c r="G840" s="394">
        <f>E840*F840</f>
        <v>500</v>
      </c>
      <c r="H840" s="218"/>
    </row>
    <row r="841" spans="1:8">
      <c r="A841" s="1146" t="s">
        <v>2180</v>
      </c>
      <c r="B841" s="1146"/>
      <c r="C841" s="1146"/>
      <c r="D841" s="1146"/>
      <c r="E841" s="1146"/>
      <c r="F841" s="1146"/>
      <c r="G841" s="399">
        <f>SUM(G840)</f>
        <v>500</v>
      </c>
    </row>
    <row r="842" spans="1:8">
      <c r="A842" s="375" t="s">
        <v>21</v>
      </c>
      <c r="B842" s="1145" t="s">
        <v>1111</v>
      </c>
      <c r="C842" s="1145"/>
      <c r="D842" s="1145"/>
      <c r="E842" s="1145"/>
      <c r="F842" s="1145"/>
      <c r="G842" s="395">
        <f>SUM(G833:G841)/2</f>
        <v>30500</v>
      </c>
    </row>
    <row r="843" spans="1:8">
      <c r="A843" s="375" t="s">
        <v>22</v>
      </c>
      <c r="B843" s="1145" t="s">
        <v>1112</v>
      </c>
      <c r="C843" s="1145"/>
      <c r="D843" s="1145"/>
      <c r="E843" s="1145"/>
      <c r="F843" s="376">
        <v>0.1</v>
      </c>
      <c r="G843" s="395">
        <f>G842*F843</f>
        <v>3050</v>
      </c>
    </row>
    <row r="844" spans="1:8">
      <c r="A844" s="375" t="s">
        <v>23</v>
      </c>
      <c r="B844" s="1145" t="s">
        <v>184</v>
      </c>
      <c r="C844" s="1145"/>
      <c r="D844" s="1145"/>
      <c r="E844" s="1145"/>
      <c r="F844" s="1145"/>
      <c r="G844" s="395">
        <f>G842+G843</f>
        <v>33550</v>
      </c>
    </row>
    <row r="845" spans="1:8" s="226" customFormat="1">
      <c r="A845" s="248"/>
      <c r="B845" s="249"/>
      <c r="C845" s="240"/>
      <c r="D845" s="240"/>
      <c r="E845" s="250"/>
      <c r="F845" s="242"/>
      <c r="G845" s="396"/>
      <c r="H845" s="222"/>
    </row>
    <row r="846" spans="1:8" s="226" customFormat="1">
      <c r="A846" s="362" t="s">
        <v>521</v>
      </c>
      <c r="B846" s="239" t="s">
        <v>522</v>
      </c>
      <c r="C846" s="240"/>
      <c r="D846" s="240"/>
      <c r="E846" s="241"/>
      <c r="F846" s="242"/>
      <c r="G846" s="396"/>
      <c r="H846" s="222"/>
    </row>
    <row r="847" spans="1:8" ht="30">
      <c r="A847" s="317" t="s">
        <v>73</v>
      </c>
      <c r="B847" s="317" t="s">
        <v>74</v>
      </c>
      <c r="C847" s="317" t="s">
        <v>166</v>
      </c>
      <c r="D847" s="317" t="s">
        <v>78</v>
      </c>
      <c r="E847" s="317" t="s">
        <v>167</v>
      </c>
      <c r="F847" s="317" t="s">
        <v>168</v>
      </c>
      <c r="G847" s="397" t="s">
        <v>169</v>
      </c>
      <c r="H847" s="218"/>
    </row>
    <row r="848" spans="1:8">
      <c r="A848" s="261" t="s">
        <v>17</v>
      </c>
      <c r="B848" s="243" t="s">
        <v>170</v>
      </c>
      <c r="E848" s="252"/>
      <c r="F848" s="253"/>
      <c r="G848" s="394"/>
      <c r="H848" s="218"/>
    </row>
    <row r="849" spans="1:8">
      <c r="B849" s="243" t="s">
        <v>1</v>
      </c>
      <c r="C849" s="261" t="s">
        <v>336</v>
      </c>
      <c r="D849" s="261" t="s">
        <v>31</v>
      </c>
      <c r="E849" s="262">
        <v>7.4999999999999997E-2</v>
      </c>
      <c r="F849" s="253">
        <f>VLOOKUP(B849,'HSD PSPN,STR,ARS'!$C$6:F724,4,FALSE)</f>
        <v>100000</v>
      </c>
      <c r="G849" s="394">
        <f>E849*F849</f>
        <v>7500</v>
      </c>
      <c r="H849" s="218"/>
    </row>
    <row r="850" spans="1:8">
      <c r="B850" s="243" t="s">
        <v>4</v>
      </c>
      <c r="C850" s="261" t="s">
        <v>339</v>
      </c>
      <c r="D850" s="261" t="s">
        <v>31</v>
      </c>
      <c r="E850" s="262">
        <v>7.4999999999999997E-3</v>
      </c>
      <c r="F850" s="253">
        <f>VLOOKUP(B850,'HSD PSPN,STR,ARS'!$C$6:F724,4,FALSE)</f>
        <v>200000</v>
      </c>
      <c r="G850" s="394">
        <f>E850*F850</f>
        <v>1500</v>
      </c>
      <c r="H850" s="218"/>
    </row>
    <row r="851" spans="1:8">
      <c r="A851" s="1144" t="s">
        <v>2171</v>
      </c>
      <c r="B851" s="1144"/>
      <c r="C851" s="1144"/>
      <c r="D851" s="1144"/>
      <c r="E851" s="1144"/>
      <c r="F851" s="1144"/>
      <c r="G851" s="398">
        <f>SUM(G849:G850)</f>
        <v>9000</v>
      </c>
      <c r="H851" s="218"/>
    </row>
    <row r="852" spans="1:8">
      <c r="A852" s="261" t="s">
        <v>19</v>
      </c>
      <c r="B852" s="243" t="s">
        <v>5</v>
      </c>
      <c r="E852" s="252"/>
      <c r="F852" s="253"/>
      <c r="G852" s="394"/>
      <c r="H852" s="218"/>
    </row>
    <row r="853" spans="1:8">
      <c r="A853" s="1144" t="s">
        <v>2176</v>
      </c>
      <c r="B853" s="1144"/>
      <c r="C853" s="1144"/>
      <c r="D853" s="1144"/>
      <c r="E853" s="1144"/>
      <c r="F853" s="1144"/>
      <c r="G853" s="394">
        <f>SUM(G852)</f>
        <v>0</v>
      </c>
      <c r="H853" s="218"/>
    </row>
    <row r="854" spans="1:8">
      <c r="A854" s="261" t="s">
        <v>20</v>
      </c>
      <c r="B854" s="243" t="s">
        <v>181</v>
      </c>
      <c r="E854" s="252"/>
      <c r="F854" s="253"/>
      <c r="G854" s="394"/>
      <c r="H854" s="218"/>
    </row>
    <row r="855" spans="1:8">
      <c r="A855" s="261"/>
      <c r="B855" s="243" t="s">
        <v>516</v>
      </c>
      <c r="D855" s="244" t="s">
        <v>275</v>
      </c>
      <c r="E855" s="252">
        <v>3.0000000000000001E-3</v>
      </c>
      <c r="F855" s="253">
        <f>VLOOKUP(B855,'HSD PSPN,STR,ARS'!$C$6:F724,4,FALSE)</f>
        <v>10000</v>
      </c>
      <c r="G855" s="394">
        <f>E855*F855</f>
        <v>30</v>
      </c>
      <c r="H855" s="218"/>
    </row>
    <row r="856" spans="1:8">
      <c r="A856" s="1146" t="s">
        <v>2180</v>
      </c>
      <c r="B856" s="1146"/>
      <c r="C856" s="1146"/>
      <c r="D856" s="1146"/>
      <c r="E856" s="1146"/>
      <c r="F856" s="1146"/>
      <c r="G856" s="399">
        <f>SUM(G855)</f>
        <v>30</v>
      </c>
    </row>
    <row r="857" spans="1:8">
      <c r="A857" s="375" t="s">
        <v>21</v>
      </c>
      <c r="B857" s="1145" t="s">
        <v>1111</v>
      </c>
      <c r="C857" s="1145"/>
      <c r="D857" s="1145"/>
      <c r="E857" s="1145"/>
      <c r="F857" s="1145"/>
      <c r="G857" s="395">
        <f>SUM(G848:G856)/2</f>
        <v>9030</v>
      </c>
    </row>
    <row r="858" spans="1:8">
      <c r="A858" s="375" t="s">
        <v>22</v>
      </c>
      <c r="B858" s="1145" t="s">
        <v>1112</v>
      </c>
      <c r="C858" s="1145"/>
      <c r="D858" s="1145"/>
      <c r="E858" s="1145"/>
      <c r="F858" s="376">
        <v>0.1</v>
      </c>
      <c r="G858" s="395">
        <f>G857*F858</f>
        <v>903</v>
      </c>
    </row>
    <row r="859" spans="1:8">
      <c r="A859" s="375" t="s">
        <v>23</v>
      </c>
      <c r="B859" s="1145" t="s">
        <v>184</v>
      </c>
      <c r="C859" s="1145"/>
      <c r="D859" s="1145"/>
      <c r="E859" s="1145"/>
      <c r="F859" s="1145"/>
      <c r="G859" s="395">
        <f>G857+G858</f>
        <v>9933</v>
      </c>
    </row>
    <row r="860" spans="1:8" s="226" customFormat="1">
      <c r="A860" s="248"/>
      <c r="B860" s="249"/>
      <c r="C860" s="240"/>
      <c r="D860" s="240"/>
      <c r="E860" s="250"/>
      <c r="F860" s="242"/>
      <c r="G860" s="396"/>
      <c r="H860" s="222"/>
    </row>
    <row r="861" spans="1:8" s="415" customFormat="1" ht="15.75">
      <c r="A861" s="393" t="s">
        <v>523</v>
      </c>
      <c r="B861" s="393" t="s">
        <v>524</v>
      </c>
      <c r="C861" s="411"/>
      <c r="D861" s="411"/>
      <c r="E861" s="412"/>
      <c r="F861" s="411"/>
      <c r="G861" s="414"/>
    </row>
    <row r="862" spans="1:8" s="415" customFormat="1" ht="15.75">
      <c r="A862" s="393" t="s">
        <v>525</v>
      </c>
      <c r="B862" s="393" t="s">
        <v>526</v>
      </c>
      <c r="C862" s="411"/>
      <c r="D862" s="411"/>
      <c r="E862" s="412"/>
      <c r="F862" s="411"/>
      <c r="G862" s="414"/>
    </row>
    <row r="863" spans="1:8" s="226" customFormat="1">
      <c r="A863" s="362" t="s">
        <v>527</v>
      </c>
      <c r="B863" s="239" t="s">
        <v>528</v>
      </c>
      <c r="C863" s="240"/>
      <c r="D863" s="240"/>
      <c r="E863" s="241"/>
      <c r="F863" s="242"/>
      <c r="G863" s="396"/>
      <c r="H863" s="222"/>
    </row>
    <row r="864" spans="1:8" ht="30">
      <c r="A864" s="317" t="s">
        <v>73</v>
      </c>
      <c r="B864" s="317" t="s">
        <v>74</v>
      </c>
      <c r="C864" s="317" t="s">
        <v>166</v>
      </c>
      <c r="D864" s="317" t="s">
        <v>78</v>
      </c>
      <c r="E864" s="317" t="s">
        <v>167</v>
      </c>
      <c r="F864" s="317" t="s">
        <v>168</v>
      </c>
      <c r="G864" s="397" t="s">
        <v>169</v>
      </c>
      <c r="H864" s="218"/>
    </row>
    <row r="865" spans="1:8">
      <c r="A865" s="261" t="s">
        <v>17</v>
      </c>
      <c r="B865" s="243" t="s">
        <v>170</v>
      </c>
      <c r="E865" s="252"/>
      <c r="F865" s="253"/>
      <c r="G865" s="394"/>
      <c r="H865" s="218"/>
    </row>
    <row r="866" spans="1:8">
      <c r="B866" s="243" t="s">
        <v>1</v>
      </c>
      <c r="C866" s="261" t="s">
        <v>336</v>
      </c>
      <c r="D866" s="261" t="s">
        <v>31</v>
      </c>
      <c r="E866" s="262">
        <v>0.66</v>
      </c>
      <c r="F866" s="253">
        <f>VLOOKUP(B866,'HSD PSPN,STR,ARS'!$C$6:F724,4,FALSE)</f>
        <v>100000</v>
      </c>
      <c r="G866" s="394">
        <f>E866*F866</f>
        <v>66000</v>
      </c>
      <c r="H866" s="218"/>
    </row>
    <row r="867" spans="1:8">
      <c r="B867" s="243" t="s">
        <v>4</v>
      </c>
      <c r="C867" s="261" t="s">
        <v>339</v>
      </c>
      <c r="D867" s="261" t="s">
        <v>31</v>
      </c>
      <c r="E867" s="262">
        <v>6.6000000000000003E-2</v>
      </c>
      <c r="F867" s="253">
        <f>VLOOKUP(B867,'HSD PSPN,STR,ARS'!$C$6:F724,4,FALSE)</f>
        <v>200000</v>
      </c>
      <c r="G867" s="394">
        <f>E867*F867</f>
        <v>13200</v>
      </c>
      <c r="H867" s="218"/>
    </row>
    <row r="868" spans="1:8">
      <c r="A868" s="1144" t="s">
        <v>2171</v>
      </c>
      <c r="B868" s="1144"/>
      <c r="C868" s="1144"/>
      <c r="D868" s="1144"/>
      <c r="E868" s="1144"/>
      <c r="F868" s="1144"/>
      <c r="G868" s="398">
        <f>SUM(G866:G867)</f>
        <v>79200</v>
      </c>
      <c r="H868" s="218"/>
    </row>
    <row r="869" spans="1:8">
      <c r="A869" s="261" t="s">
        <v>19</v>
      </c>
      <c r="B869" s="243" t="s">
        <v>5</v>
      </c>
      <c r="E869" s="252"/>
      <c r="F869" s="253"/>
      <c r="G869" s="394"/>
      <c r="H869" s="218"/>
    </row>
    <row r="870" spans="1:8">
      <c r="A870" s="1144" t="s">
        <v>2176</v>
      </c>
      <c r="B870" s="1144"/>
      <c r="C870" s="1144"/>
      <c r="D870" s="1144"/>
      <c r="E870" s="1144"/>
      <c r="F870" s="1144"/>
      <c r="G870" s="394">
        <f>SUM(G869)</f>
        <v>0</v>
      </c>
      <c r="H870" s="218"/>
    </row>
    <row r="871" spans="1:8">
      <c r="A871" s="261" t="s">
        <v>20</v>
      </c>
      <c r="B871" s="243" t="s">
        <v>181</v>
      </c>
      <c r="E871" s="252"/>
      <c r="F871" s="253"/>
      <c r="G871" s="394"/>
      <c r="H871" s="218"/>
    </row>
    <row r="872" spans="1:8">
      <c r="A872" s="1146" t="s">
        <v>2180</v>
      </c>
      <c r="B872" s="1146"/>
      <c r="C872" s="1146"/>
      <c r="D872" s="1146"/>
      <c r="E872" s="1146"/>
      <c r="F872" s="1146"/>
      <c r="G872" s="395">
        <f>SUM(G871)</f>
        <v>0</v>
      </c>
    </row>
    <row r="873" spans="1:8">
      <c r="A873" s="375" t="s">
        <v>21</v>
      </c>
      <c r="B873" s="1145" t="s">
        <v>1111</v>
      </c>
      <c r="C873" s="1145"/>
      <c r="D873" s="1145"/>
      <c r="E873" s="1145"/>
      <c r="F873" s="1145"/>
      <c r="G873" s="395">
        <f>SUM(G865:G872)/2</f>
        <v>79200</v>
      </c>
    </row>
    <row r="874" spans="1:8">
      <c r="A874" s="375" t="s">
        <v>22</v>
      </c>
      <c r="B874" s="1145" t="s">
        <v>1112</v>
      </c>
      <c r="C874" s="1145"/>
      <c r="D874" s="1145"/>
      <c r="E874" s="1145"/>
      <c r="F874" s="376">
        <v>0.1</v>
      </c>
      <c r="G874" s="395">
        <f>G873*F874</f>
        <v>7920</v>
      </c>
    </row>
    <row r="875" spans="1:8">
      <c r="A875" s="375" t="s">
        <v>23</v>
      </c>
      <c r="B875" s="1145" t="s">
        <v>184</v>
      </c>
      <c r="C875" s="1145"/>
      <c r="D875" s="1145"/>
      <c r="E875" s="1145"/>
      <c r="F875" s="1145"/>
      <c r="G875" s="395">
        <f>G873+G874</f>
        <v>87120</v>
      </c>
    </row>
    <row r="876" spans="1:8" s="226" customFormat="1">
      <c r="A876" s="248"/>
      <c r="B876" s="249"/>
      <c r="C876" s="240"/>
      <c r="D876" s="240"/>
      <c r="E876" s="250"/>
      <c r="F876" s="242"/>
      <c r="G876" s="396"/>
      <c r="H876" s="222"/>
    </row>
    <row r="877" spans="1:8" s="226" customFormat="1">
      <c r="A877" s="248"/>
      <c r="B877" s="249"/>
      <c r="C877" s="240"/>
      <c r="D877" s="240"/>
      <c r="E877" s="250"/>
      <c r="F877" s="242"/>
      <c r="G877" s="396"/>
      <c r="H877" s="222"/>
    </row>
    <row r="878" spans="1:8" s="226" customFormat="1">
      <c r="A878" s="362" t="s">
        <v>531</v>
      </c>
      <c r="B878" s="239" t="s">
        <v>530</v>
      </c>
      <c r="C878" s="240"/>
      <c r="D878" s="240"/>
      <c r="E878" s="241"/>
      <c r="F878" s="242"/>
      <c r="G878" s="396"/>
      <c r="H878" s="222"/>
    </row>
    <row r="879" spans="1:8" ht="30">
      <c r="A879" s="317" t="s">
        <v>73</v>
      </c>
      <c r="B879" s="317" t="s">
        <v>74</v>
      </c>
      <c r="C879" s="317" t="s">
        <v>166</v>
      </c>
      <c r="D879" s="317" t="s">
        <v>78</v>
      </c>
      <c r="E879" s="317" t="s">
        <v>167</v>
      </c>
      <c r="F879" s="317" t="s">
        <v>168</v>
      </c>
      <c r="G879" s="397" t="s">
        <v>169</v>
      </c>
      <c r="H879" s="218"/>
    </row>
    <row r="880" spans="1:8">
      <c r="A880" s="261" t="s">
        <v>17</v>
      </c>
      <c r="B880" s="243" t="s">
        <v>170</v>
      </c>
      <c r="E880" s="252"/>
      <c r="F880" s="253"/>
      <c r="G880" s="394"/>
      <c r="H880" s="218"/>
    </row>
    <row r="881" spans="1:8">
      <c r="B881" s="243" t="s">
        <v>1</v>
      </c>
      <c r="C881" s="261" t="s">
        <v>336</v>
      </c>
      <c r="D881" s="261" t="s">
        <v>31</v>
      </c>
      <c r="E881" s="262">
        <v>0.8</v>
      </c>
      <c r="F881" s="253">
        <f>VLOOKUP(B881,'HSD PSPN,STR,ARS'!$C$6:F724,4,FALSE)</f>
        <v>100000</v>
      </c>
      <c r="G881" s="394">
        <f>E881*F881</f>
        <v>80000</v>
      </c>
      <c r="H881" s="218"/>
    </row>
    <row r="882" spans="1:8">
      <c r="B882" s="243" t="s">
        <v>4</v>
      </c>
      <c r="C882" s="261" t="s">
        <v>339</v>
      </c>
      <c r="D882" s="261" t="s">
        <v>31</v>
      </c>
      <c r="E882" s="262">
        <v>0.08</v>
      </c>
      <c r="F882" s="253">
        <f>VLOOKUP(B882,'HSD PSPN,STR,ARS'!$C$6:F724,4,FALSE)</f>
        <v>200000</v>
      </c>
      <c r="G882" s="394">
        <f>E882*F882</f>
        <v>16000</v>
      </c>
      <c r="H882" s="218"/>
    </row>
    <row r="883" spans="1:8">
      <c r="A883" s="1144" t="s">
        <v>2171</v>
      </c>
      <c r="B883" s="1144"/>
      <c r="C883" s="1144"/>
      <c r="D883" s="1144"/>
      <c r="E883" s="1144"/>
      <c r="F883" s="1144"/>
      <c r="G883" s="398">
        <f>SUM(G881:G882)</f>
        <v>96000</v>
      </c>
      <c r="H883" s="218"/>
    </row>
    <row r="884" spans="1:8">
      <c r="A884" s="261" t="s">
        <v>19</v>
      </c>
      <c r="B884" s="243" t="s">
        <v>5</v>
      </c>
      <c r="E884" s="252"/>
      <c r="F884" s="253"/>
      <c r="G884" s="394"/>
      <c r="H884" s="218"/>
    </row>
    <row r="885" spans="1:8">
      <c r="A885" s="1144" t="s">
        <v>2176</v>
      </c>
      <c r="B885" s="1144"/>
      <c r="C885" s="1144"/>
      <c r="D885" s="1144"/>
      <c r="E885" s="1144"/>
      <c r="F885" s="1144"/>
      <c r="G885" s="394">
        <f>SUM(G884)</f>
        <v>0</v>
      </c>
      <c r="H885" s="218"/>
    </row>
    <row r="886" spans="1:8">
      <c r="A886" s="261" t="s">
        <v>20</v>
      </c>
      <c r="B886" s="243" t="s">
        <v>181</v>
      </c>
      <c r="E886" s="252"/>
      <c r="F886" s="253"/>
      <c r="G886" s="394"/>
      <c r="H886" s="218"/>
    </row>
    <row r="887" spans="1:8">
      <c r="A887" s="1146" t="s">
        <v>2180</v>
      </c>
      <c r="B887" s="1146"/>
      <c r="C887" s="1146"/>
      <c r="D887" s="1146"/>
      <c r="E887" s="1146"/>
      <c r="F887" s="1146"/>
      <c r="G887" s="395">
        <f>SUM(G886)</f>
        <v>0</v>
      </c>
    </row>
    <row r="888" spans="1:8">
      <c r="A888" s="375" t="s">
        <v>21</v>
      </c>
      <c r="B888" s="1145" t="s">
        <v>1111</v>
      </c>
      <c r="C888" s="1145"/>
      <c r="D888" s="1145"/>
      <c r="E888" s="1145"/>
      <c r="F888" s="1145"/>
      <c r="G888" s="395">
        <f>SUM(G880:G887)/2</f>
        <v>96000</v>
      </c>
    </row>
    <row r="889" spans="1:8">
      <c r="A889" s="375" t="s">
        <v>22</v>
      </c>
      <c r="B889" s="1145" t="s">
        <v>1112</v>
      </c>
      <c r="C889" s="1145"/>
      <c r="D889" s="1145"/>
      <c r="E889" s="1145"/>
      <c r="F889" s="376">
        <v>0.1</v>
      </c>
      <c r="G889" s="395">
        <f>G888*F889</f>
        <v>9600</v>
      </c>
    </row>
    <row r="890" spans="1:8">
      <c r="A890" s="375" t="s">
        <v>23</v>
      </c>
      <c r="B890" s="1145" t="s">
        <v>184</v>
      </c>
      <c r="C890" s="1145"/>
      <c r="D890" s="1145"/>
      <c r="E890" s="1145"/>
      <c r="F890" s="1145"/>
      <c r="G890" s="395">
        <f>G888+G889</f>
        <v>105600</v>
      </c>
    </row>
    <row r="891" spans="1:8" s="226" customFormat="1">
      <c r="A891" s="248"/>
      <c r="B891" s="249"/>
      <c r="C891" s="240"/>
      <c r="D891" s="240"/>
      <c r="E891" s="250"/>
      <c r="F891" s="242"/>
      <c r="G891" s="396"/>
      <c r="H891" s="222"/>
    </row>
    <row r="892" spans="1:8" s="371" customFormat="1">
      <c r="A892" s="517" t="s">
        <v>532</v>
      </c>
      <c r="B892" s="291" t="s">
        <v>533</v>
      </c>
      <c r="C892" s="281"/>
      <c r="D892" s="281"/>
      <c r="E892" s="292"/>
      <c r="F892" s="283"/>
      <c r="G892" s="404"/>
      <c r="H892" s="370"/>
    </row>
    <row r="893" spans="1:8" ht="30">
      <c r="A893" s="317" t="s">
        <v>73</v>
      </c>
      <c r="B893" s="317" t="s">
        <v>74</v>
      </c>
      <c r="C893" s="317" t="s">
        <v>166</v>
      </c>
      <c r="D893" s="317" t="s">
        <v>78</v>
      </c>
      <c r="E893" s="317" t="s">
        <v>167</v>
      </c>
      <c r="F893" s="317" t="s">
        <v>168</v>
      </c>
      <c r="G893" s="397" t="s">
        <v>169</v>
      </c>
      <c r="H893" s="218"/>
    </row>
    <row r="894" spans="1:8">
      <c r="A894" s="261" t="s">
        <v>17</v>
      </c>
      <c r="B894" s="243" t="s">
        <v>170</v>
      </c>
      <c r="E894" s="252"/>
      <c r="F894" s="253"/>
      <c r="G894" s="394"/>
      <c r="H894" s="218"/>
    </row>
    <row r="895" spans="1:8">
      <c r="B895" s="243" t="s">
        <v>1</v>
      </c>
      <c r="C895" s="261" t="s">
        <v>336</v>
      </c>
      <c r="D895" s="261" t="s">
        <v>31</v>
      </c>
      <c r="E895" s="262">
        <v>0.92</v>
      </c>
      <c r="F895" s="253">
        <f>VLOOKUP(B895,'HSD PSPN,STR,ARS'!$C$6:F724,4,FALSE)</f>
        <v>100000</v>
      </c>
      <c r="G895" s="394">
        <f>E895*F895</f>
        <v>92000</v>
      </c>
      <c r="H895" s="218"/>
    </row>
    <row r="896" spans="1:8">
      <c r="B896" s="243" t="s">
        <v>4</v>
      </c>
      <c r="C896" s="261" t="s">
        <v>339</v>
      </c>
      <c r="D896" s="261" t="s">
        <v>31</v>
      </c>
      <c r="E896" s="262">
        <v>9.1999999999999998E-2</v>
      </c>
      <c r="F896" s="253">
        <f>VLOOKUP(B896,'HSD PSPN,STR,ARS'!$C$6:F724,4,FALSE)</f>
        <v>200000</v>
      </c>
      <c r="G896" s="394">
        <f>E896*F896</f>
        <v>18400</v>
      </c>
      <c r="H896" s="218"/>
    </row>
    <row r="897" spans="1:8">
      <c r="A897" s="1144" t="s">
        <v>2171</v>
      </c>
      <c r="B897" s="1144"/>
      <c r="C897" s="1144"/>
      <c r="D897" s="1144"/>
      <c r="E897" s="1144"/>
      <c r="F897" s="1144"/>
      <c r="G897" s="398">
        <f>SUM(G894:G896)</f>
        <v>110400</v>
      </c>
      <c r="H897" s="218"/>
    </row>
    <row r="898" spans="1:8">
      <c r="A898" s="261" t="s">
        <v>19</v>
      </c>
      <c r="B898" s="243" t="s">
        <v>5</v>
      </c>
      <c r="E898" s="252"/>
      <c r="F898" s="253"/>
      <c r="G898" s="394"/>
      <c r="H898" s="218"/>
    </row>
    <row r="899" spans="1:8">
      <c r="A899" s="1144" t="s">
        <v>2176</v>
      </c>
      <c r="B899" s="1144"/>
      <c r="C899" s="1144"/>
      <c r="D899" s="1144"/>
      <c r="E899" s="1144"/>
      <c r="F899" s="1144"/>
      <c r="G899" s="394"/>
      <c r="H899" s="218"/>
    </row>
    <row r="900" spans="1:8">
      <c r="A900" s="261" t="s">
        <v>20</v>
      </c>
      <c r="B900" s="243" t="s">
        <v>181</v>
      </c>
      <c r="E900" s="252"/>
      <c r="F900" s="253"/>
      <c r="G900" s="394"/>
      <c r="H900" s="218"/>
    </row>
    <row r="901" spans="1:8">
      <c r="A901" s="1146" t="s">
        <v>2180</v>
      </c>
      <c r="B901" s="1146"/>
      <c r="C901" s="1146"/>
      <c r="D901" s="1146"/>
      <c r="E901" s="1146"/>
      <c r="F901" s="1146"/>
      <c r="G901" s="395">
        <f>SUM(G900)</f>
        <v>0</v>
      </c>
    </row>
    <row r="902" spans="1:8">
      <c r="A902" s="375" t="s">
        <v>21</v>
      </c>
      <c r="B902" s="1145" t="s">
        <v>1111</v>
      </c>
      <c r="C902" s="1145"/>
      <c r="D902" s="1145"/>
      <c r="E902" s="1145"/>
      <c r="F902" s="1145"/>
      <c r="G902" s="395">
        <f>SUM(G894:G901)/2</f>
        <v>110400</v>
      </c>
    </row>
    <row r="903" spans="1:8">
      <c r="A903" s="375" t="s">
        <v>22</v>
      </c>
      <c r="B903" s="1145" t="s">
        <v>1112</v>
      </c>
      <c r="C903" s="1145"/>
      <c r="D903" s="1145"/>
      <c r="E903" s="1145"/>
      <c r="F903" s="376">
        <v>0.1</v>
      </c>
      <c r="G903" s="395">
        <f>G902*F903</f>
        <v>11040</v>
      </c>
    </row>
    <row r="904" spans="1:8">
      <c r="A904" s="375" t="s">
        <v>23</v>
      </c>
      <c r="B904" s="1145" t="s">
        <v>184</v>
      </c>
      <c r="C904" s="1145"/>
      <c r="D904" s="1145"/>
      <c r="E904" s="1145"/>
      <c r="F904" s="1145"/>
      <c r="G904" s="395">
        <f>G902+G903</f>
        <v>121440</v>
      </c>
    </row>
    <row r="905" spans="1:8" s="226" customFormat="1">
      <c r="A905" s="248"/>
      <c r="B905" s="249"/>
      <c r="C905" s="240"/>
      <c r="D905" s="240"/>
      <c r="E905" s="250"/>
      <c r="F905" s="242"/>
      <c r="G905" s="396"/>
      <c r="H905" s="222"/>
    </row>
    <row r="906" spans="1:8" s="371" customFormat="1">
      <c r="A906" s="517" t="s">
        <v>529</v>
      </c>
      <c r="B906" s="291" t="s">
        <v>534</v>
      </c>
      <c r="C906" s="281"/>
      <c r="D906" s="281"/>
      <c r="E906" s="292"/>
      <c r="F906" s="283"/>
      <c r="G906" s="404"/>
      <c r="H906" s="370"/>
    </row>
    <row r="907" spans="1:8" ht="30">
      <c r="A907" s="317" t="s">
        <v>73</v>
      </c>
      <c r="B907" s="317" t="s">
        <v>74</v>
      </c>
      <c r="C907" s="317" t="s">
        <v>166</v>
      </c>
      <c r="D907" s="317" t="s">
        <v>78</v>
      </c>
      <c r="E907" s="317" t="s">
        <v>167</v>
      </c>
      <c r="F907" s="317" t="s">
        <v>168</v>
      </c>
      <c r="G907" s="397" t="s">
        <v>169</v>
      </c>
      <c r="H907" s="218"/>
    </row>
    <row r="908" spans="1:8">
      <c r="A908" s="261" t="s">
        <v>17</v>
      </c>
      <c r="B908" s="243" t="s">
        <v>170</v>
      </c>
      <c r="E908" s="252"/>
      <c r="F908" s="253"/>
      <c r="G908" s="394"/>
      <c r="H908" s="218"/>
    </row>
    <row r="909" spans="1:8">
      <c r="B909" s="243" t="s">
        <v>1</v>
      </c>
      <c r="C909" s="261" t="s">
        <v>336</v>
      </c>
      <c r="D909" s="261" t="s">
        <v>31</v>
      </c>
      <c r="E909" s="262">
        <v>0.1</v>
      </c>
      <c r="F909" s="253">
        <f>VLOOKUP(B909,'HSD PSPN,STR,ARS'!$C$6:F724,4,FALSE)</f>
        <v>100000</v>
      </c>
      <c r="G909" s="394">
        <f>E909*F909</f>
        <v>10000</v>
      </c>
      <c r="H909" s="218"/>
    </row>
    <row r="910" spans="1:8">
      <c r="B910" s="243" t="s">
        <v>4</v>
      </c>
      <c r="C910" s="261" t="s">
        <v>339</v>
      </c>
      <c r="D910" s="261" t="s">
        <v>31</v>
      </c>
      <c r="E910" s="262">
        <v>0.01</v>
      </c>
      <c r="F910" s="253">
        <f>VLOOKUP(B910,'HSD PSPN,STR,ARS'!$C$6:F724,4,FALSE)</f>
        <v>200000</v>
      </c>
      <c r="G910" s="394">
        <f>E910*F910</f>
        <v>2000</v>
      </c>
      <c r="H910" s="218"/>
    </row>
    <row r="911" spans="1:8">
      <c r="A911" s="1144" t="s">
        <v>2171</v>
      </c>
      <c r="B911" s="1144"/>
      <c r="C911" s="1144"/>
      <c r="D911" s="1144"/>
      <c r="E911" s="1144"/>
      <c r="F911" s="1144"/>
      <c r="G911" s="398">
        <f>SUM(G908:G910)</f>
        <v>12000</v>
      </c>
      <c r="H911" s="218"/>
    </row>
    <row r="912" spans="1:8">
      <c r="A912" s="261" t="s">
        <v>19</v>
      </c>
      <c r="B912" s="243" t="s">
        <v>5</v>
      </c>
      <c r="E912" s="252"/>
      <c r="F912" s="253"/>
      <c r="G912" s="394"/>
      <c r="H912" s="218"/>
    </row>
    <row r="913" spans="1:8">
      <c r="A913" s="1144" t="s">
        <v>2176</v>
      </c>
      <c r="B913" s="1144"/>
      <c r="C913" s="1144"/>
      <c r="D913" s="1144"/>
      <c r="E913" s="1144"/>
      <c r="F913" s="1144"/>
      <c r="G913" s="394"/>
      <c r="H913" s="218"/>
    </row>
    <row r="914" spans="1:8">
      <c r="A914" s="261" t="s">
        <v>20</v>
      </c>
      <c r="B914" s="243" t="s">
        <v>181</v>
      </c>
      <c r="E914" s="252"/>
      <c r="F914" s="253"/>
      <c r="G914" s="394"/>
      <c r="H914" s="218"/>
    </row>
    <row r="915" spans="1:8">
      <c r="A915" s="1146" t="s">
        <v>2180</v>
      </c>
      <c r="B915" s="1146"/>
      <c r="C915" s="1146"/>
      <c r="D915" s="1146"/>
      <c r="E915" s="1146"/>
      <c r="F915" s="1146"/>
      <c r="G915" s="395">
        <f>SUM(G914)</f>
        <v>0</v>
      </c>
    </row>
    <row r="916" spans="1:8">
      <c r="A916" s="375" t="s">
        <v>21</v>
      </c>
      <c r="B916" s="1145" t="s">
        <v>1111</v>
      </c>
      <c r="C916" s="1145"/>
      <c r="D916" s="1145"/>
      <c r="E916" s="1145"/>
      <c r="F916" s="1145"/>
      <c r="G916" s="395">
        <f>SUM(G908:G915)/2</f>
        <v>12000</v>
      </c>
    </row>
    <row r="917" spans="1:8">
      <c r="A917" s="375" t="s">
        <v>22</v>
      </c>
      <c r="B917" s="1145" t="s">
        <v>1112</v>
      </c>
      <c r="C917" s="1145"/>
      <c r="D917" s="1145"/>
      <c r="E917" s="1145"/>
      <c r="F917" s="376">
        <v>0.1</v>
      </c>
      <c r="G917" s="395">
        <f>G916*F917</f>
        <v>1200</v>
      </c>
    </row>
    <row r="918" spans="1:8">
      <c r="A918" s="375" t="s">
        <v>23</v>
      </c>
      <c r="B918" s="1145" t="s">
        <v>184</v>
      </c>
      <c r="C918" s="1145"/>
      <c r="D918" s="1145"/>
      <c r="E918" s="1145"/>
      <c r="F918" s="1145"/>
      <c r="G918" s="395">
        <f>G916+G917</f>
        <v>13200</v>
      </c>
    </row>
    <row r="919" spans="1:8" s="226" customFormat="1">
      <c r="A919" s="248"/>
      <c r="B919" s="249"/>
      <c r="C919" s="240"/>
      <c r="D919" s="240"/>
      <c r="E919" s="250"/>
      <c r="F919" s="242"/>
      <c r="G919" s="396"/>
      <c r="H919" s="222"/>
    </row>
    <row r="920" spans="1:8" s="392" customFormat="1" ht="15.75">
      <c r="A920" s="393" t="s">
        <v>535</v>
      </c>
      <c r="B920" s="387" t="s">
        <v>513</v>
      </c>
      <c r="C920" s="388"/>
      <c r="D920" s="388"/>
      <c r="E920" s="389"/>
      <c r="F920" s="390"/>
      <c r="G920" s="400"/>
      <c r="H920" s="391"/>
    </row>
    <row r="921" spans="1:8" s="226" customFormat="1">
      <c r="A921" s="362" t="s">
        <v>536</v>
      </c>
      <c r="B921" s="239" t="s">
        <v>537</v>
      </c>
      <c r="C921" s="240"/>
      <c r="D921" s="240"/>
      <c r="E921" s="241"/>
      <c r="F921" s="242"/>
      <c r="G921" s="396"/>
      <c r="H921" s="222"/>
    </row>
    <row r="922" spans="1:8" ht="30">
      <c r="A922" s="317" t="s">
        <v>73</v>
      </c>
      <c r="B922" s="317" t="s">
        <v>74</v>
      </c>
      <c r="C922" s="317" t="s">
        <v>166</v>
      </c>
      <c r="D922" s="317" t="s">
        <v>78</v>
      </c>
      <c r="E922" s="317" t="s">
        <v>167</v>
      </c>
      <c r="F922" s="317" t="s">
        <v>168</v>
      </c>
      <c r="G922" s="397" t="s">
        <v>169</v>
      </c>
      <c r="H922" s="218"/>
    </row>
    <row r="923" spans="1:8">
      <c r="A923" s="261" t="s">
        <v>17</v>
      </c>
      <c r="B923" s="243" t="s">
        <v>170</v>
      </c>
      <c r="E923" s="252"/>
      <c r="F923" s="253"/>
      <c r="G923" s="394"/>
      <c r="H923" s="218"/>
    </row>
    <row r="924" spans="1:8">
      <c r="B924" s="243" t="s">
        <v>1</v>
      </c>
      <c r="C924" s="261" t="s">
        <v>336</v>
      </c>
      <c r="D924" s="261" t="s">
        <v>31</v>
      </c>
      <c r="E924" s="262">
        <v>0.25</v>
      </c>
      <c r="F924" s="253">
        <f>VLOOKUP(B924,'HSD PSPN,STR,ARS'!$C$6:F724,4,FALSE)</f>
        <v>100000</v>
      </c>
      <c r="G924" s="394">
        <f>E924*F924</f>
        <v>25000</v>
      </c>
      <c r="H924" s="218"/>
    </row>
    <row r="925" spans="1:8">
      <c r="B925" s="243" t="s">
        <v>4</v>
      </c>
      <c r="C925" s="261" t="s">
        <v>339</v>
      </c>
      <c r="D925" s="261" t="s">
        <v>31</v>
      </c>
      <c r="E925" s="262">
        <v>2.5000000000000001E-2</v>
      </c>
      <c r="F925" s="253">
        <f>VLOOKUP(B925,'HSD PSPN,STR,ARS'!$C$6:F724,4,FALSE)</f>
        <v>200000</v>
      </c>
      <c r="G925" s="394">
        <f>E925*F925</f>
        <v>5000</v>
      </c>
      <c r="H925" s="218"/>
    </row>
    <row r="926" spans="1:8">
      <c r="A926" s="1144" t="s">
        <v>2171</v>
      </c>
      <c r="B926" s="1144"/>
      <c r="C926" s="1144"/>
      <c r="D926" s="1144"/>
      <c r="E926" s="1144"/>
      <c r="F926" s="1144"/>
      <c r="G926" s="398">
        <f>SUM(G924:G925)</f>
        <v>30000</v>
      </c>
      <c r="H926" s="218"/>
    </row>
    <row r="927" spans="1:8">
      <c r="A927" s="261" t="s">
        <v>19</v>
      </c>
      <c r="B927" s="243" t="s">
        <v>5</v>
      </c>
      <c r="E927" s="252"/>
      <c r="F927" s="253"/>
      <c r="G927" s="394"/>
      <c r="H927" s="218"/>
    </row>
    <row r="928" spans="1:8">
      <c r="A928" s="1144" t="s">
        <v>2176</v>
      </c>
      <c r="B928" s="1144"/>
      <c r="C928" s="1144"/>
      <c r="D928" s="1144"/>
      <c r="E928" s="1144"/>
      <c r="F928" s="1144"/>
      <c r="G928" s="394">
        <f>SUM(G927)</f>
        <v>0</v>
      </c>
      <c r="H928" s="218"/>
    </row>
    <row r="929" spans="1:8">
      <c r="A929" s="261" t="s">
        <v>20</v>
      </c>
      <c r="B929" s="243" t="s">
        <v>181</v>
      </c>
      <c r="E929" s="252"/>
      <c r="F929" s="253"/>
      <c r="G929" s="394"/>
      <c r="H929" s="218"/>
    </row>
    <row r="930" spans="1:8">
      <c r="A930" s="261"/>
      <c r="B930" s="243" t="s">
        <v>538</v>
      </c>
      <c r="D930" s="244" t="s">
        <v>275</v>
      </c>
      <c r="E930" s="252">
        <v>0.04</v>
      </c>
      <c r="F930" s="253">
        <f>VLOOKUP(B930,'HSD PSPN,STR,ARS'!$C$6:F2348,4,FALSE)</f>
        <v>10000</v>
      </c>
      <c r="G930" s="394">
        <f>E930*F930</f>
        <v>400</v>
      </c>
      <c r="H930" s="218"/>
    </row>
    <row r="931" spans="1:8">
      <c r="A931" s="1146" t="s">
        <v>2180</v>
      </c>
      <c r="B931" s="1146"/>
      <c r="C931" s="1146"/>
      <c r="D931" s="1146"/>
      <c r="E931" s="1146"/>
      <c r="F931" s="1146"/>
      <c r="G931" s="395">
        <f>SUM(G930)</f>
        <v>400</v>
      </c>
    </row>
    <row r="932" spans="1:8">
      <c r="A932" s="375" t="s">
        <v>21</v>
      </c>
      <c r="B932" s="1145" t="s">
        <v>1111</v>
      </c>
      <c r="C932" s="1145"/>
      <c r="D932" s="1145"/>
      <c r="E932" s="1145"/>
      <c r="F932" s="1145"/>
      <c r="G932" s="395">
        <f>SUM(G923:G931)/2</f>
        <v>30400</v>
      </c>
    </row>
    <row r="933" spans="1:8">
      <c r="A933" s="375" t="s">
        <v>22</v>
      </c>
      <c r="B933" s="1145" t="s">
        <v>1112</v>
      </c>
      <c r="C933" s="1145"/>
      <c r="D933" s="1145"/>
      <c r="E933" s="1145"/>
      <c r="F933" s="376">
        <v>0.1</v>
      </c>
      <c r="G933" s="395">
        <f>G932*F933</f>
        <v>3040</v>
      </c>
    </row>
    <row r="934" spans="1:8">
      <c r="A934" s="375" t="s">
        <v>23</v>
      </c>
      <c r="B934" s="1145" t="s">
        <v>184</v>
      </c>
      <c r="C934" s="1145"/>
      <c r="D934" s="1145"/>
      <c r="E934" s="1145"/>
      <c r="F934" s="1145"/>
      <c r="G934" s="395">
        <f>G932+G933</f>
        <v>33440</v>
      </c>
    </row>
    <row r="935" spans="1:8" s="226" customFormat="1">
      <c r="A935" s="248"/>
      <c r="B935" s="249"/>
      <c r="C935" s="240"/>
      <c r="D935" s="240"/>
      <c r="E935" s="250"/>
      <c r="F935" s="242"/>
      <c r="G935" s="396"/>
      <c r="H935" s="222"/>
    </row>
    <row r="936" spans="1:8" s="226" customFormat="1">
      <c r="A936" s="362" t="s">
        <v>539</v>
      </c>
      <c r="B936" s="239" t="s">
        <v>540</v>
      </c>
      <c r="C936" s="240"/>
      <c r="D936" s="240"/>
      <c r="E936" s="241"/>
      <c r="F936" s="242"/>
      <c r="G936" s="396"/>
      <c r="H936" s="222"/>
    </row>
    <row r="937" spans="1:8" ht="30">
      <c r="A937" s="317" t="s">
        <v>73</v>
      </c>
      <c r="B937" s="317" t="s">
        <v>74</v>
      </c>
      <c r="C937" s="317" t="s">
        <v>166</v>
      </c>
      <c r="D937" s="317" t="s">
        <v>78</v>
      </c>
      <c r="E937" s="317" t="s">
        <v>167</v>
      </c>
      <c r="F937" s="317" t="s">
        <v>168</v>
      </c>
      <c r="G937" s="397" t="s">
        <v>169</v>
      </c>
      <c r="H937" s="218"/>
    </row>
    <row r="938" spans="1:8">
      <c r="A938" s="261" t="s">
        <v>17</v>
      </c>
      <c r="B938" s="243" t="s">
        <v>170</v>
      </c>
      <c r="E938" s="252"/>
      <c r="F938" s="253"/>
      <c r="G938" s="394"/>
      <c r="H938" s="218"/>
    </row>
    <row r="939" spans="1:8">
      <c r="B939" s="243" t="s">
        <v>1</v>
      </c>
      <c r="C939" s="261" t="s">
        <v>336</v>
      </c>
      <c r="D939" s="261" t="s">
        <v>31</v>
      </c>
      <c r="E939" s="262">
        <v>0.26500000000000001</v>
      </c>
      <c r="F939" s="253">
        <f>VLOOKUP(B939,'HSD PSPN,STR,ARS'!$C$6:F724,4,FALSE)</f>
        <v>100000</v>
      </c>
      <c r="G939" s="394">
        <f>E939*F939</f>
        <v>26500</v>
      </c>
      <c r="H939" s="218"/>
    </row>
    <row r="940" spans="1:8">
      <c r="B940" s="243" t="s">
        <v>4</v>
      </c>
      <c r="C940" s="261" t="s">
        <v>339</v>
      </c>
      <c r="D940" s="261" t="s">
        <v>31</v>
      </c>
      <c r="E940" s="262">
        <v>2.6499999999999999E-2</v>
      </c>
      <c r="F940" s="253">
        <f>VLOOKUP(B940,'HSD PSPN,STR,ARS'!$C$6:F724,4,FALSE)</f>
        <v>200000</v>
      </c>
      <c r="G940" s="394">
        <f>E940*F940</f>
        <v>5300</v>
      </c>
      <c r="H940" s="218"/>
    </row>
    <row r="941" spans="1:8">
      <c r="A941" s="1144" t="s">
        <v>2171</v>
      </c>
      <c r="B941" s="1144"/>
      <c r="C941" s="1144"/>
      <c r="D941" s="1144"/>
      <c r="E941" s="1144"/>
      <c r="F941" s="1144"/>
      <c r="G941" s="398">
        <f>SUM(G939:G940)</f>
        <v>31800</v>
      </c>
      <c r="H941" s="218"/>
    </row>
    <row r="942" spans="1:8">
      <c r="A942" s="261" t="s">
        <v>19</v>
      </c>
      <c r="B942" s="243" t="s">
        <v>5</v>
      </c>
      <c r="E942" s="252"/>
      <c r="F942" s="253"/>
      <c r="G942" s="394"/>
      <c r="H942" s="218"/>
    </row>
    <row r="943" spans="1:8">
      <c r="A943" s="1144" t="s">
        <v>2176</v>
      </c>
      <c r="B943" s="1144"/>
      <c r="C943" s="1144"/>
      <c r="D943" s="1144"/>
      <c r="E943" s="1144"/>
      <c r="F943" s="1144"/>
      <c r="G943" s="394">
        <f>SUM(G942)</f>
        <v>0</v>
      </c>
      <c r="H943" s="218"/>
    </row>
    <row r="944" spans="1:8">
      <c r="A944" s="261" t="s">
        <v>20</v>
      </c>
      <c r="B944" s="243" t="s">
        <v>181</v>
      </c>
      <c r="E944" s="252"/>
      <c r="F944" s="253"/>
      <c r="G944" s="394"/>
      <c r="H944" s="218"/>
    </row>
    <row r="945" spans="1:8">
      <c r="A945" s="261"/>
      <c r="B945" s="243" t="s">
        <v>538</v>
      </c>
      <c r="D945" s="244" t="s">
        <v>275</v>
      </c>
      <c r="E945" s="252">
        <v>5.5E-2</v>
      </c>
      <c r="F945" s="253">
        <f>VLOOKUP(B945,'HSD PSPN,STR,ARS'!$C$6:F2363,4,FALSE)</f>
        <v>10000</v>
      </c>
      <c r="G945" s="394">
        <f>E945*F945</f>
        <v>550</v>
      </c>
      <c r="H945" s="218"/>
    </row>
    <row r="946" spans="1:8">
      <c r="A946" s="1146" t="s">
        <v>2180</v>
      </c>
      <c r="B946" s="1146"/>
      <c r="C946" s="1146"/>
      <c r="D946" s="1146"/>
      <c r="E946" s="1146"/>
      <c r="F946" s="1146"/>
      <c r="G946" s="399">
        <f>SUM(G945)</f>
        <v>550</v>
      </c>
    </row>
    <row r="947" spans="1:8">
      <c r="A947" s="375" t="s">
        <v>21</v>
      </c>
      <c r="B947" s="1145" t="s">
        <v>1111</v>
      </c>
      <c r="C947" s="1145"/>
      <c r="D947" s="1145"/>
      <c r="E947" s="1145"/>
      <c r="F947" s="1145"/>
      <c r="G947" s="395">
        <f>SUM(G938:G946)/2</f>
        <v>32350</v>
      </c>
    </row>
    <row r="948" spans="1:8">
      <c r="A948" s="375" t="s">
        <v>22</v>
      </c>
      <c r="B948" s="1145" t="s">
        <v>1112</v>
      </c>
      <c r="C948" s="1145"/>
      <c r="D948" s="1145"/>
      <c r="E948" s="1145"/>
      <c r="F948" s="376">
        <v>0.1</v>
      </c>
      <c r="G948" s="395">
        <f>G947*F948</f>
        <v>3235</v>
      </c>
    </row>
    <row r="949" spans="1:8">
      <c r="A949" s="375" t="s">
        <v>23</v>
      </c>
      <c r="B949" s="1145" t="s">
        <v>184</v>
      </c>
      <c r="C949" s="1145"/>
      <c r="D949" s="1145"/>
      <c r="E949" s="1145"/>
      <c r="F949" s="1145"/>
      <c r="G949" s="395">
        <f>G947+G948</f>
        <v>35585</v>
      </c>
    </row>
    <row r="950" spans="1:8" s="226" customFormat="1">
      <c r="A950" s="248"/>
      <c r="B950" s="249"/>
      <c r="C950" s="240"/>
      <c r="D950" s="240"/>
      <c r="E950" s="250"/>
      <c r="F950" s="242"/>
      <c r="G950" s="396"/>
      <c r="H950" s="222"/>
    </row>
    <row r="951" spans="1:8" s="226" customFormat="1">
      <c r="A951" s="362" t="s">
        <v>541</v>
      </c>
      <c r="B951" s="239" t="s">
        <v>542</v>
      </c>
      <c r="C951" s="240"/>
      <c r="D951" s="240"/>
      <c r="E951" s="241"/>
      <c r="F951" s="242"/>
      <c r="G951" s="396"/>
      <c r="H951" s="222"/>
    </row>
    <row r="952" spans="1:8" ht="30">
      <c r="A952" s="317" t="s">
        <v>73</v>
      </c>
      <c r="B952" s="317" t="s">
        <v>74</v>
      </c>
      <c r="C952" s="317" t="s">
        <v>166</v>
      </c>
      <c r="D952" s="317" t="s">
        <v>78</v>
      </c>
      <c r="E952" s="317" t="s">
        <v>167</v>
      </c>
      <c r="F952" s="317" t="s">
        <v>168</v>
      </c>
      <c r="G952" s="397" t="s">
        <v>169</v>
      </c>
      <c r="H952" s="218"/>
    </row>
    <row r="953" spans="1:8">
      <c r="A953" s="261" t="s">
        <v>17</v>
      </c>
      <c r="B953" s="243" t="s">
        <v>170</v>
      </c>
      <c r="E953" s="252"/>
      <c r="F953" s="253"/>
      <c r="G953" s="394"/>
      <c r="H953" s="218"/>
    </row>
    <row r="954" spans="1:8">
      <c r="B954" s="243" t="s">
        <v>1</v>
      </c>
      <c r="C954" s="261" t="s">
        <v>336</v>
      </c>
      <c r="D954" s="261" t="s">
        <v>31</v>
      </c>
      <c r="E954" s="262">
        <v>0.28000000000000003</v>
      </c>
      <c r="F954" s="253">
        <f>VLOOKUP(B954,'HSD PSPN,STR,ARS'!$C$6:F724,4,FALSE)</f>
        <v>100000</v>
      </c>
      <c r="G954" s="394">
        <f>E954*F954</f>
        <v>28000.000000000004</v>
      </c>
      <c r="H954" s="218"/>
    </row>
    <row r="955" spans="1:8">
      <c r="B955" s="243" t="s">
        <v>4</v>
      </c>
      <c r="C955" s="261" t="s">
        <v>339</v>
      </c>
      <c r="D955" s="261" t="s">
        <v>31</v>
      </c>
      <c r="E955" s="262">
        <v>2.8000000000000001E-2</v>
      </c>
      <c r="F955" s="253">
        <f>VLOOKUP(B955,'HSD PSPN,STR,ARS'!$C$6:F724,4,FALSE)</f>
        <v>200000</v>
      </c>
      <c r="G955" s="394">
        <f>E955*F955</f>
        <v>5600</v>
      </c>
      <c r="H955" s="218"/>
    </row>
    <row r="956" spans="1:8">
      <c r="A956" s="1144" t="s">
        <v>2171</v>
      </c>
      <c r="B956" s="1144"/>
      <c r="C956" s="1144"/>
      <c r="D956" s="1144"/>
      <c r="E956" s="1144"/>
      <c r="F956" s="1144"/>
      <c r="G956" s="398">
        <f>SUM(G954:G955)</f>
        <v>33600</v>
      </c>
      <c r="H956" s="218"/>
    </row>
    <row r="957" spans="1:8">
      <c r="A957" s="261" t="s">
        <v>19</v>
      </c>
      <c r="B957" s="243" t="s">
        <v>5</v>
      </c>
      <c r="E957" s="252"/>
      <c r="F957" s="253"/>
      <c r="G957" s="394"/>
      <c r="H957" s="218"/>
    </row>
    <row r="958" spans="1:8">
      <c r="A958" s="1144" t="s">
        <v>2176</v>
      </c>
      <c r="B958" s="1144"/>
      <c r="C958" s="1144"/>
      <c r="D958" s="1144"/>
      <c r="E958" s="1144"/>
      <c r="F958" s="1144"/>
      <c r="G958" s="394">
        <f>SUM(G957)</f>
        <v>0</v>
      </c>
      <c r="H958" s="218"/>
    </row>
    <row r="959" spans="1:8">
      <c r="A959" s="261" t="s">
        <v>20</v>
      </c>
      <c r="B959" s="243" t="s">
        <v>181</v>
      </c>
      <c r="E959" s="252"/>
      <c r="F959" s="253"/>
      <c r="G959" s="394"/>
      <c r="H959" s="218"/>
    </row>
    <row r="960" spans="1:8">
      <c r="A960" s="261"/>
      <c r="B960" s="243" t="s">
        <v>546</v>
      </c>
      <c r="D960" s="244" t="s">
        <v>275</v>
      </c>
      <c r="E960" s="252">
        <v>7.1999999999999995E-2</v>
      </c>
      <c r="F960" s="253">
        <f>VLOOKUP(B960,'HSD PSPN,STR,ARS'!$C$6:F2378,4,FALSE)</f>
        <v>10000</v>
      </c>
      <c r="G960" s="394">
        <f>E960*F960</f>
        <v>720</v>
      </c>
      <c r="H960" s="218"/>
    </row>
    <row r="961" spans="1:8">
      <c r="A961" s="1146" t="s">
        <v>2180</v>
      </c>
      <c r="B961" s="1146"/>
      <c r="C961" s="1146"/>
      <c r="D961" s="1146"/>
      <c r="E961" s="1146"/>
      <c r="F961" s="1146"/>
      <c r="G961" s="399">
        <f>SUM(G960)</f>
        <v>720</v>
      </c>
    </row>
    <row r="962" spans="1:8">
      <c r="A962" s="375" t="s">
        <v>21</v>
      </c>
      <c r="B962" s="1145" t="s">
        <v>1111</v>
      </c>
      <c r="C962" s="1145"/>
      <c r="D962" s="1145"/>
      <c r="E962" s="1145"/>
      <c r="F962" s="1145"/>
      <c r="G962" s="395">
        <f>SUM(G953:G961)/2</f>
        <v>34320</v>
      </c>
    </row>
    <row r="963" spans="1:8">
      <c r="A963" s="375" t="s">
        <v>22</v>
      </c>
      <c r="B963" s="1145" t="s">
        <v>1112</v>
      </c>
      <c r="C963" s="1145"/>
      <c r="D963" s="1145"/>
      <c r="E963" s="1145"/>
      <c r="F963" s="376">
        <v>0.1</v>
      </c>
      <c r="G963" s="395">
        <f>G962*F963</f>
        <v>3432</v>
      </c>
    </row>
    <row r="964" spans="1:8">
      <c r="A964" s="375" t="s">
        <v>23</v>
      </c>
      <c r="B964" s="1145" t="s">
        <v>184</v>
      </c>
      <c r="C964" s="1145"/>
      <c r="D964" s="1145"/>
      <c r="E964" s="1145"/>
      <c r="F964" s="1145"/>
      <c r="G964" s="395">
        <f>G962+G963</f>
        <v>37752</v>
      </c>
    </row>
    <row r="965" spans="1:8" s="226" customFormat="1">
      <c r="A965" s="248"/>
      <c r="B965" s="249"/>
      <c r="C965" s="240"/>
      <c r="D965" s="240"/>
      <c r="E965" s="250"/>
      <c r="F965" s="242"/>
      <c r="G965" s="396"/>
      <c r="H965" s="222"/>
    </row>
    <row r="966" spans="1:8" s="226" customFormat="1">
      <c r="A966" s="362" t="s">
        <v>543</v>
      </c>
      <c r="B966" s="239" t="s">
        <v>544</v>
      </c>
      <c r="C966" s="240"/>
      <c r="D966" s="240"/>
      <c r="E966" s="241"/>
      <c r="F966" s="242"/>
      <c r="G966" s="396"/>
      <c r="H966" s="222"/>
    </row>
    <row r="967" spans="1:8" ht="30">
      <c r="A967" s="317" t="s">
        <v>73</v>
      </c>
      <c r="B967" s="317" t="s">
        <v>74</v>
      </c>
      <c r="C967" s="317" t="s">
        <v>166</v>
      </c>
      <c r="D967" s="317" t="s">
        <v>78</v>
      </c>
      <c r="E967" s="317" t="s">
        <v>167</v>
      </c>
      <c r="F967" s="317" t="s">
        <v>168</v>
      </c>
      <c r="G967" s="397" t="s">
        <v>169</v>
      </c>
      <c r="H967" s="218"/>
    </row>
    <row r="968" spans="1:8">
      <c r="A968" s="261" t="s">
        <v>17</v>
      </c>
      <c r="B968" s="243" t="s">
        <v>170</v>
      </c>
      <c r="E968" s="252"/>
      <c r="F968" s="253"/>
      <c r="G968" s="394"/>
      <c r="H968" s="218"/>
    </row>
    <row r="969" spans="1:8">
      <c r="B969" s="243" t="s">
        <v>1</v>
      </c>
      <c r="C969" s="261" t="s">
        <v>336</v>
      </c>
      <c r="D969" s="261" t="s">
        <v>31</v>
      </c>
      <c r="E969" s="262">
        <v>1.4999999999999999E-2</v>
      </c>
      <c r="F969" s="253">
        <f>VLOOKUP(B969,'HSD PSPN,STR,ARS'!$C$6:F724,4,FALSE)</f>
        <v>100000</v>
      </c>
      <c r="G969" s="394">
        <f>E969*F969</f>
        <v>1500</v>
      </c>
      <c r="H969" s="218"/>
    </row>
    <row r="970" spans="1:8">
      <c r="B970" s="243" t="s">
        <v>4</v>
      </c>
      <c r="C970" s="261" t="s">
        <v>339</v>
      </c>
      <c r="D970" s="261" t="s">
        <v>31</v>
      </c>
      <c r="E970" s="262">
        <v>1.5E-3</v>
      </c>
      <c r="F970" s="253">
        <f>VLOOKUP(B970,'HSD PSPN,STR,ARS'!$C$6:F724,4,FALSE)</f>
        <v>200000</v>
      </c>
      <c r="G970" s="394">
        <f>E970*F970</f>
        <v>300</v>
      </c>
      <c r="H970" s="218"/>
    </row>
    <row r="971" spans="1:8">
      <c r="A971" s="1144" t="s">
        <v>2171</v>
      </c>
      <c r="B971" s="1144"/>
      <c r="C971" s="1144"/>
      <c r="D971" s="1144"/>
      <c r="E971" s="1144"/>
      <c r="F971" s="1144"/>
      <c r="G971" s="398">
        <f>SUM(G969:G970)</f>
        <v>1800</v>
      </c>
      <c r="H971" s="218"/>
    </row>
    <row r="972" spans="1:8">
      <c r="A972" s="261" t="s">
        <v>19</v>
      </c>
      <c r="B972" s="243" t="s">
        <v>5</v>
      </c>
      <c r="E972" s="252"/>
      <c r="F972" s="253"/>
      <c r="G972" s="394"/>
      <c r="H972" s="218"/>
    </row>
    <row r="973" spans="1:8">
      <c r="A973" s="1144" t="s">
        <v>2176</v>
      </c>
      <c r="B973" s="1144"/>
      <c r="C973" s="1144"/>
      <c r="D973" s="1144"/>
      <c r="E973" s="1144"/>
      <c r="F973" s="1144"/>
      <c r="G973" s="394">
        <f>SUM(G972)</f>
        <v>0</v>
      </c>
      <c r="H973" s="218"/>
    </row>
    <row r="974" spans="1:8">
      <c r="A974" s="261" t="s">
        <v>20</v>
      </c>
      <c r="B974" s="243" t="s">
        <v>181</v>
      </c>
      <c r="E974" s="252"/>
      <c r="F974" s="253"/>
      <c r="G974" s="394"/>
      <c r="H974" s="218"/>
    </row>
    <row r="975" spans="1:8">
      <c r="A975" s="261"/>
      <c r="B975" s="243" t="s">
        <v>545</v>
      </c>
      <c r="D975" s="244" t="s">
        <v>275</v>
      </c>
      <c r="E975" s="252">
        <v>2.1999999999999999E-2</v>
      </c>
      <c r="F975" s="253">
        <f>VLOOKUP(B975,'HSD PSPN,STR,ARS'!$C$6:F2393,4,FALSE)</f>
        <v>10000</v>
      </c>
      <c r="G975" s="394">
        <f>E975*F975</f>
        <v>220</v>
      </c>
      <c r="H975" s="218"/>
    </row>
    <row r="976" spans="1:8">
      <c r="A976" s="1146" t="s">
        <v>2180</v>
      </c>
      <c r="B976" s="1146"/>
      <c r="C976" s="1146"/>
      <c r="D976" s="1146"/>
      <c r="E976" s="1146"/>
      <c r="F976" s="1146"/>
      <c r="G976" s="399">
        <f>SUM(G975)</f>
        <v>220</v>
      </c>
    </row>
    <row r="977" spans="1:8">
      <c r="A977" s="375" t="s">
        <v>21</v>
      </c>
      <c r="B977" s="1145" t="s">
        <v>1111</v>
      </c>
      <c r="C977" s="1145"/>
      <c r="D977" s="1145"/>
      <c r="E977" s="1145"/>
      <c r="F977" s="1145"/>
      <c r="G977" s="395">
        <f>SUM(G968:G976)/2</f>
        <v>2020</v>
      </c>
    </row>
    <row r="978" spans="1:8">
      <c r="A978" s="375" t="s">
        <v>22</v>
      </c>
      <c r="B978" s="1145" t="s">
        <v>1112</v>
      </c>
      <c r="C978" s="1145"/>
      <c r="D978" s="1145"/>
      <c r="E978" s="1145"/>
      <c r="F978" s="376">
        <v>0.1</v>
      </c>
      <c r="G978" s="395">
        <f>G977*F978</f>
        <v>202</v>
      </c>
    </row>
    <row r="979" spans="1:8">
      <c r="A979" s="375" t="s">
        <v>23</v>
      </c>
      <c r="B979" s="1145" t="s">
        <v>184</v>
      </c>
      <c r="C979" s="1145"/>
      <c r="D979" s="1145"/>
      <c r="E979" s="1145"/>
      <c r="F979" s="1145"/>
      <c r="G979" s="395">
        <f>G977+G978</f>
        <v>2222</v>
      </c>
    </row>
    <row r="980" spans="1:8" s="226" customFormat="1">
      <c r="A980" s="248"/>
      <c r="B980" s="249"/>
      <c r="C980" s="240"/>
      <c r="D980" s="240"/>
      <c r="E980" s="250"/>
      <c r="F980" s="242"/>
      <c r="G980" s="396"/>
      <c r="H980" s="222"/>
    </row>
    <row r="981" spans="1:8" s="415" customFormat="1" ht="15.75">
      <c r="A981" s="393" t="s">
        <v>547</v>
      </c>
      <c r="B981" s="393" t="s">
        <v>548</v>
      </c>
      <c r="C981" s="411"/>
      <c r="D981" s="411"/>
      <c r="E981" s="412"/>
      <c r="F981" s="411"/>
      <c r="G981" s="414"/>
    </row>
    <row r="982" spans="1:8" s="415" customFormat="1" ht="15.75">
      <c r="A982" s="393" t="s">
        <v>549</v>
      </c>
      <c r="B982" s="393" t="s">
        <v>526</v>
      </c>
      <c r="C982" s="411"/>
      <c r="D982" s="411"/>
      <c r="E982" s="412"/>
      <c r="F982" s="411"/>
      <c r="G982" s="414"/>
    </row>
    <row r="983" spans="1:8" s="226" customFormat="1">
      <c r="A983" s="362" t="s">
        <v>550</v>
      </c>
      <c r="B983" s="239" t="s">
        <v>551</v>
      </c>
      <c r="C983" s="240"/>
      <c r="D983" s="240"/>
      <c r="E983" s="241"/>
      <c r="F983" s="242"/>
      <c r="G983" s="396"/>
      <c r="H983" s="222"/>
    </row>
    <row r="984" spans="1:8" ht="30">
      <c r="A984" s="317" t="s">
        <v>73</v>
      </c>
      <c r="B984" s="317" t="s">
        <v>74</v>
      </c>
      <c r="C984" s="317" t="s">
        <v>166</v>
      </c>
      <c r="D984" s="317" t="s">
        <v>78</v>
      </c>
      <c r="E984" s="317" t="s">
        <v>167</v>
      </c>
      <c r="F984" s="317" t="s">
        <v>168</v>
      </c>
      <c r="G984" s="397" t="s">
        <v>169</v>
      </c>
      <c r="H984" s="218"/>
    </row>
    <row r="985" spans="1:8">
      <c r="A985" s="261" t="s">
        <v>17</v>
      </c>
      <c r="B985" s="243" t="s">
        <v>170</v>
      </c>
      <c r="E985" s="252"/>
      <c r="F985" s="253"/>
      <c r="G985" s="394"/>
      <c r="H985" s="218"/>
    </row>
    <row r="986" spans="1:8">
      <c r="B986" s="243" t="s">
        <v>1</v>
      </c>
      <c r="C986" s="261" t="s">
        <v>336</v>
      </c>
      <c r="D986" s="261" t="s">
        <v>31</v>
      </c>
      <c r="E986" s="262">
        <v>1.351</v>
      </c>
      <c r="F986" s="253">
        <f>VLOOKUP(B986,'HSD PSPN,STR,ARS'!$C$6:F724,4,FALSE)</f>
        <v>100000</v>
      </c>
      <c r="G986" s="394">
        <f>E986*F986</f>
        <v>135100</v>
      </c>
      <c r="H986" s="218"/>
    </row>
    <row r="987" spans="1:8">
      <c r="B987" s="243" t="s">
        <v>4</v>
      </c>
      <c r="C987" s="261" t="s">
        <v>339</v>
      </c>
      <c r="D987" s="261" t="s">
        <v>31</v>
      </c>
      <c r="E987" s="262">
        <v>0.1351</v>
      </c>
      <c r="F987" s="253">
        <f>VLOOKUP(B987,'HSD PSPN,STR,ARS'!$C$6:F724,4,FALSE)</f>
        <v>200000</v>
      </c>
      <c r="G987" s="394">
        <f>E987*F987</f>
        <v>27020</v>
      </c>
      <c r="H987" s="218"/>
    </row>
    <row r="988" spans="1:8">
      <c r="A988" s="1144" t="s">
        <v>2171</v>
      </c>
      <c r="B988" s="1144"/>
      <c r="C988" s="1144"/>
      <c r="D988" s="1144"/>
      <c r="E988" s="1144"/>
      <c r="F988" s="1144"/>
      <c r="G988" s="398">
        <f>SUM(G986:G987)</f>
        <v>162120</v>
      </c>
      <c r="H988" s="218"/>
    </row>
    <row r="989" spans="1:8">
      <c r="A989" s="261" t="s">
        <v>19</v>
      </c>
      <c r="B989" s="243" t="s">
        <v>5</v>
      </c>
      <c r="E989" s="252"/>
      <c r="F989" s="253"/>
      <c r="G989" s="394"/>
      <c r="H989" s="218"/>
    </row>
    <row r="990" spans="1:8">
      <c r="A990" s="1144" t="s">
        <v>2176</v>
      </c>
      <c r="B990" s="1144"/>
      <c r="C990" s="1144"/>
      <c r="D990" s="1144"/>
      <c r="E990" s="1144"/>
      <c r="F990" s="1144"/>
      <c r="G990" s="394">
        <f>SUM(G989)</f>
        <v>0</v>
      </c>
      <c r="H990" s="218"/>
    </row>
    <row r="991" spans="1:8">
      <c r="A991" s="261" t="s">
        <v>20</v>
      </c>
      <c r="B991" s="243" t="s">
        <v>181</v>
      </c>
      <c r="E991" s="252"/>
      <c r="F991" s="253"/>
      <c r="G991" s="394"/>
      <c r="H991" s="218"/>
    </row>
    <row r="992" spans="1:8">
      <c r="A992" s="1146" t="s">
        <v>2180</v>
      </c>
      <c r="B992" s="1146"/>
      <c r="C992" s="1146"/>
      <c r="D992" s="1146"/>
      <c r="E992" s="1146"/>
      <c r="F992" s="1146"/>
      <c r="G992" s="395">
        <f>SUM(G991)</f>
        <v>0</v>
      </c>
    </row>
    <row r="993" spans="1:8">
      <c r="A993" s="375" t="s">
        <v>21</v>
      </c>
      <c r="B993" s="1145" t="s">
        <v>1111</v>
      </c>
      <c r="C993" s="1145"/>
      <c r="D993" s="1145"/>
      <c r="E993" s="1145"/>
      <c r="F993" s="1145"/>
      <c r="G993" s="395">
        <f>SUM(G985:G992)/2</f>
        <v>162120</v>
      </c>
    </row>
    <row r="994" spans="1:8">
      <c r="A994" s="375" t="s">
        <v>22</v>
      </c>
      <c r="B994" s="1145" t="s">
        <v>1112</v>
      </c>
      <c r="C994" s="1145"/>
      <c r="D994" s="1145"/>
      <c r="E994" s="1145"/>
      <c r="F994" s="376">
        <v>0.1</v>
      </c>
      <c r="G994" s="395">
        <f>G993*F994</f>
        <v>16212</v>
      </c>
    </row>
    <row r="995" spans="1:8">
      <c r="A995" s="375" t="s">
        <v>23</v>
      </c>
      <c r="B995" s="1145" t="s">
        <v>184</v>
      </c>
      <c r="C995" s="1145"/>
      <c r="D995" s="1145"/>
      <c r="E995" s="1145"/>
      <c r="F995" s="1145"/>
      <c r="G995" s="395">
        <f>G993+G994</f>
        <v>178332</v>
      </c>
    </row>
    <row r="996" spans="1:8" s="226" customFormat="1">
      <c r="A996" s="248"/>
      <c r="B996" s="249"/>
      <c r="C996" s="240"/>
      <c r="D996" s="240"/>
      <c r="E996" s="250"/>
      <c r="F996" s="242"/>
      <c r="G996" s="396"/>
      <c r="H996" s="222"/>
    </row>
    <row r="997" spans="1:8" s="226" customFormat="1">
      <c r="A997" s="248"/>
      <c r="B997" s="249"/>
      <c r="C997" s="240"/>
      <c r="D997" s="240"/>
      <c r="E997" s="250"/>
      <c r="F997" s="242"/>
      <c r="G997" s="396"/>
      <c r="H997" s="222"/>
    </row>
    <row r="998" spans="1:8" s="226" customFormat="1">
      <c r="A998" s="362" t="s">
        <v>553</v>
      </c>
      <c r="B998" s="239" t="s">
        <v>552</v>
      </c>
      <c r="C998" s="240"/>
      <c r="D998" s="240"/>
      <c r="E998" s="241"/>
      <c r="F998" s="242"/>
      <c r="G998" s="396"/>
      <c r="H998" s="222"/>
    </row>
    <row r="999" spans="1:8" ht="30">
      <c r="A999" s="317" t="s">
        <v>73</v>
      </c>
      <c r="B999" s="317" t="s">
        <v>74</v>
      </c>
      <c r="C999" s="317" t="s">
        <v>166</v>
      </c>
      <c r="D999" s="317" t="s">
        <v>78</v>
      </c>
      <c r="E999" s="317" t="s">
        <v>167</v>
      </c>
      <c r="F999" s="317" t="s">
        <v>168</v>
      </c>
      <c r="G999" s="397" t="s">
        <v>169</v>
      </c>
      <c r="H999" s="218"/>
    </row>
    <row r="1000" spans="1:8">
      <c r="A1000" s="261" t="s">
        <v>17</v>
      </c>
      <c r="B1000" s="243" t="s">
        <v>170</v>
      </c>
      <c r="E1000" s="252"/>
      <c r="F1000" s="253"/>
      <c r="G1000" s="394"/>
      <c r="H1000" s="218"/>
    </row>
    <row r="1001" spans="1:8">
      <c r="B1001" s="243" t="s">
        <v>1</v>
      </c>
      <c r="C1001" s="261" t="s">
        <v>336</v>
      </c>
      <c r="D1001" s="261" t="s">
        <v>31</v>
      </c>
      <c r="E1001" s="262">
        <v>1.5</v>
      </c>
      <c r="F1001" s="253">
        <f>VLOOKUP(B1001,'HSD PSPN,STR,ARS'!$C$6:F724,4,FALSE)</f>
        <v>100000</v>
      </c>
      <c r="G1001" s="394">
        <f>E1001*F1001</f>
        <v>150000</v>
      </c>
      <c r="H1001" s="218"/>
    </row>
    <row r="1002" spans="1:8">
      <c r="B1002" s="243" t="s">
        <v>4</v>
      </c>
      <c r="C1002" s="261" t="s">
        <v>339</v>
      </c>
      <c r="D1002" s="261" t="s">
        <v>31</v>
      </c>
      <c r="E1002" s="262">
        <v>0.15</v>
      </c>
      <c r="F1002" s="253">
        <f>VLOOKUP(B1002,'HSD PSPN,STR,ARS'!$C$6:F724,4,FALSE)</f>
        <v>200000</v>
      </c>
      <c r="G1002" s="394">
        <f>E1002*F1002</f>
        <v>30000</v>
      </c>
      <c r="H1002" s="218"/>
    </row>
    <row r="1003" spans="1:8">
      <c r="A1003" s="1144" t="s">
        <v>2171</v>
      </c>
      <c r="B1003" s="1144"/>
      <c r="C1003" s="1144"/>
      <c r="D1003" s="1144"/>
      <c r="E1003" s="1144"/>
      <c r="F1003" s="1144"/>
      <c r="G1003" s="398">
        <f>SUM(G1001:G1002)</f>
        <v>180000</v>
      </c>
      <c r="H1003" s="218"/>
    </row>
    <row r="1004" spans="1:8">
      <c r="A1004" s="261" t="s">
        <v>19</v>
      </c>
      <c r="B1004" s="243" t="s">
        <v>5</v>
      </c>
      <c r="E1004" s="252"/>
      <c r="F1004" s="253"/>
      <c r="G1004" s="394"/>
      <c r="H1004" s="218"/>
    </row>
    <row r="1005" spans="1:8">
      <c r="A1005" s="1144" t="s">
        <v>2176</v>
      </c>
      <c r="B1005" s="1144"/>
      <c r="C1005" s="1144"/>
      <c r="D1005" s="1144"/>
      <c r="E1005" s="1144"/>
      <c r="F1005" s="1144"/>
      <c r="G1005" s="394">
        <f>SUM(G1004)</f>
        <v>0</v>
      </c>
      <c r="H1005" s="218"/>
    </row>
    <row r="1006" spans="1:8">
      <c r="A1006" s="261" t="s">
        <v>20</v>
      </c>
      <c r="B1006" s="243" t="s">
        <v>181</v>
      </c>
      <c r="E1006" s="252"/>
      <c r="F1006" s="253"/>
      <c r="G1006" s="394"/>
      <c r="H1006" s="218"/>
    </row>
    <row r="1007" spans="1:8">
      <c r="A1007" s="1146" t="s">
        <v>2180</v>
      </c>
      <c r="B1007" s="1146"/>
      <c r="C1007" s="1146"/>
      <c r="D1007" s="1146"/>
      <c r="E1007" s="1146"/>
      <c r="F1007" s="1146"/>
      <c r="G1007" s="395">
        <f>SUM(G1006)</f>
        <v>0</v>
      </c>
    </row>
    <row r="1008" spans="1:8">
      <c r="A1008" s="375" t="s">
        <v>21</v>
      </c>
      <c r="B1008" s="1145" t="s">
        <v>1111</v>
      </c>
      <c r="C1008" s="1145"/>
      <c r="D1008" s="1145"/>
      <c r="E1008" s="1145"/>
      <c r="F1008" s="1145"/>
      <c r="G1008" s="395">
        <f>SUM(G1000:G1007)/2</f>
        <v>180000</v>
      </c>
    </row>
    <row r="1009" spans="1:8">
      <c r="A1009" s="375" t="s">
        <v>22</v>
      </c>
      <c r="B1009" s="1145" t="s">
        <v>1112</v>
      </c>
      <c r="C1009" s="1145"/>
      <c r="D1009" s="1145"/>
      <c r="E1009" s="1145"/>
      <c r="F1009" s="376">
        <v>0.1</v>
      </c>
      <c r="G1009" s="395">
        <f>G1008*F1009</f>
        <v>18000</v>
      </c>
    </row>
    <row r="1010" spans="1:8">
      <c r="A1010" s="375" t="s">
        <v>23</v>
      </c>
      <c r="B1010" s="1145" t="s">
        <v>184</v>
      </c>
      <c r="C1010" s="1145"/>
      <c r="D1010" s="1145"/>
      <c r="E1010" s="1145"/>
      <c r="F1010" s="1145"/>
      <c r="G1010" s="395">
        <f>G1008+G1009</f>
        <v>198000</v>
      </c>
    </row>
    <row r="1011" spans="1:8" s="226" customFormat="1">
      <c r="A1011" s="248"/>
      <c r="B1011" s="249"/>
      <c r="C1011" s="240"/>
      <c r="D1011" s="240"/>
      <c r="E1011" s="250"/>
      <c r="F1011" s="242"/>
      <c r="G1011" s="396"/>
      <c r="H1011" s="222"/>
    </row>
    <row r="1012" spans="1:8" s="371" customFormat="1">
      <c r="A1012" s="517" t="s">
        <v>554</v>
      </c>
      <c r="B1012" s="291" t="s">
        <v>555</v>
      </c>
      <c r="C1012" s="281"/>
      <c r="D1012" s="281"/>
      <c r="E1012" s="292"/>
      <c r="F1012" s="283"/>
      <c r="G1012" s="404"/>
      <c r="H1012" s="370"/>
    </row>
    <row r="1013" spans="1:8" ht="30">
      <c r="A1013" s="317" t="s">
        <v>73</v>
      </c>
      <c r="B1013" s="317" t="s">
        <v>74</v>
      </c>
      <c r="C1013" s="317" t="s">
        <v>166</v>
      </c>
      <c r="D1013" s="317" t="s">
        <v>78</v>
      </c>
      <c r="E1013" s="317" t="s">
        <v>167</v>
      </c>
      <c r="F1013" s="317" t="s">
        <v>168</v>
      </c>
      <c r="G1013" s="397" t="s">
        <v>169</v>
      </c>
      <c r="H1013" s="218"/>
    </row>
    <row r="1014" spans="1:8">
      <c r="A1014" s="261" t="s">
        <v>17</v>
      </c>
      <c r="B1014" s="243" t="s">
        <v>170</v>
      </c>
      <c r="E1014" s="252"/>
      <c r="F1014" s="253"/>
      <c r="G1014" s="394"/>
      <c r="H1014" s="218"/>
    </row>
    <row r="1015" spans="1:8">
      <c r="B1015" s="243" t="s">
        <v>1</v>
      </c>
      <c r="C1015" s="261" t="s">
        <v>336</v>
      </c>
      <c r="D1015" s="261" t="s">
        <v>31</v>
      </c>
      <c r="E1015" s="262">
        <v>1.65</v>
      </c>
      <c r="F1015" s="253">
        <f>VLOOKUP(B1015,'HSD PSPN,STR,ARS'!$C$6:F724,4,FALSE)</f>
        <v>100000</v>
      </c>
      <c r="G1015" s="394">
        <f>E1015*F1015</f>
        <v>165000</v>
      </c>
      <c r="H1015" s="218"/>
    </row>
    <row r="1016" spans="1:8">
      <c r="B1016" s="243" t="s">
        <v>4</v>
      </c>
      <c r="C1016" s="261" t="s">
        <v>339</v>
      </c>
      <c r="D1016" s="261" t="s">
        <v>31</v>
      </c>
      <c r="E1016" s="262">
        <v>0.16500000000000001</v>
      </c>
      <c r="F1016" s="253">
        <f>VLOOKUP(B1016,'HSD PSPN,STR,ARS'!$C$6:F724,4,FALSE)</f>
        <v>200000</v>
      </c>
      <c r="G1016" s="394">
        <f>E1016*F1016</f>
        <v>33000</v>
      </c>
      <c r="H1016" s="218"/>
    </row>
    <row r="1017" spans="1:8">
      <c r="A1017" s="1144" t="s">
        <v>2171</v>
      </c>
      <c r="B1017" s="1144"/>
      <c r="C1017" s="1144"/>
      <c r="D1017" s="1144"/>
      <c r="E1017" s="1144"/>
      <c r="F1017" s="1144"/>
      <c r="G1017" s="398">
        <f>SUM(G1014:G1016)</f>
        <v>198000</v>
      </c>
      <c r="H1017" s="218"/>
    </row>
    <row r="1018" spans="1:8">
      <c r="A1018" s="261" t="s">
        <v>19</v>
      </c>
      <c r="B1018" s="243" t="s">
        <v>5</v>
      </c>
      <c r="E1018" s="252"/>
      <c r="F1018" s="253"/>
      <c r="G1018" s="394"/>
      <c r="H1018" s="218"/>
    </row>
    <row r="1019" spans="1:8">
      <c r="A1019" s="1144" t="s">
        <v>2176</v>
      </c>
      <c r="B1019" s="1144"/>
      <c r="C1019" s="1144"/>
      <c r="D1019" s="1144"/>
      <c r="E1019" s="1144"/>
      <c r="F1019" s="1144"/>
      <c r="G1019" s="394"/>
      <c r="H1019" s="218"/>
    </row>
    <row r="1020" spans="1:8">
      <c r="A1020" s="261" t="s">
        <v>20</v>
      </c>
      <c r="B1020" s="243" t="s">
        <v>181</v>
      </c>
      <c r="E1020" s="252"/>
      <c r="F1020" s="253"/>
      <c r="G1020" s="394"/>
      <c r="H1020" s="218"/>
    </row>
    <row r="1021" spans="1:8">
      <c r="A1021" s="1146" t="s">
        <v>2180</v>
      </c>
      <c r="B1021" s="1146"/>
      <c r="C1021" s="1146"/>
      <c r="D1021" s="1146"/>
      <c r="E1021" s="1146"/>
      <c r="F1021" s="1146"/>
      <c r="G1021" s="395">
        <f>SUM(G1020)</f>
        <v>0</v>
      </c>
    </row>
    <row r="1022" spans="1:8">
      <c r="A1022" s="375" t="s">
        <v>21</v>
      </c>
      <c r="B1022" s="1145" t="s">
        <v>1111</v>
      </c>
      <c r="C1022" s="1145"/>
      <c r="D1022" s="1145"/>
      <c r="E1022" s="1145"/>
      <c r="F1022" s="1145"/>
      <c r="G1022" s="395">
        <f>SUM(G1014:G1021)/2</f>
        <v>198000</v>
      </c>
    </row>
    <row r="1023" spans="1:8">
      <c r="A1023" s="375" t="s">
        <v>22</v>
      </c>
      <c r="B1023" s="1145" t="s">
        <v>1112</v>
      </c>
      <c r="C1023" s="1145"/>
      <c r="D1023" s="1145"/>
      <c r="E1023" s="1145"/>
      <c r="F1023" s="376">
        <v>0.1</v>
      </c>
      <c r="G1023" s="395">
        <f>G1022*F1023</f>
        <v>19800</v>
      </c>
    </row>
    <row r="1024" spans="1:8">
      <c r="A1024" s="375" t="s">
        <v>23</v>
      </c>
      <c r="B1024" s="1145" t="s">
        <v>184</v>
      </c>
      <c r="C1024" s="1145"/>
      <c r="D1024" s="1145"/>
      <c r="E1024" s="1145"/>
      <c r="F1024" s="1145"/>
      <c r="G1024" s="395">
        <f>G1022+G1023</f>
        <v>217800</v>
      </c>
    </row>
    <row r="1025" spans="1:8" s="226" customFormat="1">
      <c r="A1025" s="248"/>
      <c r="B1025" s="249"/>
      <c r="C1025" s="240"/>
      <c r="D1025" s="240"/>
      <c r="E1025" s="250"/>
      <c r="F1025" s="242"/>
      <c r="G1025" s="396"/>
      <c r="H1025" s="222"/>
    </row>
    <row r="1026" spans="1:8" s="371" customFormat="1">
      <c r="A1026" s="517" t="s">
        <v>556</v>
      </c>
      <c r="B1026" s="291" t="s">
        <v>534</v>
      </c>
      <c r="C1026" s="281"/>
      <c r="D1026" s="281"/>
      <c r="E1026" s="292"/>
      <c r="F1026" s="283"/>
      <c r="G1026" s="404"/>
      <c r="H1026" s="370"/>
    </row>
    <row r="1027" spans="1:8" ht="30">
      <c r="A1027" s="317" t="s">
        <v>73</v>
      </c>
      <c r="B1027" s="317" t="s">
        <v>74</v>
      </c>
      <c r="C1027" s="317" t="s">
        <v>166</v>
      </c>
      <c r="D1027" s="317" t="s">
        <v>78</v>
      </c>
      <c r="E1027" s="317" t="s">
        <v>167</v>
      </c>
      <c r="F1027" s="317" t="s">
        <v>168</v>
      </c>
      <c r="G1027" s="397" t="s">
        <v>169</v>
      </c>
      <c r="H1027" s="218"/>
    </row>
    <row r="1028" spans="1:8">
      <c r="A1028" s="261" t="s">
        <v>17</v>
      </c>
      <c r="B1028" s="243" t="s">
        <v>170</v>
      </c>
      <c r="E1028" s="252"/>
      <c r="F1028" s="253"/>
      <c r="G1028" s="394"/>
      <c r="H1028" s="218"/>
    </row>
    <row r="1029" spans="1:8">
      <c r="B1029" s="243" t="s">
        <v>1</v>
      </c>
      <c r="C1029" s="261" t="s">
        <v>336</v>
      </c>
      <c r="D1029" s="261" t="s">
        <v>31</v>
      </c>
      <c r="E1029" s="262">
        <v>0.14000000000000001</v>
      </c>
      <c r="F1029" s="253">
        <f>VLOOKUP(B1029,'HSD PSPN,STR,ARS'!$C$6:F724,4,FALSE)</f>
        <v>100000</v>
      </c>
      <c r="G1029" s="394">
        <f>E1029*F1029</f>
        <v>14000.000000000002</v>
      </c>
      <c r="H1029" s="218"/>
    </row>
    <row r="1030" spans="1:8">
      <c r="B1030" s="243" t="s">
        <v>4</v>
      </c>
      <c r="C1030" s="261" t="s">
        <v>339</v>
      </c>
      <c r="D1030" s="261" t="s">
        <v>31</v>
      </c>
      <c r="E1030" s="262">
        <v>1.4E-2</v>
      </c>
      <c r="F1030" s="253">
        <f>VLOOKUP(B1030,'HSD PSPN,STR,ARS'!$C$6:F724,4,FALSE)</f>
        <v>200000</v>
      </c>
      <c r="G1030" s="394">
        <f>E1030*F1030</f>
        <v>2800</v>
      </c>
      <c r="H1030" s="218"/>
    </row>
    <row r="1031" spans="1:8">
      <c r="A1031" s="1144" t="s">
        <v>2171</v>
      </c>
      <c r="B1031" s="1144"/>
      <c r="C1031" s="1144"/>
      <c r="D1031" s="1144"/>
      <c r="E1031" s="1144"/>
      <c r="F1031" s="1144"/>
      <c r="G1031" s="398">
        <f>SUM(G1028:G1030)</f>
        <v>16800</v>
      </c>
      <c r="H1031" s="218"/>
    </row>
    <row r="1032" spans="1:8">
      <c r="A1032" s="261" t="s">
        <v>19</v>
      </c>
      <c r="B1032" s="243" t="s">
        <v>5</v>
      </c>
      <c r="E1032" s="252"/>
      <c r="F1032" s="253"/>
      <c r="G1032" s="394"/>
      <c r="H1032" s="218"/>
    </row>
    <row r="1033" spans="1:8">
      <c r="A1033" s="1144" t="s">
        <v>2176</v>
      </c>
      <c r="B1033" s="1144"/>
      <c r="C1033" s="1144"/>
      <c r="D1033" s="1144"/>
      <c r="E1033" s="1144"/>
      <c r="F1033" s="1144"/>
      <c r="G1033" s="394"/>
      <c r="H1033" s="218"/>
    </row>
    <row r="1034" spans="1:8">
      <c r="A1034" s="261" t="s">
        <v>20</v>
      </c>
      <c r="B1034" s="243" t="s">
        <v>181</v>
      </c>
      <c r="E1034" s="252"/>
      <c r="F1034" s="253"/>
      <c r="G1034" s="394"/>
      <c r="H1034" s="218"/>
    </row>
    <row r="1035" spans="1:8">
      <c r="A1035" s="1146" t="s">
        <v>2180</v>
      </c>
      <c r="B1035" s="1146"/>
      <c r="C1035" s="1146"/>
      <c r="D1035" s="1146"/>
      <c r="E1035" s="1146"/>
      <c r="F1035" s="1146"/>
      <c r="G1035" s="395">
        <f>SUM(G1034)</f>
        <v>0</v>
      </c>
    </row>
    <row r="1036" spans="1:8">
      <c r="A1036" s="375" t="s">
        <v>21</v>
      </c>
      <c r="B1036" s="1145" t="s">
        <v>1111</v>
      </c>
      <c r="C1036" s="1145"/>
      <c r="D1036" s="1145"/>
      <c r="E1036" s="1145"/>
      <c r="F1036" s="1145"/>
      <c r="G1036" s="395">
        <f>SUM(G1027:G1035)/2</f>
        <v>16800</v>
      </c>
    </row>
    <row r="1037" spans="1:8">
      <c r="A1037" s="375" t="s">
        <v>22</v>
      </c>
      <c r="B1037" s="1145" t="s">
        <v>1112</v>
      </c>
      <c r="C1037" s="1145"/>
      <c r="D1037" s="1145"/>
      <c r="E1037" s="1145"/>
      <c r="F1037" s="376">
        <v>0.1</v>
      </c>
      <c r="G1037" s="395">
        <f>G1036*F1037</f>
        <v>1680</v>
      </c>
    </row>
    <row r="1038" spans="1:8">
      <c r="A1038" s="375" t="s">
        <v>23</v>
      </c>
      <c r="B1038" s="1145" t="s">
        <v>184</v>
      </c>
      <c r="C1038" s="1145"/>
      <c r="D1038" s="1145"/>
      <c r="E1038" s="1145"/>
      <c r="F1038" s="1145"/>
      <c r="G1038" s="395">
        <f>G1036+G1037</f>
        <v>18480</v>
      </c>
    </row>
    <row r="1039" spans="1:8" s="226" customFormat="1">
      <c r="A1039" s="248"/>
      <c r="B1039" s="249"/>
      <c r="C1039" s="240"/>
      <c r="D1039" s="240"/>
      <c r="E1039" s="250"/>
      <c r="F1039" s="242"/>
      <c r="G1039" s="396"/>
      <c r="H1039" s="222"/>
    </row>
    <row r="1040" spans="1:8" s="226" customFormat="1">
      <c r="A1040" s="248" t="s">
        <v>557</v>
      </c>
      <c r="B1040" s="249" t="s">
        <v>513</v>
      </c>
      <c r="C1040" s="240"/>
      <c r="D1040" s="240"/>
      <c r="E1040" s="250"/>
      <c r="F1040" s="242"/>
      <c r="G1040" s="396"/>
      <c r="H1040" s="222"/>
    </row>
    <row r="1041" spans="1:8" s="226" customFormat="1">
      <c r="A1041" s="362" t="s">
        <v>558</v>
      </c>
      <c r="B1041" s="239" t="s">
        <v>559</v>
      </c>
      <c r="C1041" s="240"/>
      <c r="D1041" s="240"/>
      <c r="E1041" s="241"/>
      <c r="F1041" s="242"/>
      <c r="G1041" s="396"/>
      <c r="H1041" s="222"/>
    </row>
    <row r="1042" spans="1:8" ht="30">
      <c r="A1042" s="317" t="s">
        <v>73</v>
      </c>
      <c r="B1042" s="317" t="s">
        <v>74</v>
      </c>
      <c r="C1042" s="317" t="s">
        <v>166</v>
      </c>
      <c r="D1042" s="317" t="s">
        <v>78</v>
      </c>
      <c r="E1042" s="317" t="s">
        <v>167</v>
      </c>
      <c r="F1042" s="317" t="s">
        <v>168</v>
      </c>
      <c r="G1042" s="397" t="s">
        <v>169</v>
      </c>
      <c r="H1042" s="218"/>
    </row>
    <row r="1043" spans="1:8">
      <c r="A1043" s="261" t="s">
        <v>17</v>
      </c>
      <c r="B1043" s="243" t="s">
        <v>170</v>
      </c>
      <c r="E1043" s="252"/>
      <c r="F1043" s="253"/>
      <c r="G1043" s="394"/>
      <c r="H1043" s="218"/>
    </row>
    <row r="1044" spans="1:8">
      <c r="B1044" s="243" t="s">
        <v>1</v>
      </c>
      <c r="C1044" s="261" t="s">
        <v>336</v>
      </c>
      <c r="D1044" s="261" t="s">
        <v>31</v>
      </c>
      <c r="E1044" s="262">
        <v>0.3024</v>
      </c>
      <c r="F1044" s="253">
        <f>VLOOKUP(B1044,'HSD PSPN,STR,ARS'!$C$6:F724,4,FALSE)</f>
        <v>100000</v>
      </c>
      <c r="G1044" s="394">
        <f>E1044*F1044</f>
        <v>30240</v>
      </c>
      <c r="H1044" s="218"/>
    </row>
    <row r="1045" spans="1:8">
      <c r="B1045" s="243" t="s">
        <v>4</v>
      </c>
      <c r="C1045" s="261" t="s">
        <v>339</v>
      </c>
      <c r="D1045" s="261" t="s">
        <v>31</v>
      </c>
      <c r="E1045" s="262">
        <v>3.0200000000000001E-2</v>
      </c>
      <c r="F1045" s="253">
        <f>VLOOKUP(B1045,'HSD PSPN,STR,ARS'!$C$6:F724,4,FALSE)</f>
        <v>200000</v>
      </c>
      <c r="G1045" s="394">
        <f>E1045*F1045</f>
        <v>6040</v>
      </c>
      <c r="H1045" s="218"/>
    </row>
    <row r="1046" spans="1:8">
      <c r="A1046" s="1144" t="s">
        <v>2171</v>
      </c>
      <c r="B1046" s="1144"/>
      <c r="C1046" s="1144"/>
      <c r="D1046" s="1144"/>
      <c r="E1046" s="1144"/>
      <c r="F1046" s="1144"/>
      <c r="G1046" s="398">
        <f>SUM(G1044:G1045)</f>
        <v>36280</v>
      </c>
      <c r="H1046" s="218"/>
    </row>
    <row r="1047" spans="1:8">
      <c r="A1047" s="261" t="s">
        <v>19</v>
      </c>
      <c r="B1047" s="243" t="s">
        <v>5</v>
      </c>
      <c r="E1047" s="252"/>
      <c r="F1047" s="253"/>
      <c r="G1047" s="394"/>
      <c r="H1047" s="218"/>
    </row>
    <row r="1048" spans="1:8">
      <c r="A1048" s="1144" t="s">
        <v>2176</v>
      </c>
      <c r="B1048" s="1144"/>
      <c r="C1048" s="1144"/>
      <c r="D1048" s="1144"/>
      <c r="E1048" s="1144"/>
      <c r="F1048" s="1144"/>
      <c r="G1048" s="394">
        <f>SUM(G1047)</f>
        <v>0</v>
      </c>
      <c r="H1048" s="218"/>
    </row>
    <row r="1049" spans="1:8">
      <c r="A1049" s="261" t="s">
        <v>20</v>
      </c>
      <c r="B1049" s="243" t="s">
        <v>181</v>
      </c>
      <c r="E1049" s="252"/>
      <c r="F1049" s="253"/>
      <c r="G1049" s="394"/>
      <c r="H1049" s="218"/>
    </row>
    <row r="1050" spans="1:8">
      <c r="A1050" s="261"/>
      <c r="B1050" s="243" t="s">
        <v>560</v>
      </c>
      <c r="D1050" s="244" t="s">
        <v>275</v>
      </c>
      <c r="E1050" s="252">
        <v>7.5600000000000001E-2</v>
      </c>
      <c r="F1050" s="253">
        <f>VLOOKUP(B1050,'HSD PSPN,STR,ARS'!$C$6:F724,4,FALSE)</f>
        <v>10000</v>
      </c>
      <c r="G1050" s="394">
        <f>E1050*F1050</f>
        <v>756</v>
      </c>
      <c r="H1050" s="218"/>
    </row>
    <row r="1051" spans="1:8">
      <c r="A1051" s="1146" t="s">
        <v>2180</v>
      </c>
      <c r="B1051" s="1146"/>
      <c r="C1051" s="1146"/>
      <c r="D1051" s="1146"/>
      <c r="E1051" s="1146"/>
      <c r="F1051" s="1146"/>
      <c r="G1051" s="399">
        <f>SUM(G1050)</f>
        <v>756</v>
      </c>
    </row>
    <row r="1052" spans="1:8">
      <c r="A1052" s="375" t="s">
        <v>21</v>
      </c>
      <c r="B1052" s="1145" t="s">
        <v>1111</v>
      </c>
      <c r="C1052" s="1145"/>
      <c r="D1052" s="1145"/>
      <c r="E1052" s="1145"/>
      <c r="F1052" s="1145"/>
      <c r="G1052" s="395">
        <f>SUM(G1043:G1051)/2</f>
        <v>37036</v>
      </c>
    </row>
    <row r="1053" spans="1:8">
      <c r="A1053" s="375" t="s">
        <v>22</v>
      </c>
      <c r="B1053" s="1145" t="s">
        <v>1112</v>
      </c>
      <c r="C1053" s="1145"/>
      <c r="D1053" s="1145"/>
      <c r="E1053" s="1145"/>
      <c r="F1053" s="376">
        <v>0.1</v>
      </c>
      <c r="G1053" s="395">
        <f>G1052*F1053</f>
        <v>3703.6000000000004</v>
      </c>
    </row>
    <row r="1054" spans="1:8">
      <c r="A1054" s="375" t="s">
        <v>23</v>
      </c>
      <c r="B1054" s="1145" t="s">
        <v>184</v>
      </c>
      <c r="C1054" s="1145"/>
      <c r="D1054" s="1145"/>
      <c r="E1054" s="1145"/>
      <c r="F1054" s="1145"/>
      <c r="G1054" s="395">
        <f>G1052+G1053</f>
        <v>40739.599999999999</v>
      </c>
    </row>
    <row r="1055" spans="1:8" s="226" customFormat="1">
      <c r="A1055" s="248"/>
      <c r="B1055" s="249"/>
      <c r="C1055" s="240"/>
      <c r="D1055" s="240"/>
      <c r="E1055" s="250"/>
      <c r="F1055" s="242"/>
      <c r="G1055" s="396"/>
      <c r="H1055" s="222"/>
    </row>
    <row r="1056" spans="1:8" s="226" customFormat="1">
      <c r="A1056" s="362" t="s">
        <v>561</v>
      </c>
      <c r="B1056" s="239" t="s">
        <v>562</v>
      </c>
      <c r="C1056" s="240"/>
      <c r="D1056" s="240"/>
      <c r="E1056" s="241"/>
      <c r="F1056" s="242"/>
      <c r="G1056" s="396"/>
      <c r="H1056" s="222"/>
    </row>
    <row r="1057" spans="1:8" ht="30">
      <c r="A1057" s="317" t="s">
        <v>73</v>
      </c>
      <c r="B1057" s="317" t="s">
        <v>74</v>
      </c>
      <c r="C1057" s="317" t="s">
        <v>166</v>
      </c>
      <c r="D1057" s="317" t="s">
        <v>78</v>
      </c>
      <c r="E1057" s="317" t="s">
        <v>167</v>
      </c>
      <c r="F1057" s="317" t="s">
        <v>168</v>
      </c>
      <c r="G1057" s="397" t="s">
        <v>169</v>
      </c>
      <c r="H1057" s="218"/>
    </row>
    <row r="1058" spans="1:8">
      <c r="A1058" s="261" t="s">
        <v>17</v>
      </c>
      <c r="B1058" s="243" t="s">
        <v>170</v>
      </c>
      <c r="E1058" s="252"/>
      <c r="F1058" s="253"/>
      <c r="G1058" s="394"/>
      <c r="H1058" s="218"/>
    </row>
    <row r="1059" spans="1:8">
      <c r="B1059" s="243" t="s">
        <v>1</v>
      </c>
      <c r="C1059" s="261" t="s">
        <v>336</v>
      </c>
      <c r="D1059" s="261" t="s">
        <v>31</v>
      </c>
      <c r="E1059" s="262">
        <v>0.39500000000000002</v>
      </c>
      <c r="F1059" s="253">
        <f>VLOOKUP(B1059,'HSD PSPN,STR,ARS'!$C$6:F724,4,FALSE)</f>
        <v>100000</v>
      </c>
      <c r="G1059" s="394">
        <f>E1059*F1059</f>
        <v>39500</v>
      </c>
      <c r="H1059" s="218"/>
    </row>
    <row r="1060" spans="1:8">
      <c r="B1060" s="243" t="s">
        <v>4</v>
      </c>
      <c r="C1060" s="261" t="s">
        <v>339</v>
      </c>
      <c r="D1060" s="261" t="s">
        <v>31</v>
      </c>
      <c r="E1060" s="262">
        <v>3.95E-2</v>
      </c>
      <c r="F1060" s="253">
        <f>VLOOKUP(B1060,'HSD PSPN,STR,ARS'!$C$6:F724,4,FALSE)</f>
        <v>200000</v>
      </c>
      <c r="G1060" s="394">
        <f>E1060*F1060</f>
        <v>7900</v>
      </c>
      <c r="H1060" s="218"/>
    </row>
    <row r="1061" spans="1:8">
      <c r="A1061" s="1144" t="s">
        <v>2171</v>
      </c>
      <c r="B1061" s="1144"/>
      <c r="C1061" s="1144"/>
      <c r="D1061" s="1144"/>
      <c r="E1061" s="1144"/>
      <c r="F1061" s="1144"/>
      <c r="G1061" s="398">
        <f>SUM(G1059:G1060)</f>
        <v>47400</v>
      </c>
      <c r="H1061" s="218"/>
    </row>
    <row r="1062" spans="1:8">
      <c r="A1062" s="261" t="s">
        <v>19</v>
      </c>
      <c r="B1062" s="243" t="s">
        <v>5</v>
      </c>
      <c r="E1062" s="252"/>
      <c r="F1062" s="253"/>
      <c r="G1062" s="394"/>
      <c r="H1062" s="218"/>
    </row>
    <row r="1063" spans="1:8">
      <c r="A1063" s="1144" t="s">
        <v>2176</v>
      </c>
      <c r="B1063" s="1144"/>
      <c r="C1063" s="1144"/>
      <c r="D1063" s="1144"/>
      <c r="E1063" s="1144"/>
      <c r="F1063" s="1144"/>
      <c r="G1063" s="394">
        <f>SUM(G1062)</f>
        <v>0</v>
      </c>
      <c r="H1063" s="218"/>
    </row>
    <row r="1064" spans="1:8">
      <c r="A1064" s="261" t="s">
        <v>20</v>
      </c>
      <c r="B1064" s="243" t="s">
        <v>181</v>
      </c>
      <c r="E1064" s="252"/>
      <c r="F1064" s="253"/>
      <c r="G1064" s="394"/>
      <c r="H1064" s="218"/>
    </row>
    <row r="1065" spans="1:8">
      <c r="A1065" s="261"/>
      <c r="B1065" s="243" t="s">
        <v>560</v>
      </c>
      <c r="D1065" s="244" t="s">
        <v>275</v>
      </c>
      <c r="E1065" s="252">
        <v>7.9000000000000001E-2</v>
      </c>
      <c r="F1065" s="253">
        <f>VLOOKUP(B1065,'HSD PSPN,STR,ARS'!$C$6:F724,4,FALSE)</f>
        <v>10000</v>
      </c>
      <c r="G1065" s="394">
        <f>E1065*F1065</f>
        <v>790</v>
      </c>
      <c r="H1065" s="218"/>
    </row>
    <row r="1066" spans="1:8">
      <c r="A1066" s="1146" t="s">
        <v>2180</v>
      </c>
      <c r="B1066" s="1146"/>
      <c r="C1066" s="1146"/>
      <c r="D1066" s="1146"/>
      <c r="E1066" s="1146"/>
      <c r="F1066" s="1146"/>
      <c r="G1066" s="399">
        <f>SUM(G1065)</f>
        <v>790</v>
      </c>
    </row>
    <row r="1067" spans="1:8">
      <c r="A1067" s="375" t="s">
        <v>21</v>
      </c>
      <c r="B1067" s="1145" t="s">
        <v>1111</v>
      </c>
      <c r="C1067" s="1145"/>
      <c r="D1067" s="1145"/>
      <c r="E1067" s="1145"/>
      <c r="F1067" s="1145"/>
      <c r="G1067" s="395">
        <f>SUM(G1058:G1066)/2</f>
        <v>48190</v>
      </c>
    </row>
    <row r="1068" spans="1:8">
      <c r="A1068" s="375" t="s">
        <v>22</v>
      </c>
      <c r="B1068" s="1145" t="s">
        <v>1112</v>
      </c>
      <c r="C1068" s="1145"/>
      <c r="D1068" s="1145"/>
      <c r="E1068" s="1145"/>
      <c r="F1068" s="376">
        <v>0.1</v>
      </c>
      <c r="G1068" s="395">
        <f>G1067*F1068</f>
        <v>4819</v>
      </c>
    </row>
    <row r="1069" spans="1:8">
      <c r="A1069" s="375" t="s">
        <v>23</v>
      </c>
      <c r="B1069" s="1145" t="s">
        <v>184</v>
      </c>
      <c r="C1069" s="1145"/>
      <c r="D1069" s="1145"/>
      <c r="E1069" s="1145"/>
      <c r="F1069" s="1145"/>
      <c r="G1069" s="395">
        <f>G1067+G1068</f>
        <v>53009</v>
      </c>
    </row>
    <row r="1070" spans="1:8" s="226" customFormat="1">
      <c r="A1070" s="248"/>
      <c r="B1070" s="249"/>
      <c r="C1070" s="240"/>
      <c r="D1070" s="240"/>
      <c r="E1070" s="250"/>
      <c r="F1070" s="242"/>
      <c r="G1070" s="396"/>
      <c r="H1070" s="222"/>
    </row>
    <row r="1071" spans="1:8" s="226" customFormat="1">
      <c r="A1071" s="362" t="s">
        <v>563</v>
      </c>
      <c r="B1071" s="239" t="s">
        <v>564</v>
      </c>
      <c r="C1071" s="240"/>
      <c r="D1071" s="240"/>
      <c r="E1071" s="241"/>
      <c r="F1071" s="242"/>
      <c r="G1071" s="396"/>
      <c r="H1071" s="222"/>
    </row>
    <row r="1072" spans="1:8" ht="30">
      <c r="A1072" s="317" t="s">
        <v>73</v>
      </c>
      <c r="B1072" s="317" t="s">
        <v>74</v>
      </c>
      <c r="C1072" s="317" t="s">
        <v>166</v>
      </c>
      <c r="D1072" s="317" t="s">
        <v>78</v>
      </c>
      <c r="E1072" s="317" t="s">
        <v>167</v>
      </c>
      <c r="F1072" s="317" t="s">
        <v>168</v>
      </c>
      <c r="G1072" s="397" t="s">
        <v>169</v>
      </c>
      <c r="H1072" s="218"/>
    </row>
    <row r="1073" spans="1:8">
      <c r="A1073" s="261" t="s">
        <v>17</v>
      </c>
      <c r="B1073" s="243" t="s">
        <v>170</v>
      </c>
      <c r="E1073" s="252"/>
      <c r="F1073" s="253"/>
      <c r="G1073" s="394"/>
      <c r="H1073" s="218"/>
    </row>
    <row r="1074" spans="1:8">
      <c r="B1074" s="243" t="s">
        <v>1</v>
      </c>
      <c r="C1074" s="261" t="s">
        <v>336</v>
      </c>
      <c r="D1074" s="261" t="s">
        <v>31</v>
      </c>
      <c r="E1074" s="262">
        <v>0.504</v>
      </c>
      <c r="F1074" s="253">
        <f>VLOOKUP(B1074,'HSD PSPN,STR,ARS'!$C$6:F724,4,FALSE)</f>
        <v>100000</v>
      </c>
      <c r="G1074" s="394">
        <f>E1074*F1074</f>
        <v>50400</v>
      </c>
      <c r="H1074" s="218"/>
    </row>
    <row r="1075" spans="1:8">
      <c r="B1075" s="243" t="s">
        <v>4</v>
      </c>
      <c r="C1075" s="261" t="s">
        <v>339</v>
      </c>
      <c r="D1075" s="261" t="s">
        <v>31</v>
      </c>
      <c r="E1075" s="262">
        <v>5.04E-2</v>
      </c>
      <c r="F1075" s="253">
        <f>VLOOKUP(B1075,'HSD PSPN,STR,ARS'!$C$6:F724,4,FALSE)</f>
        <v>200000</v>
      </c>
      <c r="G1075" s="394">
        <f>E1075*F1075</f>
        <v>10080</v>
      </c>
      <c r="H1075" s="218"/>
    </row>
    <row r="1076" spans="1:8">
      <c r="A1076" s="1144" t="s">
        <v>2171</v>
      </c>
      <c r="B1076" s="1144"/>
      <c r="C1076" s="1144"/>
      <c r="D1076" s="1144"/>
      <c r="E1076" s="1144"/>
      <c r="F1076" s="1144"/>
      <c r="G1076" s="398">
        <f>SUM(G1074:G1075)</f>
        <v>60480</v>
      </c>
      <c r="H1076" s="218"/>
    </row>
    <row r="1077" spans="1:8">
      <c r="A1077" s="261" t="s">
        <v>19</v>
      </c>
      <c r="B1077" s="243" t="s">
        <v>5</v>
      </c>
      <c r="E1077" s="252"/>
      <c r="F1077" s="253"/>
      <c r="G1077" s="394"/>
      <c r="H1077" s="218"/>
    </row>
    <row r="1078" spans="1:8">
      <c r="A1078" s="1144" t="s">
        <v>2176</v>
      </c>
      <c r="B1078" s="1144"/>
      <c r="C1078" s="1144"/>
      <c r="D1078" s="1144"/>
      <c r="E1078" s="1144"/>
      <c r="F1078" s="1144"/>
      <c r="G1078" s="394">
        <f>SUM(G1077)</f>
        <v>0</v>
      </c>
      <c r="H1078" s="218"/>
    </row>
    <row r="1079" spans="1:8">
      <c r="A1079" s="261" t="s">
        <v>20</v>
      </c>
      <c r="B1079" s="243" t="s">
        <v>181</v>
      </c>
      <c r="E1079" s="252"/>
      <c r="F1079" s="253"/>
      <c r="G1079" s="394"/>
      <c r="H1079" s="218"/>
    </row>
    <row r="1080" spans="1:8">
      <c r="A1080" s="261"/>
      <c r="B1080" s="243" t="s">
        <v>560</v>
      </c>
      <c r="D1080" s="244" t="s">
        <v>275</v>
      </c>
      <c r="E1080" s="252">
        <v>8.4000000000000005E-2</v>
      </c>
      <c r="F1080" s="253">
        <f>VLOOKUP(B1080,'HSD PSPN,STR,ARS'!$C$6:F724,4,FALSE)</f>
        <v>10000</v>
      </c>
      <c r="G1080" s="394">
        <f>E1080*F1080</f>
        <v>840</v>
      </c>
      <c r="H1080" s="218"/>
    </row>
    <row r="1081" spans="1:8">
      <c r="A1081" s="1146" t="s">
        <v>2180</v>
      </c>
      <c r="B1081" s="1146"/>
      <c r="C1081" s="1146"/>
      <c r="D1081" s="1146"/>
      <c r="E1081" s="1146"/>
      <c r="F1081" s="1146"/>
      <c r="G1081" s="399">
        <f>SUM(G1080)</f>
        <v>840</v>
      </c>
    </row>
    <row r="1082" spans="1:8">
      <c r="A1082" s="375" t="s">
        <v>21</v>
      </c>
      <c r="B1082" s="1145" t="s">
        <v>1111</v>
      </c>
      <c r="C1082" s="1145"/>
      <c r="D1082" s="1145"/>
      <c r="E1082" s="1145"/>
      <c r="F1082" s="1145"/>
      <c r="G1082" s="395">
        <f>SUM(G1073:G1081)/2</f>
        <v>61320</v>
      </c>
    </row>
    <row r="1083" spans="1:8">
      <c r="A1083" s="375" t="s">
        <v>22</v>
      </c>
      <c r="B1083" s="1145" t="s">
        <v>1112</v>
      </c>
      <c r="C1083" s="1145"/>
      <c r="D1083" s="1145"/>
      <c r="E1083" s="1145"/>
      <c r="F1083" s="376">
        <v>0.1</v>
      </c>
      <c r="G1083" s="395">
        <f>G1082*F1083</f>
        <v>6132</v>
      </c>
    </row>
    <row r="1084" spans="1:8">
      <c r="A1084" s="375" t="s">
        <v>23</v>
      </c>
      <c r="B1084" s="1145" t="s">
        <v>184</v>
      </c>
      <c r="C1084" s="1145"/>
      <c r="D1084" s="1145"/>
      <c r="E1084" s="1145"/>
      <c r="F1084" s="1145"/>
      <c r="G1084" s="395">
        <f>G1082+G1083</f>
        <v>67452</v>
      </c>
    </row>
    <row r="1085" spans="1:8" s="226" customFormat="1">
      <c r="A1085" s="248"/>
      <c r="B1085" s="249"/>
      <c r="C1085" s="240"/>
      <c r="D1085" s="240"/>
      <c r="E1085" s="250"/>
      <c r="F1085" s="242"/>
      <c r="G1085" s="396"/>
      <c r="H1085" s="222"/>
    </row>
    <row r="1086" spans="1:8" s="226" customFormat="1">
      <c r="A1086" s="362" t="s">
        <v>565</v>
      </c>
      <c r="B1086" s="239" t="s">
        <v>566</v>
      </c>
      <c r="C1086" s="240"/>
      <c r="D1086" s="240"/>
      <c r="E1086" s="241"/>
      <c r="F1086" s="242"/>
      <c r="G1086" s="396"/>
      <c r="H1086" s="222"/>
    </row>
    <row r="1087" spans="1:8" ht="30">
      <c r="A1087" s="317" t="s">
        <v>73</v>
      </c>
      <c r="B1087" s="317" t="s">
        <v>74</v>
      </c>
      <c r="C1087" s="317" t="s">
        <v>166</v>
      </c>
      <c r="D1087" s="317" t="s">
        <v>78</v>
      </c>
      <c r="E1087" s="317" t="s">
        <v>167</v>
      </c>
      <c r="F1087" s="317" t="s">
        <v>168</v>
      </c>
      <c r="G1087" s="397" t="s">
        <v>169</v>
      </c>
      <c r="H1087" s="218"/>
    </row>
    <row r="1088" spans="1:8">
      <c r="A1088" s="261" t="s">
        <v>17</v>
      </c>
      <c r="B1088" s="243" t="s">
        <v>170</v>
      </c>
      <c r="E1088" s="252"/>
      <c r="F1088" s="253"/>
      <c r="G1088" s="394"/>
      <c r="H1088" s="218"/>
    </row>
    <row r="1089" spans="1:8">
      <c r="B1089" s="243" t="s">
        <v>1</v>
      </c>
      <c r="C1089" s="261" t="s">
        <v>336</v>
      </c>
      <c r="D1089" s="261" t="s">
        <v>31</v>
      </c>
      <c r="E1089" s="262">
        <v>0.14000000000000001</v>
      </c>
      <c r="F1089" s="253">
        <f>VLOOKUP(B1089,'HSD PSPN,STR,ARS'!$C$6:F724,4,FALSE)</f>
        <v>100000</v>
      </c>
      <c r="G1089" s="394">
        <f>E1089*F1089</f>
        <v>14000.000000000002</v>
      </c>
      <c r="H1089" s="218"/>
    </row>
    <row r="1090" spans="1:8">
      <c r="B1090" s="243" t="s">
        <v>4</v>
      </c>
      <c r="C1090" s="261" t="s">
        <v>339</v>
      </c>
      <c r="D1090" s="261" t="s">
        <v>31</v>
      </c>
      <c r="E1090" s="262">
        <v>1.4E-2</v>
      </c>
      <c r="F1090" s="253">
        <f>VLOOKUP(B1090,'HSD PSPN,STR,ARS'!$C$6:F724,4,FALSE)</f>
        <v>200000</v>
      </c>
      <c r="G1090" s="394">
        <f>E1090*F1090</f>
        <v>2800</v>
      </c>
      <c r="H1090" s="218"/>
    </row>
    <row r="1091" spans="1:8">
      <c r="A1091" s="1144" t="s">
        <v>2171</v>
      </c>
      <c r="B1091" s="1144"/>
      <c r="C1091" s="1144"/>
      <c r="D1091" s="1144"/>
      <c r="E1091" s="1144"/>
      <c r="F1091" s="1144"/>
      <c r="G1091" s="398">
        <f>SUM(G1089:G1090)</f>
        <v>16800</v>
      </c>
      <c r="H1091" s="218"/>
    </row>
    <row r="1092" spans="1:8">
      <c r="A1092" s="261" t="s">
        <v>19</v>
      </c>
      <c r="B1092" s="243" t="s">
        <v>5</v>
      </c>
      <c r="E1092" s="252"/>
      <c r="F1092" s="253"/>
      <c r="G1092" s="394"/>
      <c r="H1092" s="218"/>
    </row>
    <row r="1093" spans="1:8">
      <c r="A1093" s="1144" t="s">
        <v>2176</v>
      </c>
      <c r="B1093" s="1144"/>
      <c r="C1093" s="1144"/>
      <c r="D1093" s="1144"/>
      <c r="E1093" s="1144"/>
      <c r="F1093" s="1144"/>
      <c r="G1093" s="394">
        <f>SUM(G1092)</f>
        <v>0</v>
      </c>
      <c r="H1093" s="218"/>
    </row>
    <row r="1094" spans="1:8">
      <c r="A1094" s="261" t="s">
        <v>20</v>
      </c>
      <c r="B1094" s="243" t="s">
        <v>181</v>
      </c>
      <c r="E1094" s="252"/>
      <c r="F1094" s="253"/>
      <c r="G1094" s="394"/>
      <c r="H1094" s="218"/>
    </row>
    <row r="1095" spans="1:8">
      <c r="A1095" s="261"/>
      <c r="B1095" s="243" t="s">
        <v>560</v>
      </c>
      <c r="D1095" s="244" t="s">
        <v>275</v>
      </c>
      <c r="E1095" s="252">
        <v>5.0000000000000001E-3</v>
      </c>
      <c r="F1095" s="253">
        <f>VLOOKUP(B1095,'HSD PSPN,STR,ARS'!$C$6:F724,4,FALSE)</f>
        <v>10000</v>
      </c>
      <c r="G1095" s="394">
        <f>E1095*F1095</f>
        <v>50</v>
      </c>
      <c r="H1095" s="218"/>
    </row>
    <row r="1096" spans="1:8">
      <c r="A1096" s="1146" t="s">
        <v>2180</v>
      </c>
      <c r="B1096" s="1146"/>
      <c r="C1096" s="1146"/>
      <c r="D1096" s="1146"/>
      <c r="E1096" s="1146"/>
      <c r="F1096" s="1146"/>
      <c r="G1096" s="399">
        <f>SUM(G1095)</f>
        <v>50</v>
      </c>
    </row>
    <row r="1097" spans="1:8">
      <c r="A1097" s="375" t="s">
        <v>21</v>
      </c>
      <c r="B1097" s="1145" t="s">
        <v>1111</v>
      </c>
      <c r="C1097" s="1145"/>
      <c r="D1097" s="1145"/>
      <c r="E1097" s="1145"/>
      <c r="F1097" s="1145"/>
      <c r="G1097" s="395">
        <f>SUM(G1088:G1096)/2</f>
        <v>16850</v>
      </c>
    </row>
    <row r="1098" spans="1:8">
      <c r="A1098" s="375" t="s">
        <v>22</v>
      </c>
      <c r="B1098" s="1145" t="s">
        <v>1112</v>
      </c>
      <c r="C1098" s="1145"/>
      <c r="D1098" s="1145"/>
      <c r="E1098" s="1145"/>
      <c r="F1098" s="376">
        <v>0.1</v>
      </c>
      <c r="G1098" s="395">
        <f>G1097*F1098</f>
        <v>1685</v>
      </c>
    </row>
    <row r="1099" spans="1:8">
      <c r="A1099" s="375" t="s">
        <v>23</v>
      </c>
      <c r="B1099" s="1145" t="s">
        <v>184</v>
      </c>
      <c r="C1099" s="1145"/>
      <c r="D1099" s="1145"/>
      <c r="E1099" s="1145"/>
      <c r="F1099" s="1145"/>
      <c r="G1099" s="395">
        <f>G1097+G1098</f>
        <v>18535</v>
      </c>
    </row>
    <row r="1100" spans="1:8" s="226" customFormat="1">
      <c r="A1100" s="248"/>
      <c r="B1100" s="249"/>
      <c r="C1100" s="240"/>
      <c r="D1100" s="240"/>
      <c r="E1100" s="250"/>
      <c r="F1100" s="242"/>
      <c r="G1100" s="396"/>
      <c r="H1100" s="222"/>
    </row>
    <row r="1101" spans="1:8" s="226" customFormat="1">
      <c r="A1101" s="248" t="s">
        <v>569</v>
      </c>
      <c r="B1101" s="249" t="s">
        <v>570</v>
      </c>
      <c r="C1101" s="240"/>
      <c r="D1101" s="240"/>
      <c r="E1101" s="250"/>
      <c r="F1101" s="242"/>
      <c r="G1101" s="396"/>
      <c r="H1101" s="222"/>
    </row>
    <row r="1102" spans="1:8" s="226" customFormat="1">
      <c r="A1102" s="248" t="s">
        <v>571</v>
      </c>
      <c r="B1102" s="249" t="s">
        <v>526</v>
      </c>
      <c r="C1102" s="240"/>
      <c r="D1102" s="240"/>
      <c r="E1102" s="250"/>
      <c r="F1102" s="242"/>
      <c r="G1102" s="396"/>
      <c r="H1102" s="222"/>
    </row>
    <row r="1103" spans="1:8" s="226" customFormat="1">
      <c r="A1103" s="362" t="s">
        <v>572</v>
      </c>
      <c r="B1103" s="239" t="s">
        <v>573</v>
      </c>
      <c r="C1103" s="240"/>
      <c r="D1103" s="240"/>
      <c r="E1103" s="241"/>
      <c r="F1103" s="242"/>
      <c r="G1103" s="396"/>
      <c r="H1103" s="222"/>
    </row>
    <row r="1104" spans="1:8" ht="30">
      <c r="A1104" s="317" t="s">
        <v>73</v>
      </c>
      <c r="B1104" s="317" t="s">
        <v>74</v>
      </c>
      <c r="C1104" s="317" t="s">
        <v>166</v>
      </c>
      <c r="D1104" s="317" t="s">
        <v>78</v>
      </c>
      <c r="E1104" s="317" t="s">
        <v>167</v>
      </c>
      <c r="F1104" s="317" t="s">
        <v>168</v>
      </c>
      <c r="G1104" s="397" t="s">
        <v>169</v>
      </c>
      <c r="H1104" s="218"/>
    </row>
    <row r="1105" spans="1:8">
      <c r="A1105" s="261" t="s">
        <v>17</v>
      </c>
      <c r="B1105" s="243" t="s">
        <v>170</v>
      </c>
      <c r="E1105" s="252"/>
      <c r="F1105" s="253"/>
      <c r="G1105" s="394"/>
      <c r="H1105" s="218"/>
    </row>
    <row r="1106" spans="1:8">
      <c r="B1106" s="243" t="s">
        <v>1</v>
      </c>
      <c r="C1106" s="261" t="s">
        <v>336</v>
      </c>
      <c r="D1106" s="261" t="s">
        <v>31</v>
      </c>
      <c r="E1106" s="262">
        <v>1.5</v>
      </c>
      <c r="F1106" s="253">
        <f>VLOOKUP(B1106,'HSD PSPN,STR,ARS'!$C$6:F724,4,FALSE)</f>
        <v>100000</v>
      </c>
      <c r="G1106" s="394">
        <f>E1106*F1106</f>
        <v>150000</v>
      </c>
      <c r="H1106" s="218"/>
    </row>
    <row r="1107" spans="1:8">
      <c r="B1107" s="243" t="s">
        <v>4</v>
      </c>
      <c r="C1107" s="261" t="s">
        <v>339</v>
      </c>
      <c r="D1107" s="261" t="s">
        <v>31</v>
      </c>
      <c r="E1107" s="262">
        <v>7.4999999999999997E-2</v>
      </c>
      <c r="F1107" s="253">
        <f>VLOOKUP(B1107,'HSD PSPN,STR,ARS'!$C$6:F724,4,FALSE)</f>
        <v>200000</v>
      </c>
      <c r="G1107" s="394">
        <f>E1107*F1107</f>
        <v>15000</v>
      </c>
      <c r="H1107" s="218"/>
    </row>
    <row r="1108" spans="1:8">
      <c r="A1108" s="1144" t="s">
        <v>2171</v>
      </c>
      <c r="B1108" s="1144"/>
      <c r="C1108" s="1144"/>
      <c r="D1108" s="1144"/>
      <c r="E1108" s="1144"/>
      <c r="F1108" s="1144"/>
      <c r="G1108" s="398">
        <f>SUM(G1106:G1107)</f>
        <v>165000</v>
      </c>
      <c r="H1108" s="218"/>
    </row>
    <row r="1109" spans="1:8">
      <c r="A1109" s="261" t="s">
        <v>19</v>
      </c>
      <c r="B1109" s="243" t="s">
        <v>5</v>
      </c>
      <c r="E1109" s="252"/>
      <c r="F1109" s="253"/>
      <c r="G1109" s="394"/>
      <c r="H1109" s="218"/>
    </row>
    <row r="1110" spans="1:8">
      <c r="A1110" s="1144" t="s">
        <v>2176</v>
      </c>
      <c r="B1110" s="1144"/>
      <c r="C1110" s="1144"/>
      <c r="D1110" s="1144"/>
      <c r="E1110" s="1144"/>
      <c r="F1110" s="1144"/>
      <c r="G1110" s="394">
        <f>SUM(G1109)</f>
        <v>0</v>
      </c>
      <c r="H1110" s="218"/>
    </row>
    <row r="1111" spans="1:8">
      <c r="A1111" s="261" t="s">
        <v>20</v>
      </c>
      <c r="B1111" s="243" t="s">
        <v>181</v>
      </c>
      <c r="E1111" s="252"/>
      <c r="F1111" s="253"/>
      <c r="G1111" s="394"/>
      <c r="H1111" s="218"/>
    </row>
    <row r="1112" spans="1:8">
      <c r="A1112" s="1146" t="s">
        <v>2180</v>
      </c>
      <c r="B1112" s="1146"/>
      <c r="C1112" s="1146"/>
      <c r="D1112" s="1146"/>
      <c r="E1112" s="1146"/>
      <c r="F1112" s="1146"/>
      <c r="G1112" s="395">
        <f>SUM(G1111)</f>
        <v>0</v>
      </c>
    </row>
    <row r="1113" spans="1:8">
      <c r="A1113" s="375" t="s">
        <v>21</v>
      </c>
      <c r="B1113" s="1145" t="s">
        <v>1111</v>
      </c>
      <c r="C1113" s="1145"/>
      <c r="D1113" s="1145"/>
      <c r="E1113" s="1145"/>
      <c r="F1113" s="1145"/>
      <c r="G1113" s="395">
        <f>SUM(G1105:G1112)/2</f>
        <v>165000</v>
      </c>
    </row>
    <row r="1114" spans="1:8">
      <c r="A1114" s="375" t="s">
        <v>22</v>
      </c>
      <c r="B1114" s="1145" t="s">
        <v>1112</v>
      </c>
      <c r="C1114" s="1145"/>
      <c r="D1114" s="1145"/>
      <c r="E1114" s="1145"/>
      <c r="F1114" s="376">
        <v>0.1</v>
      </c>
      <c r="G1114" s="395">
        <f>G1113*F1114</f>
        <v>16500</v>
      </c>
    </row>
    <row r="1115" spans="1:8">
      <c r="A1115" s="375" t="s">
        <v>23</v>
      </c>
      <c r="B1115" s="1145" t="s">
        <v>184</v>
      </c>
      <c r="C1115" s="1145"/>
      <c r="D1115" s="1145"/>
      <c r="E1115" s="1145"/>
      <c r="F1115" s="1145"/>
      <c r="G1115" s="395">
        <f>G1113+G1114</f>
        <v>181500</v>
      </c>
    </row>
    <row r="1116" spans="1:8" s="226" customFormat="1">
      <c r="A1116" s="248"/>
      <c r="B1116" s="249"/>
      <c r="C1116" s="240"/>
      <c r="D1116" s="240"/>
      <c r="E1116" s="250"/>
      <c r="F1116" s="242"/>
      <c r="G1116" s="396"/>
      <c r="H1116" s="222"/>
    </row>
    <row r="1117" spans="1:8" s="226" customFormat="1">
      <c r="A1117" s="248"/>
      <c r="B1117" s="249"/>
      <c r="C1117" s="240"/>
      <c r="D1117" s="240"/>
      <c r="E1117" s="250"/>
      <c r="F1117" s="242"/>
      <c r="G1117" s="396"/>
      <c r="H1117" s="222"/>
    </row>
    <row r="1118" spans="1:8" s="226" customFormat="1">
      <c r="A1118" s="362" t="s">
        <v>574</v>
      </c>
      <c r="B1118" s="239" t="s">
        <v>575</v>
      </c>
      <c r="C1118" s="240"/>
      <c r="D1118" s="240"/>
      <c r="E1118" s="241"/>
      <c r="F1118" s="242"/>
      <c r="G1118" s="396"/>
      <c r="H1118" s="222"/>
    </row>
    <row r="1119" spans="1:8" ht="30">
      <c r="A1119" s="317" t="s">
        <v>73</v>
      </c>
      <c r="B1119" s="317" t="s">
        <v>74</v>
      </c>
      <c r="C1119" s="317" t="s">
        <v>166</v>
      </c>
      <c r="D1119" s="317" t="s">
        <v>78</v>
      </c>
      <c r="E1119" s="317" t="s">
        <v>167</v>
      </c>
      <c r="F1119" s="317" t="s">
        <v>168</v>
      </c>
      <c r="G1119" s="397" t="s">
        <v>169</v>
      </c>
      <c r="H1119" s="218"/>
    </row>
    <row r="1120" spans="1:8">
      <c r="A1120" s="261" t="s">
        <v>17</v>
      </c>
      <c r="B1120" s="243" t="s">
        <v>170</v>
      </c>
      <c r="E1120" s="252"/>
      <c r="F1120" s="253"/>
      <c r="G1120" s="394"/>
      <c r="H1120" s="218"/>
    </row>
    <row r="1121" spans="1:8">
      <c r="B1121" s="243" t="s">
        <v>1</v>
      </c>
      <c r="C1121" s="261" t="s">
        <v>336</v>
      </c>
      <c r="D1121" s="261" t="s">
        <v>31</v>
      </c>
      <c r="E1121" s="262">
        <v>1.25</v>
      </c>
      <c r="F1121" s="253">
        <f>VLOOKUP(B1121,'HSD PSPN,STR,ARS'!$C$6:F724,4,FALSE)</f>
        <v>100000</v>
      </c>
      <c r="G1121" s="394">
        <f>E1121*F1121</f>
        <v>125000</v>
      </c>
      <c r="H1121" s="218"/>
    </row>
    <row r="1122" spans="1:8">
      <c r="B1122" s="243" t="s">
        <v>4</v>
      </c>
      <c r="C1122" s="261" t="s">
        <v>339</v>
      </c>
      <c r="D1122" s="261" t="s">
        <v>31</v>
      </c>
      <c r="E1122" s="262">
        <v>0.125</v>
      </c>
      <c r="F1122" s="253">
        <f>VLOOKUP(B1122,'HSD PSPN,STR,ARS'!$C$6:F724,4,FALSE)</f>
        <v>200000</v>
      </c>
      <c r="G1122" s="394">
        <f>E1122*F1122</f>
        <v>25000</v>
      </c>
      <c r="H1122" s="218"/>
    </row>
    <row r="1123" spans="1:8">
      <c r="A1123" s="1144" t="s">
        <v>2171</v>
      </c>
      <c r="B1123" s="1144"/>
      <c r="C1123" s="1144"/>
      <c r="D1123" s="1144"/>
      <c r="E1123" s="1144"/>
      <c r="F1123" s="1144"/>
      <c r="G1123" s="398">
        <f>SUM(G1121:G1122)</f>
        <v>150000</v>
      </c>
      <c r="H1123" s="218"/>
    </row>
    <row r="1124" spans="1:8">
      <c r="A1124" s="261" t="s">
        <v>19</v>
      </c>
      <c r="B1124" s="243" t="s">
        <v>5</v>
      </c>
      <c r="E1124" s="252"/>
      <c r="F1124" s="253"/>
      <c r="G1124" s="394"/>
      <c r="H1124" s="218"/>
    </row>
    <row r="1125" spans="1:8">
      <c r="A1125" s="1144" t="s">
        <v>2176</v>
      </c>
      <c r="B1125" s="1144"/>
      <c r="C1125" s="1144"/>
      <c r="D1125" s="1144"/>
      <c r="E1125" s="1144"/>
      <c r="F1125" s="1144"/>
      <c r="G1125" s="394">
        <f>SUM(G1124)</f>
        <v>0</v>
      </c>
      <c r="H1125" s="218"/>
    </row>
    <row r="1126" spans="1:8">
      <c r="A1126" s="261" t="s">
        <v>20</v>
      </c>
      <c r="B1126" s="243" t="s">
        <v>181</v>
      </c>
      <c r="E1126" s="252"/>
      <c r="F1126" s="253"/>
      <c r="G1126" s="394"/>
      <c r="H1126" s="218"/>
    </row>
    <row r="1127" spans="1:8">
      <c r="A1127" s="1146" t="s">
        <v>2180</v>
      </c>
      <c r="B1127" s="1146"/>
      <c r="C1127" s="1146"/>
      <c r="D1127" s="1146"/>
      <c r="E1127" s="1146"/>
      <c r="F1127" s="1146"/>
      <c r="G1127" s="395">
        <f>SUM(G1126)</f>
        <v>0</v>
      </c>
    </row>
    <row r="1128" spans="1:8">
      <c r="A1128" s="375" t="s">
        <v>21</v>
      </c>
      <c r="B1128" s="1145" t="s">
        <v>1111</v>
      </c>
      <c r="C1128" s="1145"/>
      <c r="D1128" s="1145"/>
      <c r="E1128" s="1145"/>
      <c r="F1128" s="1145"/>
      <c r="G1128" s="395">
        <f>SUM(G1120:G1127)/2</f>
        <v>150000</v>
      </c>
    </row>
    <row r="1129" spans="1:8">
      <c r="A1129" s="375" t="s">
        <v>22</v>
      </c>
      <c r="B1129" s="1145" t="s">
        <v>1112</v>
      </c>
      <c r="C1129" s="1145"/>
      <c r="D1129" s="1145"/>
      <c r="E1129" s="1145"/>
      <c r="F1129" s="376">
        <v>0.1</v>
      </c>
      <c r="G1129" s="395">
        <f>G1128*F1129</f>
        <v>15000</v>
      </c>
    </row>
    <row r="1130" spans="1:8">
      <c r="A1130" s="375" t="s">
        <v>23</v>
      </c>
      <c r="B1130" s="1145" t="s">
        <v>184</v>
      </c>
      <c r="C1130" s="1145"/>
      <c r="D1130" s="1145"/>
      <c r="E1130" s="1145"/>
      <c r="F1130" s="1145"/>
      <c r="G1130" s="395">
        <f>G1128+G1129</f>
        <v>165000</v>
      </c>
    </row>
    <row r="1131" spans="1:8" s="226" customFormat="1">
      <c r="A1131" s="248"/>
      <c r="B1131" s="249"/>
      <c r="C1131" s="240"/>
      <c r="D1131" s="240"/>
      <c r="E1131" s="250"/>
      <c r="F1131" s="242"/>
      <c r="G1131" s="396"/>
      <c r="H1131" s="222"/>
    </row>
    <row r="1132" spans="1:8" s="371" customFormat="1">
      <c r="A1132" s="517" t="s">
        <v>576</v>
      </c>
      <c r="B1132" s="291" t="s">
        <v>577</v>
      </c>
      <c r="C1132" s="281"/>
      <c r="D1132" s="281"/>
      <c r="E1132" s="292"/>
      <c r="F1132" s="283"/>
      <c r="G1132" s="404"/>
      <c r="H1132" s="370"/>
    </row>
    <row r="1133" spans="1:8" ht="30">
      <c r="A1133" s="317" t="s">
        <v>73</v>
      </c>
      <c r="B1133" s="317" t="s">
        <v>74</v>
      </c>
      <c r="C1133" s="317" t="s">
        <v>166</v>
      </c>
      <c r="D1133" s="317" t="s">
        <v>78</v>
      </c>
      <c r="E1133" s="317" t="s">
        <v>167</v>
      </c>
      <c r="F1133" s="317" t="s">
        <v>168</v>
      </c>
      <c r="G1133" s="397" t="s">
        <v>169</v>
      </c>
      <c r="H1133" s="218"/>
    </row>
    <row r="1134" spans="1:8">
      <c r="A1134" s="261" t="s">
        <v>17</v>
      </c>
      <c r="B1134" s="243" t="s">
        <v>170</v>
      </c>
      <c r="E1134" s="252"/>
      <c r="F1134" s="253"/>
      <c r="G1134" s="394"/>
      <c r="H1134" s="218"/>
    </row>
    <row r="1135" spans="1:8">
      <c r="B1135" s="243" t="s">
        <v>1</v>
      </c>
      <c r="C1135" s="261" t="s">
        <v>336</v>
      </c>
      <c r="D1135" s="261" t="s">
        <v>31</v>
      </c>
      <c r="E1135" s="262">
        <v>1.5</v>
      </c>
      <c r="F1135" s="253">
        <f>VLOOKUP(B1135,'HSD PSPN,STR,ARS'!$C$6:F724,4,FALSE)</f>
        <v>100000</v>
      </c>
      <c r="G1135" s="394">
        <f>E1135*F1135</f>
        <v>150000</v>
      </c>
      <c r="H1135" s="218"/>
    </row>
    <row r="1136" spans="1:8">
      <c r="B1136" s="243" t="s">
        <v>4</v>
      </c>
      <c r="C1136" s="261" t="s">
        <v>339</v>
      </c>
      <c r="D1136" s="261" t="s">
        <v>31</v>
      </c>
      <c r="E1136" s="262">
        <v>0.06</v>
      </c>
      <c r="F1136" s="253">
        <f>VLOOKUP(B1136,'HSD PSPN,STR,ARS'!$C$6:F724,4,FALSE)</f>
        <v>200000</v>
      </c>
      <c r="G1136" s="394">
        <f>E1136*F1136</f>
        <v>12000</v>
      </c>
      <c r="H1136" s="218"/>
    </row>
    <row r="1137" spans="1:8">
      <c r="A1137" s="1144" t="s">
        <v>2171</v>
      </c>
      <c r="B1137" s="1144"/>
      <c r="C1137" s="1144"/>
      <c r="D1137" s="1144"/>
      <c r="E1137" s="1144"/>
      <c r="F1137" s="1144"/>
      <c r="G1137" s="398">
        <f>SUM(G1134:G1136)</f>
        <v>162000</v>
      </c>
      <c r="H1137" s="218"/>
    </row>
    <row r="1138" spans="1:8">
      <c r="A1138" s="261" t="s">
        <v>19</v>
      </c>
      <c r="B1138" s="243" t="s">
        <v>5</v>
      </c>
      <c r="E1138" s="252"/>
      <c r="F1138" s="253"/>
      <c r="G1138" s="394"/>
      <c r="H1138" s="218"/>
    </row>
    <row r="1139" spans="1:8">
      <c r="A1139" s="1144" t="s">
        <v>2176</v>
      </c>
      <c r="B1139" s="1144"/>
      <c r="C1139" s="1144"/>
      <c r="D1139" s="1144"/>
      <c r="E1139" s="1144"/>
      <c r="F1139" s="1144"/>
      <c r="G1139" s="394"/>
      <c r="H1139" s="218"/>
    </row>
    <row r="1140" spans="1:8">
      <c r="A1140" s="261" t="s">
        <v>20</v>
      </c>
      <c r="B1140" s="243" t="s">
        <v>181</v>
      </c>
      <c r="E1140" s="252"/>
      <c r="F1140" s="253"/>
      <c r="G1140" s="394"/>
      <c r="H1140" s="218"/>
    </row>
    <row r="1141" spans="1:8">
      <c r="A1141" s="1146" t="s">
        <v>2180</v>
      </c>
      <c r="B1141" s="1146"/>
      <c r="C1141" s="1146"/>
      <c r="D1141" s="1146"/>
      <c r="E1141" s="1146"/>
      <c r="F1141" s="1146"/>
      <c r="G1141" s="395">
        <f>SUM(G1140)</f>
        <v>0</v>
      </c>
    </row>
    <row r="1142" spans="1:8">
      <c r="A1142" s="375" t="s">
        <v>21</v>
      </c>
      <c r="B1142" s="1145" t="s">
        <v>1111</v>
      </c>
      <c r="C1142" s="1145"/>
      <c r="D1142" s="1145"/>
      <c r="E1142" s="1145"/>
      <c r="F1142" s="1145"/>
      <c r="G1142" s="395">
        <f>SUM(G1134:G1141)/2</f>
        <v>162000</v>
      </c>
    </row>
    <row r="1143" spans="1:8">
      <c r="A1143" s="375" t="s">
        <v>22</v>
      </c>
      <c r="B1143" s="1145" t="s">
        <v>1112</v>
      </c>
      <c r="C1143" s="1145"/>
      <c r="D1143" s="1145"/>
      <c r="E1143" s="1145"/>
      <c r="F1143" s="376">
        <v>0.1</v>
      </c>
      <c r="G1143" s="395">
        <f>G1142*F1143</f>
        <v>16200</v>
      </c>
    </row>
    <row r="1144" spans="1:8">
      <c r="A1144" s="375" t="s">
        <v>23</v>
      </c>
      <c r="B1144" s="1145" t="s">
        <v>184</v>
      </c>
      <c r="C1144" s="1145"/>
      <c r="D1144" s="1145"/>
      <c r="E1144" s="1145"/>
      <c r="F1144" s="1145"/>
      <c r="G1144" s="395">
        <f>G1142+G1143</f>
        <v>178200</v>
      </c>
    </row>
    <row r="1145" spans="1:8" s="226" customFormat="1">
      <c r="A1145" s="248"/>
      <c r="B1145" s="249"/>
      <c r="C1145" s="240"/>
      <c r="D1145" s="240"/>
      <c r="E1145" s="250"/>
      <c r="F1145" s="242"/>
      <c r="G1145" s="396"/>
      <c r="H1145" s="222"/>
    </row>
    <row r="1146" spans="1:8" s="371" customFormat="1">
      <c r="A1146" s="517" t="s">
        <v>578</v>
      </c>
      <c r="B1146" s="291" t="s">
        <v>579</v>
      </c>
      <c r="C1146" s="281"/>
      <c r="D1146" s="281"/>
      <c r="E1146" s="292"/>
      <c r="F1146" s="283"/>
      <c r="G1146" s="404"/>
      <c r="H1146" s="370"/>
    </row>
    <row r="1147" spans="1:8" ht="30">
      <c r="A1147" s="317" t="s">
        <v>73</v>
      </c>
      <c r="B1147" s="317" t="s">
        <v>74</v>
      </c>
      <c r="C1147" s="317" t="s">
        <v>166</v>
      </c>
      <c r="D1147" s="317" t="s">
        <v>78</v>
      </c>
      <c r="E1147" s="317" t="s">
        <v>167</v>
      </c>
      <c r="F1147" s="317" t="s">
        <v>168</v>
      </c>
      <c r="G1147" s="397" t="s">
        <v>169</v>
      </c>
      <c r="H1147" s="218"/>
    </row>
    <row r="1148" spans="1:8">
      <c r="A1148" s="261" t="s">
        <v>17</v>
      </c>
      <c r="B1148" s="243" t="s">
        <v>170</v>
      </c>
      <c r="E1148" s="252"/>
      <c r="F1148" s="253"/>
      <c r="G1148" s="394"/>
      <c r="H1148" s="218"/>
    </row>
    <row r="1149" spans="1:8">
      <c r="B1149" s="243" t="s">
        <v>1</v>
      </c>
      <c r="C1149" s="261" t="s">
        <v>336</v>
      </c>
      <c r="D1149" s="261" t="s">
        <v>31</v>
      </c>
      <c r="E1149" s="262">
        <v>1.3919999999999999</v>
      </c>
      <c r="F1149" s="253">
        <f>VLOOKUP(B1149,'HSD PSPN,STR,ARS'!$C$6:F724,4,FALSE)</f>
        <v>100000</v>
      </c>
      <c r="G1149" s="394">
        <f>E1149*F1149</f>
        <v>139200</v>
      </c>
      <c r="H1149" s="218"/>
    </row>
    <row r="1150" spans="1:8">
      <c r="B1150" s="243" t="s">
        <v>4</v>
      </c>
      <c r="C1150" s="261" t="s">
        <v>339</v>
      </c>
      <c r="D1150" s="261" t="s">
        <v>31</v>
      </c>
      <c r="E1150" s="262">
        <v>0.13919999999999999</v>
      </c>
      <c r="F1150" s="253">
        <f>VLOOKUP(B1150,'HSD PSPN,STR,ARS'!$C$6:F724,4,FALSE)</f>
        <v>200000</v>
      </c>
      <c r="G1150" s="394">
        <f>E1150*F1150</f>
        <v>27839.999999999996</v>
      </c>
      <c r="H1150" s="218"/>
    </row>
    <row r="1151" spans="1:8">
      <c r="A1151" s="1144" t="s">
        <v>2171</v>
      </c>
      <c r="B1151" s="1144"/>
      <c r="C1151" s="1144"/>
      <c r="D1151" s="1144"/>
      <c r="E1151" s="1144"/>
      <c r="F1151" s="1144"/>
      <c r="G1151" s="398">
        <f>SUM(G1148:G1150)</f>
        <v>167040</v>
      </c>
      <c r="H1151" s="218"/>
    </row>
    <row r="1152" spans="1:8">
      <c r="A1152" s="261" t="s">
        <v>19</v>
      </c>
      <c r="B1152" s="243" t="s">
        <v>5</v>
      </c>
      <c r="E1152" s="252"/>
      <c r="F1152" s="253"/>
      <c r="G1152" s="394"/>
      <c r="H1152" s="218"/>
    </row>
    <row r="1153" spans="1:8">
      <c r="A1153" s="1144" t="s">
        <v>2176</v>
      </c>
      <c r="B1153" s="1144"/>
      <c r="C1153" s="1144"/>
      <c r="D1153" s="1144"/>
      <c r="E1153" s="1144"/>
      <c r="F1153" s="1144"/>
      <c r="G1153" s="394"/>
      <c r="H1153" s="218"/>
    </row>
    <row r="1154" spans="1:8">
      <c r="A1154" s="261" t="s">
        <v>20</v>
      </c>
      <c r="B1154" s="243" t="s">
        <v>181</v>
      </c>
      <c r="E1154" s="252"/>
      <c r="F1154" s="253"/>
      <c r="G1154" s="394"/>
      <c r="H1154" s="218"/>
    </row>
    <row r="1155" spans="1:8">
      <c r="A1155" s="1146" t="s">
        <v>2180</v>
      </c>
      <c r="B1155" s="1146"/>
      <c r="C1155" s="1146"/>
      <c r="D1155" s="1146"/>
      <c r="E1155" s="1146"/>
      <c r="F1155" s="1146"/>
      <c r="G1155" s="395">
        <f>SUM(G1154)</f>
        <v>0</v>
      </c>
    </row>
    <row r="1156" spans="1:8">
      <c r="A1156" s="375" t="s">
        <v>21</v>
      </c>
      <c r="B1156" s="1145" t="s">
        <v>1111</v>
      </c>
      <c r="C1156" s="1145"/>
      <c r="D1156" s="1145"/>
      <c r="E1156" s="1145"/>
      <c r="F1156" s="1145"/>
      <c r="G1156" s="395">
        <f>SUM(G1148:G1155)/2</f>
        <v>167040</v>
      </c>
    </row>
    <row r="1157" spans="1:8">
      <c r="A1157" s="375" t="s">
        <v>22</v>
      </c>
      <c r="B1157" s="1145" t="s">
        <v>1112</v>
      </c>
      <c r="C1157" s="1145"/>
      <c r="D1157" s="1145"/>
      <c r="E1157" s="1145"/>
      <c r="F1157" s="376">
        <v>0.1</v>
      </c>
      <c r="G1157" s="395">
        <f>G1156*F1157</f>
        <v>16704</v>
      </c>
    </row>
    <row r="1158" spans="1:8">
      <c r="A1158" s="375" t="s">
        <v>23</v>
      </c>
      <c r="B1158" s="1145" t="s">
        <v>184</v>
      </c>
      <c r="C1158" s="1145"/>
      <c r="D1158" s="1145"/>
      <c r="E1158" s="1145"/>
      <c r="F1158" s="1145"/>
      <c r="G1158" s="395">
        <f>G1156+G1157</f>
        <v>183744</v>
      </c>
    </row>
    <row r="1159" spans="1:8" s="226" customFormat="1">
      <c r="A1159" s="248"/>
      <c r="B1159" s="249"/>
      <c r="C1159" s="240"/>
      <c r="D1159" s="240"/>
      <c r="E1159" s="250"/>
      <c r="F1159" s="242"/>
      <c r="G1159" s="396"/>
      <c r="H1159" s="222"/>
    </row>
    <row r="1160" spans="1:8" s="371" customFormat="1">
      <c r="A1160" s="517" t="s">
        <v>580</v>
      </c>
      <c r="B1160" s="291" t="s">
        <v>581</v>
      </c>
      <c r="C1160" s="281"/>
      <c r="D1160" s="281"/>
      <c r="E1160" s="292"/>
      <c r="F1160" s="283"/>
      <c r="G1160" s="404"/>
      <c r="H1160" s="370"/>
    </row>
    <row r="1161" spans="1:8" ht="30">
      <c r="A1161" s="317" t="s">
        <v>73</v>
      </c>
      <c r="B1161" s="317" t="s">
        <v>74</v>
      </c>
      <c r="C1161" s="317" t="s">
        <v>166</v>
      </c>
      <c r="D1161" s="317" t="s">
        <v>78</v>
      </c>
      <c r="E1161" s="317" t="s">
        <v>167</v>
      </c>
      <c r="F1161" s="317" t="s">
        <v>168</v>
      </c>
      <c r="G1161" s="397" t="s">
        <v>169</v>
      </c>
      <c r="H1161" s="218"/>
    </row>
    <row r="1162" spans="1:8">
      <c r="A1162" s="261" t="s">
        <v>17</v>
      </c>
      <c r="B1162" s="243" t="s">
        <v>170</v>
      </c>
      <c r="E1162" s="252"/>
      <c r="F1162" s="253"/>
      <c r="G1162" s="394"/>
      <c r="H1162" s="218"/>
    </row>
    <row r="1163" spans="1:8">
      <c r="B1163" s="243" t="s">
        <v>1</v>
      </c>
      <c r="C1163" s="261" t="s">
        <v>336</v>
      </c>
      <c r="D1163" s="261" t="s">
        <v>31</v>
      </c>
      <c r="E1163" s="262">
        <v>1.5</v>
      </c>
      <c r="F1163" s="253">
        <f>VLOOKUP(B1163,'HSD PSPN,STR,ARS'!$C$6:F724,4,FALSE)</f>
        <v>100000</v>
      </c>
      <c r="G1163" s="394">
        <f>E1163*F1163</f>
        <v>150000</v>
      </c>
      <c r="H1163" s="218"/>
    </row>
    <row r="1164" spans="1:8">
      <c r="B1164" s="243" t="s">
        <v>4</v>
      </c>
      <c r="C1164" s="261" t="s">
        <v>339</v>
      </c>
      <c r="D1164" s="261" t="s">
        <v>31</v>
      </c>
      <c r="E1164" s="262">
        <v>0.15</v>
      </c>
      <c r="F1164" s="253">
        <f>VLOOKUP(B1164,'HSD PSPN,STR,ARS'!$C$6:F724,4,FALSE)</f>
        <v>200000</v>
      </c>
      <c r="G1164" s="394">
        <f>E1164*F1164</f>
        <v>30000</v>
      </c>
      <c r="H1164" s="218"/>
    </row>
    <row r="1165" spans="1:8">
      <c r="A1165" s="1144" t="s">
        <v>2171</v>
      </c>
      <c r="B1165" s="1144"/>
      <c r="C1165" s="1144"/>
      <c r="D1165" s="1144"/>
      <c r="E1165" s="1144"/>
      <c r="F1165" s="1144"/>
      <c r="G1165" s="398">
        <f>SUM(G1162:G1164)</f>
        <v>180000</v>
      </c>
      <c r="H1165" s="218"/>
    </row>
    <row r="1166" spans="1:8">
      <c r="A1166" s="261" t="s">
        <v>19</v>
      </c>
      <c r="B1166" s="243" t="s">
        <v>5</v>
      </c>
      <c r="E1166" s="252"/>
      <c r="F1166" s="253"/>
      <c r="G1166" s="394"/>
      <c r="H1166" s="218"/>
    </row>
    <row r="1167" spans="1:8">
      <c r="A1167" s="1144" t="s">
        <v>2176</v>
      </c>
      <c r="B1167" s="1144"/>
      <c r="C1167" s="1144"/>
      <c r="D1167" s="1144"/>
      <c r="E1167" s="1144"/>
      <c r="F1167" s="1144"/>
      <c r="G1167" s="394"/>
      <c r="H1167" s="218"/>
    </row>
    <row r="1168" spans="1:8">
      <c r="A1168" s="261" t="s">
        <v>20</v>
      </c>
      <c r="B1168" s="243" t="s">
        <v>181</v>
      </c>
      <c r="E1168" s="252"/>
      <c r="F1168" s="253"/>
      <c r="G1168" s="394"/>
      <c r="H1168" s="218"/>
    </row>
    <row r="1169" spans="1:8">
      <c r="A1169" s="1146" t="s">
        <v>2180</v>
      </c>
      <c r="B1169" s="1146"/>
      <c r="C1169" s="1146"/>
      <c r="D1169" s="1146"/>
      <c r="E1169" s="1146"/>
      <c r="F1169" s="1146"/>
      <c r="G1169" s="395">
        <f>SUM(G1168)</f>
        <v>0</v>
      </c>
    </row>
    <row r="1170" spans="1:8">
      <c r="A1170" s="375" t="s">
        <v>21</v>
      </c>
      <c r="B1170" s="1145" t="s">
        <v>1111</v>
      </c>
      <c r="C1170" s="1145"/>
      <c r="D1170" s="1145"/>
      <c r="E1170" s="1145"/>
      <c r="F1170" s="1145"/>
      <c r="G1170" s="395">
        <f>SUM(G1162:G1169)/2</f>
        <v>180000</v>
      </c>
    </row>
    <row r="1171" spans="1:8">
      <c r="A1171" s="375" t="s">
        <v>22</v>
      </c>
      <c r="B1171" s="1145" t="s">
        <v>1112</v>
      </c>
      <c r="C1171" s="1145"/>
      <c r="D1171" s="1145"/>
      <c r="E1171" s="1145"/>
      <c r="F1171" s="376">
        <v>0.1</v>
      </c>
      <c r="G1171" s="395">
        <f>G1170*F1171</f>
        <v>18000</v>
      </c>
    </row>
    <row r="1172" spans="1:8">
      <c r="A1172" s="375" t="s">
        <v>23</v>
      </c>
      <c r="B1172" s="1145" t="s">
        <v>184</v>
      </c>
      <c r="C1172" s="1145"/>
      <c r="D1172" s="1145"/>
      <c r="E1172" s="1145"/>
      <c r="F1172" s="1145"/>
      <c r="G1172" s="395">
        <f>G1170+G1171</f>
        <v>198000</v>
      </c>
    </row>
    <row r="1173" spans="1:8" s="226" customFormat="1">
      <c r="A1173" s="248"/>
      <c r="B1173" s="249"/>
      <c r="C1173" s="240"/>
      <c r="D1173" s="240"/>
      <c r="E1173" s="250"/>
      <c r="F1173" s="254"/>
      <c r="G1173" s="396"/>
      <c r="H1173" s="222"/>
    </row>
    <row r="1174" spans="1:8" s="371" customFormat="1">
      <c r="A1174" s="517" t="s">
        <v>582</v>
      </c>
      <c r="B1174" s="291" t="s">
        <v>583</v>
      </c>
      <c r="C1174" s="281"/>
      <c r="D1174" s="281"/>
      <c r="E1174" s="292"/>
      <c r="F1174" s="283"/>
      <c r="G1174" s="404"/>
      <c r="H1174" s="370"/>
    </row>
    <row r="1175" spans="1:8" ht="30">
      <c r="A1175" s="317" t="s">
        <v>73</v>
      </c>
      <c r="B1175" s="317" t="s">
        <v>74</v>
      </c>
      <c r="C1175" s="317" t="s">
        <v>166</v>
      </c>
      <c r="D1175" s="317" t="s">
        <v>78</v>
      </c>
      <c r="E1175" s="317" t="s">
        <v>167</v>
      </c>
      <c r="F1175" s="317" t="s">
        <v>168</v>
      </c>
      <c r="G1175" s="397" t="s">
        <v>169</v>
      </c>
      <c r="H1175" s="218"/>
    </row>
    <row r="1176" spans="1:8">
      <c r="A1176" s="261" t="s">
        <v>17</v>
      </c>
      <c r="B1176" s="243" t="s">
        <v>170</v>
      </c>
      <c r="E1176" s="252"/>
      <c r="F1176" s="253"/>
      <c r="G1176" s="394"/>
      <c r="H1176" s="218"/>
    </row>
    <row r="1177" spans="1:8">
      <c r="B1177" s="243" t="s">
        <v>1</v>
      </c>
      <c r="C1177" s="261" t="s">
        <v>336</v>
      </c>
      <c r="D1177" s="261" t="s">
        <v>31</v>
      </c>
      <c r="E1177" s="262">
        <v>0.1</v>
      </c>
      <c r="F1177" s="253">
        <f>VLOOKUP(B1177,'HSD PSPN,STR,ARS'!$C$6:F724,4,FALSE)</f>
        <v>100000</v>
      </c>
      <c r="G1177" s="394">
        <f>E1177*F1177</f>
        <v>10000</v>
      </c>
      <c r="H1177" s="218"/>
    </row>
    <row r="1178" spans="1:8">
      <c r="B1178" s="243" t="s">
        <v>4</v>
      </c>
      <c r="C1178" s="261" t="s">
        <v>339</v>
      </c>
      <c r="D1178" s="261" t="s">
        <v>31</v>
      </c>
      <c r="E1178" s="262">
        <v>0.01</v>
      </c>
      <c r="F1178" s="253">
        <f>VLOOKUP(B1178,'HSD PSPN,STR,ARS'!$C$6:F724,4,FALSE)</f>
        <v>200000</v>
      </c>
      <c r="G1178" s="394">
        <f>E1178*F1178</f>
        <v>2000</v>
      </c>
      <c r="H1178" s="218"/>
    </row>
    <row r="1179" spans="1:8">
      <c r="A1179" s="1144" t="s">
        <v>2171</v>
      </c>
      <c r="B1179" s="1144"/>
      <c r="C1179" s="1144"/>
      <c r="D1179" s="1144"/>
      <c r="E1179" s="1144"/>
      <c r="F1179" s="1144"/>
      <c r="G1179" s="398">
        <f>SUM(G1176:G1178)</f>
        <v>12000</v>
      </c>
      <c r="H1179" s="218"/>
    </row>
    <row r="1180" spans="1:8">
      <c r="A1180" s="261" t="s">
        <v>19</v>
      </c>
      <c r="B1180" s="243" t="s">
        <v>5</v>
      </c>
      <c r="E1180" s="252"/>
      <c r="F1180" s="253"/>
      <c r="G1180" s="394"/>
      <c r="H1180" s="218"/>
    </row>
    <row r="1181" spans="1:8">
      <c r="A1181" s="1144" t="s">
        <v>2176</v>
      </c>
      <c r="B1181" s="1144"/>
      <c r="C1181" s="1144"/>
      <c r="D1181" s="1144"/>
      <c r="E1181" s="1144"/>
      <c r="F1181" s="1144"/>
      <c r="G1181" s="394"/>
      <c r="H1181" s="218"/>
    </row>
    <row r="1182" spans="1:8">
      <c r="A1182" s="261" t="s">
        <v>20</v>
      </c>
      <c r="B1182" s="243" t="s">
        <v>181</v>
      </c>
      <c r="E1182" s="252"/>
      <c r="F1182" s="253"/>
      <c r="G1182" s="394"/>
      <c r="H1182" s="218"/>
    </row>
    <row r="1183" spans="1:8">
      <c r="A1183" s="1146" t="s">
        <v>2180</v>
      </c>
      <c r="B1183" s="1146"/>
      <c r="C1183" s="1146"/>
      <c r="D1183" s="1146"/>
      <c r="E1183" s="1146"/>
      <c r="F1183" s="1146"/>
      <c r="G1183" s="395">
        <f>SUM(G1182)</f>
        <v>0</v>
      </c>
    </row>
    <row r="1184" spans="1:8">
      <c r="A1184" s="375" t="s">
        <v>21</v>
      </c>
      <c r="B1184" s="1145" t="s">
        <v>1111</v>
      </c>
      <c r="C1184" s="1145"/>
      <c r="D1184" s="1145"/>
      <c r="E1184" s="1145"/>
      <c r="F1184" s="1145"/>
      <c r="G1184" s="395">
        <f>SUM(G1176:G1183)/2</f>
        <v>12000</v>
      </c>
    </row>
    <row r="1185" spans="1:8">
      <c r="A1185" s="375" t="s">
        <v>22</v>
      </c>
      <c r="B1185" s="1145" t="s">
        <v>1112</v>
      </c>
      <c r="C1185" s="1145"/>
      <c r="D1185" s="1145"/>
      <c r="E1185" s="1145"/>
      <c r="F1185" s="376">
        <v>0.1</v>
      </c>
      <c r="G1185" s="395">
        <f>G1184*F1185</f>
        <v>1200</v>
      </c>
    </row>
    <row r="1186" spans="1:8">
      <c r="A1186" s="375" t="s">
        <v>23</v>
      </c>
      <c r="B1186" s="1145" t="s">
        <v>184</v>
      </c>
      <c r="C1186" s="1145"/>
      <c r="D1186" s="1145"/>
      <c r="E1186" s="1145"/>
      <c r="F1186" s="1145"/>
      <c r="G1186" s="395">
        <f>G1184+G1185</f>
        <v>13200</v>
      </c>
    </row>
    <row r="1187" spans="1:8" s="226" customFormat="1">
      <c r="A1187" s="248"/>
      <c r="B1187" s="249"/>
      <c r="C1187" s="240"/>
      <c r="D1187" s="240"/>
      <c r="E1187" s="250"/>
      <c r="F1187" s="254"/>
      <c r="G1187" s="396"/>
      <c r="H1187" s="222"/>
    </row>
    <row r="1188" spans="1:8" s="226" customFormat="1">
      <c r="A1188" s="248"/>
      <c r="B1188" s="249"/>
      <c r="C1188" s="240"/>
      <c r="D1188" s="240"/>
      <c r="E1188" s="250"/>
      <c r="F1188" s="254"/>
      <c r="G1188" s="396"/>
      <c r="H1188" s="222"/>
    </row>
    <row r="1189" spans="1:8" s="226" customFormat="1">
      <c r="A1189" s="248" t="s">
        <v>584</v>
      </c>
      <c r="B1189" s="249" t="s">
        <v>513</v>
      </c>
      <c r="C1189" s="240"/>
      <c r="D1189" s="240"/>
      <c r="E1189" s="250"/>
      <c r="F1189" s="242"/>
      <c r="G1189" s="396"/>
      <c r="H1189" s="222"/>
    </row>
    <row r="1190" spans="1:8" s="226" customFormat="1">
      <c r="A1190" s="362" t="s">
        <v>586</v>
      </c>
      <c r="B1190" s="239" t="s">
        <v>585</v>
      </c>
      <c r="C1190" s="240"/>
      <c r="D1190" s="240"/>
      <c r="E1190" s="241"/>
      <c r="F1190" s="242"/>
      <c r="G1190" s="396"/>
      <c r="H1190" s="222"/>
    </row>
    <row r="1191" spans="1:8" ht="30">
      <c r="A1191" s="317" t="s">
        <v>73</v>
      </c>
      <c r="B1191" s="317" t="s">
        <v>74</v>
      </c>
      <c r="C1191" s="317" t="s">
        <v>166</v>
      </c>
      <c r="D1191" s="317" t="s">
        <v>78</v>
      </c>
      <c r="E1191" s="317" t="s">
        <v>167</v>
      </c>
      <c r="F1191" s="317" t="s">
        <v>168</v>
      </c>
      <c r="G1191" s="397" t="s">
        <v>169</v>
      </c>
      <c r="H1191" s="218"/>
    </row>
    <row r="1192" spans="1:8">
      <c r="A1192" s="261" t="s">
        <v>17</v>
      </c>
      <c r="B1192" s="243" t="s">
        <v>170</v>
      </c>
      <c r="E1192" s="252"/>
      <c r="F1192" s="253"/>
      <c r="G1192" s="394"/>
      <c r="H1192" s="218"/>
    </row>
    <row r="1193" spans="1:8">
      <c r="B1193" s="243" t="s">
        <v>1</v>
      </c>
      <c r="C1193" s="261" t="s">
        <v>336</v>
      </c>
      <c r="D1193" s="261" t="s">
        <v>31</v>
      </c>
      <c r="E1193" s="262">
        <v>0.2268</v>
      </c>
      <c r="F1193" s="253">
        <f>VLOOKUP(B1193,'HSD PSPN,STR,ARS'!$C$6:F724,4,FALSE)</f>
        <v>100000</v>
      </c>
      <c r="G1193" s="394">
        <f>E1193*F1193</f>
        <v>22680</v>
      </c>
      <c r="H1193" s="218"/>
    </row>
    <row r="1194" spans="1:8">
      <c r="B1194" s="243" t="s">
        <v>4</v>
      </c>
      <c r="C1194" s="261" t="s">
        <v>339</v>
      </c>
      <c r="D1194" s="261" t="s">
        <v>31</v>
      </c>
      <c r="E1194" s="262">
        <v>2.2700000000000001E-2</v>
      </c>
      <c r="F1194" s="253">
        <f>VLOOKUP(B1194,'HSD PSPN,STR,ARS'!$C$6:F724,4,FALSE)</f>
        <v>200000</v>
      </c>
      <c r="G1194" s="394">
        <f>E1194*F1194</f>
        <v>4540</v>
      </c>
      <c r="H1194" s="218"/>
    </row>
    <row r="1195" spans="1:8">
      <c r="A1195" s="1144" t="s">
        <v>2171</v>
      </c>
      <c r="B1195" s="1144"/>
      <c r="C1195" s="1144"/>
      <c r="D1195" s="1144"/>
      <c r="E1195" s="1144"/>
      <c r="F1195" s="1144"/>
      <c r="G1195" s="398">
        <f>SUM(G1193:G1194)</f>
        <v>27220</v>
      </c>
      <c r="H1195" s="218"/>
    </row>
    <row r="1196" spans="1:8">
      <c r="A1196" s="261" t="s">
        <v>19</v>
      </c>
      <c r="B1196" s="243" t="s">
        <v>5</v>
      </c>
      <c r="E1196" s="252"/>
      <c r="F1196" s="253"/>
      <c r="G1196" s="394"/>
      <c r="H1196" s="218"/>
    </row>
    <row r="1197" spans="1:8">
      <c r="A1197" s="1144" t="s">
        <v>2176</v>
      </c>
      <c r="B1197" s="1144"/>
      <c r="C1197" s="1144"/>
      <c r="D1197" s="1144"/>
      <c r="E1197" s="1144"/>
      <c r="F1197" s="1144"/>
      <c r="G1197" s="394">
        <f>SUM(G1196)</f>
        <v>0</v>
      </c>
      <c r="H1197" s="218"/>
    </row>
    <row r="1198" spans="1:8">
      <c r="A1198" s="261" t="s">
        <v>20</v>
      </c>
      <c r="B1198" s="243" t="s">
        <v>181</v>
      </c>
      <c r="E1198" s="252"/>
      <c r="F1198" s="253"/>
      <c r="G1198" s="394"/>
      <c r="H1198" s="218"/>
    </row>
    <row r="1199" spans="1:8">
      <c r="A1199" s="261"/>
      <c r="B1199" s="243" t="s">
        <v>560</v>
      </c>
      <c r="D1199" s="244" t="s">
        <v>275</v>
      </c>
      <c r="E1199" s="252">
        <v>6.3E-2</v>
      </c>
      <c r="F1199" s="253">
        <f>VLOOKUP(B1199,'HSD PSPN,STR,ARS'!$C$6:F724,4,FALSE)</f>
        <v>10000</v>
      </c>
      <c r="G1199" s="394">
        <f>E1199*F1199</f>
        <v>630</v>
      </c>
      <c r="H1199" s="218"/>
    </row>
    <row r="1200" spans="1:8">
      <c r="A1200" s="1146" t="s">
        <v>2180</v>
      </c>
      <c r="B1200" s="1146"/>
      <c r="C1200" s="1146"/>
      <c r="D1200" s="1146"/>
      <c r="E1200" s="1146"/>
      <c r="F1200" s="1146"/>
      <c r="G1200" s="399">
        <f>SUM(G1199)</f>
        <v>630</v>
      </c>
    </row>
    <row r="1201" spans="1:8">
      <c r="A1201" s="375" t="s">
        <v>21</v>
      </c>
      <c r="B1201" s="1145" t="s">
        <v>1111</v>
      </c>
      <c r="C1201" s="1145"/>
      <c r="D1201" s="1145"/>
      <c r="E1201" s="1145"/>
      <c r="F1201" s="1145"/>
      <c r="G1201" s="395">
        <f>SUM(G1193:G1200)/2</f>
        <v>27850</v>
      </c>
    </row>
    <row r="1202" spans="1:8">
      <c r="A1202" s="375" t="s">
        <v>22</v>
      </c>
      <c r="B1202" s="1145" t="s">
        <v>1112</v>
      </c>
      <c r="C1202" s="1145"/>
      <c r="D1202" s="1145"/>
      <c r="E1202" s="1145"/>
      <c r="F1202" s="376">
        <v>0.1</v>
      </c>
      <c r="G1202" s="395">
        <f>G1201*F1202</f>
        <v>2785</v>
      </c>
    </row>
    <row r="1203" spans="1:8">
      <c r="A1203" s="375" t="s">
        <v>23</v>
      </c>
      <c r="B1203" s="1145" t="s">
        <v>184</v>
      </c>
      <c r="C1203" s="1145"/>
      <c r="D1203" s="1145"/>
      <c r="E1203" s="1145"/>
      <c r="F1203" s="1145"/>
      <c r="G1203" s="395">
        <f>G1201+G1202</f>
        <v>30635</v>
      </c>
    </row>
    <row r="1204" spans="1:8" s="226" customFormat="1">
      <c r="A1204" s="248"/>
      <c r="B1204" s="249"/>
      <c r="C1204" s="240"/>
      <c r="D1204" s="240"/>
      <c r="E1204" s="250"/>
      <c r="F1204" s="242"/>
      <c r="G1204" s="396"/>
      <c r="H1204" s="222"/>
    </row>
    <row r="1205" spans="1:8" s="226" customFormat="1">
      <c r="A1205" s="362" t="s">
        <v>587</v>
      </c>
      <c r="B1205" s="239" t="s">
        <v>588</v>
      </c>
      <c r="C1205" s="240"/>
      <c r="D1205" s="240"/>
      <c r="E1205" s="241"/>
      <c r="F1205" s="242"/>
      <c r="G1205" s="396"/>
      <c r="H1205" s="222"/>
    </row>
    <row r="1206" spans="1:8" ht="30">
      <c r="A1206" s="317" t="s">
        <v>73</v>
      </c>
      <c r="B1206" s="317" t="s">
        <v>74</v>
      </c>
      <c r="C1206" s="317" t="s">
        <v>166</v>
      </c>
      <c r="D1206" s="317" t="s">
        <v>78</v>
      </c>
      <c r="E1206" s="317" t="s">
        <v>167</v>
      </c>
      <c r="F1206" s="317" t="s">
        <v>168</v>
      </c>
      <c r="G1206" s="397" t="s">
        <v>169</v>
      </c>
      <c r="H1206" s="218"/>
    </row>
    <row r="1207" spans="1:8">
      <c r="A1207" s="261" t="s">
        <v>17</v>
      </c>
      <c r="B1207" s="243" t="s">
        <v>170</v>
      </c>
      <c r="E1207" s="252"/>
      <c r="F1207" s="253"/>
      <c r="G1207" s="394"/>
      <c r="H1207" s="218"/>
    </row>
    <row r="1208" spans="1:8">
      <c r="B1208" s="243" t="s">
        <v>1</v>
      </c>
      <c r="C1208" s="261" t="s">
        <v>336</v>
      </c>
      <c r="D1208" s="261" t="s">
        <v>31</v>
      </c>
      <c r="E1208" s="262">
        <v>0.30270000000000002</v>
      </c>
      <c r="F1208" s="253">
        <f>VLOOKUP(B1208,'HSD PSPN,STR,ARS'!$C$6:F724,4,FALSE)</f>
        <v>100000</v>
      </c>
      <c r="G1208" s="394">
        <f>E1208*F1208</f>
        <v>30270.000000000004</v>
      </c>
      <c r="H1208" s="218"/>
    </row>
    <row r="1209" spans="1:8">
      <c r="B1209" s="243" t="s">
        <v>4</v>
      </c>
      <c r="C1209" s="261" t="s">
        <v>339</v>
      </c>
      <c r="D1209" s="261" t="s">
        <v>31</v>
      </c>
      <c r="E1209" s="262">
        <v>3.0300000000000001E-2</v>
      </c>
      <c r="F1209" s="253">
        <f>VLOOKUP(B1209,'HSD PSPN,STR,ARS'!$C$6:F724,4,FALSE)</f>
        <v>200000</v>
      </c>
      <c r="G1209" s="394">
        <f>E1209*F1209</f>
        <v>6060</v>
      </c>
      <c r="H1209" s="218"/>
    </row>
    <row r="1210" spans="1:8">
      <c r="A1210" s="1144" t="s">
        <v>2171</v>
      </c>
      <c r="B1210" s="1144"/>
      <c r="C1210" s="1144"/>
      <c r="D1210" s="1144"/>
      <c r="E1210" s="1144"/>
      <c r="F1210" s="1144"/>
      <c r="G1210" s="398">
        <f>SUM(G1208:G1209)</f>
        <v>36330</v>
      </c>
      <c r="H1210" s="218"/>
    </row>
    <row r="1211" spans="1:8">
      <c r="A1211" s="261" t="s">
        <v>19</v>
      </c>
      <c r="B1211" s="243" t="s">
        <v>5</v>
      </c>
      <c r="E1211" s="252"/>
      <c r="F1211" s="253"/>
      <c r="G1211" s="394"/>
      <c r="H1211" s="218"/>
    </row>
    <row r="1212" spans="1:8">
      <c r="A1212" s="1144" t="s">
        <v>2176</v>
      </c>
      <c r="B1212" s="1144"/>
      <c r="C1212" s="1144"/>
      <c r="D1212" s="1144"/>
      <c r="E1212" s="1144"/>
      <c r="F1212" s="1144"/>
      <c r="G1212" s="394">
        <f>SUM(G1211)</f>
        <v>0</v>
      </c>
      <c r="H1212" s="218"/>
    </row>
    <row r="1213" spans="1:8">
      <c r="A1213" s="261" t="s">
        <v>20</v>
      </c>
      <c r="B1213" s="243" t="s">
        <v>181</v>
      </c>
      <c r="E1213" s="252"/>
      <c r="F1213" s="253"/>
      <c r="G1213" s="394"/>
      <c r="H1213" s="218"/>
    </row>
    <row r="1214" spans="1:8">
      <c r="A1214" s="261"/>
      <c r="B1214" s="243" t="s">
        <v>560</v>
      </c>
      <c r="D1214" s="244" t="s">
        <v>275</v>
      </c>
      <c r="E1214" s="252">
        <v>6.5799999999999997E-2</v>
      </c>
      <c r="F1214" s="253">
        <f>VLOOKUP(B1214,'HSD PSPN,STR,ARS'!$C$6:F724,4,FALSE)</f>
        <v>10000</v>
      </c>
      <c r="G1214" s="394">
        <f>E1214*F1214</f>
        <v>658</v>
      </c>
      <c r="H1214" s="218"/>
    </row>
    <row r="1215" spans="1:8">
      <c r="A1215" s="1146" t="s">
        <v>2180</v>
      </c>
      <c r="B1215" s="1146"/>
      <c r="C1215" s="1146"/>
      <c r="D1215" s="1146"/>
      <c r="E1215" s="1146"/>
      <c r="F1215" s="1146"/>
      <c r="G1215" s="399">
        <f>SUM(G1214)</f>
        <v>658</v>
      </c>
    </row>
    <row r="1216" spans="1:8">
      <c r="A1216" s="375" t="s">
        <v>21</v>
      </c>
      <c r="B1216" s="1145" t="s">
        <v>1111</v>
      </c>
      <c r="C1216" s="1145"/>
      <c r="D1216" s="1145"/>
      <c r="E1216" s="1145"/>
      <c r="F1216" s="1145"/>
      <c r="G1216" s="395">
        <f>SUM(G1208:G1215)/2</f>
        <v>36988</v>
      </c>
    </row>
    <row r="1217" spans="1:8">
      <c r="A1217" s="375" t="s">
        <v>22</v>
      </c>
      <c r="B1217" s="1145" t="s">
        <v>1112</v>
      </c>
      <c r="C1217" s="1145"/>
      <c r="D1217" s="1145"/>
      <c r="E1217" s="1145"/>
      <c r="F1217" s="376">
        <v>0.1</v>
      </c>
      <c r="G1217" s="395">
        <f>G1216*F1217</f>
        <v>3698.8</v>
      </c>
    </row>
    <row r="1218" spans="1:8">
      <c r="A1218" s="375" t="s">
        <v>23</v>
      </c>
      <c r="B1218" s="1145" t="s">
        <v>184</v>
      </c>
      <c r="C1218" s="1145"/>
      <c r="D1218" s="1145"/>
      <c r="E1218" s="1145"/>
      <c r="F1218" s="1145"/>
      <c r="G1218" s="395">
        <f>G1216+G1217</f>
        <v>40686.800000000003</v>
      </c>
    </row>
    <row r="1219" spans="1:8" s="226" customFormat="1">
      <c r="A1219" s="248"/>
      <c r="B1219" s="249"/>
      <c r="C1219" s="240"/>
      <c r="D1219" s="240"/>
      <c r="E1219" s="250"/>
      <c r="F1219" s="242"/>
      <c r="G1219" s="396"/>
      <c r="H1219" s="222"/>
    </row>
    <row r="1220" spans="1:8" s="226" customFormat="1">
      <c r="A1220" s="362" t="s">
        <v>589</v>
      </c>
      <c r="B1220" s="239" t="s">
        <v>590</v>
      </c>
      <c r="C1220" s="240"/>
      <c r="D1220" s="240"/>
      <c r="E1220" s="241"/>
      <c r="F1220" s="242"/>
      <c r="G1220" s="396"/>
      <c r="H1220" s="222"/>
    </row>
    <row r="1221" spans="1:8" ht="30">
      <c r="A1221" s="317" t="s">
        <v>73</v>
      </c>
      <c r="B1221" s="317" t="s">
        <v>74</v>
      </c>
      <c r="C1221" s="317" t="s">
        <v>166</v>
      </c>
      <c r="D1221" s="317" t="s">
        <v>78</v>
      </c>
      <c r="E1221" s="317" t="s">
        <v>167</v>
      </c>
      <c r="F1221" s="317" t="s">
        <v>168</v>
      </c>
      <c r="G1221" s="397" t="s">
        <v>169</v>
      </c>
      <c r="H1221" s="218"/>
    </row>
    <row r="1222" spans="1:8">
      <c r="A1222" s="261" t="s">
        <v>17</v>
      </c>
      <c r="B1222" s="243" t="s">
        <v>170</v>
      </c>
      <c r="E1222" s="252"/>
      <c r="F1222" s="253"/>
      <c r="G1222" s="394"/>
      <c r="H1222" s="218"/>
    </row>
    <row r="1223" spans="1:8">
      <c r="B1223" s="243" t="s">
        <v>1</v>
      </c>
      <c r="C1223" s="261" t="s">
        <v>336</v>
      </c>
      <c r="D1223" s="261" t="s">
        <v>31</v>
      </c>
      <c r="E1223" s="262">
        <v>0.39200000000000002</v>
      </c>
      <c r="F1223" s="253">
        <f>VLOOKUP(B1223,'HSD PSPN,STR,ARS'!$C$6:F724,4,FALSE)</f>
        <v>100000</v>
      </c>
      <c r="G1223" s="394">
        <f>E1223*F1223</f>
        <v>39200</v>
      </c>
      <c r="H1223" s="218"/>
    </row>
    <row r="1224" spans="1:8">
      <c r="B1224" s="243" t="s">
        <v>4</v>
      </c>
      <c r="C1224" s="261" t="s">
        <v>339</v>
      </c>
      <c r="D1224" s="261" t="s">
        <v>31</v>
      </c>
      <c r="E1224" s="262">
        <v>3.9199999999999999E-2</v>
      </c>
      <c r="F1224" s="253">
        <f>VLOOKUP(B1224,'HSD PSPN,STR,ARS'!$C$6:F724,4,FALSE)</f>
        <v>200000</v>
      </c>
      <c r="G1224" s="394">
        <f>E1224*F1224</f>
        <v>7840</v>
      </c>
      <c r="H1224" s="218"/>
    </row>
    <row r="1225" spans="1:8">
      <c r="A1225" s="1144" t="s">
        <v>2171</v>
      </c>
      <c r="B1225" s="1144"/>
      <c r="C1225" s="1144"/>
      <c r="D1225" s="1144"/>
      <c r="E1225" s="1144"/>
      <c r="F1225" s="1144"/>
      <c r="G1225" s="398">
        <f>SUM(G1223:G1224)</f>
        <v>47040</v>
      </c>
      <c r="H1225" s="218"/>
    </row>
    <row r="1226" spans="1:8">
      <c r="A1226" s="261" t="s">
        <v>19</v>
      </c>
      <c r="B1226" s="243" t="s">
        <v>5</v>
      </c>
      <c r="E1226" s="252"/>
      <c r="F1226" s="253"/>
      <c r="G1226" s="394"/>
      <c r="H1226" s="218"/>
    </row>
    <row r="1227" spans="1:8">
      <c r="A1227" s="1144" t="s">
        <v>2176</v>
      </c>
      <c r="B1227" s="1144"/>
      <c r="C1227" s="1144"/>
      <c r="D1227" s="1144"/>
      <c r="E1227" s="1144"/>
      <c r="F1227" s="1144"/>
      <c r="G1227" s="394">
        <f>SUM(G1226)</f>
        <v>0</v>
      </c>
      <c r="H1227" s="218"/>
    </row>
    <row r="1228" spans="1:8">
      <c r="A1228" s="261" t="s">
        <v>20</v>
      </c>
      <c r="B1228" s="243" t="s">
        <v>181</v>
      </c>
      <c r="E1228" s="252"/>
      <c r="F1228" s="253"/>
      <c r="G1228" s="394"/>
      <c r="H1228" s="218"/>
    </row>
    <row r="1229" spans="1:8">
      <c r="A1229" s="261"/>
      <c r="B1229" s="243" t="s">
        <v>560</v>
      </c>
      <c r="D1229" s="244" t="s">
        <v>275</v>
      </c>
      <c r="E1229" s="252">
        <v>7.0000000000000007E-2</v>
      </c>
      <c r="F1229" s="253">
        <f>VLOOKUP(B1229,'HSD PSPN,STR,ARS'!$C$6:F724,4,FALSE)</f>
        <v>10000</v>
      </c>
      <c r="G1229" s="394">
        <f>E1229*F1229</f>
        <v>700.00000000000011</v>
      </c>
      <c r="H1229" s="218"/>
    </row>
    <row r="1230" spans="1:8">
      <c r="A1230" s="1146" t="s">
        <v>2180</v>
      </c>
      <c r="B1230" s="1146"/>
      <c r="C1230" s="1146"/>
      <c r="D1230" s="1146"/>
      <c r="E1230" s="1146"/>
      <c r="F1230" s="1146"/>
      <c r="G1230" s="399">
        <f>SUM(G1229)</f>
        <v>700.00000000000011</v>
      </c>
    </row>
    <row r="1231" spans="1:8">
      <c r="A1231" s="375" t="s">
        <v>21</v>
      </c>
      <c r="B1231" s="1145" t="s">
        <v>1111</v>
      </c>
      <c r="C1231" s="1145"/>
      <c r="D1231" s="1145"/>
      <c r="E1231" s="1145"/>
      <c r="F1231" s="1145"/>
      <c r="G1231" s="395">
        <f>SUM(G1223:G1230)/2</f>
        <v>47740</v>
      </c>
    </row>
    <row r="1232" spans="1:8">
      <c r="A1232" s="375" t="s">
        <v>22</v>
      </c>
      <c r="B1232" s="1145" t="s">
        <v>1112</v>
      </c>
      <c r="C1232" s="1145"/>
      <c r="D1232" s="1145"/>
      <c r="E1232" s="1145"/>
      <c r="F1232" s="376">
        <v>0.1</v>
      </c>
      <c r="G1232" s="395">
        <f>G1231*F1232</f>
        <v>4774</v>
      </c>
    </row>
    <row r="1233" spans="1:8">
      <c r="A1233" s="375" t="s">
        <v>23</v>
      </c>
      <c r="B1233" s="1145" t="s">
        <v>184</v>
      </c>
      <c r="C1233" s="1145"/>
      <c r="D1233" s="1145"/>
      <c r="E1233" s="1145"/>
      <c r="F1233" s="1145"/>
      <c r="G1233" s="395">
        <f>G1231+G1232</f>
        <v>52514</v>
      </c>
    </row>
    <row r="1234" spans="1:8" s="226" customFormat="1">
      <c r="A1234" s="248"/>
      <c r="B1234" s="249"/>
      <c r="C1234" s="240"/>
      <c r="D1234" s="240"/>
      <c r="E1234" s="250"/>
      <c r="F1234" s="242"/>
      <c r="G1234" s="396"/>
      <c r="H1234" s="222"/>
    </row>
    <row r="1235" spans="1:8" s="226" customFormat="1">
      <c r="A1235" s="362" t="s">
        <v>591</v>
      </c>
      <c r="B1235" s="239" t="s">
        <v>592</v>
      </c>
      <c r="C1235" s="240"/>
      <c r="D1235" s="240"/>
      <c r="E1235" s="241"/>
      <c r="F1235" s="242"/>
      <c r="G1235" s="396"/>
      <c r="H1235" s="222"/>
    </row>
    <row r="1236" spans="1:8" ht="30">
      <c r="A1236" s="317" t="s">
        <v>73</v>
      </c>
      <c r="B1236" s="317" t="s">
        <v>74</v>
      </c>
      <c r="C1236" s="317" t="s">
        <v>166</v>
      </c>
      <c r="D1236" s="317" t="s">
        <v>78</v>
      </c>
      <c r="E1236" s="317" t="s">
        <v>167</v>
      </c>
      <c r="F1236" s="317" t="s">
        <v>168</v>
      </c>
      <c r="G1236" s="397" t="s">
        <v>169</v>
      </c>
      <c r="H1236" s="218"/>
    </row>
    <row r="1237" spans="1:8">
      <c r="A1237" s="261" t="s">
        <v>17</v>
      </c>
      <c r="B1237" s="243" t="s">
        <v>170</v>
      </c>
      <c r="E1237" s="252"/>
      <c r="F1237" s="253"/>
      <c r="G1237" s="394"/>
      <c r="H1237" s="218"/>
    </row>
    <row r="1238" spans="1:8">
      <c r="B1238" s="243" t="s">
        <v>1</v>
      </c>
      <c r="C1238" s="261" t="s">
        <v>336</v>
      </c>
      <c r="D1238" s="261" t="s">
        <v>31</v>
      </c>
      <c r="E1238" s="262">
        <v>0.1</v>
      </c>
      <c r="F1238" s="253">
        <f>VLOOKUP(B1238,'HSD PSPN,STR,ARS'!$C$6:F724,4,FALSE)</f>
        <v>100000</v>
      </c>
      <c r="G1238" s="394">
        <f>E1238*F1238</f>
        <v>10000</v>
      </c>
      <c r="H1238" s="218"/>
    </row>
    <row r="1239" spans="1:8">
      <c r="B1239" s="243" t="s">
        <v>4</v>
      </c>
      <c r="C1239" s="261" t="s">
        <v>339</v>
      </c>
      <c r="D1239" s="261" t="s">
        <v>31</v>
      </c>
      <c r="E1239" s="262">
        <v>0.01</v>
      </c>
      <c r="F1239" s="253">
        <f>VLOOKUP(B1239,'HSD PSPN,STR,ARS'!$C$6:F724,4,FALSE)</f>
        <v>200000</v>
      </c>
      <c r="G1239" s="394">
        <f>E1239*F1239</f>
        <v>2000</v>
      </c>
      <c r="H1239" s="218"/>
    </row>
    <row r="1240" spans="1:8">
      <c r="A1240" s="1144" t="s">
        <v>2171</v>
      </c>
      <c r="B1240" s="1144"/>
      <c r="C1240" s="1144"/>
      <c r="D1240" s="1144"/>
      <c r="E1240" s="1144"/>
      <c r="F1240" s="1144"/>
      <c r="G1240" s="398">
        <f>SUM(G1238:G1239)</f>
        <v>12000</v>
      </c>
      <c r="H1240" s="218"/>
    </row>
    <row r="1241" spans="1:8">
      <c r="A1241" s="261" t="s">
        <v>19</v>
      </c>
      <c r="B1241" s="243" t="s">
        <v>5</v>
      </c>
      <c r="E1241" s="252"/>
      <c r="F1241" s="253"/>
      <c r="G1241" s="394"/>
      <c r="H1241" s="218"/>
    </row>
    <row r="1242" spans="1:8">
      <c r="A1242" s="1144" t="s">
        <v>2176</v>
      </c>
      <c r="B1242" s="1144"/>
      <c r="C1242" s="1144"/>
      <c r="D1242" s="1144"/>
      <c r="E1242" s="1144"/>
      <c r="F1242" s="1144"/>
      <c r="G1242" s="394">
        <f>SUM(G1241)</f>
        <v>0</v>
      </c>
      <c r="H1242" s="218"/>
    </row>
    <row r="1243" spans="1:8">
      <c r="A1243" s="261" t="s">
        <v>20</v>
      </c>
      <c r="B1243" s="243" t="s">
        <v>181</v>
      </c>
      <c r="E1243" s="252"/>
      <c r="F1243" s="253"/>
      <c r="G1243" s="394"/>
      <c r="H1243" s="218"/>
    </row>
    <row r="1244" spans="1:8">
      <c r="A1244" s="261"/>
      <c r="B1244" s="243" t="s">
        <v>560</v>
      </c>
      <c r="D1244" s="244" t="s">
        <v>275</v>
      </c>
      <c r="E1244" s="252">
        <v>4.0000000000000001E-3</v>
      </c>
      <c r="F1244" s="253">
        <f>VLOOKUP(B1244,'HSD PSPN,STR,ARS'!$C$6:F724,4,FALSE)</f>
        <v>10000</v>
      </c>
      <c r="G1244" s="394">
        <f>E1244*F1244</f>
        <v>40</v>
      </c>
      <c r="H1244" s="218"/>
    </row>
    <row r="1245" spans="1:8">
      <c r="A1245" s="1146" t="s">
        <v>2180</v>
      </c>
      <c r="B1245" s="1146"/>
      <c r="C1245" s="1146"/>
      <c r="D1245" s="1146"/>
      <c r="E1245" s="1146"/>
      <c r="F1245" s="1146"/>
      <c r="G1245" s="399">
        <f>SUM(G1244)</f>
        <v>40</v>
      </c>
    </row>
    <row r="1246" spans="1:8">
      <c r="A1246" s="375" t="s">
        <v>21</v>
      </c>
      <c r="B1246" s="1145" t="s">
        <v>1111</v>
      </c>
      <c r="C1246" s="1145"/>
      <c r="D1246" s="1145"/>
      <c r="E1246" s="1145"/>
      <c r="F1246" s="1145"/>
      <c r="G1246" s="395">
        <f>SUM(G1238:G1245)/2</f>
        <v>12040</v>
      </c>
    </row>
    <row r="1247" spans="1:8">
      <c r="A1247" s="375" t="s">
        <v>22</v>
      </c>
      <c r="B1247" s="1145" t="s">
        <v>1112</v>
      </c>
      <c r="C1247" s="1145"/>
      <c r="D1247" s="1145"/>
      <c r="E1247" s="1145"/>
      <c r="F1247" s="376">
        <v>0.1</v>
      </c>
      <c r="G1247" s="395">
        <f>G1246*F1247</f>
        <v>1204</v>
      </c>
    </row>
    <row r="1248" spans="1:8">
      <c r="A1248" s="375" t="s">
        <v>23</v>
      </c>
      <c r="B1248" s="1145" t="s">
        <v>184</v>
      </c>
      <c r="C1248" s="1145"/>
      <c r="D1248" s="1145"/>
      <c r="E1248" s="1145"/>
      <c r="F1248" s="1145"/>
      <c r="G1248" s="395">
        <f>G1246+G1247</f>
        <v>13244</v>
      </c>
    </row>
    <row r="1249" spans="1:8" s="226" customFormat="1">
      <c r="A1249" s="248"/>
      <c r="B1249" s="249"/>
      <c r="C1249" s="240"/>
      <c r="D1249" s="240"/>
      <c r="E1249" s="250"/>
      <c r="F1249" s="242"/>
      <c r="G1249" s="396"/>
      <c r="H1249" s="222"/>
    </row>
    <row r="1250" spans="1:8" s="226" customFormat="1">
      <c r="A1250" s="248" t="s">
        <v>568</v>
      </c>
      <c r="B1250" s="249" t="s">
        <v>567</v>
      </c>
      <c r="C1250" s="240"/>
      <c r="D1250" s="240"/>
      <c r="E1250" s="250"/>
      <c r="F1250" s="242"/>
      <c r="G1250" s="396"/>
      <c r="H1250" s="222"/>
    </row>
    <row r="1251" spans="1:8" s="226" customFormat="1">
      <c r="A1251" s="248" t="s">
        <v>593</v>
      </c>
      <c r="B1251" s="249" t="s">
        <v>526</v>
      </c>
      <c r="C1251" s="240"/>
      <c r="D1251" s="240"/>
      <c r="E1251" s="250"/>
      <c r="F1251" s="242"/>
      <c r="G1251" s="396"/>
      <c r="H1251" s="222"/>
    </row>
    <row r="1252" spans="1:8" s="226" customFormat="1">
      <c r="A1252" s="362" t="s">
        <v>594</v>
      </c>
      <c r="B1252" s="239" t="s">
        <v>595</v>
      </c>
      <c r="C1252" s="240"/>
      <c r="D1252" s="240"/>
      <c r="E1252" s="241"/>
      <c r="F1252" s="242"/>
      <c r="G1252" s="396"/>
      <c r="H1252" s="222"/>
    </row>
    <row r="1253" spans="1:8" ht="30">
      <c r="A1253" s="317" t="s">
        <v>73</v>
      </c>
      <c r="B1253" s="317" t="s">
        <v>74</v>
      </c>
      <c r="C1253" s="317" t="s">
        <v>166</v>
      </c>
      <c r="D1253" s="317" t="s">
        <v>78</v>
      </c>
      <c r="E1253" s="317" t="s">
        <v>167</v>
      </c>
      <c r="F1253" s="317" t="s">
        <v>168</v>
      </c>
      <c r="G1253" s="397" t="s">
        <v>169</v>
      </c>
      <c r="H1253" s="218"/>
    </row>
    <row r="1254" spans="1:8">
      <c r="A1254" s="261" t="s">
        <v>17</v>
      </c>
      <c r="B1254" s="243" t="s">
        <v>170</v>
      </c>
      <c r="E1254" s="252"/>
      <c r="F1254" s="253"/>
      <c r="G1254" s="394"/>
      <c r="H1254" s="218"/>
    </row>
    <row r="1255" spans="1:8">
      <c r="B1255" s="243" t="s">
        <v>1</v>
      </c>
      <c r="C1255" s="261" t="s">
        <v>336</v>
      </c>
      <c r="D1255" s="261" t="s">
        <v>31</v>
      </c>
      <c r="E1255" s="262">
        <v>1.2</v>
      </c>
      <c r="F1255" s="253">
        <f>VLOOKUP(B1255,'HSD PSPN,STR,ARS'!$C$6:F724,4,FALSE)</f>
        <v>100000</v>
      </c>
      <c r="G1255" s="394">
        <f>E1255*F1255</f>
        <v>120000</v>
      </c>
      <c r="H1255" s="218"/>
    </row>
    <row r="1256" spans="1:8">
      <c r="B1256" s="243" t="s">
        <v>4</v>
      </c>
      <c r="C1256" s="261" t="s">
        <v>339</v>
      </c>
      <c r="D1256" s="261" t="s">
        <v>31</v>
      </c>
      <c r="E1256" s="262">
        <v>0.06</v>
      </c>
      <c r="F1256" s="253">
        <f>VLOOKUP(B1256,'HSD PSPN,STR,ARS'!$C$6:F724,4,FALSE)</f>
        <v>200000</v>
      </c>
      <c r="G1256" s="394">
        <f>E1256*F1256</f>
        <v>12000</v>
      </c>
      <c r="H1256" s="218"/>
    </row>
    <row r="1257" spans="1:8">
      <c r="A1257" s="1144" t="s">
        <v>2171</v>
      </c>
      <c r="B1257" s="1144"/>
      <c r="C1257" s="1144"/>
      <c r="D1257" s="1144"/>
      <c r="E1257" s="1144"/>
      <c r="F1257" s="1144"/>
      <c r="G1257" s="398">
        <f>SUM(G1255:G1256)</f>
        <v>132000</v>
      </c>
      <c r="H1257" s="218"/>
    </row>
    <row r="1258" spans="1:8">
      <c r="A1258" s="261" t="s">
        <v>19</v>
      </c>
      <c r="B1258" s="243" t="s">
        <v>5</v>
      </c>
      <c r="E1258" s="252"/>
      <c r="F1258" s="253"/>
      <c r="G1258" s="394"/>
      <c r="H1258" s="218"/>
    </row>
    <row r="1259" spans="1:8">
      <c r="A1259" s="1144" t="s">
        <v>2176</v>
      </c>
      <c r="B1259" s="1144"/>
      <c r="C1259" s="1144"/>
      <c r="D1259" s="1144"/>
      <c r="E1259" s="1144"/>
      <c r="F1259" s="1144"/>
      <c r="G1259" s="394">
        <f>SUM(G1258)</f>
        <v>0</v>
      </c>
      <c r="H1259" s="218"/>
    </row>
    <row r="1260" spans="1:8">
      <c r="A1260" s="261" t="s">
        <v>20</v>
      </c>
      <c r="B1260" s="243" t="s">
        <v>181</v>
      </c>
      <c r="E1260" s="252"/>
      <c r="F1260" s="253"/>
      <c r="G1260" s="394"/>
      <c r="H1260" s="218"/>
    </row>
    <row r="1261" spans="1:8">
      <c r="A1261" s="1146" t="s">
        <v>2180</v>
      </c>
      <c r="B1261" s="1146"/>
      <c r="C1261" s="1146"/>
      <c r="D1261" s="1146"/>
      <c r="E1261" s="1146"/>
      <c r="F1261" s="1146"/>
      <c r="G1261" s="395">
        <f>SUM(G1260)</f>
        <v>0</v>
      </c>
    </row>
    <row r="1262" spans="1:8">
      <c r="A1262" s="375" t="s">
        <v>21</v>
      </c>
      <c r="B1262" s="1145" t="s">
        <v>1111</v>
      </c>
      <c r="C1262" s="1145"/>
      <c r="D1262" s="1145"/>
      <c r="E1262" s="1145"/>
      <c r="F1262" s="1145"/>
      <c r="G1262" s="395">
        <f>SUM(G1254:G1261)/2</f>
        <v>132000</v>
      </c>
    </row>
    <row r="1263" spans="1:8">
      <c r="A1263" s="375" t="s">
        <v>22</v>
      </c>
      <c r="B1263" s="1145" t="s">
        <v>1112</v>
      </c>
      <c r="C1263" s="1145"/>
      <c r="D1263" s="1145"/>
      <c r="E1263" s="1145"/>
      <c r="F1263" s="376">
        <v>0.1</v>
      </c>
      <c r="G1263" s="395">
        <f>G1262*F1263</f>
        <v>13200</v>
      </c>
    </row>
    <row r="1264" spans="1:8">
      <c r="A1264" s="375" t="s">
        <v>23</v>
      </c>
      <c r="B1264" s="1145" t="s">
        <v>184</v>
      </c>
      <c r="C1264" s="1145"/>
      <c r="D1264" s="1145"/>
      <c r="E1264" s="1145"/>
      <c r="F1264" s="1145"/>
      <c r="G1264" s="395">
        <f>G1262+G1263</f>
        <v>145200</v>
      </c>
    </row>
    <row r="1265" spans="1:8" s="226" customFormat="1">
      <c r="A1265" s="248"/>
      <c r="B1265" s="249"/>
      <c r="C1265" s="240"/>
      <c r="D1265" s="240"/>
      <c r="E1265" s="250"/>
      <c r="F1265" s="242"/>
      <c r="G1265" s="396"/>
      <c r="H1265" s="222"/>
    </row>
    <row r="1266" spans="1:8" s="226" customFormat="1">
      <c r="A1266" s="248"/>
      <c r="B1266" s="249"/>
      <c r="C1266" s="240"/>
      <c r="D1266" s="240"/>
      <c r="E1266" s="250"/>
      <c r="F1266" s="242"/>
      <c r="G1266" s="396"/>
      <c r="H1266" s="222"/>
    </row>
    <row r="1267" spans="1:8" s="226" customFormat="1">
      <c r="A1267" s="362" t="s">
        <v>596</v>
      </c>
      <c r="B1267" s="239" t="s">
        <v>597</v>
      </c>
      <c r="C1267" s="240"/>
      <c r="D1267" s="240"/>
      <c r="E1267" s="241"/>
      <c r="F1267" s="242"/>
      <c r="G1267" s="396"/>
      <c r="H1267" s="222"/>
    </row>
    <row r="1268" spans="1:8" ht="30">
      <c r="A1268" s="317" t="s">
        <v>73</v>
      </c>
      <c r="B1268" s="317" t="s">
        <v>74</v>
      </c>
      <c r="C1268" s="317" t="s">
        <v>166</v>
      </c>
      <c r="D1268" s="317" t="s">
        <v>78</v>
      </c>
      <c r="E1268" s="317" t="s">
        <v>167</v>
      </c>
      <c r="F1268" s="317" t="s">
        <v>168</v>
      </c>
      <c r="G1268" s="397" t="s">
        <v>169</v>
      </c>
      <c r="H1268" s="218"/>
    </row>
    <row r="1269" spans="1:8">
      <c r="A1269" s="261" t="s">
        <v>17</v>
      </c>
      <c r="B1269" s="243" t="s">
        <v>170</v>
      </c>
      <c r="E1269" s="252"/>
      <c r="F1269" s="253"/>
      <c r="G1269" s="394"/>
      <c r="H1269" s="218"/>
    </row>
    <row r="1270" spans="1:8">
      <c r="B1270" s="243" t="s">
        <v>1</v>
      </c>
      <c r="C1270" s="261" t="s">
        <v>336</v>
      </c>
      <c r="D1270" s="261" t="s">
        <v>31</v>
      </c>
      <c r="E1270" s="262">
        <v>0.83</v>
      </c>
      <c r="F1270" s="253">
        <f>VLOOKUP(B1270,'HSD PSPN,STR,ARS'!$C$6:F724,4,FALSE)</f>
        <v>100000</v>
      </c>
      <c r="G1270" s="394">
        <f>E1270*F1270</f>
        <v>83000</v>
      </c>
      <c r="H1270" s="218"/>
    </row>
    <row r="1271" spans="1:8">
      <c r="B1271" s="243" t="s">
        <v>4</v>
      </c>
      <c r="C1271" s="261" t="s">
        <v>339</v>
      </c>
      <c r="D1271" s="261" t="s">
        <v>31</v>
      </c>
      <c r="E1271" s="262">
        <v>8.3000000000000004E-2</v>
      </c>
      <c r="F1271" s="253">
        <f>VLOOKUP(B1271,'HSD PSPN,STR,ARS'!$C$6:F724,4,FALSE)</f>
        <v>200000</v>
      </c>
      <c r="G1271" s="394">
        <f>E1271*F1271</f>
        <v>16600</v>
      </c>
      <c r="H1271" s="218"/>
    </row>
    <row r="1272" spans="1:8">
      <c r="A1272" s="1144" t="s">
        <v>2171</v>
      </c>
      <c r="B1272" s="1144"/>
      <c r="C1272" s="1144"/>
      <c r="D1272" s="1144"/>
      <c r="E1272" s="1144"/>
      <c r="F1272" s="1144"/>
      <c r="G1272" s="398">
        <f>SUM(G1270:G1271)</f>
        <v>99600</v>
      </c>
      <c r="H1272" s="218"/>
    </row>
    <row r="1273" spans="1:8">
      <c r="A1273" s="261" t="s">
        <v>19</v>
      </c>
      <c r="B1273" s="243" t="s">
        <v>5</v>
      </c>
      <c r="E1273" s="252"/>
      <c r="F1273" s="253"/>
      <c r="G1273" s="394"/>
      <c r="H1273" s="218"/>
    </row>
    <row r="1274" spans="1:8">
      <c r="A1274" s="1144" t="s">
        <v>2176</v>
      </c>
      <c r="B1274" s="1144"/>
      <c r="C1274" s="1144"/>
      <c r="D1274" s="1144"/>
      <c r="E1274" s="1144"/>
      <c r="F1274" s="1144"/>
      <c r="G1274" s="394">
        <f>SUM(G1273)</f>
        <v>0</v>
      </c>
      <c r="H1274" s="218"/>
    </row>
    <row r="1275" spans="1:8">
      <c r="A1275" s="261" t="s">
        <v>20</v>
      </c>
      <c r="B1275" s="243" t="s">
        <v>181</v>
      </c>
      <c r="E1275" s="252"/>
      <c r="F1275" s="253"/>
      <c r="G1275" s="394"/>
      <c r="H1275" s="218"/>
    </row>
    <row r="1276" spans="1:8">
      <c r="A1276" s="1146" t="s">
        <v>2180</v>
      </c>
      <c r="B1276" s="1146"/>
      <c r="C1276" s="1146"/>
      <c r="D1276" s="1146"/>
      <c r="E1276" s="1146"/>
      <c r="F1276" s="1146"/>
      <c r="G1276" s="395">
        <f>SUM(G1275)</f>
        <v>0</v>
      </c>
    </row>
    <row r="1277" spans="1:8">
      <c r="A1277" s="375" t="s">
        <v>21</v>
      </c>
      <c r="B1277" s="1145" t="s">
        <v>1111</v>
      </c>
      <c r="C1277" s="1145"/>
      <c r="D1277" s="1145"/>
      <c r="E1277" s="1145"/>
      <c r="F1277" s="1145"/>
      <c r="G1277" s="395">
        <f>SUM(G1269:G1276)/2</f>
        <v>99600</v>
      </c>
    </row>
    <row r="1278" spans="1:8">
      <c r="A1278" s="375" t="s">
        <v>22</v>
      </c>
      <c r="B1278" s="1145" t="s">
        <v>1112</v>
      </c>
      <c r="C1278" s="1145"/>
      <c r="D1278" s="1145"/>
      <c r="E1278" s="1145"/>
      <c r="F1278" s="376">
        <v>0.1</v>
      </c>
      <c r="G1278" s="395">
        <f>G1277*F1278</f>
        <v>9960</v>
      </c>
    </row>
    <row r="1279" spans="1:8">
      <c r="A1279" s="375" t="s">
        <v>23</v>
      </c>
      <c r="B1279" s="1145" t="s">
        <v>184</v>
      </c>
      <c r="C1279" s="1145"/>
      <c r="D1279" s="1145"/>
      <c r="E1279" s="1145"/>
      <c r="F1279" s="1145"/>
      <c r="G1279" s="395">
        <f>G1277+G1278</f>
        <v>109560</v>
      </c>
    </row>
    <row r="1280" spans="1:8" s="226" customFormat="1">
      <c r="A1280" s="248"/>
      <c r="B1280" s="249"/>
      <c r="C1280" s="240"/>
      <c r="D1280" s="240"/>
      <c r="E1280" s="250"/>
      <c r="F1280" s="242"/>
      <c r="G1280" s="396"/>
      <c r="H1280" s="222"/>
    </row>
    <row r="1281" spans="1:8" s="371" customFormat="1">
      <c r="A1281" s="517" t="s">
        <v>598</v>
      </c>
      <c r="B1281" s="291" t="s">
        <v>599</v>
      </c>
      <c r="C1281" s="281"/>
      <c r="D1281" s="281"/>
      <c r="E1281" s="292"/>
      <c r="F1281" s="283"/>
      <c r="G1281" s="404"/>
      <c r="H1281" s="370"/>
    </row>
    <row r="1282" spans="1:8" ht="30">
      <c r="A1282" s="317" t="s">
        <v>73</v>
      </c>
      <c r="B1282" s="317" t="s">
        <v>74</v>
      </c>
      <c r="C1282" s="317" t="s">
        <v>166</v>
      </c>
      <c r="D1282" s="317" t="s">
        <v>78</v>
      </c>
      <c r="E1282" s="317" t="s">
        <v>167</v>
      </c>
      <c r="F1282" s="317" t="s">
        <v>168</v>
      </c>
      <c r="G1282" s="397" t="s">
        <v>169</v>
      </c>
      <c r="H1282" s="218"/>
    </row>
    <row r="1283" spans="1:8">
      <c r="A1283" s="261" t="s">
        <v>17</v>
      </c>
      <c r="B1283" s="243" t="s">
        <v>170</v>
      </c>
      <c r="E1283" s="252"/>
      <c r="F1283" s="253"/>
      <c r="G1283" s="394"/>
      <c r="H1283" s="218"/>
    </row>
    <row r="1284" spans="1:8">
      <c r="B1284" s="243" t="s">
        <v>1</v>
      </c>
      <c r="C1284" s="261" t="s">
        <v>336</v>
      </c>
      <c r="D1284" s="261" t="s">
        <v>31</v>
      </c>
      <c r="E1284" s="262">
        <v>1.44</v>
      </c>
      <c r="F1284" s="253">
        <f>VLOOKUP(B1284,'HSD PSPN,STR,ARS'!$C$6:F724,4,FALSE)</f>
        <v>100000</v>
      </c>
      <c r="G1284" s="394">
        <f>E1284*F1284</f>
        <v>144000</v>
      </c>
      <c r="H1284" s="218"/>
    </row>
    <row r="1285" spans="1:8">
      <c r="B1285" s="243" t="s">
        <v>4</v>
      </c>
      <c r="C1285" s="261" t="s">
        <v>339</v>
      </c>
      <c r="D1285" s="261" t="s">
        <v>31</v>
      </c>
      <c r="E1285" s="262">
        <v>7.1999999999999995E-2</v>
      </c>
      <c r="F1285" s="253">
        <f>VLOOKUP(B1285,'HSD PSPN,STR,ARS'!$C$6:F724,4,FALSE)</f>
        <v>200000</v>
      </c>
      <c r="G1285" s="394">
        <f>E1285*F1285</f>
        <v>14399.999999999998</v>
      </c>
      <c r="H1285" s="218"/>
    </row>
    <row r="1286" spans="1:8">
      <c r="A1286" s="1144" t="s">
        <v>2171</v>
      </c>
      <c r="B1286" s="1144"/>
      <c r="C1286" s="1144"/>
      <c r="D1286" s="1144"/>
      <c r="E1286" s="1144"/>
      <c r="F1286" s="1144"/>
      <c r="G1286" s="398">
        <f>SUM(G1283:G1285)</f>
        <v>158400</v>
      </c>
      <c r="H1286" s="218"/>
    </row>
    <row r="1287" spans="1:8">
      <c r="A1287" s="261" t="s">
        <v>19</v>
      </c>
      <c r="B1287" s="243" t="s">
        <v>5</v>
      </c>
      <c r="E1287" s="252"/>
      <c r="F1287" s="253"/>
      <c r="G1287" s="394"/>
      <c r="H1287" s="218"/>
    </row>
    <row r="1288" spans="1:8">
      <c r="A1288" s="1144" t="s">
        <v>2176</v>
      </c>
      <c r="B1288" s="1144"/>
      <c r="C1288" s="1144"/>
      <c r="D1288" s="1144"/>
      <c r="E1288" s="1144"/>
      <c r="F1288" s="1144"/>
      <c r="G1288" s="394"/>
      <c r="H1288" s="218"/>
    </row>
    <row r="1289" spans="1:8">
      <c r="A1289" s="261" t="s">
        <v>20</v>
      </c>
      <c r="B1289" s="243" t="s">
        <v>181</v>
      </c>
      <c r="E1289" s="252"/>
      <c r="F1289" s="253"/>
      <c r="G1289" s="394"/>
      <c r="H1289" s="218"/>
    </row>
    <row r="1290" spans="1:8">
      <c r="A1290" s="1146" t="s">
        <v>2180</v>
      </c>
      <c r="B1290" s="1146"/>
      <c r="C1290" s="1146"/>
      <c r="D1290" s="1146"/>
      <c r="E1290" s="1146"/>
      <c r="F1290" s="1146"/>
      <c r="G1290" s="395">
        <f>SUM(G1289)</f>
        <v>0</v>
      </c>
    </row>
    <row r="1291" spans="1:8">
      <c r="A1291" s="375" t="s">
        <v>21</v>
      </c>
      <c r="B1291" s="1145" t="s">
        <v>1111</v>
      </c>
      <c r="C1291" s="1145"/>
      <c r="D1291" s="1145"/>
      <c r="E1291" s="1145"/>
      <c r="F1291" s="1145"/>
      <c r="G1291" s="395">
        <f>SUM(G1283:G1290)/2</f>
        <v>158400</v>
      </c>
    </row>
    <row r="1292" spans="1:8">
      <c r="A1292" s="375" t="s">
        <v>22</v>
      </c>
      <c r="B1292" s="1145" t="s">
        <v>1112</v>
      </c>
      <c r="C1292" s="1145"/>
      <c r="D1292" s="1145"/>
      <c r="E1292" s="1145"/>
      <c r="F1292" s="376">
        <v>0.1</v>
      </c>
      <c r="G1292" s="395">
        <f>G1291*F1292</f>
        <v>15840</v>
      </c>
    </row>
    <row r="1293" spans="1:8">
      <c r="A1293" s="375" t="s">
        <v>23</v>
      </c>
      <c r="B1293" s="1145" t="s">
        <v>184</v>
      </c>
      <c r="C1293" s="1145"/>
      <c r="D1293" s="1145"/>
      <c r="E1293" s="1145"/>
      <c r="F1293" s="1145"/>
      <c r="G1293" s="395">
        <f>G1291+G1292</f>
        <v>174240</v>
      </c>
    </row>
    <row r="1294" spans="1:8" s="226" customFormat="1">
      <c r="A1294" s="248"/>
      <c r="B1294" s="249"/>
      <c r="C1294" s="240"/>
      <c r="D1294" s="240"/>
      <c r="E1294" s="250"/>
      <c r="F1294" s="242"/>
      <c r="G1294" s="396"/>
      <c r="H1294" s="222"/>
    </row>
    <row r="1295" spans="1:8" s="371" customFormat="1">
      <c r="A1295" s="517" t="s">
        <v>600</v>
      </c>
      <c r="B1295" s="291" t="s">
        <v>601</v>
      </c>
      <c r="C1295" s="281"/>
      <c r="D1295" s="281"/>
      <c r="E1295" s="292"/>
      <c r="F1295" s="283"/>
      <c r="G1295" s="404"/>
      <c r="H1295" s="370"/>
    </row>
    <row r="1296" spans="1:8" ht="30">
      <c r="A1296" s="317" t="s">
        <v>73</v>
      </c>
      <c r="B1296" s="317" t="s">
        <v>74</v>
      </c>
      <c r="C1296" s="317" t="s">
        <v>166</v>
      </c>
      <c r="D1296" s="317" t="s">
        <v>78</v>
      </c>
      <c r="E1296" s="317" t="s">
        <v>167</v>
      </c>
      <c r="F1296" s="317" t="s">
        <v>168</v>
      </c>
      <c r="G1296" s="397" t="s">
        <v>169</v>
      </c>
      <c r="H1296" s="218"/>
    </row>
    <row r="1297" spans="1:8">
      <c r="A1297" s="261" t="s">
        <v>17</v>
      </c>
      <c r="B1297" s="243" t="s">
        <v>170</v>
      </c>
      <c r="E1297" s="252"/>
      <c r="F1297" s="253"/>
      <c r="G1297" s="394"/>
      <c r="H1297" s="218"/>
    </row>
    <row r="1298" spans="1:8">
      <c r="B1298" s="243" t="s">
        <v>1</v>
      </c>
      <c r="C1298" s="261" t="s">
        <v>336</v>
      </c>
      <c r="D1298" s="261" t="s">
        <v>31</v>
      </c>
      <c r="E1298" s="262">
        <v>1</v>
      </c>
      <c r="F1298" s="253">
        <f>VLOOKUP(B1298,'HSD PSPN,STR,ARS'!$C$6:F724,4,FALSE)</f>
        <v>100000</v>
      </c>
      <c r="G1298" s="394">
        <f>E1298*F1298</f>
        <v>100000</v>
      </c>
      <c r="H1298" s="218"/>
    </row>
    <row r="1299" spans="1:8">
      <c r="B1299" s="243" t="s">
        <v>4</v>
      </c>
      <c r="C1299" s="261" t="s">
        <v>339</v>
      </c>
      <c r="D1299" s="261" t="s">
        <v>31</v>
      </c>
      <c r="E1299" s="262">
        <v>0.1</v>
      </c>
      <c r="F1299" s="253">
        <f>VLOOKUP(B1299,'HSD PSPN,STR,ARS'!$C$6:F724,4,FALSE)</f>
        <v>200000</v>
      </c>
      <c r="G1299" s="394">
        <f>E1299*F1299</f>
        <v>20000</v>
      </c>
      <c r="H1299" s="218"/>
    </row>
    <row r="1300" spans="1:8">
      <c r="A1300" s="1144" t="s">
        <v>2171</v>
      </c>
      <c r="B1300" s="1144"/>
      <c r="C1300" s="1144"/>
      <c r="D1300" s="1144"/>
      <c r="E1300" s="1144"/>
      <c r="F1300" s="1144"/>
      <c r="G1300" s="398">
        <f>SUM(G1297:G1299)</f>
        <v>120000</v>
      </c>
      <c r="H1300" s="218"/>
    </row>
    <row r="1301" spans="1:8">
      <c r="A1301" s="261" t="s">
        <v>19</v>
      </c>
      <c r="B1301" s="243" t="s">
        <v>5</v>
      </c>
      <c r="E1301" s="252"/>
      <c r="F1301" s="253"/>
      <c r="G1301" s="394"/>
      <c r="H1301" s="218"/>
    </row>
    <row r="1302" spans="1:8">
      <c r="A1302" s="1144" t="s">
        <v>2176</v>
      </c>
      <c r="B1302" s="1144"/>
      <c r="C1302" s="1144"/>
      <c r="D1302" s="1144"/>
      <c r="E1302" s="1144"/>
      <c r="F1302" s="1144"/>
      <c r="G1302" s="394"/>
      <c r="H1302" s="218"/>
    </row>
    <row r="1303" spans="1:8">
      <c r="A1303" s="261" t="s">
        <v>20</v>
      </c>
      <c r="B1303" s="243" t="s">
        <v>181</v>
      </c>
      <c r="E1303" s="252"/>
      <c r="F1303" s="253"/>
      <c r="G1303" s="394"/>
      <c r="H1303" s="218"/>
    </row>
    <row r="1304" spans="1:8">
      <c r="A1304" s="1146" t="s">
        <v>2180</v>
      </c>
      <c r="B1304" s="1146"/>
      <c r="C1304" s="1146"/>
      <c r="D1304" s="1146"/>
      <c r="E1304" s="1146"/>
      <c r="F1304" s="1146"/>
      <c r="G1304" s="395">
        <f>SUM(G1303)</f>
        <v>0</v>
      </c>
    </row>
    <row r="1305" spans="1:8">
      <c r="A1305" s="375" t="s">
        <v>21</v>
      </c>
      <c r="B1305" s="1145" t="s">
        <v>1111</v>
      </c>
      <c r="C1305" s="1145"/>
      <c r="D1305" s="1145"/>
      <c r="E1305" s="1145"/>
      <c r="F1305" s="1145"/>
      <c r="G1305" s="395">
        <f>SUM(G1287:G1304)/2</f>
        <v>294240</v>
      </c>
    </row>
    <row r="1306" spans="1:8">
      <c r="A1306" s="375" t="s">
        <v>22</v>
      </c>
      <c r="B1306" s="1145" t="s">
        <v>1112</v>
      </c>
      <c r="C1306" s="1145"/>
      <c r="D1306" s="1145"/>
      <c r="E1306" s="1145"/>
      <c r="F1306" s="376">
        <v>0.1</v>
      </c>
      <c r="G1306" s="395">
        <f>G1305*F1306</f>
        <v>29424</v>
      </c>
    </row>
    <row r="1307" spans="1:8">
      <c r="A1307" s="375" t="s">
        <v>23</v>
      </c>
      <c r="B1307" s="1145" t="s">
        <v>184</v>
      </c>
      <c r="C1307" s="1145"/>
      <c r="D1307" s="1145"/>
      <c r="E1307" s="1145"/>
      <c r="F1307" s="1145"/>
      <c r="G1307" s="395">
        <f>G1305+G1306</f>
        <v>323664</v>
      </c>
    </row>
    <row r="1308" spans="1:8" s="226" customFormat="1">
      <c r="A1308" s="248"/>
      <c r="B1308" s="249"/>
      <c r="C1308" s="240"/>
      <c r="D1308" s="240"/>
      <c r="E1308" s="250"/>
      <c r="F1308" s="242"/>
      <c r="G1308" s="396"/>
      <c r="H1308" s="222"/>
    </row>
    <row r="1309" spans="1:8" s="371" customFormat="1">
      <c r="A1309" s="517" t="s">
        <v>602</v>
      </c>
      <c r="B1309" s="291" t="s">
        <v>603</v>
      </c>
      <c r="C1309" s="281"/>
      <c r="D1309" s="281"/>
      <c r="E1309" s="292"/>
      <c r="F1309" s="283"/>
      <c r="G1309" s="404"/>
      <c r="H1309" s="370"/>
    </row>
    <row r="1310" spans="1:8" ht="30">
      <c r="A1310" s="317" t="s">
        <v>73</v>
      </c>
      <c r="B1310" s="317" t="s">
        <v>74</v>
      </c>
      <c r="C1310" s="317" t="s">
        <v>166</v>
      </c>
      <c r="D1310" s="317" t="s">
        <v>78</v>
      </c>
      <c r="E1310" s="317" t="s">
        <v>167</v>
      </c>
      <c r="F1310" s="317" t="s">
        <v>168</v>
      </c>
      <c r="G1310" s="397" t="s">
        <v>169</v>
      </c>
      <c r="H1310" s="218"/>
    </row>
    <row r="1311" spans="1:8">
      <c r="A1311" s="261" t="s">
        <v>17</v>
      </c>
      <c r="B1311" s="243" t="s">
        <v>170</v>
      </c>
      <c r="E1311" s="252"/>
      <c r="F1311" s="253"/>
      <c r="G1311" s="394"/>
      <c r="H1311" s="218"/>
    </row>
    <row r="1312" spans="1:8">
      <c r="B1312" s="243" t="s">
        <v>1</v>
      </c>
      <c r="C1312" s="261" t="s">
        <v>336</v>
      </c>
      <c r="D1312" s="261" t="s">
        <v>31</v>
      </c>
      <c r="E1312" s="262">
        <v>1.1499999999999999</v>
      </c>
      <c r="F1312" s="253">
        <f>VLOOKUP(B1312,'HSD PSPN,STR,ARS'!$C$6:F724,4,FALSE)</f>
        <v>100000</v>
      </c>
      <c r="G1312" s="394">
        <f>E1312*F1312</f>
        <v>114999.99999999999</v>
      </c>
      <c r="H1312" s="218"/>
    </row>
    <row r="1313" spans="1:8">
      <c r="B1313" s="243" t="s">
        <v>4</v>
      </c>
      <c r="C1313" s="261" t="s">
        <v>339</v>
      </c>
      <c r="D1313" s="261" t="s">
        <v>31</v>
      </c>
      <c r="E1313" s="262">
        <v>0.115</v>
      </c>
      <c r="F1313" s="253">
        <f>VLOOKUP(B1313,'HSD PSPN,STR,ARS'!$C$6:F724,4,FALSE)</f>
        <v>200000</v>
      </c>
      <c r="G1313" s="394">
        <f>E1313*F1313</f>
        <v>23000</v>
      </c>
      <c r="H1313" s="218"/>
    </row>
    <row r="1314" spans="1:8">
      <c r="A1314" s="1144" t="s">
        <v>2171</v>
      </c>
      <c r="B1314" s="1144"/>
      <c r="C1314" s="1144"/>
      <c r="D1314" s="1144"/>
      <c r="E1314" s="1144"/>
      <c r="F1314" s="1144"/>
      <c r="G1314" s="398">
        <f>SUM(G1311:G1313)</f>
        <v>138000</v>
      </c>
      <c r="H1314" s="218"/>
    </row>
    <row r="1315" spans="1:8">
      <c r="A1315" s="261" t="s">
        <v>19</v>
      </c>
      <c r="B1315" s="243" t="s">
        <v>5</v>
      </c>
      <c r="E1315" s="252"/>
      <c r="F1315" s="253"/>
      <c r="G1315" s="394"/>
      <c r="H1315" s="218"/>
    </row>
    <row r="1316" spans="1:8">
      <c r="A1316" s="1144" t="s">
        <v>2176</v>
      </c>
      <c r="B1316" s="1144"/>
      <c r="C1316" s="1144"/>
      <c r="D1316" s="1144"/>
      <c r="E1316" s="1144"/>
      <c r="F1316" s="1144"/>
      <c r="G1316" s="394"/>
      <c r="H1316" s="218"/>
    </row>
    <row r="1317" spans="1:8">
      <c r="A1317" s="261" t="s">
        <v>20</v>
      </c>
      <c r="B1317" s="243" t="s">
        <v>181</v>
      </c>
      <c r="E1317" s="252"/>
      <c r="F1317" s="253"/>
      <c r="G1317" s="394"/>
      <c r="H1317" s="218"/>
    </row>
    <row r="1318" spans="1:8">
      <c r="A1318" s="1146" t="s">
        <v>2180</v>
      </c>
      <c r="B1318" s="1146"/>
      <c r="C1318" s="1146"/>
      <c r="D1318" s="1146"/>
      <c r="E1318" s="1146"/>
      <c r="F1318" s="1146"/>
      <c r="G1318" s="395">
        <f>SUM(G1317)</f>
        <v>0</v>
      </c>
    </row>
    <row r="1319" spans="1:8">
      <c r="A1319" s="375" t="s">
        <v>21</v>
      </c>
      <c r="B1319" s="1145" t="s">
        <v>1111</v>
      </c>
      <c r="C1319" s="1145"/>
      <c r="D1319" s="1145"/>
      <c r="E1319" s="1145"/>
      <c r="F1319" s="1145"/>
      <c r="G1319" s="395">
        <f>SUM(G1311:G1318)/2</f>
        <v>138000</v>
      </c>
    </row>
    <row r="1320" spans="1:8">
      <c r="A1320" s="375" t="s">
        <v>22</v>
      </c>
      <c r="B1320" s="1145" t="s">
        <v>1112</v>
      </c>
      <c r="C1320" s="1145"/>
      <c r="D1320" s="1145"/>
      <c r="E1320" s="1145"/>
      <c r="F1320" s="376">
        <v>0.1</v>
      </c>
      <c r="G1320" s="395">
        <f>G1319*F1320</f>
        <v>13800</v>
      </c>
    </row>
    <row r="1321" spans="1:8">
      <c r="A1321" s="375" t="s">
        <v>23</v>
      </c>
      <c r="B1321" s="1145" t="s">
        <v>184</v>
      </c>
      <c r="C1321" s="1145"/>
      <c r="D1321" s="1145"/>
      <c r="E1321" s="1145"/>
      <c r="F1321" s="1145"/>
      <c r="G1321" s="395">
        <f>G1319+G1320</f>
        <v>151800</v>
      </c>
    </row>
    <row r="1322" spans="1:8" s="226" customFormat="1">
      <c r="A1322" s="248"/>
      <c r="B1322" s="249"/>
      <c r="C1322" s="240"/>
      <c r="D1322" s="240"/>
      <c r="E1322" s="250"/>
      <c r="F1322" s="254"/>
      <c r="G1322" s="396"/>
      <c r="H1322" s="222"/>
    </row>
    <row r="1323" spans="1:8" s="371" customFormat="1">
      <c r="A1323" s="517" t="s">
        <v>604</v>
      </c>
      <c r="B1323" s="291" t="s">
        <v>605</v>
      </c>
      <c r="C1323" s="281"/>
      <c r="D1323" s="281"/>
      <c r="E1323" s="292"/>
      <c r="F1323" s="283"/>
      <c r="G1323" s="404"/>
      <c r="H1323" s="370"/>
    </row>
    <row r="1324" spans="1:8" ht="30">
      <c r="A1324" s="317" t="s">
        <v>73</v>
      </c>
      <c r="B1324" s="317" t="s">
        <v>74</v>
      </c>
      <c r="C1324" s="317" t="s">
        <v>166</v>
      </c>
      <c r="D1324" s="317" t="s">
        <v>78</v>
      </c>
      <c r="E1324" s="317" t="s">
        <v>167</v>
      </c>
      <c r="F1324" s="317" t="s">
        <v>168</v>
      </c>
      <c r="G1324" s="397" t="s">
        <v>169</v>
      </c>
      <c r="H1324" s="218"/>
    </row>
    <row r="1325" spans="1:8">
      <c r="A1325" s="261" t="s">
        <v>17</v>
      </c>
      <c r="B1325" s="243" t="s">
        <v>170</v>
      </c>
      <c r="E1325" s="252"/>
      <c r="F1325" s="253"/>
      <c r="G1325" s="394"/>
      <c r="H1325" s="218"/>
    </row>
    <row r="1326" spans="1:8">
      <c r="B1326" s="243" t="s">
        <v>1</v>
      </c>
      <c r="C1326" s="261" t="s">
        <v>336</v>
      </c>
      <c r="D1326" s="261" t="s">
        <v>31</v>
      </c>
      <c r="E1326" s="262">
        <v>0.15</v>
      </c>
      <c r="F1326" s="253">
        <f>VLOOKUP(B1326,'HSD PSPN,STR,ARS'!$C$6:F724,4,FALSE)</f>
        <v>100000</v>
      </c>
      <c r="G1326" s="394">
        <f>E1326*F1326</f>
        <v>15000</v>
      </c>
      <c r="H1326" s="218"/>
    </row>
    <row r="1327" spans="1:8">
      <c r="B1327" s="243" t="s">
        <v>4</v>
      </c>
      <c r="C1327" s="261" t="s">
        <v>339</v>
      </c>
      <c r="D1327" s="261" t="s">
        <v>31</v>
      </c>
      <c r="E1327" s="262">
        <v>1.4999999999999999E-2</v>
      </c>
      <c r="F1327" s="253">
        <f>VLOOKUP(B1327,'HSD PSPN,STR,ARS'!$C$6:F724,4,FALSE)</f>
        <v>200000</v>
      </c>
      <c r="G1327" s="394">
        <f>E1327*F1327</f>
        <v>3000</v>
      </c>
      <c r="H1327" s="218"/>
    </row>
    <row r="1328" spans="1:8">
      <c r="A1328" s="1144" t="s">
        <v>2171</v>
      </c>
      <c r="B1328" s="1144"/>
      <c r="C1328" s="1144"/>
      <c r="D1328" s="1144"/>
      <c r="E1328" s="1144"/>
      <c r="F1328" s="1144"/>
      <c r="G1328" s="398">
        <f>SUM(G1325:G1327)</f>
        <v>18000</v>
      </c>
      <c r="H1328" s="218"/>
    </row>
    <row r="1329" spans="1:8">
      <c r="A1329" s="261" t="s">
        <v>19</v>
      </c>
      <c r="B1329" s="243" t="s">
        <v>5</v>
      </c>
      <c r="E1329" s="252"/>
      <c r="F1329" s="253"/>
      <c r="G1329" s="394"/>
      <c r="H1329" s="218"/>
    </row>
    <row r="1330" spans="1:8">
      <c r="A1330" s="1144" t="s">
        <v>2176</v>
      </c>
      <c r="B1330" s="1144"/>
      <c r="C1330" s="1144"/>
      <c r="D1330" s="1144"/>
      <c r="E1330" s="1144"/>
      <c r="F1330" s="1144"/>
      <c r="G1330" s="394"/>
      <c r="H1330" s="218"/>
    </row>
    <row r="1331" spans="1:8">
      <c r="A1331" s="261" t="s">
        <v>20</v>
      </c>
      <c r="B1331" s="243" t="s">
        <v>181</v>
      </c>
      <c r="E1331" s="252"/>
      <c r="F1331" s="253"/>
      <c r="G1331" s="394"/>
      <c r="H1331" s="218"/>
    </row>
    <row r="1332" spans="1:8">
      <c r="A1332" s="1146" t="s">
        <v>2180</v>
      </c>
      <c r="B1332" s="1146"/>
      <c r="C1332" s="1146"/>
      <c r="D1332" s="1146"/>
      <c r="E1332" s="1146"/>
      <c r="F1332" s="1146"/>
      <c r="G1332" s="395">
        <f>SUM(G1331)</f>
        <v>0</v>
      </c>
    </row>
    <row r="1333" spans="1:8">
      <c r="A1333" s="375" t="s">
        <v>21</v>
      </c>
      <c r="B1333" s="1145" t="s">
        <v>1111</v>
      </c>
      <c r="C1333" s="1145"/>
      <c r="D1333" s="1145"/>
      <c r="E1333" s="1145"/>
      <c r="F1333" s="1145"/>
      <c r="G1333" s="395">
        <f>SUM(G1325:G1332)/2</f>
        <v>18000</v>
      </c>
    </row>
    <row r="1334" spans="1:8">
      <c r="A1334" s="375" t="s">
        <v>22</v>
      </c>
      <c r="B1334" s="1145" t="s">
        <v>1112</v>
      </c>
      <c r="C1334" s="1145"/>
      <c r="D1334" s="1145"/>
      <c r="E1334" s="1145"/>
      <c r="F1334" s="376">
        <v>0.1</v>
      </c>
      <c r="G1334" s="395">
        <f>G1333*F1334</f>
        <v>1800</v>
      </c>
    </row>
    <row r="1335" spans="1:8">
      <c r="A1335" s="375" t="s">
        <v>23</v>
      </c>
      <c r="B1335" s="1145" t="s">
        <v>184</v>
      </c>
      <c r="C1335" s="1145"/>
      <c r="D1335" s="1145"/>
      <c r="E1335" s="1145"/>
      <c r="F1335" s="1145"/>
      <c r="G1335" s="395">
        <f>G1333+G1334</f>
        <v>19800</v>
      </c>
    </row>
    <row r="1336" spans="1:8" s="226" customFormat="1">
      <c r="A1336" s="248"/>
      <c r="B1336" s="249"/>
      <c r="C1336" s="240"/>
      <c r="D1336" s="240"/>
      <c r="E1336" s="250"/>
      <c r="F1336" s="254"/>
      <c r="G1336" s="396"/>
      <c r="H1336" s="222"/>
    </row>
    <row r="1337" spans="1:8" s="226" customFormat="1">
      <c r="A1337" s="248"/>
      <c r="B1337" s="249"/>
      <c r="C1337" s="240"/>
      <c r="D1337" s="240"/>
      <c r="E1337" s="250"/>
      <c r="F1337" s="254"/>
      <c r="G1337" s="396"/>
      <c r="H1337" s="222"/>
    </row>
    <row r="1338" spans="1:8" s="226" customFormat="1">
      <c r="A1338" s="248" t="s">
        <v>606</v>
      </c>
      <c r="B1338" s="249" t="s">
        <v>513</v>
      </c>
      <c r="C1338" s="240"/>
      <c r="D1338" s="240"/>
      <c r="E1338" s="250"/>
      <c r="F1338" s="242"/>
      <c r="G1338" s="396"/>
      <c r="H1338" s="222"/>
    </row>
    <row r="1339" spans="1:8" s="226" customFormat="1">
      <c r="A1339" s="362" t="s">
        <v>607</v>
      </c>
      <c r="B1339" s="239" t="s">
        <v>608</v>
      </c>
      <c r="C1339" s="240"/>
      <c r="D1339" s="240"/>
      <c r="E1339" s="241"/>
      <c r="F1339" s="242"/>
      <c r="G1339" s="396"/>
      <c r="H1339" s="222"/>
    </row>
    <row r="1340" spans="1:8" ht="30">
      <c r="A1340" s="317" t="s">
        <v>73</v>
      </c>
      <c r="B1340" s="317" t="s">
        <v>74</v>
      </c>
      <c r="C1340" s="317" t="s">
        <v>166</v>
      </c>
      <c r="D1340" s="317" t="s">
        <v>78</v>
      </c>
      <c r="E1340" s="317" t="s">
        <v>167</v>
      </c>
      <c r="F1340" s="317" t="s">
        <v>168</v>
      </c>
      <c r="G1340" s="397" t="s">
        <v>169</v>
      </c>
      <c r="H1340" s="218"/>
    </row>
    <row r="1341" spans="1:8">
      <c r="A1341" s="261" t="s">
        <v>17</v>
      </c>
      <c r="B1341" s="243" t="s">
        <v>170</v>
      </c>
      <c r="E1341" s="252"/>
      <c r="F1341" s="253"/>
      <c r="G1341" s="394"/>
      <c r="H1341" s="218"/>
    </row>
    <row r="1342" spans="1:8">
      <c r="B1342" s="243" t="s">
        <v>1</v>
      </c>
      <c r="C1342" s="261" t="s">
        <v>336</v>
      </c>
      <c r="D1342" s="261" t="s">
        <v>31</v>
      </c>
      <c r="E1342" s="262">
        <v>0.24</v>
      </c>
      <c r="F1342" s="253">
        <f>VLOOKUP(B1342,'HSD PSPN,STR,ARS'!$C$6:F724,4,FALSE)</f>
        <v>100000</v>
      </c>
      <c r="G1342" s="394">
        <f>E1342*F1342</f>
        <v>24000</v>
      </c>
      <c r="H1342" s="218"/>
    </row>
    <row r="1343" spans="1:8">
      <c r="B1343" s="243" t="s">
        <v>4</v>
      </c>
      <c r="C1343" s="261" t="s">
        <v>339</v>
      </c>
      <c r="D1343" s="261" t="s">
        <v>31</v>
      </c>
      <c r="E1343" s="262">
        <v>2.4E-2</v>
      </c>
      <c r="F1343" s="253">
        <f>VLOOKUP(B1343,'HSD PSPN,STR,ARS'!$C$6:F724,4,FALSE)</f>
        <v>200000</v>
      </c>
      <c r="G1343" s="394">
        <f>E1343*F1343</f>
        <v>4800</v>
      </c>
      <c r="H1343" s="218"/>
    </row>
    <row r="1344" spans="1:8">
      <c r="A1344" s="1144" t="s">
        <v>2171</v>
      </c>
      <c r="B1344" s="1144"/>
      <c r="C1344" s="1144"/>
      <c r="D1344" s="1144"/>
      <c r="E1344" s="1144"/>
      <c r="F1344" s="1144"/>
      <c r="G1344" s="398">
        <f>SUM(G1342:G1343)</f>
        <v>28800</v>
      </c>
      <c r="H1344" s="218"/>
    </row>
    <row r="1345" spans="1:8">
      <c r="A1345" s="261" t="s">
        <v>19</v>
      </c>
      <c r="B1345" s="243" t="s">
        <v>5</v>
      </c>
      <c r="E1345" s="252"/>
      <c r="F1345" s="253"/>
      <c r="G1345" s="394"/>
      <c r="H1345" s="218"/>
    </row>
    <row r="1346" spans="1:8">
      <c r="A1346" s="1144" t="s">
        <v>2176</v>
      </c>
      <c r="B1346" s="1144"/>
      <c r="C1346" s="1144"/>
      <c r="D1346" s="1144"/>
      <c r="E1346" s="1144"/>
      <c r="F1346" s="1144"/>
      <c r="G1346" s="394">
        <f>SUM(G1345)</f>
        <v>0</v>
      </c>
      <c r="H1346" s="218"/>
    </row>
    <row r="1347" spans="1:8">
      <c r="A1347" s="261" t="s">
        <v>20</v>
      </c>
      <c r="B1347" s="243" t="s">
        <v>181</v>
      </c>
      <c r="E1347" s="252"/>
      <c r="F1347" s="253"/>
      <c r="G1347" s="394"/>
      <c r="H1347" s="218"/>
    </row>
    <row r="1348" spans="1:8">
      <c r="A1348" s="261"/>
      <c r="B1348" s="243" t="s">
        <v>609</v>
      </c>
      <c r="D1348" s="244" t="s">
        <v>275</v>
      </c>
      <c r="E1348" s="252">
        <v>2.5000000000000001E-2</v>
      </c>
      <c r="F1348" s="253">
        <f>VLOOKUP(B1348,'HSD PSPN,STR,ARS'!$C$6:F2766,4,FALSE)</f>
        <v>10000</v>
      </c>
      <c r="G1348" s="394">
        <f>E1348*F1348</f>
        <v>250</v>
      </c>
      <c r="H1348" s="218"/>
    </row>
    <row r="1349" spans="1:8">
      <c r="A1349" s="1146" t="s">
        <v>2180</v>
      </c>
      <c r="B1349" s="1146"/>
      <c r="C1349" s="1146"/>
      <c r="D1349" s="1146"/>
      <c r="E1349" s="1146"/>
      <c r="F1349" s="1146"/>
      <c r="G1349" s="399">
        <f>SUM(G1348)</f>
        <v>250</v>
      </c>
    </row>
    <row r="1350" spans="1:8">
      <c r="A1350" s="375" t="s">
        <v>21</v>
      </c>
      <c r="B1350" s="1145" t="s">
        <v>1111</v>
      </c>
      <c r="C1350" s="1145"/>
      <c r="D1350" s="1145"/>
      <c r="E1350" s="1145"/>
      <c r="F1350" s="1145"/>
      <c r="G1350" s="395">
        <f>SUM(G1342:G1349)/2</f>
        <v>29050</v>
      </c>
    </row>
    <row r="1351" spans="1:8">
      <c r="A1351" s="375" t="s">
        <v>22</v>
      </c>
      <c r="B1351" s="1145" t="s">
        <v>1112</v>
      </c>
      <c r="C1351" s="1145"/>
      <c r="D1351" s="1145"/>
      <c r="E1351" s="1145"/>
      <c r="F1351" s="376">
        <v>0.1</v>
      </c>
      <c r="G1351" s="395">
        <f>G1350*F1351</f>
        <v>2905</v>
      </c>
    </row>
    <row r="1352" spans="1:8">
      <c r="A1352" s="375" t="s">
        <v>23</v>
      </c>
      <c r="B1352" s="1145" t="s">
        <v>184</v>
      </c>
      <c r="C1352" s="1145"/>
      <c r="D1352" s="1145"/>
      <c r="E1352" s="1145"/>
      <c r="F1352" s="1145"/>
      <c r="G1352" s="395">
        <f>G1350+G1351</f>
        <v>31955</v>
      </c>
    </row>
    <row r="1353" spans="1:8" s="226" customFormat="1">
      <c r="A1353" s="248"/>
      <c r="B1353" s="249"/>
      <c r="C1353" s="240"/>
      <c r="D1353" s="240"/>
      <c r="E1353" s="250"/>
      <c r="F1353" s="242"/>
      <c r="G1353" s="396"/>
      <c r="H1353" s="222"/>
    </row>
    <row r="1354" spans="1:8" s="226" customFormat="1">
      <c r="A1354" s="362" t="s">
        <v>610</v>
      </c>
      <c r="B1354" s="239" t="s">
        <v>611</v>
      </c>
      <c r="C1354" s="240"/>
      <c r="D1354" s="240"/>
      <c r="E1354" s="241"/>
      <c r="F1354" s="242"/>
      <c r="G1354" s="396"/>
      <c r="H1354" s="222"/>
    </row>
    <row r="1355" spans="1:8" ht="30">
      <c r="A1355" s="317" t="s">
        <v>73</v>
      </c>
      <c r="B1355" s="317" t="s">
        <v>74</v>
      </c>
      <c r="C1355" s="317" t="s">
        <v>166</v>
      </c>
      <c r="D1355" s="317" t="s">
        <v>78</v>
      </c>
      <c r="E1355" s="317" t="s">
        <v>167</v>
      </c>
      <c r="F1355" s="317" t="s">
        <v>168</v>
      </c>
      <c r="G1355" s="397" t="s">
        <v>169</v>
      </c>
      <c r="H1355" s="218"/>
    </row>
    <row r="1356" spans="1:8">
      <c r="A1356" s="261" t="s">
        <v>17</v>
      </c>
      <c r="B1356" s="243" t="s">
        <v>170</v>
      </c>
      <c r="E1356" s="252"/>
      <c r="F1356" s="253"/>
      <c r="G1356" s="394"/>
      <c r="H1356" s="218"/>
    </row>
    <row r="1357" spans="1:8">
      <c r="B1357" s="243" t="s">
        <v>1</v>
      </c>
      <c r="C1357" s="261" t="s">
        <v>336</v>
      </c>
      <c r="D1357" s="261" t="s">
        <v>31</v>
      </c>
      <c r="E1357" s="262">
        <v>0.27</v>
      </c>
      <c r="F1357" s="253">
        <f>VLOOKUP(B1357,'HSD PSPN,STR,ARS'!$C$6:F724,4,FALSE)</f>
        <v>100000</v>
      </c>
      <c r="G1357" s="394">
        <f>E1357*F1357</f>
        <v>27000</v>
      </c>
      <c r="H1357" s="218"/>
    </row>
    <row r="1358" spans="1:8">
      <c r="B1358" s="243" t="s">
        <v>4</v>
      </c>
      <c r="C1358" s="261" t="s">
        <v>339</v>
      </c>
      <c r="D1358" s="261" t="s">
        <v>31</v>
      </c>
      <c r="E1358" s="262">
        <v>2.7E-2</v>
      </c>
      <c r="F1358" s="253">
        <f>VLOOKUP(B1358,'HSD PSPN,STR,ARS'!$C$6:F724,4,FALSE)</f>
        <v>200000</v>
      </c>
      <c r="G1358" s="394">
        <f>E1358*F1358</f>
        <v>5400</v>
      </c>
      <c r="H1358" s="218"/>
    </row>
    <row r="1359" spans="1:8">
      <c r="A1359" s="1144" t="s">
        <v>2171</v>
      </c>
      <c r="B1359" s="1144"/>
      <c r="C1359" s="1144"/>
      <c r="D1359" s="1144"/>
      <c r="E1359" s="1144"/>
      <c r="F1359" s="1144"/>
      <c r="G1359" s="398">
        <f>SUM(G1357:G1358)</f>
        <v>32400</v>
      </c>
      <c r="H1359" s="218"/>
    </row>
    <row r="1360" spans="1:8">
      <c r="A1360" s="261" t="s">
        <v>19</v>
      </c>
      <c r="B1360" s="243" t="s">
        <v>5</v>
      </c>
      <c r="E1360" s="252"/>
      <c r="F1360" s="253"/>
      <c r="G1360" s="394"/>
      <c r="H1360" s="218"/>
    </row>
    <row r="1361" spans="1:8">
      <c r="A1361" s="1144" t="s">
        <v>2176</v>
      </c>
      <c r="B1361" s="1144"/>
      <c r="C1361" s="1144"/>
      <c r="D1361" s="1144"/>
      <c r="E1361" s="1144"/>
      <c r="F1361" s="1144"/>
      <c r="G1361" s="394">
        <f>SUM(G1360)</f>
        <v>0</v>
      </c>
      <c r="H1361" s="218"/>
    </row>
    <row r="1362" spans="1:8">
      <c r="A1362" s="261" t="s">
        <v>20</v>
      </c>
      <c r="B1362" s="243" t="s">
        <v>181</v>
      </c>
      <c r="E1362" s="252"/>
      <c r="F1362" s="253"/>
      <c r="G1362" s="394"/>
      <c r="H1362" s="218"/>
    </row>
    <row r="1363" spans="1:8">
      <c r="A1363" s="261"/>
      <c r="B1363" s="243" t="s">
        <v>609</v>
      </c>
      <c r="D1363" s="244" t="s">
        <v>275</v>
      </c>
      <c r="E1363" s="252">
        <v>0.1</v>
      </c>
      <c r="F1363" s="253">
        <f>VLOOKUP(B1363,'HSD PSPN,STR,ARS'!$C$6:F2781,4,FALSE)</f>
        <v>10000</v>
      </c>
      <c r="G1363" s="394">
        <f>E1363*F1363</f>
        <v>1000</v>
      </c>
      <c r="H1363" s="218"/>
    </row>
    <row r="1364" spans="1:8">
      <c r="A1364" s="1146" t="s">
        <v>2180</v>
      </c>
      <c r="B1364" s="1146"/>
      <c r="C1364" s="1146"/>
      <c r="D1364" s="1146"/>
      <c r="E1364" s="1146"/>
      <c r="F1364" s="1146"/>
      <c r="G1364" s="399">
        <f>SUM(G1363)</f>
        <v>1000</v>
      </c>
    </row>
    <row r="1365" spans="1:8">
      <c r="A1365" s="375" t="s">
        <v>21</v>
      </c>
      <c r="B1365" s="1145" t="s">
        <v>1111</v>
      </c>
      <c r="C1365" s="1145"/>
      <c r="D1365" s="1145"/>
      <c r="E1365" s="1145"/>
      <c r="F1365" s="1145"/>
      <c r="G1365" s="395">
        <f>SUM(G1357:G1364)/2</f>
        <v>33400</v>
      </c>
    </row>
    <row r="1366" spans="1:8">
      <c r="A1366" s="375" t="s">
        <v>22</v>
      </c>
      <c r="B1366" s="1145" t="s">
        <v>1112</v>
      </c>
      <c r="C1366" s="1145"/>
      <c r="D1366" s="1145"/>
      <c r="E1366" s="1145"/>
      <c r="F1366" s="376">
        <v>0.1</v>
      </c>
      <c r="G1366" s="395">
        <f>G1365*F1366</f>
        <v>3340</v>
      </c>
    </row>
    <row r="1367" spans="1:8">
      <c r="A1367" s="375" t="s">
        <v>23</v>
      </c>
      <c r="B1367" s="1145" t="s">
        <v>184</v>
      </c>
      <c r="C1367" s="1145"/>
      <c r="D1367" s="1145"/>
      <c r="E1367" s="1145"/>
      <c r="F1367" s="1145"/>
      <c r="G1367" s="395">
        <f>G1365+G1366</f>
        <v>36740</v>
      </c>
    </row>
    <row r="1368" spans="1:8" s="226" customFormat="1">
      <c r="A1368" s="248"/>
      <c r="B1368" s="249"/>
      <c r="C1368" s="240"/>
      <c r="D1368" s="240"/>
      <c r="E1368" s="250"/>
      <c r="F1368" s="242"/>
      <c r="G1368" s="396"/>
      <c r="H1368" s="222"/>
    </row>
    <row r="1369" spans="1:8" s="226" customFormat="1">
      <c r="A1369" s="362" t="s">
        <v>612</v>
      </c>
      <c r="B1369" s="239" t="s">
        <v>613</v>
      </c>
      <c r="C1369" s="240"/>
      <c r="D1369" s="240"/>
      <c r="E1369" s="241"/>
      <c r="F1369" s="242"/>
      <c r="G1369" s="396"/>
      <c r="H1369" s="222"/>
    </row>
    <row r="1370" spans="1:8" ht="30">
      <c r="A1370" s="317" t="s">
        <v>73</v>
      </c>
      <c r="B1370" s="317" t="s">
        <v>74</v>
      </c>
      <c r="C1370" s="317" t="s">
        <v>166</v>
      </c>
      <c r="D1370" s="317" t="s">
        <v>78</v>
      </c>
      <c r="E1370" s="317" t="s">
        <v>167</v>
      </c>
      <c r="F1370" s="317" t="s">
        <v>168</v>
      </c>
      <c r="G1370" s="397" t="s">
        <v>169</v>
      </c>
      <c r="H1370" s="218"/>
    </row>
    <row r="1371" spans="1:8">
      <c r="A1371" s="261" t="s">
        <v>17</v>
      </c>
      <c r="B1371" s="243" t="s">
        <v>170</v>
      </c>
      <c r="E1371" s="252"/>
      <c r="F1371" s="253"/>
      <c r="G1371" s="394"/>
      <c r="H1371" s="218"/>
    </row>
    <row r="1372" spans="1:8">
      <c r="B1372" s="243" t="s">
        <v>1</v>
      </c>
      <c r="C1372" s="261" t="s">
        <v>336</v>
      </c>
      <c r="D1372" s="261" t="s">
        <v>31</v>
      </c>
      <c r="E1372" s="262">
        <v>0.29499999999999998</v>
      </c>
      <c r="F1372" s="253">
        <f>VLOOKUP(B1372,'HSD PSPN,STR,ARS'!$C$6:F724,4,FALSE)</f>
        <v>100000</v>
      </c>
      <c r="G1372" s="394">
        <f>E1372*F1372</f>
        <v>29500</v>
      </c>
      <c r="H1372" s="218"/>
    </row>
    <row r="1373" spans="1:8">
      <c r="B1373" s="243" t="s">
        <v>4</v>
      </c>
      <c r="C1373" s="261" t="s">
        <v>339</v>
      </c>
      <c r="D1373" s="261" t="s">
        <v>31</v>
      </c>
      <c r="E1373" s="262">
        <v>2.9499999999999998E-2</v>
      </c>
      <c r="F1373" s="253">
        <f>VLOOKUP(B1373,'HSD PSPN,STR,ARS'!$C$6:F724,4,FALSE)</f>
        <v>200000</v>
      </c>
      <c r="G1373" s="394">
        <f>E1373*F1373</f>
        <v>5900</v>
      </c>
      <c r="H1373" s="218"/>
    </row>
    <row r="1374" spans="1:8">
      <c r="A1374" s="1144" t="s">
        <v>2171</v>
      </c>
      <c r="B1374" s="1144"/>
      <c r="C1374" s="1144"/>
      <c r="D1374" s="1144"/>
      <c r="E1374" s="1144"/>
      <c r="F1374" s="1144"/>
      <c r="G1374" s="398">
        <f>SUM(G1372:G1373)</f>
        <v>35400</v>
      </c>
      <c r="H1374" s="218"/>
    </row>
    <row r="1375" spans="1:8">
      <c r="A1375" s="261" t="s">
        <v>19</v>
      </c>
      <c r="B1375" s="243" t="s">
        <v>5</v>
      </c>
      <c r="E1375" s="252"/>
      <c r="F1375" s="253"/>
      <c r="G1375" s="394"/>
      <c r="H1375" s="218"/>
    </row>
    <row r="1376" spans="1:8">
      <c r="A1376" s="1144" t="s">
        <v>2176</v>
      </c>
      <c r="B1376" s="1144"/>
      <c r="C1376" s="1144"/>
      <c r="D1376" s="1144"/>
      <c r="E1376" s="1144"/>
      <c r="F1376" s="1144"/>
      <c r="G1376" s="394">
        <f>SUM(G1375)</f>
        <v>0</v>
      </c>
      <c r="H1376" s="218"/>
    </row>
    <row r="1377" spans="1:8">
      <c r="A1377" s="261" t="s">
        <v>20</v>
      </c>
      <c r="B1377" s="243" t="s">
        <v>181</v>
      </c>
      <c r="E1377" s="252"/>
      <c r="F1377" s="253"/>
      <c r="G1377" s="394"/>
      <c r="H1377" s="218"/>
    </row>
    <row r="1378" spans="1:8">
      <c r="A1378" s="261"/>
      <c r="B1378" s="243" t="s">
        <v>616</v>
      </c>
      <c r="D1378" s="244" t="s">
        <v>275</v>
      </c>
      <c r="E1378" s="252">
        <v>4.4999999999999998E-2</v>
      </c>
      <c r="F1378" s="253">
        <f>VLOOKUP(B1378,'HSD PSPN,STR,ARS'!$C$6:F2796,4,FALSE)</f>
        <v>10000</v>
      </c>
      <c r="G1378" s="394">
        <f>E1378*F1378</f>
        <v>450</v>
      </c>
      <c r="H1378" s="218"/>
    </row>
    <row r="1379" spans="1:8">
      <c r="A1379" s="1146" t="s">
        <v>2180</v>
      </c>
      <c r="B1379" s="1146"/>
      <c r="C1379" s="1146"/>
      <c r="D1379" s="1146"/>
      <c r="E1379" s="1146"/>
      <c r="F1379" s="1146"/>
      <c r="G1379" s="399">
        <f>SUM(G1378)</f>
        <v>450</v>
      </c>
    </row>
    <row r="1380" spans="1:8">
      <c r="A1380" s="375" t="s">
        <v>21</v>
      </c>
      <c r="B1380" s="1145" t="s">
        <v>1111</v>
      </c>
      <c r="C1380" s="1145"/>
      <c r="D1380" s="1145"/>
      <c r="E1380" s="1145"/>
      <c r="F1380" s="1145"/>
      <c r="G1380" s="395">
        <f>SUM(G1372:G1379)/2</f>
        <v>35850</v>
      </c>
    </row>
    <row r="1381" spans="1:8">
      <c r="A1381" s="375" t="s">
        <v>22</v>
      </c>
      <c r="B1381" s="1145" t="s">
        <v>1112</v>
      </c>
      <c r="C1381" s="1145"/>
      <c r="D1381" s="1145"/>
      <c r="E1381" s="1145"/>
      <c r="F1381" s="376">
        <v>0.1</v>
      </c>
      <c r="G1381" s="395">
        <f>G1380*F1381</f>
        <v>3585</v>
      </c>
    </row>
    <row r="1382" spans="1:8">
      <c r="A1382" s="375" t="s">
        <v>23</v>
      </c>
      <c r="B1382" s="1145" t="s">
        <v>184</v>
      </c>
      <c r="C1382" s="1145"/>
      <c r="D1382" s="1145"/>
      <c r="E1382" s="1145"/>
      <c r="F1382" s="1145"/>
      <c r="G1382" s="395">
        <f>G1380+G1381</f>
        <v>39435</v>
      </c>
    </row>
    <row r="1383" spans="1:8" s="226" customFormat="1">
      <c r="A1383" s="248"/>
      <c r="B1383" s="249"/>
      <c r="C1383" s="240"/>
      <c r="D1383" s="240"/>
      <c r="E1383" s="250"/>
      <c r="F1383" s="242"/>
      <c r="G1383" s="396"/>
      <c r="H1383" s="222"/>
    </row>
    <row r="1384" spans="1:8" s="226" customFormat="1">
      <c r="A1384" s="362" t="s">
        <v>614</v>
      </c>
      <c r="B1384" s="239" t="s">
        <v>615</v>
      </c>
      <c r="C1384" s="240"/>
      <c r="D1384" s="240"/>
      <c r="E1384" s="241"/>
      <c r="F1384" s="242"/>
      <c r="G1384" s="396"/>
      <c r="H1384" s="222"/>
    </row>
    <row r="1385" spans="1:8" ht="30">
      <c r="A1385" s="317" t="s">
        <v>73</v>
      </c>
      <c r="B1385" s="317" t="s">
        <v>74</v>
      </c>
      <c r="C1385" s="317" t="s">
        <v>166</v>
      </c>
      <c r="D1385" s="317" t="s">
        <v>78</v>
      </c>
      <c r="E1385" s="317" t="s">
        <v>167</v>
      </c>
      <c r="F1385" s="317" t="s">
        <v>168</v>
      </c>
      <c r="G1385" s="397" t="s">
        <v>169</v>
      </c>
      <c r="H1385" s="218"/>
    </row>
    <row r="1386" spans="1:8">
      <c r="A1386" s="261" t="s">
        <v>17</v>
      </c>
      <c r="B1386" s="243" t="s">
        <v>170</v>
      </c>
      <c r="E1386" s="252"/>
      <c r="F1386" s="253"/>
      <c r="G1386" s="394"/>
      <c r="H1386" s="218"/>
    </row>
    <row r="1387" spans="1:8">
      <c r="B1387" s="243" t="s">
        <v>1</v>
      </c>
      <c r="C1387" s="261" t="s">
        <v>336</v>
      </c>
      <c r="D1387" s="261" t="s">
        <v>31</v>
      </c>
      <c r="E1387" s="262">
        <v>0.02</v>
      </c>
      <c r="F1387" s="253">
        <f>VLOOKUP(B1387,'HSD PSPN,STR,ARS'!$C$6:F724,4,FALSE)</f>
        <v>100000</v>
      </c>
      <c r="G1387" s="394">
        <f>E1387*F1387</f>
        <v>2000</v>
      </c>
      <c r="H1387" s="218"/>
    </row>
    <row r="1388" spans="1:8">
      <c r="B1388" s="243" t="s">
        <v>4</v>
      </c>
      <c r="C1388" s="261" t="s">
        <v>339</v>
      </c>
      <c r="D1388" s="261" t="s">
        <v>31</v>
      </c>
      <c r="E1388" s="262">
        <v>2E-3</v>
      </c>
      <c r="F1388" s="253">
        <f>VLOOKUP(B1388,'HSD PSPN,STR,ARS'!$C$6:F724,4,FALSE)</f>
        <v>200000</v>
      </c>
      <c r="G1388" s="394">
        <f>E1388*F1388</f>
        <v>400</v>
      </c>
      <c r="H1388" s="218"/>
    </row>
    <row r="1389" spans="1:8">
      <c r="A1389" s="1144" t="s">
        <v>2171</v>
      </c>
      <c r="B1389" s="1144"/>
      <c r="C1389" s="1144"/>
      <c r="D1389" s="1144"/>
      <c r="E1389" s="1144"/>
      <c r="F1389" s="1144"/>
      <c r="G1389" s="398">
        <f>SUM(G1387:G1388)</f>
        <v>2400</v>
      </c>
      <c r="H1389" s="218"/>
    </row>
    <row r="1390" spans="1:8">
      <c r="A1390" s="261" t="s">
        <v>19</v>
      </c>
      <c r="B1390" s="243" t="s">
        <v>5</v>
      </c>
      <c r="E1390" s="252"/>
      <c r="F1390" s="253"/>
      <c r="G1390" s="394"/>
      <c r="H1390" s="218"/>
    </row>
    <row r="1391" spans="1:8">
      <c r="A1391" s="1144" t="s">
        <v>2176</v>
      </c>
      <c r="B1391" s="1144"/>
      <c r="C1391" s="1144"/>
      <c r="D1391" s="1144"/>
      <c r="E1391" s="1144"/>
      <c r="F1391" s="1144"/>
      <c r="G1391" s="394">
        <f>SUM(G1390)</f>
        <v>0</v>
      </c>
      <c r="H1391" s="218"/>
    </row>
    <row r="1392" spans="1:8">
      <c r="A1392" s="261" t="s">
        <v>20</v>
      </c>
      <c r="B1392" s="243" t="s">
        <v>181</v>
      </c>
      <c r="E1392" s="252"/>
      <c r="F1392" s="253"/>
      <c r="G1392" s="394"/>
      <c r="H1392" s="218"/>
    </row>
    <row r="1393" spans="1:8">
      <c r="A1393" s="261"/>
      <c r="B1393" s="243" t="s">
        <v>616</v>
      </c>
      <c r="D1393" s="244" t="s">
        <v>275</v>
      </c>
      <c r="E1393" s="252">
        <v>0.01</v>
      </c>
      <c r="F1393" s="253">
        <f>VLOOKUP(B1393,'HSD PSPN,STR,ARS'!$C$6:F2811,4,FALSE)</f>
        <v>10000</v>
      </c>
      <c r="G1393" s="394">
        <f>E1393*F1393</f>
        <v>100</v>
      </c>
      <c r="H1393" s="218"/>
    </row>
    <row r="1394" spans="1:8">
      <c r="A1394" s="1146" t="s">
        <v>2180</v>
      </c>
      <c r="B1394" s="1146"/>
      <c r="C1394" s="1146"/>
      <c r="D1394" s="1146"/>
      <c r="E1394" s="1146"/>
      <c r="F1394" s="1146"/>
      <c r="G1394" s="399">
        <f>SUM(G1393)</f>
        <v>100</v>
      </c>
    </row>
    <row r="1395" spans="1:8">
      <c r="A1395" s="375" t="s">
        <v>21</v>
      </c>
      <c r="B1395" s="1145" t="s">
        <v>1111</v>
      </c>
      <c r="C1395" s="1145"/>
      <c r="D1395" s="1145"/>
      <c r="E1395" s="1145"/>
      <c r="F1395" s="1145"/>
      <c r="G1395" s="395">
        <f>SUM(G1387:G1394)/2</f>
        <v>2500</v>
      </c>
    </row>
    <row r="1396" spans="1:8">
      <c r="A1396" s="375" t="s">
        <v>22</v>
      </c>
      <c r="B1396" s="1145" t="s">
        <v>1112</v>
      </c>
      <c r="C1396" s="1145"/>
      <c r="D1396" s="1145"/>
      <c r="E1396" s="1145"/>
      <c r="F1396" s="376">
        <v>0.1</v>
      </c>
      <c r="G1396" s="395">
        <f>G1395*F1396</f>
        <v>250</v>
      </c>
    </row>
    <row r="1397" spans="1:8">
      <c r="A1397" s="375" t="s">
        <v>23</v>
      </c>
      <c r="B1397" s="1145" t="s">
        <v>184</v>
      </c>
      <c r="C1397" s="1145"/>
      <c r="D1397" s="1145"/>
      <c r="E1397" s="1145"/>
      <c r="F1397" s="1145"/>
      <c r="G1397" s="395">
        <f>G1395+G1396</f>
        <v>2750</v>
      </c>
    </row>
    <row r="1398" spans="1:8" s="226" customFormat="1">
      <c r="A1398" s="248"/>
      <c r="B1398" s="249"/>
      <c r="C1398" s="240"/>
      <c r="D1398" s="240"/>
      <c r="E1398" s="250"/>
      <c r="F1398" s="242"/>
      <c r="G1398" s="396"/>
      <c r="H1398" s="222"/>
    </row>
    <row r="1399" spans="1:8" s="364" customFormat="1" ht="15.75">
      <c r="A1399" s="328" t="s">
        <v>2164</v>
      </c>
      <c r="B1399" s="329"/>
      <c r="C1399" s="330"/>
      <c r="D1399" s="330"/>
      <c r="E1399" s="331"/>
      <c r="F1399" s="332"/>
      <c r="G1399" s="401"/>
      <c r="H1399" s="363"/>
    </row>
    <row r="1400" spans="1:8" s="364" customFormat="1" ht="15.75">
      <c r="A1400" s="328" t="s">
        <v>2165</v>
      </c>
      <c r="B1400" s="329"/>
      <c r="C1400" s="330"/>
      <c r="D1400" s="330"/>
      <c r="E1400" s="331"/>
      <c r="F1400" s="332"/>
      <c r="G1400" s="401"/>
      <c r="H1400" s="363"/>
    </row>
    <row r="1401" spans="1:8" s="371" customFormat="1">
      <c r="A1401" s="891" t="s">
        <v>621</v>
      </c>
      <c r="B1401" s="1049" t="s">
        <v>622</v>
      </c>
      <c r="C1401" s="281"/>
      <c r="D1401" s="281"/>
      <c r="E1401" s="282"/>
      <c r="F1401" s="283"/>
      <c r="G1401" s="404"/>
      <c r="H1401" s="370"/>
    </row>
    <row r="1402" spans="1:8" s="226" customFormat="1">
      <c r="A1402" s="240"/>
      <c r="B1402" s="362" t="s">
        <v>205</v>
      </c>
      <c r="C1402" s="240"/>
      <c r="D1402" s="240"/>
      <c r="E1402" s="241"/>
      <c r="F1402" s="242"/>
      <c r="G1402" s="396"/>
      <c r="H1402" s="222"/>
    </row>
    <row r="1403" spans="1:8" ht="30">
      <c r="A1403" s="317" t="s">
        <v>73</v>
      </c>
      <c r="B1403" s="317" t="s">
        <v>74</v>
      </c>
      <c r="C1403" s="317" t="s">
        <v>166</v>
      </c>
      <c r="D1403" s="317" t="s">
        <v>78</v>
      </c>
      <c r="E1403" s="317" t="s">
        <v>167</v>
      </c>
      <c r="F1403" s="317" t="s">
        <v>168</v>
      </c>
      <c r="G1403" s="397" t="s">
        <v>169</v>
      </c>
      <c r="H1403" s="218"/>
    </row>
    <row r="1404" spans="1:8">
      <c r="A1404" s="261" t="s">
        <v>17</v>
      </c>
      <c r="B1404" s="243" t="s">
        <v>170</v>
      </c>
      <c r="E1404" s="252"/>
      <c r="F1404" s="253"/>
      <c r="G1404" s="394"/>
      <c r="H1404" s="218"/>
    </row>
    <row r="1405" spans="1:8">
      <c r="B1405" s="243" t="s">
        <v>1</v>
      </c>
      <c r="C1405" s="261" t="s">
        <v>336</v>
      </c>
      <c r="D1405" s="261" t="s">
        <v>31</v>
      </c>
      <c r="E1405" s="262">
        <v>0.5</v>
      </c>
      <c r="F1405" s="253">
        <f>VLOOKUP(B1405,'HSD PSPN,STR,ARS'!$C$6:F724,4,FALSE)</f>
        <v>100000</v>
      </c>
      <c r="G1405" s="394">
        <f>E1405*F1405</f>
        <v>50000</v>
      </c>
      <c r="H1405" s="218"/>
    </row>
    <row r="1406" spans="1:8">
      <c r="B1406" s="243" t="s">
        <v>4</v>
      </c>
      <c r="C1406" s="261" t="s">
        <v>339</v>
      </c>
      <c r="D1406" s="261" t="s">
        <v>31</v>
      </c>
      <c r="E1406" s="262">
        <v>2.5000000000000001E-2</v>
      </c>
      <c r="F1406" s="253">
        <f>VLOOKUP(B1406,'HSD PSPN,STR,ARS'!$C$6:F724,4,FALSE)</f>
        <v>200000</v>
      </c>
      <c r="G1406" s="394">
        <f>E1406*F1406</f>
        <v>5000</v>
      </c>
      <c r="H1406" s="218"/>
    </row>
    <row r="1407" spans="1:8">
      <c r="A1407" s="1144" t="s">
        <v>2171</v>
      </c>
      <c r="B1407" s="1144"/>
      <c r="C1407" s="1144"/>
      <c r="D1407" s="1144"/>
      <c r="E1407" s="1144"/>
      <c r="F1407" s="1144"/>
      <c r="G1407" s="398">
        <f>SUM(G1404:G1406)</f>
        <v>55000</v>
      </c>
      <c r="H1407" s="218"/>
    </row>
    <row r="1408" spans="1:8">
      <c r="A1408" s="261" t="s">
        <v>19</v>
      </c>
      <c r="B1408" s="243" t="s">
        <v>5</v>
      </c>
      <c r="E1408" s="252"/>
      <c r="F1408" s="253"/>
      <c r="G1408" s="394"/>
      <c r="H1408" s="218"/>
    </row>
    <row r="1409" spans="1:8">
      <c r="A1409" s="1144" t="s">
        <v>2176</v>
      </c>
      <c r="B1409" s="1144"/>
      <c r="C1409" s="1144"/>
      <c r="D1409" s="1144"/>
      <c r="E1409" s="1144"/>
      <c r="F1409" s="1144"/>
      <c r="G1409" s="394"/>
      <c r="H1409" s="218"/>
    </row>
    <row r="1410" spans="1:8">
      <c r="A1410" s="261" t="s">
        <v>20</v>
      </c>
      <c r="B1410" s="243" t="s">
        <v>181</v>
      </c>
      <c r="E1410" s="252"/>
      <c r="F1410" s="253"/>
      <c r="G1410" s="394"/>
      <c r="H1410" s="218"/>
    </row>
    <row r="1411" spans="1:8">
      <c r="A1411" s="1146" t="s">
        <v>2180</v>
      </c>
      <c r="B1411" s="1146"/>
      <c r="C1411" s="1146"/>
      <c r="D1411" s="1146"/>
      <c r="E1411" s="1146"/>
      <c r="F1411" s="1146"/>
      <c r="G1411" s="395">
        <f>SUM(G1410)</f>
        <v>0</v>
      </c>
    </row>
    <row r="1412" spans="1:8">
      <c r="A1412" s="375" t="s">
        <v>21</v>
      </c>
      <c r="B1412" s="1145" t="s">
        <v>1111</v>
      </c>
      <c r="C1412" s="1145"/>
      <c r="D1412" s="1145"/>
      <c r="E1412" s="1145"/>
      <c r="F1412" s="1145"/>
      <c r="G1412" s="395">
        <f>SUM(G1404:G1411)/2</f>
        <v>55000</v>
      </c>
    </row>
    <row r="1413" spans="1:8">
      <c r="A1413" s="375" t="s">
        <v>22</v>
      </c>
      <c r="B1413" s="1145" t="s">
        <v>1112</v>
      </c>
      <c r="C1413" s="1145"/>
      <c r="D1413" s="1145"/>
      <c r="E1413" s="1145"/>
      <c r="F1413" s="376">
        <v>0.1</v>
      </c>
      <c r="G1413" s="395">
        <f>G1412*F1413</f>
        <v>5500</v>
      </c>
    </row>
    <row r="1414" spans="1:8">
      <c r="A1414" s="375" t="s">
        <v>23</v>
      </c>
      <c r="B1414" s="1145" t="s">
        <v>184</v>
      </c>
      <c r="C1414" s="1145"/>
      <c r="D1414" s="1145"/>
      <c r="E1414" s="1145"/>
      <c r="F1414" s="1145"/>
      <c r="G1414" s="395">
        <f>G1412+G1413</f>
        <v>60500</v>
      </c>
    </row>
    <row r="1415" spans="1:8" s="226" customFormat="1">
      <c r="A1415" s="248"/>
      <c r="B1415" s="249"/>
      <c r="C1415" s="240"/>
      <c r="D1415" s="240"/>
      <c r="E1415" s="250"/>
      <c r="F1415" s="242"/>
      <c r="G1415" s="396"/>
      <c r="H1415" s="222"/>
    </row>
    <row r="1416" spans="1:8" s="371" customFormat="1">
      <c r="A1416" s="517" t="s">
        <v>623</v>
      </c>
      <c r="B1416" s="291" t="s">
        <v>624</v>
      </c>
      <c r="C1416" s="281"/>
      <c r="D1416" s="281"/>
      <c r="E1416" s="292"/>
      <c r="F1416" s="283"/>
      <c r="G1416" s="404"/>
      <c r="H1416" s="370"/>
    </row>
    <row r="1417" spans="1:8" s="285" customFormat="1" ht="30">
      <c r="A1417" s="518" t="s">
        <v>73</v>
      </c>
      <c r="B1417" s="518" t="s">
        <v>74</v>
      </c>
      <c r="C1417" s="518" t="s">
        <v>166</v>
      </c>
      <c r="D1417" s="518" t="s">
        <v>78</v>
      </c>
      <c r="E1417" s="518" t="s">
        <v>167</v>
      </c>
      <c r="F1417" s="518" t="s">
        <v>168</v>
      </c>
      <c r="G1417" s="519" t="s">
        <v>169</v>
      </c>
      <c r="H1417" s="284"/>
    </row>
    <row r="1418" spans="1:8" s="285" customFormat="1">
      <c r="A1418" s="520" t="s">
        <v>17</v>
      </c>
      <c r="B1418" s="521" t="s">
        <v>170</v>
      </c>
      <c r="C1418" s="354"/>
      <c r="D1418" s="354"/>
      <c r="E1418" s="355"/>
      <c r="F1418" s="522"/>
      <c r="G1418" s="405"/>
      <c r="H1418" s="284"/>
    </row>
    <row r="1419" spans="1:8" s="285" customFormat="1">
      <c r="A1419" s="354"/>
      <c r="B1419" s="521" t="s">
        <v>1</v>
      </c>
      <c r="C1419" s="520" t="s">
        <v>336</v>
      </c>
      <c r="D1419" s="520" t="s">
        <v>31</v>
      </c>
      <c r="E1419" s="523">
        <v>0.3</v>
      </c>
      <c r="F1419" s="522">
        <f>VLOOKUP(B1419,'HSD PSPN,STR,ARS'!$C$6:F724,4,FALSE)</f>
        <v>100000</v>
      </c>
      <c r="G1419" s="405">
        <f>E1419*F1419</f>
        <v>30000</v>
      </c>
      <c r="H1419" s="284"/>
    </row>
    <row r="1420" spans="1:8" s="285" customFormat="1">
      <c r="A1420" s="354"/>
      <c r="B1420" s="521" t="s">
        <v>4</v>
      </c>
      <c r="C1420" s="520" t="s">
        <v>339</v>
      </c>
      <c r="D1420" s="520" t="s">
        <v>31</v>
      </c>
      <c r="E1420" s="523">
        <v>1.4999999999999999E-2</v>
      </c>
      <c r="F1420" s="522">
        <f>VLOOKUP(B1420,'HSD PSPN,STR,ARS'!$C$6:F724,4,FALSE)</f>
        <v>200000</v>
      </c>
      <c r="G1420" s="405">
        <f>E1420*F1420</f>
        <v>3000</v>
      </c>
      <c r="H1420" s="284"/>
    </row>
    <row r="1421" spans="1:8" s="285" customFormat="1">
      <c r="A1421" s="1149" t="s">
        <v>2171</v>
      </c>
      <c r="B1421" s="1149"/>
      <c r="C1421" s="1149"/>
      <c r="D1421" s="1149"/>
      <c r="E1421" s="1149"/>
      <c r="F1421" s="1149"/>
      <c r="G1421" s="1046">
        <f>SUM(G1418:G1420)</f>
        <v>33000</v>
      </c>
      <c r="H1421" s="284"/>
    </row>
    <row r="1422" spans="1:8" s="285" customFormat="1">
      <c r="A1422" s="520" t="s">
        <v>19</v>
      </c>
      <c r="B1422" s="521" t="s">
        <v>5</v>
      </c>
      <c r="C1422" s="354"/>
      <c r="D1422" s="354"/>
      <c r="E1422" s="355"/>
      <c r="F1422" s="522"/>
      <c r="G1422" s="405"/>
      <c r="H1422" s="284"/>
    </row>
    <row r="1423" spans="1:8" s="285" customFormat="1">
      <c r="A1423" s="520"/>
      <c r="B1423" s="521" t="s">
        <v>55</v>
      </c>
      <c r="C1423" s="354"/>
      <c r="D1423" s="354" t="s">
        <v>342</v>
      </c>
      <c r="E1423" s="355">
        <v>1.2</v>
      </c>
      <c r="F1423" s="522">
        <f>VLOOKUP(B1423,'HSD PSPN,STR,ARS'!$C$6:F724,4,FALSE)</f>
        <v>10000</v>
      </c>
      <c r="G1423" s="405">
        <f>E1423*F1423</f>
        <v>12000</v>
      </c>
      <c r="H1423" s="284"/>
    </row>
    <row r="1424" spans="1:8" s="285" customFormat="1">
      <c r="A1424" s="1149" t="s">
        <v>2176</v>
      </c>
      <c r="B1424" s="1149"/>
      <c r="C1424" s="1149"/>
      <c r="D1424" s="1149"/>
      <c r="E1424" s="1149"/>
      <c r="F1424" s="1149"/>
      <c r="G1424" s="1046">
        <f>SUM(G1423)</f>
        <v>12000</v>
      </c>
      <c r="H1424" s="284"/>
    </row>
    <row r="1425" spans="1:8" s="285" customFormat="1">
      <c r="A1425" s="520" t="s">
        <v>20</v>
      </c>
      <c r="B1425" s="521" t="s">
        <v>181</v>
      </c>
      <c r="C1425" s="354"/>
      <c r="D1425" s="354"/>
      <c r="E1425" s="355"/>
      <c r="F1425" s="522"/>
      <c r="G1425" s="405"/>
      <c r="H1425" s="284"/>
    </row>
    <row r="1426" spans="1:8" s="285" customFormat="1">
      <c r="A1426" s="1154" t="s">
        <v>2180</v>
      </c>
      <c r="B1426" s="1154"/>
      <c r="C1426" s="1154"/>
      <c r="D1426" s="1154"/>
      <c r="E1426" s="1154"/>
      <c r="F1426" s="1154"/>
      <c r="G1426" s="1048">
        <f>SUM(G1425)</f>
        <v>0</v>
      </c>
    </row>
    <row r="1427" spans="1:8" s="285" customFormat="1">
      <c r="A1427" s="938" t="s">
        <v>21</v>
      </c>
      <c r="B1427" s="1153" t="s">
        <v>1111</v>
      </c>
      <c r="C1427" s="1153"/>
      <c r="D1427" s="1153"/>
      <c r="E1427" s="1153"/>
      <c r="F1427" s="1153"/>
      <c r="G1427" s="1048">
        <f>SUM(G1419:G1426)/2</f>
        <v>45000</v>
      </c>
    </row>
    <row r="1428" spans="1:8" s="285" customFormat="1">
      <c r="A1428" s="938" t="s">
        <v>22</v>
      </c>
      <c r="B1428" s="1153" t="s">
        <v>1112</v>
      </c>
      <c r="C1428" s="1153"/>
      <c r="D1428" s="1153"/>
      <c r="E1428" s="1153"/>
      <c r="F1428" s="939">
        <v>0.1</v>
      </c>
      <c r="G1428" s="1048">
        <f>G1427*F1428</f>
        <v>4500</v>
      </c>
    </row>
    <row r="1429" spans="1:8" s="285" customFormat="1">
      <c r="A1429" s="938" t="s">
        <v>23</v>
      </c>
      <c r="B1429" s="1153" t="s">
        <v>184</v>
      </c>
      <c r="C1429" s="1153"/>
      <c r="D1429" s="1153"/>
      <c r="E1429" s="1153"/>
      <c r="F1429" s="1153"/>
      <c r="G1429" s="1048">
        <f>G1427+G1428</f>
        <v>49500</v>
      </c>
    </row>
    <row r="1430" spans="1:8" s="226" customFormat="1">
      <c r="A1430" s="248"/>
      <c r="B1430" s="249"/>
      <c r="C1430" s="240"/>
      <c r="D1430" s="240"/>
      <c r="E1430" s="250"/>
      <c r="F1430" s="254"/>
      <c r="G1430" s="396"/>
      <c r="H1430" s="222"/>
    </row>
    <row r="1431" spans="1:8" s="226" customFormat="1">
      <c r="A1431" s="362" t="s">
        <v>625</v>
      </c>
      <c r="B1431" s="239" t="s">
        <v>626</v>
      </c>
      <c r="C1431" s="240"/>
      <c r="D1431" s="240"/>
      <c r="E1431" s="241"/>
      <c r="F1431" s="242"/>
      <c r="G1431" s="396"/>
      <c r="H1431" s="222"/>
    </row>
    <row r="1432" spans="1:8" ht="30">
      <c r="A1432" s="317" t="s">
        <v>73</v>
      </c>
      <c r="B1432" s="317" t="s">
        <v>74</v>
      </c>
      <c r="C1432" s="317" t="s">
        <v>166</v>
      </c>
      <c r="D1432" s="317" t="s">
        <v>78</v>
      </c>
      <c r="E1432" s="317" t="s">
        <v>167</v>
      </c>
      <c r="F1432" s="317" t="s">
        <v>168</v>
      </c>
      <c r="G1432" s="397" t="s">
        <v>169</v>
      </c>
      <c r="H1432" s="218"/>
    </row>
    <row r="1433" spans="1:8">
      <c r="A1433" s="261" t="s">
        <v>17</v>
      </c>
      <c r="B1433" s="243" t="s">
        <v>170</v>
      </c>
      <c r="E1433" s="252"/>
      <c r="F1433" s="253"/>
      <c r="G1433" s="394"/>
      <c r="H1433" s="218"/>
    </row>
    <row r="1434" spans="1:8">
      <c r="B1434" s="243" t="s">
        <v>1</v>
      </c>
      <c r="C1434" s="261" t="s">
        <v>336</v>
      </c>
      <c r="D1434" s="261" t="s">
        <v>31</v>
      </c>
      <c r="E1434" s="262">
        <v>6.5000000000000002E-2</v>
      </c>
      <c r="F1434" s="253">
        <f>VLOOKUP(B1434,'HSD PSPN,STR,ARS'!$C$6:F724,4,FALSE)</f>
        <v>100000</v>
      </c>
      <c r="G1434" s="394">
        <f>E1434*F1434</f>
        <v>6500</v>
      </c>
      <c r="H1434" s="218"/>
    </row>
    <row r="1435" spans="1:8">
      <c r="B1435" s="243" t="s">
        <v>4</v>
      </c>
      <c r="C1435" s="261" t="s">
        <v>339</v>
      </c>
      <c r="D1435" s="261" t="s">
        <v>31</v>
      </c>
      <c r="E1435" s="262">
        <v>6.4999999999999997E-3</v>
      </c>
      <c r="F1435" s="253">
        <f>VLOOKUP(B1435,'HSD PSPN,STR,ARS'!$C$6:F724,4,FALSE)</f>
        <v>200000</v>
      </c>
      <c r="G1435" s="394">
        <f>E1435*F1435</f>
        <v>1300</v>
      </c>
      <c r="H1435" s="218"/>
    </row>
    <row r="1436" spans="1:8">
      <c r="A1436" s="1144" t="s">
        <v>2171</v>
      </c>
      <c r="B1436" s="1144"/>
      <c r="C1436" s="1144"/>
      <c r="D1436" s="1144"/>
      <c r="E1436" s="1144"/>
      <c r="F1436" s="1144"/>
      <c r="G1436" s="398">
        <f>SUM(G1433:G1435)</f>
        <v>7800</v>
      </c>
      <c r="H1436" s="218"/>
    </row>
    <row r="1437" spans="1:8">
      <c r="A1437" s="261" t="s">
        <v>19</v>
      </c>
      <c r="B1437" s="243" t="s">
        <v>5</v>
      </c>
      <c r="E1437" s="252"/>
      <c r="F1437" s="253"/>
      <c r="G1437" s="394"/>
      <c r="H1437" s="218"/>
    </row>
    <row r="1438" spans="1:8">
      <c r="A1438" s="261"/>
      <c r="B1438" s="243" t="s">
        <v>55</v>
      </c>
      <c r="D1438" s="244" t="s">
        <v>342</v>
      </c>
      <c r="E1438" s="252">
        <v>1.2</v>
      </c>
      <c r="F1438" s="253">
        <f>VLOOKUP(B1438,'HSD PSPN,STR,ARS'!$C$6:F724,4,FALSE)</f>
        <v>10000</v>
      </c>
      <c r="G1438" s="394">
        <f>E1438*F1438</f>
        <v>12000</v>
      </c>
      <c r="H1438" s="218"/>
    </row>
    <row r="1439" spans="1:8">
      <c r="A1439" s="1144" t="s">
        <v>2176</v>
      </c>
      <c r="B1439" s="1144"/>
      <c r="C1439" s="1144"/>
      <c r="D1439" s="1144"/>
      <c r="E1439" s="1144"/>
      <c r="F1439" s="1144"/>
      <c r="G1439" s="398">
        <f>SUM(G1438)</f>
        <v>12000</v>
      </c>
      <c r="H1439" s="218"/>
    </row>
    <row r="1440" spans="1:8">
      <c r="A1440" s="261" t="s">
        <v>20</v>
      </c>
      <c r="B1440" s="243" t="s">
        <v>181</v>
      </c>
      <c r="E1440" s="252"/>
      <c r="F1440" s="253"/>
      <c r="G1440" s="394"/>
      <c r="H1440" s="218"/>
    </row>
    <row r="1441" spans="1:8">
      <c r="A1441" s="1146" t="s">
        <v>2180</v>
      </c>
      <c r="B1441" s="1146"/>
      <c r="C1441" s="1146"/>
      <c r="D1441" s="1146"/>
      <c r="E1441" s="1146"/>
      <c r="F1441" s="1146"/>
      <c r="G1441" s="395">
        <f>SUM(G1440)</f>
        <v>0</v>
      </c>
    </row>
    <row r="1442" spans="1:8">
      <c r="A1442" s="375" t="s">
        <v>21</v>
      </c>
      <c r="B1442" s="1145" t="s">
        <v>1111</v>
      </c>
      <c r="C1442" s="1145"/>
      <c r="D1442" s="1145"/>
      <c r="E1442" s="1145"/>
      <c r="F1442" s="1145"/>
      <c r="G1442" s="395">
        <f>SUM(G1434:G1441)/2</f>
        <v>19800</v>
      </c>
    </row>
    <row r="1443" spans="1:8">
      <c r="A1443" s="375" t="s">
        <v>22</v>
      </c>
      <c r="B1443" s="1145" t="s">
        <v>1112</v>
      </c>
      <c r="C1443" s="1145"/>
      <c r="D1443" s="1145"/>
      <c r="E1443" s="1145"/>
      <c r="F1443" s="376">
        <v>0.1</v>
      </c>
      <c r="G1443" s="395">
        <f>G1442*F1443</f>
        <v>1980</v>
      </c>
    </row>
    <row r="1444" spans="1:8">
      <c r="A1444" s="375" t="s">
        <v>23</v>
      </c>
      <c r="B1444" s="1145" t="s">
        <v>184</v>
      </c>
      <c r="C1444" s="1145"/>
      <c r="D1444" s="1145"/>
      <c r="E1444" s="1145"/>
      <c r="F1444" s="1145"/>
      <c r="G1444" s="395">
        <f>G1442+G1443</f>
        <v>21780</v>
      </c>
    </row>
    <row r="1445" spans="1:8" s="226" customFormat="1">
      <c r="A1445" s="248"/>
      <c r="B1445" s="249"/>
      <c r="C1445" s="240"/>
      <c r="D1445" s="240"/>
      <c r="E1445" s="250"/>
      <c r="F1445" s="254"/>
      <c r="G1445" s="396"/>
      <c r="H1445" s="222"/>
    </row>
    <row r="1446" spans="1:8" s="226" customFormat="1">
      <c r="A1446" s="362" t="s">
        <v>627</v>
      </c>
      <c r="B1446" s="239" t="s">
        <v>628</v>
      </c>
      <c r="C1446" s="240"/>
      <c r="D1446" s="240"/>
      <c r="E1446" s="241"/>
      <c r="F1446" s="242"/>
      <c r="G1446" s="396"/>
      <c r="H1446" s="222"/>
    </row>
    <row r="1447" spans="1:8" ht="30">
      <c r="A1447" s="317" t="s">
        <v>73</v>
      </c>
      <c r="B1447" s="317" t="s">
        <v>74</v>
      </c>
      <c r="C1447" s="317" t="s">
        <v>166</v>
      </c>
      <c r="D1447" s="317" t="s">
        <v>78</v>
      </c>
      <c r="E1447" s="317" t="s">
        <v>167</v>
      </c>
      <c r="F1447" s="317" t="s">
        <v>168</v>
      </c>
      <c r="G1447" s="397" t="s">
        <v>169</v>
      </c>
      <c r="H1447" s="218"/>
    </row>
    <row r="1448" spans="1:8">
      <c r="A1448" s="261" t="s">
        <v>17</v>
      </c>
      <c r="B1448" s="243" t="s">
        <v>170</v>
      </c>
      <c r="E1448" s="252"/>
      <c r="F1448" s="253"/>
      <c r="G1448" s="394"/>
      <c r="H1448" s="218"/>
    </row>
    <row r="1449" spans="1:8">
      <c r="B1449" s="243" t="s">
        <v>1</v>
      </c>
      <c r="C1449" s="261" t="s">
        <v>336</v>
      </c>
      <c r="D1449" s="261" t="s">
        <v>31</v>
      </c>
      <c r="E1449" s="262">
        <v>0.1</v>
      </c>
      <c r="F1449" s="253">
        <f>VLOOKUP(B1449,'HSD PSPN,STR,ARS'!$C$6:F724,4,FALSE)</f>
        <v>100000</v>
      </c>
      <c r="G1449" s="394">
        <f>E1449*F1449</f>
        <v>10000</v>
      </c>
      <c r="H1449" s="218"/>
    </row>
    <row r="1450" spans="1:8">
      <c r="B1450" s="243" t="s">
        <v>4</v>
      </c>
      <c r="C1450" s="261" t="s">
        <v>339</v>
      </c>
      <c r="D1450" s="261" t="s">
        <v>31</v>
      </c>
      <c r="E1450" s="262">
        <v>0.01</v>
      </c>
      <c r="F1450" s="253">
        <f>VLOOKUP(B1450,'HSD PSPN,STR,ARS'!$C$6:F724,4,FALSE)</f>
        <v>200000</v>
      </c>
      <c r="G1450" s="394">
        <f>E1450*F1450</f>
        <v>2000</v>
      </c>
      <c r="H1450" s="218"/>
    </row>
    <row r="1451" spans="1:8">
      <c r="A1451" s="1144" t="s">
        <v>2171</v>
      </c>
      <c r="B1451" s="1144"/>
      <c r="C1451" s="1144"/>
      <c r="D1451" s="1144"/>
      <c r="E1451" s="1144"/>
      <c r="F1451" s="1144"/>
      <c r="G1451" s="398">
        <f>SUM(G1448:G1450)</f>
        <v>12000</v>
      </c>
      <c r="H1451" s="218"/>
    </row>
    <row r="1452" spans="1:8">
      <c r="A1452" s="261" t="s">
        <v>19</v>
      </c>
      <c r="B1452" s="243" t="s">
        <v>5</v>
      </c>
      <c r="E1452" s="252"/>
      <c r="F1452" s="253"/>
      <c r="G1452" s="394"/>
      <c r="H1452" s="218"/>
    </row>
    <row r="1453" spans="1:8">
      <c r="A1453" s="261"/>
      <c r="B1453" s="243" t="s">
        <v>3601</v>
      </c>
      <c r="D1453" s="244" t="s">
        <v>342</v>
      </c>
      <c r="E1453" s="252">
        <v>1.4</v>
      </c>
      <c r="F1453" s="253">
        <f>VLOOKUP(B1453,'HSD PSPN,STR,ARS'!$C$6:F724,4,FALSE)</f>
        <v>10000</v>
      </c>
      <c r="G1453" s="394">
        <f>E1453*F1453</f>
        <v>14000</v>
      </c>
      <c r="H1453" s="218"/>
    </row>
    <row r="1454" spans="1:8">
      <c r="A1454" s="1144" t="s">
        <v>2176</v>
      </c>
      <c r="B1454" s="1144"/>
      <c r="C1454" s="1144"/>
      <c r="D1454" s="1144"/>
      <c r="E1454" s="1144"/>
      <c r="F1454" s="1144"/>
      <c r="G1454" s="398">
        <f>SUM(G1453)</f>
        <v>14000</v>
      </c>
      <c r="H1454" s="218"/>
    </row>
    <row r="1455" spans="1:8">
      <c r="A1455" s="261" t="s">
        <v>20</v>
      </c>
      <c r="B1455" s="243" t="s">
        <v>181</v>
      </c>
      <c r="E1455" s="252"/>
      <c r="F1455" s="253"/>
      <c r="G1455" s="394"/>
      <c r="H1455" s="218"/>
    </row>
    <row r="1456" spans="1:8">
      <c r="A1456" s="1146" t="s">
        <v>2180</v>
      </c>
      <c r="B1456" s="1146"/>
      <c r="C1456" s="1146"/>
      <c r="D1456" s="1146"/>
      <c r="E1456" s="1146"/>
      <c r="F1456" s="1146"/>
      <c r="G1456" s="395">
        <f>SUM(G1455)</f>
        <v>0</v>
      </c>
    </row>
    <row r="1457" spans="1:8">
      <c r="A1457" s="375" t="s">
        <v>21</v>
      </c>
      <c r="B1457" s="1145" t="s">
        <v>1111</v>
      </c>
      <c r="C1457" s="1145"/>
      <c r="D1457" s="1145"/>
      <c r="E1457" s="1145"/>
      <c r="F1457" s="1145"/>
      <c r="G1457" s="395">
        <f>SUM(G1449:G1456)/2</f>
        <v>26000</v>
      </c>
    </row>
    <row r="1458" spans="1:8">
      <c r="A1458" s="375" t="s">
        <v>22</v>
      </c>
      <c r="B1458" s="1145" t="s">
        <v>1112</v>
      </c>
      <c r="C1458" s="1145"/>
      <c r="D1458" s="1145"/>
      <c r="E1458" s="1145"/>
      <c r="F1458" s="376">
        <v>0.1</v>
      </c>
      <c r="G1458" s="395">
        <f>G1457*F1458</f>
        <v>2600</v>
      </c>
    </row>
    <row r="1459" spans="1:8">
      <c r="A1459" s="375" t="s">
        <v>23</v>
      </c>
      <c r="B1459" s="1145" t="s">
        <v>184</v>
      </c>
      <c r="C1459" s="1145"/>
      <c r="D1459" s="1145"/>
      <c r="E1459" s="1145"/>
      <c r="F1459" s="1145"/>
      <c r="G1459" s="395">
        <f>G1457+G1458</f>
        <v>28600</v>
      </c>
    </row>
    <row r="1460" spans="1:8" s="226" customFormat="1">
      <c r="A1460" s="248"/>
      <c r="B1460" s="249"/>
      <c r="C1460" s="240"/>
      <c r="D1460" s="240"/>
      <c r="E1460" s="250"/>
      <c r="F1460" s="254"/>
      <c r="G1460" s="396"/>
      <c r="H1460" s="222"/>
    </row>
    <row r="1461" spans="1:8" s="226" customFormat="1">
      <c r="A1461" s="362" t="s">
        <v>629</v>
      </c>
      <c r="B1461" s="239" t="s">
        <v>630</v>
      </c>
      <c r="C1461" s="240"/>
      <c r="D1461" s="240"/>
      <c r="E1461" s="241"/>
      <c r="F1461" s="242"/>
      <c r="G1461" s="396"/>
      <c r="H1461" s="222"/>
    </row>
    <row r="1462" spans="1:8" ht="30">
      <c r="A1462" s="317" t="s">
        <v>73</v>
      </c>
      <c r="B1462" s="317" t="s">
        <v>74</v>
      </c>
      <c r="C1462" s="317" t="s">
        <v>166</v>
      </c>
      <c r="D1462" s="317" t="s">
        <v>78</v>
      </c>
      <c r="E1462" s="317" t="s">
        <v>167</v>
      </c>
      <c r="F1462" s="317" t="s">
        <v>168</v>
      </c>
      <c r="G1462" s="397" t="s">
        <v>169</v>
      </c>
      <c r="H1462" s="218"/>
    </row>
    <row r="1463" spans="1:8">
      <c r="A1463" s="261" t="s">
        <v>17</v>
      </c>
      <c r="B1463" s="243" t="s">
        <v>170</v>
      </c>
      <c r="E1463" s="252"/>
      <c r="F1463" s="253"/>
      <c r="G1463" s="394"/>
      <c r="H1463" s="218"/>
    </row>
    <row r="1464" spans="1:8">
      <c r="B1464" s="243" t="s">
        <v>1</v>
      </c>
      <c r="C1464" s="261" t="s">
        <v>336</v>
      </c>
      <c r="D1464" s="261" t="s">
        <v>31</v>
      </c>
      <c r="E1464" s="262">
        <v>0.125</v>
      </c>
      <c r="F1464" s="253">
        <f>VLOOKUP(B1464,'HSD PSPN,STR,ARS'!$C$6:F724,4,FALSE)</f>
        <v>100000</v>
      </c>
      <c r="G1464" s="394">
        <f>E1464*F1464</f>
        <v>12500</v>
      </c>
      <c r="H1464" s="218"/>
    </row>
    <row r="1465" spans="1:8">
      <c r="B1465" s="243" t="s">
        <v>4</v>
      </c>
      <c r="C1465" s="261" t="s">
        <v>339</v>
      </c>
      <c r="D1465" s="261" t="s">
        <v>31</v>
      </c>
      <c r="E1465" s="262">
        <v>1.2500000000000001E-2</v>
      </c>
      <c r="F1465" s="253">
        <f>VLOOKUP(B1465,'HSD PSPN,STR,ARS'!$C$6:F724,4,FALSE)</f>
        <v>200000</v>
      </c>
      <c r="G1465" s="394">
        <f>E1465*F1465</f>
        <v>2500</v>
      </c>
      <c r="H1465" s="218"/>
    </row>
    <row r="1466" spans="1:8">
      <c r="A1466" s="1144" t="s">
        <v>2171</v>
      </c>
      <c r="B1466" s="1144"/>
      <c r="C1466" s="1144"/>
      <c r="D1466" s="1144"/>
      <c r="E1466" s="1144"/>
      <c r="F1466" s="1144"/>
      <c r="G1466" s="398">
        <f>SUM(G1463:G1465)</f>
        <v>15000</v>
      </c>
      <c r="H1466" s="218"/>
    </row>
    <row r="1467" spans="1:8">
      <c r="A1467" s="261" t="s">
        <v>19</v>
      </c>
      <c r="B1467" s="243" t="s">
        <v>5</v>
      </c>
      <c r="E1467" s="252"/>
      <c r="F1467" s="253"/>
      <c r="G1467" s="394"/>
      <c r="H1467" s="218"/>
    </row>
    <row r="1468" spans="1:8">
      <c r="A1468" s="261"/>
      <c r="B1468" s="243" t="s">
        <v>207</v>
      </c>
      <c r="D1468" s="244" t="s">
        <v>342</v>
      </c>
      <c r="E1468" s="252">
        <v>1.62</v>
      </c>
      <c r="F1468" s="253">
        <f>VLOOKUP(B1468,'HSD PSPN,STR,ARS'!$C$6:F724,4,FALSE)</f>
        <v>10000</v>
      </c>
      <c r="G1468" s="394">
        <f>E1468*F1468</f>
        <v>16200.000000000002</v>
      </c>
      <c r="H1468" s="218"/>
    </row>
    <row r="1469" spans="1:8">
      <c r="A1469" s="1144" t="s">
        <v>2176</v>
      </c>
      <c r="B1469" s="1144"/>
      <c r="C1469" s="1144"/>
      <c r="D1469" s="1144"/>
      <c r="E1469" s="1144"/>
      <c r="F1469" s="1144"/>
      <c r="G1469" s="398">
        <f>SUM(G1468)</f>
        <v>16200.000000000002</v>
      </c>
      <c r="H1469" s="218"/>
    </row>
    <row r="1470" spans="1:8">
      <c r="A1470" s="261" t="s">
        <v>20</v>
      </c>
      <c r="B1470" s="243" t="s">
        <v>181</v>
      </c>
      <c r="E1470" s="252"/>
      <c r="F1470" s="253"/>
      <c r="G1470" s="394"/>
      <c r="H1470" s="218"/>
    </row>
    <row r="1471" spans="1:8">
      <c r="A1471" s="1146" t="s">
        <v>2180</v>
      </c>
      <c r="B1471" s="1146"/>
      <c r="C1471" s="1146"/>
      <c r="D1471" s="1146"/>
      <c r="E1471" s="1146"/>
      <c r="F1471" s="1146"/>
      <c r="G1471" s="395">
        <f>SUM(G1470)</f>
        <v>0</v>
      </c>
    </row>
    <row r="1472" spans="1:8">
      <c r="A1472" s="375" t="s">
        <v>21</v>
      </c>
      <c r="B1472" s="1145" t="s">
        <v>1111</v>
      </c>
      <c r="C1472" s="1145"/>
      <c r="D1472" s="1145"/>
      <c r="E1472" s="1145"/>
      <c r="F1472" s="1145"/>
      <c r="G1472" s="395">
        <f>SUM(G1464:G1471)/2</f>
        <v>31200</v>
      </c>
    </row>
    <row r="1473" spans="1:8">
      <c r="A1473" s="375" t="s">
        <v>22</v>
      </c>
      <c r="B1473" s="1145" t="s">
        <v>1112</v>
      </c>
      <c r="C1473" s="1145"/>
      <c r="D1473" s="1145"/>
      <c r="E1473" s="1145"/>
      <c r="F1473" s="376">
        <v>0.1</v>
      </c>
      <c r="G1473" s="395">
        <f>G1472*F1473</f>
        <v>3120</v>
      </c>
    </row>
    <row r="1474" spans="1:8">
      <c r="A1474" s="375" t="s">
        <v>23</v>
      </c>
      <c r="B1474" s="1145" t="s">
        <v>184</v>
      </c>
      <c r="C1474" s="1145"/>
      <c r="D1474" s="1145"/>
      <c r="E1474" s="1145"/>
      <c r="F1474" s="1145"/>
      <c r="G1474" s="395">
        <f>G1472+G1473</f>
        <v>34320</v>
      </c>
    </row>
    <row r="1475" spans="1:8" s="226" customFormat="1">
      <c r="A1475" s="248"/>
      <c r="B1475" s="249"/>
      <c r="C1475" s="240"/>
      <c r="D1475" s="240"/>
      <c r="E1475" s="250"/>
      <c r="F1475" s="254"/>
      <c r="G1475" s="396"/>
      <c r="H1475" s="222"/>
    </row>
    <row r="1476" spans="1:8" s="226" customFormat="1">
      <c r="A1476" s="362" t="s">
        <v>631</v>
      </c>
      <c r="B1476" s="239" t="s">
        <v>632</v>
      </c>
      <c r="C1476" s="240"/>
      <c r="D1476" s="240"/>
      <c r="E1476" s="241"/>
      <c r="F1476" s="242"/>
      <c r="G1476" s="396"/>
      <c r="H1476" s="222"/>
    </row>
    <row r="1477" spans="1:8" ht="30">
      <c r="A1477" s="317" t="s">
        <v>73</v>
      </c>
      <c r="B1477" s="317" t="s">
        <v>74</v>
      </c>
      <c r="C1477" s="317" t="s">
        <v>166</v>
      </c>
      <c r="D1477" s="317" t="s">
        <v>78</v>
      </c>
      <c r="E1477" s="317" t="s">
        <v>167</v>
      </c>
      <c r="F1477" s="317" t="s">
        <v>168</v>
      </c>
      <c r="G1477" s="397" t="s">
        <v>169</v>
      </c>
      <c r="H1477" s="218"/>
    </row>
    <row r="1478" spans="1:8">
      <c r="A1478" s="261" t="s">
        <v>17</v>
      </c>
      <c r="B1478" s="243" t="s">
        <v>170</v>
      </c>
      <c r="E1478" s="252"/>
      <c r="F1478" s="253"/>
      <c r="G1478" s="394"/>
      <c r="H1478" s="218"/>
    </row>
    <row r="1479" spans="1:8">
      <c r="B1479" s="243" t="s">
        <v>1</v>
      </c>
      <c r="C1479" s="261" t="s">
        <v>336</v>
      </c>
      <c r="D1479" s="261" t="s">
        <v>31</v>
      </c>
      <c r="E1479" s="262">
        <v>0.3</v>
      </c>
      <c r="F1479" s="253">
        <f>VLOOKUP(B1479,'HSD PSPN,STR,ARS'!$C$6:F724,4,FALSE)</f>
        <v>100000</v>
      </c>
      <c r="G1479" s="394">
        <f>E1479*F1479</f>
        <v>30000</v>
      </c>
      <c r="H1479" s="218"/>
    </row>
    <row r="1480" spans="1:8">
      <c r="B1480" s="243" t="s">
        <v>4</v>
      </c>
      <c r="C1480" s="261" t="s">
        <v>339</v>
      </c>
      <c r="D1480" s="261" t="s">
        <v>31</v>
      </c>
      <c r="E1480" s="262">
        <v>1.4999999999999999E-2</v>
      </c>
      <c r="F1480" s="253">
        <f>VLOOKUP(B1480,'HSD PSPN,STR,ARS'!$C$6:F724,4,FALSE)</f>
        <v>200000</v>
      </c>
      <c r="G1480" s="394">
        <f>E1480*F1480</f>
        <v>3000</v>
      </c>
      <c r="H1480" s="218"/>
    </row>
    <row r="1481" spans="1:8">
      <c r="A1481" s="1144" t="s">
        <v>2171</v>
      </c>
      <c r="B1481" s="1144"/>
      <c r="C1481" s="1144"/>
      <c r="D1481" s="1144"/>
      <c r="E1481" s="1144"/>
      <c r="F1481" s="1144"/>
      <c r="G1481" s="398">
        <f>SUM(G1478:G1480)</f>
        <v>33000</v>
      </c>
      <c r="H1481" s="218"/>
    </row>
    <row r="1482" spans="1:8">
      <c r="A1482" s="261" t="s">
        <v>19</v>
      </c>
      <c r="B1482" s="243" t="s">
        <v>5</v>
      </c>
      <c r="E1482" s="252"/>
      <c r="F1482" s="253"/>
      <c r="G1482" s="394"/>
      <c r="H1482" s="218"/>
    </row>
    <row r="1483" spans="1:8">
      <c r="A1483" s="261"/>
      <c r="B1483" s="243" t="s">
        <v>3602</v>
      </c>
      <c r="D1483" s="244" t="s">
        <v>342</v>
      </c>
      <c r="E1483" s="252">
        <v>1.1299999999999999</v>
      </c>
      <c r="F1483" s="253">
        <f>VLOOKUP(B1483,'HSD PSPN,STR,ARS'!$C$6:F724,4,FALSE)</f>
        <v>10000</v>
      </c>
      <c r="G1483" s="394">
        <f>E1483*F1483</f>
        <v>11299.999999999998</v>
      </c>
      <c r="H1483" s="218"/>
    </row>
    <row r="1484" spans="1:8">
      <c r="A1484" s="1144" t="s">
        <v>2176</v>
      </c>
      <c r="B1484" s="1144"/>
      <c r="C1484" s="1144"/>
      <c r="D1484" s="1144"/>
      <c r="E1484" s="1144"/>
      <c r="F1484" s="1144"/>
      <c r="G1484" s="398">
        <f>SUM(G1483)</f>
        <v>11299.999999999998</v>
      </c>
      <c r="H1484" s="218"/>
    </row>
    <row r="1485" spans="1:8">
      <c r="A1485" s="261" t="s">
        <v>20</v>
      </c>
      <c r="B1485" s="243" t="s">
        <v>181</v>
      </c>
      <c r="E1485" s="252"/>
      <c r="F1485" s="253"/>
      <c r="G1485" s="394"/>
      <c r="H1485" s="218"/>
    </row>
    <row r="1486" spans="1:8">
      <c r="A1486" s="1146" t="s">
        <v>2180</v>
      </c>
      <c r="B1486" s="1146"/>
      <c r="C1486" s="1146"/>
      <c r="D1486" s="1146"/>
      <c r="E1486" s="1146"/>
      <c r="F1486" s="1146"/>
      <c r="G1486" s="395">
        <f>SUM(G1485)</f>
        <v>0</v>
      </c>
    </row>
    <row r="1487" spans="1:8">
      <c r="A1487" s="375" t="s">
        <v>21</v>
      </c>
      <c r="B1487" s="1145" t="s">
        <v>1111</v>
      </c>
      <c r="C1487" s="1145"/>
      <c r="D1487" s="1145"/>
      <c r="E1487" s="1145"/>
      <c r="F1487" s="1145"/>
      <c r="G1487" s="395">
        <f>SUM(G1479:G1486)/2</f>
        <v>44300</v>
      </c>
    </row>
    <row r="1488" spans="1:8">
      <c r="A1488" s="375" t="s">
        <v>22</v>
      </c>
      <c r="B1488" s="1145" t="s">
        <v>1112</v>
      </c>
      <c r="C1488" s="1145"/>
      <c r="D1488" s="1145"/>
      <c r="E1488" s="1145"/>
      <c r="F1488" s="376">
        <v>0.1</v>
      </c>
      <c r="G1488" s="395">
        <f>G1487*F1488</f>
        <v>4430</v>
      </c>
    </row>
    <row r="1489" spans="1:8">
      <c r="A1489" s="375" t="s">
        <v>23</v>
      </c>
      <c r="B1489" s="1145" t="s">
        <v>184</v>
      </c>
      <c r="C1489" s="1145"/>
      <c r="D1489" s="1145"/>
      <c r="E1489" s="1145"/>
      <c r="F1489" s="1145"/>
      <c r="G1489" s="395">
        <f>G1487+G1488</f>
        <v>48730</v>
      </c>
    </row>
    <row r="1490" spans="1:8" s="226" customFormat="1">
      <c r="A1490" s="248"/>
      <c r="B1490" s="249"/>
      <c r="C1490" s="240"/>
      <c r="D1490" s="240"/>
      <c r="E1490" s="250"/>
      <c r="F1490" s="254"/>
      <c r="G1490" s="396"/>
      <c r="H1490" s="222"/>
    </row>
    <row r="1491" spans="1:8" s="226" customFormat="1">
      <c r="A1491" s="362" t="s">
        <v>633</v>
      </c>
      <c r="B1491" s="239" t="s">
        <v>634</v>
      </c>
      <c r="C1491" s="240"/>
      <c r="D1491" s="240"/>
      <c r="E1491" s="241"/>
      <c r="F1491" s="242"/>
      <c r="G1491" s="396"/>
      <c r="H1491" s="222"/>
    </row>
    <row r="1492" spans="1:8" ht="30">
      <c r="A1492" s="317" t="s">
        <v>73</v>
      </c>
      <c r="B1492" s="317" t="s">
        <v>74</v>
      </c>
      <c r="C1492" s="317" t="s">
        <v>166</v>
      </c>
      <c r="D1492" s="317" t="s">
        <v>78</v>
      </c>
      <c r="E1492" s="317" t="s">
        <v>167</v>
      </c>
      <c r="F1492" s="317" t="s">
        <v>168</v>
      </c>
      <c r="G1492" s="397" t="s">
        <v>169</v>
      </c>
      <c r="H1492" s="218"/>
    </row>
    <row r="1493" spans="1:8">
      <c r="A1493" s="261" t="s">
        <v>17</v>
      </c>
      <c r="B1493" s="243" t="s">
        <v>170</v>
      </c>
      <c r="E1493" s="252"/>
      <c r="F1493" s="253"/>
      <c r="G1493" s="394"/>
      <c r="H1493" s="218"/>
    </row>
    <row r="1494" spans="1:8">
      <c r="B1494" s="243" t="s">
        <v>1</v>
      </c>
      <c r="C1494" s="261" t="s">
        <v>336</v>
      </c>
      <c r="D1494" s="261" t="s">
        <v>31</v>
      </c>
      <c r="E1494" s="262">
        <v>0.3</v>
      </c>
      <c r="F1494" s="253">
        <f>VLOOKUP(B1494,'HSD PSPN,STR,ARS'!$C$6:F724,4,FALSE)</f>
        <v>100000</v>
      </c>
      <c r="G1494" s="394">
        <f>E1494*F1494</f>
        <v>30000</v>
      </c>
      <c r="H1494" s="218"/>
    </row>
    <row r="1495" spans="1:8">
      <c r="B1495" s="243" t="s">
        <v>4</v>
      </c>
      <c r="C1495" s="261" t="s">
        <v>339</v>
      </c>
      <c r="D1495" s="261" t="s">
        <v>31</v>
      </c>
      <c r="E1495" s="262">
        <v>1.4999999999999999E-2</v>
      </c>
      <c r="F1495" s="253">
        <f>VLOOKUP(B1495,'HSD PSPN,STR,ARS'!$C$6:F724,4,FALSE)</f>
        <v>200000</v>
      </c>
      <c r="G1495" s="394">
        <f>E1495*F1495</f>
        <v>3000</v>
      </c>
      <c r="H1495" s="218"/>
    </row>
    <row r="1496" spans="1:8">
      <c r="A1496" s="1144" t="s">
        <v>2171</v>
      </c>
      <c r="B1496" s="1144"/>
      <c r="C1496" s="1144"/>
      <c r="D1496" s="1144"/>
      <c r="E1496" s="1144"/>
      <c r="F1496" s="1144"/>
      <c r="G1496" s="398">
        <f>SUM(G1493:G1495)</f>
        <v>33000</v>
      </c>
      <c r="H1496" s="218"/>
    </row>
    <row r="1497" spans="1:8">
      <c r="A1497" s="261" t="s">
        <v>19</v>
      </c>
      <c r="B1497" s="243" t="s">
        <v>5</v>
      </c>
      <c r="E1497" s="252"/>
      <c r="F1497" s="253"/>
      <c r="G1497" s="394"/>
      <c r="H1497" s="218"/>
    </row>
    <row r="1498" spans="1:8">
      <c r="A1498" s="261"/>
      <c r="B1498" s="243" t="s">
        <v>635</v>
      </c>
      <c r="D1498" s="244" t="s">
        <v>342</v>
      </c>
      <c r="E1498" s="252">
        <v>1</v>
      </c>
      <c r="F1498" s="253">
        <f>VLOOKUP(B1498,'HSD PSPN,STR,ARS'!$C$6:F724,4,FALSE)</f>
        <v>10000</v>
      </c>
      <c r="G1498" s="394">
        <f>E1498*F1498</f>
        <v>10000</v>
      </c>
      <c r="H1498" s="218"/>
    </row>
    <row r="1499" spans="1:8">
      <c r="A1499" s="1144" t="s">
        <v>2176</v>
      </c>
      <c r="B1499" s="1144"/>
      <c r="C1499" s="1144"/>
      <c r="D1499" s="1144"/>
      <c r="E1499" s="1144"/>
      <c r="F1499" s="1144"/>
      <c r="G1499" s="398">
        <f>SUM(G1498)</f>
        <v>10000</v>
      </c>
      <c r="H1499" s="218"/>
    </row>
    <row r="1500" spans="1:8">
      <c r="A1500" s="261" t="s">
        <v>20</v>
      </c>
      <c r="B1500" s="243" t="s">
        <v>181</v>
      </c>
      <c r="E1500" s="252"/>
      <c r="F1500" s="253"/>
      <c r="G1500" s="394"/>
      <c r="H1500" s="218"/>
    </row>
    <row r="1501" spans="1:8">
      <c r="A1501" s="1146" t="s">
        <v>2180</v>
      </c>
      <c r="B1501" s="1146"/>
      <c r="C1501" s="1146"/>
      <c r="D1501" s="1146"/>
      <c r="E1501" s="1146"/>
      <c r="F1501" s="1146"/>
      <c r="G1501" s="395">
        <f>SUM(G1500)</f>
        <v>0</v>
      </c>
    </row>
    <row r="1502" spans="1:8">
      <c r="A1502" s="375" t="s">
        <v>21</v>
      </c>
      <c r="B1502" s="1145" t="s">
        <v>1111</v>
      </c>
      <c r="C1502" s="1145"/>
      <c r="D1502" s="1145"/>
      <c r="E1502" s="1145"/>
      <c r="F1502" s="1145"/>
      <c r="G1502" s="395">
        <f>SUM(G1494:G1501)/2</f>
        <v>43000</v>
      </c>
    </row>
    <row r="1503" spans="1:8">
      <c r="A1503" s="375" t="s">
        <v>22</v>
      </c>
      <c r="B1503" s="1145" t="s">
        <v>1112</v>
      </c>
      <c r="C1503" s="1145"/>
      <c r="D1503" s="1145"/>
      <c r="E1503" s="1145"/>
      <c r="F1503" s="376">
        <v>0.1</v>
      </c>
      <c r="G1503" s="395">
        <f>G1502*F1503</f>
        <v>4300</v>
      </c>
    </row>
    <row r="1504" spans="1:8">
      <c r="A1504" s="375" t="s">
        <v>23</v>
      </c>
      <c r="B1504" s="1145" t="s">
        <v>184</v>
      </c>
      <c r="C1504" s="1145"/>
      <c r="D1504" s="1145"/>
      <c r="E1504" s="1145"/>
      <c r="F1504" s="1145"/>
      <c r="G1504" s="395">
        <f>G1502+G1503</f>
        <v>47300</v>
      </c>
    </row>
    <row r="1505" spans="1:8" s="226" customFormat="1">
      <c r="A1505" s="248"/>
      <c r="B1505" s="249"/>
      <c r="C1505" s="240"/>
      <c r="D1505" s="240"/>
      <c r="E1505" s="250"/>
      <c r="F1505" s="254"/>
      <c r="G1505" s="396"/>
      <c r="H1505" s="222"/>
    </row>
    <row r="1506" spans="1:8" s="366" customFormat="1">
      <c r="A1506" s="268" t="s">
        <v>636</v>
      </c>
      <c r="B1506" s="239" t="s">
        <v>637</v>
      </c>
      <c r="C1506" s="272"/>
      <c r="D1506" s="272"/>
      <c r="E1506" s="273"/>
      <c r="F1506" s="275"/>
      <c r="G1506" s="402"/>
      <c r="H1506" s="365"/>
    </row>
    <row r="1507" spans="1:8" s="369" customFormat="1">
      <c r="A1507" s="367" t="s">
        <v>638</v>
      </c>
      <c r="B1507" s="276" t="s">
        <v>639</v>
      </c>
      <c r="C1507" s="277"/>
      <c r="D1507" s="277"/>
      <c r="E1507" s="278"/>
      <c r="F1507" s="279"/>
      <c r="G1507" s="403"/>
      <c r="H1507" s="368"/>
    </row>
    <row r="1508" spans="1:8" ht="30">
      <c r="A1508" s="317" t="s">
        <v>73</v>
      </c>
      <c r="B1508" s="317" t="s">
        <v>74</v>
      </c>
      <c r="C1508" s="317" t="s">
        <v>166</v>
      </c>
      <c r="D1508" s="317" t="s">
        <v>78</v>
      </c>
      <c r="E1508" s="317" t="s">
        <v>167</v>
      </c>
      <c r="F1508" s="317" t="s">
        <v>168</v>
      </c>
      <c r="G1508" s="397" t="s">
        <v>169</v>
      </c>
      <c r="H1508" s="218"/>
    </row>
    <row r="1509" spans="1:8">
      <c r="A1509" s="261" t="s">
        <v>17</v>
      </c>
      <c r="B1509" s="243" t="s">
        <v>170</v>
      </c>
      <c r="E1509" s="252"/>
      <c r="F1509" s="253"/>
      <c r="G1509" s="394"/>
      <c r="H1509" s="218"/>
    </row>
    <row r="1510" spans="1:8">
      <c r="B1510" s="243" t="s">
        <v>1</v>
      </c>
      <c r="C1510" s="261" t="s">
        <v>336</v>
      </c>
      <c r="D1510" s="261" t="s">
        <v>31</v>
      </c>
      <c r="E1510" s="262">
        <v>0.5</v>
      </c>
      <c r="F1510" s="253">
        <f>VLOOKUP(B1510,'HSD PSPN,STR,ARS'!$C$6:F724,4,FALSE)</f>
        <v>100000</v>
      </c>
      <c r="G1510" s="394">
        <f>E1510*F1510</f>
        <v>50000</v>
      </c>
      <c r="H1510" s="218"/>
    </row>
    <row r="1511" spans="1:8">
      <c r="B1511" s="243" t="s">
        <v>4</v>
      </c>
      <c r="C1511" s="261" t="s">
        <v>339</v>
      </c>
      <c r="D1511" s="261" t="s">
        <v>31</v>
      </c>
      <c r="E1511" s="262">
        <v>2.5000000000000001E-2</v>
      </c>
      <c r="F1511" s="253">
        <f>VLOOKUP(B1511,'HSD PSPN,STR,ARS'!$C$6:F724,4,FALSE)</f>
        <v>200000</v>
      </c>
      <c r="G1511" s="394">
        <f>E1511*F1511</f>
        <v>5000</v>
      </c>
      <c r="H1511" s="218"/>
    </row>
    <row r="1512" spans="1:8">
      <c r="A1512" s="1144" t="s">
        <v>2171</v>
      </c>
      <c r="B1512" s="1144"/>
      <c r="C1512" s="1144"/>
      <c r="D1512" s="1144"/>
      <c r="E1512" s="1144"/>
      <c r="F1512" s="1144"/>
      <c r="G1512" s="398">
        <f>SUM(G1509:G1511)</f>
        <v>55000</v>
      </c>
      <c r="H1512" s="218"/>
    </row>
    <row r="1513" spans="1:8">
      <c r="A1513" s="261" t="s">
        <v>19</v>
      </c>
      <c r="B1513" s="243" t="s">
        <v>5</v>
      </c>
      <c r="E1513" s="252"/>
      <c r="F1513" s="253"/>
      <c r="G1513" s="394"/>
      <c r="H1513" s="218"/>
    </row>
    <row r="1514" spans="1:8">
      <c r="A1514" s="261"/>
      <c r="B1514" s="243"/>
      <c r="E1514" s="252"/>
      <c r="F1514" s="253"/>
      <c r="G1514" s="394"/>
      <c r="H1514" s="218"/>
    </row>
    <row r="1515" spans="1:8">
      <c r="A1515" s="1144" t="s">
        <v>2176</v>
      </c>
      <c r="B1515" s="1144"/>
      <c r="C1515" s="1144"/>
      <c r="D1515" s="1144"/>
      <c r="E1515" s="1144"/>
      <c r="F1515" s="1144"/>
      <c r="G1515" s="394"/>
      <c r="H1515" s="218"/>
    </row>
    <row r="1516" spans="1:8">
      <c r="A1516" s="261" t="s">
        <v>20</v>
      </c>
      <c r="B1516" s="243" t="s">
        <v>181</v>
      </c>
      <c r="E1516" s="252"/>
      <c r="F1516" s="253"/>
      <c r="G1516" s="394"/>
      <c r="H1516" s="218"/>
    </row>
    <row r="1517" spans="1:8">
      <c r="A1517" s="261"/>
      <c r="B1517" s="243"/>
      <c r="E1517" s="252"/>
      <c r="F1517" s="253"/>
      <c r="G1517" s="394"/>
      <c r="H1517" s="218"/>
    </row>
    <row r="1518" spans="1:8">
      <c r="A1518" s="1146" t="s">
        <v>2180</v>
      </c>
      <c r="B1518" s="1146"/>
      <c r="C1518" s="1146"/>
      <c r="D1518" s="1146"/>
      <c r="E1518" s="1146"/>
      <c r="F1518" s="1146"/>
      <c r="G1518" s="395">
        <f>SUM(G1517)</f>
        <v>0</v>
      </c>
    </row>
    <row r="1519" spans="1:8">
      <c r="A1519" s="375" t="s">
        <v>21</v>
      </c>
      <c r="B1519" s="1145" t="s">
        <v>1111</v>
      </c>
      <c r="C1519" s="1145"/>
      <c r="D1519" s="1145"/>
      <c r="E1519" s="1145"/>
      <c r="F1519" s="1145"/>
      <c r="G1519" s="395">
        <f>SUM(G1510:G1518)/2</f>
        <v>55000</v>
      </c>
    </row>
    <row r="1520" spans="1:8">
      <c r="A1520" s="375" t="s">
        <v>22</v>
      </c>
      <c r="B1520" s="1145" t="s">
        <v>1112</v>
      </c>
      <c r="C1520" s="1145"/>
      <c r="D1520" s="1145"/>
      <c r="E1520" s="1145"/>
      <c r="F1520" s="376">
        <v>0.1</v>
      </c>
      <c r="G1520" s="395">
        <f>G1519*F1520</f>
        <v>5500</v>
      </c>
    </row>
    <row r="1521" spans="1:8">
      <c r="A1521" s="375" t="s">
        <v>23</v>
      </c>
      <c r="B1521" s="1145" t="s">
        <v>184</v>
      </c>
      <c r="C1521" s="1145"/>
      <c r="D1521" s="1145"/>
      <c r="E1521" s="1145"/>
      <c r="F1521" s="1145"/>
      <c r="G1521" s="395">
        <f>G1519+G1520</f>
        <v>60500</v>
      </c>
    </row>
    <row r="1522" spans="1:8" s="226" customFormat="1">
      <c r="A1522" s="248"/>
      <c r="B1522" s="249"/>
      <c r="C1522" s="240"/>
      <c r="D1522" s="240"/>
      <c r="E1522" s="250"/>
      <c r="F1522" s="254"/>
      <c r="G1522" s="396"/>
      <c r="H1522" s="222"/>
    </row>
    <row r="1523" spans="1:8" s="369" customFormat="1">
      <c r="A1523" s="367" t="s">
        <v>640</v>
      </c>
      <c r="B1523" s="276" t="s">
        <v>641</v>
      </c>
      <c r="C1523" s="277"/>
      <c r="D1523" s="277"/>
      <c r="E1523" s="278"/>
      <c r="F1523" s="279"/>
      <c r="G1523" s="403"/>
      <c r="H1523" s="368"/>
    </row>
    <row r="1524" spans="1:8" ht="30">
      <c r="A1524" s="317" t="s">
        <v>73</v>
      </c>
      <c r="B1524" s="317" t="s">
        <v>74</v>
      </c>
      <c r="C1524" s="317" t="s">
        <v>166</v>
      </c>
      <c r="D1524" s="317" t="s">
        <v>78</v>
      </c>
      <c r="E1524" s="317" t="s">
        <v>167</v>
      </c>
      <c r="F1524" s="317" t="s">
        <v>168</v>
      </c>
      <c r="G1524" s="397" t="s">
        <v>169</v>
      </c>
      <c r="H1524" s="218"/>
    </row>
    <row r="1525" spans="1:8">
      <c r="A1525" s="261" t="s">
        <v>17</v>
      </c>
      <c r="B1525" s="243" t="s">
        <v>170</v>
      </c>
      <c r="E1525" s="252"/>
      <c r="F1525" s="253"/>
      <c r="G1525" s="394"/>
      <c r="H1525" s="218"/>
    </row>
    <row r="1526" spans="1:8">
      <c r="B1526" s="243" t="s">
        <v>1</v>
      </c>
      <c r="C1526" s="261" t="s">
        <v>336</v>
      </c>
      <c r="D1526" s="261" t="s">
        <v>31</v>
      </c>
      <c r="E1526" s="262">
        <v>0.25</v>
      </c>
      <c r="F1526" s="253">
        <f>VLOOKUP(B1526,'HSD PSPN,STR,ARS'!$C$6:F724,4,FALSE)</f>
        <v>100000</v>
      </c>
      <c r="G1526" s="394">
        <f>E1526*F1526</f>
        <v>25000</v>
      </c>
      <c r="H1526" s="218"/>
    </row>
    <row r="1527" spans="1:8">
      <c r="B1527" s="243" t="s">
        <v>4</v>
      </c>
      <c r="C1527" s="261" t="s">
        <v>339</v>
      </c>
      <c r="D1527" s="261" t="s">
        <v>31</v>
      </c>
      <c r="E1527" s="262">
        <v>1.2999999999999999E-2</v>
      </c>
      <c r="F1527" s="253">
        <f>VLOOKUP(B1527,'HSD PSPN,STR,ARS'!$C$6:F724,4,FALSE)</f>
        <v>200000</v>
      </c>
      <c r="G1527" s="394">
        <f>E1527*F1527</f>
        <v>2600</v>
      </c>
      <c r="H1527" s="218"/>
    </row>
    <row r="1528" spans="1:8">
      <c r="A1528" s="1144" t="s">
        <v>2171</v>
      </c>
      <c r="B1528" s="1144"/>
      <c r="C1528" s="1144"/>
      <c r="D1528" s="1144"/>
      <c r="E1528" s="1144"/>
      <c r="F1528" s="1144"/>
      <c r="G1528" s="398">
        <f>SUM(G1525:G1527)</f>
        <v>27600</v>
      </c>
      <c r="H1528" s="218"/>
    </row>
    <row r="1529" spans="1:8">
      <c r="A1529" s="261" t="s">
        <v>19</v>
      </c>
      <c r="B1529" s="243" t="s">
        <v>5</v>
      </c>
      <c r="E1529" s="252"/>
      <c r="F1529" s="253"/>
      <c r="G1529" s="394"/>
      <c r="H1529" s="218"/>
    </row>
    <row r="1530" spans="1:8">
      <c r="A1530" s="261"/>
      <c r="B1530" s="243" t="s">
        <v>209</v>
      </c>
      <c r="D1530" s="244" t="s">
        <v>342</v>
      </c>
      <c r="E1530" s="252">
        <v>1.2</v>
      </c>
      <c r="F1530" s="253">
        <f>VLOOKUP(B1530,'HSD PSPN,STR,ARS'!$C$6:F724,4,FALSE)</f>
        <v>10000</v>
      </c>
      <c r="G1530" s="394">
        <f>E1530*F1530</f>
        <v>12000</v>
      </c>
      <c r="H1530" s="218"/>
    </row>
    <row r="1531" spans="1:8">
      <c r="A1531" s="1144" t="s">
        <v>2176</v>
      </c>
      <c r="B1531" s="1144"/>
      <c r="C1531" s="1144"/>
      <c r="D1531" s="1144"/>
      <c r="E1531" s="1144"/>
      <c r="F1531" s="1144"/>
      <c r="G1531" s="398">
        <f>SUM(G1530)</f>
        <v>12000</v>
      </c>
      <c r="H1531" s="218"/>
    </row>
    <row r="1532" spans="1:8">
      <c r="A1532" s="261" t="s">
        <v>20</v>
      </c>
      <c r="B1532" s="243" t="s">
        <v>181</v>
      </c>
      <c r="E1532" s="252"/>
      <c r="F1532" s="253"/>
      <c r="G1532" s="394"/>
      <c r="H1532" s="218"/>
    </row>
    <row r="1533" spans="1:8">
      <c r="A1533" s="261"/>
      <c r="B1533" s="243"/>
      <c r="E1533" s="252"/>
      <c r="F1533" s="253"/>
      <c r="G1533" s="394"/>
      <c r="H1533" s="218"/>
    </row>
    <row r="1534" spans="1:8">
      <c r="A1534" s="1146" t="s">
        <v>2180</v>
      </c>
      <c r="B1534" s="1146"/>
      <c r="C1534" s="1146"/>
      <c r="D1534" s="1146"/>
      <c r="E1534" s="1146"/>
      <c r="F1534" s="1146"/>
      <c r="G1534" s="395">
        <f>SUM(G1533)</f>
        <v>0</v>
      </c>
    </row>
    <row r="1535" spans="1:8">
      <c r="A1535" s="375" t="s">
        <v>21</v>
      </c>
      <c r="B1535" s="1145" t="s">
        <v>1111</v>
      </c>
      <c r="C1535" s="1145"/>
      <c r="D1535" s="1145"/>
      <c r="E1535" s="1145"/>
      <c r="F1535" s="1145"/>
      <c r="G1535" s="395">
        <f>SUM(G1526:G1534)/2</f>
        <v>39600</v>
      </c>
    </row>
    <row r="1536" spans="1:8">
      <c r="A1536" s="375" t="s">
        <v>22</v>
      </c>
      <c r="B1536" s="1145" t="s">
        <v>1112</v>
      </c>
      <c r="C1536" s="1145"/>
      <c r="D1536" s="1145"/>
      <c r="E1536" s="1145"/>
      <c r="F1536" s="376">
        <v>0.1</v>
      </c>
      <c r="G1536" s="395">
        <f>G1535*F1536</f>
        <v>3960</v>
      </c>
    </row>
    <row r="1537" spans="1:8">
      <c r="A1537" s="375" t="s">
        <v>23</v>
      </c>
      <c r="B1537" s="1145" t="s">
        <v>184</v>
      </c>
      <c r="C1537" s="1145"/>
      <c r="D1537" s="1145"/>
      <c r="E1537" s="1145"/>
      <c r="F1537" s="1145"/>
      <c r="G1537" s="395">
        <f>G1535+G1536</f>
        <v>43560</v>
      </c>
    </row>
    <row r="1538" spans="1:8" s="226" customFormat="1">
      <c r="A1538" s="248"/>
      <c r="B1538" s="249"/>
      <c r="C1538" s="240"/>
      <c r="D1538" s="240"/>
      <c r="E1538" s="250"/>
      <c r="F1538" s="242"/>
      <c r="G1538" s="396"/>
      <c r="H1538" s="222"/>
    </row>
    <row r="1539" spans="1:8" s="366" customFormat="1">
      <c r="A1539" s="268" t="s">
        <v>642</v>
      </c>
      <c r="B1539" s="239" t="s">
        <v>643</v>
      </c>
      <c r="C1539" s="272"/>
      <c r="D1539" s="272"/>
      <c r="E1539" s="273"/>
      <c r="F1539" s="275"/>
      <c r="G1539" s="402"/>
      <c r="H1539" s="365"/>
    </row>
    <row r="1540" spans="1:8" s="369" customFormat="1">
      <c r="A1540" s="367" t="s">
        <v>644</v>
      </c>
      <c r="B1540" s="276" t="s">
        <v>645</v>
      </c>
      <c r="C1540" s="277"/>
      <c r="D1540" s="277"/>
      <c r="E1540" s="278"/>
      <c r="F1540" s="279"/>
      <c r="G1540" s="403"/>
      <c r="H1540" s="368"/>
    </row>
    <row r="1541" spans="1:8" ht="30">
      <c r="A1541" s="317" t="s">
        <v>73</v>
      </c>
      <c r="B1541" s="317" t="s">
        <v>74</v>
      </c>
      <c r="C1541" s="317" t="s">
        <v>166</v>
      </c>
      <c r="D1541" s="317" t="s">
        <v>78</v>
      </c>
      <c r="E1541" s="317" t="s">
        <v>167</v>
      </c>
      <c r="F1541" s="317" t="s">
        <v>168</v>
      </c>
      <c r="G1541" s="397" t="s">
        <v>169</v>
      </c>
      <c r="H1541" s="218"/>
    </row>
    <row r="1542" spans="1:8">
      <c r="A1542" s="261" t="s">
        <v>17</v>
      </c>
      <c r="B1542" s="243" t="s">
        <v>170</v>
      </c>
      <c r="E1542" s="252"/>
      <c r="F1542" s="253"/>
      <c r="G1542" s="394"/>
      <c r="H1542" s="218"/>
    </row>
    <row r="1543" spans="1:8">
      <c r="B1543" s="243"/>
      <c r="C1543" s="261"/>
      <c r="D1543" s="261"/>
      <c r="E1543" s="262"/>
      <c r="F1543" s="253"/>
      <c r="G1543" s="394"/>
      <c r="H1543" s="218"/>
    </row>
    <row r="1544" spans="1:8">
      <c r="B1544" s="243"/>
      <c r="C1544" s="261"/>
      <c r="D1544" s="261"/>
      <c r="E1544" s="262"/>
      <c r="F1544" s="253"/>
      <c r="G1544" s="394"/>
      <c r="H1544" s="218"/>
    </row>
    <row r="1545" spans="1:8">
      <c r="A1545" s="1144" t="s">
        <v>2171</v>
      </c>
      <c r="B1545" s="1144"/>
      <c r="C1545" s="1144"/>
      <c r="D1545" s="1144"/>
      <c r="E1545" s="1144"/>
      <c r="F1545" s="1144"/>
      <c r="G1545" s="394">
        <f>SUM(G1542:G1544)</f>
        <v>0</v>
      </c>
      <c r="H1545" s="218"/>
    </row>
    <row r="1546" spans="1:8">
      <c r="A1546" s="261" t="s">
        <v>19</v>
      </c>
      <c r="B1546" s="243" t="s">
        <v>5</v>
      </c>
      <c r="E1546" s="252"/>
      <c r="F1546" s="253"/>
      <c r="G1546" s="394"/>
      <c r="H1546" s="218"/>
    </row>
    <row r="1547" spans="1:8">
      <c r="A1547" s="261"/>
      <c r="B1547" s="243"/>
      <c r="E1547" s="252"/>
      <c r="F1547" s="253"/>
      <c r="G1547" s="394"/>
      <c r="H1547" s="218"/>
    </row>
    <row r="1548" spans="1:8">
      <c r="A1548" s="1144" t="s">
        <v>2176</v>
      </c>
      <c r="B1548" s="1144"/>
      <c r="C1548" s="1144"/>
      <c r="D1548" s="1144"/>
      <c r="E1548" s="1144"/>
      <c r="F1548" s="1144"/>
      <c r="G1548" s="394"/>
      <c r="H1548" s="218"/>
    </row>
    <row r="1549" spans="1:8">
      <c r="A1549" s="261" t="s">
        <v>20</v>
      </c>
      <c r="B1549" s="243" t="s">
        <v>181</v>
      </c>
      <c r="E1549" s="252"/>
      <c r="F1549" s="253"/>
      <c r="G1549" s="394"/>
      <c r="H1549" s="218"/>
    </row>
    <row r="1550" spans="1:8">
      <c r="A1550" s="261"/>
      <c r="B1550" s="319" t="s">
        <v>646</v>
      </c>
      <c r="D1550" s="244" t="s">
        <v>275</v>
      </c>
      <c r="E1550" s="252">
        <v>7.6999999999999999E-2</v>
      </c>
      <c r="F1550" s="253">
        <f>VLOOKUP(B1550,'HSD PSPN,STR,ARS'!$C$6:F2968,4,FALSE)</f>
        <v>10000</v>
      </c>
      <c r="G1550" s="394">
        <f>E1550*F1550</f>
        <v>770</v>
      </c>
      <c r="H1550" s="218"/>
    </row>
    <row r="1551" spans="1:8">
      <c r="A1551" s="1146" t="s">
        <v>2180</v>
      </c>
      <c r="B1551" s="1146"/>
      <c r="C1551" s="1146"/>
      <c r="D1551" s="1146"/>
      <c r="E1551" s="1146"/>
      <c r="F1551" s="1146"/>
      <c r="G1551" s="399">
        <f>SUM(G1550)</f>
        <v>770</v>
      </c>
    </row>
    <row r="1552" spans="1:8">
      <c r="A1552" s="375" t="s">
        <v>21</v>
      </c>
      <c r="B1552" s="1145" t="s">
        <v>1111</v>
      </c>
      <c r="C1552" s="1145"/>
      <c r="D1552" s="1145"/>
      <c r="E1552" s="1145"/>
      <c r="F1552" s="1145"/>
      <c r="G1552" s="395">
        <f>SUM(G1543:G1551)/2</f>
        <v>770</v>
      </c>
    </row>
    <row r="1553" spans="1:8">
      <c r="A1553" s="375" t="s">
        <v>22</v>
      </c>
      <c r="B1553" s="1145" t="s">
        <v>1112</v>
      </c>
      <c r="C1553" s="1145"/>
      <c r="D1553" s="1145"/>
      <c r="E1553" s="1145"/>
      <c r="F1553" s="376">
        <v>0.1</v>
      </c>
      <c r="G1553" s="395">
        <f>G1552*F1553</f>
        <v>77</v>
      </c>
    </row>
    <row r="1554" spans="1:8">
      <c r="A1554" s="375" t="s">
        <v>23</v>
      </c>
      <c r="B1554" s="1145" t="s">
        <v>184</v>
      </c>
      <c r="C1554" s="1145"/>
      <c r="D1554" s="1145"/>
      <c r="E1554" s="1145"/>
      <c r="F1554" s="1145"/>
      <c r="G1554" s="395">
        <f>G1552+G1553</f>
        <v>847</v>
      </c>
    </row>
    <row r="1555" spans="1:8" s="226" customFormat="1">
      <c r="A1555" s="248"/>
      <c r="B1555" s="249"/>
      <c r="C1555" s="240"/>
      <c r="D1555" s="240"/>
      <c r="E1555" s="250"/>
      <c r="F1555" s="254"/>
      <c r="G1555" s="396"/>
      <c r="H1555" s="222"/>
    </row>
    <row r="1556" spans="1:8" s="369" customFormat="1">
      <c r="A1556" s="367" t="s">
        <v>647</v>
      </c>
      <c r="B1556" s="276" t="s">
        <v>648</v>
      </c>
      <c r="C1556" s="277"/>
      <c r="D1556" s="277"/>
      <c r="E1556" s="278"/>
      <c r="F1556" s="279"/>
      <c r="G1556" s="403"/>
      <c r="H1556" s="368"/>
    </row>
    <row r="1557" spans="1:8" ht="30">
      <c r="A1557" s="317" t="s">
        <v>73</v>
      </c>
      <c r="B1557" s="317" t="s">
        <v>74</v>
      </c>
      <c r="C1557" s="317" t="s">
        <v>166</v>
      </c>
      <c r="D1557" s="317" t="s">
        <v>78</v>
      </c>
      <c r="E1557" s="317" t="s">
        <v>167</v>
      </c>
      <c r="F1557" s="317" t="s">
        <v>168</v>
      </c>
      <c r="G1557" s="397" t="s">
        <v>169</v>
      </c>
      <c r="H1557" s="218"/>
    </row>
    <row r="1558" spans="1:8">
      <c r="A1558" s="261" t="s">
        <v>17</v>
      </c>
      <c r="B1558" s="243" t="s">
        <v>170</v>
      </c>
      <c r="E1558" s="252"/>
      <c r="F1558" s="253"/>
      <c r="G1558" s="394"/>
      <c r="H1558" s="218"/>
    </row>
    <row r="1559" spans="1:8">
      <c r="B1559" s="243"/>
      <c r="C1559" s="261"/>
      <c r="D1559" s="261"/>
      <c r="E1559" s="262"/>
      <c r="F1559" s="253"/>
      <c r="G1559" s="394"/>
      <c r="H1559" s="218"/>
    </row>
    <row r="1560" spans="1:8">
      <c r="B1560" s="243"/>
      <c r="C1560" s="261"/>
      <c r="D1560" s="261"/>
      <c r="E1560" s="262"/>
      <c r="F1560" s="253"/>
      <c r="G1560" s="394"/>
      <c r="H1560" s="218"/>
    </row>
    <row r="1561" spans="1:8">
      <c r="A1561" s="1144" t="s">
        <v>2171</v>
      </c>
      <c r="B1561" s="1144"/>
      <c r="C1561" s="1144"/>
      <c r="D1561" s="1144"/>
      <c r="E1561" s="1144"/>
      <c r="F1561" s="1144"/>
      <c r="G1561" s="394">
        <f>SUM(G1558:G1560)</f>
        <v>0</v>
      </c>
      <c r="H1561" s="218"/>
    </row>
    <row r="1562" spans="1:8">
      <c r="A1562" s="261" t="s">
        <v>19</v>
      </c>
      <c r="B1562" s="243" t="s">
        <v>5</v>
      </c>
      <c r="E1562" s="252"/>
      <c r="F1562" s="253"/>
      <c r="G1562" s="394"/>
      <c r="H1562" s="218"/>
    </row>
    <row r="1563" spans="1:8">
      <c r="A1563" s="261"/>
      <c r="B1563" s="243"/>
      <c r="E1563" s="252"/>
      <c r="F1563" s="253"/>
      <c r="G1563" s="394"/>
      <c r="H1563" s="218"/>
    </row>
    <row r="1564" spans="1:8">
      <c r="A1564" s="1144" t="s">
        <v>2176</v>
      </c>
      <c r="B1564" s="1144"/>
      <c r="C1564" s="1144"/>
      <c r="D1564" s="1144"/>
      <c r="E1564" s="1144"/>
      <c r="F1564" s="1144"/>
      <c r="G1564" s="394">
        <f>SUM(G1561:G1563)</f>
        <v>0</v>
      </c>
      <c r="H1564" s="218"/>
    </row>
    <row r="1565" spans="1:8">
      <c r="A1565" s="261" t="s">
        <v>20</v>
      </c>
      <c r="B1565" s="243" t="s">
        <v>181</v>
      </c>
      <c r="E1565" s="252"/>
      <c r="F1565" s="253"/>
      <c r="G1565" s="394"/>
      <c r="H1565" s="218"/>
    </row>
    <row r="1566" spans="1:8">
      <c r="A1566" s="261"/>
      <c r="B1566" s="319" t="s">
        <v>649</v>
      </c>
      <c r="D1566" s="244" t="s">
        <v>275</v>
      </c>
      <c r="E1566" s="252">
        <v>5.74E-2</v>
      </c>
      <c r="F1566" s="253">
        <f>VLOOKUP(B1566,'HSD PSPN,STR,ARS'!$C$6:F2984,4,FALSE)</f>
        <v>10000</v>
      </c>
      <c r="G1566" s="394">
        <f>E1566*F1566</f>
        <v>574</v>
      </c>
      <c r="H1566" s="218"/>
    </row>
    <row r="1567" spans="1:8">
      <c r="A1567" s="1146" t="s">
        <v>2180</v>
      </c>
      <c r="B1567" s="1146"/>
      <c r="C1567" s="1146"/>
      <c r="D1567" s="1146"/>
      <c r="E1567" s="1146"/>
      <c r="F1567" s="1146"/>
      <c r="G1567" s="399">
        <f>SUM(G1566)</f>
        <v>574</v>
      </c>
    </row>
    <row r="1568" spans="1:8">
      <c r="A1568" s="375" t="s">
        <v>21</v>
      </c>
      <c r="B1568" s="1145" t="s">
        <v>1111</v>
      </c>
      <c r="C1568" s="1145"/>
      <c r="D1568" s="1145"/>
      <c r="E1568" s="1145"/>
      <c r="F1568" s="1145"/>
      <c r="G1568" s="395">
        <f>SUM(G1559:G1567)/2</f>
        <v>574</v>
      </c>
    </row>
    <row r="1569" spans="1:8">
      <c r="A1569" s="375" t="s">
        <v>22</v>
      </c>
      <c r="B1569" s="1145" t="s">
        <v>1112</v>
      </c>
      <c r="C1569" s="1145"/>
      <c r="D1569" s="1145"/>
      <c r="E1569" s="1145"/>
      <c r="F1569" s="376">
        <v>0.1</v>
      </c>
      <c r="G1569" s="395">
        <f>G1568*F1569</f>
        <v>57.400000000000006</v>
      </c>
    </row>
    <row r="1570" spans="1:8">
      <c r="A1570" s="375" t="s">
        <v>23</v>
      </c>
      <c r="B1570" s="1145" t="s">
        <v>184</v>
      </c>
      <c r="C1570" s="1145"/>
      <c r="D1570" s="1145"/>
      <c r="E1570" s="1145"/>
      <c r="F1570" s="1145"/>
      <c r="G1570" s="395">
        <f>G1568+G1569</f>
        <v>631.4</v>
      </c>
    </row>
    <row r="1571" spans="1:8" s="226" customFormat="1">
      <c r="A1571" s="248"/>
      <c r="B1571" s="249"/>
      <c r="C1571" s="240"/>
      <c r="D1571" s="240"/>
      <c r="E1571" s="250"/>
      <c r="F1571" s="242"/>
      <c r="G1571" s="396"/>
      <c r="H1571" s="222"/>
    </row>
    <row r="1572" spans="1:8" s="369" customFormat="1">
      <c r="A1572" s="367" t="s">
        <v>650</v>
      </c>
      <c r="B1572" s="276" t="s">
        <v>651</v>
      </c>
      <c r="C1572" s="277"/>
      <c r="D1572" s="277"/>
      <c r="E1572" s="278"/>
      <c r="F1572" s="279"/>
      <c r="G1572" s="403"/>
      <c r="H1572" s="368"/>
    </row>
    <row r="1573" spans="1:8" ht="30">
      <c r="A1573" s="317" t="s">
        <v>73</v>
      </c>
      <c r="B1573" s="317" t="s">
        <v>74</v>
      </c>
      <c r="C1573" s="317" t="s">
        <v>166</v>
      </c>
      <c r="D1573" s="317" t="s">
        <v>78</v>
      </c>
      <c r="E1573" s="317" t="s">
        <v>167</v>
      </c>
      <c r="F1573" s="317" t="s">
        <v>168</v>
      </c>
      <c r="G1573" s="397" t="s">
        <v>169</v>
      </c>
      <c r="H1573" s="218"/>
    </row>
    <row r="1574" spans="1:8">
      <c r="A1574" s="261" t="s">
        <v>17</v>
      </c>
      <c r="B1574" s="243" t="s">
        <v>170</v>
      </c>
      <c r="E1574" s="252"/>
      <c r="F1574" s="253"/>
      <c r="G1574" s="394"/>
      <c r="H1574" s="218"/>
    </row>
    <row r="1575" spans="1:8">
      <c r="B1575" s="243"/>
      <c r="C1575" s="261"/>
      <c r="D1575" s="261"/>
      <c r="E1575" s="262"/>
      <c r="F1575" s="253"/>
      <c r="G1575" s="394"/>
      <c r="H1575" s="218"/>
    </row>
    <row r="1576" spans="1:8">
      <c r="B1576" s="243"/>
      <c r="C1576" s="261"/>
      <c r="D1576" s="261"/>
      <c r="E1576" s="262"/>
      <c r="F1576" s="253"/>
      <c r="G1576" s="394"/>
      <c r="H1576" s="218"/>
    </row>
    <row r="1577" spans="1:8">
      <c r="A1577" s="1144" t="s">
        <v>2171</v>
      </c>
      <c r="B1577" s="1144"/>
      <c r="C1577" s="1144"/>
      <c r="D1577" s="1144"/>
      <c r="E1577" s="1144"/>
      <c r="F1577" s="1144"/>
      <c r="G1577" s="394">
        <f>SUM(G1574:G1576)</f>
        <v>0</v>
      </c>
      <c r="H1577" s="218"/>
    </row>
    <row r="1578" spans="1:8">
      <c r="A1578" s="261" t="s">
        <v>19</v>
      </c>
      <c r="B1578" s="243" t="s">
        <v>5</v>
      </c>
      <c r="E1578" s="252"/>
      <c r="F1578" s="253"/>
      <c r="G1578" s="394"/>
      <c r="H1578" s="218"/>
    </row>
    <row r="1579" spans="1:8">
      <c r="A1579" s="261"/>
      <c r="B1579" s="243"/>
      <c r="E1579" s="252"/>
      <c r="F1579" s="253"/>
      <c r="G1579" s="394"/>
      <c r="H1579" s="218"/>
    </row>
    <row r="1580" spans="1:8">
      <c r="A1580" s="1144" t="s">
        <v>2176</v>
      </c>
      <c r="B1580" s="1144"/>
      <c r="C1580" s="1144"/>
      <c r="D1580" s="1144"/>
      <c r="E1580" s="1144"/>
      <c r="F1580" s="1144"/>
      <c r="G1580" s="394">
        <f>SUM(G1577:G1579)</f>
        <v>0</v>
      </c>
      <c r="H1580" s="218"/>
    </row>
    <row r="1581" spans="1:8">
      <c r="A1581" s="261" t="s">
        <v>20</v>
      </c>
      <c r="B1581" s="243" t="s">
        <v>181</v>
      </c>
      <c r="E1581" s="252"/>
      <c r="F1581" s="253"/>
      <c r="G1581" s="394"/>
      <c r="H1581" s="218"/>
    </row>
    <row r="1582" spans="1:8">
      <c r="A1582" s="261"/>
      <c r="B1582" s="319" t="s">
        <v>652</v>
      </c>
      <c r="D1582" s="244" t="s">
        <v>275</v>
      </c>
      <c r="E1582" s="252">
        <v>1.83E-2</v>
      </c>
      <c r="F1582" s="253">
        <f>VLOOKUP(B1582,'HSD PSPN,STR,ARS'!$C$6:F3000,4,FALSE)</f>
        <v>10000</v>
      </c>
      <c r="G1582" s="394">
        <f>E1582*F1582</f>
        <v>183</v>
      </c>
      <c r="H1582" s="218"/>
    </row>
    <row r="1583" spans="1:8">
      <c r="A1583" s="1146" t="s">
        <v>2180</v>
      </c>
      <c r="B1583" s="1146"/>
      <c r="C1583" s="1146"/>
      <c r="D1583" s="1146"/>
      <c r="E1583" s="1146"/>
      <c r="F1583" s="1146"/>
      <c r="G1583" s="399">
        <f>SUM(G1582)</f>
        <v>183</v>
      </c>
    </row>
    <row r="1584" spans="1:8">
      <c r="A1584" s="375" t="s">
        <v>21</v>
      </c>
      <c r="B1584" s="1145" t="s">
        <v>1111</v>
      </c>
      <c r="C1584" s="1145"/>
      <c r="D1584" s="1145"/>
      <c r="E1584" s="1145"/>
      <c r="F1584" s="1145"/>
      <c r="G1584" s="395">
        <f>SUM(G1575:G1583)/2</f>
        <v>183</v>
      </c>
    </row>
    <row r="1585" spans="1:8">
      <c r="A1585" s="375" t="s">
        <v>22</v>
      </c>
      <c r="B1585" s="1145" t="s">
        <v>1112</v>
      </c>
      <c r="C1585" s="1145"/>
      <c r="D1585" s="1145"/>
      <c r="E1585" s="1145"/>
      <c r="F1585" s="376">
        <v>0.1</v>
      </c>
      <c r="G1585" s="395">
        <f>G1584*F1585</f>
        <v>18.3</v>
      </c>
    </row>
    <row r="1586" spans="1:8">
      <c r="A1586" s="375" t="s">
        <v>23</v>
      </c>
      <c r="B1586" s="1145" t="s">
        <v>184</v>
      </c>
      <c r="C1586" s="1145"/>
      <c r="D1586" s="1145"/>
      <c r="E1586" s="1145"/>
      <c r="F1586" s="1145"/>
      <c r="G1586" s="395">
        <f>G1584+G1585</f>
        <v>201.3</v>
      </c>
    </row>
    <row r="1587" spans="1:8" s="226" customFormat="1">
      <c r="A1587" s="248"/>
      <c r="B1587" s="249"/>
      <c r="C1587" s="240"/>
      <c r="D1587" s="240"/>
      <c r="E1587" s="250"/>
      <c r="F1587" s="242"/>
      <c r="G1587" s="396"/>
      <c r="H1587" s="222"/>
    </row>
    <row r="1588" spans="1:8" s="369" customFormat="1">
      <c r="A1588" s="367" t="s">
        <v>653</v>
      </c>
      <c r="B1588" s="276" t="s">
        <v>654</v>
      </c>
      <c r="C1588" s="277"/>
      <c r="D1588" s="277"/>
      <c r="E1588" s="278"/>
      <c r="F1588" s="279"/>
      <c r="G1588" s="403"/>
      <c r="H1588" s="368"/>
    </row>
    <row r="1589" spans="1:8" ht="30">
      <c r="A1589" s="317" t="s">
        <v>73</v>
      </c>
      <c r="B1589" s="317" t="s">
        <v>74</v>
      </c>
      <c r="C1589" s="317" t="s">
        <v>166</v>
      </c>
      <c r="D1589" s="317" t="s">
        <v>78</v>
      </c>
      <c r="E1589" s="317" t="s">
        <v>167</v>
      </c>
      <c r="F1589" s="317" t="s">
        <v>168</v>
      </c>
      <c r="G1589" s="397" t="s">
        <v>169</v>
      </c>
      <c r="H1589" s="218"/>
    </row>
    <row r="1590" spans="1:8">
      <c r="A1590" s="261" t="s">
        <v>17</v>
      </c>
      <c r="B1590" s="243" t="s">
        <v>170</v>
      </c>
      <c r="E1590" s="252"/>
      <c r="F1590" s="253"/>
      <c r="G1590" s="394"/>
      <c r="H1590" s="218"/>
    </row>
    <row r="1591" spans="1:8">
      <c r="B1591" s="243"/>
      <c r="C1591" s="261"/>
      <c r="D1591" s="261"/>
      <c r="E1591" s="262"/>
      <c r="F1591" s="253"/>
      <c r="G1591" s="394"/>
      <c r="H1591" s="218"/>
    </row>
    <row r="1592" spans="1:8">
      <c r="B1592" s="243"/>
      <c r="C1592" s="261"/>
      <c r="D1592" s="261"/>
      <c r="E1592" s="262"/>
      <c r="F1592" s="253"/>
      <c r="G1592" s="394"/>
      <c r="H1592" s="218"/>
    </row>
    <row r="1593" spans="1:8">
      <c r="A1593" s="1144" t="s">
        <v>2171</v>
      </c>
      <c r="B1593" s="1144"/>
      <c r="C1593" s="1144"/>
      <c r="D1593" s="1144"/>
      <c r="E1593" s="1144"/>
      <c r="F1593" s="1144"/>
      <c r="G1593" s="394">
        <f>SUM(G1590:G1592)</f>
        <v>0</v>
      </c>
      <c r="H1593" s="218"/>
    </row>
    <row r="1594" spans="1:8">
      <c r="A1594" s="261" t="s">
        <v>19</v>
      </c>
      <c r="B1594" s="243" t="s">
        <v>5</v>
      </c>
      <c r="E1594" s="252"/>
      <c r="F1594" s="253"/>
      <c r="G1594" s="394"/>
      <c r="H1594" s="218"/>
    </row>
    <row r="1595" spans="1:8">
      <c r="A1595" s="261"/>
      <c r="B1595" s="243"/>
      <c r="E1595" s="252"/>
      <c r="F1595" s="253"/>
      <c r="G1595" s="394"/>
      <c r="H1595" s="218"/>
    </row>
    <row r="1596" spans="1:8">
      <c r="A1596" s="1144" t="s">
        <v>2176</v>
      </c>
      <c r="B1596" s="1144"/>
      <c r="C1596" s="1144"/>
      <c r="D1596" s="1144"/>
      <c r="E1596" s="1144"/>
      <c r="F1596" s="1144"/>
      <c r="G1596" s="394">
        <f>SUM(G1593:G1595)</f>
        <v>0</v>
      </c>
      <c r="H1596" s="218"/>
    </row>
    <row r="1597" spans="1:8">
      <c r="A1597" s="261" t="s">
        <v>20</v>
      </c>
      <c r="B1597" s="243" t="s">
        <v>181</v>
      </c>
      <c r="E1597" s="252"/>
      <c r="F1597" s="253"/>
      <c r="G1597" s="394"/>
      <c r="H1597" s="218"/>
    </row>
    <row r="1598" spans="1:8">
      <c r="A1598" s="261"/>
      <c r="B1598" s="319" t="s">
        <v>655</v>
      </c>
      <c r="D1598" s="244" t="s">
        <v>275</v>
      </c>
      <c r="E1598" s="252">
        <v>8.8999999999999999E-3</v>
      </c>
      <c r="F1598" s="253">
        <f>VLOOKUP(B1598,'HSD PSPN,STR,ARS'!$C$6:F3016,4,FALSE)</f>
        <v>10000</v>
      </c>
      <c r="G1598" s="394">
        <f>E1598*F1598</f>
        <v>89</v>
      </c>
      <c r="H1598" s="218"/>
    </row>
    <row r="1599" spans="1:8">
      <c r="A1599" s="1146" t="s">
        <v>2180</v>
      </c>
      <c r="B1599" s="1146"/>
      <c r="C1599" s="1146"/>
      <c r="D1599" s="1146"/>
      <c r="E1599" s="1146"/>
      <c r="F1599" s="1146"/>
      <c r="G1599" s="399">
        <f>SUM(G1598)</f>
        <v>89</v>
      </c>
    </row>
    <row r="1600" spans="1:8">
      <c r="A1600" s="375" t="s">
        <v>21</v>
      </c>
      <c r="B1600" s="1145" t="s">
        <v>1111</v>
      </c>
      <c r="C1600" s="1145"/>
      <c r="D1600" s="1145"/>
      <c r="E1600" s="1145"/>
      <c r="F1600" s="1145"/>
      <c r="G1600" s="395">
        <f>SUM(G1591:G1599)/2</f>
        <v>89</v>
      </c>
    </row>
    <row r="1601" spans="1:8">
      <c r="A1601" s="375" t="s">
        <v>22</v>
      </c>
      <c r="B1601" s="1145" t="s">
        <v>1112</v>
      </c>
      <c r="C1601" s="1145"/>
      <c r="D1601" s="1145"/>
      <c r="E1601" s="1145"/>
      <c r="F1601" s="376">
        <v>0.1</v>
      </c>
      <c r="G1601" s="395">
        <f>G1600*F1601</f>
        <v>8.9</v>
      </c>
    </row>
    <row r="1602" spans="1:8">
      <c r="A1602" s="375" t="s">
        <v>23</v>
      </c>
      <c r="B1602" s="1145" t="s">
        <v>184</v>
      </c>
      <c r="C1602" s="1145"/>
      <c r="D1602" s="1145"/>
      <c r="E1602" s="1145"/>
      <c r="F1602" s="1145"/>
      <c r="G1602" s="395">
        <f>G1600+G1601</f>
        <v>97.9</v>
      </c>
    </row>
    <row r="1603" spans="1:8" s="226" customFormat="1">
      <c r="A1603" s="248"/>
      <c r="B1603" s="249"/>
      <c r="C1603" s="240"/>
      <c r="D1603" s="240"/>
      <c r="E1603" s="250"/>
      <c r="F1603" s="242"/>
      <c r="G1603" s="396"/>
      <c r="H1603" s="222"/>
    </row>
    <row r="1604" spans="1:8" s="369" customFormat="1">
      <c r="A1604" s="367" t="s">
        <v>656</v>
      </c>
      <c r="B1604" s="276" t="s">
        <v>657</v>
      </c>
      <c r="C1604" s="277"/>
      <c r="D1604" s="277"/>
      <c r="E1604" s="278"/>
      <c r="F1604" s="279"/>
      <c r="G1604" s="403"/>
      <c r="H1604" s="368"/>
    </row>
    <row r="1605" spans="1:8" ht="30">
      <c r="A1605" s="317" t="s">
        <v>73</v>
      </c>
      <c r="B1605" s="317" t="s">
        <v>74</v>
      </c>
      <c r="C1605" s="317" t="s">
        <v>166</v>
      </c>
      <c r="D1605" s="317" t="s">
        <v>78</v>
      </c>
      <c r="E1605" s="317" t="s">
        <v>167</v>
      </c>
      <c r="F1605" s="317" t="s">
        <v>168</v>
      </c>
      <c r="G1605" s="397" t="s">
        <v>169</v>
      </c>
      <c r="H1605" s="218"/>
    </row>
    <row r="1606" spans="1:8">
      <c r="A1606" s="261" t="s">
        <v>17</v>
      </c>
      <c r="B1606" s="243" t="s">
        <v>170</v>
      </c>
      <c r="E1606" s="252"/>
      <c r="F1606" s="253"/>
      <c r="G1606" s="394"/>
      <c r="H1606" s="218"/>
    </row>
    <row r="1607" spans="1:8">
      <c r="B1607" s="243" t="s">
        <v>1</v>
      </c>
      <c r="C1607" s="261" t="s">
        <v>336</v>
      </c>
      <c r="D1607" s="261" t="s">
        <v>31</v>
      </c>
      <c r="E1607" s="262">
        <v>0.3</v>
      </c>
      <c r="F1607" s="253">
        <f>VLOOKUP(B1607,'HSD PSPN,STR,ARS'!$C$6:F724,4,FALSE)</f>
        <v>100000</v>
      </c>
      <c r="G1607" s="394">
        <f>E1607*F1607</f>
        <v>30000</v>
      </c>
      <c r="H1607" s="218"/>
    </row>
    <row r="1608" spans="1:8">
      <c r="B1608" s="243" t="s">
        <v>4</v>
      </c>
      <c r="C1608" s="261" t="s">
        <v>339</v>
      </c>
      <c r="D1608" s="261" t="s">
        <v>31</v>
      </c>
      <c r="E1608" s="262">
        <v>1.4999999999999999E-2</v>
      </c>
      <c r="F1608" s="253">
        <f>VLOOKUP(B1608,'HSD PSPN,STR,ARS'!$C$6:F724,4,FALSE)</f>
        <v>200000</v>
      </c>
      <c r="G1608" s="394">
        <f>E1608*F1608</f>
        <v>3000</v>
      </c>
      <c r="H1608" s="218"/>
    </row>
    <row r="1609" spans="1:8">
      <c r="A1609" s="1144" t="s">
        <v>2171</v>
      </c>
      <c r="B1609" s="1144"/>
      <c r="C1609" s="1144"/>
      <c r="D1609" s="1144"/>
      <c r="E1609" s="1144"/>
      <c r="F1609" s="1144"/>
      <c r="G1609" s="398">
        <f>SUM(G1606:G1608)</f>
        <v>33000</v>
      </c>
      <c r="H1609" s="218"/>
    </row>
    <row r="1610" spans="1:8">
      <c r="A1610" s="261" t="s">
        <v>19</v>
      </c>
      <c r="B1610" s="243" t="s">
        <v>5</v>
      </c>
      <c r="E1610" s="252"/>
      <c r="F1610" s="253"/>
      <c r="G1610" s="394"/>
      <c r="H1610" s="218"/>
    </row>
    <row r="1611" spans="1:8">
      <c r="A1611" s="261"/>
      <c r="B1611" s="243" t="s">
        <v>50</v>
      </c>
      <c r="D1611" s="244" t="s">
        <v>342</v>
      </c>
      <c r="E1611" s="252">
        <v>1.1299999999999999</v>
      </c>
      <c r="F1611" s="253">
        <f>VLOOKUP(B1611,'HSD PSPN,STR,ARS'!$C$6:F724,4,FALSE)</f>
        <v>10000</v>
      </c>
      <c r="G1611" s="394">
        <f>E1611*F1611</f>
        <v>11299.999999999998</v>
      </c>
      <c r="H1611" s="218"/>
    </row>
    <row r="1612" spans="1:8">
      <c r="A1612" s="1144" t="s">
        <v>2176</v>
      </c>
      <c r="B1612" s="1144"/>
      <c r="C1612" s="1144"/>
      <c r="D1612" s="1144"/>
      <c r="E1612" s="1144"/>
      <c r="F1612" s="1144"/>
      <c r="G1612" s="398">
        <f>SUM(G1609:G1611)</f>
        <v>44300</v>
      </c>
      <c r="H1612" s="218"/>
    </row>
    <row r="1613" spans="1:8">
      <c r="A1613" s="261" t="s">
        <v>20</v>
      </c>
      <c r="B1613" s="243" t="s">
        <v>181</v>
      </c>
      <c r="E1613" s="252"/>
      <c r="F1613" s="253"/>
      <c r="G1613" s="394"/>
      <c r="H1613" s="218"/>
    </row>
    <row r="1614" spans="1:8">
      <c r="A1614" s="261"/>
      <c r="B1614" s="319" t="s">
        <v>649</v>
      </c>
      <c r="D1614" s="244" t="s">
        <v>342</v>
      </c>
      <c r="E1614" s="252">
        <v>5.74E-2</v>
      </c>
      <c r="F1614" s="253">
        <f>VLOOKUP(B1614,'HSD PSPN,STR,ARS'!$C$6:F3032,4,FALSE)</f>
        <v>10000</v>
      </c>
      <c r="G1614" s="394">
        <f>E1614*F1614</f>
        <v>574</v>
      </c>
      <c r="H1614" s="218"/>
    </row>
    <row r="1615" spans="1:8">
      <c r="A1615" s="1146" t="s">
        <v>2180</v>
      </c>
      <c r="B1615" s="1146"/>
      <c r="C1615" s="1146"/>
      <c r="D1615" s="1146"/>
      <c r="E1615" s="1146"/>
      <c r="F1615" s="1146"/>
      <c r="G1615" s="399">
        <f>SUM(G1614)</f>
        <v>574</v>
      </c>
    </row>
    <row r="1616" spans="1:8">
      <c r="A1616" s="375" t="s">
        <v>21</v>
      </c>
      <c r="B1616" s="1145" t="s">
        <v>1111</v>
      </c>
      <c r="C1616" s="1145"/>
      <c r="D1616" s="1145"/>
      <c r="E1616" s="1145"/>
      <c r="F1616" s="1145"/>
      <c r="G1616" s="395">
        <f>SUM(G1607:G1615)/2</f>
        <v>61374</v>
      </c>
    </row>
    <row r="1617" spans="1:8">
      <c r="A1617" s="375" t="s">
        <v>22</v>
      </c>
      <c r="B1617" s="1145" t="s">
        <v>1112</v>
      </c>
      <c r="C1617" s="1145"/>
      <c r="D1617" s="1145"/>
      <c r="E1617" s="1145"/>
      <c r="F1617" s="376">
        <v>0.1</v>
      </c>
      <c r="G1617" s="395">
        <f>G1616*F1617</f>
        <v>6137.4000000000005</v>
      </c>
    </row>
    <row r="1618" spans="1:8">
      <c r="A1618" s="375" t="s">
        <v>23</v>
      </c>
      <c r="B1618" s="1145" t="s">
        <v>184</v>
      </c>
      <c r="C1618" s="1145"/>
      <c r="D1618" s="1145"/>
      <c r="E1618" s="1145"/>
      <c r="F1618" s="1145"/>
      <c r="G1618" s="395">
        <f>G1616+G1617</f>
        <v>67511.399999999994</v>
      </c>
    </row>
    <row r="1619" spans="1:8" s="226" customFormat="1">
      <c r="A1619" s="248"/>
      <c r="B1619" s="249"/>
      <c r="C1619" s="240"/>
      <c r="D1619" s="240"/>
      <c r="E1619" s="250"/>
      <c r="F1619" s="242"/>
      <c r="G1619" s="396"/>
      <c r="H1619" s="222"/>
    </row>
    <row r="1620" spans="1:8" s="369" customFormat="1">
      <c r="A1620" s="367" t="s">
        <v>658</v>
      </c>
      <c r="B1620" s="276" t="s">
        <v>659</v>
      </c>
      <c r="C1620" s="277"/>
      <c r="D1620" s="277"/>
      <c r="E1620" s="278"/>
      <c r="F1620" s="279"/>
      <c r="G1620" s="403"/>
      <c r="H1620" s="368"/>
    </row>
    <row r="1621" spans="1:8" ht="30">
      <c r="A1621" s="317" t="s">
        <v>73</v>
      </c>
      <c r="B1621" s="317" t="s">
        <v>74</v>
      </c>
      <c r="C1621" s="317" t="s">
        <v>166</v>
      </c>
      <c r="D1621" s="317" t="s">
        <v>78</v>
      </c>
      <c r="E1621" s="317" t="s">
        <v>167</v>
      </c>
      <c r="F1621" s="317" t="s">
        <v>168</v>
      </c>
      <c r="G1621" s="397" t="s">
        <v>169</v>
      </c>
      <c r="H1621" s="218"/>
    </row>
    <row r="1622" spans="1:8">
      <c r="A1622" s="261" t="s">
        <v>17</v>
      </c>
      <c r="B1622" s="243" t="s">
        <v>170</v>
      </c>
      <c r="E1622" s="252"/>
      <c r="F1622" s="253"/>
      <c r="G1622" s="394"/>
      <c r="H1622" s="218"/>
    </row>
    <row r="1623" spans="1:8">
      <c r="B1623" s="243" t="s">
        <v>1</v>
      </c>
      <c r="C1623" s="261" t="s">
        <v>336</v>
      </c>
      <c r="D1623" s="261" t="s">
        <v>31</v>
      </c>
      <c r="E1623" s="262">
        <v>0.4</v>
      </c>
      <c r="F1623" s="253">
        <f>VLOOKUP(B1623,'HSD PSPN,STR,ARS'!$C$6:F724,4,FALSE)</f>
        <v>100000</v>
      </c>
      <c r="G1623" s="394">
        <f>E1623*F1623</f>
        <v>40000</v>
      </c>
      <c r="H1623" s="218"/>
    </row>
    <row r="1624" spans="1:8">
      <c r="B1624" s="243" t="s">
        <v>4</v>
      </c>
      <c r="C1624" s="261" t="s">
        <v>339</v>
      </c>
      <c r="D1624" s="261" t="s">
        <v>31</v>
      </c>
      <c r="E1624" s="262">
        <v>0.02</v>
      </c>
      <c r="F1624" s="253">
        <f>VLOOKUP(B1624,'HSD PSPN,STR,ARS'!$C$6:F724,4,FALSE)</f>
        <v>200000</v>
      </c>
      <c r="G1624" s="394">
        <f>E1624*F1624</f>
        <v>4000</v>
      </c>
      <c r="H1624" s="218"/>
    </row>
    <row r="1625" spans="1:8">
      <c r="A1625" s="1144" t="s">
        <v>2171</v>
      </c>
      <c r="B1625" s="1144"/>
      <c r="C1625" s="1144"/>
      <c r="D1625" s="1144"/>
      <c r="E1625" s="1144"/>
      <c r="F1625" s="1144"/>
      <c r="G1625" s="398">
        <f>SUM(G1622:G1624)</f>
        <v>44000</v>
      </c>
      <c r="H1625" s="218"/>
    </row>
    <row r="1626" spans="1:8">
      <c r="A1626" s="261" t="s">
        <v>19</v>
      </c>
      <c r="B1626" s="243" t="s">
        <v>5</v>
      </c>
      <c r="E1626" s="252"/>
      <c r="F1626" s="253"/>
      <c r="G1626" s="394"/>
      <c r="H1626" s="218"/>
    </row>
    <row r="1627" spans="1:8">
      <c r="A1627" s="261"/>
      <c r="B1627" s="243" t="s">
        <v>201</v>
      </c>
      <c r="D1627" s="244" t="s">
        <v>342</v>
      </c>
      <c r="E1627" s="252">
        <v>1.1299999999999999</v>
      </c>
      <c r="F1627" s="253">
        <f>VLOOKUP(B1627,'HSD PSPN,STR,ARS'!$C$6:F724,4,FALSE)</f>
        <v>10000</v>
      </c>
      <c r="G1627" s="394">
        <f>E1627*F1627</f>
        <v>11299.999999999998</v>
      </c>
      <c r="H1627" s="218"/>
    </row>
    <row r="1628" spans="1:8">
      <c r="A1628" s="1144" t="s">
        <v>2176</v>
      </c>
      <c r="B1628" s="1144"/>
      <c r="C1628" s="1144"/>
      <c r="D1628" s="1144"/>
      <c r="E1628" s="1144"/>
      <c r="F1628" s="1144"/>
      <c r="G1628" s="398">
        <f>SUM(G1626:G1627)</f>
        <v>11299.999999999998</v>
      </c>
      <c r="H1628" s="218"/>
    </row>
    <row r="1629" spans="1:8">
      <c r="A1629" s="261" t="s">
        <v>20</v>
      </c>
      <c r="B1629" s="243" t="s">
        <v>181</v>
      </c>
      <c r="E1629" s="252"/>
      <c r="F1629" s="253"/>
      <c r="G1629" s="394"/>
      <c r="H1629" s="218"/>
    </row>
    <row r="1630" spans="1:8">
      <c r="A1630" s="261"/>
      <c r="B1630" s="319" t="s">
        <v>649</v>
      </c>
      <c r="D1630" s="244" t="s">
        <v>342</v>
      </c>
      <c r="E1630" s="252">
        <v>5.74E-2</v>
      </c>
      <c r="F1630" s="253">
        <f>VLOOKUP(B1630,'HSD PSPN,STR,ARS'!$C$6:F3048,4,FALSE)</f>
        <v>10000</v>
      </c>
      <c r="G1630" s="394">
        <f>E1630*F1630</f>
        <v>574</v>
      </c>
      <c r="H1630" s="218"/>
    </row>
    <row r="1631" spans="1:8">
      <c r="A1631" s="1146" t="s">
        <v>2180</v>
      </c>
      <c r="B1631" s="1146"/>
      <c r="C1631" s="1146"/>
      <c r="D1631" s="1146"/>
      <c r="E1631" s="1146"/>
      <c r="F1631" s="1146"/>
      <c r="G1631" s="399">
        <f>SUM(G1630)</f>
        <v>574</v>
      </c>
    </row>
    <row r="1632" spans="1:8">
      <c r="A1632" s="375" t="s">
        <v>21</v>
      </c>
      <c r="B1632" s="1145" t="s">
        <v>1111</v>
      </c>
      <c r="C1632" s="1145"/>
      <c r="D1632" s="1145"/>
      <c r="E1632" s="1145"/>
      <c r="F1632" s="1145"/>
      <c r="G1632" s="395">
        <f>SUM(G1623:G1631)/2</f>
        <v>55874</v>
      </c>
    </row>
    <row r="1633" spans="1:8">
      <c r="A1633" s="375" t="s">
        <v>22</v>
      </c>
      <c r="B1633" s="1145" t="s">
        <v>1112</v>
      </c>
      <c r="C1633" s="1145"/>
      <c r="D1633" s="1145"/>
      <c r="E1633" s="1145"/>
      <c r="F1633" s="376">
        <v>0.1</v>
      </c>
      <c r="G1633" s="395">
        <f>G1632*F1633</f>
        <v>5587.4000000000005</v>
      </c>
    </row>
    <row r="1634" spans="1:8">
      <c r="A1634" s="375" t="s">
        <v>23</v>
      </c>
      <c r="B1634" s="1145" t="s">
        <v>184</v>
      </c>
      <c r="C1634" s="1145"/>
      <c r="D1634" s="1145"/>
      <c r="E1634" s="1145"/>
      <c r="F1634" s="1145"/>
      <c r="G1634" s="395">
        <f>G1632+G1633</f>
        <v>61461.4</v>
      </c>
    </row>
    <row r="1635" spans="1:8" s="226" customFormat="1">
      <c r="A1635" s="248"/>
      <c r="B1635" s="249"/>
      <c r="C1635" s="240"/>
      <c r="D1635" s="240"/>
      <c r="E1635" s="250"/>
      <c r="F1635" s="242"/>
      <c r="G1635" s="396"/>
      <c r="H1635" s="222"/>
    </row>
    <row r="1636" spans="1:8" s="226" customFormat="1">
      <c r="A1636" s="248"/>
      <c r="B1636" s="249"/>
      <c r="C1636" s="240"/>
      <c r="D1636" s="240"/>
      <c r="E1636" s="250"/>
      <c r="F1636" s="242"/>
      <c r="G1636" s="396"/>
      <c r="H1636" s="222"/>
    </row>
    <row r="1637" spans="1:8" s="366" customFormat="1">
      <c r="A1637" s="269" t="s">
        <v>660</v>
      </c>
      <c r="B1637" s="239" t="s">
        <v>661</v>
      </c>
      <c r="C1637" s="272"/>
      <c r="D1637" s="272"/>
      <c r="E1637" s="273"/>
      <c r="F1637" s="275"/>
      <c r="G1637" s="402"/>
      <c r="H1637" s="365"/>
    </row>
    <row r="1638" spans="1:8" s="366" customFormat="1">
      <c r="A1638" s="269" t="s">
        <v>662</v>
      </c>
      <c r="B1638" s="239" t="s">
        <v>665</v>
      </c>
      <c r="C1638" s="272"/>
      <c r="D1638" s="272"/>
      <c r="E1638" s="273"/>
      <c r="F1638" s="275"/>
      <c r="G1638" s="402"/>
      <c r="H1638" s="365"/>
    </row>
    <row r="1639" spans="1:8" s="371" customFormat="1">
      <c r="A1639" s="283" t="s">
        <v>663</v>
      </c>
      <c r="B1639" s="280" t="s">
        <v>664</v>
      </c>
      <c r="C1639" s="281"/>
      <c r="D1639" s="281"/>
      <c r="E1639" s="282"/>
      <c r="F1639" s="283"/>
      <c r="G1639" s="404"/>
      <c r="H1639" s="370"/>
    </row>
    <row r="1640" spans="1:8" ht="30">
      <c r="A1640" s="317" t="s">
        <v>73</v>
      </c>
      <c r="B1640" s="317" t="s">
        <v>74</v>
      </c>
      <c r="C1640" s="317" t="s">
        <v>166</v>
      </c>
      <c r="D1640" s="317" t="s">
        <v>78</v>
      </c>
      <c r="E1640" s="317" t="s">
        <v>167</v>
      </c>
      <c r="F1640" s="317" t="s">
        <v>168</v>
      </c>
      <c r="G1640" s="397" t="s">
        <v>169</v>
      </c>
      <c r="H1640" s="218"/>
    </row>
    <row r="1641" spans="1:8">
      <c r="A1641" s="261" t="s">
        <v>17</v>
      </c>
      <c r="B1641" s="243" t="s">
        <v>170</v>
      </c>
      <c r="E1641" s="252"/>
      <c r="F1641" s="253"/>
      <c r="G1641" s="394"/>
      <c r="H1641" s="218"/>
    </row>
    <row r="1642" spans="1:8">
      <c r="B1642" s="243" t="s">
        <v>1</v>
      </c>
      <c r="C1642" s="261" t="s">
        <v>336</v>
      </c>
      <c r="D1642" s="261" t="s">
        <v>31</v>
      </c>
      <c r="E1642" s="262">
        <v>0.2104</v>
      </c>
      <c r="F1642" s="253">
        <f>VLOOKUP(B1642,'HSD PSPN,STR,ARS'!$C$6:F724,4,FALSE)</f>
        <v>100000</v>
      </c>
      <c r="G1642" s="394">
        <f>E1642*F1642</f>
        <v>21040</v>
      </c>
      <c r="H1642" s="218"/>
    </row>
    <row r="1643" spans="1:8">
      <c r="B1643" s="243" t="s">
        <v>4</v>
      </c>
      <c r="C1643" s="261" t="s">
        <v>339</v>
      </c>
      <c r="D1643" s="261" t="s">
        <v>31</v>
      </c>
      <c r="E1643" s="262">
        <v>1.0500000000000001E-2</v>
      </c>
      <c r="F1643" s="253">
        <f>VLOOKUP(B1643,'HSD PSPN,STR,ARS'!$C$6:F724,4,FALSE)</f>
        <v>200000</v>
      </c>
      <c r="G1643" s="394">
        <f>E1643*F1643</f>
        <v>2100</v>
      </c>
      <c r="H1643" s="218"/>
    </row>
    <row r="1644" spans="1:8">
      <c r="A1644" s="1144" t="s">
        <v>2171</v>
      </c>
      <c r="B1644" s="1144"/>
      <c r="C1644" s="1144"/>
      <c r="D1644" s="1144"/>
      <c r="E1644" s="1144"/>
      <c r="F1644" s="1144"/>
      <c r="G1644" s="398">
        <f>SUM(G1641:G1643)</f>
        <v>23140</v>
      </c>
      <c r="H1644" s="218"/>
    </row>
    <row r="1645" spans="1:8">
      <c r="A1645" s="261" t="s">
        <v>19</v>
      </c>
      <c r="B1645" s="243" t="s">
        <v>5</v>
      </c>
      <c r="E1645" s="252"/>
      <c r="F1645" s="253"/>
      <c r="G1645" s="394"/>
      <c r="H1645" s="218"/>
    </row>
    <row r="1646" spans="1:8">
      <c r="A1646" s="1144" t="s">
        <v>2176</v>
      </c>
      <c r="B1646" s="1144"/>
      <c r="C1646" s="1144"/>
      <c r="D1646" s="1144"/>
      <c r="E1646" s="1144"/>
      <c r="F1646" s="1144"/>
      <c r="G1646" s="394"/>
      <c r="H1646" s="218"/>
    </row>
    <row r="1647" spans="1:8">
      <c r="A1647" s="261" t="s">
        <v>20</v>
      </c>
      <c r="B1647" s="243" t="s">
        <v>181</v>
      </c>
      <c r="E1647" s="252"/>
      <c r="F1647" s="253"/>
      <c r="G1647" s="394"/>
      <c r="H1647" s="218"/>
    </row>
    <row r="1648" spans="1:8">
      <c r="A1648" s="1146" t="s">
        <v>2180</v>
      </c>
      <c r="B1648" s="1146"/>
      <c r="C1648" s="1146"/>
      <c r="D1648" s="1146"/>
      <c r="E1648" s="1146"/>
      <c r="F1648" s="1146"/>
      <c r="G1648" s="395">
        <f>SUM(G1647)</f>
        <v>0</v>
      </c>
    </row>
    <row r="1649" spans="1:8">
      <c r="A1649" s="375" t="s">
        <v>21</v>
      </c>
      <c r="B1649" s="1145" t="s">
        <v>1111</v>
      </c>
      <c r="C1649" s="1145"/>
      <c r="D1649" s="1145"/>
      <c r="E1649" s="1145"/>
      <c r="F1649" s="1145"/>
      <c r="G1649" s="395">
        <f>SUM(G1640:G1648)/2</f>
        <v>23140</v>
      </c>
    </row>
    <row r="1650" spans="1:8">
      <c r="A1650" s="375" t="s">
        <v>22</v>
      </c>
      <c r="B1650" s="1145" t="s">
        <v>1112</v>
      </c>
      <c r="C1650" s="1145"/>
      <c r="D1650" s="1145"/>
      <c r="E1650" s="1145"/>
      <c r="F1650" s="376">
        <v>0.1</v>
      </c>
      <c r="G1650" s="395">
        <f>G1649*F1650</f>
        <v>2314</v>
      </c>
    </row>
    <row r="1651" spans="1:8">
      <c r="A1651" s="375" t="s">
        <v>23</v>
      </c>
      <c r="B1651" s="1145" t="s">
        <v>184</v>
      </c>
      <c r="C1651" s="1145"/>
      <c r="D1651" s="1145"/>
      <c r="E1651" s="1145"/>
      <c r="F1651" s="1145"/>
      <c r="G1651" s="395">
        <f>G1649+G1650</f>
        <v>25454</v>
      </c>
    </row>
    <row r="1652" spans="1:8" s="226" customFormat="1">
      <c r="A1652" s="248"/>
      <c r="B1652" s="249"/>
      <c r="C1652" s="240"/>
      <c r="D1652" s="240"/>
      <c r="E1652" s="250"/>
      <c r="F1652" s="242"/>
      <c r="G1652" s="396"/>
      <c r="H1652" s="222"/>
    </row>
    <row r="1653" spans="1:8" s="371" customFormat="1">
      <c r="A1653" s="283" t="s">
        <v>666</v>
      </c>
      <c r="B1653" s="280" t="s">
        <v>667</v>
      </c>
      <c r="C1653" s="281"/>
      <c r="D1653" s="281"/>
      <c r="E1653" s="282"/>
      <c r="F1653" s="283"/>
      <c r="G1653" s="404"/>
      <c r="H1653" s="370"/>
    </row>
    <row r="1654" spans="1:8" ht="30">
      <c r="A1654" s="317" t="s">
        <v>73</v>
      </c>
      <c r="B1654" s="317" t="s">
        <v>74</v>
      </c>
      <c r="C1654" s="317" t="s">
        <v>166</v>
      </c>
      <c r="D1654" s="317" t="s">
        <v>78</v>
      </c>
      <c r="E1654" s="317" t="s">
        <v>167</v>
      </c>
      <c r="F1654" s="317" t="s">
        <v>168</v>
      </c>
      <c r="G1654" s="397" t="s">
        <v>169</v>
      </c>
      <c r="H1654" s="218"/>
    </row>
    <row r="1655" spans="1:8">
      <c r="A1655" s="261" t="s">
        <v>17</v>
      </c>
      <c r="B1655" s="243" t="s">
        <v>170</v>
      </c>
      <c r="E1655" s="252"/>
      <c r="F1655" s="253"/>
      <c r="G1655" s="394"/>
      <c r="H1655" s="218"/>
    </row>
    <row r="1656" spans="1:8">
      <c r="B1656" s="243" t="s">
        <v>1</v>
      </c>
      <c r="C1656" s="261" t="s">
        <v>336</v>
      </c>
      <c r="D1656" s="261" t="s">
        <v>31</v>
      </c>
      <c r="E1656" s="262">
        <v>0.22539999999999999</v>
      </c>
      <c r="F1656" s="253">
        <f>VLOOKUP(B1656,'HSD PSPN,STR,ARS'!$C$6:F724,4,FALSE)</f>
        <v>100000</v>
      </c>
      <c r="G1656" s="394">
        <f>E1656*F1656</f>
        <v>22540</v>
      </c>
      <c r="H1656" s="218"/>
    </row>
    <row r="1657" spans="1:8">
      <c r="B1657" s="243" t="s">
        <v>4</v>
      </c>
      <c r="C1657" s="261" t="s">
        <v>339</v>
      </c>
      <c r="D1657" s="261" t="s">
        <v>31</v>
      </c>
      <c r="E1657" s="262">
        <v>1.12E-2</v>
      </c>
      <c r="F1657" s="253">
        <f>VLOOKUP(B1657,'HSD PSPN,STR,ARS'!$C$6:F724,4,FALSE)</f>
        <v>200000</v>
      </c>
      <c r="G1657" s="394">
        <f>E1657*F1657</f>
        <v>2240</v>
      </c>
      <c r="H1657" s="218"/>
    </row>
    <row r="1658" spans="1:8">
      <c r="A1658" s="1144" t="s">
        <v>2171</v>
      </c>
      <c r="B1658" s="1144"/>
      <c r="C1658" s="1144"/>
      <c r="D1658" s="1144"/>
      <c r="E1658" s="1144"/>
      <c r="F1658" s="1144"/>
      <c r="G1658" s="398">
        <f>SUM(G1655:G1657)</f>
        <v>24780</v>
      </c>
      <c r="H1658" s="218"/>
    </row>
    <row r="1659" spans="1:8">
      <c r="A1659" s="261" t="s">
        <v>19</v>
      </c>
      <c r="B1659" s="243" t="s">
        <v>5</v>
      </c>
      <c r="E1659" s="252"/>
      <c r="F1659" s="253"/>
      <c r="G1659" s="394"/>
      <c r="H1659" s="218"/>
    </row>
    <row r="1660" spans="1:8">
      <c r="A1660" s="1144" t="s">
        <v>2176</v>
      </c>
      <c r="B1660" s="1144"/>
      <c r="C1660" s="1144"/>
      <c r="D1660" s="1144"/>
      <c r="E1660" s="1144"/>
      <c r="F1660" s="1144"/>
      <c r="G1660" s="394"/>
      <c r="H1660" s="218"/>
    </row>
    <row r="1661" spans="1:8">
      <c r="A1661" s="261" t="s">
        <v>20</v>
      </c>
      <c r="B1661" s="243" t="s">
        <v>181</v>
      </c>
      <c r="E1661" s="252"/>
      <c r="F1661" s="253"/>
      <c r="G1661" s="394"/>
      <c r="H1661" s="218"/>
    </row>
    <row r="1662" spans="1:8">
      <c r="A1662" s="1146" t="s">
        <v>2180</v>
      </c>
      <c r="B1662" s="1146"/>
      <c r="C1662" s="1146"/>
      <c r="D1662" s="1146"/>
      <c r="E1662" s="1146"/>
      <c r="F1662" s="1146"/>
      <c r="G1662" s="395">
        <f>SUM(G1661)</f>
        <v>0</v>
      </c>
    </row>
    <row r="1663" spans="1:8">
      <c r="A1663" s="375" t="s">
        <v>21</v>
      </c>
      <c r="B1663" s="1145" t="s">
        <v>1111</v>
      </c>
      <c r="C1663" s="1145"/>
      <c r="D1663" s="1145"/>
      <c r="E1663" s="1145"/>
      <c r="F1663" s="1145"/>
      <c r="G1663" s="395">
        <f>SUM(G1655:G1662)/2</f>
        <v>24780</v>
      </c>
    </row>
    <row r="1664" spans="1:8">
      <c r="A1664" s="375" t="s">
        <v>22</v>
      </c>
      <c r="B1664" s="1145" t="s">
        <v>1112</v>
      </c>
      <c r="C1664" s="1145"/>
      <c r="D1664" s="1145"/>
      <c r="E1664" s="1145"/>
      <c r="F1664" s="376">
        <v>0.1</v>
      </c>
      <c r="G1664" s="395">
        <f>G1663*F1664</f>
        <v>2478</v>
      </c>
    </row>
    <row r="1665" spans="1:8">
      <c r="A1665" s="375" t="s">
        <v>23</v>
      </c>
      <c r="B1665" s="1145" t="s">
        <v>184</v>
      </c>
      <c r="C1665" s="1145"/>
      <c r="D1665" s="1145"/>
      <c r="E1665" s="1145"/>
      <c r="F1665" s="1145"/>
      <c r="G1665" s="395">
        <f>G1663+G1664</f>
        <v>27258</v>
      </c>
    </row>
    <row r="1666" spans="1:8" s="226" customFormat="1">
      <c r="A1666" s="248"/>
      <c r="B1666" s="249"/>
      <c r="C1666" s="240"/>
      <c r="D1666" s="240"/>
      <c r="E1666" s="250"/>
      <c r="F1666" s="242"/>
      <c r="G1666" s="396"/>
      <c r="H1666" s="222"/>
    </row>
    <row r="1667" spans="1:8" s="371" customFormat="1">
      <c r="A1667" s="283" t="s">
        <v>668</v>
      </c>
      <c r="B1667" s="280" t="s">
        <v>670</v>
      </c>
      <c r="C1667" s="281"/>
      <c r="D1667" s="281"/>
      <c r="E1667" s="282"/>
      <c r="F1667" s="283"/>
      <c r="G1667" s="404"/>
      <c r="H1667" s="370"/>
    </row>
    <row r="1668" spans="1:8" ht="30">
      <c r="A1668" s="317" t="s">
        <v>73</v>
      </c>
      <c r="B1668" s="317" t="s">
        <v>74</v>
      </c>
      <c r="C1668" s="317" t="s">
        <v>166</v>
      </c>
      <c r="D1668" s="317" t="s">
        <v>78</v>
      </c>
      <c r="E1668" s="317" t="s">
        <v>167</v>
      </c>
      <c r="F1668" s="317" t="s">
        <v>168</v>
      </c>
      <c r="G1668" s="397" t="s">
        <v>169</v>
      </c>
      <c r="H1668" s="218"/>
    </row>
    <row r="1669" spans="1:8">
      <c r="A1669" s="261" t="s">
        <v>17</v>
      </c>
      <c r="B1669" s="243" t="s">
        <v>170</v>
      </c>
      <c r="E1669" s="252"/>
      <c r="F1669" s="253"/>
      <c r="G1669" s="394"/>
      <c r="H1669" s="218"/>
    </row>
    <row r="1670" spans="1:8">
      <c r="B1670" s="243" t="s">
        <v>1</v>
      </c>
      <c r="C1670" s="261" t="s">
        <v>336</v>
      </c>
      <c r="D1670" s="261" t="s">
        <v>31</v>
      </c>
      <c r="E1670" s="262">
        <v>0.23630000000000001</v>
      </c>
      <c r="F1670" s="253">
        <f>VLOOKUP(B1670,'HSD PSPN,STR,ARS'!$C$6:F724,4,FALSE)</f>
        <v>100000</v>
      </c>
      <c r="G1670" s="394">
        <f>E1670*F1670</f>
        <v>23630</v>
      </c>
      <c r="H1670" s="218"/>
    </row>
    <row r="1671" spans="1:8">
      <c r="B1671" s="243" t="s">
        <v>4</v>
      </c>
      <c r="C1671" s="261" t="s">
        <v>339</v>
      </c>
      <c r="D1671" s="261" t="s">
        <v>31</v>
      </c>
      <c r="E1671" s="262">
        <v>1.7999999999999999E-2</v>
      </c>
      <c r="F1671" s="253">
        <f>VLOOKUP(B1671,'HSD PSPN,STR,ARS'!$C$6:F724,4,FALSE)</f>
        <v>200000</v>
      </c>
      <c r="G1671" s="394">
        <f>E1671*F1671</f>
        <v>3599.9999999999995</v>
      </c>
      <c r="H1671" s="218"/>
    </row>
    <row r="1672" spans="1:8">
      <c r="A1672" s="1144" t="s">
        <v>2171</v>
      </c>
      <c r="B1672" s="1144"/>
      <c r="C1672" s="1144"/>
      <c r="D1672" s="1144"/>
      <c r="E1672" s="1144"/>
      <c r="F1672" s="1144"/>
      <c r="G1672" s="398">
        <f>SUM(G1669:G1671)</f>
        <v>27230</v>
      </c>
      <c r="H1672" s="218"/>
    </row>
    <row r="1673" spans="1:8">
      <c r="A1673" s="261" t="s">
        <v>19</v>
      </c>
      <c r="B1673" s="243" t="s">
        <v>5</v>
      </c>
      <c r="E1673" s="252"/>
      <c r="F1673" s="253"/>
      <c r="G1673" s="394"/>
      <c r="H1673" s="218"/>
    </row>
    <row r="1674" spans="1:8">
      <c r="A1674" s="1144" t="s">
        <v>2176</v>
      </c>
      <c r="B1674" s="1144"/>
      <c r="C1674" s="1144"/>
      <c r="D1674" s="1144"/>
      <c r="E1674" s="1144"/>
      <c r="F1674" s="1144"/>
      <c r="G1674" s="394"/>
      <c r="H1674" s="218"/>
    </row>
    <row r="1675" spans="1:8">
      <c r="A1675" s="261" t="s">
        <v>20</v>
      </c>
      <c r="B1675" s="243" t="s">
        <v>181</v>
      </c>
      <c r="E1675" s="252"/>
      <c r="F1675" s="253"/>
      <c r="G1675" s="394"/>
      <c r="H1675" s="218"/>
    </row>
    <row r="1676" spans="1:8">
      <c r="A1676" s="1146" t="s">
        <v>2180</v>
      </c>
      <c r="B1676" s="1146"/>
      <c r="C1676" s="1146"/>
      <c r="D1676" s="1146"/>
      <c r="E1676" s="1146"/>
      <c r="F1676" s="1146"/>
      <c r="G1676" s="395">
        <f>SUM(G1675)</f>
        <v>0</v>
      </c>
    </row>
    <row r="1677" spans="1:8">
      <c r="A1677" s="375" t="s">
        <v>21</v>
      </c>
      <c r="B1677" s="1145" t="s">
        <v>1111</v>
      </c>
      <c r="C1677" s="1145"/>
      <c r="D1677" s="1145"/>
      <c r="E1677" s="1145"/>
      <c r="F1677" s="1145"/>
      <c r="G1677" s="395">
        <f>SUM(G1668:G1676)/2</f>
        <v>27230</v>
      </c>
    </row>
    <row r="1678" spans="1:8">
      <c r="A1678" s="375" t="s">
        <v>22</v>
      </c>
      <c r="B1678" s="1145" t="s">
        <v>1112</v>
      </c>
      <c r="C1678" s="1145"/>
      <c r="D1678" s="1145"/>
      <c r="E1678" s="1145"/>
      <c r="F1678" s="376">
        <v>0.1</v>
      </c>
      <c r="G1678" s="395">
        <f>G1677*F1678</f>
        <v>2723</v>
      </c>
    </row>
    <row r="1679" spans="1:8">
      <c r="A1679" s="375" t="s">
        <v>23</v>
      </c>
      <c r="B1679" s="1145" t="s">
        <v>184</v>
      </c>
      <c r="C1679" s="1145"/>
      <c r="D1679" s="1145"/>
      <c r="E1679" s="1145"/>
      <c r="F1679" s="1145"/>
      <c r="G1679" s="395">
        <f>G1677+G1678</f>
        <v>29953</v>
      </c>
    </row>
    <row r="1680" spans="1:8" s="226" customFormat="1">
      <c r="A1680" s="248"/>
      <c r="B1680" s="249"/>
      <c r="C1680" s="240"/>
      <c r="D1680" s="240"/>
      <c r="E1680" s="250"/>
      <c r="F1680" s="242"/>
      <c r="G1680" s="396"/>
      <c r="H1680" s="222"/>
    </row>
    <row r="1681" spans="1:8" s="371" customFormat="1">
      <c r="A1681" s="283" t="s">
        <v>669</v>
      </c>
      <c r="B1681" s="280" t="s">
        <v>671</v>
      </c>
      <c r="C1681" s="281"/>
      <c r="D1681" s="281"/>
      <c r="E1681" s="282"/>
      <c r="F1681" s="283"/>
      <c r="G1681" s="404"/>
      <c r="H1681" s="370"/>
    </row>
    <row r="1682" spans="1:8" ht="30">
      <c r="A1682" s="317" t="s">
        <v>73</v>
      </c>
      <c r="B1682" s="317" t="s">
        <v>74</v>
      </c>
      <c r="C1682" s="317" t="s">
        <v>166</v>
      </c>
      <c r="D1682" s="317" t="s">
        <v>78</v>
      </c>
      <c r="E1682" s="317" t="s">
        <v>167</v>
      </c>
      <c r="F1682" s="317" t="s">
        <v>168</v>
      </c>
      <c r="G1682" s="397" t="s">
        <v>169</v>
      </c>
      <c r="H1682" s="218"/>
    </row>
    <row r="1683" spans="1:8">
      <c r="A1683" s="261" t="s">
        <v>17</v>
      </c>
      <c r="B1683" s="243" t="s">
        <v>170</v>
      </c>
      <c r="E1683" s="252"/>
      <c r="F1683" s="253"/>
      <c r="G1683" s="394"/>
      <c r="H1683" s="218"/>
    </row>
    <row r="1684" spans="1:8">
      <c r="B1684" s="243" t="s">
        <v>1</v>
      </c>
      <c r="C1684" s="261" t="s">
        <v>336</v>
      </c>
      <c r="D1684" s="261" t="s">
        <v>31</v>
      </c>
      <c r="E1684" s="262">
        <v>0.2505</v>
      </c>
      <c r="F1684" s="253">
        <f>VLOOKUP(B1684,'HSD PSPN,STR,ARS'!$C$6:F724,4,FALSE)</f>
        <v>100000</v>
      </c>
      <c r="G1684" s="394">
        <f>E1684*F1684</f>
        <v>25050</v>
      </c>
      <c r="H1684" s="218"/>
    </row>
    <row r="1685" spans="1:8">
      <c r="B1685" s="243" t="s">
        <v>4</v>
      </c>
      <c r="C1685" s="261" t="s">
        <v>339</v>
      </c>
      <c r="D1685" s="261" t="s">
        <v>31</v>
      </c>
      <c r="E1685" s="262">
        <v>1.2500000000000001E-2</v>
      </c>
      <c r="F1685" s="253">
        <f>VLOOKUP(B1685,'HSD PSPN,STR,ARS'!$C$6:F724,4,FALSE)</f>
        <v>200000</v>
      </c>
      <c r="G1685" s="394">
        <f>E1685*F1685</f>
        <v>2500</v>
      </c>
      <c r="H1685" s="218"/>
    </row>
    <row r="1686" spans="1:8">
      <c r="A1686" s="1144" t="s">
        <v>2171</v>
      </c>
      <c r="B1686" s="1144"/>
      <c r="C1686" s="1144"/>
      <c r="D1686" s="1144"/>
      <c r="E1686" s="1144"/>
      <c r="F1686" s="1144"/>
      <c r="G1686" s="398">
        <f>SUM(G1683:G1685)</f>
        <v>27550</v>
      </c>
      <c r="H1686" s="218"/>
    </row>
    <row r="1687" spans="1:8">
      <c r="A1687" s="261" t="s">
        <v>19</v>
      </c>
      <c r="B1687" s="243" t="s">
        <v>5</v>
      </c>
      <c r="E1687" s="252"/>
      <c r="F1687" s="253"/>
      <c r="G1687" s="394"/>
      <c r="H1687" s="218"/>
    </row>
    <row r="1688" spans="1:8">
      <c r="A1688" s="1144" t="s">
        <v>2176</v>
      </c>
      <c r="B1688" s="1144"/>
      <c r="C1688" s="1144"/>
      <c r="D1688" s="1144"/>
      <c r="E1688" s="1144"/>
      <c r="F1688" s="1144"/>
      <c r="G1688" s="394"/>
      <c r="H1688" s="218"/>
    </row>
    <row r="1689" spans="1:8">
      <c r="A1689" s="261" t="s">
        <v>20</v>
      </c>
      <c r="B1689" s="243" t="s">
        <v>181</v>
      </c>
      <c r="E1689" s="252"/>
      <c r="F1689" s="253"/>
      <c r="G1689" s="394"/>
      <c r="H1689" s="218"/>
    </row>
    <row r="1690" spans="1:8">
      <c r="A1690" s="1146" t="s">
        <v>2180</v>
      </c>
      <c r="B1690" s="1146"/>
      <c r="C1690" s="1146"/>
      <c r="D1690" s="1146"/>
      <c r="E1690" s="1146"/>
      <c r="F1690" s="1146"/>
      <c r="G1690" s="395">
        <f>SUM(G1689)</f>
        <v>0</v>
      </c>
    </row>
    <row r="1691" spans="1:8">
      <c r="A1691" s="375" t="s">
        <v>21</v>
      </c>
      <c r="B1691" s="1145" t="s">
        <v>1111</v>
      </c>
      <c r="C1691" s="1145"/>
      <c r="D1691" s="1145"/>
      <c r="E1691" s="1145"/>
      <c r="F1691" s="1145"/>
      <c r="G1691" s="395">
        <f>SUM(G1682:G1690)/2</f>
        <v>27550</v>
      </c>
    </row>
    <row r="1692" spans="1:8">
      <c r="A1692" s="375" t="s">
        <v>22</v>
      </c>
      <c r="B1692" s="1145" t="s">
        <v>1112</v>
      </c>
      <c r="C1692" s="1145"/>
      <c r="D1692" s="1145"/>
      <c r="E1692" s="1145"/>
      <c r="F1692" s="376">
        <v>0.1</v>
      </c>
      <c r="G1692" s="395">
        <f>G1691*F1692</f>
        <v>2755</v>
      </c>
    </row>
    <row r="1693" spans="1:8">
      <c r="A1693" s="375" t="s">
        <v>23</v>
      </c>
      <c r="B1693" s="1145" t="s">
        <v>184</v>
      </c>
      <c r="C1693" s="1145"/>
      <c r="D1693" s="1145"/>
      <c r="E1693" s="1145"/>
      <c r="F1693" s="1145"/>
      <c r="G1693" s="395">
        <f>G1691+G1692</f>
        <v>30305</v>
      </c>
    </row>
    <row r="1694" spans="1:8">
      <c r="A1694" s="261"/>
      <c r="B1694" s="243"/>
      <c r="E1694" s="252"/>
      <c r="F1694" s="246"/>
      <c r="G1694" s="394"/>
      <c r="H1694" s="218"/>
    </row>
    <row r="1695" spans="1:8" s="285" customFormat="1">
      <c r="A1695" s="352" t="s">
        <v>673</v>
      </c>
      <c r="B1695" s="353" t="s">
        <v>672</v>
      </c>
      <c r="C1695" s="354"/>
      <c r="D1695" s="354"/>
      <c r="E1695" s="355"/>
      <c r="F1695" s="352"/>
      <c r="G1695" s="405"/>
      <c r="H1695" s="284"/>
    </row>
    <row r="1696" spans="1:8" ht="30">
      <c r="A1696" s="317" t="s">
        <v>73</v>
      </c>
      <c r="B1696" s="317" t="s">
        <v>74</v>
      </c>
      <c r="C1696" s="317" t="s">
        <v>166</v>
      </c>
      <c r="D1696" s="317" t="s">
        <v>78</v>
      </c>
      <c r="E1696" s="317" t="s">
        <v>167</v>
      </c>
      <c r="F1696" s="317" t="s">
        <v>168</v>
      </c>
      <c r="G1696" s="397" t="s">
        <v>169</v>
      </c>
      <c r="H1696" s="218"/>
    </row>
    <row r="1697" spans="1:8">
      <c r="A1697" s="261" t="s">
        <v>17</v>
      </c>
      <c r="B1697" s="243" t="s">
        <v>170</v>
      </c>
      <c r="E1697" s="252"/>
      <c r="F1697" s="253"/>
      <c r="G1697" s="394"/>
      <c r="H1697" s="218"/>
    </row>
    <row r="1698" spans="1:8">
      <c r="B1698" s="243" t="s">
        <v>1</v>
      </c>
      <c r="C1698" s="261" t="s">
        <v>336</v>
      </c>
      <c r="D1698" s="261" t="s">
        <v>31</v>
      </c>
      <c r="E1698" s="262">
        <v>0.2722</v>
      </c>
      <c r="F1698" s="253">
        <f>VLOOKUP(B1698,'HSD PSPN,STR,ARS'!$C$6:F724,4,FALSE)</f>
        <v>100000</v>
      </c>
      <c r="G1698" s="394">
        <f>E1698*F1698</f>
        <v>27220</v>
      </c>
      <c r="H1698" s="218"/>
    </row>
    <row r="1699" spans="1:8">
      <c r="B1699" s="243" t="s">
        <v>4</v>
      </c>
      <c r="C1699" s="261" t="s">
        <v>339</v>
      </c>
      <c r="D1699" s="261" t="s">
        <v>31</v>
      </c>
      <c r="E1699" s="262">
        <v>1.3599999999999999E-2</v>
      </c>
      <c r="F1699" s="253">
        <f>VLOOKUP(B1699,'HSD PSPN,STR,ARS'!$C$6:F724,4,FALSE)</f>
        <v>200000</v>
      </c>
      <c r="G1699" s="394">
        <f>E1699*F1699</f>
        <v>2720</v>
      </c>
      <c r="H1699" s="218"/>
    </row>
    <row r="1700" spans="1:8">
      <c r="A1700" s="1144" t="s">
        <v>2171</v>
      </c>
      <c r="B1700" s="1144"/>
      <c r="C1700" s="1144"/>
      <c r="D1700" s="1144"/>
      <c r="E1700" s="1144"/>
      <c r="F1700" s="1144"/>
      <c r="G1700" s="398">
        <f>SUM(G1697:G1699)</f>
        <v>29940</v>
      </c>
      <c r="H1700" s="218"/>
    </row>
    <row r="1701" spans="1:8">
      <c r="A1701" s="261" t="s">
        <v>19</v>
      </c>
      <c r="B1701" s="243" t="s">
        <v>5</v>
      </c>
      <c r="E1701" s="252"/>
      <c r="F1701" s="253"/>
      <c r="G1701" s="394"/>
      <c r="H1701" s="218"/>
    </row>
    <row r="1702" spans="1:8">
      <c r="A1702" s="1144" t="s">
        <v>2176</v>
      </c>
      <c r="B1702" s="1144"/>
      <c r="C1702" s="1144"/>
      <c r="D1702" s="1144"/>
      <c r="E1702" s="1144"/>
      <c r="F1702" s="1144"/>
      <c r="G1702" s="394"/>
      <c r="H1702" s="218"/>
    </row>
    <row r="1703" spans="1:8">
      <c r="A1703" s="261" t="s">
        <v>20</v>
      </c>
      <c r="B1703" s="243" t="s">
        <v>181</v>
      </c>
      <c r="E1703" s="252"/>
      <c r="F1703" s="253"/>
      <c r="G1703" s="394"/>
      <c r="H1703" s="218"/>
    </row>
    <row r="1704" spans="1:8">
      <c r="A1704" s="1146" t="s">
        <v>2180</v>
      </c>
      <c r="B1704" s="1146"/>
      <c r="C1704" s="1146"/>
      <c r="D1704" s="1146"/>
      <c r="E1704" s="1146"/>
      <c r="F1704" s="1146"/>
      <c r="G1704" s="395">
        <f>SUM(G1703)</f>
        <v>0</v>
      </c>
    </row>
    <row r="1705" spans="1:8">
      <c r="A1705" s="375" t="s">
        <v>21</v>
      </c>
      <c r="B1705" s="1145" t="s">
        <v>1111</v>
      </c>
      <c r="C1705" s="1145"/>
      <c r="D1705" s="1145"/>
      <c r="E1705" s="1145"/>
      <c r="F1705" s="1145"/>
      <c r="G1705" s="395">
        <f>SUM(G1696:G1704)/2</f>
        <v>29940</v>
      </c>
    </row>
    <row r="1706" spans="1:8">
      <c r="A1706" s="375" t="s">
        <v>22</v>
      </c>
      <c r="B1706" s="1145" t="s">
        <v>1112</v>
      </c>
      <c r="C1706" s="1145"/>
      <c r="D1706" s="1145"/>
      <c r="E1706" s="1145"/>
      <c r="F1706" s="376">
        <v>0.1</v>
      </c>
      <c r="G1706" s="395">
        <f>G1705*F1706</f>
        <v>2994</v>
      </c>
    </row>
    <row r="1707" spans="1:8">
      <c r="A1707" s="375" t="s">
        <v>23</v>
      </c>
      <c r="B1707" s="1145" t="s">
        <v>184</v>
      </c>
      <c r="C1707" s="1145"/>
      <c r="D1707" s="1145"/>
      <c r="E1707" s="1145"/>
      <c r="F1707" s="1145"/>
      <c r="G1707" s="395">
        <f>G1705+G1706</f>
        <v>32934</v>
      </c>
    </row>
    <row r="1708" spans="1:8" s="226" customFormat="1">
      <c r="A1708" s="248"/>
      <c r="B1708" s="249"/>
      <c r="C1708" s="240"/>
      <c r="D1708" s="240"/>
      <c r="E1708" s="250"/>
      <c r="F1708" s="242"/>
      <c r="G1708" s="396"/>
      <c r="H1708" s="222"/>
    </row>
    <row r="1709" spans="1:8" s="371" customFormat="1">
      <c r="A1709" s="283" t="s">
        <v>674</v>
      </c>
      <c r="B1709" s="280" t="s">
        <v>675</v>
      </c>
      <c r="C1709" s="281"/>
      <c r="D1709" s="281"/>
      <c r="E1709" s="282"/>
      <c r="F1709" s="283"/>
      <c r="G1709" s="404"/>
      <c r="H1709" s="370"/>
    </row>
    <row r="1710" spans="1:8" ht="30">
      <c r="A1710" s="317" t="s">
        <v>73</v>
      </c>
      <c r="B1710" s="317" t="s">
        <v>74</v>
      </c>
      <c r="C1710" s="317" t="s">
        <v>166</v>
      </c>
      <c r="D1710" s="317" t="s">
        <v>78</v>
      </c>
      <c r="E1710" s="317" t="s">
        <v>167</v>
      </c>
      <c r="F1710" s="317" t="s">
        <v>168</v>
      </c>
      <c r="G1710" s="397" t="s">
        <v>169</v>
      </c>
      <c r="H1710" s="218"/>
    </row>
    <row r="1711" spans="1:8">
      <c r="A1711" s="261" t="s">
        <v>17</v>
      </c>
      <c r="B1711" s="243" t="s">
        <v>170</v>
      </c>
      <c r="E1711" s="252"/>
      <c r="F1711" s="253"/>
      <c r="G1711" s="394"/>
      <c r="H1711" s="218"/>
    </row>
    <row r="1712" spans="1:8">
      <c r="B1712" s="243" t="s">
        <v>1</v>
      </c>
      <c r="C1712" s="261" t="s">
        <v>336</v>
      </c>
      <c r="D1712" s="261" t="s">
        <v>31</v>
      </c>
      <c r="E1712" s="262">
        <v>0.34399999999999997</v>
      </c>
      <c r="F1712" s="253">
        <f>VLOOKUP(B1712,'HSD PSPN,STR,ARS'!$C$6:F724,4,FALSE)</f>
        <v>100000</v>
      </c>
      <c r="G1712" s="394">
        <f>E1712*F1712</f>
        <v>34400</v>
      </c>
      <c r="H1712" s="218"/>
    </row>
    <row r="1713" spans="1:8">
      <c r="B1713" s="243" t="s">
        <v>4</v>
      </c>
      <c r="C1713" s="261" t="s">
        <v>339</v>
      </c>
      <c r="D1713" s="261" t="s">
        <v>31</v>
      </c>
      <c r="E1713" s="262">
        <v>1.72E-2</v>
      </c>
      <c r="F1713" s="253">
        <f>VLOOKUP(B1713,'HSD PSPN,STR,ARS'!$C$6:F724,4,FALSE)</f>
        <v>200000</v>
      </c>
      <c r="G1713" s="394">
        <f>E1713*F1713</f>
        <v>3440</v>
      </c>
      <c r="H1713" s="218"/>
    </row>
    <row r="1714" spans="1:8">
      <c r="A1714" s="1144" t="s">
        <v>2171</v>
      </c>
      <c r="B1714" s="1144"/>
      <c r="C1714" s="1144"/>
      <c r="D1714" s="1144"/>
      <c r="E1714" s="1144"/>
      <c r="F1714" s="1144"/>
      <c r="G1714" s="398">
        <f>SUM(G1711:G1713)</f>
        <v>37840</v>
      </c>
      <c r="H1714" s="218"/>
    </row>
    <row r="1715" spans="1:8">
      <c r="A1715" s="261" t="s">
        <v>19</v>
      </c>
      <c r="B1715" s="243" t="s">
        <v>5</v>
      </c>
      <c r="E1715" s="252"/>
      <c r="F1715" s="253"/>
      <c r="G1715" s="394"/>
      <c r="H1715" s="218"/>
    </row>
    <row r="1716" spans="1:8">
      <c r="A1716" s="1144" t="s">
        <v>2176</v>
      </c>
      <c r="B1716" s="1144"/>
      <c r="C1716" s="1144"/>
      <c r="D1716" s="1144"/>
      <c r="E1716" s="1144"/>
      <c r="F1716" s="1144"/>
      <c r="G1716" s="394"/>
      <c r="H1716" s="218"/>
    </row>
    <row r="1717" spans="1:8">
      <c r="A1717" s="261" t="s">
        <v>20</v>
      </c>
      <c r="B1717" s="243" t="s">
        <v>181</v>
      </c>
      <c r="E1717" s="252"/>
      <c r="F1717" s="253"/>
      <c r="G1717" s="394"/>
      <c r="H1717" s="218"/>
    </row>
    <row r="1718" spans="1:8">
      <c r="A1718" s="1146" t="s">
        <v>2180</v>
      </c>
      <c r="B1718" s="1146"/>
      <c r="C1718" s="1146"/>
      <c r="D1718" s="1146"/>
      <c r="E1718" s="1146"/>
      <c r="F1718" s="1146"/>
      <c r="G1718" s="395">
        <f>SUM(G1717)</f>
        <v>0</v>
      </c>
    </row>
    <row r="1719" spans="1:8">
      <c r="A1719" s="375" t="s">
        <v>21</v>
      </c>
      <c r="B1719" s="1145" t="s">
        <v>1111</v>
      </c>
      <c r="C1719" s="1145"/>
      <c r="D1719" s="1145"/>
      <c r="E1719" s="1145"/>
      <c r="F1719" s="1145"/>
      <c r="G1719" s="395">
        <f>SUM(G1710:G1718)/2</f>
        <v>37840</v>
      </c>
    </row>
    <row r="1720" spans="1:8">
      <c r="A1720" s="375" t="s">
        <v>22</v>
      </c>
      <c r="B1720" s="1145" t="s">
        <v>1112</v>
      </c>
      <c r="C1720" s="1145"/>
      <c r="D1720" s="1145"/>
      <c r="E1720" s="1145"/>
      <c r="F1720" s="376">
        <v>0.1</v>
      </c>
      <c r="G1720" s="395">
        <f>G1719*F1720</f>
        <v>3784</v>
      </c>
    </row>
    <row r="1721" spans="1:8">
      <c r="A1721" s="375" t="s">
        <v>23</v>
      </c>
      <c r="B1721" s="1145" t="s">
        <v>184</v>
      </c>
      <c r="C1721" s="1145"/>
      <c r="D1721" s="1145"/>
      <c r="E1721" s="1145"/>
      <c r="F1721" s="1145"/>
      <c r="G1721" s="395">
        <f>G1719+G1720</f>
        <v>41624</v>
      </c>
    </row>
    <row r="1722" spans="1:8" s="226" customFormat="1">
      <c r="A1722" s="248"/>
      <c r="B1722" s="249"/>
      <c r="C1722" s="240"/>
      <c r="D1722" s="240"/>
      <c r="E1722" s="250"/>
      <c r="F1722" s="242"/>
      <c r="G1722" s="396"/>
      <c r="H1722" s="222"/>
    </row>
    <row r="1723" spans="1:8" s="371" customFormat="1">
      <c r="A1723" s="283" t="s">
        <v>676</v>
      </c>
      <c r="B1723" s="280" t="s">
        <v>677</v>
      </c>
      <c r="C1723" s="281"/>
      <c r="D1723" s="281"/>
      <c r="E1723" s="282"/>
      <c r="F1723" s="283"/>
      <c r="G1723" s="404"/>
      <c r="H1723" s="370"/>
    </row>
    <row r="1724" spans="1:8" ht="30">
      <c r="A1724" s="317" t="s">
        <v>73</v>
      </c>
      <c r="B1724" s="317" t="s">
        <v>74</v>
      </c>
      <c r="C1724" s="317" t="s">
        <v>166</v>
      </c>
      <c r="D1724" s="317" t="s">
        <v>78</v>
      </c>
      <c r="E1724" s="317" t="s">
        <v>167</v>
      </c>
      <c r="F1724" s="317" t="s">
        <v>168</v>
      </c>
      <c r="G1724" s="397" t="s">
        <v>169</v>
      </c>
      <c r="H1724" s="218"/>
    </row>
    <row r="1725" spans="1:8">
      <c r="A1725" s="261" t="s">
        <v>17</v>
      </c>
      <c r="B1725" s="243" t="s">
        <v>170</v>
      </c>
      <c r="E1725" s="252"/>
      <c r="F1725" s="253"/>
      <c r="G1725" s="394"/>
      <c r="H1725" s="218"/>
    </row>
    <row r="1726" spans="1:8">
      <c r="B1726" s="243" t="s">
        <v>1</v>
      </c>
      <c r="C1726" s="261" t="s">
        <v>336</v>
      </c>
      <c r="D1726" s="261" t="s">
        <v>31</v>
      </c>
      <c r="E1726" s="262">
        <v>0.48430000000000001</v>
      </c>
      <c r="F1726" s="253">
        <f>VLOOKUP(B1726,'HSD PSPN,STR,ARS'!$C$6:F724,4,FALSE)</f>
        <v>100000</v>
      </c>
      <c r="G1726" s="394">
        <f>E1726*F1726</f>
        <v>48430</v>
      </c>
      <c r="H1726" s="218"/>
    </row>
    <row r="1727" spans="1:8">
      <c r="B1727" s="243" t="s">
        <v>4</v>
      </c>
      <c r="C1727" s="261" t="s">
        <v>339</v>
      </c>
      <c r="D1727" s="261" t="s">
        <v>31</v>
      </c>
      <c r="E1727" s="262">
        <v>2.4199999999999999E-2</v>
      </c>
      <c r="F1727" s="253">
        <f>VLOOKUP(B1727,'HSD PSPN,STR,ARS'!$C$6:F724,4,FALSE)</f>
        <v>200000</v>
      </c>
      <c r="G1727" s="394">
        <f>E1727*F1727</f>
        <v>4840</v>
      </c>
      <c r="H1727" s="218"/>
    </row>
    <row r="1728" spans="1:8">
      <c r="A1728" s="1144" t="s">
        <v>2171</v>
      </c>
      <c r="B1728" s="1144"/>
      <c r="C1728" s="1144"/>
      <c r="D1728" s="1144"/>
      <c r="E1728" s="1144"/>
      <c r="F1728" s="1144"/>
      <c r="G1728" s="398">
        <f>SUM(G1725:G1727)</f>
        <v>53270</v>
      </c>
      <c r="H1728" s="218"/>
    </row>
    <row r="1729" spans="1:8">
      <c r="A1729" s="261" t="s">
        <v>19</v>
      </c>
      <c r="B1729" s="243" t="s">
        <v>5</v>
      </c>
      <c r="E1729" s="252"/>
      <c r="F1729" s="253"/>
      <c r="G1729" s="394"/>
      <c r="H1729" s="218"/>
    </row>
    <row r="1730" spans="1:8">
      <c r="A1730" s="1144" t="s">
        <v>2176</v>
      </c>
      <c r="B1730" s="1144"/>
      <c r="C1730" s="1144"/>
      <c r="D1730" s="1144"/>
      <c r="E1730" s="1144"/>
      <c r="F1730" s="1144"/>
      <c r="G1730" s="394"/>
      <c r="H1730" s="218"/>
    </row>
    <row r="1731" spans="1:8">
      <c r="A1731" s="261" t="s">
        <v>20</v>
      </c>
      <c r="B1731" s="243" t="s">
        <v>181</v>
      </c>
      <c r="E1731" s="252"/>
      <c r="F1731" s="253"/>
      <c r="G1731" s="394"/>
      <c r="H1731" s="218"/>
    </row>
    <row r="1732" spans="1:8">
      <c r="A1732" s="1146" t="s">
        <v>2180</v>
      </c>
      <c r="B1732" s="1146"/>
      <c r="C1732" s="1146"/>
      <c r="D1732" s="1146"/>
      <c r="E1732" s="1146"/>
      <c r="F1732" s="1146"/>
      <c r="G1732" s="395">
        <f>SUM(G1731)</f>
        <v>0</v>
      </c>
    </row>
    <row r="1733" spans="1:8">
      <c r="A1733" s="375" t="s">
        <v>21</v>
      </c>
      <c r="B1733" s="1145" t="s">
        <v>1111</v>
      </c>
      <c r="C1733" s="1145"/>
      <c r="D1733" s="1145"/>
      <c r="E1733" s="1145"/>
      <c r="F1733" s="1145"/>
      <c r="G1733" s="395">
        <f>SUM(G1724:G1732)/2</f>
        <v>53270</v>
      </c>
    </row>
    <row r="1734" spans="1:8">
      <c r="A1734" s="375" t="s">
        <v>22</v>
      </c>
      <c r="B1734" s="1145" t="s">
        <v>1112</v>
      </c>
      <c r="C1734" s="1145"/>
      <c r="D1734" s="1145"/>
      <c r="E1734" s="1145"/>
      <c r="F1734" s="376">
        <v>0.1</v>
      </c>
      <c r="G1734" s="395">
        <f>G1733*F1734</f>
        <v>5327</v>
      </c>
    </row>
    <row r="1735" spans="1:8">
      <c r="A1735" s="375" t="s">
        <v>23</v>
      </c>
      <c r="B1735" s="1145" t="s">
        <v>184</v>
      </c>
      <c r="C1735" s="1145"/>
      <c r="D1735" s="1145"/>
      <c r="E1735" s="1145"/>
      <c r="F1735" s="1145"/>
      <c r="G1735" s="395">
        <f>G1733+G1734</f>
        <v>58597</v>
      </c>
    </row>
    <row r="1736" spans="1:8" s="226" customFormat="1">
      <c r="A1736" s="248"/>
      <c r="B1736" s="249"/>
      <c r="C1736" s="240"/>
      <c r="D1736" s="240"/>
      <c r="E1736" s="250"/>
      <c r="F1736" s="242"/>
      <c r="G1736" s="396"/>
      <c r="H1736" s="222"/>
    </row>
    <row r="1737" spans="1:8" s="371" customFormat="1">
      <c r="A1737" s="283" t="s">
        <v>678</v>
      </c>
      <c r="B1737" s="280" t="s">
        <v>679</v>
      </c>
      <c r="C1737" s="281"/>
      <c r="D1737" s="281"/>
      <c r="E1737" s="282"/>
      <c r="F1737" s="283"/>
      <c r="G1737" s="404"/>
      <c r="H1737" s="370"/>
    </row>
    <row r="1738" spans="1:8" ht="30">
      <c r="A1738" s="317" t="s">
        <v>73</v>
      </c>
      <c r="B1738" s="317" t="s">
        <v>74</v>
      </c>
      <c r="C1738" s="317" t="s">
        <v>166</v>
      </c>
      <c r="D1738" s="317" t="s">
        <v>78</v>
      </c>
      <c r="E1738" s="317" t="s">
        <v>167</v>
      </c>
      <c r="F1738" s="317" t="s">
        <v>168</v>
      </c>
      <c r="G1738" s="397" t="s">
        <v>169</v>
      </c>
      <c r="H1738" s="218"/>
    </row>
    <row r="1739" spans="1:8">
      <c r="A1739" s="261" t="s">
        <v>17</v>
      </c>
      <c r="B1739" s="243" t="s">
        <v>170</v>
      </c>
      <c r="E1739" s="252"/>
      <c r="F1739" s="253"/>
      <c r="G1739" s="394"/>
      <c r="H1739" s="218"/>
    </row>
    <row r="1740" spans="1:8">
      <c r="B1740" s="243" t="s">
        <v>1</v>
      </c>
      <c r="C1740" s="261" t="s">
        <v>336</v>
      </c>
      <c r="D1740" s="261" t="s">
        <v>31</v>
      </c>
      <c r="E1740" s="262">
        <v>0.65129999999999999</v>
      </c>
      <c r="F1740" s="253">
        <f>VLOOKUP(B1740,'HSD PSPN,STR,ARS'!$C$6:F724,4,FALSE)</f>
        <v>100000</v>
      </c>
      <c r="G1740" s="394">
        <f>E1740*F1740</f>
        <v>65130</v>
      </c>
      <c r="H1740" s="218"/>
    </row>
    <row r="1741" spans="1:8">
      <c r="B1741" s="243" t="s">
        <v>4</v>
      </c>
      <c r="C1741" s="261" t="s">
        <v>339</v>
      </c>
      <c r="D1741" s="261" t="s">
        <v>31</v>
      </c>
      <c r="E1741" s="262">
        <v>3.2500000000000001E-2</v>
      </c>
      <c r="F1741" s="253">
        <f>VLOOKUP(B1741,'HSD PSPN,STR,ARS'!$C$6:F724,4,FALSE)</f>
        <v>200000</v>
      </c>
      <c r="G1741" s="394">
        <f>E1741*F1741</f>
        <v>6500</v>
      </c>
      <c r="H1741" s="218"/>
    </row>
    <row r="1742" spans="1:8">
      <c r="A1742" s="1144" t="s">
        <v>2171</v>
      </c>
      <c r="B1742" s="1144"/>
      <c r="C1742" s="1144"/>
      <c r="D1742" s="1144"/>
      <c r="E1742" s="1144"/>
      <c r="F1742" s="1144"/>
      <c r="G1742" s="398">
        <f>SUM(G1739:G1741)</f>
        <v>71630</v>
      </c>
      <c r="H1742" s="218"/>
    </row>
    <row r="1743" spans="1:8">
      <c r="A1743" s="261" t="s">
        <v>19</v>
      </c>
      <c r="B1743" s="243" t="s">
        <v>5</v>
      </c>
      <c r="E1743" s="252"/>
      <c r="F1743" s="253"/>
      <c r="G1743" s="394"/>
      <c r="H1743" s="218"/>
    </row>
    <row r="1744" spans="1:8">
      <c r="A1744" s="1144" t="s">
        <v>2176</v>
      </c>
      <c r="B1744" s="1144"/>
      <c r="C1744" s="1144"/>
      <c r="D1744" s="1144"/>
      <c r="E1744" s="1144"/>
      <c r="F1744" s="1144"/>
      <c r="G1744" s="394"/>
      <c r="H1744" s="218"/>
    </row>
    <row r="1745" spans="1:8">
      <c r="A1745" s="261" t="s">
        <v>20</v>
      </c>
      <c r="B1745" s="243" t="s">
        <v>181</v>
      </c>
      <c r="E1745" s="252"/>
      <c r="F1745" s="253"/>
      <c r="G1745" s="394"/>
      <c r="H1745" s="218"/>
    </row>
    <row r="1746" spans="1:8">
      <c r="A1746" s="1146" t="s">
        <v>2180</v>
      </c>
      <c r="B1746" s="1146"/>
      <c r="C1746" s="1146"/>
      <c r="D1746" s="1146"/>
      <c r="E1746" s="1146"/>
      <c r="F1746" s="1146"/>
      <c r="G1746" s="395">
        <f>SUM(G1745)</f>
        <v>0</v>
      </c>
    </row>
    <row r="1747" spans="1:8">
      <c r="A1747" s="375" t="s">
        <v>21</v>
      </c>
      <c r="B1747" s="1145" t="s">
        <v>1111</v>
      </c>
      <c r="C1747" s="1145"/>
      <c r="D1747" s="1145"/>
      <c r="E1747" s="1145"/>
      <c r="F1747" s="1145"/>
      <c r="G1747" s="395">
        <f>SUM(G1738:G1746)/2</f>
        <v>71630</v>
      </c>
    </row>
    <row r="1748" spans="1:8">
      <c r="A1748" s="375" t="s">
        <v>22</v>
      </c>
      <c r="B1748" s="1145" t="s">
        <v>1112</v>
      </c>
      <c r="C1748" s="1145"/>
      <c r="D1748" s="1145"/>
      <c r="E1748" s="1145"/>
      <c r="F1748" s="376">
        <v>0.1</v>
      </c>
      <c r="G1748" s="395">
        <f>G1747*F1748</f>
        <v>7163</v>
      </c>
    </row>
    <row r="1749" spans="1:8">
      <c r="A1749" s="375" t="s">
        <v>23</v>
      </c>
      <c r="B1749" s="1145" t="s">
        <v>184</v>
      </c>
      <c r="C1749" s="1145"/>
      <c r="D1749" s="1145"/>
      <c r="E1749" s="1145"/>
      <c r="F1749" s="1145"/>
      <c r="G1749" s="395">
        <f>G1747+G1748</f>
        <v>78793</v>
      </c>
    </row>
    <row r="1750" spans="1:8" s="226" customFormat="1">
      <c r="A1750" s="248"/>
      <c r="B1750" s="249"/>
      <c r="C1750" s="240"/>
      <c r="D1750" s="240"/>
      <c r="E1750" s="250"/>
      <c r="F1750" s="242"/>
      <c r="G1750" s="396"/>
      <c r="H1750" s="222"/>
    </row>
    <row r="1751" spans="1:8" s="371" customFormat="1">
      <c r="A1751" s="283" t="s">
        <v>680</v>
      </c>
      <c r="B1751" s="280" t="s">
        <v>681</v>
      </c>
      <c r="C1751" s="281"/>
      <c r="D1751" s="281"/>
      <c r="E1751" s="282"/>
      <c r="F1751" s="283"/>
      <c r="G1751" s="404"/>
      <c r="H1751" s="370"/>
    </row>
    <row r="1752" spans="1:8" ht="30">
      <c r="A1752" s="317" t="s">
        <v>73</v>
      </c>
      <c r="B1752" s="317" t="s">
        <v>74</v>
      </c>
      <c r="C1752" s="317" t="s">
        <v>166</v>
      </c>
      <c r="D1752" s="317" t="s">
        <v>78</v>
      </c>
      <c r="E1752" s="317" t="s">
        <v>167</v>
      </c>
      <c r="F1752" s="317" t="s">
        <v>168</v>
      </c>
      <c r="G1752" s="397" t="s">
        <v>169</v>
      </c>
      <c r="H1752" s="218"/>
    </row>
    <row r="1753" spans="1:8">
      <c r="A1753" s="261" t="s">
        <v>17</v>
      </c>
      <c r="B1753" s="243" t="s">
        <v>170</v>
      </c>
      <c r="E1753" s="252"/>
      <c r="F1753" s="253"/>
      <c r="G1753" s="394"/>
      <c r="H1753" s="218"/>
    </row>
    <row r="1754" spans="1:8">
      <c r="B1754" s="243" t="s">
        <v>1</v>
      </c>
      <c r="C1754" s="261" t="s">
        <v>336</v>
      </c>
      <c r="D1754" s="261" t="s">
        <v>31</v>
      </c>
      <c r="E1754" s="262">
        <v>0.84750000000000003</v>
      </c>
      <c r="F1754" s="253">
        <f>VLOOKUP(B1754,'HSD PSPN,STR,ARS'!$C$6:F724,4,FALSE)</f>
        <v>100000</v>
      </c>
      <c r="G1754" s="394">
        <f>E1754*F1754</f>
        <v>84750</v>
      </c>
      <c r="H1754" s="218"/>
    </row>
    <row r="1755" spans="1:8">
      <c r="B1755" s="243" t="s">
        <v>4</v>
      </c>
      <c r="C1755" s="261" t="s">
        <v>339</v>
      </c>
      <c r="D1755" s="261" t="s">
        <v>31</v>
      </c>
      <c r="E1755" s="262">
        <v>4.2299999999999997E-2</v>
      </c>
      <c r="F1755" s="253">
        <f>VLOOKUP(B1755,'HSD PSPN,STR,ARS'!$C$6:F724,4,FALSE)</f>
        <v>200000</v>
      </c>
      <c r="G1755" s="394">
        <f>E1755*F1755</f>
        <v>8460</v>
      </c>
      <c r="H1755" s="218"/>
    </row>
    <row r="1756" spans="1:8">
      <c r="A1756" s="1144" t="s">
        <v>2171</v>
      </c>
      <c r="B1756" s="1144"/>
      <c r="C1756" s="1144"/>
      <c r="D1756" s="1144"/>
      <c r="E1756" s="1144"/>
      <c r="F1756" s="1144"/>
      <c r="G1756" s="398">
        <f>SUM(G1753:G1755)</f>
        <v>93210</v>
      </c>
      <c r="H1756" s="218"/>
    </row>
    <row r="1757" spans="1:8">
      <c r="A1757" s="261" t="s">
        <v>19</v>
      </c>
      <c r="B1757" s="243" t="s">
        <v>5</v>
      </c>
      <c r="E1757" s="252"/>
      <c r="F1757" s="253"/>
      <c r="G1757" s="394"/>
      <c r="H1757" s="218"/>
    </row>
    <row r="1758" spans="1:8">
      <c r="A1758" s="1144" t="s">
        <v>2176</v>
      </c>
      <c r="B1758" s="1144"/>
      <c r="C1758" s="1144"/>
      <c r="D1758" s="1144"/>
      <c r="E1758" s="1144"/>
      <c r="F1758" s="1144"/>
      <c r="G1758" s="394"/>
      <c r="H1758" s="218"/>
    </row>
    <row r="1759" spans="1:8">
      <c r="A1759" s="261" t="s">
        <v>20</v>
      </c>
      <c r="B1759" s="243" t="s">
        <v>181</v>
      </c>
      <c r="E1759" s="252"/>
      <c r="F1759" s="253"/>
      <c r="G1759" s="394"/>
      <c r="H1759" s="218"/>
    </row>
    <row r="1760" spans="1:8">
      <c r="A1760" s="1146" t="s">
        <v>2180</v>
      </c>
      <c r="B1760" s="1146"/>
      <c r="C1760" s="1146"/>
      <c r="D1760" s="1146"/>
      <c r="E1760" s="1146"/>
      <c r="F1760" s="1146"/>
      <c r="G1760" s="395">
        <f>SUM(G1759)</f>
        <v>0</v>
      </c>
    </row>
    <row r="1761" spans="1:8">
      <c r="A1761" s="375" t="s">
        <v>21</v>
      </c>
      <c r="B1761" s="1145" t="s">
        <v>1111</v>
      </c>
      <c r="C1761" s="1145"/>
      <c r="D1761" s="1145"/>
      <c r="E1761" s="1145"/>
      <c r="F1761" s="1145"/>
      <c r="G1761" s="395">
        <f>SUM(G1752:G1760)/2</f>
        <v>93210</v>
      </c>
    </row>
    <row r="1762" spans="1:8">
      <c r="A1762" s="375" t="s">
        <v>22</v>
      </c>
      <c r="B1762" s="1145" t="s">
        <v>1112</v>
      </c>
      <c r="C1762" s="1145"/>
      <c r="D1762" s="1145"/>
      <c r="E1762" s="1145"/>
      <c r="F1762" s="376">
        <v>0.1</v>
      </c>
      <c r="G1762" s="395">
        <f>G1761*F1762</f>
        <v>9321</v>
      </c>
    </row>
    <row r="1763" spans="1:8">
      <c r="A1763" s="375" t="s">
        <v>23</v>
      </c>
      <c r="B1763" s="1145" t="s">
        <v>184</v>
      </c>
      <c r="C1763" s="1145"/>
      <c r="D1763" s="1145"/>
      <c r="E1763" s="1145"/>
      <c r="F1763" s="1145"/>
      <c r="G1763" s="395">
        <f>G1761+G1762</f>
        <v>102531</v>
      </c>
    </row>
    <row r="1764" spans="1:8" s="226" customFormat="1">
      <c r="A1764" s="248"/>
      <c r="B1764" s="249"/>
      <c r="C1764" s="240"/>
      <c r="D1764" s="240"/>
      <c r="E1764" s="250"/>
      <c r="F1764" s="242"/>
      <c r="G1764" s="396"/>
      <c r="H1764" s="222"/>
    </row>
    <row r="1765" spans="1:8" s="371" customFormat="1">
      <c r="A1765" s="283" t="s">
        <v>682</v>
      </c>
      <c r="B1765" s="280" t="s">
        <v>683</v>
      </c>
      <c r="C1765" s="281"/>
      <c r="D1765" s="281"/>
      <c r="E1765" s="282"/>
      <c r="F1765" s="283"/>
      <c r="G1765" s="404"/>
      <c r="H1765" s="370"/>
    </row>
    <row r="1766" spans="1:8" ht="30">
      <c r="A1766" s="317" t="s">
        <v>73</v>
      </c>
      <c r="B1766" s="317" t="s">
        <v>74</v>
      </c>
      <c r="C1766" s="317" t="s">
        <v>166</v>
      </c>
      <c r="D1766" s="317" t="s">
        <v>78</v>
      </c>
      <c r="E1766" s="317" t="s">
        <v>167</v>
      </c>
      <c r="F1766" s="317" t="s">
        <v>168</v>
      </c>
      <c r="G1766" s="397" t="s">
        <v>169</v>
      </c>
      <c r="H1766" s="218"/>
    </row>
    <row r="1767" spans="1:8">
      <c r="A1767" s="261" t="s">
        <v>17</v>
      </c>
      <c r="B1767" s="243" t="s">
        <v>170</v>
      </c>
      <c r="E1767" s="252"/>
      <c r="F1767" s="253"/>
      <c r="G1767" s="394"/>
      <c r="H1767" s="218"/>
    </row>
    <row r="1768" spans="1:8">
      <c r="B1768" s="243" t="s">
        <v>1</v>
      </c>
      <c r="C1768" s="261" t="s">
        <v>336</v>
      </c>
      <c r="D1768" s="261" t="s">
        <v>31</v>
      </c>
      <c r="E1768" s="262">
        <v>1.0938000000000001</v>
      </c>
      <c r="F1768" s="253">
        <f>VLOOKUP(B1768,'HSD PSPN,STR,ARS'!$C$6:F724,4,FALSE)</f>
        <v>100000</v>
      </c>
      <c r="G1768" s="394">
        <f>E1768*F1768</f>
        <v>109380.00000000001</v>
      </c>
      <c r="H1768" s="218"/>
    </row>
    <row r="1769" spans="1:8">
      <c r="B1769" s="243" t="s">
        <v>4</v>
      </c>
      <c r="C1769" s="261" t="s">
        <v>339</v>
      </c>
      <c r="D1769" s="261" t="s">
        <v>31</v>
      </c>
      <c r="E1769" s="262">
        <v>5.4600000000000003E-2</v>
      </c>
      <c r="F1769" s="253">
        <f>VLOOKUP(B1769,'HSD PSPN,STR,ARS'!$C$6:F724,4,FALSE)</f>
        <v>200000</v>
      </c>
      <c r="G1769" s="394">
        <f>E1769*F1769</f>
        <v>10920</v>
      </c>
      <c r="H1769" s="218"/>
    </row>
    <row r="1770" spans="1:8">
      <c r="A1770" s="1144" t="s">
        <v>2171</v>
      </c>
      <c r="B1770" s="1144"/>
      <c r="C1770" s="1144"/>
      <c r="D1770" s="1144"/>
      <c r="E1770" s="1144"/>
      <c r="F1770" s="1144"/>
      <c r="G1770" s="398">
        <f>SUM(G1767:G1769)</f>
        <v>120300.00000000001</v>
      </c>
      <c r="H1770" s="218"/>
    </row>
    <row r="1771" spans="1:8">
      <c r="A1771" s="261" t="s">
        <v>19</v>
      </c>
      <c r="B1771" s="243" t="s">
        <v>5</v>
      </c>
      <c r="E1771" s="252"/>
      <c r="F1771" s="253"/>
      <c r="G1771" s="394"/>
      <c r="H1771" s="218"/>
    </row>
    <row r="1772" spans="1:8">
      <c r="A1772" s="1144" t="s">
        <v>2176</v>
      </c>
      <c r="B1772" s="1144"/>
      <c r="C1772" s="1144"/>
      <c r="D1772" s="1144"/>
      <c r="E1772" s="1144"/>
      <c r="F1772" s="1144"/>
      <c r="G1772" s="394"/>
      <c r="H1772" s="218"/>
    </row>
    <row r="1773" spans="1:8">
      <c r="A1773" s="261" t="s">
        <v>20</v>
      </c>
      <c r="B1773" s="243" t="s">
        <v>181</v>
      </c>
      <c r="E1773" s="252"/>
      <c r="F1773" s="253"/>
      <c r="G1773" s="394"/>
      <c r="H1773" s="218"/>
    </row>
    <row r="1774" spans="1:8">
      <c r="A1774" s="1146" t="s">
        <v>2180</v>
      </c>
      <c r="B1774" s="1146"/>
      <c r="C1774" s="1146"/>
      <c r="D1774" s="1146"/>
      <c r="E1774" s="1146"/>
      <c r="F1774" s="1146"/>
      <c r="G1774" s="395">
        <f>SUM(G1773)</f>
        <v>0</v>
      </c>
    </row>
    <row r="1775" spans="1:8">
      <c r="A1775" s="375" t="s">
        <v>21</v>
      </c>
      <c r="B1775" s="1145" t="s">
        <v>1111</v>
      </c>
      <c r="C1775" s="1145"/>
      <c r="D1775" s="1145"/>
      <c r="E1775" s="1145"/>
      <c r="F1775" s="1145"/>
      <c r="G1775" s="395">
        <f>SUM(G1757:G1774)/2</f>
        <v>222831</v>
      </c>
    </row>
    <row r="1776" spans="1:8">
      <c r="A1776" s="375" t="s">
        <v>22</v>
      </c>
      <c r="B1776" s="1145" t="s">
        <v>1112</v>
      </c>
      <c r="C1776" s="1145"/>
      <c r="D1776" s="1145"/>
      <c r="E1776" s="1145"/>
      <c r="F1776" s="376">
        <v>0.1</v>
      </c>
      <c r="G1776" s="395">
        <f>G1775*F1776</f>
        <v>22283.100000000002</v>
      </c>
    </row>
    <row r="1777" spans="1:8">
      <c r="A1777" s="375" t="s">
        <v>23</v>
      </c>
      <c r="B1777" s="1145" t="s">
        <v>184</v>
      </c>
      <c r="C1777" s="1145"/>
      <c r="D1777" s="1145"/>
      <c r="E1777" s="1145"/>
      <c r="F1777" s="1145"/>
      <c r="G1777" s="395">
        <f>G1775+G1776</f>
        <v>245114.1</v>
      </c>
    </row>
    <row r="1778" spans="1:8" s="226" customFormat="1">
      <c r="A1778" s="248"/>
      <c r="B1778" s="249"/>
      <c r="C1778" s="240"/>
      <c r="D1778" s="240"/>
      <c r="E1778" s="250"/>
      <c r="F1778" s="242"/>
      <c r="G1778" s="396"/>
      <c r="H1778" s="222"/>
    </row>
    <row r="1779" spans="1:8" s="371" customFormat="1">
      <c r="A1779" s="283" t="s">
        <v>684</v>
      </c>
      <c r="B1779" s="280" t="s">
        <v>685</v>
      </c>
      <c r="C1779" s="281"/>
      <c r="D1779" s="281"/>
      <c r="E1779" s="282"/>
      <c r="F1779" s="283"/>
      <c r="G1779" s="404"/>
      <c r="H1779" s="370"/>
    </row>
    <row r="1780" spans="1:8" ht="30">
      <c r="A1780" s="317" t="s">
        <v>73</v>
      </c>
      <c r="B1780" s="317" t="s">
        <v>74</v>
      </c>
      <c r="C1780" s="317" t="s">
        <v>166</v>
      </c>
      <c r="D1780" s="317" t="s">
        <v>78</v>
      </c>
      <c r="E1780" s="317" t="s">
        <v>167</v>
      </c>
      <c r="F1780" s="317" t="s">
        <v>168</v>
      </c>
      <c r="G1780" s="397" t="s">
        <v>169</v>
      </c>
      <c r="H1780" s="218"/>
    </row>
    <row r="1781" spans="1:8">
      <c r="A1781" s="261" t="s">
        <v>17</v>
      </c>
      <c r="B1781" s="243" t="s">
        <v>170</v>
      </c>
      <c r="E1781" s="252"/>
      <c r="F1781" s="253"/>
      <c r="G1781" s="394"/>
      <c r="H1781" s="218"/>
    </row>
    <row r="1782" spans="1:8">
      <c r="B1782" s="243" t="s">
        <v>1</v>
      </c>
      <c r="C1782" s="261" t="s">
        <v>336</v>
      </c>
      <c r="D1782" s="261" t="s">
        <v>31</v>
      </c>
      <c r="E1782" s="262">
        <v>1.3776999999999999</v>
      </c>
      <c r="F1782" s="253">
        <f>VLOOKUP(B1782,'HSD PSPN,STR,ARS'!$C$6:F724,4,FALSE)</f>
        <v>100000</v>
      </c>
      <c r="G1782" s="394">
        <f>E1782*F1782</f>
        <v>137770</v>
      </c>
      <c r="H1782" s="218"/>
    </row>
    <row r="1783" spans="1:8">
      <c r="B1783" s="243" t="s">
        <v>4</v>
      </c>
      <c r="C1783" s="261" t="s">
        <v>339</v>
      </c>
      <c r="D1783" s="261" t="s">
        <v>31</v>
      </c>
      <c r="E1783" s="262">
        <v>6.88E-2</v>
      </c>
      <c r="F1783" s="253">
        <f>VLOOKUP(B1783,'HSD PSPN,STR,ARS'!$C$6:F724,4,FALSE)</f>
        <v>200000</v>
      </c>
      <c r="G1783" s="394">
        <f>E1783*F1783</f>
        <v>13760</v>
      </c>
      <c r="H1783" s="218"/>
    </row>
    <row r="1784" spans="1:8">
      <c r="A1784" s="1144" t="s">
        <v>2171</v>
      </c>
      <c r="B1784" s="1144"/>
      <c r="C1784" s="1144"/>
      <c r="D1784" s="1144"/>
      <c r="E1784" s="1144"/>
      <c r="F1784" s="1144"/>
      <c r="G1784" s="398">
        <f>SUM(G1781:G1783)</f>
        <v>151530</v>
      </c>
      <c r="H1784" s="218"/>
    </row>
    <row r="1785" spans="1:8">
      <c r="A1785" s="261" t="s">
        <v>19</v>
      </c>
      <c r="B1785" s="243" t="s">
        <v>5</v>
      </c>
      <c r="E1785" s="252"/>
      <c r="F1785" s="253"/>
      <c r="G1785" s="394"/>
      <c r="H1785" s="218"/>
    </row>
    <row r="1786" spans="1:8">
      <c r="A1786" s="1144" t="s">
        <v>2176</v>
      </c>
      <c r="B1786" s="1144"/>
      <c r="C1786" s="1144"/>
      <c r="D1786" s="1144"/>
      <c r="E1786" s="1144"/>
      <c r="F1786" s="1144"/>
      <c r="G1786" s="394"/>
      <c r="H1786" s="218"/>
    </row>
    <row r="1787" spans="1:8">
      <c r="A1787" s="261" t="s">
        <v>20</v>
      </c>
      <c r="B1787" s="243" t="s">
        <v>181</v>
      </c>
      <c r="E1787" s="252"/>
      <c r="F1787" s="253"/>
      <c r="G1787" s="394"/>
      <c r="H1787" s="218"/>
    </row>
    <row r="1788" spans="1:8">
      <c r="A1788" s="1146" t="s">
        <v>2180</v>
      </c>
      <c r="B1788" s="1146"/>
      <c r="C1788" s="1146"/>
      <c r="D1788" s="1146"/>
      <c r="E1788" s="1146"/>
      <c r="F1788" s="1146"/>
      <c r="G1788" s="395">
        <f>SUM(G1787)</f>
        <v>0</v>
      </c>
    </row>
    <row r="1789" spans="1:8">
      <c r="A1789" s="375" t="s">
        <v>21</v>
      </c>
      <c r="B1789" s="1145" t="s">
        <v>1111</v>
      </c>
      <c r="C1789" s="1145"/>
      <c r="D1789" s="1145"/>
      <c r="E1789" s="1145"/>
      <c r="F1789" s="1145"/>
      <c r="G1789" s="395">
        <f>SUM(G1780:G1788)/2</f>
        <v>151530</v>
      </c>
    </row>
    <row r="1790" spans="1:8">
      <c r="A1790" s="375" t="s">
        <v>22</v>
      </c>
      <c r="B1790" s="1145" t="s">
        <v>1112</v>
      </c>
      <c r="C1790" s="1145"/>
      <c r="D1790" s="1145"/>
      <c r="E1790" s="1145"/>
      <c r="F1790" s="376">
        <v>0.1</v>
      </c>
      <c r="G1790" s="395">
        <f>G1789*F1790</f>
        <v>15153</v>
      </c>
    </row>
    <row r="1791" spans="1:8">
      <c r="A1791" s="375" t="s">
        <v>23</v>
      </c>
      <c r="B1791" s="1145" t="s">
        <v>184</v>
      </c>
      <c r="C1791" s="1145"/>
      <c r="D1791" s="1145"/>
      <c r="E1791" s="1145"/>
      <c r="F1791" s="1145"/>
      <c r="G1791" s="395">
        <f>G1789+G1790</f>
        <v>166683</v>
      </c>
    </row>
    <row r="1792" spans="1:8" s="226" customFormat="1">
      <c r="A1792" s="248"/>
      <c r="B1792" s="249"/>
      <c r="C1792" s="240"/>
      <c r="D1792" s="240"/>
      <c r="E1792" s="250"/>
      <c r="F1792" s="242"/>
      <c r="G1792" s="396"/>
      <c r="H1792" s="222"/>
    </row>
    <row r="1793" spans="1:8" s="371" customFormat="1">
      <c r="A1793" s="283" t="s">
        <v>686</v>
      </c>
      <c r="B1793" s="280" t="s">
        <v>687</v>
      </c>
      <c r="C1793" s="281"/>
      <c r="D1793" s="281"/>
      <c r="E1793" s="282"/>
      <c r="F1793" s="283"/>
      <c r="G1793" s="404"/>
      <c r="H1793" s="370"/>
    </row>
    <row r="1794" spans="1:8" ht="30">
      <c r="A1794" s="317" t="s">
        <v>73</v>
      </c>
      <c r="B1794" s="317" t="s">
        <v>74</v>
      </c>
      <c r="C1794" s="317" t="s">
        <v>166</v>
      </c>
      <c r="D1794" s="317" t="s">
        <v>78</v>
      </c>
      <c r="E1794" s="317" t="s">
        <v>167</v>
      </c>
      <c r="F1794" s="317" t="s">
        <v>168</v>
      </c>
      <c r="G1794" s="397" t="s">
        <v>169</v>
      </c>
      <c r="H1794" s="218"/>
    </row>
    <row r="1795" spans="1:8">
      <c r="A1795" s="261" t="s">
        <v>17</v>
      </c>
      <c r="B1795" s="243" t="s">
        <v>170</v>
      </c>
      <c r="E1795" s="252"/>
      <c r="F1795" s="253"/>
      <c r="G1795" s="394"/>
      <c r="H1795" s="218"/>
    </row>
    <row r="1796" spans="1:8">
      <c r="B1796" s="243" t="s">
        <v>1</v>
      </c>
      <c r="C1796" s="261" t="s">
        <v>336</v>
      </c>
      <c r="D1796" s="261" t="s">
        <v>31</v>
      </c>
      <c r="E1796" s="262">
        <v>0.27500000000000002</v>
      </c>
      <c r="F1796" s="253">
        <f>VLOOKUP(B1796,'HSD PSPN,STR,ARS'!$C$6:F724,4,FALSE)</f>
        <v>100000</v>
      </c>
      <c r="G1796" s="394">
        <f>E1796*F1796</f>
        <v>27500.000000000004</v>
      </c>
      <c r="H1796" s="218"/>
    </row>
    <row r="1797" spans="1:8">
      <c r="B1797" s="243" t="s">
        <v>4</v>
      </c>
      <c r="C1797" s="261" t="s">
        <v>339</v>
      </c>
      <c r="D1797" s="261" t="s">
        <v>31</v>
      </c>
      <c r="E1797" s="262">
        <v>1.37E-2</v>
      </c>
      <c r="F1797" s="253">
        <f>VLOOKUP(B1797,'HSD PSPN,STR,ARS'!$C$6:F724,4,FALSE)</f>
        <v>200000</v>
      </c>
      <c r="G1797" s="394">
        <f>E1797*F1797</f>
        <v>2740</v>
      </c>
      <c r="H1797" s="218"/>
    </row>
    <row r="1798" spans="1:8">
      <c r="A1798" s="1144" t="s">
        <v>2171</v>
      </c>
      <c r="B1798" s="1144"/>
      <c r="C1798" s="1144"/>
      <c r="D1798" s="1144"/>
      <c r="E1798" s="1144"/>
      <c r="F1798" s="1144"/>
      <c r="G1798" s="398">
        <f>SUM(G1795:G1797)</f>
        <v>30240.000000000004</v>
      </c>
      <c r="H1798" s="218"/>
    </row>
    <row r="1799" spans="1:8">
      <c r="A1799" s="261" t="s">
        <v>19</v>
      </c>
      <c r="B1799" s="243" t="s">
        <v>5</v>
      </c>
      <c r="E1799" s="252"/>
      <c r="F1799" s="253"/>
      <c r="G1799" s="394"/>
      <c r="H1799" s="218"/>
    </row>
    <row r="1800" spans="1:8">
      <c r="A1800" s="1144" t="s">
        <v>2176</v>
      </c>
      <c r="B1800" s="1144"/>
      <c r="C1800" s="1144"/>
      <c r="D1800" s="1144"/>
      <c r="E1800" s="1144"/>
      <c r="F1800" s="1144"/>
      <c r="G1800" s="394"/>
      <c r="H1800" s="218"/>
    </row>
    <row r="1801" spans="1:8">
      <c r="A1801" s="261" t="s">
        <v>20</v>
      </c>
      <c r="B1801" s="243" t="s">
        <v>181</v>
      </c>
      <c r="E1801" s="252"/>
      <c r="F1801" s="253"/>
      <c r="G1801" s="394"/>
      <c r="H1801" s="218"/>
    </row>
    <row r="1802" spans="1:8">
      <c r="A1802" s="1146" t="s">
        <v>2180</v>
      </c>
      <c r="B1802" s="1146"/>
      <c r="C1802" s="1146"/>
      <c r="D1802" s="1146"/>
      <c r="E1802" s="1146"/>
      <c r="F1802" s="1146"/>
      <c r="G1802" s="395">
        <f>SUM(G1801)</f>
        <v>0</v>
      </c>
    </row>
    <row r="1803" spans="1:8">
      <c r="A1803" s="375" t="s">
        <v>21</v>
      </c>
      <c r="B1803" s="1145" t="s">
        <v>1111</v>
      </c>
      <c r="C1803" s="1145"/>
      <c r="D1803" s="1145"/>
      <c r="E1803" s="1145"/>
      <c r="F1803" s="1145"/>
      <c r="G1803" s="395">
        <f>SUM(G1795:G1802)/2</f>
        <v>30240.000000000004</v>
      </c>
    </row>
    <row r="1804" spans="1:8">
      <c r="A1804" s="375" t="s">
        <v>22</v>
      </c>
      <c r="B1804" s="1145" t="s">
        <v>1112</v>
      </c>
      <c r="C1804" s="1145"/>
      <c r="D1804" s="1145"/>
      <c r="E1804" s="1145"/>
      <c r="F1804" s="376">
        <v>0.1</v>
      </c>
      <c r="G1804" s="395">
        <f>G1803*F1804</f>
        <v>3024.0000000000005</v>
      </c>
    </row>
    <row r="1805" spans="1:8">
      <c r="A1805" s="375" t="s">
        <v>23</v>
      </c>
      <c r="B1805" s="1145" t="s">
        <v>184</v>
      </c>
      <c r="C1805" s="1145"/>
      <c r="D1805" s="1145"/>
      <c r="E1805" s="1145"/>
      <c r="F1805" s="1145"/>
      <c r="G1805" s="395">
        <f>G1803+G1804</f>
        <v>33264.000000000007</v>
      </c>
    </row>
    <row r="1806" spans="1:8" s="226" customFormat="1">
      <c r="A1806" s="248"/>
      <c r="B1806" s="249"/>
      <c r="C1806" s="240"/>
      <c r="D1806" s="240"/>
      <c r="E1806" s="250"/>
      <c r="F1806" s="242"/>
      <c r="G1806" s="396"/>
      <c r="H1806" s="222"/>
    </row>
    <row r="1807" spans="1:8" s="226" customFormat="1">
      <c r="A1807" s="248"/>
      <c r="B1807" s="249"/>
      <c r="C1807" s="240"/>
      <c r="D1807" s="240"/>
      <c r="E1807" s="250"/>
      <c r="F1807" s="242"/>
      <c r="G1807" s="396"/>
      <c r="H1807" s="222"/>
    </row>
    <row r="1808" spans="1:8" s="226" customFormat="1">
      <c r="A1808" s="268" t="s">
        <v>688</v>
      </c>
      <c r="B1808" s="239" t="s">
        <v>689</v>
      </c>
      <c r="C1808" s="240"/>
      <c r="D1808" s="240"/>
      <c r="E1808" s="250"/>
      <c r="F1808" s="242"/>
      <c r="G1808" s="396"/>
      <c r="H1808" s="222"/>
    </row>
    <row r="1809" spans="1:8" s="371" customFormat="1">
      <c r="A1809" s="283" t="s">
        <v>690</v>
      </c>
      <c r="B1809" s="280" t="s">
        <v>691</v>
      </c>
      <c r="C1809" s="281"/>
      <c r="D1809" s="281"/>
      <c r="E1809" s="282"/>
      <c r="F1809" s="283"/>
      <c r="G1809" s="404"/>
      <c r="H1809" s="370"/>
    </row>
    <row r="1810" spans="1:8" ht="30">
      <c r="A1810" s="317" t="s">
        <v>73</v>
      </c>
      <c r="B1810" s="317" t="s">
        <v>74</v>
      </c>
      <c r="C1810" s="317" t="s">
        <v>166</v>
      </c>
      <c r="D1810" s="317" t="s">
        <v>78</v>
      </c>
      <c r="E1810" s="317" t="s">
        <v>167</v>
      </c>
      <c r="F1810" s="317" t="s">
        <v>168</v>
      </c>
      <c r="G1810" s="397" t="s">
        <v>169</v>
      </c>
      <c r="H1810" s="218"/>
    </row>
    <row r="1811" spans="1:8">
      <c r="A1811" s="261" t="s">
        <v>17</v>
      </c>
      <c r="B1811" s="243" t="s">
        <v>170</v>
      </c>
      <c r="E1811" s="252"/>
      <c r="F1811" s="253"/>
      <c r="G1811" s="394"/>
      <c r="H1811" s="218"/>
    </row>
    <row r="1812" spans="1:8">
      <c r="B1812" s="243" t="s">
        <v>1</v>
      </c>
      <c r="C1812" s="261" t="s">
        <v>336</v>
      </c>
      <c r="D1812" s="261" t="s">
        <v>31</v>
      </c>
      <c r="E1812" s="262">
        <v>0.9103</v>
      </c>
      <c r="F1812" s="253">
        <f>VLOOKUP(B1812,'HSD PSPN,STR,ARS'!$C$6:F724,4,FALSE)</f>
        <v>100000</v>
      </c>
      <c r="G1812" s="394">
        <f>E1812*F1812</f>
        <v>91030</v>
      </c>
      <c r="H1812" s="218"/>
    </row>
    <row r="1813" spans="1:8">
      <c r="B1813" s="243" t="s">
        <v>4</v>
      </c>
      <c r="C1813" s="261" t="s">
        <v>339</v>
      </c>
      <c r="D1813" s="261" t="s">
        <v>31</v>
      </c>
      <c r="E1813" s="262">
        <v>4.5499999999999999E-2</v>
      </c>
      <c r="F1813" s="253">
        <f>VLOOKUP(B1813,'HSD PSPN,STR,ARS'!$C$6:F724,4,FALSE)</f>
        <v>200000</v>
      </c>
      <c r="G1813" s="394">
        <f>E1813*F1813</f>
        <v>9100</v>
      </c>
      <c r="H1813" s="218"/>
    </row>
    <row r="1814" spans="1:8">
      <c r="A1814" s="1144" t="s">
        <v>2171</v>
      </c>
      <c r="B1814" s="1144"/>
      <c r="C1814" s="1144"/>
      <c r="D1814" s="1144"/>
      <c r="E1814" s="1144"/>
      <c r="F1814" s="1144"/>
      <c r="G1814" s="398">
        <f>SUM(G1811:G1813)</f>
        <v>100130</v>
      </c>
      <c r="H1814" s="218"/>
    </row>
    <row r="1815" spans="1:8">
      <c r="A1815" s="261" t="s">
        <v>19</v>
      </c>
      <c r="B1815" s="243" t="s">
        <v>5</v>
      </c>
      <c r="E1815" s="252"/>
      <c r="F1815" s="253"/>
      <c r="G1815" s="394"/>
      <c r="H1815" s="218"/>
    </row>
    <row r="1816" spans="1:8">
      <c r="A1816" s="261"/>
      <c r="B1816" s="243"/>
      <c r="E1816" s="252"/>
      <c r="F1816" s="253"/>
      <c r="G1816" s="394"/>
      <c r="H1816" s="218"/>
    </row>
    <row r="1817" spans="1:8">
      <c r="A1817" s="261"/>
      <c r="B1817" s="243"/>
      <c r="E1817" s="252"/>
      <c r="F1817" s="253"/>
      <c r="G1817" s="394"/>
      <c r="H1817" s="218"/>
    </row>
    <row r="1818" spans="1:8">
      <c r="A1818" s="1144" t="s">
        <v>2176</v>
      </c>
      <c r="B1818" s="1144"/>
      <c r="C1818" s="1144"/>
      <c r="D1818" s="1144"/>
      <c r="E1818" s="1144"/>
      <c r="F1818" s="1144"/>
      <c r="G1818" s="394"/>
      <c r="H1818" s="218"/>
    </row>
    <row r="1819" spans="1:8">
      <c r="A1819" s="261" t="s">
        <v>20</v>
      </c>
      <c r="B1819" s="243" t="s">
        <v>181</v>
      </c>
      <c r="E1819" s="252"/>
      <c r="F1819" s="253"/>
      <c r="G1819" s="394"/>
      <c r="H1819" s="218"/>
    </row>
    <row r="1820" spans="1:8">
      <c r="A1820" s="261"/>
      <c r="B1820" s="243" t="s">
        <v>692</v>
      </c>
      <c r="D1820" s="244" t="s">
        <v>404</v>
      </c>
      <c r="E1820" s="252">
        <v>0.45519999999999999</v>
      </c>
      <c r="F1820" s="253">
        <f>VLOOKUP(B1820,'HSD PSPN,STR,ARS'!$C$6:F724,4,FALSE)</f>
        <v>10000</v>
      </c>
      <c r="G1820" s="394">
        <f>E1820*F1820</f>
        <v>4552</v>
      </c>
      <c r="H1820" s="218"/>
    </row>
    <row r="1821" spans="1:8">
      <c r="A1821" s="1146" t="s">
        <v>2180</v>
      </c>
      <c r="B1821" s="1146"/>
      <c r="C1821" s="1146"/>
      <c r="D1821" s="1146"/>
      <c r="E1821" s="1146"/>
      <c r="F1821" s="1146"/>
      <c r="G1821" s="399">
        <f>SUM(G1820)</f>
        <v>4552</v>
      </c>
    </row>
    <row r="1822" spans="1:8">
      <c r="A1822" s="375" t="s">
        <v>21</v>
      </c>
      <c r="B1822" s="1145" t="s">
        <v>1111</v>
      </c>
      <c r="C1822" s="1145"/>
      <c r="D1822" s="1145"/>
      <c r="E1822" s="1145"/>
      <c r="F1822" s="1145"/>
      <c r="G1822" s="395">
        <f>SUM(G1812:G1821)/2</f>
        <v>104682</v>
      </c>
    </row>
    <row r="1823" spans="1:8">
      <c r="A1823" s="375" t="s">
        <v>22</v>
      </c>
      <c r="B1823" s="1145" t="s">
        <v>1112</v>
      </c>
      <c r="C1823" s="1145"/>
      <c r="D1823" s="1145"/>
      <c r="E1823" s="1145"/>
      <c r="F1823" s="376">
        <v>0.1</v>
      </c>
      <c r="G1823" s="395">
        <f>G1822*F1823</f>
        <v>10468.200000000001</v>
      </c>
    </row>
    <row r="1824" spans="1:8">
      <c r="A1824" s="375" t="s">
        <v>23</v>
      </c>
      <c r="B1824" s="1145" t="s">
        <v>184</v>
      </c>
      <c r="C1824" s="1145"/>
      <c r="D1824" s="1145"/>
      <c r="E1824" s="1145"/>
      <c r="F1824" s="1145"/>
      <c r="G1824" s="395">
        <f>G1822+G1823</f>
        <v>115150.2</v>
      </c>
    </row>
    <row r="1825" spans="1:8" s="226" customFormat="1">
      <c r="A1825" s="248"/>
      <c r="B1825" s="249"/>
      <c r="C1825" s="240"/>
      <c r="D1825" s="240"/>
      <c r="E1825" s="250"/>
      <c r="F1825" s="242"/>
      <c r="G1825" s="396"/>
      <c r="H1825" s="222"/>
    </row>
    <row r="1826" spans="1:8" s="371" customFormat="1">
      <c r="A1826" s="283" t="s">
        <v>693</v>
      </c>
      <c r="B1826" s="280" t="s">
        <v>694</v>
      </c>
      <c r="C1826" s="281"/>
      <c r="D1826" s="281"/>
      <c r="E1826" s="282"/>
      <c r="F1826" s="283"/>
      <c r="G1826" s="404"/>
      <c r="H1826" s="370"/>
    </row>
    <row r="1827" spans="1:8" ht="30">
      <c r="A1827" s="317" t="s">
        <v>73</v>
      </c>
      <c r="B1827" s="317" t="s">
        <v>74</v>
      </c>
      <c r="C1827" s="317" t="s">
        <v>166</v>
      </c>
      <c r="D1827" s="317" t="s">
        <v>78</v>
      </c>
      <c r="E1827" s="317" t="s">
        <v>167</v>
      </c>
      <c r="F1827" s="317" t="s">
        <v>168</v>
      </c>
      <c r="G1827" s="397" t="s">
        <v>169</v>
      </c>
      <c r="H1827" s="218"/>
    </row>
    <row r="1828" spans="1:8">
      <c r="A1828" s="261" t="s">
        <v>17</v>
      </c>
      <c r="B1828" s="243" t="s">
        <v>170</v>
      </c>
      <c r="E1828" s="252"/>
      <c r="F1828" s="253"/>
      <c r="G1828" s="394"/>
      <c r="H1828" s="218"/>
    </row>
    <row r="1829" spans="1:8">
      <c r="B1829" s="243" t="s">
        <v>1</v>
      </c>
      <c r="C1829" s="261" t="s">
        <v>336</v>
      </c>
      <c r="D1829" s="261" t="s">
        <v>31</v>
      </c>
      <c r="E1829" s="262">
        <v>1.004</v>
      </c>
      <c r="F1829" s="253">
        <f>VLOOKUP(B1829,'HSD PSPN,STR,ARS'!$C$6:F724,4,FALSE)</f>
        <v>100000</v>
      </c>
      <c r="G1829" s="394">
        <f>E1829*F1829</f>
        <v>100400</v>
      </c>
      <c r="H1829" s="218"/>
    </row>
    <row r="1830" spans="1:8">
      <c r="B1830" s="243" t="s">
        <v>4</v>
      </c>
      <c r="C1830" s="261" t="s">
        <v>339</v>
      </c>
      <c r="D1830" s="261" t="s">
        <v>31</v>
      </c>
      <c r="E1830" s="262">
        <v>5.0200000000000002E-2</v>
      </c>
      <c r="F1830" s="253">
        <f>VLOOKUP(B1830,'HSD PSPN,STR,ARS'!$C$6:F724,4,FALSE)</f>
        <v>200000</v>
      </c>
      <c r="G1830" s="394">
        <f>E1830*F1830</f>
        <v>10040</v>
      </c>
      <c r="H1830" s="218"/>
    </row>
    <row r="1831" spans="1:8">
      <c r="A1831" s="1144" t="s">
        <v>2171</v>
      </c>
      <c r="B1831" s="1144"/>
      <c r="C1831" s="1144"/>
      <c r="D1831" s="1144"/>
      <c r="E1831" s="1144"/>
      <c r="F1831" s="1144"/>
      <c r="G1831" s="398">
        <f>SUM(G1828:G1830)</f>
        <v>110440</v>
      </c>
      <c r="H1831" s="218"/>
    </row>
    <row r="1832" spans="1:8">
      <c r="A1832" s="261" t="s">
        <v>19</v>
      </c>
      <c r="B1832" s="243" t="s">
        <v>5</v>
      </c>
      <c r="E1832" s="252"/>
      <c r="F1832" s="253"/>
      <c r="G1832" s="394"/>
      <c r="H1832" s="218"/>
    </row>
    <row r="1833" spans="1:8">
      <c r="A1833" s="261"/>
      <c r="B1833" s="243"/>
      <c r="E1833" s="252"/>
      <c r="F1833" s="253"/>
      <c r="G1833" s="394"/>
      <c r="H1833" s="218"/>
    </row>
    <row r="1834" spans="1:8">
      <c r="A1834" s="261"/>
      <c r="B1834" s="243"/>
      <c r="E1834" s="252"/>
      <c r="F1834" s="253"/>
      <c r="G1834" s="394"/>
      <c r="H1834" s="218"/>
    </row>
    <row r="1835" spans="1:8">
      <c r="A1835" s="1144" t="s">
        <v>2176</v>
      </c>
      <c r="B1835" s="1144"/>
      <c r="C1835" s="1144"/>
      <c r="D1835" s="1144"/>
      <c r="E1835" s="1144"/>
      <c r="F1835" s="1144"/>
      <c r="G1835" s="394"/>
      <c r="H1835" s="218"/>
    </row>
    <row r="1836" spans="1:8">
      <c r="A1836" s="261" t="s">
        <v>20</v>
      </c>
      <c r="B1836" s="243" t="s">
        <v>181</v>
      </c>
      <c r="E1836" s="252"/>
      <c r="F1836" s="253"/>
      <c r="G1836" s="394"/>
      <c r="H1836" s="218"/>
    </row>
    <row r="1837" spans="1:8">
      <c r="A1837" s="261"/>
      <c r="B1837" s="243" t="s">
        <v>692</v>
      </c>
      <c r="D1837" s="244" t="s">
        <v>404</v>
      </c>
      <c r="E1837" s="252">
        <v>0.502</v>
      </c>
      <c r="F1837" s="253">
        <f>VLOOKUP(B1837,'HSD PSPN,STR,ARS'!$C$6:F724,4,FALSE)</f>
        <v>10000</v>
      </c>
      <c r="G1837" s="394">
        <f>E1837*F1837</f>
        <v>5020</v>
      </c>
      <c r="H1837" s="218"/>
    </row>
    <row r="1838" spans="1:8">
      <c r="A1838" s="1146" t="s">
        <v>2180</v>
      </c>
      <c r="B1838" s="1146"/>
      <c r="C1838" s="1146"/>
      <c r="D1838" s="1146"/>
      <c r="E1838" s="1146"/>
      <c r="F1838" s="1146"/>
      <c r="G1838" s="399">
        <f>SUM(G1837)</f>
        <v>5020</v>
      </c>
    </row>
    <row r="1839" spans="1:8">
      <c r="A1839" s="375" t="s">
        <v>21</v>
      </c>
      <c r="B1839" s="1145" t="s">
        <v>1111</v>
      </c>
      <c r="C1839" s="1145"/>
      <c r="D1839" s="1145"/>
      <c r="E1839" s="1145"/>
      <c r="F1839" s="1145"/>
      <c r="G1839" s="395">
        <f>SUM(G1829:G1838)/2</f>
        <v>115460</v>
      </c>
    </row>
    <row r="1840" spans="1:8">
      <c r="A1840" s="375" t="s">
        <v>22</v>
      </c>
      <c r="B1840" s="1145" t="s">
        <v>1112</v>
      </c>
      <c r="C1840" s="1145"/>
      <c r="D1840" s="1145"/>
      <c r="E1840" s="1145"/>
      <c r="F1840" s="376">
        <v>0.1</v>
      </c>
      <c r="G1840" s="395">
        <f>G1839*F1840</f>
        <v>11546</v>
      </c>
    </row>
    <row r="1841" spans="1:8">
      <c r="A1841" s="375" t="s">
        <v>23</v>
      </c>
      <c r="B1841" s="1145" t="s">
        <v>184</v>
      </c>
      <c r="C1841" s="1145"/>
      <c r="D1841" s="1145"/>
      <c r="E1841" s="1145"/>
      <c r="F1841" s="1145"/>
      <c r="G1841" s="395">
        <f>G1839+G1840</f>
        <v>127006</v>
      </c>
    </row>
    <row r="1842" spans="1:8" s="226" customFormat="1">
      <c r="A1842" s="248"/>
      <c r="B1842" s="249"/>
      <c r="C1842" s="240"/>
      <c r="D1842" s="240"/>
      <c r="E1842" s="250"/>
      <c r="F1842" s="242"/>
      <c r="G1842" s="396"/>
      <c r="H1842" s="222"/>
    </row>
    <row r="1843" spans="1:8" s="371" customFormat="1">
      <c r="A1843" s="283" t="s">
        <v>695</v>
      </c>
      <c r="B1843" s="280" t="s">
        <v>696</v>
      </c>
      <c r="C1843" s="281"/>
      <c r="D1843" s="281"/>
      <c r="E1843" s="282"/>
      <c r="F1843" s="283"/>
      <c r="G1843" s="404"/>
      <c r="H1843" s="370"/>
    </row>
    <row r="1844" spans="1:8" ht="30">
      <c r="A1844" s="317" t="s">
        <v>73</v>
      </c>
      <c r="B1844" s="317" t="s">
        <v>74</v>
      </c>
      <c r="C1844" s="317" t="s">
        <v>166</v>
      </c>
      <c r="D1844" s="317" t="s">
        <v>78</v>
      </c>
      <c r="E1844" s="317" t="s">
        <v>167</v>
      </c>
      <c r="F1844" s="317" t="s">
        <v>168</v>
      </c>
      <c r="G1844" s="397" t="s">
        <v>169</v>
      </c>
      <c r="H1844" s="218"/>
    </row>
    <row r="1845" spans="1:8">
      <c r="A1845" s="261" t="s">
        <v>17</v>
      </c>
      <c r="B1845" s="243" t="s">
        <v>170</v>
      </c>
      <c r="E1845" s="252"/>
      <c r="F1845" s="253"/>
      <c r="G1845" s="394"/>
      <c r="H1845" s="218"/>
    </row>
    <row r="1846" spans="1:8">
      <c r="B1846" s="243" t="s">
        <v>1</v>
      </c>
      <c r="C1846" s="261" t="s">
        <v>336</v>
      </c>
      <c r="D1846" s="261" t="s">
        <v>31</v>
      </c>
      <c r="E1846" s="262">
        <v>1.0976999999999999</v>
      </c>
      <c r="F1846" s="253">
        <f>VLOOKUP(B1846,'HSD PSPN,STR,ARS'!$C$6:F724,4,FALSE)</f>
        <v>100000</v>
      </c>
      <c r="G1846" s="394">
        <f>E1846*F1846</f>
        <v>109769.99999999999</v>
      </c>
      <c r="H1846" s="218"/>
    </row>
    <row r="1847" spans="1:8">
      <c r="B1847" s="243" t="s">
        <v>4</v>
      </c>
      <c r="C1847" s="261" t="s">
        <v>339</v>
      </c>
      <c r="D1847" s="261" t="s">
        <v>31</v>
      </c>
      <c r="E1847" s="262">
        <v>5.4899999999999997E-2</v>
      </c>
      <c r="F1847" s="253">
        <f>VLOOKUP(B1847,'HSD PSPN,STR,ARS'!$C$6:F724,4,FALSE)</f>
        <v>200000</v>
      </c>
      <c r="G1847" s="394">
        <f>E1847*F1847</f>
        <v>10980</v>
      </c>
      <c r="H1847" s="218"/>
    </row>
    <row r="1848" spans="1:8">
      <c r="A1848" s="1144" t="s">
        <v>2171</v>
      </c>
      <c r="B1848" s="1144"/>
      <c r="C1848" s="1144"/>
      <c r="D1848" s="1144"/>
      <c r="E1848" s="1144"/>
      <c r="F1848" s="1144"/>
      <c r="G1848" s="398">
        <f>SUM(G1845:G1847)</f>
        <v>120749.99999999999</v>
      </c>
      <c r="H1848" s="218"/>
    </row>
    <row r="1849" spans="1:8">
      <c r="A1849" s="261" t="s">
        <v>19</v>
      </c>
      <c r="B1849" s="243" t="s">
        <v>5</v>
      </c>
      <c r="E1849" s="252"/>
      <c r="F1849" s="253"/>
      <c r="G1849" s="394"/>
      <c r="H1849" s="218"/>
    </row>
    <row r="1850" spans="1:8">
      <c r="A1850" s="261"/>
      <c r="B1850" s="243"/>
      <c r="E1850" s="252"/>
      <c r="F1850" s="253"/>
      <c r="G1850" s="394"/>
      <c r="H1850" s="218"/>
    </row>
    <row r="1851" spans="1:8">
      <c r="A1851" s="261"/>
      <c r="B1851" s="243"/>
      <c r="E1851" s="252"/>
      <c r="F1851" s="253"/>
      <c r="G1851" s="394"/>
      <c r="H1851" s="218"/>
    </row>
    <row r="1852" spans="1:8">
      <c r="A1852" s="1144" t="s">
        <v>2176</v>
      </c>
      <c r="B1852" s="1144"/>
      <c r="C1852" s="1144"/>
      <c r="D1852" s="1144"/>
      <c r="E1852" s="1144"/>
      <c r="F1852" s="1144"/>
      <c r="G1852" s="394"/>
      <c r="H1852" s="218"/>
    </row>
    <row r="1853" spans="1:8">
      <c r="A1853" s="261" t="s">
        <v>20</v>
      </c>
      <c r="B1853" s="243" t="s">
        <v>181</v>
      </c>
      <c r="E1853" s="252"/>
      <c r="F1853" s="253"/>
      <c r="G1853" s="394"/>
      <c r="H1853" s="218"/>
    </row>
    <row r="1854" spans="1:8">
      <c r="A1854" s="261"/>
      <c r="B1854" s="243" t="s">
        <v>692</v>
      </c>
      <c r="D1854" s="244" t="s">
        <v>404</v>
      </c>
      <c r="E1854" s="252">
        <v>0.54890000000000005</v>
      </c>
      <c r="F1854" s="253">
        <f>VLOOKUP(B1854,'HSD PSPN,STR,ARS'!$C$6:F724,4,FALSE)</f>
        <v>10000</v>
      </c>
      <c r="G1854" s="394">
        <f>E1854*F1854</f>
        <v>5489.0000000000009</v>
      </c>
      <c r="H1854" s="218"/>
    </row>
    <row r="1855" spans="1:8">
      <c r="A1855" s="1146" t="s">
        <v>2180</v>
      </c>
      <c r="B1855" s="1146"/>
      <c r="C1855" s="1146"/>
      <c r="D1855" s="1146"/>
      <c r="E1855" s="1146"/>
      <c r="F1855" s="1146"/>
      <c r="G1855" s="399">
        <f>SUM(G1854)</f>
        <v>5489.0000000000009</v>
      </c>
    </row>
    <row r="1856" spans="1:8">
      <c r="A1856" s="375" t="s">
        <v>21</v>
      </c>
      <c r="B1856" s="1145" t="s">
        <v>1111</v>
      </c>
      <c r="C1856" s="1145"/>
      <c r="D1856" s="1145"/>
      <c r="E1856" s="1145"/>
      <c r="F1856" s="1145"/>
      <c r="G1856" s="395">
        <f>SUM(G1846:G1855)/2</f>
        <v>126238.99999999999</v>
      </c>
    </row>
    <row r="1857" spans="1:8">
      <c r="A1857" s="375" t="s">
        <v>22</v>
      </c>
      <c r="B1857" s="1145" t="s">
        <v>1112</v>
      </c>
      <c r="C1857" s="1145"/>
      <c r="D1857" s="1145"/>
      <c r="E1857" s="1145"/>
      <c r="F1857" s="376">
        <v>0.1</v>
      </c>
      <c r="G1857" s="395">
        <f>G1856*F1857</f>
        <v>12623.9</v>
      </c>
    </row>
    <row r="1858" spans="1:8">
      <c r="A1858" s="375" t="s">
        <v>23</v>
      </c>
      <c r="B1858" s="1145" t="s">
        <v>184</v>
      </c>
      <c r="C1858" s="1145"/>
      <c r="D1858" s="1145"/>
      <c r="E1858" s="1145"/>
      <c r="F1858" s="1145"/>
      <c r="G1858" s="395">
        <f>G1856+G1857</f>
        <v>138862.9</v>
      </c>
    </row>
    <row r="1859" spans="1:8" s="226" customFormat="1">
      <c r="A1859" s="248"/>
      <c r="B1859" s="249"/>
      <c r="C1859" s="240"/>
      <c r="D1859" s="240"/>
      <c r="E1859" s="250"/>
      <c r="F1859" s="242"/>
      <c r="G1859" s="396"/>
      <c r="H1859" s="222"/>
    </row>
    <row r="1860" spans="1:8" s="371" customFormat="1">
      <c r="A1860" s="283" t="s">
        <v>697</v>
      </c>
      <c r="B1860" s="280" t="s">
        <v>698</v>
      </c>
      <c r="C1860" s="281"/>
      <c r="D1860" s="281"/>
      <c r="E1860" s="282"/>
      <c r="F1860" s="283"/>
      <c r="G1860" s="404"/>
      <c r="H1860" s="370"/>
    </row>
    <row r="1861" spans="1:8" ht="30">
      <c r="A1861" s="317" t="s">
        <v>73</v>
      </c>
      <c r="B1861" s="317" t="s">
        <v>74</v>
      </c>
      <c r="C1861" s="317" t="s">
        <v>166</v>
      </c>
      <c r="D1861" s="317" t="s">
        <v>78</v>
      </c>
      <c r="E1861" s="317" t="s">
        <v>167</v>
      </c>
      <c r="F1861" s="317" t="s">
        <v>168</v>
      </c>
      <c r="G1861" s="397" t="s">
        <v>169</v>
      </c>
      <c r="H1861" s="218"/>
    </row>
    <row r="1862" spans="1:8">
      <c r="A1862" s="261" t="s">
        <v>17</v>
      </c>
      <c r="B1862" s="243" t="s">
        <v>170</v>
      </c>
      <c r="E1862" s="252"/>
      <c r="F1862" s="253"/>
      <c r="G1862" s="394"/>
      <c r="H1862" s="218"/>
    </row>
    <row r="1863" spans="1:8">
      <c r="B1863" s="243" t="s">
        <v>1</v>
      </c>
      <c r="C1863" s="261" t="s">
        <v>336</v>
      </c>
      <c r="D1863" s="261" t="s">
        <v>31</v>
      </c>
      <c r="E1863" s="262">
        <v>1.1914</v>
      </c>
      <c r="F1863" s="253">
        <f>VLOOKUP(B1863,'HSD PSPN,STR,ARS'!$C$6:F724,4,FALSE)</f>
        <v>100000</v>
      </c>
      <c r="G1863" s="394">
        <f>E1863*F1863</f>
        <v>119140</v>
      </c>
      <c r="H1863" s="218"/>
    </row>
    <row r="1864" spans="1:8">
      <c r="B1864" s="243" t="s">
        <v>4</v>
      </c>
      <c r="C1864" s="261" t="s">
        <v>339</v>
      </c>
      <c r="D1864" s="261" t="s">
        <v>31</v>
      </c>
      <c r="E1864" s="262">
        <v>5.96E-2</v>
      </c>
      <c r="F1864" s="253">
        <f>VLOOKUP(B1864,'HSD PSPN,STR,ARS'!$C$6:F724,4,FALSE)</f>
        <v>200000</v>
      </c>
      <c r="G1864" s="394">
        <f>E1864*F1864</f>
        <v>11920</v>
      </c>
      <c r="H1864" s="218"/>
    </row>
    <row r="1865" spans="1:8">
      <c r="A1865" s="1144" t="s">
        <v>2171</v>
      </c>
      <c r="B1865" s="1144"/>
      <c r="C1865" s="1144"/>
      <c r="D1865" s="1144"/>
      <c r="E1865" s="1144"/>
      <c r="F1865" s="1144"/>
      <c r="G1865" s="398">
        <f>SUM(G1862:G1864)</f>
        <v>131060</v>
      </c>
      <c r="H1865" s="218"/>
    </row>
    <row r="1866" spans="1:8">
      <c r="A1866" s="261" t="s">
        <v>19</v>
      </c>
      <c r="B1866" s="243" t="s">
        <v>5</v>
      </c>
      <c r="E1866" s="252"/>
      <c r="F1866" s="253"/>
      <c r="G1866" s="394"/>
      <c r="H1866" s="218"/>
    </row>
    <row r="1867" spans="1:8">
      <c r="A1867" s="261"/>
      <c r="B1867" s="243"/>
      <c r="E1867" s="252"/>
      <c r="F1867" s="253"/>
      <c r="G1867" s="394"/>
      <c r="H1867" s="218"/>
    </row>
    <row r="1868" spans="1:8">
      <c r="A1868" s="261"/>
      <c r="B1868" s="243"/>
      <c r="E1868" s="252"/>
      <c r="F1868" s="253"/>
      <c r="G1868" s="394"/>
      <c r="H1868" s="218"/>
    </row>
    <row r="1869" spans="1:8">
      <c r="A1869" s="1144" t="s">
        <v>2176</v>
      </c>
      <c r="B1869" s="1144"/>
      <c r="C1869" s="1144"/>
      <c r="D1869" s="1144"/>
      <c r="E1869" s="1144"/>
      <c r="F1869" s="1144"/>
      <c r="G1869" s="394"/>
      <c r="H1869" s="218"/>
    </row>
    <row r="1870" spans="1:8">
      <c r="A1870" s="261" t="s">
        <v>20</v>
      </c>
      <c r="B1870" s="243" t="s">
        <v>181</v>
      </c>
      <c r="E1870" s="252"/>
      <c r="F1870" s="253"/>
      <c r="G1870" s="394"/>
      <c r="H1870" s="218"/>
    </row>
    <row r="1871" spans="1:8">
      <c r="A1871" s="261"/>
      <c r="B1871" s="243" t="s">
        <v>692</v>
      </c>
      <c r="D1871" s="244" t="s">
        <v>404</v>
      </c>
      <c r="E1871" s="252">
        <v>0.59570000000000001</v>
      </c>
      <c r="F1871" s="253">
        <f>VLOOKUP(B1871,'HSD PSPN,STR,ARS'!$C$6:F724,4,FALSE)</f>
        <v>10000</v>
      </c>
      <c r="G1871" s="394">
        <f>E1871*F1871</f>
        <v>5957</v>
      </c>
      <c r="H1871" s="218"/>
    </row>
    <row r="1872" spans="1:8">
      <c r="A1872" s="1146" t="s">
        <v>2180</v>
      </c>
      <c r="B1872" s="1146"/>
      <c r="C1872" s="1146"/>
      <c r="D1872" s="1146"/>
      <c r="E1872" s="1146"/>
      <c r="F1872" s="1146"/>
      <c r="G1872" s="399">
        <f>SUM(G1871)</f>
        <v>5957</v>
      </c>
    </row>
    <row r="1873" spans="1:8">
      <c r="A1873" s="375" t="s">
        <v>21</v>
      </c>
      <c r="B1873" s="1145" t="s">
        <v>1111</v>
      </c>
      <c r="C1873" s="1145"/>
      <c r="D1873" s="1145"/>
      <c r="E1873" s="1145"/>
      <c r="F1873" s="1145"/>
      <c r="G1873" s="395">
        <f>SUM(G1863:G1872)/2</f>
        <v>137017</v>
      </c>
    </row>
    <row r="1874" spans="1:8">
      <c r="A1874" s="375" t="s">
        <v>22</v>
      </c>
      <c r="B1874" s="1145" t="s">
        <v>1112</v>
      </c>
      <c r="C1874" s="1145"/>
      <c r="D1874" s="1145"/>
      <c r="E1874" s="1145"/>
      <c r="F1874" s="376">
        <v>0.1</v>
      </c>
      <c r="G1874" s="395">
        <f>G1873*F1874</f>
        <v>13701.7</v>
      </c>
    </row>
    <row r="1875" spans="1:8">
      <c r="A1875" s="375" t="s">
        <v>23</v>
      </c>
      <c r="B1875" s="1145" t="s">
        <v>184</v>
      </c>
      <c r="C1875" s="1145"/>
      <c r="D1875" s="1145"/>
      <c r="E1875" s="1145"/>
      <c r="F1875" s="1145"/>
      <c r="G1875" s="395">
        <f>G1873+G1874</f>
        <v>150718.70000000001</v>
      </c>
    </row>
    <row r="1876" spans="1:8" s="226" customFormat="1">
      <c r="A1876" s="248"/>
      <c r="B1876" s="249"/>
      <c r="C1876" s="240"/>
      <c r="D1876" s="240"/>
      <c r="E1876" s="250"/>
      <c r="F1876" s="242"/>
      <c r="G1876" s="396"/>
      <c r="H1876" s="222"/>
    </row>
    <row r="1877" spans="1:8" s="371" customFormat="1">
      <c r="A1877" s="283" t="s">
        <v>699</v>
      </c>
      <c r="B1877" s="280" t="s">
        <v>700</v>
      </c>
      <c r="C1877" s="281"/>
      <c r="D1877" s="281"/>
      <c r="E1877" s="282"/>
      <c r="F1877" s="283"/>
      <c r="G1877" s="404"/>
      <c r="H1877" s="370"/>
    </row>
    <row r="1878" spans="1:8" ht="30">
      <c r="A1878" s="317" t="s">
        <v>73</v>
      </c>
      <c r="B1878" s="317" t="s">
        <v>74</v>
      </c>
      <c r="C1878" s="317" t="s">
        <v>166</v>
      </c>
      <c r="D1878" s="317" t="s">
        <v>78</v>
      </c>
      <c r="E1878" s="317" t="s">
        <v>167</v>
      </c>
      <c r="F1878" s="317" t="s">
        <v>168</v>
      </c>
      <c r="G1878" s="397" t="s">
        <v>169</v>
      </c>
      <c r="H1878" s="218"/>
    </row>
    <row r="1879" spans="1:8">
      <c r="A1879" s="261" t="s">
        <v>17</v>
      </c>
      <c r="B1879" s="243" t="s">
        <v>170</v>
      </c>
      <c r="E1879" s="252"/>
      <c r="F1879" s="253"/>
      <c r="G1879" s="394"/>
      <c r="H1879" s="218"/>
    </row>
    <row r="1880" spans="1:8">
      <c r="B1880" s="243" t="s">
        <v>1</v>
      </c>
      <c r="C1880" s="261" t="s">
        <v>336</v>
      </c>
      <c r="D1880" s="261" t="s">
        <v>31</v>
      </c>
      <c r="E1880" s="262">
        <v>1.2850999999999999</v>
      </c>
      <c r="F1880" s="253">
        <f>VLOOKUP(B1880,'HSD PSPN,STR,ARS'!$C$6:F724,4,FALSE)</f>
        <v>100000</v>
      </c>
      <c r="G1880" s="394">
        <f>E1880*F1880</f>
        <v>128509.99999999999</v>
      </c>
      <c r="H1880" s="218"/>
    </row>
    <row r="1881" spans="1:8">
      <c r="B1881" s="243" t="s">
        <v>4</v>
      </c>
      <c r="C1881" s="261" t="s">
        <v>339</v>
      </c>
      <c r="D1881" s="261" t="s">
        <v>31</v>
      </c>
      <c r="E1881" s="262">
        <v>6.4299999999999996E-2</v>
      </c>
      <c r="F1881" s="253">
        <f>VLOOKUP(B1881,'HSD PSPN,STR,ARS'!$C$6:F724,4,FALSE)</f>
        <v>200000</v>
      </c>
      <c r="G1881" s="394">
        <f>E1881*F1881</f>
        <v>12860</v>
      </c>
      <c r="H1881" s="218"/>
    </row>
    <row r="1882" spans="1:8">
      <c r="A1882" s="1144" t="s">
        <v>2171</v>
      </c>
      <c r="B1882" s="1144"/>
      <c r="C1882" s="1144"/>
      <c r="D1882" s="1144"/>
      <c r="E1882" s="1144"/>
      <c r="F1882" s="1144"/>
      <c r="G1882" s="398">
        <f>SUM(G1879:G1881)</f>
        <v>141370</v>
      </c>
      <c r="H1882" s="218"/>
    </row>
    <row r="1883" spans="1:8">
      <c r="A1883" s="261" t="s">
        <v>19</v>
      </c>
      <c r="B1883" s="243" t="s">
        <v>5</v>
      </c>
      <c r="E1883" s="252"/>
      <c r="F1883" s="253"/>
      <c r="G1883" s="394"/>
      <c r="H1883" s="218"/>
    </row>
    <row r="1884" spans="1:8">
      <c r="A1884" s="261"/>
      <c r="B1884" s="243"/>
      <c r="E1884" s="252"/>
      <c r="F1884" s="253"/>
      <c r="G1884" s="394"/>
      <c r="H1884" s="218"/>
    </row>
    <row r="1885" spans="1:8">
      <c r="A1885" s="261"/>
      <c r="B1885" s="243"/>
      <c r="E1885" s="252"/>
      <c r="F1885" s="253"/>
      <c r="G1885" s="394"/>
      <c r="H1885" s="218"/>
    </row>
    <row r="1886" spans="1:8">
      <c r="A1886" s="1144" t="s">
        <v>2176</v>
      </c>
      <c r="B1886" s="1144"/>
      <c r="C1886" s="1144"/>
      <c r="D1886" s="1144"/>
      <c r="E1886" s="1144"/>
      <c r="F1886" s="1144"/>
      <c r="G1886" s="394"/>
      <c r="H1886" s="218"/>
    </row>
    <row r="1887" spans="1:8">
      <c r="A1887" s="261" t="s">
        <v>20</v>
      </c>
      <c r="B1887" s="243" t="s">
        <v>181</v>
      </c>
      <c r="E1887" s="252"/>
      <c r="F1887" s="253"/>
      <c r="G1887" s="394"/>
      <c r="H1887" s="218"/>
    </row>
    <row r="1888" spans="1:8">
      <c r="A1888" s="261"/>
      <c r="B1888" s="243" t="s">
        <v>692</v>
      </c>
      <c r="D1888" s="244" t="s">
        <v>404</v>
      </c>
      <c r="E1888" s="252">
        <v>0.64259999999999995</v>
      </c>
      <c r="F1888" s="253">
        <f>VLOOKUP(B1888,'HSD PSPN,STR,ARS'!$C$6:F724,4,FALSE)</f>
        <v>10000</v>
      </c>
      <c r="G1888" s="394">
        <f>E1888*F1888</f>
        <v>6425.9999999999991</v>
      </c>
      <c r="H1888" s="218"/>
    </row>
    <row r="1889" spans="1:8">
      <c r="A1889" s="1146" t="s">
        <v>2180</v>
      </c>
      <c r="B1889" s="1146"/>
      <c r="C1889" s="1146"/>
      <c r="D1889" s="1146"/>
      <c r="E1889" s="1146"/>
      <c r="F1889" s="1146"/>
      <c r="G1889" s="399">
        <f>SUM(G1888)</f>
        <v>6425.9999999999991</v>
      </c>
    </row>
    <row r="1890" spans="1:8">
      <c r="A1890" s="375" t="s">
        <v>21</v>
      </c>
      <c r="B1890" s="1145" t="s">
        <v>1111</v>
      </c>
      <c r="C1890" s="1145"/>
      <c r="D1890" s="1145"/>
      <c r="E1890" s="1145"/>
      <c r="F1890" s="1145"/>
      <c r="G1890" s="395">
        <f>SUM(G1880:G1889)/2</f>
        <v>147796</v>
      </c>
    </row>
    <row r="1891" spans="1:8">
      <c r="A1891" s="375" t="s">
        <v>22</v>
      </c>
      <c r="B1891" s="1145" t="s">
        <v>1112</v>
      </c>
      <c r="C1891" s="1145"/>
      <c r="D1891" s="1145"/>
      <c r="E1891" s="1145"/>
      <c r="F1891" s="376">
        <v>0.1</v>
      </c>
      <c r="G1891" s="395">
        <f>G1890*F1891</f>
        <v>14779.6</v>
      </c>
    </row>
    <row r="1892" spans="1:8">
      <c r="A1892" s="375" t="s">
        <v>23</v>
      </c>
      <c r="B1892" s="1145" t="s">
        <v>184</v>
      </c>
      <c r="C1892" s="1145"/>
      <c r="D1892" s="1145"/>
      <c r="E1892" s="1145"/>
      <c r="F1892" s="1145"/>
      <c r="G1892" s="395">
        <f>G1890+G1891</f>
        <v>162575.6</v>
      </c>
    </row>
    <row r="1893" spans="1:8" s="226" customFormat="1">
      <c r="A1893" s="248"/>
      <c r="B1893" s="249"/>
      <c r="C1893" s="240"/>
      <c r="D1893" s="240"/>
      <c r="E1893" s="250"/>
      <c r="F1893" s="242"/>
      <c r="G1893" s="396"/>
      <c r="H1893" s="222"/>
    </row>
    <row r="1894" spans="1:8" s="366" customFormat="1">
      <c r="A1894" s="269" t="s">
        <v>701</v>
      </c>
      <c r="B1894" s="239" t="s">
        <v>702</v>
      </c>
      <c r="C1894" s="272"/>
      <c r="D1894" s="272"/>
      <c r="E1894" s="273"/>
      <c r="F1894" s="275"/>
      <c r="G1894" s="402"/>
      <c r="H1894" s="365"/>
    </row>
    <row r="1895" spans="1:8" s="366" customFormat="1">
      <c r="A1895" s="269" t="s">
        <v>703</v>
      </c>
      <c r="B1895" s="239" t="s">
        <v>704</v>
      </c>
      <c r="C1895" s="272"/>
      <c r="D1895" s="272"/>
      <c r="E1895" s="273"/>
      <c r="F1895" s="275"/>
      <c r="G1895" s="402"/>
      <c r="H1895" s="365"/>
    </row>
    <row r="1896" spans="1:8" ht="30">
      <c r="A1896" s="317" t="s">
        <v>73</v>
      </c>
      <c r="B1896" s="317" t="s">
        <v>74</v>
      </c>
      <c r="C1896" s="317" t="s">
        <v>166</v>
      </c>
      <c r="D1896" s="317" t="s">
        <v>78</v>
      </c>
      <c r="E1896" s="317" t="s">
        <v>167</v>
      </c>
      <c r="F1896" s="317" t="s">
        <v>168</v>
      </c>
      <c r="G1896" s="397" t="s">
        <v>169</v>
      </c>
      <c r="H1896" s="218"/>
    </row>
    <row r="1897" spans="1:8">
      <c r="A1897" s="261" t="s">
        <v>17</v>
      </c>
      <c r="B1897" s="243" t="s">
        <v>170</v>
      </c>
      <c r="E1897" s="252"/>
      <c r="F1897" s="253"/>
      <c r="G1897" s="394"/>
      <c r="H1897" s="218"/>
    </row>
    <row r="1898" spans="1:8">
      <c r="B1898" s="243" t="s">
        <v>1</v>
      </c>
      <c r="C1898" s="261" t="s">
        <v>336</v>
      </c>
      <c r="D1898" s="261" t="s">
        <v>31</v>
      </c>
      <c r="E1898" s="262">
        <v>1.1900000000000001E-2</v>
      </c>
      <c r="F1898" s="253">
        <f>VLOOKUP(B1898,'HSD PSPN,STR,ARS'!$C$6:F724,4,FALSE)</f>
        <v>100000</v>
      </c>
      <c r="G1898" s="394">
        <f>E1898*F1898</f>
        <v>1190</v>
      </c>
      <c r="H1898" s="218"/>
    </row>
    <row r="1899" spans="1:8">
      <c r="B1899" s="243" t="s">
        <v>705</v>
      </c>
      <c r="C1899" s="261" t="s">
        <v>337</v>
      </c>
      <c r="D1899" s="261" t="s">
        <v>31</v>
      </c>
      <c r="E1899" s="262">
        <v>2.3999999999999998E-3</v>
      </c>
      <c r="F1899" s="253">
        <f>VLOOKUP(B1899,'HSD PSPN,STR,ARS'!$C$6:F724,4,FALSE)</f>
        <v>150000</v>
      </c>
      <c r="G1899" s="394">
        <f>E1899*F1899</f>
        <v>359.99999999999994</v>
      </c>
      <c r="H1899" s="218"/>
    </row>
    <row r="1900" spans="1:8">
      <c r="B1900" s="243" t="s">
        <v>4</v>
      </c>
      <c r="C1900" s="261" t="s">
        <v>339</v>
      </c>
      <c r="D1900" s="261" t="s">
        <v>31</v>
      </c>
      <c r="E1900" s="262">
        <v>1.1999999999999999E-3</v>
      </c>
      <c r="F1900" s="253">
        <f>VLOOKUP(B1900,'HSD PSPN,STR,ARS'!$C$6:F724,4,FALSE)</f>
        <v>200000</v>
      </c>
      <c r="G1900" s="394">
        <f>E1900*F1900</f>
        <v>239.99999999999997</v>
      </c>
      <c r="H1900" s="218"/>
    </row>
    <row r="1901" spans="1:8">
      <c r="A1901" s="1144" t="s">
        <v>2171</v>
      </c>
      <c r="B1901" s="1144"/>
      <c r="C1901" s="1144"/>
      <c r="D1901" s="1144"/>
      <c r="E1901" s="1144"/>
      <c r="F1901" s="1144"/>
      <c r="G1901" s="398">
        <f>SUM(G1897:G1900)</f>
        <v>1790</v>
      </c>
      <c r="H1901" s="218"/>
    </row>
    <row r="1902" spans="1:8">
      <c r="A1902" s="261" t="s">
        <v>19</v>
      </c>
      <c r="B1902" s="243" t="s">
        <v>5</v>
      </c>
      <c r="E1902" s="252"/>
      <c r="F1902" s="253"/>
      <c r="G1902" s="394"/>
      <c r="H1902" s="218"/>
    </row>
    <row r="1903" spans="1:8">
      <c r="A1903" s="261"/>
      <c r="B1903" s="243" t="s">
        <v>706</v>
      </c>
      <c r="D1903" s="244" t="s">
        <v>379</v>
      </c>
      <c r="E1903" s="252">
        <v>1.1000000000000001</v>
      </c>
      <c r="F1903" s="253">
        <f>VLOOKUP(B1903,'HSD PSPN,STR,ARS'!$C$6:F724,4,FALSE)</f>
        <v>10000</v>
      </c>
      <c r="G1903" s="394">
        <f>E1903*F1903</f>
        <v>11000</v>
      </c>
      <c r="H1903" s="218"/>
    </row>
    <row r="1904" spans="1:8">
      <c r="A1904" s="1144" t="s">
        <v>2176</v>
      </c>
      <c r="B1904" s="1144"/>
      <c r="C1904" s="1144"/>
      <c r="D1904" s="1144"/>
      <c r="E1904" s="1144"/>
      <c r="F1904" s="1144"/>
      <c r="G1904" s="398">
        <f>SUM(G1902:G1903)</f>
        <v>11000</v>
      </c>
      <c r="H1904" s="218"/>
    </row>
    <row r="1905" spans="1:8">
      <c r="A1905" s="261" t="s">
        <v>20</v>
      </c>
      <c r="B1905" s="243" t="s">
        <v>181</v>
      </c>
      <c r="E1905" s="252"/>
      <c r="F1905" s="253"/>
      <c r="G1905" s="394"/>
      <c r="H1905" s="218"/>
    </row>
    <row r="1906" spans="1:8">
      <c r="A1906" s="261"/>
      <c r="B1906" s="243" t="s">
        <v>707</v>
      </c>
      <c r="D1906" s="244" t="s">
        <v>275</v>
      </c>
      <c r="E1906" s="356">
        <v>2.3800000000000002E-3</v>
      </c>
      <c r="F1906" s="253">
        <f>VLOOKUP(B1906,'HSD PSPN,STR,ARS'!$C$6:F724,4,FALSE)</f>
        <v>10000</v>
      </c>
      <c r="G1906" s="394">
        <f>E1906*F1906</f>
        <v>23.8</v>
      </c>
      <c r="H1906" s="218"/>
    </row>
    <row r="1907" spans="1:8">
      <c r="A1907" s="1146" t="s">
        <v>2180</v>
      </c>
      <c r="B1907" s="1146"/>
      <c r="C1907" s="1146"/>
      <c r="D1907" s="1146"/>
      <c r="E1907" s="1146"/>
      <c r="F1907" s="1146"/>
      <c r="G1907" s="399">
        <f>SUM(G1906)</f>
        <v>23.8</v>
      </c>
    </row>
    <row r="1908" spans="1:8">
      <c r="A1908" s="375" t="s">
        <v>21</v>
      </c>
      <c r="B1908" s="1145" t="s">
        <v>1111</v>
      </c>
      <c r="C1908" s="1145"/>
      <c r="D1908" s="1145"/>
      <c r="E1908" s="1145"/>
      <c r="F1908" s="1145"/>
      <c r="G1908" s="395">
        <f>SUM(G1898:G1907)/2</f>
        <v>12813.8</v>
      </c>
    </row>
    <row r="1909" spans="1:8">
      <c r="A1909" s="375" t="s">
        <v>22</v>
      </c>
      <c r="B1909" s="1145" t="s">
        <v>1112</v>
      </c>
      <c r="C1909" s="1145"/>
      <c r="D1909" s="1145"/>
      <c r="E1909" s="1145"/>
      <c r="F1909" s="376">
        <v>0.1</v>
      </c>
      <c r="G1909" s="395">
        <f>G1908*F1909</f>
        <v>1281.3800000000001</v>
      </c>
    </row>
    <row r="1910" spans="1:8">
      <c r="A1910" s="375" t="s">
        <v>23</v>
      </c>
      <c r="B1910" s="1145" t="s">
        <v>184</v>
      </c>
      <c r="C1910" s="1145"/>
      <c r="D1910" s="1145"/>
      <c r="E1910" s="1145"/>
      <c r="F1910" s="1145"/>
      <c r="G1910" s="395">
        <f>G1908+G1909</f>
        <v>14095.18</v>
      </c>
    </row>
    <row r="1911" spans="1:8" s="226" customFormat="1">
      <c r="A1911" s="248"/>
      <c r="B1911" s="249"/>
      <c r="C1911" s="240"/>
      <c r="D1911" s="240"/>
      <c r="E1911" s="250"/>
      <c r="F1911" s="242"/>
      <c r="G1911" s="396"/>
      <c r="H1911" s="222"/>
    </row>
    <row r="1912" spans="1:8" s="366" customFormat="1">
      <c r="A1912" s="269" t="s">
        <v>708</v>
      </c>
      <c r="B1912" s="239" t="s">
        <v>709</v>
      </c>
      <c r="C1912" s="272"/>
      <c r="D1912" s="272"/>
      <c r="E1912" s="273"/>
      <c r="F1912" s="275"/>
      <c r="G1912" s="402"/>
      <c r="H1912" s="365"/>
    </row>
    <row r="1913" spans="1:8" ht="30">
      <c r="A1913" s="317" t="s">
        <v>73</v>
      </c>
      <c r="B1913" s="317" t="s">
        <v>74</v>
      </c>
      <c r="C1913" s="317" t="s">
        <v>166</v>
      </c>
      <c r="D1913" s="317" t="s">
        <v>78</v>
      </c>
      <c r="E1913" s="317" t="s">
        <v>167</v>
      </c>
      <c r="F1913" s="317" t="s">
        <v>168</v>
      </c>
      <c r="G1913" s="397" t="s">
        <v>169</v>
      </c>
      <c r="H1913" s="218"/>
    </row>
    <row r="1914" spans="1:8">
      <c r="A1914" s="261" t="s">
        <v>17</v>
      </c>
      <c r="B1914" s="243" t="s">
        <v>170</v>
      </c>
      <c r="E1914" s="252"/>
      <c r="F1914" s="253"/>
      <c r="G1914" s="394"/>
      <c r="H1914" s="218"/>
    </row>
    <row r="1915" spans="1:8">
      <c r="B1915" s="243" t="s">
        <v>1</v>
      </c>
      <c r="C1915" s="261" t="s">
        <v>336</v>
      </c>
      <c r="D1915" s="261" t="s">
        <v>31</v>
      </c>
      <c r="E1915" s="262">
        <v>1.6000000000000001E-3</v>
      </c>
      <c r="F1915" s="253">
        <f>VLOOKUP(B1915,'HSD PSPN,STR,ARS'!$C$6:F724,4,FALSE)</f>
        <v>100000</v>
      </c>
      <c r="G1915" s="394">
        <f>E1915*F1915</f>
        <v>160</v>
      </c>
      <c r="H1915" s="218"/>
    </row>
    <row r="1916" spans="1:8">
      <c r="B1916" s="243" t="s">
        <v>705</v>
      </c>
      <c r="C1916" s="261" t="s">
        <v>337</v>
      </c>
      <c r="D1916" s="261" t="s">
        <v>31</v>
      </c>
      <c r="E1916" s="262">
        <v>8.0000000000000004E-4</v>
      </c>
      <c r="F1916" s="253">
        <f>VLOOKUP(B1916,'HSD PSPN,STR,ARS'!$C$6:F724,4,FALSE)</f>
        <v>150000</v>
      </c>
      <c r="G1916" s="394">
        <f>E1916*F1916</f>
        <v>120</v>
      </c>
      <c r="H1916" s="218"/>
    </row>
    <row r="1917" spans="1:8">
      <c r="B1917" s="243" t="s">
        <v>4</v>
      </c>
      <c r="C1917" s="261" t="s">
        <v>339</v>
      </c>
      <c r="D1917" s="261" t="s">
        <v>31</v>
      </c>
      <c r="E1917" s="262">
        <v>2.0000000000000001E-4</v>
      </c>
      <c r="F1917" s="253">
        <f>VLOOKUP(B1917,'HSD PSPN,STR,ARS'!$C$6:F724,4,FALSE)</f>
        <v>200000</v>
      </c>
      <c r="G1917" s="394">
        <f>E1917*F1917</f>
        <v>40</v>
      </c>
      <c r="H1917" s="218"/>
    </row>
    <row r="1918" spans="1:8">
      <c r="A1918" s="1144" t="s">
        <v>2171</v>
      </c>
      <c r="B1918" s="1144"/>
      <c r="C1918" s="1144"/>
      <c r="D1918" s="1144"/>
      <c r="E1918" s="1144"/>
      <c r="F1918" s="1144"/>
      <c r="G1918" s="398">
        <f>SUM(G1914:G1917)</f>
        <v>320</v>
      </c>
      <c r="H1918" s="218"/>
    </row>
    <row r="1919" spans="1:8">
      <c r="A1919" s="261" t="s">
        <v>19</v>
      </c>
      <c r="B1919" s="243" t="s">
        <v>5</v>
      </c>
      <c r="E1919" s="252"/>
      <c r="F1919" s="253"/>
      <c r="G1919" s="394"/>
      <c r="H1919" s="218"/>
    </row>
    <row r="1920" spans="1:8">
      <c r="A1920" s="261"/>
      <c r="B1920" s="243" t="s">
        <v>706</v>
      </c>
      <c r="D1920" s="244" t="s">
        <v>379</v>
      </c>
      <c r="E1920" s="252">
        <v>1.1000000000000001</v>
      </c>
      <c r="F1920" s="253">
        <f>VLOOKUP(B1920,'HSD PSPN,STR,ARS'!$C$6:F724,4,FALSE)</f>
        <v>10000</v>
      </c>
      <c r="G1920" s="394">
        <f>E1920*F1920</f>
        <v>11000</v>
      </c>
      <c r="H1920" s="218"/>
    </row>
    <row r="1921" spans="1:8">
      <c r="A1921" s="1144" t="s">
        <v>2176</v>
      </c>
      <c r="B1921" s="1144"/>
      <c r="C1921" s="1144"/>
      <c r="D1921" s="1144"/>
      <c r="E1921" s="1144"/>
      <c r="F1921" s="1144"/>
      <c r="G1921" s="398">
        <f>SUM(G1919:G1920)</f>
        <v>11000</v>
      </c>
      <c r="H1921" s="218"/>
    </row>
    <row r="1922" spans="1:8">
      <c r="A1922" s="261" t="s">
        <v>20</v>
      </c>
      <c r="B1922" s="243" t="s">
        <v>181</v>
      </c>
      <c r="E1922" s="252"/>
      <c r="F1922" s="253"/>
      <c r="G1922" s="394"/>
      <c r="H1922" s="218"/>
    </row>
    <row r="1923" spans="1:8">
      <c r="A1923" s="261"/>
      <c r="B1923" s="243" t="s">
        <v>707</v>
      </c>
      <c r="D1923" s="244" t="s">
        <v>275</v>
      </c>
      <c r="E1923" s="356">
        <v>8.0000000000000004E-4</v>
      </c>
      <c r="F1923" s="253">
        <f>VLOOKUP(B1923,'HSD PSPN,STR,ARS'!$C$6:F724,4,FALSE)</f>
        <v>10000</v>
      </c>
      <c r="G1923" s="394">
        <f>E1923*F1923</f>
        <v>8</v>
      </c>
      <c r="H1923" s="218"/>
    </row>
    <row r="1924" spans="1:8">
      <c r="A1924" s="261"/>
      <c r="B1924" s="243" t="s">
        <v>710</v>
      </c>
      <c r="D1924" s="244" t="s">
        <v>275</v>
      </c>
      <c r="E1924" s="356">
        <v>1.4999999999999999E-4</v>
      </c>
      <c r="F1924" s="253">
        <f>VLOOKUP(B1924,'HSD PSPN,STR,ARS'!$C$6:F724,4,FALSE)</f>
        <v>10000</v>
      </c>
      <c r="G1924" s="394">
        <f>E1924*F1924</f>
        <v>1.4999999999999998</v>
      </c>
      <c r="H1924" s="218"/>
    </row>
    <row r="1925" spans="1:8">
      <c r="A1925" s="1146" t="s">
        <v>2180</v>
      </c>
      <c r="B1925" s="1146"/>
      <c r="C1925" s="1146"/>
      <c r="D1925" s="1146"/>
      <c r="E1925" s="1146"/>
      <c r="F1925" s="1146"/>
      <c r="G1925" s="399">
        <f>SUM(G1923:G1924)</f>
        <v>9.5</v>
      </c>
    </row>
    <row r="1926" spans="1:8">
      <c r="A1926" s="375" t="s">
        <v>21</v>
      </c>
      <c r="B1926" s="1145" t="s">
        <v>1111</v>
      </c>
      <c r="C1926" s="1145"/>
      <c r="D1926" s="1145"/>
      <c r="E1926" s="1145"/>
      <c r="F1926" s="1145"/>
      <c r="G1926" s="395">
        <f>SUM(G1914:G1925)/2</f>
        <v>11329.5</v>
      </c>
    </row>
    <row r="1927" spans="1:8">
      <c r="A1927" s="375" t="s">
        <v>22</v>
      </c>
      <c r="B1927" s="1145" t="s">
        <v>1112</v>
      </c>
      <c r="C1927" s="1145"/>
      <c r="D1927" s="1145"/>
      <c r="E1927" s="1145"/>
      <c r="F1927" s="376">
        <v>0.1</v>
      </c>
      <c r="G1927" s="395">
        <f>G1926*F1927</f>
        <v>1132.95</v>
      </c>
    </row>
    <row r="1928" spans="1:8">
      <c r="A1928" s="375" t="s">
        <v>23</v>
      </c>
      <c r="B1928" s="1145" t="s">
        <v>184</v>
      </c>
      <c r="C1928" s="1145"/>
      <c r="D1928" s="1145"/>
      <c r="E1928" s="1145"/>
      <c r="F1928" s="1145"/>
      <c r="G1928" s="395">
        <f>G1926+G1927</f>
        <v>12462.45</v>
      </c>
    </row>
    <row r="1929" spans="1:8" s="226" customFormat="1">
      <c r="A1929" s="248"/>
      <c r="B1929" s="249"/>
      <c r="C1929" s="240"/>
      <c r="D1929" s="240"/>
      <c r="E1929" s="250"/>
      <c r="F1929" s="242"/>
      <c r="G1929" s="396"/>
      <c r="H1929" s="222"/>
    </row>
    <row r="1930" spans="1:8" s="366" customFormat="1">
      <c r="A1930" s="269" t="s">
        <v>711</v>
      </c>
      <c r="B1930" s="239" t="s">
        <v>718</v>
      </c>
      <c r="C1930" s="272"/>
      <c r="D1930" s="272"/>
      <c r="E1930" s="273"/>
      <c r="F1930" s="275"/>
      <c r="G1930" s="402"/>
      <c r="H1930" s="365"/>
    </row>
    <row r="1931" spans="1:8" ht="30">
      <c r="A1931" s="317" t="s">
        <v>73</v>
      </c>
      <c r="B1931" s="317" t="s">
        <v>74</v>
      </c>
      <c r="C1931" s="317" t="s">
        <v>166</v>
      </c>
      <c r="D1931" s="317" t="s">
        <v>78</v>
      </c>
      <c r="E1931" s="317" t="s">
        <v>167</v>
      </c>
      <c r="F1931" s="317" t="s">
        <v>168</v>
      </c>
      <c r="G1931" s="397" t="s">
        <v>169</v>
      </c>
      <c r="H1931" s="218"/>
    </row>
    <row r="1932" spans="1:8">
      <c r="A1932" s="261" t="s">
        <v>17</v>
      </c>
      <c r="B1932" s="243" t="s">
        <v>170</v>
      </c>
      <c r="E1932" s="252"/>
      <c r="F1932" s="253"/>
      <c r="G1932" s="394"/>
      <c r="H1932" s="218"/>
    </row>
    <row r="1933" spans="1:8">
      <c r="B1933" s="243" t="s">
        <v>1</v>
      </c>
      <c r="C1933" s="261" t="s">
        <v>336</v>
      </c>
      <c r="D1933" s="261" t="s">
        <v>31</v>
      </c>
      <c r="E1933" s="262">
        <v>1.6E-2</v>
      </c>
      <c r="F1933" s="253">
        <f>VLOOKUP(B1933,'HSD PSPN,STR,ARS'!$C$6:F724,4,FALSE)</f>
        <v>100000</v>
      </c>
      <c r="G1933" s="394">
        <f>E1933*F1933</f>
        <v>1600</v>
      </c>
      <c r="H1933" s="218"/>
    </row>
    <row r="1934" spans="1:8">
      <c r="B1934" s="243" t="s">
        <v>705</v>
      </c>
      <c r="C1934" s="261" t="s">
        <v>337</v>
      </c>
      <c r="D1934" s="261" t="s">
        <v>31</v>
      </c>
      <c r="E1934" s="262">
        <v>3.2000000000000002E-3</v>
      </c>
      <c r="F1934" s="253">
        <f>VLOOKUP(B1934,'HSD PSPN,STR,ARS'!$C$6:F724,4,FALSE)</f>
        <v>150000</v>
      </c>
      <c r="G1934" s="394">
        <f>E1934*F1934</f>
        <v>480</v>
      </c>
      <c r="H1934" s="218"/>
    </row>
    <row r="1935" spans="1:8">
      <c r="B1935" s="243" t="s">
        <v>4</v>
      </c>
      <c r="C1935" s="261" t="s">
        <v>339</v>
      </c>
      <c r="D1935" s="261" t="s">
        <v>31</v>
      </c>
      <c r="E1935" s="262">
        <v>1.6000000000000001E-3</v>
      </c>
      <c r="F1935" s="253">
        <f>VLOOKUP(B1935,'HSD PSPN,STR,ARS'!$C$6:F724,4,FALSE)</f>
        <v>200000</v>
      </c>
      <c r="G1935" s="394">
        <f>E1935*F1935</f>
        <v>320</v>
      </c>
      <c r="H1935" s="218"/>
    </row>
    <row r="1936" spans="1:8">
      <c r="A1936" s="1144" t="s">
        <v>2171</v>
      </c>
      <c r="B1936" s="1144"/>
      <c r="C1936" s="1144"/>
      <c r="D1936" s="1144"/>
      <c r="E1936" s="1144"/>
      <c r="F1936" s="1144"/>
      <c r="G1936" s="398">
        <f>SUM(G1932:G1935)</f>
        <v>2400</v>
      </c>
      <c r="H1936" s="218"/>
    </row>
    <row r="1937" spans="1:8">
      <c r="A1937" s="261" t="s">
        <v>19</v>
      </c>
      <c r="B1937" s="243" t="s">
        <v>5</v>
      </c>
      <c r="E1937" s="252"/>
      <c r="F1937" s="253"/>
      <c r="G1937" s="394"/>
      <c r="H1937" s="218"/>
    </row>
    <row r="1938" spans="1:8">
      <c r="A1938" s="261"/>
      <c r="B1938" s="243" t="s">
        <v>719</v>
      </c>
      <c r="D1938" s="244" t="s">
        <v>379</v>
      </c>
      <c r="E1938" s="252">
        <v>1.2</v>
      </c>
      <c r="F1938" s="253">
        <f>VLOOKUP(B1938,'HSD PSPN,STR,ARS'!$C$6:F724,4,FALSE)</f>
        <v>10000</v>
      </c>
      <c r="G1938" s="394">
        <f>E1938*F1938</f>
        <v>12000</v>
      </c>
      <c r="H1938" s="218"/>
    </row>
    <row r="1939" spans="1:8">
      <c r="A1939" s="1144" t="s">
        <v>2176</v>
      </c>
      <c r="B1939" s="1144"/>
      <c r="C1939" s="1144"/>
      <c r="D1939" s="1144"/>
      <c r="E1939" s="1144"/>
      <c r="F1939" s="1144"/>
      <c r="G1939" s="398">
        <f>SUM(G1937:G1938)</f>
        <v>12000</v>
      </c>
      <c r="H1939" s="218"/>
    </row>
    <row r="1940" spans="1:8">
      <c r="A1940" s="261" t="s">
        <v>20</v>
      </c>
      <c r="B1940" s="243" t="s">
        <v>181</v>
      </c>
      <c r="E1940" s="252"/>
      <c r="F1940" s="253"/>
      <c r="G1940" s="394"/>
      <c r="H1940" s="218"/>
    </row>
    <row r="1941" spans="1:8">
      <c r="A1941" s="261"/>
      <c r="B1941" s="243" t="s">
        <v>707</v>
      </c>
      <c r="D1941" s="244" t="s">
        <v>275</v>
      </c>
      <c r="E1941" s="356">
        <v>3.2000000000000002E-3</v>
      </c>
      <c r="F1941" s="253">
        <f>VLOOKUP(B1941,'HSD PSPN,STR,ARS'!$C$6:F724,4,FALSE)</f>
        <v>10000</v>
      </c>
      <c r="G1941" s="394">
        <f>E1941*F1941</f>
        <v>32</v>
      </c>
      <c r="H1941" s="218"/>
    </row>
    <row r="1942" spans="1:8">
      <c r="A1942" s="1146" t="s">
        <v>2180</v>
      </c>
      <c r="B1942" s="1146"/>
      <c r="C1942" s="1146"/>
      <c r="D1942" s="1146"/>
      <c r="E1942" s="1146"/>
      <c r="F1942" s="1146"/>
      <c r="G1942" s="399">
        <f>SUM(G1941:G1941)</f>
        <v>32</v>
      </c>
    </row>
    <row r="1943" spans="1:8">
      <c r="A1943" s="375" t="s">
        <v>21</v>
      </c>
      <c r="B1943" s="1145" t="s">
        <v>1111</v>
      </c>
      <c r="C1943" s="1145"/>
      <c r="D1943" s="1145"/>
      <c r="E1943" s="1145"/>
      <c r="F1943" s="1145"/>
      <c r="G1943" s="395">
        <f>SUM(G1933:G1942)/2</f>
        <v>14432</v>
      </c>
    </row>
    <row r="1944" spans="1:8">
      <c r="A1944" s="375" t="s">
        <v>22</v>
      </c>
      <c r="B1944" s="1145" t="s">
        <v>1112</v>
      </c>
      <c r="C1944" s="1145"/>
      <c r="D1944" s="1145"/>
      <c r="E1944" s="1145"/>
      <c r="F1944" s="376">
        <v>0.1</v>
      </c>
      <c r="G1944" s="395">
        <f>G1943*F1944</f>
        <v>1443.2</v>
      </c>
    </row>
    <row r="1945" spans="1:8">
      <c r="A1945" s="375" t="s">
        <v>23</v>
      </c>
      <c r="B1945" s="1145" t="s">
        <v>184</v>
      </c>
      <c r="C1945" s="1145"/>
      <c r="D1945" s="1145"/>
      <c r="E1945" s="1145"/>
      <c r="F1945" s="1145"/>
      <c r="G1945" s="395">
        <f>G1943+G1944</f>
        <v>15875.2</v>
      </c>
    </row>
    <row r="1946" spans="1:8" s="226" customFormat="1">
      <c r="A1946" s="248"/>
      <c r="B1946" s="249"/>
      <c r="C1946" s="240"/>
      <c r="D1946" s="240"/>
      <c r="E1946" s="250"/>
      <c r="F1946" s="242"/>
      <c r="G1946" s="396"/>
      <c r="H1946" s="222"/>
    </row>
    <row r="1947" spans="1:8" s="366" customFormat="1">
      <c r="A1947" s="269" t="s">
        <v>712</v>
      </c>
      <c r="B1947" s="239" t="s">
        <v>717</v>
      </c>
      <c r="C1947" s="272"/>
      <c r="D1947" s="272"/>
      <c r="E1947" s="273"/>
      <c r="F1947" s="275"/>
      <c r="G1947" s="402"/>
      <c r="H1947" s="365"/>
    </row>
    <row r="1948" spans="1:8" ht="30">
      <c r="A1948" s="317" t="s">
        <v>73</v>
      </c>
      <c r="B1948" s="317" t="s">
        <v>74</v>
      </c>
      <c r="C1948" s="317" t="s">
        <v>166</v>
      </c>
      <c r="D1948" s="317" t="s">
        <v>78</v>
      </c>
      <c r="E1948" s="317" t="s">
        <v>167</v>
      </c>
      <c r="F1948" s="317" t="s">
        <v>168</v>
      </c>
      <c r="G1948" s="397" t="s">
        <v>169</v>
      </c>
      <c r="H1948" s="218"/>
    </row>
    <row r="1949" spans="1:8">
      <c r="A1949" s="261" t="s">
        <v>17</v>
      </c>
      <c r="B1949" s="243" t="s">
        <v>170</v>
      </c>
      <c r="E1949" s="252"/>
      <c r="F1949" s="253"/>
      <c r="G1949" s="394"/>
      <c r="H1949" s="218"/>
    </row>
    <row r="1950" spans="1:8">
      <c r="B1950" s="243" t="s">
        <v>1</v>
      </c>
      <c r="C1950" s="261" t="s">
        <v>336</v>
      </c>
      <c r="D1950" s="261" t="s">
        <v>31</v>
      </c>
      <c r="E1950" s="262">
        <v>2.3999999999999998E-3</v>
      </c>
      <c r="F1950" s="253">
        <f>VLOOKUP(B1950,'HSD PSPN,STR,ARS'!$C$6:F724,4,FALSE)</f>
        <v>100000</v>
      </c>
      <c r="G1950" s="394">
        <f>E1950*F1950</f>
        <v>239.99999999999997</v>
      </c>
      <c r="H1950" s="218"/>
    </row>
    <row r="1951" spans="1:8">
      <c r="B1951" s="243" t="s">
        <v>705</v>
      </c>
      <c r="C1951" s="261" t="s">
        <v>337</v>
      </c>
      <c r="D1951" s="261" t="s">
        <v>31</v>
      </c>
      <c r="E1951" s="262">
        <v>1.1999999999999999E-3</v>
      </c>
      <c r="F1951" s="253">
        <f>VLOOKUP(B1951,'HSD PSPN,STR,ARS'!$C$6:F724,4,FALSE)</f>
        <v>150000</v>
      </c>
      <c r="G1951" s="394">
        <f>E1951*F1951</f>
        <v>179.99999999999997</v>
      </c>
      <c r="H1951" s="218"/>
    </row>
    <row r="1952" spans="1:8">
      <c r="B1952" s="243" t="s">
        <v>4</v>
      </c>
      <c r="C1952" s="261" t="s">
        <v>339</v>
      </c>
      <c r="D1952" s="261" t="s">
        <v>31</v>
      </c>
      <c r="E1952" s="262">
        <v>2.0000000000000001E-4</v>
      </c>
      <c r="F1952" s="253">
        <f>VLOOKUP(B1952,'HSD PSPN,STR,ARS'!$C$6:F724,4,FALSE)</f>
        <v>200000</v>
      </c>
      <c r="G1952" s="394">
        <f>E1952*F1952</f>
        <v>40</v>
      </c>
      <c r="H1952" s="218"/>
    </row>
    <row r="1953" spans="1:8">
      <c r="A1953" s="1144" t="s">
        <v>2171</v>
      </c>
      <c r="B1953" s="1144"/>
      <c r="C1953" s="1144"/>
      <c r="D1953" s="1144"/>
      <c r="E1953" s="1144"/>
      <c r="F1953" s="1144"/>
      <c r="G1953" s="398">
        <f>SUM(G1949:G1952)</f>
        <v>459.99999999999994</v>
      </c>
      <c r="H1953" s="218"/>
    </row>
    <row r="1954" spans="1:8">
      <c r="A1954" s="261" t="s">
        <v>19</v>
      </c>
      <c r="B1954" s="243" t="s">
        <v>5</v>
      </c>
      <c r="E1954" s="252"/>
      <c r="F1954" s="253"/>
      <c r="G1954" s="394"/>
      <c r="H1954" s="218"/>
    </row>
    <row r="1955" spans="1:8">
      <c r="A1955" s="261"/>
      <c r="B1955" s="243" t="s">
        <v>719</v>
      </c>
      <c r="D1955" s="244" t="s">
        <v>379</v>
      </c>
      <c r="E1955" s="252">
        <v>1.2</v>
      </c>
      <c r="F1955" s="253">
        <f>VLOOKUP(B1955,'HSD PSPN,STR,ARS'!$C$6:F724,4,FALSE)</f>
        <v>10000</v>
      </c>
      <c r="G1955" s="394">
        <f>E1955*F1955</f>
        <v>12000</v>
      </c>
      <c r="H1955" s="218"/>
    </row>
    <row r="1956" spans="1:8">
      <c r="A1956" s="1144" t="s">
        <v>2176</v>
      </c>
      <c r="B1956" s="1144"/>
      <c r="C1956" s="1144"/>
      <c r="D1956" s="1144"/>
      <c r="E1956" s="1144"/>
      <c r="F1956" s="1144"/>
      <c r="G1956" s="398">
        <f>SUM(G1954:G1955)</f>
        <v>12000</v>
      </c>
      <c r="H1956" s="218"/>
    </row>
    <row r="1957" spans="1:8">
      <c r="A1957" s="261" t="s">
        <v>20</v>
      </c>
      <c r="B1957" s="243" t="s">
        <v>181</v>
      </c>
      <c r="E1957" s="252"/>
      <c r="F1957" s="253"/>
      <c r="G1957" s="394"/>
      <c r="H1957" s="218"/>
    </row>
    <row r="1958" spans="1:8">
      <c r="A1958" s="261"/>
      <c r="B1958" s="243" t="s">
        <v>707</v>
      </c>
      <c r="D1958" s="244" t="s">
        <v>275</v>
      </c>
      <c r="E1958" s="356">
        <v>1.1999999999999999E-3</v>
      </c>
      <c r="F1958" s="253">
        <f>VLOOKUP(B1958,'HSD PSPN,STR,ARS'!$C$6:F724,4,FALSE)</f>
        <v>10000</v>
      </c>
      <c r="G1958" s="394">
        <f>E1958*F1958</f>
        <v>11.999999999999998</v>
      </c>
      <c r="H1958" s="218"/>
    </row>
    <row r="1959" spans="1:8">
      <c r="A1959" s="261"/>
      <c r="B1959" s="243" t="s">
        <v>710</v>
      </c>
      <c r="D1959" s="244" t="s">
        <v>275</v>
      </c>
      <c r="E1959" s="357">
        <v>1.47E-4</v>
      </c>
      <c r="F1959" s="253">
        <f>VLOOKUP(B1959,'HSD PSPN,STR,ARS'!$C$6:F724,4,FALSE)</f>
        <v>10000</v>
      </c>
      <c r="G1959" s="394">
        <f>E1959*F1959</f>
        <v>1.47</v>
      </c>
      <c r="H1959" s="218"/>
    </row>
    <row r="1960" spans="1:8">
      <c r="A1960" s="1146" t="s">
        <v>2180</v>
      </c>
      <c r="B1960" s="1146"/>
      <c r="C1960" s="1146"/>
      <c r="D1960" s="1146"/>
      <c r="E1960" s="1146"/>
      <c r="F1960" s="1146"/>
      <c r="G1960" s="399">
        <f>SUM(G1958:G1959)</f>
        <v>13.469999999999999</v>
      </c>
    </row>
    <row r="1961" spans="1:8">
      <c r="A1961" s="375" t="s">
        <v>21</v>
      </c>
      <c r="B1961" s="1145" t="s">
        <v>1111</v>
      </c>
      <c r="C1961" s="1145"/>
      <c r="D1961" s="1145"/>
      <c r="E1961" s="1145"/>
      <c r="F1961" s="1145"/>
      <c r="G1961" s="395">
        <f>SUM(G1949:G1960)/2</f>
        <v>12473.470000000001</v>
      </c>
    </row>
    <row r="1962" spans="1:8">
      <c r="A1962" s="375" t="s">
        <v>22</v>
      </c>
      <c r="B1962" s="1145" t="s">
        <v>1112</v>
      </c>
      <c r="C1962" s="1145"/>
      <c r="D1962" s="1145"/>
      <c r="E1962" s="1145"/>
      <c r="F1962" s="376">
        <v>0.1</v>
      </c>
      <c r="G1962" s="395">
        <f>G1961*F1962</f>
        <v>1247.3470000000002</v>
      </c>
    </row>
    <row r="1963" spans="1:8">
      <c r="A1963" s="375" t="s">
        <v>23</v>
      </c>
      <c r="B1963" s="1145" t="s">
        <v>184</v>
      </c>
      <c r="C1963" s="1145"/>
      <c r="D1963" s="1145"/>
      <c r="E1963" s="1145"/>
      <c r="F1963" s="1145"/>
      <c r="G1963" s="395">
        <f>G1961+G1962</f>
        <v>13720.817000000001</v>
      </c>
    </row>
    <row r="1964" spans="1:8" s="226" customFormat="1">
      <c r="A1964" s="248"/>
      <c r="B1964" s="249"/>
      <c r="C1964" s="240"/>
      <c r="D1964" s="240"/>
      <c r="E1964" s="250"/>
      <c r="F1964" s="242"/>
      <c r="G1964" s="396"/>
      <c r="H1964" s="222"/>
    </row>
    <row r="1965" spans="1:8" s="366" customFormat="1">
      <c r="A1965" s="269" t="s">
        <v>713</v>
      </c>
      <c r="B1965" s="239" t="s">
        <v>720</v>
      </c>
      <c r="C1965" s="272"/>
      <c r="D1965" s="272"/>
      <c r="E1965" s="273"/>
      <c r="F1965" s="275"/>
      <c r="G1965" s="402"/>
      <c r="H1965" s="365"/>
    </row>
    <row r="1966" spans="1:8" ht="30">
      <c r="A1966" s="317" t="s">
        <v>73</v>
      </c>
      <c r="B1966" s="317" t="s">
        <v>74</v>
      </c>
      <c r="C1966" s="317" t="s">
        <v>166</v>
      </c>
      <c r="D1966" s="317" t="s">
        <v>78</v>
      </c>
      <c r="E1966" s="317" t="s">
        <v>167</v>
      </c>
      <c r="F1966" s="317" t="s">
        <v>168</v>
      </c>
      <c r="G1966" s="397" t="s">
        <v>169</v>
      </c>
      <c r="H1966" s="218"/>
    </row>
    <row r="1967" spans="1:8">
      <c r="A1967" s="261" t="s">
        <v>17</v>
      </c>
      <c r="B1967" s="243" t="s">
        <v>170</v>
      </c>
      <c r="E1967" s="252"/>
      <c r="F1967" s="253"/>
      <c r="G1967" s="394"/>
      <c r="H1967" s="218"/>
    </row>
    <row r="1968" spans="1:8">
      <c r="B1968" s="243" t="s">
        <v>1</v>
      </c>
      <c r="C1968" s="261" t="s">
        <v>336</v>
      </c>
      <c r="D1968" s="261" t="s">
        <v>31</v>
      </c>
      <c r="E1968" s="262">
        <v>2.5000000000000001E-2</v>
      </c>
      <c r="F1968" s="253">
        <f>VLOOKUP(B1968,'HSD PSPN,STR,ARS'!$C$6:F724,4,FALSE)</f>
        <v>100000</v>
      </c>
      <c r="G1968" s="394">
        <f>E1968*F1968</f>
        <v>2500</v>
      </c>
      <c r="H1968" s="218"/>
    </row>
    <row r="1969" spans="1:8">
      <c r="B1969" s="243" t="s">
        <v>705</v>
      </c>
      <c r="C1969" s="261" t="s">
        <v>337</v>
      </c>
      <c r="D1969" s="261" t="s">
        <v>31</v>
      </c>
      <c r="E1969" s="262">
        <v>5.0000000000000001E-3</v>
      </c>
      <c r="F1969" s="253">
        <f>VLOOKUP(B1969,'HSD PSPN,STR,ARS'!$C$6:F724,4,FALSE)</f>
        <v>150000</v>
      </c>
      <c r="G1969" s="394">
        <f>E1969*F1969</f>
        <v>750</v>
      </c>
      <c r="H1969" s="218"/>
    </row>
    <row r="1970" spans="1:8">
      <c r="B1970" s="243" t="s">
        <v>4</v>
      </c>
      <c r="C1970" s="261" t="s">
        <v>339</v>
      </c>
      <c r="D1970" s="261" t="s">
        <v>31</v>
      </c>
      <c r="E1970" s="262">
        <v>2.5000000000000001E-3</v>
      </c>
      <c r="F1970" s="253">
        <f>VLOOKUP(B1970,'HSD PSPN,STR,ARS'!$C$6:F724,4,FALSE)</f>
        <v>200000</v>
      </c>
      <c r="G1970" s="394">
        <f>E1970*F1970</f>
        <v>500</v>
      </c>
      <c r="H1970" s="218"/>
    </row>
    <row r="1971" spans="1:8">
      <c r="A1971" s="1144" t="s">
        <v>2171</v>
      </c>
      <c r="B1971" s="1144"/>
      <c r="C1971" s="1144"/>
      <c r="D1971" s="1144"/>
      <c r="E1971" s="1144"/>
      <c r="F1971" s="1144"/>
      <c r="G1971" s="398">
        <f>SUM(G1967:G1970)</f>
        <v>3750</v>
      </c>
      <c r="H1971" s="218"/>
    </row>
    <row r="1972" spans="1:8">
      <c r="A1972" s="261" t="s">
        <v>19</v>
      </c>
      <c r="B1972" s="243" t="s">
        <v>5</v>
      </c>
      <c r="E1972" s="252"/>
      <c r="F1972" s="253"/>
      <c r="G1972" s="394"/>
      <c r="H1972" s="218"/>
    </row>
    <row r="1973" spans="1:8">
      <c r="A1973" s="261"/>
      <c r="B1973" s="243" t="s">
        <v>721</v>
      </c>
      <c r="D1973" s="244" t="s">
        <v>379</v>
      </c>
      <c r="E1973" s="252">
        <v>1.3</v>
      </c>
      <c r="F1973" s="253">
        <f>VLOOKUP(B1973,'HSD PSPN,STR,ARS'!$C$6:F724,4,FALSE)</f>
        <v>10000</v>
      </c>
      <c r="G1973" s="394">
        <f>E1973*F1973</f>
        <v>13000</v>
      </c>
      <c r="H1973" s="218"/>
    </row>
    <row r="1974" spans="1:8">
      <c r="A1974" s="1144" t="s">
        <v>2176</v>
      </c>
      <c r="B1974" s="1144"/>
      <c r="C1974" s="1144"/>
      <c r="D1974" s="1144"/>
      <c r="E1974" s="1144"/>
      <c r="F1974" s="1144"/>
      <c r="G1974" s="398">
        <f>SUM(G1972:G1973)</f>
        <v>13000</v>
      </c>
      <c r="H1974" s="218"/>
    </row>
    <row r="1975" spans="1:8">
      <c r="A1975" s="261" t="s">
        <v>20</v>
      </c>
      <c r="B1975" s="243" t="s">
        <v>181</v>
      </c>
      <c r="E1975" s="252"/>
      <c r="F1975" s="253"/>
      <c r="G1975" s="394"/>
      <c r="H1975" s="218"/>
    </row>
    <row r="1976" spans="1:8">
      <c r="A1976" s="261"/>
      <c r="B1976" s="243" t="s">
        <v>707</v>
      </c>
      <c r="D1976" s="244" t="s">
        <v>275</v>
      </c>
      <c r="E1976" s="356">
        <v>5.0000000000000001E-3</v>
      </c>
      <c r="F1976" s="253">
        <f>VLOOKUP(B1976,'HSD PSPN,STR,ARS'!$C$6:F724,4,FALSE)</f>
        <v>10000</v>
      </c>
      <c r="G1976" s="394">
        <f>E1976*F1976</f>
        <v>50</v>
      </c>
      <c r="H1976" s="218"/>
    </row>
    <row r="1977" spans="1:8">
      <c r="A1977" s="1146" t="s">
        <v>2180</v>
      </c>
      <c r="B1977" s="1146"/>
      <c r="C1977" s="1146"/>
      <c r="D1977" s="1146"/>
      <c r="E1977" s="1146"/>
      <c r="F1977" s="1146"/>
      <c r="G1977" s="399">
        <f>SUM(G1976:G1976)</f>
        <v>50</v>
      </c>
    </row>
    <row r="1978" spans="1:8">
      <c r="A1978" s="375" t="s">
        <v>21</v>
      </c>
      <c r="B1978" s="1145" t="s">
        <v>1111</v>
      </c>
      <c r="C1978" s="1145"/>
      <c r="D1978" s="1145"/>
      <c r="E1978" s="1145"/>
      <c r="F1978" s="1145"/>
      <c r="G1978" s="395">
        <f>SUM(G1967:G1977)/2</f>
        <v>16800</v>
      </c>
    </row>
    <row r="1979" spans="1:8">
      <c r="A1979" s="375" t="s">
        <v>22</v>
      </c>
      <c r="B1979" s="1145" t="s">
        <v>1112</v>
      </c>
      <c r="C1979" s="1145"/>
      <c r="D1979" s="1145"/>
      <c r="E1979" s="1145"/>
      <c r="F1979" s="376">
        <v>0.1</v>
      </c>
      <c r="G1979" s="395">
        <f>G1978*F1979</f>
        <v>1680</v>
      </c>
    </row>
    <row r="1980" spans="1:8">
      <c r="A1980" s="375" t="s">
        <v>23</v>
      </c>
      <c r="B1980" s="1145" t="s">
        <v>184</v>
      </c>
      <c r="C1980" s="1145"/>
      <c r="D1980" s="1145"/>
      <c r="E1980" s="1145"/>
      <c r="F1980" s="1145"/>
      <c r="G1980" s="395">
        <f>G1978+G1979</f>
        <v>18480</v>
      </c>
    </row>
    <row r="1981" spans="1:8" s="226" customFormat="1">
      <c r="A1981" s="248"/>
      <c r="B1981" s="249"/>
      <c r="C1981" s="240"/>
      <c r="D1981" s="240"/>
      <c r="E1981" s="250"/>
      <c r="F1981" s="242"/>
      <c r="G1981" s="396"/>
      <c r="H1981" s="222"/>
    </row>
    <row r="1982" spans="1:8" s="366" customFormat="1">
      <c r="A1982" s="269" t="s">
        <v>714</v>
      </c>
      <c r="B1982" s="239" t="s">
        <v>722</v>
      </c>
      <c r="C1982" s="272"/>
      <c r="D1982" s="272"/>
      <c r="E1982" s="273"/>
      <c r="F1982" s="275"/>
      <c r="G1982" s="402"/>
      <c r="H1982" s="365"/>
    </row>
    <row r="1983" spans="1:8" ht="30">
      <c r="A1983" s="317" t="s">
        <v>73</v>
      </c>
      <c r="B1983" s="317" t="s">
        <v>74</v>
      </c>
      <c r="C1983" s="317" t="s">
        <v>166</v>
      </c>
      <c r="D1983" s="317" t="s">
        <v>78</v>
      </c>
      <c r="E1983" s="317" t="s">
        <v>167</v>
      </c>
      <c r="F1983" s="317" t="s">
        <v>168</v>
      </c>
      <c r="G1983" s="397" t="s">
        <v>169</v>
      </c>
      <c r="H1983" s="218"/>
    </row>
    <row r="1984" spans="1:8">
      <c r="A1984" s="261" t="s">
        <v>17</v>
      </c>
      <c r="B1984" s="243" t="s">
        <v>170</v>
      </c>
      <c r="E1984" s="252"/>
      <c r="F1984" s="253"/>
      <c r="G1984" s="394"/>
      <c r="H1984" s="218"/>
    </row>
    <row r="1985" spans="1:8">
      <c r="B1985" s="243" t="s">
        <v>1</v>
      </c>
      <c r="C1985" s="261" t="s">
        <v>336</v>
      </c>
      <c r="D1985" s="261" t="s">
        <v>31</v>
      </c>
      <c r="E1985" s="262">
        <v>3.5999999999999999E-3</v>
      </c>
      <c r="F1985" s="253">
        <f>VLOOKUP(B1985,'HSD PSPN,STR,ARS'!$C$6:F724,4,FALSE)</f>
        <v>100000</v>
      </c>
      <c r="G1985" s="394">
        <f>E1985*F1985</f>
        <v>360</v>
      </c>
      <c r="H1985" s="218"/>
    </row>
    <row r="1986" spans="1:8">
      <c r="B1986" s="243" t="s">
        <v>705</v>
      </c>
      <c r="C1986" s="261" t="s">
        <v>337</v>
      </c>
      <c r="D1986" s="261" t="s">
        <v>31</v>
      </c>
      <c r="E1986" s="262">
        <v>1.8E-3</v>
      </c>
      <c r="F1986" s="253">
        <f>VLOOKUP(B1986,'HSD PSPN,STR,ARS'!$C$6:F724,4,FALSE)</f>
        <v>150000</v>
      </c>
      <c r="G1986" s="394">
        <f>E1986*F1986</f>
        <v>270</v>
      </c>
      <c r="H1986" s="218"/>
    </row>
    <row r="1987" spans="1:8">
      <c r="B1987" s="243" t="s">
        <v>4</v>
      </c>
      <c r="C1987" s="261" t="s">
        <v>339</v>
      </c>
      <c r="D1987" s="261" t="s">
        <v>31</v>
      </c>
      <c r="E1987" s="262">
        <v>4.0000000000000002E-4</v>
      </c>
      <c r="F1987" s="253">
        <f>VLOOKUP(B1987,'HSD PSPN,STR,ARS'!$C$6:F724,4,FALSE)</f>
        <v>200000</v>
      </c>
      <c r="G1987" s="394">
        <f>E1987*F1987</f>
        <v>80</v>
      </c>
      <c r="H1987" s="218"/>
    </row>
    <row r="1988" spans="1:8">
      <c r="A1988" s="1144" t="s">
        <v>2171</v>
      </c>
      <c r="B1988" s="1144"/>
      <c r="C1988" s="1144"/>
      <c r="D1988" s="1144"/>
      <c r="E1988" s="1144"/>
      <c r="F1988" s="1144"/>
      <c r="G1988" s="398">
        <f>SUM(G1984:G1987)</f>
        <v>710</v>
      </c>
      <c r="H1988" s="218"/>
    </row>
    <row r="1989" spans="1:8">
      <c r="A1989" s="261" t="s">
        <v>19</v>
      </c>
      <c r="B1989" s="243" t="s">
        <v>5</v>
      </c>
      <c r="E1989" s="252"/>
      <c r="F1989" s="253"/>
      <c r="G1989" s="394"/>
      <c r="H1989" s="218"/>
    </row>
    <row r="1990" spans="1:8">
      <c r="A1990" s="261"/>
      <c r="B1990" s="243" t="s">
        <v>721</v>
      </c>
      <c r="D1990" s="244" t="s">
        <v>379</v>
      </c>
      <c r="E1990" s="252">
        <v>1.3</v>
      </c>
      <c r="F1990" s="253">
        <f>VLOOKUP(B1990,'HSD PSPN,STR,ARS'!$C$6:F724,4,FALSE)</f>
        <v>10000</v>
      </c>
      <c r="G1990" s="394">
        <f>E1990*F1990</f>
        <v>13000</v>
      </c>
      <c r="H1990" s="218"/>
    </row>
    <row r="1991" spans="1:8">
      <c r="A1991" s="1144" t="s">
        <v>2176</v>
      </c>
      <c r="B1991" s="1144"/>
      <c r="C1991" s="1144"/>
      <c r="D1991" s="1144"/>
      <c r="E1991" s="1144"/>
      <c r="F1991" s="1144"/>
      <c r="G1991" s="398">
        <f>SUM(G1989:G1990)</f>
        <v>13000</v>
      </c>
      <c r="H1991" s="218"/>
    </row>
    <row r="1992" spans="1:8">
      <c r="A1992" s="261" t="s">
        <v>20</v>
      </c>
      <c r="B1992" s="243" t="s">
        <v>181</v>
      </c>
      <c r="E1992" s="252"/>
      <c r="F1992" s="253"/>
      <c r="G1992" s="394"/>
      <c r="H1992" s="218"/>
    </row>
    <row r="1993" spans="1:8">
      <c r="A1993" s="261"/>
      <c r="B1993" s="243" t="s">
        <v>707</v>
      </c>
      <c r="D1993" s="244" t="s">
        <v>275</v>
      </c>
      <c r="E1993" s="356">
        <v>1.8E-3</v>
      </c>
      <c r="F1993" s="253">
        <f>VLOOKUP(B1993,'HSD PSPN,STR,ARS'!$C$6:F724,4,FALSE)</f>
        <v>10000</v>
      </c>
      <c r="G1993" s="394">
        <f>E1993*F1993</f>
        <v>18</v>
      </c>
      <c r="H1993" s="218"/>
    </row>
    <row r="1994" spans="1:8">
      <c r="A1994" s="261"/>
      <c r="B1994" s="243" t="s">
        <v>710</v>
      </c>
      <c r="D1994" s="244" t="s">
        <v>275</v>
      </c>
      <c r="E1994" s="357">
        <v>1.46E-4</v>
      </c>
      <c r="F1994" s="253">
        <f>VLOOKUP(B1994,'HSD PSPN,STR,ARS'!$C$6:F724,4,FALSE)</f>
        <v>10000</v>
      </c>
      <c r="G1994" s="394">
        <f>E1994*F1994</f>
        <v>1.46</v>
      </c>
      <c r="H1994" s="218"/>
    </row>
    <row r="1995" spans="1:8">
      <c r="A1995" s="1146" t="s">
        <v>2180</v>
      </c>
      <c r="B1995" s="1146"/>
      <c r="C1995" s="1146"/>
      <c r="D1995" s="1146"/>
      <c r="E1995" s="1146"/>
      <c r="F1995" s="1146"/>
      <c r="G1995" s="399">
        <f>SUM(G1993:G1994)</f>
        <v>19.46</v>
      </c>
    </row>
    <row r="1996" spans="1:8">
      <c r="A1996" s="375" t="s">
        <v>21</v>
      </c>
      <c r="B1996" s="1145" t="s">
        <v>1111</v>
      </c>
      <c r="C1996" s="1145"/>
      <c r="D1996" s="1145"/>
      <c r="E1996" s="1145"/>
      <c r="F1996" s="1145"/>
      <c r="G1996" s="395">
        <f>SUM(G1984:G1995)/2</f>
        <v>13729.46</v>
      </c>
    </row>
    <row r="1997" spans="1:8">
      <c r="A1997" s="375" t="s">
        <v>22</v>
      </c>
      <c r="B1997" s="1145" t="s">
        <v>1112</v>
      </c>
      <c r="C1997" s="1145"/>
      <c r="D1997" s="1145"/>
      <c r="E1997" s="1145"/>
      <c r="F1997" s="376">
        <v>0.1</v>
      </c>
      <c r="G1997" s="395">
        <f>G1996*F1997</f>
        <v>1372.9459999999999</v>
      </c>
    </row>
    <row r="1998" spans="1:8">
      <c r="A1998" s="375" t="s">
        <v>23</v>
      </c>
      <c r="B1998" s="1145" t="s">
        <v>184</v>
      </c>
      <c r="C1998" s="1145"/>
      <c r="D1998" s="1145"/>
      <c r="E1998" s="1145"/>
      <c r="F1998" s="1145"/>
      <c r="G1998" s="395">
        <f>G1996+G1997</f>
        <v>15102.405999999999</v>
      </c>
    </row>
    <row r="1999" spans="1:8" s="226" customFormat="1">
      <c r="A1999" s="248"/>
      <c r="B1999" s="249"/>
      <c r="C1999" s="240"/>
      <c r="D1999" s="240"/>
      <c r="E1999" s="250"/>
      <c r="F1999" s="242"/>
      <c r="G1999" s="396"/>
      <c r="H1999" s="222"/>
    </row>
    <row r="2000" spans="1:8" s="366" customFormat="1">
      <c r="A2000" s="269" t="s">
        <v>715</v>
      </c>
      <c r="B2000" s="239" t="s">
        <v>724</v>
      </c>
      <c r="C2000" s="272"/>
      <c r="D2000" s="272"/>
      <c r="E2000" s="273"/>
      <c r="F2000" s="275"/>
      <c r="G2000" s="402"/>
      <c r="H2000" s="365"/>
    </row>
    <row r="2001" spans="1:8" ht="30">
      <c r="A2001" s="317" t="s">
        <v>73</v>
      </c>
      <c r="B2001" s="317" t="s">
        <v>74</v>
      </c>
      <c r="C2001" s="317" t="s">
        <v>166</v>
      </c>
      <c r="D2001" s="317" t="s">
        <v>78</v>
      </c>
      <c r="E2001" s="317" t="s">
        <v>167</v>
      </c>
      <c r="F2001" s="317" t="s">
        <v>168</v>
      </c>
      <c r="G2001" s="397" t="s">
        <v>169</v>
      </c>
      <c r="H2001" s="218"/>
    </row>
    <row r="2002" spans="1:8">
      <c r="A2002" s="261" t="s">
        <v>17</v>
      </c>
      <c r="B2002" s="243" t="s">
        <v>170</v>
      </c>
      <c r="E2002" s="252"/>
      <c r="F2002" s="253"/>
      <c r="G2002" s="394"/>
      <c r="H2002" s="218"/>
    </row>
    <row r="2003" spans="1:8">
      <c r="B2003" s="243" t="s">
        <v>1</v>
      </c>
      <c r="C2003" s="261" t="s">
        <v>336</v>
      </c>
      <c r="D2003" s="261" t="s">
        <v>31</v>
      </c>
      <c r="E2003" s="358">
        <v>4.7600000000000003E-3</v>
      </c>
      <c r="F2003" s="253">
        <f>VLOOKUP(B2003,'HSD PSPN,STR,ARS'!$C$6:F724,4,FALSE)</f>
        <v>100000</v>
      </c>
      <c r="G2003" s="394">
        <f>E2003*F2003</f>
        <v>476.00000000000006</v>
      </c>
      <c r="H2003" s="218"/>
    </row>
    <row r="2004" spans="1:8">
      <c r="B2004" s="243" t="s">
        <v>705</v>
      </c>
      <c r="C2004" s="261" t="s">
        <v>337</v>
      </c>
      <c r="D2004" s="261" t="s">
        <v>31</v>
      </c>
      <c r="E2004" s="358">
        <v>2.3800000000000002E-3</v>
      </c>
      <c r="F2004" s="253">
        <f>VLOOKUP(B2004,'HSD PSPN,STR,ARS'!$C$6:F724,4,FALSE)</f>
        <v>150000</v>
      </c>
      <c r="G2004" s="394">
        <f>E2004*F2004</f>
        <v>357</v>
      </c>
      <c r="H2004" s="218"/>
    </row>
    <row r="2005" spans="1:8">
      <c r="B2005" s="243" t="s">
        <v>198</v>
      </c>
      <c r="C2005" s="261" t="s">
        <v>338</v>
      </c>
      <c r="D2005" s="261" t="s">
        <v>31</v>
      </c>
      <c r="E2005" s="358">
        <v>2.4000000000000001E-4</v>
      </c>
      <c r="F2005" s="253">
        <f>VLOOKUP(B2005,'HSD PSPN,STR,ARS'!$C$6:F724,4,FALSE)</f>
        <v>150000</v>
      </c>
      <c r="G2005" s="394">
        <f>E2005*F2005</f>
        <v>36</v>
      </c>
      <c r="H2005" s="218"/>
    </row>
    <row r="2006" spans="1:8">
      <c r="B2006" s="243" t="s">
        <v>4</v>
      </c>
      <c r="C2006" s="261" t="s">
        <v>339</v>
      </c>
      <c r="D2006" s="261" t="s">
        <v>31</v>
      </c>
      <c r="E2006" s="358">
        <v>8.0000000000000007E-5</v>
      </c>
      <c r="F2006" s="253">
        <f>VLOOKUP(B2006,'HSD PSPN,STR,ARS'!$C$6:F724,4,FALSE)</f>
        <v>200000</v>
      </c>
      <c r="G2006" s="394">
        <f>E2006*F2006</f>
        <v>16</v>
      </c>
      <c r="H2006" s="218"/>
    </row>
    <row r="2007" spans="1:8">
      <c r="A2007" s="1144" t="s">
        <v>2171</v>
      </c>
      <c r="B2007" s="1144"/>
      <c r="C2007" s="1144"/>
      <c r="D2007" s="1144"/>
      <c r="E2007" s="1144"/>
      <c r="F2007" s="1144"/>
      <c r="G2007" s="398">
        <f>SUM(G2002:G2006)</f>
        <v>885</v>
      </c>
      <c r="H2007" s="218"/>
    </row>
    <row r="2008" spans="1:8">
      <c r="A2008" s="261" t="s">
        <v>19</v>
      </c>
      <c r="B2008" s="243" t="s">
        <v>5</v>
      </c>
      <c r="E2008" s="357"/>
      <c r="F2008" s="253"/>
      <c r="G2008" s="394"/>
      <c r="H2008" s="218"/>
    </row>
    <row r="2009" spans="1:8">
      <c r="A2009" s="261"/>
      <c r="B2009" s="243" t="s">
        <v>723</v>
      </c>
      <c r="D2009" s="244" t="s">
        <v>379</v>
      </c>
      <c r="E2009" s="359">
        <v>1.1000000000000001</v>
      </c>
      <c r="F2009" s="253">
        <f>VLOOKUP(B2009,'HSD PSPN,STR,ARS'!$C$6:F724,4,FALSE)</f>
        <v>10000</v>
      </c>
      <c r="G2009" s="394">
        <f>E2009*F2009</f>
        <v>11000</v>
      </c>
      <c r="H2009" s="218"/>
    </row>
    <row r="2010" spans="1:8">
      <c r="A2010" s="1144" t="s">
        <v>2176</v>
      </c>
      <c r="B2010" s="1144"/>
      <c r="C2010" s="1144"/>
      <c r="D2010" s="1144"/>
      <c r="E2010" s="1144"/>
      <c r="F2010" s="1144"/>
      <c r="G2010" s="398">
        <f>SUM(G2008:G2009)</f>
        <v>11000</v>
      </c>
      <c r="H2010" s="218"/>
    </row>
    <row r="2011" spans="1:8">
      <c r="A2011" s="261" t="s">
        <v>20</v>
      </c>
      <c r="B2011" s="243" t="s">
        <v>181</v>
      </c>
      <c r="E2011" s="357"/>
      <c r="F2011" s="253"/>
      <c r="G2011" s="394"/>
      <c r="H2011" s="218"/>
    </row>
    <row r="2012" spans="1:8">
      <c r="A2012" s="261"/>
      <c r="B2012" s="243" t="s">
        <v>707</v>
      </c>
      <c r="D2012" s="244" t="s">
        <v>275</v>
      </c>
      <c r="E2012" s="357">
        <v>2.3809999999999999E-3</v>
      </c>
      <c r="F2012" s="253">
        <f>VLOOKUP(B2012,'HSD PSPN,STR,ARS'!$C$6:F724,4,FALSE)</f>
        <v>10000</v>
      </c>
      <c r="G2012" s="394">
        <f>E2012*F2012</f>
        <v>23.81</v>
      </c>
      <c r="H2012" s="218"/>
    </row>
    <row r="2013" spans="1:8">
      <c r="A2013" s="261"/>
      <c r="B2013" s="243" t="s">
        <v>710</v>
      </c>
      <c r="D2013" s="244" t="s">
        <v>275</v>
      </c>
      <c r="E2013" s="357">
        <v>1.4300000000000001E-4</v>
      </c>
      <c r="F2013" s="253">
        <f>VLOOKUP(B2013,'HSD PSPN,STR,ARS'!$C$6:F724,4,FALSE)</f>
        <v>10000</v>
      </c>
      <c r="G2013" s="394">
        <f>E2013*F2013</f>
        <v>1.4300000000000002</v>
      </c>
      <c r="H2013" s="218"/>
    </row>
    <row r="2014" spans="1:8">
      <c r="A2014" s="261"/>
      <c r="B2014" s="243" t="s">
        <v>725</v>
      </c>
      <c r="D2014" s="244" t="s">
        <v>275</v>
      </c>
      <c r="E2014" s="357">
        <v>2.3809999999999999E-3</v>
      </c>
      <c r="F2014" s="253">
        <f>VLOOKUP(B2014,'HSD PSPN,STR,ARS'!$C$6:F3432,4,FALSE)</f>
        <v>10000</v>
      </c>
      <c r="G2014" s="394">
        <f>E2014*F2014</f>
        <v>23.81</v>
      </c>
      <c r="H2014" s="218"/>
    </row>
    <row r="2015" spans="1:8">
      <c r="A2015" s="1146" t="s">
        <v>2180</v>
      </c>
      <c r="B2015" s="1146"/>
      <c r="C2015" s="1146"/>
      <c r="D2015" s="1146"/>
      <c r="E2015" s="1146"/>
      <c r="F2015" s="1146"/>
      <c r="G2015" s="399">
        <f>SUM(G2012:G2014)</f>
        <v>49.05</v>
      </c>
    </row>
    <row r="2016" spans="1:8">
      <c r="A2016" s="375" t="s">
        <v>21</v>
      </c>
      <c r="B2016" s="1145" t="s">
        <v>1111</v>
      </c>
      <c r="C2016" s="1145"/>
      <c r="D2016" s="1145"/>
      <c r="E2016" s="1145"/>
      <c r="F2016" s="1145"/>
      <c r="G2016" s="395">
        <f>SUM(G2002:G2015)/2</f>
        <v>11934.050000000001</v>
      </c>
    </row>
    <row r="2017" spans="1:8">
      <c r="A2017" s="375" t="s">
        <v>22</v>
      </c>
      <c r="B2017" s="1145" t="s">
        <v>1112</v>
      </c>
      <c r="C2017" s="1145"/>
      <c r="D2017" s="1145"/>
      <c r="E2017" s="1145"/>
      <c r="F2017" s="376">
        <v>0.1</v>
      </c>
      <c r="G2017" s="395">
        <f>G2016*F2017</f>
        <v>1193.4050000000002</v>
      </c>
    </row>
    <row r="2018" spans="1:8">
      <c r="A2018" s="375" t="s">
        <v>23</v>
      </c>
      <c r="B2018" s="1145" t="s">
        <v>184</v>
      </c>
      <c r="C2018" s="1145"/>
      <c r="D2018" s="1145"/>
      <c r="E2018" s="1145"/>
      <c r="F2018" s="1145"/>
      <c r="G2018" s="395">
        <f>G2016+G2017</f>
        <v>13127.455000000002</v>
      </c>
    </row>
    <row r="2019" spans="1:8" s="226" customFormat="1">
      <c r="A2019" s="248"/>
      <c r="B2019" s="249"/>
      <c r="C2019" s="240"/>
      <c r="D2019" s="240"/>
      <c r="E2019" s="250"/>
      <c r="F2019" s="242"/>
      <c r="G2019" s="396"/>
      <c r="H2019" s="222"/>
    </row>
    <row r="2020" spans="1:8" s="366" customFormat="1">
      <c r="A2020" s="269" t="s">
        <v>716</v>
      </c>
      <c r="B2020" s="239" t="s">
        <v>726</v>
      </c>
      <c r="C2020" s="272"/>
      <c r="D2020" s="272"/>
      <c r="E2020" s="273"/>
      <c r="F2020" s="275"/>
      <c r="G2020" s="402"/>
      <c r="H2020" s="365"/>
    </row>
    <row r="2021" spans="1:8" ht="30">
      <c r="A2021" s="317" t="s">
        <v>73</v>
      </c>
      <c r="B2021" s="317" t="s">
        <v>74</v>
      </c>
      <c r="C2021" s="317" t="s">
        <v>166</v>
      </c>
      <c r="D2021" s="317" t="s">
        <v>78</v>
      </c>
      <c r="E2021" s="317" t="s">
        <v>167</v>
      </c>
      <c r="F2021" s="317" t="s">
        <v>168</v>
      </c>
      <c r="G2021" s="397" t="s">
        <v>169</v>
      </c>
      <c r="H2021" s="218"/>
    </row>
    <row r="2022" spans="1:8">
      <c r="A2022" s="261" t="s">
        <v>17</v>
      </c>
      <c r="B2022" s="243" t="s">
        <v>170</v>
      </c>
      <c r="E2022" s="252"/>
      <c r="F2022" s="253"/>
      <c r="G2022" s="394"/>
      <c r="H2022" s="218"/>
    </row>
    <row r="2023" spans="1:8">
      <c r="B2023" s="243" t="s">
        <v>1</v>
      </c>
      <c r="C2023" s="261" t="s">
        <v>336</v>
      </c>
      <c r="D2023" s="261" t="s">
        <v>31</v>
      </c>
      <c r="E2023" s="358">
        <v>8.4200000000000004E-3</v>
      </c>
      <c r="F2023" s="253">
        <f>VLOOKUP(B2023,'HSD PSPN,STR,ARS'!$C$6:F724,4,FALSE)</f>
        <v>100000</v>
      </c>
      <c r="G2023" s="394">
        <f>E2023*F2023</f>
        <v>842</v>
      </c>
      <c r="H2023" s="218"/>
    </row>
    <row r="2024" spans="1:8">
      <c r="B2024" s="243" t="s">
        <v>705</v>
      </c>
      <c r="C2024" s="261" t="s">
        <v>337</v>
      </c>
      <c r="D2024" s="261" t="s">
        <v>31</v>
      </c>
      <c r="E2024" s="358">
        <v>2.1099999999999999E-3</v>
      </c>
      <c r="F2024" s="253">
        <f>VLOOKUP(B2024,'HSD PSPN,STR,ARS'!$C$6:F724,4,FALSE)</f>
        <v>150000</v>
      </c>
      <c r="G2024" s="394">
        <f>E2024*F2024</f>
        <v>316.5</v>
      </c>
      <c r="H2024" s="218"/>
    </row>
    <row r="2025" spans="1:8">
      <c r="B2025" s="243" t="s">
        <v>35</v>
      </c>
      <c r="C2025" s="261" t="s">
        <v>337</v>
      </c>
      <c r="D2025" s="261" t="s">
        <v>31</v>
      </c>
      <c r="E2025" s="358">
        <v>2.1099999999999999E-3</v>
      </c>
      <c r="F2025" s="253">
        <f>VLOOKUP(B2025,'HSD PSPN,STR,ARS'!$C$6:F724,4,FALSE)</f>
        <v>150000</v>
      </c>
      <c r="G2025" s="394">
        <f>E2025*F2025</f>
        <v>316.5</v>
      </c>
      <c r="H2025" s="218"/>
    </row>
    <row r="2026" spans="1:8">
      <c r="B2026" s="243" t="s">
        <v>198</v>
      </c>
      <c r="C2026" s="261" t="s">
        <v>338</v>
      </c>
      <c r="D2026" s="261" t="s">
        <v>31</v>
      </c>
      <c r="E2026" s="358">
        <v>4.2000000000000002E-4</v>
      </c>
      <c r="F2026" s="253">
        <f>VLOOKUP(B2026,'HSD PSPN,STR,ARS'!$C$6:F724,4,FALSE)</f>
        <v>150000</v>
      </c>
      <c r="G2026" s="394">
        <f>E2026*F2026</f>
        <v>63</v>
      </c>
      <c r="H2026" s="218"/>
    </row>
    <row r="2027" spans="1:8">
      <c r="B2027" s="243" t="s">
        <v>4</v>
      </c>
      <c r="C2027" s="261" t="s">
        <v>339</v>
      </c>
      <c r="D2027" s="261" t="s">
        <v>31</v>
      </c>
      <c r="E2027" s="358">
        <v>1.3999999999999999E-4</v>
      </c>
      <c r="F2027" s="253">
        <f>VLOOKUP(B2027,'HSD PSPN,STR,ARS'!$C$6:F724,4,FALSE)</f>
        <v>200000</v>
      </c>
      <c r="G2027" s="394">
        <f>E2027*F2027</f>
        <v>27.999999999999996</v>
      </c>
      <c r="H2027" s="218"/>
    </row>
    <row r="2028" spans="1:8">
      <c r="A2028" s="1144" t="s">
        <v>2171</v>
      </c>
      <c r="B2028" s="1144"/>
      <c r="C2028" s="1144"/>
      <c r="D2028" s="1144"/>
      <c r="E2028" s="1144"/>
      <c r="F2028" s="1144"/>
      <c r="G2028" s="398">
        <f>SUM(G2022:G2027)</f>
        <v>1566</v>
      </c>
      <c r="H2028" s="218"/>
    </row>
    <row r="2029" spans="1:8">
      <c r="A2029" s="261" t="s">
        <v>19</v>
      </c>
      <c r="B2029" s="243" t="s">
        <v>5</v>
      </c>
      <c r="E2029" s="357"/>
      <c r="F2029" s="253"/>
      <c r="G2029" s="394"/>
      <c r="H2029" s="218"/>
    </row>
    <row r="2030" spans="1:8">
      <c r="A2030" s="261"/>
      <c r="B2030" s="243" t="s">
        <v>727</v>
      </c>
      <c r="D2030" s="244" t="s">
        <v>379</v>
      </c>
      <c r="E2030" s="357">
        <v>1.3</v>
      </c>
      <c r="F2030" s="253">
        <f>VLOOKUP(B2030,'HSD PSPN,STR,ARS'!$C$6:F724,4,FALSE)</f>
        <v>10000</v>
      </c>
      <c r="G2030" s="394">
        <f>E2030*F2030</f>
        <v>13000</v>
      </c>
      <c r="H2030" s="218"/>
    </row>
    <row r="2031" spans="1:8">
      <c r="A2031" s="261"/>
      <c r="B2031" s="243" t="s">
        <v>728</v>
      </c>
      <c r="D2031" s="244" t="s">
        <v>329</v>
      </c>
      <c r="E2031" s="357">
        <v>3.3099999999999997E-2</v>
      </c>
      <c r="F2031" s="253">
        <f>VLOOKUP(B2031,'HSD PSPN,STR,ARS'!$C$6:F724,4,FALSE)</f>
        <v>10000</v>
      </c>
      <c r="G2031" s="394">
        <f>E2031*F2031</f>
        <v>331</v>
      </c>
      <c r="H2031" s="218"/>
    </row>
    <row r="2032" spans="1:8">
      <c r="A2032" s="261"/>
      <c r="B2032" s="243" t="s">
        <v>729</v>
      </c>
      <c r="D2032" s="244" t="s">
        <v>239</v>
      </c>
      <c r="E2032" s="359">
        <v>21</v>
      </c>
      <c r="F2032" s="253">
        <f>VLOOKUP(B2032,'HSD PSPN,STR,ARS'!$C$6:F724,4,FALSE)</f>
        <v>10000</v>
      </c>
      <c r="G2032" s="394">
        <f>E2032*F2032</f>
        <v>210000</v>
      </c>
      <c r="H2032" s="218"/>
    </row>
    <row r="2033" spans="1:8">
      <c r="A2033" s="1144" t="s">
        <v>2176</v>
      </c>
      <c r="B2033" s="1144"/>
      <c r="C2033" s="1144"/>
      <c r="D2033" s="1144"/>
      <c r="E2033" s="1144"/>
      <c r="F2033" s="1144"/>
      <c r="G2033" s="398">
        <f>SUM(G2029:G2032)</f>
        <v>223331</v>
      </c>
      <c r="H2033" s="218"/>
    </row>
    <row r="2034" spans="1:8">
      <c r="A2034" s="261" t="s">
        <v>20</v>
      </c>
      <c r="B2034" s="243" t="s">
        <v>181</v>
      </c>
      <c r="E2034" s="357"/>
      <c r="F2034" s="253"/>
      <c r="G2034" s="394"/>
      <c r="H2034" s="218"/>
    </row>
    <row r="2035" spans="1:8">
      <c r="A2035" s="261"/>
      <c r="B2035" s="243" t="s">
        <v>710</v>
      </c>
      <c r="D2035" s="244" t="s">
        <v>275</v>
      </c>
      <c r="E2035" s="357">
        <v>1.4999999999999999E-4</v>
      </c>
      <c r="F2035" s="253">
        <f>VLOOKUP(B2035,'HSD PSPN,STR,ARS'!$C$6:F724,4,FALSE)</f>
        <v>10000</v>
      </c>
      <c r="G2035" s="394">
        <f>E2035*F2035</f>
        <v>1.4999999999999998</v>
      </c>
      <c r="H2035" s="218"/>
    </row>
    <row r="2036" spans="1:8">
      <c r="A2036" s="1146" t="s">
        <v>2180</v>
      </c>
      <c r="B2036" s="1146"/>
      <c r="C2036" s="1146"/>
      <c r="D2036" s="1146"/>
      <c r="E2036" s="1146"/>
      <c r="F2036" s="1146"/>
      <c r="G2036" s="399">
        <f>SUM(G2035:G2035)</f>
        <v>1.4999999999999998</v>
      </c>
    </row>
    <row r="2037" spans="1:8">
      <c r="A2037" s="375" t="s">
        <v>21</v>
      </c>
      <c r="B2037" s="1145" t="s">
        <v>1111</v>
      </c>
      <c r="C2037" s="1145"/>
      <c r="D2037" s="1145"/>
      <c r="E2037" s="1145"/>
      <c r="F2037" s="1145"/>
      <c r="G2037" s="395">
        <f>SUM(G2022:G2036)/2</f>
        <v>224898.5</v>
      </c>
    </row>
    <row r="2038" spans="1:8">
      <c r="A2038" s="375" t="s">
        <v>22</v>
      </c>
      <c r="B2038" s="1145" t="s">
        <v>1112</v>
      </c>
      <c r="C2038" s="1145"/>
      <c r="D2038" s="1145"/>
      <c r="E2038" s="1145"/>
      <c r="F2038" s="376">
        <v>0.1</v>
      </c>
      <c r="G2038" s="395">
        <f>G2037*F2038</f>
        <v>22489.850000000002</v>
      </c>
    </row>
    <row r="2039" spans="1:8">
      <c r="A2039" s="375" t="s">
        <v>23</v>
      </c>
      <c r="B2039" s="1145" t="s">
        <v>184</v>
      </c>
      <c r="C2039" s="1145"/>
      <c r="D2039" s="1145"/>
      <c r="E2039" s="1145"/>
      <c r="F2039" s="1145"/>
      <c r="G2039" s="395">
        <f>G2037+G2038</f>
        <v>247388.35</v>
      </c>
    </row>
    <row r="2040" spans="1:8">
      <c r="A2040" s="379"/>
      <c r="B2040" s="380"/>
      <c r="C2040" s="380"/>
      <c r="D2040" s="380"/>
      <c r="E2040" s="380"/>
      <c r="F2040" s="380"/>
      <c r="G2040" s="406"/>
    </row>
    <row r="2041" spans="1:8" s="372" customFormat="1">
      <c r="A2041" s="269" t="s">
        <v>730</v>
      </c>
      <c r="B2041" s="269" t="s">
        <v>731</v>
      </c>
      <c r="C2041" s="287"/>
      <c r="D2041" s="287"/>
      <c r="E2041" s="288"/>
      <c r="F2041" s="287"/>
      <c r="G2041" s="407"/>
    </row>
    <row r="2042" spans="1:8" s="226" customFormat="1">
      <c r="A2042" s="362" t="s">
        <v>732</v>
      </c>
      <c r="B2042" s="239" t="s">
        <v>733</v>
      </c>
      <c r="C2042" s="240"/>
      <c r="D2042" s="240"/>
      <c r="E2042" s="241"/>
      <c r="F2042" s="242"/>
      <c r="G2042" s="396"/>
      <c r="H2042" s="222"/>
    </row>
    <row r="2043" spans="1:8" ht="30">
      <c r="A2043" s="317" t="s">
        <v>73</v>
      </c>
      <c r="B2043" s="317" t="s">
        <v>74</v>
      </c>
      <c r="C2043" s="317" t="s">
        <v>166</v>
      </c>
      <c r="D2043" s="317" t="s">
        <v>78</v>
      </c>
      <c r="E2043" s="317" t="s">
        <v>167</v>
      </c>
      <c r="F2043" s="317" t="s">
        <v>168</v>
      </c>
      <c r="G2043" s="397" t="s">
        <v>169</v>
      </c>
      <c r="H2043" s="218"/>
    </row>
    <row r="2044" spans="1:8">
      <c r="A2044" s="261" t="s">
        <v>17</v>
      </c>
      <c r="B2044" s="243" t="s">
        <v>170</v>
      </c>
      <c r="E2044" s="252"/>
      <c r="F2044" s="253"/>
      <c r="G2044" s="394"/>
      <c r="H2044" s="218"/>
    </row>
    <row r="2045" spans="1:8">
      <c r="B2045" s="243" t="s">
        <v>1</v>
      </c>
      <c r="C2045" s="261" t="s">
        <v>336</v>
      </c>
      <c r="D2045" s="261" t="s">
        <v>31</v>
      </c>
      <c r="E2045" s="262">
        <v>1.2</v>
      </c>
      <c r="F2045" s="253">
        <f>VLOOKUP(B2045,'HSD PSPN,STR,ARS'!$C$6:F724,4,FALSE)</f>
        <v>100000</v>
      </c>
      <c r="G2045" s="394">
        <f>E2045*F2045</f>
        <v>120000</v>
      </c>
      <c r="H2045" s="218"/>
    </row>
    <row r="2046" spans="1:8">
      <c r="B2046" s="243" t="s">
        <v>4</v>
      </c>
      <c r="C2046" s="261" t="s">
        <v>339</v>
      </c>
      <c r="D2046" s="261" t="s">
        <v>31</v>
      </c>
      <c r="E2046" s="262">
        <v>0.06</v>
      </c>
      <c r="F2046" s="253">
        <f>VLOOKUP(B2046,'HSD PSPN,STR,ARS'!$C$6:F724,4,FALSE)</f>
        <v>200000</v>
      </c>
      <c r="G2046" s="394">
        <f>E2046*F2046</f>
        <v>12000</v>
      </c>
      <c r="H2046" s="218"/>
    </row>
    <row r="2047" spans="1:8" s="378" customFormat="1">
      <c r="A2047" s="1144" t="s">
        <v>2171</v>
      </c>
      <c r="B2047" s="1144"/>
      <c r="C2047" s="1144"/>
      <c r="D2047" s="1144"/>
      <c r="E2047" s="1144"/>
      <c r="F2047" s="1144"/>
      <c r="G2047" s="527">
        <f>SUM(G2044:G2046)</f>
        <v>132000</v>
      </c>
      <c r="H2047" s="377"/>
    </row>
    <row r="2048" spans="1:8">
      <c r="A2048" s="261" t="s">
        <v>19</v>
      </c>
      <c r="B2048" s="243" t="s">
        <v>5</v>
      </c>
      <c r="E2048" s="252"/>
      <c r="F2048" s="253"/>
      <c r="G2048" s="394"/>
      <c r="H2048" s="218"/>
    </row>
    <row r="2049" spans="1:8">
      <c r="A2049" s="1144" t="s">
        <v>2176</v>
      </c>
      <c r="B2049" s="1144"/>
      <c r="C2049" s="1144"/>
      <c r="D2049" s="1144"/>
      <c r="E2049" s="1144"/>
      <c r="F2049" s="1144"/>
      <c r="G2049" s="394"/>
      <c r="H2049" s="218"/>
    </row>
    <row r="2050" spans="1:8">
      <c r="A2050" s="261" t="s">
        <v>20</v>
      </c>
      <c r="B2050" s="243" t="s">
        <v>181</v>
      </c>
      <c r="E2050" s="252"/>
      <c r="F2050" s="253"/>
      <c r="G2050" s="394"/>
      <c r="H2050" s="218"/>
    </row>
    <row r="2051" spans="1:8">
      <c r="A2051" s="261"/>
      <c r="B2051" s="243" t="s">
        <v>734</v>
      </c>
      <c r="D2051" s="244" t="s">
        <v>275</v>
      </c>
      <c r="E2051" s="252">
        <v>6.0000000000000001E-3</v>
      </c>
      <c r="F2051" s="253">
        <f>VLOOKUP(B2051,'HSD PSPN,STR,ARS'!$C$6:F724,4,FALSE)</f>
        <v>10000</v>
      </c>
      <c r="G2051" s="394">
        <f>E2051*F2051</f>
        <v>60</v>
      </c>
      <c r="H2051" s="218"/>
    </row>
    <row r="2052" spans="1:8">
      <c r="A2052" s="261"/>
      <c r="B2052" s="243" t="s">
        <v>735</v>
      </c>
      <c r="D2052" s="244" t="s">
        <v>275</v>
      </c>
      <c r="E2052" s="252">
        <v>8.9999999999999993E-3</v>
      </c>
      <c r="F2052" s="253">
        <f>VLOOKUP(B2052,'HSD PSPN,STR,ARS'!$C$6:F724,4,FALSE)</f>
        <v>10000</v>
      </c>
      <c r="G2052" s="394">
        <f>E2052*F2052</f>
        <v>90</v>
      </c>
      <c r="H2052" s="218"/>
    </row>
    <row r="2053" spans="1:8">
      <c r="A2053" s="261"/>
      <c r="B2053" s="243" t="s">
        <v>736</v>
      </c>
      <c r="D2053" s="244" t="s">
        <v>275</v>
      </c>
      <c r="E2053" s="252">
        <v>0.02</v>
      </c>
      <c r="F2053" s="253">
        <f>VLOOKUP(B2053,'HSD PSPN,STR,ARS'!$C$6:F724,4,FALSE)</f>
        <v>10000</v>
      </c>
      <c r="G2053" s="394">
        <f>E2053*F2053</f>
        <v>200</v>
      </c>
      <c r="H2053" s="218"/>
    </row>
    <row r="2054" spans="1:8">
      <c r="A2054" s="1146" t="s">
        <v>2180</v>
      </c>
      <c r="B2054" s="1146"/>
      <c r="C2054" s="1146"/>
      <c r="D2054" s="1146"/>
      <c r="E2054" s="1146"/>
      <c r="F2054" s="1146"/>
      <c r="G2054" s="399">
        <f>SUM(G2051:G2053)</f>
        <v>350</v>
      </c>
    </row>
    <row r="2055" spans="1:8">
      <c r="A2055" s="375" t="s">
        <v>21</v>
      </c>
      <c r="B2055" s="1145" t="s">
        <v>1111</v>
      </c>
      <c r="C2055" s="1145"/>
      <c r="D2055" s="1145"/>
      <c r="E2055" s="1145"/>
      <c r="F2055" s="1145"/>
      <c r="G2055" s="395">
        <f>SUM(G2044:G2054)/2</f>
        <v>132350</v>
      </c>
    </row>
    <row r="2056" spans="1:8">
      <c r="A2056" s="375" t="s">
        <v>22</v>
      </c>
      <c r="B2056" s="1145" t="s">
        <v>1112</v>
      </c>
      <c r="C2056" s="1145"/>
      <c r="D2056" s="1145"/>
      <c r="E2056" s="1145"/>
      <c r="F2056" s="376">
        <v>0.1</v>
      </c>
      <c r="G2056" s="395">
        <f>G2055*F2056</f>
        <v>13235</v>
      </c>
    </row>
    <row r="2057" spans="1:8">
      <c r="A2057" s="375" t="s">
        <v>23</v>
      </c>
      <c r="B2057" s="1145" t="s">
        <v>184</v>
      </c>
      <c r="C2057" s="1145"/>
      <c r="D2057" s="1145"/>
      <c r="E2057" s="1145"/>
      <c r="F2057" s="1145"/>
      <c r="G2057" s="395">
        <f>G2055+G2056</f>
        <v>145585</v>
      </c>
    </row>
    <row r="2058" spans="1:8" s="226" customFormat="1">
      <c r="A2058" s="248"/>
      <c r="B2058" s="249"/>
      <c r="C2058" s="240"/>
      <c r="D2058" s="240"/>
      <c r="E2058" s="250"/>
      <c r="F2058" s="242"/>
      <c r="G2058" s="396"/>
      <c r="H2058" s="222"/>
    </row>
    <row r="2059" spans="1:8" s="226" customFormat="1">
      <c r="A2059" s="362" t="s">
        <v>737</v>
      </c>
      <c r="B2059" s="239" t="s">
        <v>738</v>
      </c>
      <c r="C2059" s="240"/>
      <c r="D2059" s="240"/>
      <c r="E2059" s="241"/>
      <c r="F2059" s="242"/>
      <c r="G2059" s="396"/>
      <c r="H2059" s="222"/>
    </row>
    <row r="2060" spans="1:8" ht="30">
      <c r="A2060" s="317" t="s">
        <v>73</v>
      </c>
      <c r="B2060" s="317" t="s">
        <v>74</v>
      </c>
      <c r="C2060" s="317" t="s">
        <v>166</v>
      </c>
      <c r="D2060" s="317" t="s">
        <v>78</v>
      </c>
      <c r="E2060" s="317" t="s">
        <v>167</v>
      </c>
      <c r="F2060" s="317" t="s">
        <v>168</v>
      </c>
      <c r="G2060" s="397" t="s">
        <v>169</v>
      </c>
      <c r="H2060" s="218"/>
    </row>
    <row r="2061" spans="1:8">
      <c r="A2061" s="261" t="s">
        <v>17</v>
      </c>
      <c r="B2061" s="243" t="s">
        <v>170</v>
      </c>
      <c r="E2061" s="252"/>
      <c r="F2061" s="253"/>
      <c r="G2061" s="394"/>
      <c r="H2061" s="218"/>
    </row>
    <row r="2062" spans="1:8">
      <c r="B2062" s="243" t="s">
        <v>1</v>
      </c>
      <c r="C2062" s="261" t="s">
        <v>336</v>
      </c>
      <c r="D2062" s="261" t="s">
        <v>31</v>
      </c>
      <c r="E2062" s="262">
        <v>0.2</v>
      </c>
      <c r="F2062" s="253">
        <f>VLOOKUP(B2062,'HSD PSPN,STR,ARS'!$C$6:F724,4,FALSE)</f>
        <v>100000</v>
      </c>
      <c r="G2062" s="394">
        <f>E2062*F2062</f>
        <v>20000</v>
      </c>
      <c r="H2062" s="218"/>
    </row>
    <row r="2063" spans="1:8">
      <c r="B2063" s="243" t="s">
        <v>4</v>
      </c>
      <c r="C2063" s="261" t="s">
        <v>339</v>
      </c>
      <c r="D2063" s="261" t="s">
        <v>31</v>
      </c>
      <c r="E2063" s="262">
        <v>0.01</v>
      </c>
      <c r="F2063" s="253">
        <f>VLOOKUP(B2063,'HSD PSPN,STR,ARS'!$C$6:F724,4,FALSE)</f>
        <v>200000</v>
      </c>
      <c r="G2063" s="394">
        <f>E2063*F2063</f>
        <v>2000</v>
      </c>
      <c r="H2063" s="218"/>
    </row>
    <row r="2064" spans="1:8">
      <c r="A2064" s="1144" t="s">
        <v>2171</v>
      </c>
      <c r="B2064" s="1144"/>
      <c r="C2064" s="1144"/>
      <c r="D2064" s="1144"/>
      <c r="E2064" s="1144"/>
      <c r="F2064" s="1144"/>
      <c r="G2064" s="398">
        <f>SUM(G2061:G2063)</f>
        <v>22000</v>
      </c>
      <c r="H2064" s="218"/>
    </row>
    <row r="2065" spans="1:8">
      <c r="A2065" s="261" t="s">
        <v>19</v>
      </c>
      <c r="B2065" s="243" t="s">
        <v>5</v>
      </c>
      <c r="E2065" s="252"/>
      <c r="F2065" s="253"/>
      <c r="G2065" s="394"/>
      <c r="H2065" s="218"/>
    </row>
    <row r="2066" spans="1:8">
      <c r="A2066" s="1144" t="s">
        <v>2176</v>
      </c>
      <c r="B2066" s="1144"/>
      <c r="C2066" s="1144"/>
      <c r="D2066" s="1144"/>
      <c r="E2066" s="1144"/>
      <c r="F2066" s="1144"/>
      <c r="G2066" s="394"/>
      <c r="H2066" s="218"/>
    </row>
    <row r="2067" spans="1:8">
      <c r="A2067" s="261" t="s">
        <v>20</v>
      </c>
      <c r="B2067" s="243" t="s">
        <v>181</v>
      </c>
      <c r="E2067" s="252"/>
      <c r="F2067" s="253"/>
      <c r="G2067" s="394"/>
      <c r="H2067" s="218"/>
    </row>
    <row r="2068" spans="1:8">
      <c r="A2068" s="261"/>
      <c r="B2068" s="243" t="s">
        <v>560</v>
      </c>
      <c r="D2068" s="244" t="s">
        <v>275</v>
      </c>
      <c r="E2068" s="252">
        <v>0.05</v>
      </c>
      <c r="F2068" s="253">
        <f>VLOOKUP(B2068,'HSD PSPN,STR,ARS'!$C$6:F724,4,FALSE)</f>
        <v>10000</v>
      </c>
      <c r="G2068" s="394">
        <f>E2068*F2068</f>
        <v>500</v>
      </c>
      <c r="H2068" s="218"/>
    </row>
    <row r="2069" spans="1:8">
      <c r="A2069" s="1146" t="s">
        <v>2180</v>
      </c>
      <c r="B2069" s="1146"/>
      <c r="C2069" s="1146"/>
      <c r="D2069" s="1146"/>
      <c r="E2069" s="1146"/>
      <c r="F2069" s="1146"/>
      <c r="G2069" s="399">
        <f>SUM(G2068:G2068)</f>
        <v>500</v>
      </c>
    </row>
    <row r="2070" spans="1:8">
      <c r="A2070" s="375" t="s">
        <v>21</v>
      </c>
      <c r="B2070" s="1145" t="s">
        <v>1111</v>
      </c>
      <c r="C2070" s="1145"/>
      <c r="D2070" s="1145"/>
      <c r="E2070" s="1145"/>
      <c r="F2070" s="1145"/>
      <c r="G2070" s="395">
        <f>SUM(G2061:G2069)/2</f>
        <v>22500</v>
      </c>
    </row>
    <row r="2071" spans="1:8">
      <c r="A2071" s="375" t="s">
        <v>22</v>
      </c>
      <c r="B2071" s="1145" t="s">
        <v>1112</v>
      </c>
      <c r="C2071" s="1145"/>
      <c r="D2071" s="1145"/>
      <c r="E2071" s="1145"/>
      <c r="F2071" s="376">
        <v>0.1</v>
      </c>
      <c r="G2071" s="395">
        <f>G2070*F2071</f>
        <v>2250</v>
      </c>
    </row>
    <row r="2072" spans="1:8">
      <c r="A2072" s="375" t="s">
        <v>23</v>
      </c>
      <c r="B2072" s="1145" t="s">
        <v>184</v>
      </c>
      <c r="C2072" s="1145"/>
      <c r="D2072" s="1145"/>
      <c r="E2072" s="1145"/>
      <c r="F2072" s="1145"/>
      <c r="G2072" s="395">
        <f>G2070+G2071</f>
        <v>24750</v>
      </c>
    </row>
    <row r="2073" spans="1:8" s="226" customFormat="1">
      <c r="A2073" s="248"/>
      <c r="B2073" s="249"/>
      <c r="C2073" s="240"/>
      <c r="D2073" s="240"/>
      <c r="E2073" s="250"/>
      <c r="F2073" s="242"/>
      <c r="G2073" s="396"/>
      <c r="H2073" s="222"/>
    </row>
    <row r="2074" spans="1:8" s="226" customFormat="1">
      <c r="A2074" s="362" t="s">
        <v>739</v>
      </c>
      <c r="B2074" s="239" t="s">
        <v>740</v>
      </c>
      <c r="C2074" s="240"/>
      <c r="D2074" s="240"/>
      <c r="E2074" s="241"/>
      <c r="F2074" s="242"/>
      <c r="G2074" s="396"/>
      <c r="H2074" s="222"/>
    </row>
    <row r="2075" spans="1:8" ht="30">
      <c r="A2075" s="317" t="s">
        <v>73</v>
      </c>
      <c r="B2075" s="317" t="s">
        <v>74</v>
      </c>
      <c r="C2075" s="317" t="s">
        <v>166</v>
      </c>
      <c r="D2075" s="317" t="s">
        <v>78</v>
      </c>
      <c r="E2075" s="317" t="s">
        <v>167</v>
      </c>
      <c r="F2075" s="317" t="s">
        <v>168</v>
      </c>
      <c r="G2075" s="397" t="s">
        <v>169</v>
      </c>
      <c r="H2075" s="218"/>
    </row>
    <row r="2076" spans="1:8">
      <c r="A2076" s="261" t="s">
        <v>17</v>
      </c>
      <c r="B2076" s="243" t="s">
        <v>170</v>
      </c>
      <c r="E2076" s="252"/>
      <c r="F2076" s="253"/>
      <c r="G2076" s="394"/>
      <c r="H2076" s="218"/>
    </row>
    <row r="2077" spans="1:8">
      <c r="B2077" s="243" t="s">
        <v>1</v>
      </c>
      <c r="C2077" s="261" t="s">
        <v>336</v>
      </c>
      <c r="D2077" s="261" t="s">
        <v>31</v>
      </c>
      <c r="E2077" s="262">
        <v>1.075</v>
      </c>
      <c r="F2077" s="253">
        <f>VLOOKUP(B2077,'HSD PSPN,STR,ARS'!$C$6:F724,4,FALSE)</f>
        <v>100000</v>
      </c>
      <c r="G2077" s="394">
        <f>E2077*F2077</f>
        <v>107500</v>
      </c>
      <c r="H2077" s="218"/>
    </row>
    <row r="2078" spans="1:8">
      <c r="B2078" s="243" t="s">
        <v>4</v>
      </c>
      <c r="C2078" s="261" t="s">
        <v>339</v>
      </c>
      <c r="D2078" s="261" t="s">
        <v>31</v>
      </c>
      <c r="E2078" s="262">
        <v>0.108</v>
      </c>
      <c r="F2078" s="253">
        <f>VLOOKUP(B2078,'HSD PSPN,STR,ARS'!$C$6:F724,4,FALSE)</f>
        <v>200000</v>
      </c>
      <c r="G2078" s="394">
        <f>E2078*F2078</f>
        <v>21600</v>
      </c>
      <c r="H2078" s="218"/>
    </row>
    <row r="2079" spans="1:8">
      <c r="A2079" s="1144" t="s">
        <v>2171</v>
      </c>
      <c r="B2079" s="1144"/>
      <c r="C2079" s="1144"/>
      <c r="D2079" s="1144"/>
      <c r="E2079" s="1144"/>
      <c r="F2079" s="1144"/>
      <c r="G2079" s="398">
        <f>SUM(G2076:G2078)</f>
        <v>129100</v>
      </c>
      <c r="H2079" s="218"/>
    </row>
    <row r="2080" spans="1:8">
      <c r="A2080" s="261" t="s">
        <v>19</v>
      </c>
      <c r="B2080" s="243" t="s">
        <v>5</v>
      </c>
      <c r="E2080" s="252"/>
      <c r="F2080" s="253"/>
      <c r="G2080" s="394"/>
      <c r="H2080" s="218"/>
    </row>
    <row r="2081" spans="1:8">
      <c r="A2081" s="261"/>
      <c r="B2081" s="243" t="s">
        <v>741</v>
      </c>
      <c r="D2081" s="244" t="s">
        <v>743</v>
      </c>
      <c r="E2081" s="252">
        <v>1.2</v>
      </c>
      <c r="F2081" s="253">
        <f>VLOOKUP(B2081,'HSD PSPN,STR,ARS'!$C$6:F724,4,FALSE)</f>
        <v>10000</v>
      </c>
      <c r="G2081" s="394">
        <f>E2081*F2081</f>
        <v>12000</v>
      </c>
      <c r="H2081" s="218"/>
    </row>
    <row r="2082" spans="1:8">
      <c r="A2082" s="1144" t="s">
        <v>2176</v>
      </c>
      <c r="B2082" s="1144"/>
      <c r="C2082" s="1144"/>
      <c r="D2082" s="1144"/>
      <c r="E2082" s="1144"/>
      <c r="F2082" s="1144"/>
      <c r="G2082" s="398">
        <f>SUM(G2080:G2081)</f>
        <v>12000</v>
      </c>
      <c r="H2082" s="218"/>
    </row>
    <row r="2083" spans="1:8">
      <c r="A2083" s="261" t="s">
        <v>20</v>
      </c>
      <c r="B2083" s="243" t="s">
        <v>181</v>
      </c>
      <c r="E2083" s="252"/>
      <c r="F2083" s="253"/>
      <c r="G2083" s="394"/>
      <c r="H2083" s="218"/>
    </row>
    <row r="2084" spans="1:8">
      <c r="A2084" s="261"/>
      <c r="B2084" s="243" t="s">
        <v>734</v>
      </c>
      <c r="D2084" s="244" t="s">
        <v>275</v>
      </c>
      <c r="E2084" s="252">
        <v>0.02</v>
      </c>
      <c r="F2084" s="253">
        <f>VLOOKUP(B2084,'HSD PSPN,STR,ARS'!$C$6:F724,4,FALSE)</f>
        <v>10000</v>
      </c>
      <c r="G2084" s="394">
        <f>E2084*F2084</f>
        <v>200</v>
      </c>
      <c r="H2084" s="218"/>
    </row>
    <row r="2085" spans="1:8">
      <c r="A2085" s="261"/>
      <c r="B2085" s="243" t="s">
        <v>742</v>
      </c>
      <c r="D2085" s="244" t="s">
        <v>275</v>
      </c>
      <c r="E2085" s="252">
        <v>0.1</v>
      </c>
      <c r="F2085" s="253">
        <f>VLOOKUP(B2085,'HSD PSPN,STR,ARS'!$C$6:F724,4,FALSE)</f>
        <v>10000</v>
      </c>
      <c r="G2085" s="394">
        <f>E2085*F2085</f>
        <v>1000</v>
      </c>
      <c r="H2085" s="218"/>
    </row>
    <row r="2086" spans="1:8">
      <c r="A2086" s="261"/>
      <c r="B2086" s="243" t="s">
        <v>735</v>
      </c>
      <c r="D2086" s="244" t="s">
        <v>275</v>
      </c>
      <c r="E2086" s="252">
        <v>0.03</v>
      </c>
      <c r="F2086" s="253">
        <f>VLOOKUP(B2086,'HSD PSPN,STR,ARS'!$C$6:F724,4,FALSE)</f>
        <v>10000</v>
      </c>
      <c r="G2086" s="394">
        <f>E2086*F2086</f>
        <v>300</v>
      </c>
      <c r="H2086" s="218"/>
    </row>
    <row r="2087" spans="1:8">
      <c r="A2087" s="261"/>
      <c r="B2087" s="243" t="s">
        <v>736</v>
      </c>
      <c r="D2087" s="244" t="s">
        <v>275</v>
      </c>
      <c r="E2087" s="252">
        <v>0.05</v>
      </c>
      <c r="F2087" s="253">
        <f>VLOOKUP(B2087,'HSD PSPN,STR,ARS'!$C$6:F724,4,FALSE)</f>
        <v>10000</v>
      </c>
      <c r="G2087" s="394">
        <f>E2087*F2087</f>
        <v>500</v>
      </c>
      <c r="H2087" s="218"/>
    </row>
    <row r="2088" spans="1:8">
      <c r="A2088" s="1146" t="s">
        <v>2180</v>
      </c>
      <c r="B2088" s="1146"/>
      <c r="C2088" s="1146"/>
      <c r="D2088" s="1146"/>
      <c r="E2088" s="1146"/>
      <c r="F2088" s="1146"/>
      <c r="G2088" s="399">
        <f>SUM(G2084:G2087)</f>
        <v>2000</v>
      </c>
    </row>
    <row r="2089" spans="1:8">
      <c r="A2089" s="375" t="s">
        <v>21</v>
      </c>
      <c r="B2089" s="1145" t="s">
        <v>1111</v>
      </c>
      <c r="C2089" s="1145"/>
      <c r="D2089" s="1145"/>
      <c r="E2089" s="1145"/>
      <c r="F2089" s="1145"/>
      <c r="G2089" s="395">
        <f>SUM(G2076:G2088)/2</f>
        <v>143100</v>
      </c>
    </row>
    <row r="2090" spans="1:8">
      <c r="A2090" s="375" t="s">
        <v>22</v>
      </c>
      <c r="B2090" s="1145" t="s">
        <v>1112</v>
      </c>
      <c r="C2090" s="1145"/>
      <c r="D2090" s="1145"/>
      <c r="E2090" s="1145"/>
      <c r="F2090" s="376">
        <v>0.1</v>
      </c>
      <c r="G2090" s="395">
        <f>G2089*F2090</f>
        <v>14310</v>
      </c>
    </row>
    <row r="2091" spans="1:8">
      <c r="A2091" s="375" t="s">
        <v>23</v>
      </c>
      <c r="B2091" s="1145" t="s">
        <v>184</v>
      </c>
      <c r="C2091" s="1145"/>
      <c r="D2091" s="1145"/>
      <c r="E2091" s="1145"/>
      <c r="F2091" s="1145"/>
      <c r="G2091" s="395">
        <f>G2089+G2090</f>
        <v>157410</v>
      </c>
    </row>
    <row r="2092" spans="1:8" s="226" customFormat="1">
      <c r="A2092" s="248"/>
      <c r="B2092" s="249"/>
      <c r="C2092" s="240"/>
      <c r="D2092" s="240"/>
      <c r="E2092" s="250"/>
      <c r="F2092" s="242"/>
      <c r="G2092" s="396"/>
      <c r="H2092" s="222"/>
    </row>
    <row r="2093" spans="1:8" s="226" customFormat="1">
      <c r="A2093" s="362" t="s">
        <v>744</v>
      </c>
      <c r="B2093" s="239" t="s">
        <v>745</v>
      </c>
      <c r="C2093" s="240"/>
      <c r="D2093" s="240"/>
      <c r="E2093" s="241"/>
      <c r="F2093" s="242"/>
      <c r="G2093" s="396"/>
      <c r="H2093" s="222"/>
    </row>
    <row r="2094" spans="1:8" ht="30">
      <c r="A2094" s="317" t="s">
        <v>73</v>
      </c>
      <c r="B2094" s="317" t="s">
        <v>74</v>
      </c>
      <c r="C2094" s="317" t="s">
        <v>166</v>
      </c>
      <c r="D2094" s="317" t="s">
        <v>78</v>
      </c>
      <c r="E2094" s="317" t="s">
        <v>167</v>
      </c>
      <c r="F2094" s="317" t="s">
        <v>168</v>
      </c>
      <c r="G2094" s="397" t="s">
        <v>169</v>
      </c>
      <c r="H2094" s="218"/>
    </row>
    <row r="2095" spans="1:8">
      <c r="A2095" s="261" t="s">
        <v>17</v>
      </c>
      <c r="B2095" s="243" t="s">
        <v>170</v>
      </c>
      <c r="E2095" s="252"/>
      <c r="F2095" s="253"/>
      <c r="G2095" s="394"/>
      <c r="H2095" s="218"/>
    </row>
    <row r="2096" spans="1:8">
      <c r="B2096" s="243" t="s">
        <v>1</v>
      </c>
      <c r="C2096" s="261" t="s">
        <v>336</v>
      </c>
      <c r="D2096" s="261" t="s">
        <v>31</v>
      </c>
      <c r="E2096" s="262">
        <v>3.6</v>
      </c>
      <c r="F2096" s="253">
        <f>VLOOKUP(B2096,'HSD PSPN,STR,ARS'!$C$6:F724,4,FALSE)</f>
        <v>100000</v>
      </c>
      <c r="G2096" s="394">
        <f>E2096*F2096</f>
        <v>360000</v>
      </c>
      <c r="H2096" s="218"/>
    </row>
    <row r="2097" spans="1:8">
      <c r="B2097" s="243" t="s">
        <v>4</v>
      </c>
      <c r="C2097" s="261" t="s">
        <v>339</v>
      </c>
      <c r="D2097" s="261" t="s">
        <v>31</v>
      </c>
      <c r="E2097" s="262">
        <v>0.108</v>
      </c>
      <c r="F2097" s="253">
        <f>VLOOKUP(B2097,'HSD PSPN,STR,ARS'!$C$6:F724,4,FALSE)</f>
        <v>200000</v>
      </c>
      <c r="G2097" s="394">
        <f>E2097*F2097</f>
        <v>21600</v>
      </c>
      <c r="H2097" s="218"/>
    </row>
    <row r="2098" spans="1:8">
      <c r="A2098" s="1144" t="s">
        <v>2171</v>
      </c>
      <c r="B2098" s="1144"/>
      <c r="C2098" s="1144"/>
      <c r="D2098" s="1144"/>
      <c r="E2098" s="1144"/>
      <c r="F2098" s="1144"/>
      <c r="G2098" s="398">
        <f>SUM(G2095:G2097)</f>
        <v>381600</v>
      </c>
      <c r="H2098" s="218"/>
    </row>
    <row r="2099" spans="1:8">
      <c r="A2099" s="261" t="s">
        <v>19</v>
      </c>
      <c r="B2099" s="243" t="s">
        <v>5</v>
      </c>
      <c r="E2099" s="252"/>
      <c r="F2099" s="253"/>
      <c r="G2099" s="394"/>
      <c r="H2099" s="218"/>
    </row>
    <row r="2100" spans="1:8">
      <c r="A2100" s="261"/>
      <c r="B2100" s="243" t="s">
        <v>741</v>
      </c>
      <c r="D2100" s="244" t="s">
        <v>743</v>
      </c>
      <c r="E2100" s="252">
        <v>1.2</v>
      </c>
      <c r="F2100" s="253">
        <f>VLOOKUP(B2100,'HSD PSPN,STR,ARS'!$C$6:F724,4,FALSE)</f>
        <v>10000</v>
      </c>
      <c r="G2100" s="394">
        <f>E2100*F2100</f>
        <v>12000</v>
      </c>
      <c r="H2100" s="218"/>
    </row>
    <row r="2101" spans="1:8">
      <c r="A2101" s="1144" t="s">
        <v>2176</v>
      </c>
      <c r="B2101" s="1144"/>
      <c r="C2101" s="1144"/>
      <c r="D2101" s="1144"/>
      <c r="E2101" s="1144"/>
      <c r="F2101" s="1144"/>
      <c r="G2101" s="398">
        <f>SUM(G2099:G2100)</f>
        <v>12000</v>
      </c>
      <c r="H2101" s="218"/>
    </row>
    <row r="2102" spans="1:8">
      <c r="A2102" s="261" t="s">
        <v>20</v>
      </c>
      <c r="B2102" s="243" t="s">
        <v>181</v>
      </c>
      <c r="E2102" s="252"/>
      <c r="F2102" s="253"/>
      <c r="G2102" s="394"/>
      <c r="H2102" s="218"/>
    </row>
    <row r="2103" spans="1:8">
      <c r="A2103" s="261"/>
      <c r="B2103" s="243" t="s">
        <v>734</v>
      </c>
      <c r="D2103" s="244" t="s">
        <v>275</v>
      </c>
      <c r="E2103" s="252">
        <v>0.02</v>
      </c>
      <c r="F2103" s="253">
        <f>VLOOKUP(B2103,'HSD PSPN,STR,ARS'!$C$6:F724,4,FALSE)</f>
        <v>10000</v>
      </c>
      <c r="G2103" s="394">
        <f>E2103*F2103</f>
        <v>200</v>
      </c>
      <c r="H2103" s="218"/>
    </row>
    <row r="2104" spans="1:8">
      <c r="A2104" s="261"/>
      <c r="B2104" s="243" t="s">
        <v>742</v>
      </c>
      <c r="D2104" s="244" t="s">
        <v>275</v>
      </c>
      <c r="E2104" s="252">
        <v>0.1</v>
      </c>
      <c r="F2104" s="253">
        <f>VLOOKUP(B2104,'HSD PSPN,STR,ARS'!$C$6:F724,4,FALSE)</f>
        <v>10000</v>
      </c>
      <c r="G2104" s="394">
        <f>E2104*F2104</f>
        <v>1000</v>
      </c>
      <c r="H2104" s="218"/>
    </row>
    <row r="2105" spans="1:8">
      <c r="A2105" s="261"/>
      <c r="B2105" s="243" t="s">
        <v>735</v>
      </c>
      <c r="D2105" s="244" t="s">
        <v>275</v>
      </c>
      <c r="E2105" s="252">
        <v>0.03</v>
      </c>
      <c r="F2105" s="253">
        <f>VLOOKUP(B2105,'HSD PSPN,STR,ARS'!$C$6:F724,4,FALSE)</f>
        <v>10000</v>
      </c>
      <c r="G2105" s="394">
        <f>E2105*F2105</f>
        <v>300</v>
      </c>
      <c r="H2105" s="218"/>
    </row>
    <row r="2106" spans="1:8">
      <c r="A2106" s="261"/>
      <c r="B2106" s="243" t="s">
        <v>736</v>
      </c>
      <c r="D2106" s="244" t="s">
        <v>275</v>
      </c>
      <c r="E2106" s="252">
        <v>0.05</v>
      </c>
      <c r="F2106" s="253">
        <f>VLOOKUP(B2106,'HSD PSPN,STR,ARS'!$C$6:F724,4,FALSE)</f>
        <v>10000</v>
      </c>
      <c r="G2106" s="394">
        <f>E2106*F2106</f>
        <v>500</v>
      </c>
      <c r="H2106" s="218"/>
    </row>
    <row r="2107" spans="1:8">
      <c r="A2107" s="1146" t="s">
        <v>2180</v>
      </c>
      <c r="B2107" s="1146"/>
      <c r="C2107" s="1146"/>
      <c r="D2107" s="1146"/>
      <c r="E2107" s="1146"/>
      <c r="F2107" s="1146"/>
      <c r="G2107" s="399">
        <f>SUM(G2103:G2106)</f>
        <v>2000</v>
      </c>
    </row>
    <row r="2108" spans="1:8">
      <c r="A2108" s="375" t="s">
        <v>21</v>
      </c>
      <c r="B2108" s="1145" t="s">
        <v>1111</v>
      </c>
      <c r="C2108" s="1145"/>
      <c r="D2108" s="1145"/>
      <c r="E2108" s="1145"/>
      <c r="F2108" s="1145"/>
      <c r="G2108" s="395">
        <f>SUM(G2095:G2107)/2</f>
        <v>395600</v>
      </c>
    </row>
    <row r="2109" spans="1:8">
      <c r="A2109" s="375" t="s">
        <v>22</v>
      </c>
      <c r="B2109" s="1145" t="s">
        <v>1112</v>
      </c>
      <c r="C2109" s="1145"/>
      <c r="D2109" s="1145"/>
      <c r="E2109" s="1145"/>
      <c r="F2109" s="376">
        <v>0.1</v>
      </c>
      <c r="G2109" s="395">
        <f>G2108*F2109</f>
        <v>39560</v>
      </c>
    </row>
    <row r="2110" spans="1:8">
      <c r="A2110" s="375" t="s">
        <v>23</v>
      </c>
      <c r="B2110" s="1145" t="s">
        <v>184</v>
      </c>
      <c r="C2110" s="1145"/>
      <c r="D2110" s="1145"/>
      <c r="E2110" s="1145"/>
      <c r="F2110" s="1145"/>
      <c r="G2110" s="395">
        <f>G2108+G2109</f>
        <v>435160</v>
      </c>
    </row>
    <row r="2111" spans="1:8" s="226" customFormat="1">
      <c r="A2111" s="248"/>
      <c r="B2111" s="249"/>
      <c r="C2111" s="240"/>
      <c r="D2111" s="240"/>
      <c r="E2111" s="250"/>
      <c r="F2111" s="242"/>
      <c r="G2111" s="396"/>
      <c r="H2111" s="222"/>
    </row>
    <row r="2112" spans="1:8" s="226" customFormat="1">
      <c r="A2112" s="362" t="s">
        <v>746</v>
      </c>
      <c r="B2112" s="239" t="s">
        <v>747</v>
      </c>
      <c r="C2112" s="240"/>
      <c r="D2112" s="240"/>
      <c r="E2112" s="241"/>
      <c r="F2112" s="242"/>
      <c r="G2112" s="396"/>
      <c r="H2112" s="222"/>
    </row>
    <row r="2113" spans="1:8" ht="30">
      <c r="A2113" s="317" t="s">
        <v>73</v>
      </c>
      <c r="B2113" s="317" t="s">
        <v>74</v>
      </c>
      <c r="C2113" s="317" t="s">
        <v>166</v>
      </c>
      <c r="D2113" s="317" t="s">
        <v>78</v>
      </c>
      <c r="E2113" s="317" t="s">
        <v>167</v>
      </c>
      <c r="F2113" s="317" t="s">
        <v>168</v>
      </c>
      <c r="G2113" s="397" t="s">
        <v>169</v>
      </c>
      <c r="H2113" s="218"/>
    </row>
    <row r="2114" spans="1:8">
      <c r="A2114" s="261" t="s">
        <v>17</v>
      </c>
      <c r="B2114" s="243" t="s">
        <v>170</v>
      </c>
      <c r="E2114" s="252"/>
      <c r="F2114" s="253"/>
      <c r="G2114" s="394"/>
      <c r="H2114" s="218"/>
    </row>
    <row r="2115" spans="1:8">
      <c r="B2115" s="243" t="s">
        <v>1</v>
      </c>
      <c r="C2115" s="261" t="s">
        <v>336</v>
      </c>
      <c r="D2115" s="261" t="s">
        <v>31</v>
      </c>
      <c r="E2115" s="262">
        <v>0.2</v>
      </c>
      <c r="F2115" s="253">
        <f>VLOOKUP(B2115,'HSD PSPN,STR,ARS'!$C$6:F724,4,FALSE)</f>
        <v>100000</v>
      </c>
      <c r="G2115" s="394">
        <f>E2115*F2115</f>
        <v>20000</v>
      </c>
      <c r="H2115" s="218"/>
    </row>
    <row r="2116" spans="1:8">
      <c r="B2116" s="243" t="s">
        <v>4</v>
      </c>
      <c r="C2116" s="261" t="s">
        <v>339</v>
      </c>
      <c r="D2116" s="261" t="s">
        <v>31</v>
      </c>
      <c r="E2116" s="262">
        <v>0.02</v>
      </c>
      <c r="F2116" s="253">
        <f>VLOOKUP(B2116,'HSD PSPN,STR,ARS'!$C$6:F724,4,FALSE)</f>
        <v>200000</v>
      </c>
      <c r="G2116" s="394">
        <f>E2116*F2116</f>
        <v>4000</v>
      </c>
      <c r="H2116" s="218"/>
    </row>
    <row r="2117" spans="1:8">
      <c r="A2117" s="1144" t="s">
        <v>2171</v>
      </c>
      <c r="B2117" s="1144"/>
      <c r="C2117" s="1144"/>
      <c r="D2117" s="1144"/>
      <c r="E2117" s="1144"/>
      <c r="F2117" s="1144"/>
      <c r="G2117" s="398">
        <f>SUM(G2114:G2116)</f>
        <v>24000</v>
      </c>
      <c r="H2117" s="218"/>
    </row>
    <row r="2118" spans="1:8">
      <c r="A2118" s="261" t="s">
        <v>19</v>
      </c>
      <c r="B2118" s="243" t="s">
        <v>5</v>
      </c>
      <c r="E2118" s="252"/>
      <c r="F2118" s="253"/>
      <c r="G2118" s="394"/>
      <c r="H2118" s="218"/>
    </row>
    <row r="2119" spans="1:8">
      <c r="A2119" s="1144" t="s">
        <v>2176</v>
      </c>
      <c r="B2119" s="1144"/>
      <c r="C2119" s="1144"/>
      <c r="D2119" s="1144"/>
      <c r="E2119" s="1144"/>
      <c r="F2119" s="1144"/>
      <c r="G2119" s="394"/>
      <c r="H2119" s="218"/>
    </row>
    <row r="2120" spans="1:8">
      <c r="A2120" s="261" t="s">
        <v>20</v>
      </c>
      <c r="B2120" s="243" t="s">
        <v>181</v>
      </c>
      <c r="E2120" s="252"/>
      <c r="F2120" s="253"/>
      <c r="G2120" s="394"/>
      <c r="H2120" s="218"/>
    </row>
    <row r="2121" spans="1:8">
      <c r="A2121" s="261"/>
      <c r="B2121" s="243" t="s">
        <v>560</v>
      </c>
      <c r="D2121" s="244" t="s">
        <v>275</v>
      </c>
      <c r="E2121" s="252">
        <v>0.05</v>
      </c>
      <c r="F2121" s="253">
        <f>VLOOKUP(B2121,'HSD PSPN,STR,ARS'!$C$6:F724,4,FALSE)</f>
        <v>10000</v>
      </c>
      <c r="G2121" s="394">
        <f>E2121*F2121</f>
        <v>500</v>
      </c>
      <c r="H2121" s="218"/>
    </row>
    <row r="2122" spans="1:8">
      <c r="A2122" s="1146" t="s">
        <v>2180</v>
      </c>
      <c r="B2122" s="1146"/>
      <c r="C2122" s="1146"/>
      <c r="D2122" s="1146"/>
      <c r="E2122" s="1146"/>
      <c r="F2122" s="1146"/>
      <c r="G2122" s="399">
        <f>SUM(G2121:G2121)</f>
        <v>500</v>
      </c>
    </row>
    <row r="2123" spans="1:8">
      <c r="A2123" s="375" t="s">
        <v>21</v>
      </c>
      <c r="B2123" s="1145" t="s">
        <v>1111</v>
      </c>
      <c r="C2123" s="1145"/>
      <c r="D2123" s="1145"/>
      <c r="E2123" s="1145"/>
      <c r="F2123" s="1145"/>
      <c r="G2123" s="395">
        <f>SUM(G2114:G2122)/2</f>
        <v>24500</v>
      </c>
    </row>
    <row r="2124" spans="1:8">
      <c r="A2124" s="375" t="s">
        <v>22</v>
      </c>
      <c r="B2124" s="1145" t="s">
        <v>1112</v>
      </c>
      <c r="C2124" s="1145"/>
      <c r="D2124" s="1145"/>
      <c r="E2124" s="1145"/>
      <c r="F2124" s="376">
        <v>0.1</v>
      </c>
      <c r="G2124" s="395">
        <f>G2123*F2124</f>
        <v>2450</v>
      </c>
    </row>
    <row r="2125" spans="1:8">
      <c r="A2125" s="375" t="s">
        <v>23</v>
      </c>
      <c r="B2125" s="1145" t="s">
        <v>184</v>
      </c>
      <c r="C2125" s="1145"/>
      <c r="D2125" s="1145"/>
      <c r="E2125" s="1145"/>
      <c r="F2125" s="1145"/>
      <c r="G2125" s="395">
        <f>G2123+G2124</f>
        <v>26950</v>
      </c>
    </row>
    <row r="2126" spans="1:8" s="226" customFormat="1">
      <c r="A2126" s="248"/>
      <c r="B2126" s="249"/>
      <c r="C2126" s="240"/>
      <c r="D2126" s="240"/>
      <c r="E2126" s="250"/>
      <c r="F2126" s="242"/>
      <c r="G2126" s="396"/>
      <c r="H2126" s="222"/>
    </row>
    <row r="2127" spans="1:8" s="226" customFormat="1">
      <c r="A2127" s="362" t="s">
        <v>748</v>
      </c>
      <c r="B2127" s="239" t="s">
        <v>749</v>
      </c>
      <c r="C2127" s="240"/>
      <c r="D2127" s="240"/>
      <c r="E2127" s="241"/>
      <c r="F2127" s="242"/>
      <c r="G2127" s="396"/>
      <c r="H2127" s="222"/>
    </row>
    <row r="2128" spans="1:8" ht="30">
      <c r="A2128" s="317" t="s">
        <v>73</v>
      </c>
      <c r="B2128" s="317" t="s">
        <v>74</v>
      </c>
      <c r="C2128" s="317" t="s">
        <v>166</v>
      </c>
      <c r="D2128" s="317" t="s">
        <v>78</v>
      </c>
      <c r="E2128" s="317" t="s">
        <v>167</v>
      </c>
      <c r="F2128" s="317" t="s">
        <v>168</v>
      </c>
      <c r="G2128" s="397" t="s">
        <v>169</v>
      </c>
      <c r="H2128" s="218"/>
    </row>
    <row r="2129" spans="1:8">
      <c r="A2129" s="261" t="s">
        <v>17</v>
      </c>
      <c r="B2129" s="243" t="s">
        <v>170</v>
      </c>
      <c r="E2129" s="252"/>
      <c r="F2129" s="253"/>
      <c r="G2129" s="394"/>
      <c r="H2129" s="218"/>
    </row>
    <row r="2130" spans="1:8">
      <c r="B2130" s="243" t="s">
        <v>1</v>
      </c>
      <c r="C2130" s="261" t="s">
        <v>336</v>
      </c>
      <c r="D2130" s="261" t="s">
        <v>31</v>
      </c>
      <c r="E2130" s="262">
        <v>0.4</v>
      </c>
      <c r="F2130" s="253">
        <f>VLOOKUP(B2130,'HSD PSPN,STR,ARS'!$C$6:F724,4,FALSE)</f>
        <v>100000</v>
      </c>
      <c r="G2130" s="394">
        <f>E2130*F2130</f>
        <v>40000</v>
      </c>
      <c r="H2130" s="218"/>
    </row>
    <row r="2131" spans="1:8">
      <c r="B2131" s="243" t="s">
        <v>4</v>
      </c>
      <c r="C2131" s="261" t="s">
        <v>339</v>
      </c>
      <c r="D2131" s="261" t="s">
        <v>31</v>
      </c>
      <c r="E2131" s="262">
        <v>0.02</v>
      </c>
      <c r="F2131" s="253">
        <f>VLOOKUP(B2131,'HSD PSPN,STR,ARS'!$C$6:F724,4,FALSE)</f>
        <v>200000</v>
      </c>
      <c r="G2131" s="394">
        <f>E2131*F2131</f>
        <v>4000</v>
      </c>
      <c r="H2131" s="218"/>
    </row>
    <row r="2132" spans="1:8">
      <c r="A2132" s="1144" t="s">
        <v>2171</v>
      </c>
      <c r="B2132" s="1144"/>
      <c r="C2132" s="1144"/>
      <c r="D2132" s="1144"/>
      <c r="E2132" s="1144"/>
      <c r="F2132" s="1144"/>
      <c r="G2132" s="398">
        <f>SUM(G2129:G2131)</f>
        <v>44000</v>
      </c>
      <c r="H2132" s="218"/>
    </row>
    <row r="2133" spans="1:8">
      <c r="A2133" s="261" t="s">
        <v>19</v>
      </c>
      <c r="B2133" s="243" t="s">
        <v>5</v>
      </c>
      <c r="E2133" s="252"/>
      <c r="F2133" s="253"/>
      <c r="G2133" s="394"/>
      <c r="H2133" s="218"/>
    </row>
    <row r="2134" spans="1:8">
      <c r="A2134" s="1144" t="s">
        <v>2176</v>
      </c>
      <c r="B2134" s="1144"/>
      <c r="C2134" s="1144"/>
      <c r="D2134" s="1144"/>
      <c r="E2134" s="1144"/>
      <c r="F2134" s="1144"/>
      <c r="G2134" s="394"/>
      <c r="H2134" s="218"/>
    </row>
    <row r="2135" spans="1:8">
      <c r="A2135" s="261" t="s">
        <v>20</v>
      </c>
      <c r="B2135" s="243" t="s">
        <v>181</v>
      </c>
      <c r="E2135" s="252"/>
      <c r="F2135" s="253"/>
      <c r="G2135" s="394"/>
      <c r="H2135" s="218"/>
    </row>
    <row r="2136" spans="1:8">
      <c r="A2136" s="261"/>
      <c r="B2136" s="243" t="s">
        <v>560</v>
      </c>
      <c r="D2136" s="244" t="s">
        <v>275</v>
      </c>
      <c r="E2136" s="252">
        <v>0.05</v>
      </c>
      <c r="F2136" s="253">
        <f>VLOOKUP(B2136,'HSD PSPN,STR,ARS'!$C$6:F724,4,FALSE)</f>
        <v>10000</v>
      </c>
      <c r="G2136" s="394">
        <f>E2136*F2136</f>
        <v>500</v>
      </c>
      <c r="H2136" s="218"/>
    </row>
    <row r="2137" spans="1:8">
      <c r="A2137" s="1146" t="s">
        <v>2180</v>
      </c>
      <c r="B2137" s="1146"/>
      <c r="C2137" s="1146"/>
      <c r="D2137" s="1146"/>
      <c r="E2137" s="1146"/>
      <c r="F2137" s="1146"/>
      <c r="G2137" s="399">
        <f>SUM(G2136:G2136)</f>
        <v>500</v>
      </c>
    </row>
    <row r="2138" spans="1:8">
      <c r="A2138" s="375" t="s">
        <v>21</v>
      </c>
      <c r="B2138" s="1145" t="s">
        <v>1111</v>
      </c>
      <c r="C2138" s="1145"/>
      <c r="D2138" s="1145"/>
      <c r="E2138" s="1145"/>
      <c r="F2138" s="1145"/>
      <c r="G2138" s="395">
        <f>SUM(G2129:G2137)/2</f>
        <v>44500</v>
      </c>
    </row>
    <row r="2139" spans="1:8">
      <c r="A2139" s="375" t="s">
        <v>22</v>
      </c>
      <c r="B2139" s="1145" t="s">
        <v>1112</v>
      </c>
      <c r="C2139" s="1145"/>
      <c r="D2139" s="1145"/>
      <c r="E2139" s="1145"/>
      <c r="F2139" s="376">
        <v>0.1</v>
      </c>
      <c r="G2139" s="395">
        <f>G2138*F2139</f>
        <v>4450</v>
      </c>
    </row>
    <row r="2140" spans="1:8">
      <c r="A2140" s="375" t="s">
        <v>23</v>
      </c>
      <c r="B2140" s="1145" t="s">
        <v>184</v>
      </c>
      <c r="C2140" s="1145"/>
      <c r="D2140" s="1145"/>
      <c r="E2140" s="1145"/>
      <c r="F2140" s="1145"/>
      <c r="G2140" s="395">
        <f>G2138+G2139</f>
        <v>48950</v>
      </c>
    </row>
    <row r="2141" spans="1:8" s="226" customFormat="1">
      <c r="A2141" s="248"/>
      <c r="B2141" s="249"/>
      <c r="C2141" s="240"/>
      <c r="D2141" s="240"/>
      <c r="E2141" s="250"/>
      <c r="F2141" s="242"/>
      <c r="G2141" s="396"/>
      <c r="H2141" s="222"/>
    </row>
    <row r="2142" spans="1:8" s="226" customFormat="1">
      <c r="A2142" s="362" t="s">
        <v>750</v>
      </c>
      <c r="B2142" s="239" t="s">
        <v>751</v>
      </c>
      <c r="C2142" s="240"/>
      <c r="D2142" s="240"/>
      <c r="E2142" s="241"/>
      <c r="F2142" s="242"/>
      <c r="G2142" s="396"/>
      <c r="H2142" s="222"/>
    </row>
    <row r="2143" spans="1:8" ht="30">
      <c r="A2143" s="317" t="s">
        <v>73</v>
      </c>
      <c r="B2143" s="317" t="s">
        <v>74</v>
      </c>
      <c r="C2143" s="317" t="s">
        <v>166</v>
      </c>
      <c r="D2143" s="317" t="s">
        <v>78</v>
      </c>
      <c r="E2143" s="317" t="s">
        <v>167</v>
      </c>
      <c r="F2143" s="317" t="s">
        <v>168</v>
      </c>
      <c r="G2143" s="397" t="s">
        <v>169</v>
      </c>
      <c r="H2143" s="218"/>
    </row>
    <row r="2144" spans="1:8">
      <c r="A2144" s="261" t="s">
        <v>17</v>
      </c>
      <c r="B2144" s="243" t="s">
        <v>170</v>
      </c>
      <c r="E2144" s="252"/>
      <c r="F2144" s="253"/>
      <c r="G2144" s="394"/>
      <c r="H2144" s="218"/>
    </row>
    <row r="2145" spans="1:8">
      <c r="B2145" s="243" t="s">
        <v>1</v>
      </c>
      <c r="C2145" s="261" t="s">
        <v>336</v>
      </c>
      <c r="D2145" s="261" t="s">
        <v>31</v>
      </c>
      <c r="E2145" s="262">
        <v>0.3</v>
      </c>
      <c r="F2145" s="253">
        <f>VLOOKUP(B2145,'HSD PSPN,STR,ARS'!$C$6:F724,4,FALSE)</f>
        <v>100000</v>
      </c>
      <c r="G2145" s="394">
        <f>E2145*F2145</f>
        <v>30000</v>
      </c>
      <c r="H2145" s="218"/>
    </row>
    <row r="2146" spans="1:8">
      <c r="B2146" s="243" t="s">
        <v>4</v>
      </c>
      <c r="C2146" s="261" t="s">
        <v>339</v>
      </c>
      <c r="D2146" s="261" t="s">
        <v>31</v>
      </c>
      <c r="E2146" s="262">
        <v>0.03</v>
      </c>
      <c r="F2146" s="253">
        <f>VLOOKUP(B2146,'HSD PSPN,STR,ARS'!$C$6:F724,4,FALSE)</f>
        <v>200000</v>
      </c>
      <c r="G2146" s="394">
        <f>E2146*F2146</f>
        <v>6000</v>
      </c>
      <c r="H2146" s="218"/>
    </row>
    <row r="2147" spans="1:8">
      <c r="A2147" s="1144" t="s">
        <v>2171</v>
      </c>
      <c r="B2147" s="1144"/>
      <c r="C2147" s="1144"/>
      <c r="D2147" s="1144"/>
      <c r="E2147" s="1144"/>
      <c r="F2147" s="1144"/>
      <c r="G2147" s="398">
        <f>SUM(G2144:G2146)</f>
        <v>36000</v>
      </c>
      <c r="H2147" s="218"/>
    </row>
    <row r="2148" spans="1:8">
      <c r="A2148" s="261" t="s">
        <v>19</v>
      </c>
      <c r="B2148" s="243" t="s">
        <v>5</v>
      </c>
      <c r="E2148" s="252"/>
      <c r="F2148" s="253"/>
      <c r="G2148" s="394"/>
      <c r="H2148" s="218"/>
    </row>
    <row r="2149" spans="1:8">
      <c r="A2149" s="1144" t="s">
        <v>2176</v>
      </c>
      <c r="B2149" s="1144"/>
      <c r="C2149" s="1144"/>
      <c r="D2149" s="1144"/>
      <c r="E2149" s="1144"/>
      <c r="F2149" s="1144"/>
      <c r="G2149" s="394"/>
      <c r="H2149" s="218"/>
    </row>
    <row r="2150" spans="1:8">
      <c r="A2150" s="261" t="s">
        <v>20</v>
      </c>
      <c r="B2150" s="243" t="s">
        <v>181</v>
      </c>
      <c r="E2150" s="252"/>
      <c r="F2150" s="253"/>
      <c r="G2150" s="394"/>
      <c r="H2150" s="218"/>
    </row>
    <row r="2151" spans="1:8">
      <c r="A2151" s="261"/>
      <c r="B2151" s="243" t="s">
        <v>734</v>
      </c>
      <c r="D2151" s="244" t="s">
        <v>239</v>
      </c>
      <c r="E2151" s="252">
        <v>2E-3</v>
      </c>
      <c r="F2151" s="253">
        <f>VLOOKUP(B2151,'HSD PSPN,STR,ARS'!$C$6:F724,4,FALSE)</f>
        <v>10000</v>
      </c>
      <c r="G2151" s="394">
        <f>E2151*F2151</f>
        <v>20</v>
      </c>
      <c r="H2151" s="218"/>
    </row>
    <row r="2152" spans="1:8">
      <c r="A2152" s="261"/>
      <c r="B2152" s="243" t="s">
        <v>735</v>
      </c>
      <c r="D2152" s="244" t="s">
        <v>239</v>
      </c>
      <c r="E2152" s="252">
        <v>3.0000000000000001E-3</v>
      </c>
      <c r="F2152" s="253">
        <f>VLOOKUP(B2152,'HSD PSPN,STR,ARS'!$C$6:F724,4,FALSE)</f>
        <v>10000</v>
      </c>
      <c r="G2152" s="394">
        <f>E2152*F2152</f>
        <v>30</v>
      </c>
      <c r="H2152" s="218"/>
    </row>
    <row r="2153" spans="1:8">
      <c r="A2153" s="261"/>
      <c r="B2153" s="243" t="s">
        <v>736</v>
      </c>
      <c r="D2153" s="244" t="s">
        <v>239</v>
      </c>
      <c r="E2153" s="252">
        <v>7.0000000000000001E-3</v>
      </c>
      <c r="F2153" s="253">
        <f>VLOOKUP(B2153,'HSD PSPN,STR,ARS'!$C$6:F724,4,FALSE)</f>
        <v>10000</v>
      </c>
      <c r="G2153" s="394">
        <f>E2153*F2153</f>
        <v>70</v>
      </c>
      <c r="H2153" s="218"/>
    </row>
    <row r="2154" spans="1:8">
      <c r="A2154" s="1146" t="s">
        <v>2180</v>
      </c>
      <c r="B2154" s="1146"/>
      <c r="C2154" s="1146"/>
      <c r="D2154" s="1146"/>
      <c r="E2154" s="1146"/>
      <c r="F2154" s="1146"/>
      <c r="G2154" s="399">
        <f>SUM(G2151:G2153)</f>
        <v>120</v>
      </c>
    </row>
    <row r="2155" spans="1:8">
      <c r="A2155" s="375" t="s">
        <v>21</v>
      </c>
      <c r="B2155" s="1145" t="s">
        <v>1111</v>
      </c>
      <c r="C2155" s="1145"/>
      <c r="D2155" s="1145"/>
      <c r="E2155" s="1145"/>
      <c r="F2155" s="1145"/>
      <c r="G2155" s="395">
        <f>SUM(G2144:G2154)/2</f>
        <v>36120</v>
      </c>
    </row>
    <row r="2156" spans="1:8">
      <c r="A2156" s="375" t="s">
        <v>22</v>
      </c>
      <c r="B2156" s="1145" t="s">
        <v>1112</v>
      </c>
      <c r="C2156" s="1145"/>
      <c r="D2156" s="1145"/>
      <c r="E2156" s="1145"/>
      <c r="F2156" s="376">
        <v>0.1</v>
      </c>
      <c r="G2156" s="395">
        <f>G2155*F2156</f>
        <v>3612</v>
      </c>
    </row>
    <row r="2157" spans="1:8">
      <c r="A2157" s="375" t="s">
        <v>23</v>
      </c>
      <c r="B2157" s="1145" t="s">
        <v>184</v>
      </c>
      <c r="C2157" s="1145"/>
      <c r="D2157" s="1145"/>
      <c r="E2157" s="1145"/>
      <c r="F2157" s="1145"/>
      <c r="G2157" s="395">
        <f>G2155+G2156</f>
        <v>39732</v>
      </c>
    </row>
    <row r="2158" spans="1:8" s="226" customFormat="1">
      <c r="A2158" s="248"/>
      <c r="B2158" s="249"/>
      <c r="C2158" s="240"/>
      <c r="D2158" s="240"/>
      <c r="E2158" s="250"/>
      <c r="F2158" s="242"/>
      <c r="G2158" s="396"/>
      <c r="H2158" s="222"/>
    </row>
    <row r="2159" spans="1:8" s="1054" customFormat="1">
      <c r="A2159" s="1050" t="s">
        <v>752</v>
      </c>
      <c r="B2159" s="1051" t="s">
        <v>753</v>
      </c>
      <c r="C2159" s="976"/>
      <c r="D2159" s="976"/>
      <c r="E2159" s="1037"/>
      <c r="F2159" s="1038"/>
      <c r="G2159" s="1052"/>
      <c r="H2159" s="1053"/>
    </row>
    <row r="2160" spans="1:8" s="270" customFormat="1" ht="30">
      <c r="A2160" s="1055" t="s">
        <v>73</v>
      </c>
      <c r="B2160" s="1055" t="s">
        <v>74</v>
      </c>
      <c r="C2160" s="1055" t="s">
        <v>166</v>
      </c>
      <c r="D2160" s="1055" t="s">
        <v>78</v>
      </c>
      <c r="E2160" s="1055" t="s">
        <v>167</v>
      </c>
      <c r="F2160" s="1055" t="s">
        <v>168</v>
      </c>
      <c r="G2160" s="1056" t="s">
        <v>169</v>
      </c>
      <c r="H2160" s="564"/>
    </row>
    <row r="2161" spans="1:8" s="270" customFormat="1">
      <c r="A2161" s="569" t="s">
        <v>17</v>
      </c>
      <c r="B2161" s="570" t="s">
        <v>170</v>
      </c>
      <c r="C2161" s="571"/>
      <c r="D2161" s="571"/>
      <c r="E2161" s="1057"/>
      <c r="F2161" s="575"/>
      <c r="G2161" s="1058"/>
      <c r="H2161" s="564"/>
    </row>
    <row r="2162" spans="1:8" s="270" customFormat="1">
      <c r="A2162" s="571"/>
      <c r="B2162" s="570" t="s">
        <v>1</v>
      </c>
      <c r="C2162" s="569" t="s">
        <v>336</v>
      </c>
      <c r="D2162" s="569" t="s">
        <v>31</v>
      </c>
      <c r="E2162" s="574">
        <v>0.15</v>
      </c>
      <c r="F2162" s="575">
        <f>VLOOKUP(B2162,'HSD PSPN,STR,ARS'!$C$6:F724,4,FALSE)</f>
        <v>100000</v>
      </c>
      <c r="G2162" s="1058">
        <f>E2162*F2162</f>
        <v>15000</v>
      </c>
      <c r="H2162" s="564"/>
    </row>
    <row r="2163" spans="1:8" s="270" customFormat="1">
      <c r="A2163" s="571"/>
      <c r="B2163" s="570" t="s">
        <v>4</v>
      </c>
      <c r="C2163" s="569" t="s">
        <v>339</v>
      </c>
      <c r="D2163" s="569" t="s">
        <v>31</v>
      </c>
      <c r="E2163" s="574">
        <v>1.4999999999999999E-2</v>
      </c>
      <c r="F2163" s="575">
        <f>VLOOKUP(B2163,'HSD PSPN,STR,ARS'!$C$6:F724,4,FALSE)</f>
        <v>200000</v>
      </c>
      <c r="G2163" s="1058">
        <f>E2163*F2163</f>
        <v>3000</v>
      </c>
      <c r="H2163" s="564"/>
    </row>
    <row r="2164" spans="1:8" s="270" customFormat="1">
      <c r="A2164" s="1157" t="s">
        <v>2171</v>
      </c>
      <c r="B2164" s="1157"/>
      <c r="C2164" s="1157"/>
      <c r="D2164" s="1157"/>
      <c r="E2164" s="1157"/>
      <c r="F2164" s="1157"/>
      <c r="G2164" s="1059">
        <f>SUM(G2161:G2163)</f>
        <v>18000</v>
      </c>
      <c r="H2164" s="564"/>
    </row>
    <row r="2165" spans="1:8" s="270" customFormat="1">
      <c r="A2165" s="569" t="s">
        <v>19</v>
      </c>
      <c r="B2165" s="570" t="s">
        <v>5</v>
      </c>
      <c r="C2165" s="571"/>
      <c r="D2165" s="571"/>
      <c r="E2165" s="1057"/>
      <c r="F2165" s="575"/>
      <c r="G2165" s="1058"/>
      <c r="H2165" s="564"/>
    </row>
    <row r="2166" spans="1:8" s="270" customFormat="1">
      <c r="A2166" s="1157" t="s">
        <v>2176</v>
      </c>
      <c r="B2166" s="1157"/>
      <c r="C2166" s="1157"/>
      <c r="D2166" s="1157"/>
      <c r="E2166" s="1157"/>
      <c r="F2166" s="1157"/>
      <c r="G2166" s="1058"/>
      <c r="H2166" s="564"/>
    </row>
    <row r="2167" spans="1:8" s="270" customFormat="1">
      <c r="A2167" s="569" t="s">
        <v>20</v>
      </c>
      <c r="B2167" s="570" t="s">
        <v>181</v>
      </c>
      <c r="C2167" s="571"/>
      <c r="D2167" s="571"/>
      <c r="E2167" s="1057"/>
      <c r="F2167" s="575"/>
      <c r="G2167" s="1058"/>
      <c r="H2167" s="564"/>
    </row>
    <row r="2168" spans="1:8" s="270" customFormat="1">
      <c r="A2168" s="569"/>
      <c r="B2168" s="570" t="s">
        <v>3996</v>
      </c>
      <c r="C2168" s="571"/>
      <c r="D2168" s="571" t="s">
        <v>275</v>
      </c>
      <c r="E2168" s="1057">
        <v>1.4999999999999999E-2</v>
      </c>
      <c r="F2168" s="575">
        <f>VLOOKUP(B2168,'HSD PSPN,STR,ARS'!$C$6:F724,4,FALSE)</f>
        <v>10000</v>
      </c>
      <c r="G2168" s="1058">
        <f>E2168*F2168</f>
        <v>150</v>
      </c>
      <c r="H2168" s="564"/>
    </row>
    <row r="2169" spans="1:8" s="270" customFormat="1">
      <c r="A2169" s="1156" t="s">
        <v>2180</v>
      </c>
      <c r="B2169" s="1156"/>
      <c r="C2169" s="1156"/>
      <c r="D2169" s="1156"/>
      <c r="E2169" s="1156"/>
      <c r="F2169" s="1156"/>
      <c r="G2169" s="1060">
        <f>SUM(G2168:G2168)</f>
        <v>150</v>
      </c>
    </row>
    <row r="2170" spans="1:8" s="270" customFormat="1">
      <c r="A2170" s="1061" t="s">
        <v>21</v>
      </c>
      <c r="B2170" s="1155" t="s">
        <v>1111</v>
      </c>
      <c r="C2170" s="1155"/>
      <c r="D2170" s="1155"/>
      <c r="E2170" s="1155"/>
      <c r="F2170" s="1155"/>
      <c r="G2170" s="1062">
        <f>SUM(G2161:G2169)/2</f>
        <v>18150</v>
      </c>
    </row>
    <row r="2171" spans="1:8" s="270" customFormat="1">
      <c r="A2171" s="1061" t="s">
        <v>22</v>
      </c>
      <c r="B2171" s="1155" t="s">
        <v>1112</v>
      </c>
      <c r="C2171" s="1155"/>
      <c r="D2171" s="1155"/>
      <c r="E2171" s="1155"/>
      <c r="F2171" s="1063">
        <v>0.1</v>
      </c>
      <c r="G2171" s="1062">
        <f>G2170*F2171</f>
        <v>1815</v>
      </c>
    </row>
    <row r="2172" spans="1:8" s="270" customFormat="1">
      <c r="A2172" s="1061" t="s">
        <v>23</v>
      </c>
      <c r="B2172" s="1155" t="s">
        <v>184</v>
      </c>
      <c r="C2172" s="1155"/>
      <c r="D2172" s="1155"/>
      <c r="E2172" s="1155"/>
      <c r="F2172" s="1155"/>
      <c r="G2172" s="1062">
        <f>G2170+G2171</f>
        <v>19965</v>
      </c>
    </row>
    <row r="2173" spans="1:8" s="226" customFormat="1">
      <c r="A2173" s="248"/>
      <c r="B2173" s="249"/>
      <c r="C2173" s="240"/>
      <c r="D2173" s="240"/>
      <c r="E2173" s="250"/>
      <c r="F2173" s="242"/>
      <c r="G2173" s="396"/>
      <c r="H2173" s="222"/>
    </row>
    <row r="2174" spans="1:8" s="226" customFormat="1">
      <c r="A2174" s="362" t="s">
        <v>754</v>
      </c>
      <c r="B2174" s="239" t="s">
        <v>755</v>
      </c>
      <c r="C2174" s="240"/>
      <c r="D2174" s="240"/>
      <c r="E2174" s="241"/>
      <c r="F2174" s="242"/>
      <c r="G2174" s="396"/>
      <c r="H2174" s="222"/>
    </row>
    <row r="2175" spans="1:8" ht="30">
      <c r="A2175" s="317" t="s">
        <v>73</v>
      </c>
      <c r="B2175" s="317" t="s">
        <v>74</v>
      </c>
      <c r="C2175" s="317" t="s">
        <v>166</v>
      </c>
      <c r="D2175" s="317" t="s">
        <v>78</v>
      </c>
      <c r="E2175" s="317" t="s">
        <v>167</v>
      </c>
      <c r="F2175" s="317" t="s">
        <v>168</v>
      </c>
      <c r="G2175" s="397" t="s">
        <v>169</v>
      </c>
      <c r="H2175" s="218"/>
    </row>
    <row r="2176" spans="1:8">
      <c r="A2176" s="261" t="s">
        <v>17</v>
      </c>
      <c r="B2176" s="243" t="s">
        <v>170</v>
      </c>
      <c r="E2176" s="252"/>
      <c r="F2176" s="253"/>
      <c r="G2176" s="394"/>
      <c r="H2176" s="218"/>
    </row>
    <row r="2177" spans="1:8">
      <c r="B2177" s="243" t="s">
        <v>1</v>
      </c>
      <c r="C2177" s="261" t="s">
        <v>336</v>
      </c>
      <c r="D2177" s="261" t="s">
        <v>31</v>
      </c>
      <c r="E2177" s="262">
        <v>8.8999999999999996E-2</v>
      </c>
      <c r="F2177" s="253">
        <f>VLOOKUP(B2177,'HSD PSPN,STR,ARS'!$C$6:F724,4,FALSE)</f>
        <v>100000</v>
      </c>
      <c r="G2177" s="394">
        <f>E2177*F2177</f>
        <v>8900</v>
      </c>
      <c r="H2177" s="218"/>
    </row>
    <row r="2178" spans="1:8">
      <c r="B2178" s="243" t="s">
        <v>756</v>
      </c>
      <c r="C2178" s="261" t="s">
        <v>337</v>
      </c>
      <c r="D2178" s="261" t="s">
        <v>31</v>
      </c>
      <c r="E2178" s="262">
        <v>2.1999999999999999E-2</v>
      </c>
      <c r="F2178" s="253">
        <f>VLOOKUP(B2178,'HSD PSPN,STR,ARS'!$C$6:F724,4,FALSE)</f>
        <v>150000</v>
      </c>
      <c r="G2178" s="394">
        <f>E2178*F2178</f>
        <v>3300</v>
      </c>
      <c r="H2178" s="218"/>
    </row>
    <row r="2179" spans="1:8">
      <c r="B2179" s="243" t="s">
        <v>3</v>
      </c>
      <c r="C2179" s="261" t="s">
        <v>338</v>
      </c>
      <c r="D2179" s="261" t="s">
        <v>31</v>
      </c>
      <c r="E2179" s="262">
        <v>2E-3</v>
      </c>
      <c r="F2179" s="253">
        <f>VLOOKUP(B2179,'HSD PSPN,STR,ARS'!$C$6:F724,4,FALSE)</f>
        <v>150000</v>
      </c>
      <c r="G2179" s="394">
        <f>E2179*F2179</f>
        <v>300</v>
      </c>
      <c r="H2179" s="218"/>
    </row>
    <row r="2180" spans="1:8">
      <c r="B2180" s="243" t="s">
        <v>4</v>
      </c>
      <c r="C2180" s="261" t="s">
        <v>339</v>
      </c>
      <c r="D2180" s="261" t="s">
        <v>31</v>
      </c>
      <c r="E2180" s="262">
        <v>1E-3</v>
      </c>
      <c r="F2180" s="253">
        <f>VLOOKUP(B2180,'HSD PSPN,STR,ARS'!$C$6:F724,4,FALSE)</f>
        <v>200000</v>
      </c>
      <c r="G2180" s="394">
        <f>E2180*F2180</f>
        <v>200</v>
      </c>
      <c r="H2180" s="218"/>
    </row>
    <row r="2181" spans="1:8">
      <c r="A2181" s="1144" t="s">
        <v>2171</v>
      </c>
      <c r="B2181" s="1144"/>
      <c r="C2181" s="1144"/>
      <c r="D2181" s="1144"/>
      <c r="E2181" s="1144"/>
      <c r="F2181" s="1144"/>
      <c r="G2181" s="398">
        <f>SUM(G2177:G2180)</f>
        <v>12700</v>
      </c>
      <c r="H2181" s="218"/>
    </row>
    <row r="2182" spans="1:8">
      <c r="A2182" s="261" t="s">
        <v>19</v>
      </c>
      <c r="B2182" s="243" t="s">
        <v>5</v>
      </c>
      <c r="E2182" s="252"/>
      <c r="F2182" s="253"/>
      <c r="G2182" s="394"/>
      <c r="H2182" s="218"/>
    </row>
    <row r="2183" spans="1:8">
      <c r="A2183" s="1144" t="s">
        <v>2176</v>
      </c>
      <c r="B2183" s="1144"/>
      <c r="C2183" s="1144"/>
      <c r="D2183" s="1144"/>
      <c r="E2183" s="1144"/>
      <c r="F2183" s="1144"/>
      <c r="G2183" s="394"/>
      <c r="H2183" s="218"/>
    </row>
    <row r="2184" spans="1:8">
      <c r="A2184" s="261" t="s">
        <v>20</v>
      </c>
      <c r="B2184" s="243" t="s">
        <v>181</v>
      </c>
      <c r="E2184" s="252"/>
      <c r="F2184" s="253"/>
      <c r="G2184" s="394"/>
      <c r="H2184" s="218"/>
    </row>
    <row r="2185" spans="1:8">
      <c r="A2185" s="261"/>
      <c r="B2185" s="243"/>
      <c r="E2185" s="252"/>
      <c r="F2185" s="253"/>
      <c r="G2185" s="394"/>
      <c r="H2185" s="218"/>
    </row>
    <row r="2186" spans="1:8">
      <c r="A2186" s="1146" t="s">
        <v>2180</v>
      </c>
      <c r="B2186" s="1146"/>
      <c r="C2186" s="1146"/>
      <c r="D2186" s="1146"/>
      <c r="E2186" s="1146"/>
      <c r="F2186" s="1146"/>
      <c r="G2186" s="395">
        <f>SUM(G2185)</f>
        <v>0</v>
      </c>
    </row>
    <row r="2187" spans="1:8">
      <c r="A2187" s="375" t="s">
        <v>21</v>
      </c>
      <c r="B2187" s="1145" t="s">
        <v>1111</v>
      </c>
      <c r="C2187" s="1145"/>
      <c r="D2187" s="1145"/>
      <c r="E2187" s="1145"/>
      <c r="F2187" s="1145"/>
      <c r="G2187" s="395">
        <f>SUM(G2176:G2186)/2</f>
        <v>12700</v>
      </c>
    </row>
    <row r="2188" spans="1:8">
      <c r="A2188" s="375" t="s">
        <v>22</v>
      </c>
      <c r="B2188" s="1145" t="s">
        <v>1112</v>
      </c>
      <c r="C2188" s="1145"/>
      <c r="D2188" s="1145"/>
      <c r="E2188" s="1145"/>
      <c r="F2188" s="376">
        <v>0.1</v>
      </c>
      <c r="G2188" s="395">
        <f>G2187*F2188</f>
        <v>1270</v>
      </c>
    </row>
    <row r="2189" spans="1:8">
      <c r="A2189" s="375" t="s">
        <v>23</v>
      </c>
      <c r="B2189" s="1145" t="s">
        <v>184</v>
      </c>
      <c r="C2189" s="1145"/>
      <c r="D2189" s="1145"/>
      <c r="E2189" s="1145"/>
      <c r="F2189" s="1145"/>
      <c r="G2189" s="395">
        <f>G2187+G2188</f>
        <v>13970</v>
      </c>
    </row>
    <row r="2190" spans="1:8" s="226" customFormat="1">
      <c r="A2190" s="248"/>
      <c r="B2190" s="249"/>
      <c r="C2190" s="240"/>
      <c r="D2190" s="240"/>
      <c r="E2190" s="250"/>
      <c r="F2190" s="242"/>
      <c r="G2190" s="396"/>
      <c r="H2190" s="222"/>
    </row>
    <row r="2191" spans="1:8" s="226" customFormat="1">
      <c r="A2191" s="362" t="s">
        <v>757</v>
      </c>
      <c r="B2191" s="239" t="s">
        <v>758</v>
      </c>
      <c r="C2191" s="240"/>
      <c r="D2191" s="240"/>
      <c r="E2191" s="241"/>
      <c r="F2191" s="242"/>
      <c r="G2191" s="396"/>
      <c r="H2191" s="222"/>
    </row>
    <row r="2192" spans="1:8" ht="30">
      <c r="A2192" s="317" t="s">
        <v>73</v>
      </c>
      <c r="B2192" s="317" t="s">
        <v>74</v>
      </c>
      <c r="C2192" s="317" t="s">
        <v>166</v>
      </c>
      <c r="D2192" s="317" t="s">
        <v>78</v>
      </c>
      <c r="E2192" s="317" t="s">
        <v>167</v>
      </c>
      <c r="F2192" s="317" t="s">
        <v>168</v>
      </c>
      <c r="G2192" s="397" t="s">
        <v>169</v>
      </c>
      <c r="H2192" s="218"/>
    </row>
    <row r="2193" spans="1:8">
      <c r="A2193" s="261" t="s">
        <v>17</v>
      </c>
      <c r="B2193" s="243" t="s">
        <v>170</v>
      </c>
      <c r="E2193" s="252"/>
      <c r="F2193" s="253"/>
      <c r="G2193" s="394"/>
      <c r="H2193" s="218"/>
    </row>
    <row r="2194" spans="1:8">
      <c r="B2194" s="243" t="s">
        <v>1</v>
      </c>
      <c r="C2194" s="261" t="s">
        <v>336</v>
      </c>
      <c r="D2194" s="261" t="s">
        <v>31</v>
      </c>
      <c r="E2194" s="349">
        <v>11.9206</v>
      </c>
      <c r="F2194" s="253">
        <f>VLOOKUP(B2194,'HSD PSPN,STR,ARS'!$C$6:F724,4,FALSE)</f>
        <v>100000</v>
      </c>
      <c r="G2194" s="394">
        <f>E2194*F2194</f>
        <v>1192060</v>
      </c>
      <c r="H2194" s="218"/>
    </row>
    <row r="2195" spans="1:8">
      <c r="B2195" s="243" t="s">
        <v>756</v>
      </c>
      <c r="C2195" s="261" t="s">
        <v>337</v>
      </c>
      <c r="D2195" s="261" t="s">
        <v>31</v>
      </c>
      <c r="E2195" s="349">
        <v>1.9867699999999999</v>
      </c>
      <c r="F2195" s="253">
        <f>VLOOKUP(B2195,'HSD PSPN,STR,ARS'!$C$6:F724,4,FALSE)</f>
        <v>150000</v>
      </c>
      <c r="G2195" s="394">
        <f>E2195*F2195</f>
        <v>298015.5</v>
      </c>
      <c r="H2195" s="218"/>
    </row>
    <row r="2196" spans="1:8">
      <c r="B2196" s="243" t="s">
        <v>3</v>
      </c>
      <c r="C2196" s="261" t="s">
        <v>338</v>
      </c>
      <c r="D2196" s="261" t="s">
        <v>31</v>
      </c>
      <c r="E2196" s="349">
        <v>0.19868</v>
      </c>
      <c r="F2196" s="253">
        <f>VLOOKUP(B2196,'HSD PSPN,STR,ARS'!$C$6:F724,4,FALSE)</f>
        <v>150000</v>
      </c>
      <c r="G2196" s="394">
        <f>E2196*F2196</f>
        <v>29802</v>
      </c>
      <c r="H2196" s="218"/>
    </row>
    <row r="2197" spans="1:8">
      <c r="B2197" s="243" t="s">
        <v>4</v>
      </c>
      <c r="C2197" s="261" t="s">
        <v>339</v>
      </c>
      <c r="D2197" s="261" t="s">
        <v>31</v>
      </c>
      <c r="E2197" s="349">
        <v>6.6229999999999997E-2</v>
      </c>
      <c r="F2197" s="253">
        <f>VLOOKUP(B2197,'HSD PSPN,STR,ARS'!$C$6:F724,4,FALSE)</f>
        <v>200000</v>
      </c>
      <c r="G2197" s="394">
        <f>E2197*F2197</f>
        <v>13246</v>
      </c>
      <c r="H2197" s="218"/>
    </row>
    <row r="2198" spans="1:8">
      <c r="A2198" s="1144" t="s">
        <v>2171</v>
      </c>
      <c r="B2198" s="1144"/>
      <c r="C2198" s="1144"/>
      <c r="D2198" s="1144"/>
      <c r="E2198" s="1144"/>
      <c r="F2198" s="1144"/>
      <c r="G2198" s="398">
        <f>SUM(G2193:G2197)</f>
        <v>1533123.5</v>
      </c>
      <c r="H2198" s="218"/>
    </row>
    <row r="2199" spans="1:8">
      <c r="A2199" s="261" t="s">
        <v>19</v>
      </c>
      <c r="B2199" s="243" t="s">
        <v>5</v>
      </c>
      <c r="E2199" s="252"/>
      <c r="F2199" s="253"/>
      <c r="G2199" s="394"/>
      <c r="H2199" s="218"/>
    </row>
    <row r="2200" spans="1:8">
      <c r="A2200" s="1144" t="s">
        <v>2176</v>
      </c>
      <c r="B2200" s="1144"/>
      <c r="C2200" s="1144"/>
      <c r="D2200" s="1144"/>
      <c r="E2200" s="1144"/>
      <c r="F2200" s="1144"/>
      <c r="G2200" s="394"/>
      <c r="H2200" s="218"/>
    </row>
    <row r="2201" spans="1:8">
      <c r="A2201" s="261" t="s">
        <v>20</v>
      </c>
      <c r="B2201" s="243" t="s">
        <v>181</v>
      </c>
      <c r="E2201" s="252"/>
      <c r="F2201" s="253"/>
      <c r="G2201" s="394"/>
      <c r="H2201" s="218"/>
    </row>
    <row r="2202" spans="1:8">
      <c r="A2202" s="261"/>
      <c r="B2202" s="243" t="s">
        <v>759</v>
      </c>
      <c r="D2202" s="244" t="s">
        <v>275</v>
      </c>
      <c r="E2202" s="252">
        <v>0.55930000000000002</v>
      </c>
      <c r="F2202" s="253">
        <f>VLOOKUP(B2202,'HSD PSPN,STR,ARS'!$C$6:F724,4,FALSE)</f>
        <v>10000</v>
      </c>
      <c r="G2202" s="394">
        <f>E2202*F2202</f>
        <v>5593</v>
      </c>
      <c r="H2202" s="218"/>
    </row>
    <row r="2203" spans="1:8">
      <c r="A2203" s="261"/>
      <c r="B2203" s="243" t="s">
        <v>725</v>
      </c>
      <c r="D2203" s="244" t="s">
        <v>275</v>
      </c>
      <c r="E2203" s="252">
        <v>0.55930000000000002</v>
      </c>
      <c r="F2203" s="253">
        <f>VLOOKUP(B2203,'HSD PSPN,STR,ARS'!$C$6:F3621,4,FALSE)</f>
        <v>10000</v>
      </c>
      <c r="G2203" s="394">
        <f>E2203*F2203</f>
        <v>5593</v>
      </c>
      <c r="H2203" s="218"/>
    </row>
    <row r="2204" spans="1:8">
      <c r="A2204" s="1146" t="s">
        <v>2180</v>
      </c>
      <c r="B2204" s="1146"/>
      <c r="C2204" s="1146"/>
      <c r="D2204" s="1146"/>
      <c r="E2204" s="1146"/>
      <c r="F2204" s="1146"/>
      <c r="G2204" s="399">
        <f>SUM(G2202:G2203)</f>
        <v>11186</v>
      </c>
    </row>
    <row r="2205" spans="1:8">
      <c r="A2205" s="375" t="s">
        <v>21</v>
      </c>
      <c r="B2205" s="1145" t="s">
        <v>1111</v>
      </c>
      <c r="C2205" s="1145"/>
      <c r="D2205" s="1145"/>
      <c r="E2205" s="1145"/>
      <c r="F2205" s="1145"/>
      <c r="G2205" s="395">
        <f>SUM(G2193:G2204)/2</f>
        <v>1544309.5</v>
      </c>
    </row>
    <row r="2206" spans="1:8">
      <c r="A2206" s="375" t="s">
        <v>22</v>
      </c>
      <c r="B2206" s="1145" t="s">
        <v>1112</v>
      </c>
      <c r="C2206" s="1145"/>
      <c r="D2206" s="1145"/>
      <c r="E2206" s="1145"/>
      <c r="F2206" s="376">
        <v>0.1</v>
      </c>
      <c r="G2206" s="395">
        <f>G2205*F2206</f>
        <v>154430.95000000001</v>
      </c>
    </row>
    <row r="2207" spans="1:8">
      <c r="A2207" s="375" t="s">
        <v>23</v>
      </c>
      <c r="B2207" s="1145" t="s">
        <v>184</v>
      </c>
      <c r="C2207" s="1145"/>
      <c r="D2207" s="1145"/>
      <c r="E2207" s="1145"/>
      <c r="F2207" s="1145"/>
      <c r="G2207" s="395">
        <f>G2205+G2206</f>
        <v>1698740.45</v>
      </c>
    </row>
    <row r="2208" spans="1:8" s="226" customFormat="1">
      <c r="A2208" s="248"/>
      <c r="B2208" s="249"/>
      <c r="C2208" s="240"/>
      <c r="D2208" s="240"/>
      <c r="E2208" s="250"/>
      <c r="F2208" s="242"/>
      <c r="G2208" s="396"/>
      <c r="H2208" s="222"/>
    </row>
    <row r="2209" spans="1:8" s="226" customFormat="1">
      <c r="A2209" s="362" t="s">
        <v>761</v>
      </c>
      <c r="B2209" s="239" t="s">
        <v>760</v>
      </c>
      <c r="C2209" s="240"/>
      <c r="D2209" s="240"/>
      <c r="E2209" s="241"/>
      <c r="F2209" s="242"/>
      <c r="G2209" s="396"/>
      <c r="H2209" s="222"/>
    </row>
    <row r="2210" spans="1:8" ht="30">
      <c r="A2210" s="317" t="s">
        <v>73</v>
      </c>
      <c r="B2210" s="317" t="s">
        <v>74</v>
      </c>
      <c r="C2210" s="317" t="s">
        <v>166</v>
      </c>
      <c r="D2210" s="317" t="s">
        <v>78</v>
      </c>
      <c r="E2210" s="317" t="s">
        <v>167</v>
      </c>
      <c r="F2210" s="317" t="s">
        <v>168</v>
      </c>
      <c r="G2210" s="397" t="s">
        <v>169</v>
      </c>
      <c r="H2210" s="218"/>
    </row>
    <row r="2211" spans="1:8">
      <c r="A2211" s="261" t="s">
        <v>17</v>
      </c>
      <c r="B2211" s="243" t="s">
        <v>170</v>
      </c>
      <c r="E2211" s="252"/>
      <c r="F2211" s="253"/>
      <c r="G2211" s="394"/>
      <c r="H2211" s="218"/>
    </row>
    <row r="2212" spans="1:8">
      <c r="B2212" s="243" t="s">
        <v>1</v>
      </c>
      <c r="C2212" s="261" t="s">
        <v>336</v>
      </c>
      <c r="D2212" s="261" t="s">
        <v>31</v>
      </c>
      <c r="E2212" s="349">
        <v>10.728540000000001</v>
      </c>
      <c r="F2212" s="253">
        <f>VLOOKUP(B2212,'HSD PSPN,STR,ARS'!$C$6:F724,4,FALSE)</f>
        <v>100000</v>
      </c>
      <c r="G2212" s="394">
        <f>E2212*F2212</f>
        <v>1072854</v>
      </c>
      <c r="H2212" s="218"/>
    </row>
    <row r="2213" spans="1:8">
      <c r="B2213" s="243" t="s">
        <v>756</v>
      </c>
      <c r="C2213" s="261" t="s">
        <v>337</v>
      </c>
      <c r="D2213" s="261" t="s">
        <v>31</v>
      </c>
      <c r="E2213" s="349">
        <v>1.78809</v>
      </c>
      <c r="F2213" s="253">
        <f>VLOOKUP(B2213,'HSD PSPN,STR,ARS'!$C$6:F724,4,FALSE)</f>
        <v>150000</v>
      </c>
      <c r="G2213" s="394">
        <f>E2213*F2213</f>
        <v>268213.5</v>
      </c>
      <c r="H2213" s="218"/>
    </row>
    <row r="2214" spans="1:8">
      <c r="B2214" s="243" t="s">
        <v>3</v>
      </c>
      <c r="C2214" s="261" t="s">
        <v>338</v>
      </c>
      <c r="D2214" s="261" t="s">
        <v>31</v>
      </c>
      <c r="E2214" s="349">
        <v>0.17881</v>
      </c>
      <c r="F2214" s="253">
        <f>VLOOKUP(B2214,'HSD PSPN,STR,ARS'!$C$6:F724,4,FALSE)</f>
        <v>150000</v>
      </c>
      <c r="G2214" s="394">
        <f>E2214*F2214</f>
        <v>26821.5</v>
      </c>
      <c r="H2214" s="218"/>
    </row>
    <row r="2215" spans="1:8">
      <c r="B2215" s="243" t="s">
        <v>4</v>
      </c>
      <c r="C2215" s="261" t="s">
        <v>339</v>
      </c>
      <c r="D2215" s="261" t="s">
        <v>31</v>
      </c>
      <c r="E2215" s="349">
        <v>0.06</v>
      </c>
      <c r="F2215" s="253">
        <f>VLOOKUP(B2215,'HSD PSPN,STR,ARS'!$C$6:F724,4,FALSE)</f>
        <v>200000</v>
      </c>
      <c r="G2215" s="394">
        <f>E2215*F2215</f>
        <v>12000</v>
      </c>
      <c r="H2215" s="218"/>
    </row>
    <row r="2216" spans="1:8">
      <c r="A2216" s="1144" t="s">
        <v>2171</v>
      </c>
      <c r="B2216" s="1144"/>
      <c r="C2216" s="1144"/>
      <c r="D2216" s="1144"/>
      <c r="E2216" s="1144"/>
      <c r="F2216" s="1144"/>
      <c r="G2216" s="398">
        <f>SUM(G2211:G2215)</f>
        <v>1379889</v>
      </c>
      <c r="H2216" s="218"/>
    </row>
    <row r="2217" spans="1:8">
      <c r="A2217" s="261" t="s">
        <v>19</v>
      </c>
      <c r="B2217" s="243" t="s">
        <v>5</v>
      </c>
      <c r="E2217" s="252"/>
      <c r="F2217" s="253"/>
      <c r="G2217" s="394"/>
      <c r="H2217" s="218"/>
    </row>
    <row r="2218" spans="1:8">
      <c r="A2218" s="1144" t="s">
        <v>2176</v>
      </c>
      <c r="B2218" s="1144"/>
      <c r="C2218" s="1144"/>
      <c r="D2218" s="1144"/>
      <c r="E2218" s="1144"/>
      <c r="F2218" s="1144"/>
      <c r="G2218" s="394"/>
      <c r="H2218" s="218"/>
    </row>
    <row r="2219" spans="1:8">
      <c r="A2219" s="261" t="s">
        <v>20</v>
      </c>
      <c r="B2219" s="243" t="s">
        <v>181</v>
      </c>
      <c r="E2219" s="252"/>
      <c r="F2219" s="253"/>
      <c r="G2219" s="394"/>
      <c r="H2219" s="218"/>
    </row>
    <row r="2220" spans="1:8">
      <c r="A2220" s="261"/>
      <c r="B2220" s="243" t="s">
        <v>759</v>
      </c>
      <c r="D2220" s="244" t="s">
        <v>275</v>
      </c>
      <c r="E2220" s="252">
        <v>0.55930000000000002</v>
      </c>
      <c r="F2220" s="253">
        <f>VLOOKUP(B2220,'HSD PSPN,STR,ARS'!$C$6:F724,4,FALSE)</f>
        <v>10000</v>
      </c>
      <c r="G2220" s="394">
        <f>E2220*F2220</f>
        <v>5593</v>
      </c>
      <c r="H2220" s="218"/>
    </row>
    <row r="2221" spans="1:8">
      <c r="A2221" s="261"/>
      <c r="B2221" s="243" t="s">
        <v>725</v>
      </c>
      <c r="D2221" s="244" t="s">
        <v>275</v>
      </c>
      <c r="E2221" s="252">
        <v>0.55930000000000002</v>
      </c>
      <c r="F2221" s="253">
        <f>VLOOKUP(B2221,'HSD PSPN,STR,ARS'!$C$6:F3639,4,FALSE)</f>
        <v>10000</v>
      </c>
      <c r="G2221" s="394">
        <f>E2221*F2221</f>
        <v>5593</v>
      </c>
      <c r="H2221" s="218"/>
    </row>
    <row r="2222" spans="1:8">
      <c r="A2222" s="1146" t="s">
        <v>2180</v>
      </c>
      <c r="B2222" s="1146"/>
      <c r="C2222" s="1146"/>
      <c r="D2222" s="1146"/>
      <c r="E2222" s="1146"/>
      <c r="F2222" s="1146"/>
      <c r="G2222" s="399">
        <f>SUM(G2220:G2221)</f>
        <v>11186</v>
      </c>
    </row>
    <row r="2223" spans="1:8">
      <c r="A2223" s="375" t="s">
        <v>21</v>
      </c>
      <c r="B2223" s="1145" t="s">
        <v>1111</v>
      </c>
      <c r="C2223" s="1145"/>
      <c r="D2223" s="1145"/>
      <c r="E2223" s="1145"/>
      <c r="F2223" s="1145"/>
      <c r="G2223" s="395">
        <f>SUM(G2211:G2222)/2</f>
        <v>1391075</v>
      </c>
    </row>
    <row r="2224" spans="1:8">
      <c r="A2224" s="375" t="s">
        <v>22</v>
      </c>
      <c r="B2224" s="1145" t="s">
        <v>1112</v>
      </c>
      <c r="C2224" s="1145"/>
      <c r="D2224" s="1145"/>
      <c r="E2224" s="1145"/>
      <c r="F2224" s="376">
        <v>0.1</v>
      </c>
      <c r="G2224" s="395">
        <f>G2223*F2224</f>
        <v>139107.5</v>
      </c>
    </row>
    <row r="2225" spans="1:8">
      <c r="A2225" s="375" t="s">
        <v>23</v>
      </c>
      <c r="B2225" s="1145" t="s">
        <v>184</v>
      </c>
      <c r="C2225" s="1145"/>
      <c r="D2225" s="1145"/>
      <c r="E2225" s="1145"/>
      <c r="F2225" s="1145"/>
      <c r="G2225" s="395">
        <f>G2223+G2224</f>
        <v>1530182.5</v>
      </c>
    </row>
    <row r="2226" spans="1:8" s="226" customFormat="1">
      <c r="A2226" s="248"/>
      <c r="B2226" s="249"/>
      <c r="C2226" s="240"/>
      <c r="D2226" s="240"/>
      <c r="E2226" s="250"/>
      <c r="F2226" s="242"/>
      <c r="G2226" s="396"/>
      <c r="H2226" s="222"/>
    </row>
    <row r="2227" spans="1:8" s="1054" customFormat="1">
      <c r="A2227" s="1050" t="s">
        <v>762</v>
      </c>
      <c r="B2227" s="1051" t="s">
        <v>3897</v>
      </c>
      <c r="C2227" s="976"/>
      <c r="D2227" s="976"/>
      <c r="E2227" s="1037"/>
      <c r="F2227" s="1038"/>
      <c r="G2227" s="1052"/>
      <c r="H2227" s="1053"/>
    </row>
    <row r="2228" spans="1:8" s="270" customFormat="1" ht="30">
      <c r="A2228" s="1055" t="s">
        <v>73</v>
      </c>
      <c r="B2228" s="1055" t="s">
        <v>74</v>
      </c>
      <c r="C2228" s="1055" t="s">
        <v>166</v>
      </c>
      <c r="D2228" s="1055" t="s">
        <v>78</v>
      </c>
      <c r="E2228" s="1055" t="s">
        <v>167</v>
      </c>
      <c r="F2228" s="1055" t="s">
        <v>168</v>
      </c>
      <c r="G2228" s="1056" t="s">
        <v>169</v>
      </c>
      <c r="H2228" s="564"/>
    </row>
    <row r="2229" spans="1:8" s="270" customFormat="1">
      <c r="A2229" s="569" t="s">
        <v>17</v>
      </c>
      <c r="B2229" s="570" t="s">
        <v>170</v>
      </c>
      <c r="C2229" s="571"/>
      <c r="D2229" s="571"/>
      <c r="E2229" s="1057"/>
      <c r="F2229" s="575"/>
      <c r="G2229" s="1058"/>
      <c r="H2229" s="564"/>
    </row>
    <row r="2230" spans="1:8" s="270" customFormat="1">
      <c r="A2230" s="571"/>
      <c r="B2230" s="570" t="s">
        <v>1</v>
      </c>
      <c r="C2230" s="569" t="s">
        <v>336</v>
      </c>
      <c r="D2230" s="569" t="s">
        <v>31</v>
      </c>
      <c r="E2230" s="1064">
        <v>0.1</v>
      </c>
      <c r="F2230" s="575">
        <f>VLOOKUP(B2230,'HSD PSPN,STR,ARS'!$C$6:F724,4,FALSE)</f>
        <v>100000</v>
      </c>
      <c r="G2230" s="1058">
        <f>E2230*F2230</f>
        <v>10000</v>
      </c>
      <c r="H2230" s="564"/>
    </row>
    <row r="2231" spans="1:8" s="270" customFormat="1">
      <c r="A2231" s="571"/>
      <c r="B2231" s="570" t="s">
        <v>756</v>
      </c>
      <c r="C2231" s="569" t="s">
        <v>337</v>
      </c>
      <c r="D2231" s="569" t="s">
        <v>31</v>
      </c>
      <c r="E2231" s="1064">
        <v>3.3329999999999999E-2</v>
      </c>
      <c r="F2231" s="575">
        <f>VLOOKUP(B2231,'HSD PSPN,STR,ARS'!$C$6:F724,4,FALSE)</f>
        <v>150000</v>
      </c>
      <c r="G2231" s="1058">
        <f>E2231*F2231</f>
        <v>4999.5</v>
      </c>
      <c r="H2231" s="564"/>
    </row>
    <row r="2232" spans="1:8" s="270" customFormat="1">
      <c r="A2232" s="571"/>
      <c r="B2232" s="570" t="s">
        <v>3</v>
      </c>
      <c r="C2232" s="569" t="s">
        <v>338</v>
      </c>
      <c r="D2232" s="569" t="s">
        <v>31</v>
      </c>
      <c r="E2232" s="1064">
        <v>3.3300000000000001E-3</v>
      </c>
      <c r="F2232" s="575">
        <f>VLOOKUP(B2232,'HSD PSPN,STR,ARS'!$C$6:F724,4,FALSE)</f>
        <v>150000</v>
      </c>
      <c r="G2232" s="1058">
        <f>E2232*F2232</f>
        <v>499.5</v>
      </c>
      <c r="H2232" s="564"/>
    </row>
    <row r="2233" spans="1:8" s="270" customFormat="1">
      <c r="A2233" s="571"/>
      <c r="B2233" s="570" t="s">
        <v>4</v>
      </c>
      <c r="C2233" s="569" t="s">
        <v>339</v>
      </c>
      <c r="D2233" s="569" t="s">
        <v>31</v>
      </c>
      <c r="E2233" s="1064">
        <v>1.1100000000000001E-3</v>
      </c>
      <c r="F2233" s="575">
        <f>VLOOKUP(B2233,'HSD PSPN,STR,ARS'!$C$6:F724,4,FALSE)</f>
        <v>200000</v>
      </c>
      <c r="G2233" s="1058">
        <f>E2233*F2233</f>
        <v>222.00000000000003</v>
      </c>
      <c r="H2233" s="564"/>
    </row>
    <row r="2234" spans="1:8" s="270" customFormat="1">
      <c r="A2234" s="1157" t="s">
        <v>2171</v>
      </c>
      <c r="B2234" s="1157"/>
      <c r="C2234" s="1157"/>
      <c r="D2234" s="1157"/>
      <c r="E2234" s="1157"/>
      <c r="F2234" s="1157"/>
      <c r="G2234" s="1059">
        <f>SUM(G2229:G2233)</f>
        <v>15721</v>
      </c>
      <c r="H2234" s="564"/>
    </row>
    <row r="2235" spans="1:8" s="270" customFormat="1">
      <c r="A2235" s="569" t="s">
        <v>19</v>
      </c>
      <c r="B2235" s="570" t="s">
        <v>5</v>
      </c>
      <c r="C2235" s="571"/>
      <c r="D2235" s="571"/>
      <c r="E2235" s="1057"/>
      <c r="F2235" s="575"/>
      <c r="G2235" s="1058"/>
      <c r="H2235" s="564"/>
    </row>
    <row r="2236" spans="1:8" s="270" customFormat="1">
      <c r="A2236" s="1157" t="s">
        <v>2176</v>
      </c>
      <c r="B2236" s="1157"/>
      <c r="C2236" s="1157"/>
      <c r="D2236" s="1157"/>
      <c r="E2236" s="1157"/>
      <c r="F2236" s="1157"/>
      <c r="G2236" s="1058"/>
      <c r="H2236" s="564"/>
    </row>
    <row r="2237" spans="1:8" s="270" customFormat="1">
      <c r="A2237" s="569" t="s">
        <v>20</v>
      </c>
      <c r="B2237" s="570" t="s">
        <v>181</v>
      </c>
      <c r="C2237" s="571"/>
      <c r="D2237" s="571"/>
      <c r="E2237" s="1057"/>
      <c r="F2237" s="575"/>
      <c r="G2237" s="1058"/>
      <c r="H2237" s="564"/>
    </row>
    <row r="2238" spans="1:8" s="270" customFormat="1">
      <c r="A2238" s="569"/>
      <c r="B2238" s="1065" t="s">
        <v>3795</v>
      </c>
      <c r="C2238" s="571"/>
      <c r="D2238" s="571" t="s">
        <v>275</v>
      </c>
      <c r="E2238" s="1057">
        <v>3.3000000000000002E-2</v>
      </c>
      <c r="F2238" s="575">
        <f>VLOOKUP(B2238,'HSD PSPN,STR,ARS'!$C$6:F2003,4,FALSE)</f>
        <v>10000</v>
      </c>
      <c r="G2238" s="1058">
        <f>E2238*F2238</f>
        <v>330</v>
      </c>
      <c r="H2238" s="564"/>
    </row>
    <row r="2239" spans="1:8" s="270" customFormat="1">
      <c r="A2239" s="569"/>
      <c r="B2239" s="570"/>
      <c r="C2239" s="571"/>
      <c r="D2239" s="571"/>
      <c r="E2239" s="1057"/>
      <c r="F2239" s="575"/>
      <c r="G2239" s="1058"/>
      <c r="H2239" s="564"/>
    </row>
    <row r="2240" spans="1:8" s="270" customFormat="1">
      <c r="A2240" s="1156" t="s">
        <v>2180</v>
      </c>
      <c r="B2240" s="1156"/>
      <c r="C2240" s="1156"/>
      <c r="D2240" s="1156"/>
      <c r="E2240" s="1156"/>
      <c r="F2240" s="1156"/>
      <c r="G2240" s="1062">
        <f>SUM(G2238:G2239)</f>
        <v>330</v>
      </c>
    </row>
    <row r="2241" spans="1:8" s="270" customFormat="1">
      <c r="A2241" s="1061" t="s">
        <v>21</v>
      </c>
      <c r="B2241" s="1155" t="s">
        <v>1111</v>
      </c>
      <c r="C2241" s="1155"/>
      <c r="D2241" s="1155"/>
      <c r="E2241" s="1155"/>
      <c r="F2241" s="1155"/>
      <c r="G2241" s="1062">
        <f>SUM(G2229:G2240)/2</f>
        <v>16051</v>
      </c>
    </row>
    <row r="2242" spans="1:8" s="270" customFormat="1">
      <c r="A2242" s="1061" t="s">
        <v>22</v>
      </c>
      <c r="B2242" s="1155" t="s">
        <v>1112</v>
      </c>
      <c r="C2242" s="1155"/>
      <c r="D2242" s="1155"/>
      <c r="E2242" s="1155"/>
      <c r="F2242" s="1063">
        <v>0.1</v>
      </c>
      <c r="G2242" s="1062">
        <f>G2241*F2242</f>
        <v>1605.1000000000001</v>
      </c>
    </row>
    <row r="2243" spans="1:8" s="270" customFormat="1">
      <c r="A2243" s="1061" t="s">
        <v>23</v>
      </c>
      <c r="B2243" s="1155" t="s">
        <v>184</v>
      </c>
      <c r="C2243" s="1155"/>
      <c r="D2243" s="1155"/>
      <c r="E2243" s="1155"/>
      <c r="F2243" s="1155"/>
      <c r="G2243" s="1062">
        <f>G2241+G2242</f>
        <v>17656.099999999999</v>
      </c>
    </row>
    <row r="2244" spans="1:8" s="226" customFormat="1">
      <c r="A2244" s="248"/>
      <c r="B2244" s="249"/>
      <c r="C2244" s="240"/>
      <c r="D2244" s="240"/>
      <c r="E2244" s="250"/>
      <c r="F2244" s="242"/>
      <c r="G2244" s="396"/>
      <c r="H2244" s="222"/>
    </row>
    <row r="2245" spans="1:8" s="1054" customFormat="1">
      <c r="A2245" s="1050" t="s">
        <v>763</v>
      </c>
      <c r="B2245" s="1051" t="s">
        <v>3896</v>
      </c>
      <c r="C2245" s="976"/>
      <c r="D2245" s="976"/>
      <c r="E2245" s="1037"/>
      <c r="F2245" s="1038"/>
      <c r="G2245" s="1052"/>
      <c r="H2245" s="1053"/>
    </row>
    <row r="2246" spans="1:8" s="270" customFormat="1" ht="30">
      <c r="A2246" s="1055" t="s">
        <v>73</v>
      </c>
      <c r="B2246" s="1055" t="s">
        <v>74</v>
      </c>
      <c r="C2246" s="1055" t="s">
        <v>166</v>
      </c>
      <c r="D2246" s="1055" t="s">
        <v>78</v>
      </c>
      <c r="E2246" s="1055" t="s">
        <v>167</v>
      </c>
      <c r="F2246" s="1055" t="s">
        <v>168</v>
      </c>
      <c r="G2246" s="1056" t="s">
        <v>169</v>
      </c>
      <c r="H2246" s="564"/>
    </row>
    <row r="2247" spans="1:8" s="270" customFormat="1">
      <c r="A2247" s="569" t="s">
        <v>17</v>
      </c>
      <c r="B2247" s="570" t="s">
        <v>170</v>
      </c>
      <c r="C2247" s="571"/>
      <c r="D2247" s="571"/>
      <c r="E2247" s="1057"/>
      <c r="F2247" s="575"/>
      <c r="G2247" s="1058"/>
      <c r="H2247" s="564"/>
    </row>
    <row r="2248" spans="1:8" s="270" customFormat="1">
      <c r="A2248" s="571"/>
      <c r="B2248" s="570" t="s">
        <v>1</v>
      </c>
      <c r="C2248" s="569" t="s">
        <v>336</v>
      </c>
      <c r="D2248" s="569" t="s">
        <v>31</v>
      </c>
      <c r="E2248" s="1064">
        <v>0.2</v>
      </c>
      <c r="F2248" s="575">
        <f>VLOOKUP(B2248,'HSD PSPN,STR,ARS'!$C$6:F724,4,FALSE)</f>
        <v>100000</v>
      </c>
      <c r="G2248" s="1058">
        <f>E2248*F2248</f>
        <v>20000</v>
      </c>
      <c r="H2248" s="564"/>
    </row>
    <row r="2249" spans="1:8" s="270" customFormat="1">
      <c r="A2249" s="571"/>
      <c r="B2249" s="570" t="s">
        <v>756</v>
      </c>
      <c r="C2249" s="569" t="s">
        <v>337</v>
      </c>
      <c r="D2249" s="569" t="s">
        <v>31</v>
      </c>
      <c r="E2249" s="1064">
        <v>6.6669999999999993E-2</v>
      </c>
      <c r="F2249" s="575">
        <f>VLOOKUP(B2249,'HSD PSPN,STR,ARS'!$C$6:F724,4,FALSE)</f>
        <v>150000</v>
      </c>
      <c r="G2249" s="1058">
        <f>E2249*F2249</f>
        <v>10000.499999999998</v>
      </c>
      <c r="H2249" s="564"/>
    </row>
    <row r="2250" spans="1:8" s="270" customFormat="1">
      <c r="A2250" s="571"/>
      <c r="B2250" s="570" t="s">
        <v>3</v>
      </c>
      <c r="C2250" s="569" t="s">
        <v>338</v>
      </c>
      <c r="D2250" s="569" t="s">
        <v>31</v>
      </c>
      <c r="E2250" s="1064">
        <v>6.6699999999999997E-3</v>
      </c>
      <c r="F2250" s="575">
        <f>VLOOKUP(B2250,'HSD PSPN,STR,ARS'!$C$6:F724,4,FALSE)</f>
        <v>150000</v>
      </c>
      <c r="G2250" s="1058">
        <f>E2250*F2250</f>
        <v>1000.5</v>
      </c>
      <c r="H2250" s="564"/>
    </row>
    <row r="2251" spans="1:8" s="270" customFormat="1">
      <c r="A2251" s="571"/>
      <c r="B2251" s="570" t="s">
        <v>4</v>
      </c>
      <c r="C2251" s="569" t="s">
        <v>339</v>
      </c>
      <c r="D2251" s="569" t="s">
        <v>31</v>
      </c>
      <c r="E2251" s="1064">
        <v>2.2200000000000002E-3</v>
      </c>
      <c r="F2251" s="575">
        <f>VLOOKUP(B2251,'HSD PSPN,STR,ARS'!$C$6:F724,4,FALSE)</f>
        <v>200000</v>
      </c>
      <c r="G2251" s="1058">
        <f>E2251*F2251</f>
        <v>444.00000000000006</v>
      </c>
      <c r="H2251" s="564"/>
    </row>
    <row r="2252" spans="1:8" s="270" customFormat="1">
      <c r="A2252" s="1157" t="s">
        <v>2171</v>
      </c>
      <c r="B2252" s="1157"/>
      <c r="C2252" s="1157"/>
      <c r="D2252" s="1157"/>
      <c r="E2252" s="1157"/>
      <c r="F2252" s="1157"/>
      <c r="G2252" s="1059">
        <f>SUM(G2247:G2251)</f>
        <v>31445</v>
      </c>
      <c r="H2252" s="564"/>
    </row>
    <row r="2253" spans="1:8" s="270" customFormat="1">
      <c r="A2253" s="569" t="s">
        <v>19</v>
      </c>
      <c r="B2253" s="570" t="s">
        <v>5</v>
      </c>
      <c r="C2253" s="571"/>
      <c r="D2253" s="571"/>
      <c r="E2253" s="1057"/>
      <c r="F2253" s="575"/>
      <c r="G2253" s="1058"/>
      <c r="H2253" s="564"/>
    </row>
    <row r="2254" spans="1:8" s="270" customFormat="1">
      <c r="A2254" s="1157" t="s">
        <v>2176</v>
      </c>
      <c r="B2254" s="1157"/>
      <c r="C2254" s="1157"/>
      <c r="D2254" s="1157"/>
      <c r="E2254" s="1157"/>
      <c r="F2254" s="1157"/>
      <c r="G2254" s="1058"/>
      <c r="H2254" s="564"/>
    </row>
    <row r="2255" spans="1:8" s="270" customFormat="1">
      <c r="A2255" s="569" t="s">
        <v>20</v>
      </c>
      <c r="B2255" s="570" t="s">
        <v>181</v>
      </c>
      <c r="C2255" s="571"/>
      <c r="D2255" s="571"/>
      <c r="E2255" s="1057"/>
      <c r="F2255" s="575"/>
      <c r="G2255" s="1058"/>
      <c r="H2255" s="564"/>
    </row>
    <row r="2256" spans="1:8" s="270" customFormat="1" ht="30">
      <c r="A2256" s="569"/>
      <c r="B2256" s="1066" t="s">
        <v>3795</v>
      </c>
      <c r="C2256" s="571"/>
      <c r="D2256" s="571" t="s">
        <v>275</v>
      </c>
      <c r="E2256" s="1057">
        <v>6.7000000000000004E-2</v>
      </c>
      <c r="F2256" s="575">
        <f>VLOOKUP(B2256,'HSD PSPN,STR,ARS'!$C$6:F3674,4,FALSE)</f>
        <v>10000</v>
      </c>
      <c r="G2256" s="1058">
        <f>E2256*F2256</f>
        <v>670</v>
      </c>
      <c r="H2256" s="564"/>
    </row>
    <row r="2257" spans="1:8" s="270" customFormat="1">
      <c r="A2257" s="569"/>
      <c r="B2257" s="570"/>
      <c r="C2257" s="571"/>
      <c r="D2257" s="571"/>
      <c r="E2257" s="1057"/>
      <c r="F2257" s="575"/>
      <c r="G2257" s="1058"/>
      <c r="H2257" s="564"/>
    </row>
    <row r="2258" spans="1:8" s="270" customFormat="1">
      <c r="A2258" s="1156" t="s">
        <v>2180</v>
      </c>
      <c r="B2258" s="1156"/>
      <c r="C2258" s="1156"/>
      <c r="D2258" s="1156"/>
      <c r="E2258" s="1156"/>
      <c r="F2258" s="1156"/>
      <c r="G2258" s="1062">
        <f>SUM(G2256:G2257)</f>
        <v>670</v>
      </c>
    </row>
    <row r="2259" spans="1:8" s="270" customFormat="1">
      <c r="A2259" s="1061" t="s">
        <v>21</v>
      </c>
      <c r="B2259" s="1155" t="s">
        <v>1111</v>
      </c>
      <c r="C2259" s="1155"/>
      <c r="D2259" s="1155"/>
      <c r="E2259" s="1155"/>
      <c r="F2259" s="1155"/>
      <c r="G2259" s="1062">
        <f>SUM(G2247:G2258)/2</f>
        <v>32115</v>
      </c>
    </row>
    <row r="2260" spans="1:8" s="270" customFormat="1">
      <c r="A2260" s="1061" t="s">
        <v>22</v>
      </c>
      <c r="B2260" s="1155" t="s">
        <v>1112</v>
      </c>
      <c r="C2260" s="1155"/>
      <c r="D2260" s="1155"/>
      <c r="E2260" s="1155"/>
      <c r="F2260" s="1063">
        <v>0.1</v>
      </c>
      <c r="G2260" s="1062">
        <f>G2259*F2260</f>
        <v>3211.5</v>
      </c>
    </row>
    <row r="2261" spans="1:8" s="270" customFormat="1">
      <c r="A2261" s="1061" t="s">
        <v>23</v>
      </c>
      <c r="B2261" s="1155" t="s">
        <v>184</v>
      </c>
      <c r="C2261" s="1155"/>
      <c r="D2261" s="1155"/>
      <c r="E2261" s="1155"/>
      <c r="F2261" s="1155"/>
      <c r="G2261" s="1062">
        <f>G2259+G2260</f>
        <v>35326.5</v>
      </c>
    </row>
    <row r="2262" spans="1:8" s="226" customFormat="1">
      <c r="A2262" s="248"/>
      <c r="B2262" s="249"/>
      <c r="C2262" s="240"/>
      <c r="D2262" s="240"/>
      <c r="E2262" s="250"/>
      <c r="F2262" s="242"/>
      <c r="G2262" s="242"/>
      <c r="H2262" s="222"/>
    </row>
    <row r="2263" spans="1:8" s="587" customFormat="1">
      <c r="A2263" s="849" t="s">
        <v>3801</v>
      </c>
      <c r="B2263" s="957"/>
      <c r="C2263" s="957"/>
      <c r="D2263" s="957"/>
      <c r="E2263" s="957"/>
      <c r="F2263" s="957"/>
      <c r="G2263" s="957"/>
    </row>
    <row r="2264" spans="1:8" s="587" customFormat="1" ht="30">
      <c r="A2264" s="614" t="s">
        <v>73</v>
      </c>
      <c r="B2264" s="614" t="s">
        <v>74</v>
      </c>
      <c r="C2264" s="614" t="s">
        <v>166</v>
      </c>
      <c r="D2264" s="614" t="s">
        <v>78</v>
      </c>
      <c r="E2264" s="614" t="s">
        <v>167</v>
      </c>
      <c r="F2264" s="614" t="s">
        <v>168</v>
      </c>
      <c r="G2264" s="615" t="s">
        <v>169</v>
      </c>
    </row>
    <row r="2265" spans="1:8" s="587" customFormat="1">
      <c r="A2265" s="967" t="s">
        <v>17</v>
      </c>
      <c r="B2265" s="968" t="s">
        <v>2169</v>
      </c>
      <c r="C2265" s="1067"/>
      <c r="D2265" s="1067"/>
      <c r="E2265" s="1067"/>
      <c r="F2265" s="1067"/>
      <c r="G2265" s="1067"/>
    </row>
    <row r="2266" spans="1:8" s="587" customFormat="1">
      <c r="A2266" s="1067"/>
      <c r="B2266" s="968" t="s">
        <v>1</v>
      </c>
      <c r="C2266" s="1067"/>
      <c r="D2266" s="967" t="s">
        <v>31</v>
      </c>
      <c r="E2266" s="968" t="s">
        <v>1236</v>
      </c>
      <c r="F2266" s="620">
        <f>VLOOKUP(B2266,'HSD PSPN,STR,ARS'!$C$6:F742,4,FALSE)</f>
        <v>100000</v>
      </c>
      <c r="G2266" s="621">
        <f t="shared" ref="G2266:G2269" si="12">E2266*F2266</f>
        <v>4000</v>
      </c>
    </row>
    <row r="2267" spans="1:8" s="587" customFormat="1">
      <c r="A2267" s="1067"/>
      <c r="B2267" s="968" t="s">
        <v>32</v>
      </c>
      <c r="C2267" s="1067"/>
      <c r="D2267" s="967" t="s">
        <v>31</v>
      </c>
      <c r="E2267" s="968" t="s">
        <v>1236</v>
      </c>
      <c r="F2267" s="620">
        <f>VLOOKUP(B2267,'HSD PSPN,STR,ARS'!$C$6:F743,4,FALSE)</f>
        <v>150000</v>
      </c>
      <c r="G2267" s="621">
        <f t="shared" si="12"/>
        <v>6000</v>
      </c>
    </row>
    <row r="2268" spans="1:8" s="587" customFormat="1">
      <c r="A2268" s="1067"/>
      <c r="B2268" s="968" t="s">
        <v>3</v>
      </c>
      <c r="C2268" s="1067"/>
      <c r="D2268" s="967" t="s">
        <v>31</v>
      </c>
      <c r="E2268" s="968" t="s">
        <v>1237</v>
      </c>
      <c r="F2268" s="620">
        <f>VLOOKUP(B2268,'HSD PSPN,STR,ARS'!$C$6:F744,4,FALSE)</f>
        <v>150000</v>
      </c>
      <c r="G2268" s="621">
        <f t="shared" si="12"/>
        <v>600</v>
      </c>
    </row>
    <row r="2269" spans="1:8" s="587" customFormat="1">
      <c r="A2269" s="1067"/>
      <c r="B2269" s="968" t="s">
        <v>4</v>
      </c>
      <c r="C2269" s="1067"/>
      <c r="D2269" s="967" t="s">
        <v>31</v>
      </c>
      <c r="E2269" s="968" t="s">
        <v>1238</v>
      </c>
      <c r="F2269" s="620">
        <f>VLOOKUP(B2269,'HSD PSPN,STR,ARS'!$C$6:F745,4,FALSE)</f>
        <v>200000</v>
      </c>
      <c r="G2269" s="621">
        <f t="shared" si="12"/>
        <v>260</v>
      </c>
    </row>
    <row r="2270" spans="1:8" s="587" customFormat="1">
      <c r="A2270" s="1142" t="s">
        <v>2171</v>
      </c>
      <c r="B2270" s="1142"/>
      <c r="C2270" s="1142"/>
      <c r="D2270" s="1142"/>
      <c r="E2270" s="1142"/>
      <c r="F2270" s="1142"/>
      <c r="G2270" s="623">
        <f>SUM(G2265:G2269)</f>
        <v>10860</v>
      </c>
    </row>
    <row r="2271" spans="1:8" s="587" customFormat="1">
      <c r="A2271" s="967" t="s">
        <v>19</v>
      </c>
      <c r="B2271" s="968" t="s">
        <v>2172</v>
      </c>
      <c r="C2271" s="1067"/>
      <c r="D2271" s="1067"/>
      <c r="E2271" s="1067"/>
      <c r="F2271" s="1067"/>
      <c r="G2271" s="1067"/>
    </row>
    <row r="2272" spans="1:8" s="587" customFormat="1">
      <c r="A2272" s="1142" t="s">
        <v>2176</v>
      </c>
      <c r="B2272" s="1142"/>
      <c r="C2272" s="1142"/>
      <c r="D2272" s="1142"/>
      <c r="E2272" s="1142"/>
      <c r="F2272" s="1142"/>
      <c r="G2272" s="1067"/>
    </row>
    <row r="2273" spans="1:7" s="587" customFormat="1">
      <c r="A2273" s="967" t="s">
        <v>20</v>
      </c>
      <c r="B2273" s="968" t="s">
        <v>2177</v>
      </c>
      <c r="C2273" s="1067"/>
      <c r="D2273" s="1067"/>
      <c r="E2273" s="1067"/>
      <c r="F2273" s="1067"/>
      <c r="G2273" s="1067"/>
    </row>
    <row r="2274" spans="1:7" s="587" customFormat="1">
      <c r="A2274" s="1067"/>
      <c r="B2274" s="1067"/>
      <c r="C2274" s="1067"/>
      <c r="D2274" s="1067"/>
      <c r="E2274" s="1067"/>
      <c r="F2274" s="1067"/>
      <c r="G2274" s="1067"/>
    </row>
    <row r="2275" spans="1:7" s="587" customFormat="1">
      <c r="A2275" s="1143" t="s">
        <v>2180</v>
      </c>
      <c r="B2275" s="1143"/>
      <c r="C2275" s="1143"/>
      <c r="D2275" s="1143"/>
      <c r="E2275" s="1143"/>
      <c r="F2275" s="1143"/>
      <c r="G2275" s="624">
        <f>SUM(G2274)</f>
        <v>0</v>
      </c>
    </row>
    <row r="2276" spans="1:7" s="587" customFormat="1">
      <c r="A2276" s="625" t="s">
        <v>21</v>
      </c>
      <c r="B2276" s="1141" t="s">
        <v>1111</v>
      </c>
      <c r="C2276" s="1141"/>
      <c r="D2276" s="1141"/>
      <c r="E2276" s="1141"/>
      <c r="F2276" s="1141"/>
      <c r="G2276" s="624">
        <f>SUM(G2264:G2275)/2</f>
        <v>10860</v>
      </c>
    </row>
    <row r="2277" spans="1:7" s="587" customFormat="1">
      <c r="A2277" s="625" t="s">
        <v>22</v>
      </c>
      <c r="B2277" s="1141" t="s">
        <v>1112</v>
      </c>
      <c r="C2277" s="1141"/>
      <c r="D2277" s="1141"/>
      <c r="E2277" s="1141"/>
      <c r="F2277" s="626">
        <v>0.1</v>
      </c>
      <c r="G2277" s="624">
        <f>G2276*F2277</f>
        <v>1086</v>
      </c>
    </row>
    <row r="2278" spans="1:7" s="587" customFormat="1">
      <c r="A2278" s="625" t="s">
        <v>23</v>
      </c>
      <c r="B2278" s="1141" t="s">
        <v>184</v>
      </c>
      <c r="C2278" s="1141"/>
      <c r="D2278" s="1141"/>
      <c r="E2278" s="1141"/>
      <c r="F2278" s="1141"/>
      <c r="G2278" s="624">
        <f>G2276+G2277</f>
        <v>11946</v>
      </c>
    </row>
    <row r="2279" spans="1:7" s="587" customFormat="1">
      <c r="A2279" s="974"/>
      <c r="B2279" s="973"/>
      <c r="C2279" s="973"/>
      <c r="D2279" s="973"/>
      <c r="E2279" s="973"/>
      <c r="F2279" s="973"/>
      <c r="G2279" s="1068"/>
    </row>
    <row r="2280" spans="1:7" s="587" customFormat="1">
      <c r="A2280" s="849" t="s">
        <v>3802</v>
      </c>
      <c r="B2280" s="957"/>
      <c r="C2280" s="957"/>
      <c r="D2280" s="957"/>
      <c r="E2280" s="957"/>
      <c r="F2280" s="957"/>
      <c r="G2280" s="957"/>
    </row>
    <row r="2281" spans="1:7" s="587" customFormat="1" ht="30">
      <c r="A2281" s="614" t="s">
        <v>73</v>
      </c>
      <c r="B2281" s="614" t="s">
        <v>74</v>
      </c>
      <c r="C2281" s="614" t="s">
        <v>166</v>
      </c>
      <c r="D2281" s="614" t="s">
        <v>78</v>
      </c>
      <c r="E2281" s="614" t="s">
        <v>167</v>
      </c>
      <c r="F2281" s="614" t="s">
        <v>168</v>
      </c>
      <c r="G2281" s="615" t="s">
        <v>169</v>
      </c>
    </row>
    <row r="2282" spans="1:7" s="587" customFormat="1">
      <c r="A2282" s="967" t="s">
        <v>17</v>
      </c>
      <c r="B2282" s="968" t="s">
        <v>2169</v>
      </c>
      <c r="C2282" s="1067"/>
      <c r="D2282" s="1067"/>
      <c r="E2282" s="1067"/>
      <c r="F2282" s="1067"/>
      <c r="G2282" s="1067"/>
    </row>
    <row r="2283" spans="1:7" s="587" customFormat="1">
      <c r="A2283" s="1067"/>
      <c r="B2283" s="968" t="s">
        <v>1</v>
      </c>
      <c r="C2283" s="1067"/>
      <c r="D2283" s="967" t="s">
        <v>31</v>
      </c>
      <c r="E2283" s="968" t="s">
        <v>1252</v>
      </c>
      <c r="F2283" s="620">
        <f>VLOOKUP(B2283,'HSD PSPN,STR,ARS'!$C$6:F759,4,FALSE)</f>
        <v>100000</v>
      </c>
      <c r="G2283" s="621">
        <f t="shared" ref="G2283:G2286" si="13">E2283*F2283</f>
        <v>3330.0000000000005</v>
      </c>
    </row>
    <row r="2284" spans="1:7" s="587" customFormat="1">
      <c r="A2284" s="1067"/>
      <c r="B2284" s="968" t="s">
        <v>32</v>
      </c>
      <c r="C2284" s="1067"/>
      <c r="D2284" s="967" t="s">
        <v>31</v>
      </c>
      <c r="E2284" s="968" t="s">
        <v>1252</v>
      </c>
      <c r="F2284" s="620">
        <f>VLOOKUP(B2284,'HSD PSPN,STR,ARS'!$C$6:F760,4,FALSE)</f>
        <v>150000</v>
      </c>
      <c r="G2284" s="621">
        <f t="shared" si="13"/>
        <v>4995.0000000000009</v>
      </c>
    </row>
    <row r="2285" spans="1:7" s="587" customFormat="1">
      <c r="A2285" s="1067"/>
      <c r="B2285" s="968" t="s">
        <v>3</v>
      </c>
      <c r="C2285" s="1067"/>
      <c r="D2285" s="967" t="s">
        <v>31</v>
      </c>
      <c r="E2285" s="968" t="s">
        <v>1121</v>
      </c>
      <c r="F2285" s="620">
        <f>VLOOKUP(B2285,'HSD PSPN,STR,ARS'!$C$6:F761,4,FALSE)</f>
        <v>150000</v>
      </c>
      <c r="G2285" s="621">
        <f t="shared" si="13"/>
        <v>495</v>
      </c>
    </row>
    <row r="2286" spans="1:7" s="587" customFormat="1">
      <c r="A2286" s="1067"/>
      <c r="B2286" s="968" t="s">
        <v>4</v>
      </c>
      <c r="C2286" s="1067"/>
      <c r="D2286" s="967" t="s">
        <v>31</v>
      </c>
      <c r="E2286" s="968" t="s">
        <v>1529</v>
      </c>
      <c r="F2286" s="620">
        <f>VLOOKUP(B2286,'HSD PSPN,STR,ARS'!$C$6:F762,4,FALSE)</f>
        <v>200000</v>
      </c>
      <c r="G2286" s="621">
        <f t="shared" si="13"/>
        <v>220</v>
      </c>
    </row>
    <row r="2287" spans="1:7" s="587" customFormat="1">
      <c r="A2287" s="1142" t="s">
        <v>2171</v>
      </c>
      <c r="B2287" s="1142"/>
      <c r="C2287" s="1142"/>
      <c r="D2287" s="1142"/>
      <c r="E2287" s="1142"/>
      <c r="F2287" s="1142"/>
      <c r="G2287" s="623">
        <f>SUM(G2282:G2286)</f>
        <v>9040.0000000000018</v>
      </c>
    </row>
    <row r="2288" spans="1:7" s="587" customFormat="1">
      <c r="A2288" s="967" t="s">
        <v>19</v>
      </c>
      <c r="B2288" s="968" t="s">
        <v>2172</v>
      </c>
      <c r="C2288" s="1067"/>
      <c r="D2288" s="1067"/>
      <c r="E2288" s="1067"/>
      <c r="F2288" s="1067"/>
      <c r="G2288" s="1067"/>
    </row>
    <row r="2289" spans="1:7" s="587" customFormat="1">
      <c r="A2289" s="1142" t="s">
        <v>2176</v>
      </c>
      <c r="B2289" s="1142"/>
      <c r="C2289" s="1142"/>
      <c r="D2289" s="1142"/>
      <c r="E2289" s="1142"/>
      <c r="F2289" s="1142"/>
      <c r="G2289" s="1067"/>
    </row>
    <row r="2290" spans="1:7" s="587" customFormat="1">
      <c r="A2290" s="967" t="s">
        <v>20</v>
      </c>
      <c r="B2290" s="968" t="s">
        <v>2177</v>
      </c>
      <c r="C2290" s="1067"/>
      <c r="D2290" s="1067"/>
      <c r="E2290" s="1067"/>
      <c r="F2290" s="1067"/>
      <c r="G2290" s="1067"/>
    </row>
    <row r="2291" spans="1:7" s="587" customFormat="1">
      <c r="A2291" s="1067"/>
      <c r="B2291" s="1067"/>
      <c r="C2291" s="1067"/>
      <c r="D2291" s="1067"/>
      <c r="E2291" s="1067"/>
      <c r="F2291" s="1067"/>
      <c r="G2291" s="1067"/>
    </row>
    <row r="2292" spans="1:7" s="587" customFormat="1">
      <c r="A2292" s="1143" t="s">
        <v>2180</v>
      </c>
      <c r="B2292" s="1143"/>
      <c r="C2292" s="1143"/>
      <c r="D2292" s="1143"/>
      <c r="E2292" s="1143"/>
      <c r="F2292" s="1143"/>
      <c r="G2292" s="624">
        <f>SUM(G2291)</f>
        <v>0</v>
      </c>
    </row>
    <row r="2293" spans="1:7" s="587" customFormat="1">
      <c r="A2293" s="625" t="s">
        <v>21</v>
      </c>
      <c r="B2293" s="1141" t="s">
        <v>1111</v>
      </c>
      <c r="C2293" s="1141"/>
      <c r="D2293" s="1141"/>
      <c r="E2293" s="1141"/>
      <c r="F2293" s="1141"/>
      <c r="G2293" s="624">
        <f>SUM(G2281:G2292)/2</f>
        <v>9040.0000000000018</v>
      </c>
    </row>
    <row r="2294" spans="1:7" s="587" customFormat="1">
      <c r="A2294" s="625" t="s">
        <v>22</v>
      </c>
      <c r="B2294" s="1141" t="s">
        <v>1112</v>
      </c>
      <c r="C2294" s="1141"/>
      <c r="D2294" s="1141"/>
      <c r="E2294" s="1141"/>
      <c r="F2294" s="626">
        <v>0.1</v>
      </c>
      <c r="G2294" s="624">
        <f>G2293*F2294</f>
        <v>904.00000000000023</v>
      </c>
    </row>
    <row r="2295" spans="1:7" s="587" customFormat="1">
      <c r="A2295" s="625" t="s">
        <v>23</v>
      </c>
      <c r="B2295" s="1141" t="s">
        <v>184</v>
      </c>
      <c r="C2295" s="1141"/>
      <c r="D2295" s="1141"/>
      <c r="E2295" s="1141"/>
      <c r="F2295" s="1141"/>
      <c r="G2295" s="624">
        <f>G2293+G2294</f>
        <v>9944.0000000000018</v>
      </c>
    </row>
    <row r="2296" spans="1:7" s="587" customFormat="1">
      <c r="A2296" s="974"/>
      <c r="B2296" s="973"/>
      <c r="C2296" s="973"/>
      <c r="D2296" s="973"/>
      <c r="E2296" s="973"/>
      <c r="F2296" s="973"/>
      <c r="G2296" s="1068"/>
    </row>
    <row r="2297" spans="1:7" s="587" customFormat="1">
      <c r="A2297" s="849" t="s">
        <v>3803</v>
      </c>
      <c r="B2297" s="957"/>
      <c r="C2297" s="957"/>
      <c r="D2297" s="957"/>
      <c r="E2297" s="957"/>
      <c r="F2297" s="957"/>
      <c r="G2297" s="957"/>
    </row>
    <row r="2298" spans="1:7" s="587" customFormat="1" ht="30">
      <c r="A2298" s="614" t="s">
        <v>73</v>
      </c>
      <c r="B2298" s="614" t="s">
        <v>74</v>
      </c>
      <c r="C2298" s="614" t="s">
        <v>166</v>
      </c>
      <c r="D2298" s="614" t="s">
        <v>78</v>
      </c>
      <c r="E2298" s="614" t="s">
        <v>167</v>
      </c>
      <c r="F2298" s="614" t="s">
        <v>168</v>
      </c>
      <c r="G2298" s="615" t="s">
        <v>169</v>
      </c>
    </row>
    <row r="2299" spans="1:7" s="587" customFormat="1">
      <c r="A2299" s="967" t="s">
        <v>17</v>
      </c>
      <c r="B2299" s="968" t="s">
        <v>2169</v>
      </c>
      <c r="C2299" s="1067"/>
      <c r="D2299" s="1067"/>
      <c r="E2299" s="1067"/>
      <c r="F2299" s="1067"/>
      <c r="G2299" s="1067"/>
    </row>
    <row r="2300" spans="1:7" s="587" customFormat="1">
      <c r="A2300" s="1067"/>
      <c r="B2300" s="968" t="s">
        <v>1</v>
      </c>
      <c r="C2300" s="1067"/>
      <c r="D2300" s="967" t="s">
        <v>31</v>
      </c>
      <c r="E2300" s="968" t="s">
        <v>1208</v>
      </c>
      <c r="F2300" s="620">
        <f>VLOOKUP(B2300,'HSD PSPN,STR,ARS'!$C$6:F776,4,FALSE)</f>
        <v>100000</v>
      </c>
      <c r="G2300" s="621">
        <f t="shared" ref="G2300:G2303" si="14">E2300*F2300</f>
        <v>25000</v>
      </c>
    </row>
    <row r="2301" spans="1:7" s="587" customFormat="1">
      <c r="A2301" s="1067"/>
      <c r="B2301" s="968" t="s">
        <v>2229</v>
      </c>
      <c r="C2301" s="1067"/>
      <c r="D2301" s="967" t="s">
        <v>31</v>
      </c>
      <c r="E2301" s="968" t="s">
        <v>1173</v>
      </c>
      <c r="F2301" s="620">
        <f>VLOOKUP(B2301,'HSD PSPN,STR,ARS'!$C$6:F777,4,FALSE)</f>
        <v>150000</v>
      </c>
      <c r="G2301" s="621">
        <f t="shared" si="14"/>
        <v>18750</v>
      </c>
    </row>
    <row r="2302" spans="1:7" s="587" customFormat="1">
      <c r="A2302" s="1067"/>
      <c r="B2302" s="968" t="s">
        <v>3</v>
      </c>
      <c r="C2302" s="1067"/>
      <c r="D2302" s="967" t="s">
        <v>31</v>
      </c>
      <c r="E2302" s="968" t="s">
        <v>1174</v>
      </c>
      <c r="F2302" s="620">
        <f>VLOOKUP(B2302,'HSD PSPN,STR,ARS'!$C$6:F778,4,FALSE)</f>
        <v>150000</v>
      </c>
      <c r="G2302" s="621">
        <f t="shared" si="14"/>
        <v>1875</v>
      </c>
    </row>
    <row r="2303" spans="1:7" s="587" customFormat="1">
      <c r="A2303" s="1067"/>
      <c r="B2303" s="968" t="s">
        <v>4</v>
      </c>
      <c r="C2303" s="1067"/>
      <c r="D2303" s="967" t="s">
        <v>31</v>
      </c>
      <c r="E2303" s="968" t="s">
        <v>1175</v>
      </c>
      <c r="F2303" s="620">
        <f>VLOOKUP(B2303,'HSD PSPN,STR,ARS'!$C$6:F779,4,FALSE)</f>
        <v>200000</v>
      </c>
      <c r="G2303" s="621">
        <f t="shared" si="14"/>
        <v>840</v>
      </c>
    </row>
    <row r="2304" spans="1:7" s="587" customFormat="1">
      <c r="A2304" s="1142" t="s">
        <v>2171</v>
      </c>
      <c r="B2304" s="1142"/>
      <c r="C2304" s="1142"/>
      <c r="D2304" s="1142"/>
      <c r="E2304" s="1142"/>
      <c r="F2304" s="1142"/>
      <c r="G2304" s="623">
        <f>SUM(G2299:G2303)</f>
        <v>46465</v>
      </c>
    </row>
    <row r="2305" spans="1:7" s="587" customFormat="1">
      <c r="A2305" s="967" t="s">
        <v>19</v>
      </c>
      <c r="B2305" s="968" t="s">
        <v>2172</v>
      </c>
      <c r="C2305" s="1067"/>
      <c r="D2305" s="1067"/>
      <c r="E2305" s="1067"/>
      <c r="F2305" s="1067"/>
      <c r="G2305" s="1067"/>
    </row>
    <row r="2306" spans="1:7" s="587" customFormat="1">
      <c r="A2306" s="1142" t="s">
        <v>2176</v>
      </c>
      <c r="B2306" s="1142"/>
      <c r="C2306" s="1142"/>
      <c r="D2306" s="1142"/>
      <c r="E2306" s="1142"/>
      <c r="F2306" s="1142"/>
      <c r="G2306" s="1067"/>
    </row>
    <row r="2307" spans="1:7" s="587" customFormat="1">
      <c r="A2307" s="967" t="s">
        <v>20</v>
      </c>
      <c r="B2307" s="968" t="s">
        <v>2177</v>
      </c>
      <c r="C2307" s="1067"/>
      <c r="D2307" s="1067"/>
      <c r="E2307" s="1067"/>
      <c r="F2307" s="1067"/>
      <c r="G2307" s="1067"/>
    </row>
    <row r="2308" spans="1:7" s="587" customFormat="1">
      <c r="A2308" s="1067"/>
      <c r="B2308" s="1067"/>
      <c r="C2308" s="1067"/>
      <c r="D2308" s="1067"/>
      <c r="E2308" s="1067"/>
      <c r="F2308" s="1067"/>
      <c r="G2308" s="1067"/>
    </row>
    <row r="2309" spans="1:7" s="587" customFormat="1">
      <c r="A2309" s="1143" t="s">
        <v>2180</v>
      </c>
      <c r="B2309" s="1143"/>
      <c r="C2309" s="1143"/>
      <c r="D2309" s="1143"/>
      <c r="E2309" s="1143"/>
      <c r="F2309" s="1143"/>
      <c r="G2309" s="624">
        <f>SUM(G2308)</f>
        <v>0</v>
      </c>
    </row>
    <row r="2310" spans="1:7" s="587" customFormat="1">
      <c r="A2310" s="625" t="s">
        <v>21</v>
      </c>
      <c r="B2310" s="1141" t="s">
        <v>1111</v>
      </c>
      <c r="C2310" s="1141"/>
      <c r="D2310" s="1141"/>
      <c r="E2310" s="1141"/>
      <c r="F2310" s="1141"/>
      <c r="G2310" s="624">
        <f>SUM(G2298:G2309)/2</f>
        <v>46465</v>
      </c>
    </row>
    <row r="2311" spans="1:7" s="587" customFormat="1">
      <c r="A2311" s="625" t="s">
        <v>22</v>
      </c>
      <c r="B2311" s="1141" t="s">
        <v>1112</v>
      </c>
      <c r="C2311" s="1141"/>
      <c r="D2311" s="1141"/>
      <c r="E2311" s="1141"/>
      <c r="F2311" s="626">
        <v>0.1</v>
      </c>
      <c r="G2311" s="624">
        <f>G2310*F2311</f>
        <v>4646.5</v>
      </c>
    </row>
    <row r="2312" spans="1:7" s="587" customFormat="1">
      <c r="A2312" s="625" t="s">
        <v>23</v>
      </c>
      <c r="B2312" s="1141" t="s">
        <v>184</v>
      </c>
      <c r="C2312" s="1141"/>
      <c r="D2312" s="1141"/>
      <c r="E2312" s="1141"/>
      <c r="F2312" s="1141"/>
      <c r="G2312" s="624">
        <f>G2310+G2311</f>
        <v>51111.5</v>
      </c>
    </row>
    <row r="2313" spans="1:7" s="587" customFormat="1">
      <c r="A2313" s="974"/>
      <c r="B2313" s="973"/>
      <c r="C2313" s="973"/>
      <c r="D2313" s="973"/>
      <c r="E2313" s="973"/>
      <c r="F2313" s="973"/>
      <c r="G2313" s="1068"/>
    </row>
    <row r="2314" spans="1:7" s="587" customFormat="1">
      <c r="A2314" s="849" t="s">
        <v>3863</v>
      </c>
      <c r="B2314" s="957"/>
      <c r="C2314" s="957"/>
      <c r="D2314" s="957"/>
      <c r="E2314" s="957"/>
      <c r="F2314" s="957"/>
      <c r="G2314" s="957"/>
    </row>
    <row r="2315" spans="1:7" s="587" customFormat="1" ht="30">
      <c r="A2315" s="614" t="s">
        <v>73</v>
      </c>
      <c r="B2315" s="614" t="s">
        <v>74</v>
      </c>
      <c r="C2315" s="614" t="s">
        <v>166</v>
      </c>
      <c r="D2315" s="614" t="s">
        <v>78</v>
      </c>
      <c r="E2315" s="614" t="s">
        <v>167</v>
      </c>
      <c r="F2315" s="614" t="s">
        <v>168</v>
      </c>
      <c r="G2315" s="615" t="s">
        <v>169</v>
      </c>
    </row>
    <row r="2316" spans="1:7" s="587" customFormat="1">
      <c r="A2316" s="967" t="s">
        <v>17</v>
      </c>
      <c r="B2316" s="968" t="s">
        <v>2169</v>
      </c>
      <c r="C2316" s="1067"/>
      <c r="D2316" s="1067"/>
      <c r="E2316" s="1067"/>
      <c r="F2316" s="1067"/>
      <c r="G2316" s="1067"/>
    </row>
    <row r="2317" spans="1:7" s="587" customFormat="1">
      <c r="A2317" s="1067"/>
      <c r="B2317" s="968" t="s">
        <v>1</v>
      </c>
      <c r="C2317" s="1067"/>
      <c r="D2317" s="967" t="s">
        <v>31</v>
      </c>
      <c r="E2317" s="968" t="s">
        <v>1581</v>
      </c>
      <c r="F2317" s="620">
        <f>VLOOKUP(B2317,'HSD PSPN,STR,ARS'!$C$6:F793,4,FALSE)</f>
        <v>100000</v>
      </c>
      <c r="G2317" s="621">
        <f t="shared" ref="G2317:G2320" si="15">E2317*F2317</f>
        <v>33330</v>
      </c>
    </row>
    <row r="2318" spans="1:7" s="587" customFormat="1">
      <c r="A2318" s="1067"/>
      <c r="B2318" s="968" t="s">
        <v>2229</v>
      </c>
      <c r="C2318" s="1067"/>
      <c r="D2318" s="967" t="s">
        <v>31</v>
      </c>
      <c r="E2318" s="968" t="s">
        <v>1360</v>
      </c>
      <c r="F2318" s="620">
        <f>VLOOKUP(B2318,'HSD PSPN,STR,ARS'!$C$6:F794,4,FALSE)</f>
        <v>150000</v>
      </c>
      <c r="G2318" s="621">
        <f t="shared" si="15"/>
        <v>25004.999999999996</v>
      </c>
    </row>
    <row r="2319" spans="1:7" s="587" customFormat="1">
      <c r="A2319" s="1067"/>
      <c r="B2319" s="968" t="s">
        <v>3</v>
      </c>
      <c r="C2319" s="1067"/>
      <c r="D2319" s="967" t="s">
        <v>31</v>
      </c>
      <c r="E2319" s="968" t="s">
        <v>1302</v>
      </c>
      <c r="F2319" s="620">
        <f>VLOOKUP(B2319,'HSD PSPN,STR,ARS'!$C$6:F795,4,FALSE)</f>
        <v>150000</v>
      </c>
      <c r="G2319" s="621">
        <f t="shared" si="15"/>
        <v>2505</v>
      </c>
    </row>
    <row r="2320" spans="1:7" s="587" customFormat="1">
      <c r="A2320" s="1067"/>
      <c r="B2320" s="968" t="s">
        <v>4</v>
      </c>
      <c r="C2320" s="1067"/>
      <c r="D2320" s="967" t="s">
        <v>31</v>
      </c>
      <c r="E2320" s="968" t="s">
        <v>1582</v>
      </c>
      <c r="F2320" s="620">
        <f>VLOOKUP(B2320,'HSD PSPN,STR,ARS'!$C$6:F796,4,FALSE)</f>
        <v>200000</v>
      </c>
      <c r="G2320" s="621">
        <f t="shared" si="15"/>
        <v>1120</v>
      </c>
    </row>
    <row r="2321" spans="1:7" s="587" customFormat="1">
      <c r="A2321" s="1142" t="s">
        <v>2171</v>
      </c>
      <c r="B2321" s="1142"/>
      <c r="C2321" s="1142"/>
      <c r="D2321" s="1142"/>
      <c r="E2321" s="1142"/>
      <c r="F2321" s="1142"/>
      <c r="G2321" s="623">
        <f>SUM(G2316:G2320)</f>
        <v>61960</v>
      </c>
    </row>
    <row r="2322" spans="1:7" s="587" customFormat="1">
      <c r="A2322" s="967" t="s">
        <v>19</v>
      </c>
      <c r="B2322" s="968" t="s">
        <v>2172</v>
      </c>
      <c r="C2322" s="1067"/>
      <c r="D2322" s="1067"/>
      <c r="E2322" s="1067"/>
      <c r="F2322" s="1067"/>
      <c r="G2322" s="1067"/>
    </row>
    <row r="2323" spans="1:7" s="587" customFormat="1">
      <c r="A2323" s="1142" t="s">
        <v>2176</v>
      </c>
      <c r="B2323" s="1142"/>
      <c r="C2323" s="1142"/>
      <c r="D2323" s="1142"/>
      <c r="E2323" s="1142"/>
      <c r="F2323" s="1142"/>
      <c r="G2323" s="1067"/>
    </row>
    <row r="2324" spans="1:7" s="587" customFormat="1">
      <c r="A2324" s="967" t="s">
        <v>20</v>
      </c>
      <c r="B2324" s="968" t="s">
        <v>2177</v>
      </c>
      <c r="C2324" s="1067"/>
      <c r="D2324" s="1067"/>
      <c r="E2324" s="1067"/>
      <c r="F2324" s="1067"/>
      <c r="G2324" s="1067"/>
    </row>
    <row r="2325" spans="1:7" s="587" customFormat="1">
      <c r="A2325" s="1067"/>
      <c r="B2325" s="1067"/>
      <c r="C2325" s="1067"/>
      <c r="D2325" s="1067"/>
      <c r="E2325" s="1067"/>
      <c r="F2325" s="1067"/>
      <c r="G2325" s="1067"/>
    </row>
    <row r="2326" spans="1:7" s="587" customFormat="1">
      <c r="A2326" s="1143" t="s">
        <v>2180</v>
      </c>
      <c r="B2326" s="1143"/>
      <c r="C2326" s="1143"/>
      <c r="D2326" s="1143"/>
      <c r="E2326" s="1143"/>
      <c r="F2326" s="1143"/>
      <c r="G2326" s="624">
        <f>SUM(G2325)</f>
        <v>0</v>
      </c>
    </row>
    <row r="2327" spans="1:7" s="587" customFormat="1">
      <c r="A2327" s="625" t="s">
        <v>21</v>
      </c>
      <c r="B2327" s="1141" t="s">
        <v>1111</v>
      </c>
      <c r="C2327" s="1141"/>
      <c r="D2327" s="1141"/>
      <c r="E2327" s="1141"/>
      <c r="F2327" s="1141"/>
      <c r="G2327" s="624">
        <f>SUM(G2315:G2326)/2</f>
        <v>61960</v>
      </c>
    </row>
    <row r="2328" spans="1:7" s="587" customFormat="1">
      <c r="A2328" s="625" t="s">
        <v>22</v>
      </c>
      <c r="B2328" s="1141" t="s">
        <v>1112</v>
      </c>
      <c r="C2328" s="1141"/>
      <c r="D2328" s="1141"/>
      <c r="E2328" s="1141"/>
      <c r="F2328" s="626">
        <v>0.1</v>
      </c>
      <c r="G2328" s="624">
        <f>G2327*F2328</f>
        <v>6196</v>
      </c>
    </row>
    <row r="2329" spans="1:7" s="587" customFormat="1">
      <c r="A2329" s="625" t="s">
        <v>23</v>
      </c>
      <c r="B2329" s="1141" t="s">
        <v>184</v>
      </c>
      <c r="C2329" s="1141"/>
      <c r="D2329" s="1141"/>
      <c r="E2329" s="1141"/>
      <c r="F2329" s="1141"/>
      <c r="G2329" s="624">
        <f>G2327+G2328</f>
        <v>68156</v>
      </c>
    </row>
    <row r="2330" spans="1:7" s="587" customFormat="1">
      <c r="A2330" s="974"/>
      <c r="B2330" s="973"/>
      <c r="C2330" s="973"/>
      <c r="D2330" s="973"/>
      <c r="E2330" s="973"/>
      <c r="F2330" s="973"/>
      <c r="G2330" s="1068"/>
    </row>
    <row r="2331" spans="1:7" s="587" customFormat="1">
      <c r="A2331" s="849" t="s">
        <v>3804</v>
      </c>
      <c r="B2331" s="957"/>
      <c r="C2331" s="957"/>
      <c r="D2331" s="957"/>
      <c r="E2331" s="957"/>
      <c r="F2331" s="957"/>
      <c r="G2331" s="957"/>
    </row>
    <row r="2332" spans="1:7" s="587" customFormat="1" ht="30">
      <c r="A2332" s="614" t="s">
        <v>73</v>
      </c>
      <c r="B2332" s="614" t="s">
        <v>74</v>
      </c>
      <c r="C2332" s="614" t="s">
        <v>166</v>
      </c>
      <c r="D2332" s="614" t="s">
        <v>78</v>
      </c>
      <c r="E2332" s="614" t="s">
        <v>167</v>
      </c>
      <c r="F2332" s="614" t="s">
        <v>168</v>
      </c>
      <c r="G2332" s="615" t="s">
        <v>169</v>
      </c>
    </row>
    <row r="2333" spans="1:7" s="587" customFormat="1">
      <c r="A2333" s="967" t="s">
        <v>17</v>
      </c>
      <c r="B2333" s="968" t="s">
        <v>2169</v>
      </c>
      <c r="C2333" s="1067"/>
      <c r="D2333" s="1067"/>
      <c r="E2333" s="1067"/>
      <c r="F2333" s="1067"/>
      <c r="G2333" s="1067"/>
    </row>
    <row r="2334" spans="1:7" s="587" customFormat="1">
      <c r="A2334" s="1067"/>
      <c r="B2334" s="968" t="s">
        <v>1</v>
      </c>
      <c r="C2334" s="1067"/>
      <c r="D2334" s="967" t="s">
        <v>31</v>
      </c>
      <c r="E2334" s="968" t="s">
        <v>1208</v>
      </c>
      <c r="F2334" s="620">
        <f>VLOOKUP(B2334,'HSD PSPN,STR,ARS'!$C$6:F810,4,FALSE)</f>
        <v>100000</v>
      </c>
      <c r="G2334" s="621">
        <f t="shared" ref="G2334:G2337" si="16">E2334*F2334</f>
        <v>25000</v>
      </c>
    </row>
    <row r="2335" spans="1:7" s="587" customFormat="1">
      <c r="A2335" s="1067"/>
      <c r="B2335" s="968" t="s">
        <v>2229</v>
      </c>
      <c r="C2335" s="1067"/>
      <c r="D2335" s="967" t="s">
        <v>31</v>
      </c>
      <c r="E2335" s="968" t="s">
        <v>1173</v>
      </c>
      <c r="F2335" s="620">
        <f>VLOOKUP(B2335,'HSD PSPN,STR,ARS'!$C$6:F811,4,FALSE)</f>
        <v>150000</v>
      </c>
      <c r="G2335" s="621">
        <f t="shared" si="16"/>
        <v>18750</v>
      </c>
    </row>
    <row r="2336" spans="1:7" s="587" customFormat="1">
      <c r="A2336" s="1067"/>
      <c r="B2336" s="968" t="s">
        <v>3</v>
      </c>
      <c r="C2336" s="1067"/>
      <c r="D2336" s="967" t="s">
        <v>31</v>
      </c>
      <c r="E2336" s="968" t="s">
        <v>1174</v>
      </c>
      <c r="F2336" s="620">
        <f>VLOOKUP(B2336,'HSD PSPN,STR,ARS'!$C$6:F812,4,FALSE)</f>
        <v>150000</v>
      </c>
      <c r="G2336" s="621">
        <f t="shared" si="16"/>
        <v>1875</v>
      </c>
    </row>
    <row r="2337" spans="1:7" s="587" customFormat="1">
      <c r="A2337" s="1067"/>
      <c r="B2337" s="968" t="s">
        <v>4</v>
      </c>
      <c r="C2337" s="1067"/>
      <c r="D2337" s="967" t="s">
        <v>31</v>
      </c>
      <c r="E2337" s="968" t="s">
        <v>1175</v>
      </c>
      <c r="F2337" s="620">
        <f>VLOOKUP(B2337,'HSD PSPN,STR,ARS'!$C$6:F813,4,FALSE)</f>
        <v>200000</v>
      </c>
      <c r="G2337" s="621">
        <f t="shared" si="16"/>
        <v>840</v>
      </c>
    </row>
    <row r="2338" spans="1:7" s="587" customFormat="1">
      <c r="A2338" s="1142" t="s">
        <v>2171</v>
      </c>
      <c r="B2338" s="1142"/>
      <c r="C2338" s="1142"/>
      <c r="D2338" s="1142"/>
      <c r="E2338" s="1142"/>
      <c r="F2338" s="1142"/>
      <c r="G2338" s="623">
        <f>SUM(G2333:G2337)</f>
        <v>46465</v>
      </c>
    </row>
    <row r="2339" spans="1:7" s="587" customFormat="1">
      <c r="A2339" s="967" t="s">
        <v>19</v>
      </c>
      <c r="B2339" s="968" t="s">
        <v>2172</v>
      </c>
      <c r="C2339" s="1067"/>
      <c r="D2339" s="1067"/>
      <c r="E2339" s="1067"/>
      <c r="F2339" s="1067"/>
      <c r="G2339" s="1067"/>
    </row>
    <row r="2340" spans="1:7" s="587" customFormat="1">
      <c r="A2340" s="1142" t="s">
        <v>2176</v>
      </c>
      <c r="B2340" s="1142"/>
      <c r="C2340" s="1142"/>
      <c r="D2340" s="1142"/>
      <c r="E2340" s="1142"/>
      <c r="F2340" s="1142"/>
      <c r="G2340" s="1067"/>
    </row>
    <row r="2341" spans="1:7" s="587" customFormat="1">
      <c r="A2341" s="967" t="s">
        <v>20</v>
      </c>
      <c r="B2341" s="968" t="s">
        <v>2177</v>
      </c>
      <c r="C2341" s="1067"/>
      <c r="D2341" s="1067"/>
      <c r="E2341" s="1067"/>
      <c r="F2341" s="1067"/>
      <c r="G2341" s="1067"/>
    </row>
    <row r="2342" spans="1:7" s="587" customFormat="1">
      <c r="A2342" s="1067"/>
      <c r="B2342" s="1067"/>
      <c r="C2342" s="1067"/>
      <c r="D2342" s="1067"/>
      <c r="E2342" s="1067"/>
      <c r="F2342" s="1067"/>
      <c r="G2342" s="1067"/>
    </row>
    <row r="2343" spans="1:7" s="587" customFormat="1">
      <c r="A2343" s="1143" t="s">
        <v>2180</v>
      </c>
      <c r="B2343" s="1143"/>
      <c r="C2343" s="1143"/>
      <c r="D2343" s="1143"/>
      <c r="E2343" s="1143"/>
      <c r="F2343" s="1143"/>
      <c r="G2343" s="624">
        <f>SUM(G2342)</f>
        <v>0</v>
      </c>
    </row>
    <row r="2344" spans="1:7" s="587" customFormat="1">
      <c r="A2344" s="625" t="s">
        <v>21</v>
      </c>
      <c r="B2344" s="1141" t="s">
        <v>1111</v>
      </c>
      <c r="C2344" s="1141"/>
      <c r="D2344" s="1141"/>
      <c r="E2344" s="1141"/>
      <c r="F2344" s="1141"/>
      <c r="G2344" s="624">
        <f>SUM(G2332:G2343)/2</f>
        <v>46465</v>
      </c>
    </row>
    <row r="2345" spans="1:7" s="587" customFormat="1">
      <c r="A2345" s="625" t="s">
        <v>22</v>
      </c>
      <c r="B2345" s="1141" t="s">
        <v>1112</v>
      </c>
      <c r="C2345" s="1141"/>
      <c r="D2345" s="1141"/>
      <c r="E2345" s="1141"/>
      <c r="F2345" s="626">
        <v>0.1</v>
      </c>
      <c r="G2345" s="624">
        <f>G2344*F2345</f>
        <v>4646.5</v>
      </c>
    </row>
    <row r="2346" spans="1:7" s="587" customFormat="1">
      <c r="A2346" s="625" t="s">
        <v>23</v>
      </c>
      <c r="B2346" s="1141" t="s">
        <v>184</v>
      </c>
      <c r="C2346" s="1141"/>
      <c r="D2346" s="1141"/>
      <c r="E2346" s="1141"/>
      <c r="F2346" s="1141"/>
      <c r="G2346" s="624">
        <f>G2344+G2345</f>
        <v>51111.5</v>
      </c>
    </row>
    <row r="2347" spans="1:7" s="587" customFormat="1">
      <c r="A2347" s="974"/>
      <c r="B2347" s="973"/>
      <c r="C2347" s="973"/>
      <c r="D2347" s="973"/>
      <c r="E2347" s="973"/>
      <c r="F2347" s="973"/>
      <c r="G2347" s="1068"/>
    </row>
    <row r="2348" spans="1:7" s="587" customFormat="1">
      <c r="A2348" s="849" t="s">
        <v>3805</v>
      </c>
      <c r="B2348" s="957"/>
      <c r="C2348" s="957"/>
      <c r="D2348" s="957"/>
      <c r="E2348" s="957"/>
      <c r="F2348" s="957"/>
      <c r="G2348" s="957"/>
    </row>
    <row r="2349" spans="1:7" s="587" customFormat="1" ht="30">
      <c r="A2349" s="614" t="s">
        <v>73</v>
      </c>
      <c r="B2349" s="614" t="s">
        <v>74</v>
      </c>
      <c r="C2349" s="614" t="s">
        <v>166</v>
      </c>
      <c r="D2349" s="614" t="s">
        <v>78</v>
      </c>
      <c r="E2349" s="614" t="s">
        <v>167</v>
      </c>
      <c r="F2349" s="614" t="s">
        <v>168</v>
      </c>
      <c r="G2349" s="615" t="s">
        <v>169</v>
      </c>
    </row>
    <row r="2350" spans="1:7" s="587" customFormat="1">
      <c r="A2350" s="967" t="s">
        <v>17</v>
      </c>
      <c r="B2350" s="968" t="s">
        <v>2169</v>
      </c>
      <c r="C2350" s="1067"/>
      <c r="D2350" s="1067"/>
      <c r="E2350" s="1067"/>
      <c r="F2350" s="1067"/>
      <c r="G2350" s="1067"/>
    </row>
    <row r="2351" spans="1:7" s="587" customFormat="1">
      <c r="A2351" s="1067"/>
      <c r="B2351" s="968" t="s">
        <v>1</v>
      </c>
      <c r="C2351" s="1067"/>
      <c r="D2351" s="967" t="s">
        <v>31</v>
      </c>
      <c r="E2351" s="968" t="s">
        <v>1118</v>
      </c>
      <c r="F2351" s="620">
        <f>VLOOKUP(B2351,'HSD PSPN,STR,ARS'!$C$6:F827,4,FALSE)</f>
        <v>100000</v>
      </c>
      <c r="G2351" s="621">
        <f t="shared" ref="G2351:G2354" si="17">E2351*F2351</f>
        <v>20000</v>
      </c>
    </row>
    <row r="2352" spans="1:7" s="587" customFormat="1">
      <c r="A2352" s="1067"/>
      <c r="B2352" s="968" t="s">
        <v>2229</v>
      </c>
      <c r="C2352" s="1067"/>
      <c r="D2352" s="967" t="s">
        <v>31</v>
      </c>
      <c r="E2352" s="968" t="s">
        <v>1119</v>
      </c>
      <c r="F2352" s="620">
        <f>VLOOKUP(B2352,'HSD PSPN,STR,ARS'!$C$6:F828,4,FALSE)</f>
        <v>150000</v>
      </c>
      <c r="G2352" s="621">
        <f t="shared" si="17"/>
        <v>15000</v>
      </c>
    </row>
    <row r="2353" spans="1:7" s="587" customFormat="1">
      <c r="A2353" s="1067"/>
      <c r="B2353" s="968" t="s">
        <v>3</v>
      </c>
      <c r="C2353" s="1067"/>
      <c r="D2353" s="967" t="s">
        <v>31</v>
      </c>
      <c r="E2353" s="968" t="s">
        <v>1120</v>
      </c>
      <c r="F2353" s="620">
        <f>VLOOKUP(B2353,'HSD PSPN,STR,ARS'!$C$6:F829,4,FALSE)</f>
        <v>150000</v>
      </c>
      <c r="G2353" s="621">
        <f t="shared" si="17"/>
        <v>1500</v>
      </c>
    </row>
    <row r="2354" spans="1:7" s="587" customFormat="1">
      <c r="A2354" s="1067"/>
      <c r="B2354" s="968" t="s">
        <v>4</v>
      </c>
      <c r="C2354" s="1067"/>
      <c r="D2354" s="967" t="s">
        <v>31</v>
      </c>
      <c r="E2354" s="968" t="s">
        <v>1121</v>
      </c>
      <c r="F2354" s="620">
        <f>VLOOKUP(B2354,'HSD PSPN,STR,ARS'!$C$6:F830,4,FALSE)</f>
        <v>200000</v>
      </c>
      <c r="G2354" s="621">
        <f t="shared" si="17"/>
        <v>660</v>
      </c>
    </row>
    <row r="2355" spans="1:7" s="587" customFormat="1">
      <c r="A2355" s="1142" t="s">
        <v>2171</v>
      </c>
      <c r="B2355" s="1142"/>
      <c r="C2355" s="1142"/>
      <c r="D2355" s="1142"/>
      <c r="E2355" s="1142"/>
      <c r="F2355" s="1142"/>
      <c r="G2355" s="623">
        <f>SUM(G2350:G2354)</f>
        <v>37160</v>
      </c>
    </row>
    <row r="2356" spans="1:7" s="587" customFormat="1">
      <c r="A2356" s="967" t="s">
        <v>19</v>
      </c>
      <c r="B2356" s="968" t="s">
        <v>2172</v>
      </c>
      <c r="C2356" s="1067"/>
      <c r="D2356" s="1067"/>
      <c r="E2356" s="1067"/>
      <c r="F2356" s="1067"/>
      <c r="G2356" s="1067"/>
    </row>
    <row r="2357" spans="1:7" s="587" customFormat="1">
      <c r="A2357" s="1142" t="s">
        <v>2176</v>
      </c>
      <c r="B2357" s="1142"/>
      <c r="C2357" s="1142"/>
      <c r="D2357" s="1142"/>
      <c r="E2357" s="1142"/>
      <c r="F2357" s="1142"/>
      <c r="G2357" s="1067"/>
    </row>
    <row r="2358" spans="1:7" s="587" customFormat="1">
      <c r="A2358" s="967" t="s">
        <v>20</v>
      </c>
      <c r="B2358" s="968" t="s">
        <v>2177</v>
      </c>
      <c r="C2358" s="1067"/>
      <c r="D2358" s="1067"/>
      <c r="E2358" s="1067"/>
      <c r="F2358" s="1067"/>
      <c r="G2358" s="1067"/>
    </row>
    <row r="2359" spans="1:7" s="587" customFormat="1">
      <c r="A2359" s="1067"/>
      <c r="B2359" s="1067"/>
      <c r="C2359" s="1067"/>
      <c r="D2359" s="1067"/>
      <c r="E2359" s="1067"/>
      <c r="F2359" s="1067"/>
      <c r="G2359" s="1067"/>
    </row>
    <row r="2360" spans="1:7" s="587" customFormat="1">
      <c r="A2360" s="1143" t="s">
        <v>2180</v>
      </c>
      <c r="B2360" s="1143"/>
      <c r="C2360" s="1143"/>
      <c r="D2360" s="1143"/>
      <c r="E2360" s="1143"/>
      <c r="F2360" s="1143"/>
      <c r="G2360" s="624">
        <f>SUM(G2359)</f>
        <v>0</v>
      </c>
    </row>
    <row r="2361" spans="1:7" s="587" customFormat="1">
      <c r="A2361" s="625" t="s">
        <v>21</v>
      </c>
      <c r="B2361" s="1141" t="s">
        <v>1111</v>
      </c>
      <c r="C2361" s="1141"/>
      <c r="D2361" s="1141"/>
      <c r="E2361" s="1141"/>
      <c r="F2361" s="1141"/>
      <c r="G2361" s="624">
        <f>SUM(G2349:G2360)/2</f>
        <v>37160</v>
      </c>
    </row>
    <row r="2362" spans="1:7" s="587" customFormat="1">
      <c r="A2362" s="625" t="s">
        <v>22</v>
      </c>
      <c r="B2362" s="1141" t="s">
        <v>1112</v>
      </c>
      <c r="C2362" s="1141"/>
      <c r="D2362" s="1141"/>
      <c r="E2362" s="1141"/>
      <c r="F2362" s="626">
        <v>0.1</v>
      </c>
      <c r="G2362" s="624">
        <f>G2361*F2362</f>
        <v>3716</v>
      </c>
    </row>
    <row r="2363" spans="1:7" s="587" customFormat="1">
      <c r="A2363" s="625" t="s">
        <v>23</v>
      </c>
      <c r="B2363" s="1141" t="s">
        <v>184</v>
      </c>
      <c r="C2363" s="1141"/>
      <c r="D2363" s="1141"/>
      <c r="E2363" s="1141"/>
      <c r="F2363" s="1141"/>
      <c r="G2363" s="624">
        <f>G2361+G2362</f>
        <v>40876</v>
      </c>
    </row>
    <row r="2364" spans="1:7" s="587" customFormat="1">
      <c r="A2364" s="974"/>
      <c r="B2364" s="973"/>
      <c r="C2364" s="973"/>
      <c r="D2364" s="973"/>
      <c r="E2364" s="973"/>
      <c r="F2364" s="973"/>
      <c r="G2364" s="1068"/>
    </row>
    <row r="2365" spans="1:7" s="587" customFormat="1">
      <c r="A2365" s="849" t="s">
        <v>3806</v>
      </c>
      <c r="B2365" s="957"/>
      <c r="C2365" s="957"/>
      <c r="D2365" s="957"/>
      <c r="E2365" s="957"/>
      <c r="F2365" s="957"/>
      <c r="G2365" s="957"/>
    </row>
    <row r="2366" spans="1:7" s="587" customFormat="1" ht="30">
      <c r="A2366" s="614" t="s">
        <v>73</v>
      </c>
      <c r="B2366" s="614" t="s">
        <v>74</v>
      </c>
      <c r="C2366" s="614" t="s">
        <v>166</v>
      </c>
      <c r="D2366" s="614" t="s">
        <v>78</v>
      </c>
      <c r="E2366" s="614" t="s">
        <v>167</v>
      </c>
      <c r="F2366" s="614" t="s">
        <v>168</v>
      </c>
      <c r="G2366" s="615" t="s">
        <v>169</v>
      </c>
    </row>
    <row r="2367" spans="1:7" s="587" customFormat="1">
      <c r="A2367" s="967" t="s">
        <v>17</v>
      </c>
      <c r="B2367" s="968" t="s">
        <v>2169</v>
      </c>
      <c r="C2367" s="1067"/>
      <c r="D2367" s="1067"/>
      <c r="E2367" s="1067"/>
      <c r="F2367" s="1067"/>
      <c r="G2367" s="1067"/>
    </row>
    <row r="2368" spans="1:7" s="587" customFormat="1">
      <c r="A2368" s="1067"/>
      <c r="B2368" s="968" t="s">
        <v>1</v>
      </c>
      <c r="C2368" s="1067"/>
      <c r="D2368" s="967" t="s">
        <v>31</v>
      </c>
      <c r="E2368" s="968" t="s">
        <v>1118</v>
      </c>
      <c r="F2368" s="620">
        <f>VLOOKUP(B2368,'HSD PSPN,STR,ARS'!$C$6:F844,4,FALSE)</f>
        <v>100000</v>
      </c>
      <c r="G2368" s="621">
        <f t="shared" ref="G2368:G2371" si="18">E2368*F2368</f>
        <v>20000</v>
      </c>
    </row>
    <row r="2369" spans="1:7" s="587" customFormat="1">
      <c r="A2369" s="1067"/>
      <c r="B2369" s="968" t="s">
        <v>2229</v>
      </c>
      <c r="C2369" s="1067"/>
      <c r="D2369" s="967" t="s">
        <v>31</v>
      </c>
      <c r="E2369" s="968" t="s">
        <v>1119</v>
      </c>
      <c r="F2369" s="620">
        <f>VLOOKUP(B2369,'HSD PSPN,STR,ARS'!$C$6:F845,4,FALSE)</f>
        <v>150000</v>
      </c>
      <c r="G2369" s="621">
        <f t="shared" si="18"/>
        <v>15000</v>
      </c>
    </row>
    <row r="2370" spans="1:7" s="587" customFormat="1">
      <c r="A2370" s="1067"/>
      <c r="B2370" s="968" t="s">
        <v>3</v>
      </c>
      <c r="C2370" s="1067"/>
      <c r="D2370" s="967" t="s">
        <v>31</v>
      </c>
      <c r="E2370" s="968" t="s">
        <v>1120</v>
      </c>
      <c r="F2370" s="620">
        <f>VLOOKUP(B2370,'HSD PSPN,STR,ARS'!$C$6:F846,4,FALSE)</f>
        <v>150000</v>
      </c>
      <c r="G2370" s="621">
        <f t="shared" si="18"/>
        <v>1500</v>
      </c>
    </row>
    <row r="2371" spans="1:7" s="587" customFormat="1">
      <c r="A2371" s="1067"/>
      <c r="B2371" s="968" t="s">
        <v>4</v>
      </c>
      <c r="C2371" s="1067"/>
      <c r="D2371" s="967" t="s">
        <v>31</v>
      </c>
      <c r="E2371" s="968" t="s">
        <v>1121</v>
      </c>
      <c r="F2371" s="620">
        <f>VLOOKUP(B2371,'HSD PSPN,STR,ARS'!$C$6:F847,4,FALSE)</f>
        <v>200000</v>
      </c>
      <c r="G2371" s="621">
        <f t="shared" si="18"/>
        <v>660</v>
      </c>
    </row>
    <row r="2372" spans="1:7" s="587" customFormat="1">
      <c r="A2372" s="1142" t="s">
        <v>2171</v>
      </c>
      <c r="B2372" s="1142"/>
      <c r="C2372" s="1142"/>
      <c r="D2372" s="1142"/>
      <c r="E2372" s="1142"/>
      <c r="F2372" s="1142"/>
      <c r="G2372" s="623">
        <f>SUM(G2367:G2371)</f>
        <v>37160</v>
      </c>
    </row>
    <row r="2373" spans="1:7" s="587" customFormat="1">
      <c r="A2373" s="967" t="s">
        <v>19</v>
      </c>
      <c r="B2373" s="968" t="s">
        <v>2172</v>
      </c>
      <c r="C2373" s="1067"/>
      <c r="D2373" s="1067"/>
      <c r="E2373" s="1067"/>
      <c r="F2373" s="1067"/>
      <c r="G2373" s="1067"/>
    </row>
    <row r="2374" spans="1:7" s="587" customFormat="1">
      <c r="A2374" s="1142" t="s">
        <v>2176</v>
      </c>
      <c r="B2374" s="1142"/>
      <c r="C2374" s="1142"/>
      <c r="D2374" s="1142"/>
      <c r="E2374" s="1142"/>
      <c r="F2374" s="1142"/>
      <c r="G2374" s="1067"/>
    </row>
    <row r="2375" spans="1:7" s="587" customFormat="1">
      <c r="A2375" s="967" t="s">
        <v>20</v>
      </c>
      <c r="B2375" s="968" t="s">
        <v>2177</v>
      </c>
      <c r="C2375" s="1067"/>
      <c r="D2375" s="1067"/>
      <c r="E2375" s="1067"/>
      <c r="F2375" s="1067"/>
      <c r="G2375" s="1067"/>
    </row>
    <row r="2376" spans="1:7" s="587" customFormat="1">
      <c r="A2376" s="1067"/>
      <c r="B2376" s="1067"/>
      <c r="C2376" s="1067"/>
      <c r="D2376" s="1067"/>
      <c r="E2376" s="1067"/>
      <c r="F2376" s="1067"/>
      <c r="G2376" s="1067"/>
    </row>
    <row r="2377" spans="1:7" s="587" customFormat="1">
      <c r="A2377" s="1143" t="s">
        <v>2180</v>
      </c>
      <c r="B2377" s="1143"/>
      <c r="C2377" s="1143"/>
      <c r="D2377" s="1143"/>
      <c r="E2377" s="1143"/>
      <c r="F2377" s="1143"/>
      <c r="G2377" s="624">
        <f>SUM(G2376)</f>
        <v>0</v>
      </c>
    </row>
    <row r="2378" spans="1:7" s="587" customFormat="1">
      <c r="A2378" s="625" t="s">
        <v>21</v>
      </c>
      <c r="B2378" s="1141" t="s">
        <v>1111</v>
      </c>
      <c r="C2378" s="1141"/>
      <c r="D2378" s="1141"/>
      <c r="E2378" s="1141"/>
      <c r="F2378" s="1141"/>
      <c r="G2378" s="624">
        <f>SUM(G2366:G2377)/2</f>
        <v>37160</v>
      </c>
    </row>
    <row r="2379" spans="1:7" s="587" customFormat="1">
      <c r="A2379" s="625" t="s">
        <v>22</v>
      </c>
      <c r="B2379" s="1141" t="s">
        <v>1112</v>
      </c>
      <c r="C2379" s="1141"/>
      <c r="D2379" s="1141"/>
      <c r="E2379" s="1141"/>
      <c r="F2379" s="626">
        <v>0.1</v>
      </c>
      <c r="G2379" s="624">
        <f>G2378*F2379</f>
        <v>3716</v>
      </c>
    </row>
    <row r="2380" spans="1:7" s="587" customFormat="1">
      <c r="A2380" s="625" t="s">
        <v>23</v>
      </c>
      <c r="B2380" s="1141" t="s">
        <v>184</v>
      </c>
      <c r="C2380" s="1141"/>
      <c r="D2380" s="1141"/>
      <c r="E2380" s="1141"/>
      <c r="F2380" s="1141"/>
      <c r="G2380" s="624">
        <f>G2378+G2379</f>
        <v>40876</v>
      </c>
    </row>
    <row r="2381" spans="1:7" s="587" customFormat="1">
      <c r="A2381" s="974"/>
      <c r="B2381" s="973"/>
      <c r="C2381" s="973"/>
      <c r="D2381" s="973"/>
      <c r="E2381" s="973"/>
      <c r="F2381" s="973"/>
      <c r="G2381" s="1068"/>
    </row>
    <row r="2382" spans="1:7" s="587" customFormat="1">
      <c r="A2382" s="849" t="s">
        <v>3807</v>
      </c>
      <c r="B2382" s="957"/>
      <c r="C2382" s="957"/>
      <c r="D2382" s="957"/>
      <c r="E2382" s="957"/>
      <c r="F2382" s="957"/>
      <c r="G2382" s="957"/>
    </row>
    <row r="2383" spans="1:7" s="587" customFormat="1" ht="30">
      <c r="A2383" s="614" t="s">
        <v>73</v>
      </c>
      <c r="B2383" s="614" t="s">
        <v>74</v>
      </c>
      <c r="C2383" s="614" t="s">
        <v>166</v>
      </c>
      <c r="D2383" s="614" t="s">
        <v>78</v>
      </c>
      <c r="E2383" s="614" t="s">
        <v>167</v>
      </c>
      <c r="F2383" s="614" t="s">
        <v>168</v>
      </c>
      <c r="G2383" s="615" t="s">
        <v>169</v>
      </c>
    </row>
    <row r="2384" spans="1:7" s="587" customFormat="1">
      <c r="A2384" s="967" t="s">
        <v>17</v>
      </c>
      <c r="B2384" s="968" t="s">
        <v>2169</v>
      </c>
      <c r="C2384" s="1067"/>
      <c r="D2384" s="1067"/>
      <c r="E2384" s="1067"/>
      <c r="F2384" s="1067"/>
      <c r="G2384" s="1067"/>
    </row>
    <row r="2385" spans="1:7" s="587" customFormat="1">
      <c r="A2385" s="1067"/>
      <c r="B2385" s="968" t="s">
        <v>1</v>
      </c>
      <c r="C2385" s="1067"/>
      <c r="D2385" s="967" t="s">
        <v>31</v>
      </c>
      <c r="E2385" s="968" t="s">
        <v>1236</v>
      </c>
      <c r="F2385" s="620">
        <f>VLOOKUP(B2385,'HSD PSPN,STR,ARS'!$C$6:F861,4,FALSE)</f>
        <v>100000</v>
      </c>
      <c r="G2385" s="621">
        <f t="shared" ref="G2385:G2387" si="19">E2385*F2385</f>
        <v>4000</v>
      </c>
    </row>
    <row r="2386" spans="1:7" s="587" customFormat="1">
      <c r="A2386" s="1067"/>
      <c r="B2386" s="968" t="s">
        <v>2229</v>
      </c>
      <c r="C2386" s="1067"/>
      <c r="D2386" s="967" t="s">
        <v>31</v>
      </c>
      <c r="E2386" s="968" t="s">
        <v>1236</v>
      </c>
      <c r="F2386" s="620">
        <f>VLOOKUP(B2386,'HSD PSPN,STR,ARS'!$C$6:F862,4,FALSE)</f>
        <v>150000</v>
      </c>
      <c r="G2386" s="621">
        <f t="shared" si="19"/>
        <v>6000</v>
      </c>
    </row>
    <row r="2387" spans="1:7" s="587" customFormat="1">
      <c r="A2387" s="1067"/>
      <c r="B2387" s="968" t="s">
        <v>4</v>
      </c>
      <c r="C2387" s="1067"/>
      <c r="D2387" s="967" t="s">
        <v>31</v>
      </c>
      <c r="E2387" s="968" t="s">
        <v>1237</v>
      </c>
      <c r="F2387" s="620">
        <f>VLOOKUP(B2387,'HSD PSPN,STR,ARS'!$C$6:F863,4,FALSE)</f>
        <v>200000</v>
      </c>
      <c r="G2387" s="621">
        <f t="shared" si="19"/>
        <v>800</v>
      </c>
    </row>
    <row r="2388" spans="1:7" s="587" customFormat="1">
      <c r="A2388" s="1067"/>
      <c r="B2388" s="1067"/>
      <c r="C2388" s="1067"/>
      <c r="D2388" s="1067"/>
      <c r="E2388" s="1067"/>
      <c r="F2388" s="1067"/>
      <c r="G2388" s="1067"/>
    </row>
    <row r="2389" spans="1:7" s="587" customFormat="1">
      <c r="A2389" s="1142" t="s">
        <v>2171</v>
      </c>
      <c r="B2389" s="1142"/>
      <c r="C2389" s="1142"/>
      <c r="D2389" s="1142"/>
      <c r="E2389" s="1142"/>
      <c r="F2389" s="1142"/>
      <c r="G2389" s="623">
        <f>SUM(G2384:G2388)</f>
        <v>10800</v>
      </c>
    </row>
    <row r="2390" spans="1:7" s="587" customFormat="1">
      <c r="A2390" s="967" t="s">
        <v>19</v>
      </c>
      <c r="B2390" s="968" t="s">
        <v>2172</v>
      </c>
      <c r="C2390" s="1067"/>
      <c r="D2390" s="1067"/>
      <c r="E2390" s="1067"/>
      <c r="F2390" s="1067"/>
      <c r="G2390" s="1067"/>
    </row>
    <row r="2391" spans="1:7" s="587" customFormat="1">
      <c r="A2391" s="1142" t="s">
        <v>2176</v>
      </c>
      <c r="B2391" s="1142"/>
      <c r="C2391" s="1142"/>
      <c r="D2391" s="1142"/>
      <c r="E2391" s="1142"/>
      <c r="F2391" s="1142"/>
      <c r="G2391" s="1067"/>
    </row>
    <row r="2392" spans="1:7" s="587" customFormat="1">
      <c r="A2392" s="967" t="s">
        <v>20</v>
      </c>
      <c r="B2392" s="968" t="s">
        <v>2177</v>
      </c>
      <c r="C2392" s="1067"/>
      <c r="D2392" s="1067"/>
      <c r="E2392" s="1067"/>
      <c r="F2392" s="1067"/>
      <c r="G2392" s="1067"/>
    </row>
    <row r="2393" spans="1:7" s="587" customFormat="1">
      <c r="A2393" s="1067"/>
      <c r="B2393" s="1067"/>
      <c r="C2393" s="1067"/>
      <c r="D2393" s="1067"/>
      <c r="E2393" s="1067"/>
      <c r="F2393" s="1067"/>
      <c r="G2393" s="1067"/>
    </row>
    <row r="2394" spans="1:7" s="587" customFormat="1">
      <c r="A2394" s="1143" t="s">
        <v>2180</v>
      </c>
      <c r="B2394" s="1143"/>
      <c r="C2394" s="1143"/>
      <c r="D2394" s="1143"/>
      <c r="E2394" s="1143"/>
      <c r="F2394" s="1143"/>
      <c r="G2394" s="624">
        <f>SUM(G2393)</f>
        <v>0</v>
      </c>
    </row>
    <row r="2395" spans="1:7" s="587" customFormat="1">
      <c r="A2395" s="625" t="s">
        <v>21</v>
      </c>
      <c r="B2395" s="1141" t="s">
        <v>1111</v>
      </c>
      <c r="C2395" s="1141"/>
      <c r="D2395" s="1141"/>
      <c r="E2395" s="1141"/>
      <c r="F2395" s="1141"/>
      <c r="G2395" s="624">
        <f>SUM(G2383:G2394)/2</f>
        <v>10800</v>
      </c>
    </row>
    <row r="2396" spans="1:7" s="587" customFormat="1">
      <c r="A2396" s="625" t="s">
        <v>22</v>
      </c>
      <c r="B2396" s="1141" t="s">
        <v>1112</v>
      </c>
      <c r="C2396" s="1141"/>
      <c r="D2396" s="1141"/>
      <c r="E2396" s="1141"/>
      <c r="F2396" s="626">
        <v>0.1</v>
      </c>
      <c r="G2396" s="624">
        <f>G2395*F2396</f>
        <v>1080</v>
      </c>
    </row>
    <row r="2397" spans="1:7" s="587" customFormat="1">
      <c r="A2397" s="625" t="s">
        <v>23</v>
      </c>
      <c r="B2397" s="1141" t="s">
        <v>184</v>
      </c>
      <c r="C2397" s="1141"/>
      <c r="D2397" s="1141"/>
      <c r="E2397" s="1141"/>
      <c r="F2397" s="1141"/>
      <c r="G2397" s="624">
        <f>G2395+G2396</f>
        <v>11880</v>
      </c>
    </row>
    <row r="2398" spans="1:7" s="587" customFormat="1">
      <c r="A2398" s="974"/>
      <c r="B2398" s="973"/>
      <c r="C2398" s="973"/>
      <c r="D2398" s="973"/>
      <c r="E2398" s="973"/>
      <c r="F2398" s="973"/>
      <c r="G2398" s="1068"/>
    </row>
    <row r="2399" spans="1:7" s="587" customFormat="1">
      <c r="A2399" s="849" t="s">
        <v>3808</v>
      </c>
      <c r="B2399" s="957"/>
      <c r="C2399" s="957"/>
      <c r="D2399" s="957"/>
      <c r="E2399" s="957"/>
      <c r="F2399" s="957"/>
      <c r="G2399" s="957"/>
    </row>
    <row r="2400" spans="1:7" s="587" customFormat="1" ht="30">
      <c r="A2400" s="614" t="s">
        <v>73</v>
      </c>
      <c r="B2400" s="614" t="s">
        <v>74</v>
      </c>
      <c r="C2400" s="614" t="s">
        <v>166</v>
      </c>
      <c r="D2400" s="614" t="s">
        <v>78</v>
      </c>
      <c r="E2400" s="614" t="s">
        <v>167</v>
      </c>
      <c r="F2400" s="614" t="s">
        <v>168</v>
      </c>
      <c r="G2400" s="615" t="s">
        <v>169</v>
      </c>
    </row>
    <row r="2401" spans="1:7" s="587" customFormat="1">
      <c r="A2401" s="967" t="s">
        <v>17</v>
      </c>
      <c r="B2401" s="968" t="s">
        <v>2169</v>
      </c>
      <c r="C2401" s="1067"/>
      <c r="D2401" s="1067"/>
      <c r="E2401" s="1067"/>
      <c r="F2401" s="1067"/>
      <c r="G2401" s="1067"/>
    </row>
    <row r="2402" spans="1:7" s="587" customFormat="1">
      <c r="A2402" s="1067"/>
      <c r="B2402" s="968" t="s">
        <v>1</v>
      </c>
      <c r="C2402" s="1067"/>
      <c r="D2402" s="967" t="s">
        <v>31</v>
      </c>
      <c r="E2402" s="968" t="s">
        <v>3763</v>
      </c>
      <c r="F2402" s="620">
        <f>VLOOKUP(B2402,'HSD PSPN,STR,ARS'!$C$6:F878,4,FALSE)</f>
        <v>100000</v>
      </c>
      <c r="G2402" s="621">
        <f t="shared" ref="G2402:G2405" si="20">E2402*F2402</f>
        <v>5290</v>
      </c>
    </row>
    <row r="2403" spans="1:7" s="587" customFormat="1">
      <c r="A2403" s="1067"/>
      <c r="B2403" s="968" t="s">
        <v>32</v>
      </c>
      <c r="C2403" s="1067"/>
      <c r="D2403" s="967" t="s">
        <v>31</v>
      </c>
      <c r="E2403" s="968" t="s">
        <v>3764</v>
      </c>
      <c r="F2403" s="620">
        <f>VLOOKUP(B2403,'HSD PSPN,STR,ARS'!$C$6:F879,4,FALSE)</f>
        <v>150000</v>
      </c>
      <c r="G2403" s="621">
        <f t="shared" si="20"/>
        <v>3975</v>
      </c>
    </row>
    <row r="2404" spans="1:7" s="587" customFormat="1">
      <c r="A2404" s="1067"/>
      <c r="B2404" s="968" t="s">
        <v>3</v>
      </c>
      <c r="C2404" s="1067"/>
      <c r="D2404" s="967" t="s">
        <v>31</v>
      </c>
      <c r="E2404" s="968" t="s">
        <v>1469</v>
      </c>
      <c r="F2404" s="620">
        <f>VLOOKUP(B2404,'HSD PSPN,STR,ARS'!$C$6:F880,4,FALSE)</f>
        <v>150000</v>
      </c>
      <c r="G2404" s="621">
        <f t="shared" si="20"/>
        <v>390</v>
      </c>
    </row>
    <row r="2405" spans="1:7" s="587" customFormat="1">
      <c r="A2405" s="1067"/>
      <c r="B2405" s="968" t="s">
        <v>4</v>
      </c>
      <c r="C2405" s="1067"/>
      <c r="D2405" s="967" t="s">
        <v>31</v>
      </c>
      <c r="E2405" s="968" t="s">
        <v>1441</v>
      </c>
      <c r="F2405" s="620">
        <f>VLOOKUP(B2405,'HSD PSPN,STR,ARS'!$C$6:F881,4,FALSE)</f>
        <v>200000</v>
      </c>
      <c r="G2405" s="621">
        <f t="shared" si="20"/>
        <v>180</v>
      </c>
    </row>
    <row r="2406" spans="1:7" s="587" customFormat="1">
      <c r="A2406" s="1142" t="s">
        <v>2171</v>
      </c>
      <c r="B2406" s="1142"/>
      <c r="C2406" s="1142"/>
      <c r="D2406" s="1142"/>
      <c r="E2406" s="1142"/>
      <c r="F2406" s="1142"/>
      <c r="G2406" s="623">
        <f>SUM(G2401:G2405)</f>
        <v>9835</v>
      </c>
    </row>
    <row r="2407" spans="1:7" s="587" customFormat="1">
      <c r="A2407" s="967" t="s">
        <v>19</v>
      </c>
      <c r="B2407" s="968" t="s">
        <v>2172</v>
      </c>
      <c r="C2407" s="1067"/>
      <c r="D2407" s="1067"/>
      <c r="E2407" s="1067"/>
      <c r="F2407" s="1067"/>
      <c r="G2407" s="1067"/>
    </row>
    <row r="2408" spans="1:7" s="587" customFormat="1">
      <c r="A2408" s="1142" t="s">
        <v>2176</v>
      </c>
      <c r="B2408" s="1142"/>
      <c r="C2408" s="1142"/>
      <c r="D2408" s="1142"/>
      <c r="E2408" s="1142"/>
      <c r="F2408" s="1142"/>
      <c r="G2408" s="1067"/>
    </row>
    <row r="2409" spans="1:7" s="587" customFormat="1">
      <c r="A2409" s="967" t="s">
        <v>20</v>
      </c>
      <c r="B2409" s="968" t="s">
        <v>2177</v>
      </c>
      <c r="C2409" s="1067"/>
      <c r="D2409" s="1067"/>
      <c r="E2409" s="1067"/>
      <c r="F2409" s="1067"/>
      <c r="G2409" s="1067"/>
    </row>
    <row r="2410" spans="1:7" s="587" customFormat="1">
      <c r="A2410" s="1067"/>
      <c r="B2410" s="1067"/>
      <c r="C2410" s="1067"/>
      <c r="D2410" s="1067"/>
      <c r="E2410" s="1067"/>
      <c r="F2410" s="1067"/>
      <c r="G2410" s="1067"/>
    </row>
    <row r="2411" spans="1:7" s="587" customFormat="1">
      <c r="A2411" s="1143" t="s">
        <v>2180</v>
      </c>
      <c r="B2411" s="1143"/>
      <c r="C2411" s="1143"/>
      <c r="D2411" s="1143"/>
      <c r="E2411" s="1143"/>
      <c r="F2411" s="1143"/>
      <c r="G2411" s="624">
        <f>SUM(G2410)</f>
        <v>0</v>
      </c>
    </row>
    <row r="2412" spans="1:7" s="587" customFormat="1">
      <c r="A2412" s="625" t="s">
        <v>21</v>
      </c>
      <c r="B2412" s="1141" t="s">
        <v>1111</v>
      </c>
      <c r="C2412" s="1141"/>
      <c r="D2412" s="1141"/>
      <c r="E2412" s="1141"/>
      <c r="F2412" s="1141"/>
      <c r="G2412" s="624">
        <f>SUM(G2400:G2411)/2</f>
        <v>9835</v>
      </c>
    </row>
    <row r="2413" spans="1:7" s="587" customFormat="1">
      <c r="A2413" s="625" t="s">
        <v>22</v>
      </c>
      <c r="B2413" s="1141" t="s">
        <v>1112</v>
      </c>
      <c r="C2413" s="1141"/>
      <c r="D2413" s="1141"/>
      <c r="E2413" s="1141"/>
      <c r="F2413" s="626">
        <v>0.1</v>
      </c>
      <c r="G2413" s="624">
        <f>G2412*F2413</f>
        <v>983.5</v>
      </c>
    </row>
    <row r="2414" spans="1:7" s="587" customFormat="1">
      <c r="A2414" s="625" t="s">
        <v>23</v>
      </c>
      <c r="B2414" s="1141" t="s">
        <v>184</v>
      </c>
      <c r="C2414" s="1141"/>
      <c r="D2414" s="1141"/>
      <c r="E2414" s="1141"/>
      <c r="F2414" s="1141"/>
      <c r="G2414" s="624">
        <f>G2412+G2413</f>
        <v>10818.5</v>
      </c>
    </row>
    <row r="2415" spans="1:7" s="587" customFormat="1">
      <c r="A2415" s="974"/>
      <c r="B2415" s="973"/>
      <c r="C2415" s="973"/>
      <c r="D2415" s="973"/>
      <c r="E2415" s="973"/>
      <c r="F2415" s="973"/>
      <c r="G2415" s="1068"/>
    </row>
    <row r="2416" spans="1:7" s="587" customFormat="1">
      <c r="A2416" s="849" t="s">
        <v>3809</v>
      </c>
      <c r="B2416" s="957"/>
      <c r="C2416" s="957"/>
      <c r="D2416" s="957"/>
      <c r="E2416" s="957"/>
      <c r="F2416" s="957"/>
      <c r="G2416" s="957"/>
    </row>
    <row r="2417" spans="1:7" s="587" customFormat="1" ht="30">
      <c r="A2417" s="614" t="s">
        <v>73</v>
      </c>
      <c r="B2417" s="614" t="s">
        <v>74</v>
      </c>
      <c r="C2417" s="614" t="s">
        <v>166</v>
      </c>
      <c r="D2417" s="614" t="s">
        <v>78</v>
      </c>
      <c r="E2417" s="614" t="s">
        <v>167</v>
      </c>
      <c r="F2417" s="614" t="s">
        <v>168</v>
      </c>
      <c r="G2417" s="615" t="s">
        <v>169</v>
      </c>
    </row>
    <row r="2418" spans="1:7" s="587" customFormat="1">
      <c r="A2418" s="967" t="s">
        <v>17</v>
      </c>
      <c r="B2418" s="968" t="s">
        <v>2169</v>
      </c>
      <c r="C2418" s="1067"/>
      <c r="D2418" s="1067"/>
      <c r="E2418" s="1067"/>
      <c r="F2418" s="1067"/>
      <c r="G2418" s="1067"/>
    </row>
    <row r="2419" spans="1:7" s="587" customFormat="1">
      <c r="A2419" s="1067"/>
      <c r="B2419" s="968" t="s">
        <v>1</v>
      </c>
      <c r="C2419" s="1067"/>
      <c r="D2419" s="967" t="s">
        <v>31</v>
      </c>
      <c r="E2419" s="968" t="s">
        <v>1451</v>
      </c>
      <c r="F2419" s="620">
        <f>VLOOKUP(B2419,'HSD PSPN,STR,ARS'!$C$6:F895,4,FALSE)</f>
        <v>100000</v>
      </c>
      <c r="G2419" s="621">
        <f t="shared" ref="G2419:G2422" si="21">E2419*F2419</f>
        <v>630</v>
      </c>
    </row>
    <row r="2420" spans="1:7" s="587" customFormat="1">
      <c r="A2420" s="1067"/>
      <c r="B2420" s="968" t="s">
        <v>32</v>
      </c>
      <c r="C2420" s="1067"/>
      <c r="D2420" s="967" t="s">
        <v>31</v>
      </c>
      <c r="E2420" s="968" t="s">
        <v>1451</v>
      </c>
      <c r="F2420" s="620">
        <f>VLOOKUP(B2420,'HSD PSPN,STR,ARS'!$C$6:F896,4,FALSE)</f>
        <v>150000</v>
      </c>
      <c r="G2420" s="621">
        <f t="shared" si="21"/>
        <v>945</v>
      </c>
    </row>
    <row r="2421" spans="1:7" s="587" customFormat="1">
      <c r="A2421" s="1067"/>
      <c r="B2421" s="968" t="s">
        <v>3</v>
      </c>
      <c r="C2421" s="1067"/>
      <c r="D2421" s="967" t="s">
        <v>31</v>
      </c>
      <c r="E2421" s="968" t="s">
        <v>1836</v>
      </c>
      <c r="F2421" s="620">
        <f>VLOOKUP(B2421,'HSD PSPN,STR,ARS'!$C$6:F897,4,FALSE)</f>
        <v>150000</v>
      </c>
      <c r="G2421" s="621">
        <f t="shared" si="21"/>
        <v>89.999999999999986</v>
      </c>
    </row>
    <row r="2422" spans="1:7" s="587" customFormat="1">
      <c r="A2422" s="1067"/>
      <c r="B2422" s="968" t="s">
        <v>4</v>
      </c>
      <c r="C2422" s="1067"/>
      <c r="D2422" s="967" t="s">
        <v>31</v>
      </c>
      <c r="E2422" s="968" t="s">
        <v>1479</v>
      </c>
      <c r="F2422" s="620">
        <f>VLOOKUP(B2422,'HSD PSPN,STR,ARS'!$C$6:F898,4,FALSE)</f>
        <v>200000</v>
      </c>
      <c r="G2422" s="621">
        <f t="shared" si="21"/>
        <v>40</v>
      </c>
    </row>
    <row r="2423" spans="1:7" s="587" customFormat="1">
      <c r="A2423" s="1142" t="s">
        <v>2171</v>
      </c>
      <c r="B2423" s="1142"/>
      <c r="C2423" s="1142"/>
      <c r="D2423" s="1142"/>
      <c r="E2423" s="1142"/>
      <c r="F2423" s="1142"/>
      <c r="G2423" s="623">
        <f>SUM(G2418:G2422)</f>
        <v>1705</v>
      </c>
    </row>
    <row r="2424" spans="1:7" s="587" customFormat="1">
      <c r="A2424" s="967" t="s">
        <v>19</v>
      </c>
      <c r="B2424" s="968" t="s">
        <v>2172</v>
      </c>
      <c r="C2424" s="1067"/>
      <c r="D2424" s="1067"/>
      <c r="E2424" s="1067"/>
      <c r="F2424" s="1067"/>
      <c r="G2424" s="1067"/>
    </row>
    <row r="2425" spans="1:7" s="587" customFormat="1">
      <c r="A2425" s="1142" t="s">
        <v>2176</v>
      </c>
      <c r="B2425" s="1142"/>
      <c r="C2425" s="1142"/>
      <c r="D2425" s="1142"/>
      <c r="E2425" s="1142"/>
      <c r="F2425" s="1142"/>
      <c r="G2425" s="1067"/>
    </row>
    <row r="2426" spans="1:7" s="587" customFormat="1">
      <c r="A2426" s="967" t="s">
        <v>20</v>
      </c>
      <c r="B2426" s="968" t="s">
        <v>2177</v>
      </c>
      <c r="C2426" s="1067"/>
      <c r="D2426" s="1067"/>
      <c r="E2426" s="1067"/>
      <c r="F2426" s="1067"/>
      <c r="G2426" s="1067"/>
    </row>
    <row r="2427" spans="1:7" s="587" customFormat="1">
      <c r="A2427" s="1067"/>
      <c r="B2427" s="1067"/>
      <c r="C2427" s="1067"/>
      <c r="D2427" s="1067"/>
      <c r="E2427" s="1067"/>
      <c r="F2427" s="1067"/>
      <c r="G2427" s="1067"/>
    </row>
    <row r="2428" spans="1:7" s="587" customFormat="1">
      <c r="A2428" s="1143" t="s">
        <v>2180</v>
      </c>
      <c r="B2428" s="1143"/>
      <c r="C2428" s="1143"/>
      <c r="D2428" s="1143"/>
      <c r="E2428" s="1143"/>
      <c r="F2428" s="1143"/>
      <c r="G2428" s="624">
        <f>SUM(G2427)</f>
        <v>0</v>
      </c>
    </row>
    <row r="2429" spans="1:7" s="587" customFormat="1">
      <c r="A2429" s="625" t="s">
        <v>21</v>
      </c>
      <c r="B2429" s="1141" t="s">
        <v>1111</v>
      </c>
      <c r="C2429" s="1141"/>
      <c r="D2429" s="1141"/>
      <c r="E2429" s="1141"/>
      <c r="F2429" s="1141"/>
      <c r="G2429" s="624">
        <f>SUM(G2417:G2428)/2</f>
        <v>1705</v>
      </c>
    </row>
    <row r="2430" spans="1:7" s="587" customFormat="1">
      <c r="A2430" s="625" t="s">
        <v>22</v>
      </c>
      <c r="B2430" s="1141" t="s">
        <v>1112</v>
      </c>
      <c r="C2430" s="1141"/>
      <c r="D2430" s="1141"/>
      <c r="E2430" s="1141"/>
      <c r="F2430" s="626">
        <v>0.1</v>
      </c>
      <c r="G2430" s="624">
        <f>G2429*F2430</f>
        <v>170.5</v>
      </c>
    </row>
    <row r="2431" spans="1:7" s="587" customFormat="1">
      <c r="A2431" s="625" t="s">
        <v>23</v>
      </c>
      <c r="B2431" s="1141" t="s">
        <v>184</v>
      </c>
      <c r="C2431" s="1141"/>
      <c r="D2431" s="1141"/>
      <c r="E2431" s="1141"/>
      <c r="F2431" s="1141"/>
      <c r="G2431" s="624">
        <f>G2429+G2430</f>
        <v>1875.5</v>
      </c>
    </row>
    <row r="2432" spans="1:7" s="587" customFormat="1">
      <c r="A2432" s="974"/>
      <c r="B2432" s="973"/>
      <c r="C2432" s="973"/>
      <c r="D2432" s="973"/>
      <c r="E2432" s="973"/>
      <c r="F2432" s="973"/>
      <c r="G2432" s="1068"/>
    </row>
    <row r="2433" spans="1:7" s="587" customFormat="1">
      <c r="A2433" s="849" t="s">
        <v>3810</v>
      </c>
      <c r="B2433" s="957"/>
      <c r="C2433" s="957"/>
      <c r="D2433" s="957"/>
      <c r="E2433" s="957"/>
      <c r="F2433" s="957"/>
      <c r="G2433" s="957"/>
    </row>
    <row r="2434" spans="1:7" s="587" customFormat="1" ht="30">
      <c r="A2434" s="614" t="s">
        <v>73</v>
      </c>
      <c r="B2434" s="614" t="s">
        <v>74</v>
      </c>
      <c r="C2434" s="614" t="s">
        <v>166</v>
      </c>
      <c r="D2434" s="614" t="s">
        <v>78</v>
      </c>
      <c r="E2434" s="614" t="s">
        <v>167</v>
      </c>
      <c r="F2434" s="614" t="s">
        <v>168</v>
      </c>
      <c r="G2434" s="615" t="s">
        <v>169</v>
      </c>
    </row>
    <row r="2435" spans="1:7" s="587" customFormat="1">
      <c r="A2435" s="967" t="s">
        <v>17</v>
      </c>
      <c r="B2435" s="968" t="s">
        <v>2169</v>
      </c>
      <c r="C2435" s="1067"/>
      <c r="D2435" s="1067"/>
      <c r="E2435" s="1067"/>
      <c r="F2435" s="1067"/>
      <c r="G2435" s="1067"/>
    </row>
    <row r="2436" spans="1:7" s="587" customFormat="1">
      <c r="A2436" s="1067"/>
      <c r="B2436" s="968" t="s">
        <v>1</v>
      </c>
      <c r="C2436" s="1067"/>
      <c r="D2436" s="967" t="s">
        <v>31</v>
      </c>
      <c r="E2436" s="968" t="s">
        <v>1209</v>
      </c>
      <c r="F2436" s="620">
        <f>VLOOKUP(B2436,'HSD PSPN,STR,ARS'!$C$6:F912,4,FALSE)</f>
        <v>100000</v>
      </c>
      <c r="G2436" s="621">
        <f t="shared" ref="G2436:G2439" si="22">E2436*F2436</f>
        <v>2500</v>
      </c>
    </row>
    <row r="2437" spans="1:7" s="587" customFormat="1">
      <c r="A2437" s="1067"/>
      <c r="B2437" s="627" t="s">
        <v>1695</v>
      </c>
      <c r="C2437" s="1067"/>
      <c r="D2437" s="971" t="s">
        <v>31</v>
      </c>
      <c r="E2437" s="968" t="s">
        <v>1174</v>
      </c>
      <c r="F2437" s="620">
        <f>VLOOKUP(B2437,'HSD PSPN,STR,ARS'!$C$6:F913,4,FALSE)</f>
        <v>100000</v>
      </c>
      <c r="G2437" s="621">
        <f t="shared" si="22"/>
        <v>1250</v>
      </c>
    </row>
    <row r="2438" spans="1:7" s="587" customFormat="1">
      <c r="A2438" s="1067"/>
      <c r="B2438" s="968" t="s">
        <v>3</v>
      </c>
      <c r="C2438" s="1067"/>
      <c r="D2438" s="967" t="s">
        <v>31</v>
      </c>
      <c r="E2438" s="968" t="s">
        <v>1238</v>
      </c>
      <c r="F2438" s="620">
        <f>VLOOKUP(B2438,'HSD PSPN,STR,ARS'!$C$6:F914,4,FALSE)</f>
        <v>150000</v>
      </c>
      <c r="G2438" s="621">
        <f t="shared" si="22"/>
        <v>195</v>
      </c>
    </row>
    <row r="2439" spans="1:7" s="587" customFormat="1">
      <c r="A2439" s="1067"/>
      <c r="B2439" s="968" t="s">
        <v>4</v>
      </c>
      <c r="C2439" s="1067"/>
      <c r="D2439" s="967" t="s">
        <v>31</v>
      </c>
      <c r="E2439" s="968" t="s">
        <v>3765</v>
      </c>
      <c r="F2439" s="620">
        <f>VLOOKUP(B2439,'HSD PSPN,STR,ARS'!$C$6:F915,4,FALSE)</f>
        <v>200000</v>
      </c>
      <c r="G2439" s="621">
        <f t="shared" si="22"/>
        <v>80</v>
      </c>
    </row>
    <row r="2440" spans="1:7" s="587" customFormat="1">
      <c r="A2440" s="1142" t="s">
        <v>2171</v>
      </c>
      <c r="B2440" s="1142"/>
      <c r="C2440" s="1142"/>
      <c r="D2440" s="1142"/>
      <c r="E2440" s="1142"/>
      <c r="F2440" s="1142"/>
      <c r="G2440" s="623">
        <f>SUM(G2435:G2439)</f>
        <v>4025</v>
      </c>
    </row>
    <row r="2441" spans="1:7" s="587" customFormat="1">
      <c r="A2441" s="967" t="s">
        <v>19</v>
      </c>
      <c r="B2441" s="968" t="s">
        <v>2172</v>
      </c>
      <c r="C2441" s="1067"/>
      <c r="D2441" s="1067"/>
      <c r="E2441" s="1067"/>
      <c r="F2441" s="1067"/>
      <c r="G2441" s="1067"/>
    </row>
    <row r="2442" spans="1:7" s="587" customFormat="1">
      <c r="A2442" s="1142" t="s">
        <v>2176</v>
      </c>
      <c r="B2442" s="1142"/>
      <c r="C2442" s="1142"/>
      <c r="D2442" s="1142"/>
      <c r="E2442" s="1142"/>
      <c r="F2442" s="1142"/>
      <c r="G2442" s="1067"/>
    </row>
    <row r="2443" spans="1:7" s="587" customFormat="1">
      <c r="A2443" s="967" t="s">
        <v>20</v>
      </c>
      <c r="B2443" s="968" t="s">
        <v>2177</v>
      </c>
      <c r="C2443" s="1067"/>
      <c r="D2443" s="1067"/>
      <c r="E2443" s="1067"/>
      <c r="F2443" s="1067"/>
      <c r="G2443" s="1067"/>
    </row>
    <row r="2444" spans="1:7" s="587" customFormat="1">
      <c r="A2444" s="1067"/>
      <c r="B2444" s="1067"/>
      <c r="C2444" s="1067"/>
      <c r="D2444" s="1067"/>
      <c r="E2444" s="1067"/>
      <c r="F2444" s="1067"/>
      <c r="G2444" s="1067"/>
    </row>
    <row r="2445" spans="1:7" s="587" customFormat="1">
      <c r="A2445" s="1143" t="s">
        <v>2180</v>
      </c>
      <c r="B2445" s="1143"/>
      <c r="C2445" s="1143"/>
      <c r="D2445" s="1143"/>
      <c r="E2445" s="1143"/>
      <c r="F2445" s="1143"/>
      <c r="G2445" s="624">
        <f>SUM(G2444)</f>
        <v>0</v>
      </c>
    </row>
    <row r="2446" spans="1:7" s="587" customFormat="1">
      <c r="A2446" s="625" t="s">
        <v>21</v>
      </c>
      <c r="B2446" s="1141" t="s">
        <v>1111</v>
      </c>
      <c r="C2446" s="1141"/>
      <c r="D2446" s="1141"/>
      <c r="E2446" s="1141"/>
      <c r="F2446" s="1141"/>
      <c r="G2446" s="624">
        <f>SUM(G2434:G2445)/2</f>
        <v>4025</v>
      </c>
    </row>
    <row r="2447" spans="1:7" s="587" customFormat="1">
      <c r="A2447" s="625" t="s">
        <v>22</v>
      </c>
      <c r="B2447" s="1141" t="s">
        <v>1112</v>
      </c>
      <c r="C2447" s="1141"/>
      <c r="D2447" s="1141"/>
      <c r="E2447" s="1141"/>
      <c r="F2447" s="626">
        <v>0.1</v>
      </c>
      <c r="G2447" s="624">
        <f>G2446*F2447</f>
        <v>402.5</v>
      </c>
    </row>
    <row r="2448" spans="1:7" s="587" customFormat="1">
      <c r="A2448" s="625" t="s">
        <v>23</v>
      </c>
      <c r="B2448" s="1141" t="s">
        <v>184</v>
      </c>
      <c r="C2448" s="1141"/>
      <c r="D2448" s="1141"/>
      <c r="E2448" s="1141"/>
      <c r="F2448" s="1141"/>
      <c r="G2448" s="624">
        <f>G2446+G2447</f>
        <v>4427.5</v>
      </c>
    </row>
    <row r="2449" spans="1:7" s="587" customFormat="1">
      <c r="A2449" s="974"/>
      <c r="B2449" s="973"/>
      <c r="C2449" s="973"/>
      <c r="D2449" s="973"/>
      <c r="E2449" s="973"/>
      <c r="F2449" s="973"/>
      <c r="G2449" s="1068"/>
    </row>
    <row r="2450" spans="1:7" s="587" customFormat="1">
      <c r="A2450" s="849" t="s">
        <v>3811</v>
      </c>
      <c r="B2450" s="957"/>
      <c r="C2450" s="957"/>
      <c r="D2450" s="957"/>
      <c r="E2450" s="957"/>
      <c r="F2450" s="957"/>
      <c r="G2450" s="957"/>
    </row>
    <row r="2451" spans="1:7" s="587" customFormat="1" ht="30">
      <c r="A2451" s="614" t="s">
        <v>73</v>
      </c>
      <c r="B2451" s="614" t="s">
        <v>74</v>
      </c>
      <c r="C2451" s="614" t="s">
        <v>166</v>
      </c>
      <c r="D2451" s="614" t="s">
        <v>78</v>
      </c>
      <c r="E2451" s="614" t="s">
        <v>167</v>
      </c>
      <c r="F2451" s="614" t="s">
        <v>168</v>
      </c>
      <c r="G2451" s="615" t="s">
        <v>169</v>
      </c>
    </row>
    <row r="2452" spans="1:7" s="587" customFormat="1">
      <c r="A2452" s="967" t="s">
        <v>17</v>
      </c>
      <c r="B2452" s="968" t="s">
        <v>2169</v>
      </c>
      <c r="C2452" s="1067"/>
      <c r="D2452" s="1067"/>
      <c r="E2452" s="1067"/>
      <c r="F2452" s="1067"/>
      <c r="G2452" s="1067"/>
    </row>
    <row r="2453" spans="1:7" s="587" customFormat="1">
      <c r="A2453" s="1067"/>
      <c r="B2453" s="968" t="s">
        <v>1</v>
      </c>
      <c r="C2453" s="1067"/>
      <c r="D2453" s="967" t="s">
        <v>31</v>
      </c>
      <c r="E2453" s="968" t="s">
        <v>3766</v>
      </c>
      <c r="F2453" s="620">
        <f>VLOOKUP(B2453,'HSD PSPN,STR,ARS'!$C$6:F929,4,FALSE)</f>
        <v>100000</v>
      </c>
      <c r="G2453" s="621">
        <f t="shared" ref="G2453:G2456" si="23">E2453*F2453</f>
        <v>23810</v>
      </c>
    </row>
    <row r="2454" spans="1:7" s="587" customFormat="1">
      <c r="A2454" s="1067"/>
      <c r="B2454" s="968" t="s">
        <v>32</v>
      </c>
      <c r="C2454" s="1067"/>
      <c r="D2454" s="967" t="s">
        <v>31</v>
      </c>
      <c r="E2454" s="968" t="s">
        <v>3767</v>
      </c>
      <c r="F2454" s="620">
        <f>VLOOKUP(B2454,'HSD PSPN,STR,ARS'!$C$6:F930,4,FALSE)</f>
        <v>150000</v>
      </c>
      <c r="G2454" s="621">
        <f t="shared" si="23"/>
        <v>17850</v>
      </c>
    </row>
    <row r="2455" spans="1:7" s="587" customFormat="1">
      <c r="A2455" s="1067"/>
      <c r="B2455" s="968" t="s">
        <v>3</v>
      </c>
      <c r="C2455" s="1067"/>
      <c r="D2455" s="967" t="s">
        <v>31</v>
      </c>
      <c r="E2455" s="968" t="s">
        <v>3768</v>
      </c>
      <c r="F2455" s="620">
        <f>VLOOKUP(B2455,'HSD PSPN,STR,ARS'!$C$6:F931,4,FALSE)</f>
        <v>150000</v>
      </c>
      <c r="G2455" s="621">
        <f t="shared" si="23"/>
        <v>1785.0000000000002</v>
      </c>
    </row>
    <row r="2456" spans="1:7" s="587" customFormat="1">
      <c r="A2456" s="1067"/>
      <c r="B2456" s="968" t="s">
        <v>4</v>
      </c>
      <c r="C2456" s="1067"/>
      <c r="D2456" s="967" t="s">
        <v>31</v>
      </c>
      <c r="E2456" s="968" t="s">
        <v>1237</v>
      </c>
      <c r="F2456" s="620">
        <f>VLOOKUP(B2456,'HSD PSPN,STR,ARS'!$C$6:F932,4,FALSE)</f>
        <v>200000</v>
      </c>
      <c r="G2456" s="621">
        <f t="shared" si="23"/>
        <v>800</v>
      </c>
    </row>
    <row r="2457" spans="1:7" s="587" customFormat="1">
      <c r="A2457" s="1142" t="s">
        <v>2171</v>
      </c>
      <c r="B2457" s="1142"/>
      <c r="C2457" s="1142"/>
      <c r="D2457" s="1142"/>
      <c r="E2457" s="1142"/>
      <c r="F2457" s="1142"/>
      <c r="G2457" s="623">
        <f>SUM(G2452:G2456)</f>
        <v>44245</v>
      </c>
    </row>
    <row r="2458" spans="1:7" s="587" customFormat="1">
      <c r="A2458" s="967" t="s">
        <v>19</v>
      </c>
      <c r="B2458" s="968" t="s">
        <v>2172</v>
      </c>
      <c r="C2458" s="1067"/>
      <c r="D2458" s="1067"/>
      <c r="E2458" s="1067"/>
      <c r="F2458" s="1067"/>
      <c r="G2458" s="1067"/>
    </row>
    <row r="2459" spans="1:7" s="587" customFormat="1">
      <c r="A2459" s="1142" t="s">
        <v>2176</v>
      </c>
      <c r="B2459" s="1142"/>
      <c r="C2459" s="1142"/>
      <c r="D2459" s="1142"/>
      <c r="E2459" s="1142"/>
      <c r="F2459" s="1142"/>
      <c r="G2459" s="1067"/>
    </row>
    <row r="2460" spans="1:7" s="587" customFormat="1">
      <c r="A2460" s="967" t="s">
        <v>20</v>
      </c>
      <c r="B2460" s="968" t="s">
        <v>2177</v>
      </c>
      <c r="C2460" s="1067"/>
      <c r="D2460" s="1067"/>
      <c r="E2460" s="1067"/>
      <c r="F2460" s="1067"/>
      <c r="G2460" s="1067"/>
    </row>
    <row r="2461" spans="1:7" s="587" customFormat="1">
      <c r="A2461" s="1067"/>
      <c r="B2461" s="1067"/>
      <c r="C2461" s="1067"/>
      <c r="D2461" s="1067"/>
      <c r="E2461" s="1067"/>
      <c r="F2461" s="1067"/>
      <c r="G2461" s="1067"/>
    </row>
    <row r="2462" spans="1:7" s="587" customFormat="1">
      <c r="A2462" s="1143" t="s">
        <v>2180</v>
      </c>
      <c r="B2462" s="1143"/>
      <c r="C2462" s="1143"/>
      <c r="D2462" s="1143"/>
      <c r="E2462" s="1143"/>
      <c r="F2462" s="1143"/>
      <c r="G2462" s="624">
        <f>SUM(G2461)</f>
        <v>0</v>
      </c>
    </row>
    <row r="2463" spans="1:7" s="587" customFormat="1">
      <c r="A2463" s="625" t="s">
        <v>21</v>
      </c>
      <c r="B2463" s="1141" t="s">
        <v>1111</v>
      </c>
      <c r="C2463" s="1141"/>
      <c r="D2463" s="1141"/>
      <c r="E2463" s="1141"/>
      <c r="F2463" s="1141"/>
      <c r="G2463" s="624">
        <f>SUM(G2451:G2462)/2</f>
        <v>44245</v>
      </c>
    </row>
    <row r="2464" spans="1:7" s="587" customFormat="1">
      <c r="A2464" s="625" t="s">
        <v>22</v>
      </c>
      <c r="B2464" s="1141" t="s">
        <v>1112</v>
      </c>
      <c r="C2464" s="1141"/>
      <c r="D2464" s="1141"/>
      <c r="E2464" s="1141"/>
      <c r="F2464" s="626">
        <v>0.1</v>
      </c>
      <c r="G2464" s="624">
        <f>G2463*F2464</f>
        <v>4424.5</v>
      </c>
    </row>
    <row r="2465" spans="1:7" s="587" customFormat="1">
      <c r="A2465" s="625" t="s">
        <v>23</v>
      </c>
      <c r="B2465" s="1141" t="s">
        <v>184</v>
      </c>
      <c r="C2465" s="1141"/>
      <c r="D2465" s="1141"/>
      <c r="E2465" s="1141"/>
      <c r="F2465" s="1141"/>
      <c r="G2465" s="624">
        <f>G2463+G2464</f>
        <v>48669.5</v>
      </c>
    </row>
    <row r="2466" spans="1:7" s="587" customFormat="1">
      <c r="A2466" s="974"/>
      <c r="B2466" s="973"/>
      <c r="C2466" s="973"/>
      <c r="D2466" s="973"/>
      <c r="E2466" s="973"/>
      <c r="F2466" s="973"/>
      <c r="G2466" s="1068"/>
    </row>
    <row r="2467" spans="1:7" s="587" customFormat="1">
      <c r="A2467" s="849" t="s">
        <v>3812</v>
      </c>
      <c r="B2467" s="957"/>
      <c r="C2467" s="957"/>
      <c r="D2467" s="957"/>
      <c r="E2467" s="957"/>
      <c r="F2467" s="957"/>
      <c r="G2467" s="957"/>
    </row>
    <row r="2468" spans="1:7" s="587" customFormat="1" ht="30">
      <c r="A2468" s="614" t="s">
        <v>73</v>
      </c>
      <c r="B2468" s="614" t="s">
        <v>74</v>
      </c>
      <c r="C2468" s="614" t="s">
        <v>166</v>
      </c>
      <c r="D2468" s="614" t="s">
        <v>78</v>
      </c>
      <c r="E2468" s="614" t="s">
        <v>167</v>
      </c>
      <c r="F2468" s="614" t="s">
        <v>168</v>
      </c>
      <c r="G2468" s="615" t="s">
        <v>169</v>
      </c>
    </row>
    <row r="2469" spans="1:7" s="587" customFormat="1">
      <c r="A2469" s="967" t="s">
        <v>17</v>
      </c>
      <c r="B2469" s="968" t="s">
        <v>2169</v>
      </c>
      <c r="C2469" s="1067"/>
      <c r="D2469" s="1067"/>
      <c r="E2469" s="1067"/>
      <c r="F2469" s="1067"/>
      <c r="G2469" s="1067"/>
    </row>
    <row r="2470" spans="1:7" s="587" customFormat="1">
      <c r="A2470" s="1067"/>
      <c r="B2470" s="968" t="s">
        <v>1</v>
      </c>
      <c r="C2470" s="1067"/>
      <c r="D2470" s="967" t="s">
        <v>31</v>
      </c>
      <c r="E2470" s="968" t="s">
        <v>1581</v>
      </c>
      <c r="F2470" s="620">
        <f>VLOOKUP(B2470,'HSD PSPN,STR,ARS'!$C$6:F946,4,FALSE)</f>
        <v>100000</v>
      </c>
      <c r="G2470" s="621">
        <f t="shared" ref="G2470:G2473" si="24">E2470*F2470</f>
        <v>33330</v>
      </c>
    </row>
    <row r="2471" spans="1:7" s="587" customFormat="1">
      <c r="A2471" s="1067"/>
      <c r="B2471" s="968" t="s">
        <v>32</v>
      </c>
      <c r="C2471" s="1067"/>
      <c r="D2471" s="967" t="s">
        <v>31</v>
      </c>
      <c r="E2471" s="968" t="s">
        <v>1360</v>
      </c>
      <c r="F2471" s="620">
        <f>VLOOKUP(B2471,'HSD PSPN,STR,ARS'!$C$6:F947,4,FALSE)</f>
        <v>150000</v>
      </c>
      <c r="G2471" s="621">
        <f t="shared" si="24"/>
        <v>25004.999999999996</v>
      </c>
    </row>
    <row r="2472" spans="1:7" s="587" customFormat="1">
      <c r="A2472" s="1067"/>
      <c r="B2472" s="968" t="s">
        <v>3</v>
      </c>
      <c r="C2472" s="1067"/>
      <c r="D2472" s="967" t="s">
        <v>31</v>
      </c>
      <c r="E2472" s="968" t="s">
        <v>1302</v>
      </c>
      <c r="F2472" s="620">
        <f>VLOOKUP(B2472,'HSD PSPN,STR,ARS'!$C$6:F948,4,FALSE)</f>
        <v>150000</v>
      </c>
      <c r="G2472" s="621">
        <f t="shared" si="24"/>
        <v>2505</v>
      </c>
    </row>
    <row r="2473" spans="1:7" s="587" customFormat="1">
      <c r="A2473" s="1067"/>
      <c r="B2473" s="968" t="s">
        <v>4</v>
      </c>
      <c r="C2473" s="1067"/>
      <c r="D2473" s="967" t="s">
        <v>31</v>
      </c>
      <c r="E2473" s="968" t="s">
        <v>1582</v>
      </c>
      <c r="F2473" s="620">
        <f>VLOOKUP(B2473,'HSD PSPN,STR,ARS'!$C$6:F949,4,FALSE)</f>
        <v>200000</v>
      </c>
      <c r="G2473" s="621">
        <f t="shared" si="24"/>
        <v>1120</v>
      </c>
    </row>
    <row r="2474" spans="1:7" s="587" customFormat="1">
      <c r="A2474" s="1142" t="s">
        <v>2171</v>
      </c>
      <c r="B2474" s="1142"/>
      <c r="C2474" s="1142"/>
      <c r="D2474" s="1142"/>
      <c r="E2474" s="1142"/>
      <c r="F2474" s="1142"/>
      <c r="G2474" s="623">
        <f>SUM(G2469:G2473)</f>
        <v>61960</v>
      </c>
    </row>
    <row r="2475" spans="1:7" s="587" customFormat="1">
      <c r="A2475" s="967" t="s">
        <v>19</v>
      </c>
      <c r="B2475" s="968" t="s">
        <v>2172</v>
      </c>
      <c r="C2475" s="1067"/>
      <c r="D2475" s="1067"/>
      <c r="E2475" s="1067"/>
      <c r="F2475" s="1067"/>
      <c r="G2475" s="1067"/>
    </row>
    <row r="2476" spans="1:7" s="587" customFormat="1">
      <c r="A2476" s="1142" t="s">
        <v>2176</v>
      </c>
      <c r="B2476" s="1142"/>
      <c r="C2476" s="1142"/>
      <c r="D2476" s="1142"/>
      <c r="E2476" s="1142"/>
      <c r="F2476" s="1142"/>
      <c r="G2476" s="1067"/>
    </row>
    <row r="2477" spans="1:7" s="587" customFormat="1">
      <c r="A2477" s="967" t="s">
        <v>20</v>
      </c>
      <c r="B2477" s="968" t="s">
        <v>2177</v>
      </c>
      <c r="C2477" s="1067"/>
      <c r="D2477" s="1067"/>
      <c r="E2477" s="1067"/>
      <c r="F2477" s="1067"/>
      <c r="G2477" s="1067"/>
    </row>
    <row r="2478" spans="1:7" s="587" customFormat="1">
      <c r="A2478" s="1067"/>
      <c r="B2478" s="1067"/>
      <c r="C2478" s="1067"/>
      <c r="D2478" s="1067"/>
      <c r="E2478" s="1067"/>
      <c r="F2478" s="1067"/>
      <c r="G2478" s="1067"/>
    </row>
    <row r="2479" spans="1:7" s="587" customFormat="1">
      <c r="A2479" s="1143" t="s">
        <v>2180</v>
      </c>
      <c r="B2479" s="1143"/>
      <c r="C2479" s="1143"/>
      <c r="D2479" s="1143"/>
      <c r="E2479" s="1143"/>
      <c r="F2479" s="1143"/>
      <c r="G2479" s="624">
        <f>SUM(G2478)</f>
        <v>0</v>
      </c>
    </row>
    <row r="2480" spans="1:7" s="587" customFormat="1">
      <c r="A2480" s="625" t="s">
        <v>21</v>
      </c>
      <c r="B2480" s="1141" t="s">
        <v>1111</v>
      </c>
      <c r="C2480" s="1141"/>
      <c r="D2480" s="1141"/>
      <c r="E2480" s="1141"/>
      <c r="F2480" s="1141"/>
      <c r="G2480" s="624">
        <f>SUM(G2468:G2479)/2</f>
        <v>61960</v>
      </c>
    </row>
    <row r="2481" spans="1:7" s="587" customFormat="1">
      <c r="A2481" s="625" t="s">
        <v>22</v>
      </c>
      <c r="B2481" s="1141" t="s">
        <v>1112</v>
      </c>
      <c r="C2481" s="1141"/>
      <c r="D2481" s="1141"/>
      <c r="E2481" s="1141"/>
      <c r="F2481" s="626">
        <v>0.1</v>
      </c>
      <c r="G2481" s="624">
        <f>G2480*F2481</f>
        <v>6196</v>
      </c>
    </row>
    <row r="2482" spans="1:7" s="587" customFormat="1">
      <c r="A2482" s="625" t="s">
        <v>23</v>
      </c>
      <c r="B2482" s="1141" t="s">
        <v>184</v>
      </c>
      <c r="C2482" s="1141"/>
      <c r="D2482" s="1141"/>
      <c r="E2482" s="1141"/>
      <c r="F2482" s="1141"/>
      <c r="G2482" s="624">
        <f>G2480+G2481</f>
        <v>68156</v>
      </c>
    </row>
    <row r="2483" spans="1:7" s="587" customFormat="1">
      <c r="A2483" s="974"/>
      <c r="B2483" s="973"/>
      <c r="C2483" s="973"/>
      <c r="D2483" s="973"/>
      <c r="E2483" s="973"/>
      <c r="F2483" s="973"/>
      <c r="G2483" s="1068"/>
    </row>
    <row r="2484" spans="1:7" s="587" customFormat="1">
      <c r="A2484" s="849" t="s">
        <v>3813</v>
      </c>
      <c r="B2484" s="957"/>
      <c r="C2484" s="957"/>
      <c r="D2484" s="957"/>
      <c r="E2484" s="957"/>
      <c r="F2484" s="957"/>
      <c r="G2484" s="957"/>
    </row>
    <row r="2485" spans="1:7" s="587" customFormat="1" ht="30">
      <c r="A2485" s="614" t="s">
        <v>73</v>
      </c>
      <c r="B2485" s="614" t="s">
        <v>74</v>
      </c>
      <c r="C2485" s="614" t="s">
        <v>166</v>
      </c>
      <c r="D2485" s="614" t="s">
        <v>78</v>
      </c>
      <c r="E2485" s="614" t="s">
        <v>167</v>
      </c>
      <c r="F2485" s="614" t="s">
        <v>168</v>
      </c>
      <c r="G2485" s="615" t="s">
        <v>169</v>
      </c>
    </row>
    <row r="2486" spans="1:7" s="587" customFormat="1">
      <c r="A2486" s="967" t="s">
        <v>17</v>
      </c>
      <c r="B2486" s="968" t="s">
        <v>2169</v>
      </c>
      <c r="C2486" s="1067"/>
      <c r="D2486" s="1067"/>
      <c r="E2486" s="1067"/>
      <c r="F2486" s="1067"/>
      <c r="G2486" s="1067"/>
    </row>
    <row r="2487" spans="1:7" s="587" customFormat="1">
      <c r="A2487" s="1067"/>
      <c r="B2487" s="968" t="s">
        <v>1</v>
      </c>
      <c r="C2487" s="1067"/>
      <c r="D2487" s="967" t="s">
        <v>31</v>
      </c>
      <c r="E2487" s="968" t="s">
        <v>3769</v>
      </c>
      <c r="F2487" s="620">
        <f>VLOOKUP(B2487,'HSD PSPN,STR,ARS'!$C$6:F963,4,FALSE)</f>
        <v>100000</v>
      </c>
      <c r="G2487" s="621">
        <f t="shared" ref="G2487:G2490" si="25">E2487*F2487</f>
        <v>9520</v>
      </c>
    </row>
    <row r="2488" spans="1:7" s="587" customFormat="1">
      <c r="A2488" s="1067"/>
      <c r="B2488" s="968" t="s">
        <v>32</v>
      </c>
      <c r="C2488" s="1067"/>
      <c r="D2488" s="967" t="s">
        <v>31</v>
      </c>
      <c r="E2488" s="968" t="s">
        <v>3770</v>
      </c>
      <c r="F2488" s="620">
        <f>VLOOKUP(B2488,'HSD PSPN,STR,ARS'!$C$6:F964,4,FALSE)</f>
        <v>150000</v>
      </c>
      <c r="G2488" s="621">
        <f t="shared" si="25"/>
        <v>7140.0000000000009</v>
      </c>
    </row>
    <row r="2489" spans="1:7" s="587" customFormat="1">
      <c r="A2489" s="1067"/>
      <c r="B2489" s="968" t="s">
        <v>3</v>
      </c>
      <c r="C2489" s="1067"/>
      <c r="D2489" s="967" t="s">
        <v>31</v>
      </c>
      <c r="E2489" s="968" t="s">
        <v>1762</v>
      </c>
      <c r="F2489" s="620">
        <f>VLOOKUP(B2489,'HSD PSPN,STR,ARS'!$C$6:F965,4,FALSE)</f>
        <v>150000</v>
      </c>
      <c r="G2489" s="621">
        <f t="shared" si="25"/>
        <v>719.99999999999989</v>
      </c>
    </row>
    <row r="2490" spans="1:7" s="587" customFormat="1">
      <c r="A2490" s="1067"/>
      <c r="B2490" s="968" t="s">
        <v>4</v>
      </c>
      <c r="C2490" s="1067"/>
      <c r="D2490" s="967" t="s">
        <v>31</v>
      </c>
      <c r="E2490" s="968" t="s">
        <v>3771</v>
      </c>
      <c r="F2490" s="620">
        <f>VLOOKUP(B2490,'HSD PSPN,STR,ARS'!$C$6:F966,4,FALSE)</f>
        <v>200000</v>
      </c>
      <c r="G2490" s="621">
        <f t="shared" si="25"/>
        <v>320</v>
      </c>
    </row>
    <row r="2491" spans="1:7" s="587" customFormat="1">
      <c r="A2491" s="1142" t="s">
        <v>2171</v>
      </c>
      <c r="B2491" s="1142"/>
      <c r="C2491" s="1142"/>
      <c r="D2491" s="1142"/>
      <c r="E2491" s="1142"/>
      <c r="F2491" s="1142"/>
      <c r="G2491" s="623">
        <f>SUM(G2486:G2490)</f>
        <v>17700</v>
      </c>
    </row>
    <row r="2492" spans="1:7" s="587" customFormat="1">
      <c r="A2492" s="967" t="s">
        <v>19</v>
      </c>
      <c r="B2492" s="968" t="s">
        <v>2172</v>
      </c>
      <c r="C2492" s="1067"/>
      <c r="D2492" s="1067"/>
      <c r="E2492" s="1067"/>
      <c r="F2492" s="1067"/>
      <c r="G2492" s="1067"/>
    </row>
    <row r="2493" spans="1:7" s="587" customFormat="1">
      <c r="A2493" s="1142" t="s">
        <v>2176</v>
      </c>
      <c r="B2493" s="1142"/>
      <c r="C2493" s="1142"/>
      <c r="D2493" s="1142"/>
      <c r="E2493" s="1142"/>
      <c r="F2493" s="1142"/>
      <c r="G2493" s="1067"/>
    </row>
    <row r="2494" spans="1:7" s="587" customFormat="1">
      <c r="A2494" s="967" t="s">
        <v>20</v>
      </c>
      <c r="B2494" s="968" t="s">
        <v>2177</v>
      </c>
      <c r="C2494" s="1067"/>
      <c r="D2494" s="1067"/>
      <c r="E2494" s="1067"/>
      <c r="F2494" s="1067"/>
      <c r="G2494" s="1067"/>
    </row>
    <row r="2495" spans="1:7" s="587" customFormat="1">
      <c r="A2495" s="1067"/>
      <c r="B2495" s="1067"/>
      <c r="C2495" s="1067"/>
      <c r="D2495" s="1067"/>
      <c r="E2495" s="1067"/>
      <c r="F2495" s="1067"/>
      <c r="G2495" s="1067"/>
    </row>
    <row r="2496" spans="1:7" s="587" customFormat="1">
      <c r="A2496" s="1143" t="s">
        <v>2180</v>
      </c>
      <c r="B2496" s="1143"/>
      <c r="C2496" s="1143"/>
      <c r="D2496" s="1143"/>
      <c r="E2496" s="1143"/>
      <c r="F2496" s="1143"/>
      <c r="G2496" s="624">
        <f>SUM(G2495)</f>
        <v>0</v>
      </c>
    </row>
    <row r="2497" spans="1:7" s="587" customFormat="1">
      <c r="A2497" s="625" t="s">
        <v>21</v>
      </c>
      <c r="B2497" s="1141" t="s">
        <v>1111</v>
      </c>
      <c r="C2497" s="1141"/>
      <c r="D2497" s="1141"/>
      <c r="E2497" s="1141"/>
      <c r="F2497" s="1141"/>
      <c r="G2497" s="624">
        <f>SUM(G2485:G2496)/2</f>
        <v>17700</v>
      </c>
    </row>
    <row r="2498" spans="1:7" s="587" customFormat="1">
      <c r="A2498" s="625" t="s">
        <v>22</v>
      </c>
      <c r="B2498" s="1141" t="s">
        <v>1112</v>
      </c>
      <c r="C2498" s="1141"/>
      <c r="D2498" s="1141"/>
      <c r="E2498" s="1141"/>
      <c r="F2498" s="626">
        <v>0.1</v>
      </c>
      <c r="G2498" s="624">
        <f>G2497*F2498</f>
        <v>1770</v>
      </c>
    </row>
    <row r="2499" spans="1:7" s="587" customFormat="1">
      <c r="A2499" s="625" t="s">
        <v>23</v>
      </c>
      <c r="B2499" s="1141" t="s">
        <v>184</v>
      </c>
      <c r="C2499" s="1141"/>
      <c r="D2499" s="1141"/>
      <c r="E2499" s="1141"/>
      <c r="F2499" s="1141"/>
      <c r="G2499" s="624">
        <f>G2497+G2498</f>
        <v>19470</v>
      </c>
    </row>
    <row r="2500" spans="1:7" s="587" customFormat="1">
      <c r="A2500" s="974"/>
      <c r="B2500" s="973"/>
      <c r="C2500" s="973"/>
      <c r="D2500" s="973"/>
      <c r="E2500" s="973"/>
      <c r="F2500" s="973"/>
      <c r="G2500" s="1068"/>
    </row>
    <row r="2501" spans="1:7" s="587" customFormat="1">
      <c r="A2501" s="849" t="s">
        <v>3814</v>
      </c>
      <c r="B2501" s="957"/>
      <c r="C2501" s="957"/>
      <c r="D2501" s="957"/>
      <c r="E2501" s="957"/>
      <c r="F2501" s="957"/>
      <c r="G2501" s="957"/>
    </row>
    <row r="2502" spans="1:7" s="587" customFormat="1" ht="30">
      <c r="A2502" s="614" t="s">
        <v>73</v>
      </c>
      <c r="B2502" s="614" t="s">
        <v>74</v>
      </c>
      <c r="C2502" s="614" t="s">
        <v>166</v>
      </c>
      <c r="D2502" s="614" t="s">
        <v>78</v>
      </c>
      <c r="E2502" s="614" t="s">
        <v>167</v>
      </c>
      <c r="F2502" s="614" t="s">
        <v>168</v>
      </c>
      <c r="G2502" s="615" t="s">
        <v>169</v>
      </c>
    </row>
    <row r="2503" spans="1:7" s="587" customFormat="1">
      <c r="A2503" s="967" t="s">
        <v>17</v>
      </c>
      <c r="B2503" s="968" t="s">
        <v>2169</v>
      </c>
      <c r="C2503" s="1067"/>
      <c r="D2503" s="1067"/>
      <c r="E2503" s="1067"/>
      <c r="F2503" s="1067"/>
      <c r="G2503" s="1067"/>
    </row>
    <row r="2504" spans="1:7" s="587" customFormat="1">
      <c r="A2504" s="1067"/>
      <c r="B2504" s="968" t="s">
        <v>1</v>
      </c>
      <c r="C2504" s="1067"/>
      <c r="D2504" s="967" t="s">
        <v>31</v>
      </c>
      <c r="E2504" s="968" t="s">
        <v>3767</v>
      </c>
      <c r="F2504" s="620">
        <f>VLOOKUP(B2504,'HSD PSPN,STR,ARS'!$C$6:F980,4,FALSE)</f>
        <v>100000</v>
      </c>
      <c r="G2504" s="621">
        <f t="shared" ref="G2504:G2507" si="26">E2504*F2504</f>
        <v>11900</v>
      </c>
    </row>
    <row r="2505" spans="1:7" s="587" customFormat="1">
      <c r="A2505" s="1067"/>
      <c r="B2505" s="968" t="s">
        <v>32</v>
      </c>
      <c r="C2505" s="1067"/>
      <c r="D2505" s="967" t="s">
        <v>31</v>
      </c>
      <c r="E2505" s="968" t="s">
        <v>3772</v>
      </c>
      <c r="F2505" s="620">
        <f>VLOOKUP(B2505,'HSD PSPN,STR,ARS'!$C$6:F981,4,FALSE)</f>
        <v>150000</v>
      </c>
      <c r="G2505" s="621">
        <f t="shared" si="26"/>
        <v>8925</v>
      </c>
    </row>
    <row r="2506" spans="1:7" s="587" customFormat="1">
      <c r="A2506" s="1067"/>
      <c r="B2506" s="968" t="s">
        <v>3</v>
      </c>
      <c r="C2506" s="1067"/>
      <c r="D2506" s="967" t="s">
        <v>31</v>
      </c>
      <c r="E2506" s="968" t="s">
        <v>1196</v>
      </c>
      <c r="F2506" s="620">
        <f>VLOOKUP(B2506,'HSD PSPN,STR,ARS'!$C$6:F982,4,FALSE)</f>
        <v>150000</v>
      </c>
      <c r="G2506" s="621">
        <f t="shared" si="26"/>
        <v>900</v>
      </c>
    </row>
    <row r="2507" spans="1:7" s="587" customFormat="1">
      <c r="A2507" s="1067"/>
      <c r="B2507" s="968" t="s">
        <v>4</v>
      </c>
      <c r="C2507" s="1067"/>
      <c r="D2507" s="967" t="s">
        <v>31</v>
      </c>
      <c r="E2507" s="968" t="s">
        <v>1197</v>
      </c>
      <c r="F2507" s="620">
        <f>VLOOKUP(B2507,'HSD PSPN,STR,ARS'!$C$6:F983,4,FALSE)</f>
        <v>200000</v>
      </c>
      <c r="G2507" s="621">
        <f t="shared" si="26"/>
        <v>400</v>
      </c>
    </row>
    <row r="2508" spans="1:7" s="587" customFormat="1">
      <c r="A2508" s="1142" t="s">
        <v>2171</v>
      </c>
      <c r="B2508" s="1142"/>
      <c r="C2508" s="1142"/>
      <c r="D2508" s="1142"/>
      <c r="E2508" s="1142"/>
      <c r="F2508" s="1142"/>
      <c r="G2508" s="623">
        <f>SUM(G2503:G2507)</f>
        <v>22125</v>
      </c>
    </row>
    <row r="2509" spans="1:7" s="587" customFormat="1">
      <c r="A2509" s="967" t="s">
        <v>19</v>
      </c>
      <c r="B2509" s="968" t="s">
        <v>2172</v>
      </c>
      <c r="C2509" s="1067"/>
      <c r="D2509" s="1067"/>
      <c r="E2509" s="1067"/>
      <c r="F2509" s="1067"/>
      <c r="G2509" s="1067"/>
    </row>
    <row r="2510" spans="1:7" s="587" customFormat="1">
      <c r="A2510" s="1142" t="s">
        <v>2176</v>
      </c>
      <c r="B2510" s="1142"/>
      <c r="C2510" s="1142"/>
      <c r="D2510" s="1142"/>
      <c r="E2510" s="1142"/>
      <c r="F2510" s="1142"/>
      <c r="G2510" s="1067"/>
    </row>
    <row r="2511" spans="1:7" s="587" customFormat="1">
      <c r="A2511" s="967" t="s">
        <v>20</v>
      </c>
      <c r="B2511" s="968" t="s">
        <v>2177</v>
      </c>
      <c r="C2511" s="1067"/>
      <c r="D2511" s="1067"/>
      <c r="E2511" s="1067"/>
      <c r="F2511" s="1067"/>
      <c r="G2511" s="1067"/>
    </row>
    <row r="2512" spans="1:7" s="587" customFormat="1">
      <c r="A2512" s="1067"/>
      <c r="B2512" s="1067"/>
      <c r="C2512" s="1067"/>
      <c r="D2512" s="1067"/>
      <c r="E2512" s="1067"/>
      <c r="F2512" s="1067"/>
      <c r="G2512" s="1067"/>
    </row>
    <row r="2513" spans="1:7" s="587" customFormat="1">
      <c r="A2513" s="1143" t="s">
        <v>2180</v>
      </c>
      <c r="B2513" s="1143"/>
      <c r="C2513" s="1143"/>
      <c r="D2513" s="1143"/>
      <c r="E2513" s="1143"/>
      <c r="F2513" s="1143"/>
      <c r="G2513" s="624">
        <f>SUM(G2512)</f>
        <v>0</v>
      </c>
    </row>
    <row r="2514" spans="1:7" s="587" customFormat="1">
      <c r="A2514" s="625" t="s">
        <v>21</v>
      </c>
      <c r="B2514" s="1141" t="s">
        <v>1111</v>
      </c>
      <c r="C2514" s="1141"/>
      <c r="D2514" s="1141"/>
      <c r="E2514" s="1141"/>
      <c r="F2514" s="1141"/>
      <c r="G2514" s="624">
        <f>SUM(G2502:G2513)/2</f>
        <v>22125</v>
      </c>
    </row>
    <row r="2515" spans="1:7" s="587" customFormat="1">
      <c r="A2515" s="625" t="s">
        <v>22</v>
      </c>
      <c r="B2515" s="1141" t="s">
        <v>1112</v>
      </c>
      <c r="C2515" s="1141"/>
      <c r="D2515" s="1141"/>
      <c r="E2515" s="1141"/>
      <c r="F2515" s="626">
        <v>0.1</v>
      </c>
      <c r="G2515" s="624">
        <f>G2514*F2515</f>
        <v>2212.5</v>
      </c>
    </row>
    <row r="2516" spans="1:7" s="587" customFormat="1">
      <c r="A2516" s="625" t="s">
        <v>23</v>
      </c>
      <c r="B2516" s="1141" t="s">
        <v>184</v>
      </c>
      <c r="C2516" s="1141"/>
      <c r="D2516" s="1141"/>
      <c r="E2516" s="1141"/>
      <c r="F2516" s="1141"/>
      <c r="G2516" s="624">
        <f>G2514+G2515</f>
        <v>24337.5</v>
      </c>
    </row>
    <row r="2517" spans="1:7" s="587" customFormat="1">
      <c r="A2517" s="974"/>
      <c r="B2517" s="973"/>
      <c r="C2517" s="973"/>
      <c r="D2517" s="973"/>
      <c r="E2517" s="973"/>
      <c r="F2517" s="973"/>
      <c r="G2517" s="1068"/>
    </row>
    <row r="2518" spans="1:7" s="587" customFormat="1">
      <c r="A2518" s="849" t="s">
        <v>3815</v>
      </c>
      <c r="B2518" s="957"/>
      <c r="C2518" s="957"/>
      <c r="D2518" s="957"/>
      <c r="E2518" s="957"/>
      <c r="F2518" s="957"/>
      <c r="G2518" s="957"/>
    </row>
    <row r="2519" spans="1:7" s="587" customFormat="1" ht="30">
      <c r="A2519" s="614" t="s">
        <v>73</v>
      </c>
      <c r="B2519" s="614" t="s">
        <v>74</v>
      </c>
      <c r="C2519" s="614" t="s">
        <v>166</v>
      </c>
      <c r="D2519" s="614" t="s">
        <v>78</v>
      </c>
      <c r="E2519" s="614" t="s">
        <v>167</v>
      </c>
      <c r="F2519" s="614" t="s">
        <v>168</v>
      </c>
      <c r="G2519" s="615" t="s">
        <v>169</v>
      </c>
    </row>
    <row r="2520" spans="1:7" s="587" customFormat="1">
      <c r="A2520" s="967" t="s">
        <v>17</v>
      </c>
      <c r="B2520" s="968" t="s">
        <v>2169</v>
      </c>
      <c r="C2520" s="1067"/>
      <c r="D2520" s="1067"/>
      <c r="E2520" s="1067"/>
      <c r="F2520" s="1067"/>
      <c r="G2520" s="1067"/>
    </row>
    <row r="2521" spans="1:7" s="587" customFormat="1">
      <c r="A2521" s="1067"/>
      <c r="B2521" s="968" t="s">
        <v>1</v>
      </c>
      <c r="C2521" s="1067"/>
      <c r="D2521" s="967" t="s">
        <v>31</v>
      </c>
      <c r="E2521" s="968" t="s">
        <v>1421</v>
      </c>
      <c r="F2521" s="620">
        <f>VLOOKUP(B2521,'HSD PSPN,STR,ARS'!$C$6:F997,4,FALSE)</f>
        <v>100000</v>
      </c>
      <c r="G2521" s="621">
        <f t="shared" ref="G2521:G2524" si="27">E2521*F2521</f>
        <v>17860</v>
      </c>
    </row>
    <row r="2522" spans="1:7" s="587" customFormat="1">
      <c r="A2522" s="1067"/>
      <c r="B2522" s="968" t="s">
        <v>32</v>
      </c>
      <c r="C2522" s="1067"/>
      <c r="D2522" s="967" t="s">
        <v>31</v>
      </c>
      <c r="E2522" s="968" t="s">
        <v>3773</v>
      </c>
      <c r="F2522" s="620">
        <f>VLOOKUP(B2522,'HSD PSPN,STR,ARS'!$C$6:F998,4,FALSE)</f>
        <v>150000</v>
      </c>
      <c r="G2522" s="621">
        <f t="shared" si="27"/>
        <v>13395</v>
      </c>
    </row>
    <row r="2523" spans="1:7" s="587" customFormat="1">
      <c r="A2523" s="1067"/>
      <c r="B2523" s="968" t="s">
        <v>3</v>
      </c>
      <c r="C2523" s="1067"/>
      <c r="D2523" s="967" t="s">
        <v>31</v>
      </c>
      <c r="E2523" s="968" t="s">
        <v>3774</v>
      </c>
      <c r="F2523" s="620">
        <f>VLOOKUP(B2523,'HSD PSPN,STR,ARS'!$C$6:F999,4,FALSE)</f>
        <v>150000</v>
      </c>
      <c r="G2523" s="621">
        <f t="shared" si="27"/>
        <v>1335</v>
      </c>
    </row>
    <row r="2524" spans="1:7" s="587" customFormat="1">
      <c r="A2524" s="1067"/>
      <c r="B2524" s="968" t="s">
        <v>4</v>
      </c>
      <c r="C2524" s="1067"/>
      <c r="D2524" s="967" t="s">
        <v>31</v>
      </c>
      <c r="E2524" s="968" t="s">
        <v>1395</v>
      </c>
      <c r="F2524" s="620">
        <f>VLOOKUP(B2524,'HSD PSPN,STR,ARS'!$C$6:F1000,4,FALSE)</f>
        <v>200000</v>
      </c>
      <c r="G2524" s="621">
        <f t="shared" si="27"/>
        <v>600</v>
      </c>
    </row>
    <row r="2525" spans="1:7" s="587" customFormat="1">
      <c r="A2525" s="1142" t="s">
        <v>2171</v>
      </c>
      <c r="B2525" s="1142"/>
      <c r="C2525" s="1142"/>
      <c r="D2525" s="1142"/>
      <c r="E2525" s="1142"/>
      <c r="F2525" s="1142"/>
      <c r="G2525" s="623">
        <f>SUM(G2520:G2524)</f>
        <v>33190</v>
      </c>
    </row>
    <row r="2526" spans="1:7" s="587" customFormat="1">
      <c r="A2526" s="967" t="s">
        <v>19</v>
      </c>
      <c r="B2526" s="968" t="s">
        <v>2172</v>
      </c>
      <c r="C2526" s="1067"/>
      <c r="D2526" s="1067"/>
      <c r="E2526" s="1067"/>
      <c r="F2526" s="1067"/>
      <c r="G2526" s="1067"/>
    </row>
    <row r="2527" spans="1:7" s="587" customFormat="1">
      <c r="A2527" s="1142" t="s">
        <v>2176</v>
      </c>
      <c r="B2527" s="1142"/>
      <c r="C2527" s="1142"/>
      <c r="D2527" s="1142"/>
      <c r="E2527" s="1142"/>
      <c r="F2527" s="1142"/>
      <c r="G2527" s="1067"/>
    </row>
    <row r="2528" spans="1:7" s="587" customFormat="1">
      <c r="A2528" s="967" t="s">
        <v>20</v>
      </c>
      <c r="B2528" s="968" t="s">
        <v>2177</v>
      </c>
      <c r="C2528" s="1067"/>
      <c r="D2528" s="1067"/>
      <c r="E2528" s="1067"/>
      <c r="F2528" s="1067"/>
      <c r="G2528" s="1067"/>
    </row>
    <row r="2529" spans="1:7" s="587" customFormat="1">
      <c r="A2529" s="1067"/>
      <c r="B2529" s="1067"/>
      <c r="C2529" s="1067"/>
      <c r="D2529" s="1067"/>
      <c r="E2529" s="1067"/>
      <c r="F2529" s="1067"/>
      <c r="G2529" s="1067"/>
    </row>
    <row r="2530" spans="1:7" s="587" customFormat="1">
      <c r="A2530" s="1143" t="s">
        <v>2180</v>
      </c>
      <c r="B2530" s="1143"/>
      <c r="C2530" s="1143"/>
      <c r="D2530" s="1143"/>
      <c r="E2530" s="1143"/>
      <c r="F2530" s="1143"/>
      <c r="G2530" s="624">
        <f>SUM(G2529)</f>
        <v>0</v>
      </c>
    </row>
    <row r="2531" spans="1:7" s="587" customFormat="1">
      <c r="A2531" s="625" t="s">
        <v>21</v>
      </c>
      <c r="B2531" s="1141" t="s">
        <v>1111</v>
      </c>
      <c r="C2531" s="1141"/>
      <c r="D2531" s="1141"/>
      <c r="E2531" s="1141"/>
      <c r="F2531" s="1141"/>
      <c r="G2531" s="624">
        <f>SUM(G2519:G2530)/2</f>
        <v>33190</v>
      </c>
    </row>
    <row r="2532" spans="1:7" s="587" customFormat="1">
      <c r="A2532" s="625" t="s">
        <v>22</v>
      </c>
      <c r="B2532" s="1141" t="s">
        <v>1112</v>
      </c>
      <c r="C2532" s="1141"/>
      <c r="D2532" s="1141"/>
      <c r="E2532" s="1141"/>
      <c r="F2532" s="626">
        <v>0.1</v>
      </c>
      <c r="G2532" s="624">
        <f>G2531*F2532</f>
        <v>3319</v>
      </c>
    </row>
    <row r="2533" spans="1:7" s="587" customFormat="1">
      <c r="A2533" s="625" t="s">
        <v>23</v>
      </c>
      <c r="B2533" s="1141" t="s">
        <v>184</v>
      </c>
      <c r="C2533" s="1141"/>
      <c r="D2533" s="1141"/>
      <c r="E2533" s="1141"/>
      <c r="F2533" s="1141"/>
      <c r="G2533" s="624">
        <f>G2531+G2532</f>
        <v>36509</v>
      </c>
    </row>
    <row r="2534" spans="1:7" s="587" customFormat="1">
      <c r="A2534" s="974"/>
      <c r="B2534" s="973"/>
      <c r="C2534" s="973"/>
      <c r="D2534" s="973"/>
      <c r="E2534" s="973"/>
      <c r="F2534" s="973"/>
      <c r="G2534" s="1068"/>
    </row>
    <row r="2535" spans="1:7" s="587" customFormat="1">
      <c r="A2535" s="849" t="s">
        <v>3816</v>
      </c>
      <c r="B2535" s="957"/>
      <c r="C2535" s="957"/>
      <c r="D2535" s="957"/>
      <c r="E2535" s="957"/>
      <c r="F2535" s="957"/>
      <c r="G2535" s="957"/>
    </row>
    <row r="2536" spans="1:7" s="587" customFormat="1" ht="30">
      <c r="A2536" s="614" t="s">
        <v>73</v>
      </c>
      <c r="B2536" s="614" t="s">
        <v>74</v>
      </c>
      <c r="C2536" s="614" t="s">
        <v>166</v>
      </c>
      <c r="D2536" s="614" t="s">
        <v>78</v>
      </c>
      <c r="E2536" s="614" t="s">
        <v>167</v>
      </c>
      <c r="F2536" s="614" t="s">
        <v>168</v>
      </c>
      <c r="G2536" s="615" t="s">
        <v>169</v>
      </c>
    </row>
    <row r="2537" spans="1:7" s="587" customFormat="1">
      <c r="A2537" s="967" t="s">
        <v>17</v>
      </c>
      <c r="B2537" s="968" t="s">
        <v>2169</v>
      </c>
      <c r="C2537" s="1067"/>
      <c r="D2537" s="1067"/>
      <c r="E2537" s="1067"/>
      <c r="F2537" s="1067"/>
      <c r="G2537" s="1067"/>
    </row>
    <row r="2538" spans="1:7" s="587" customFormat="1">
      <c r="A2538" s="1067"/>
      <c r="B2538" s="968" t="s">
        <v>1</v>
      </c>
      <c r="C2538" s="1067"/>
      <c r="D2538" s="967" t="s">
        <v>31</v>
      </c>
      <c r="E2538" s="968" t="s">
        <v>1208</v>
      </c>
      <c r="F2538" s="620">
        <f>VLOOKUP(B2538,'HSD PSPN,STR,ARS'!$C$6:F1014,4,FALSE)</f>
        <v>100000</v>
      </c>
      <c r="G2538" s="621">
        <f t="shared" ref="G2538:G2541" si="28">E2538*F2538</f>
        <v>25000</v>
      </c>
    </row>
    <row r="2539" spans="1:7" s="587" customFormat="1">
      <c r="A2539" s="1067"/>
      <c r="B2539" s="968" t="s">
        <v>32</v>
      </c>
      <c r="C2539" s="1067"/>
      <c r="D2539" s="967" t="s">
        <v>31</v>
      </c>
      <c r="E2539" s="968" t="s">
        <v>1173</v>
      </c>
      <c r="F2539" s="620">
        <f>VLOOKUP(B2539,'HSD PSPN,STR,ARS'!$C$6:F1015,4,FALSE)</f>
        <v>150000</v>
      </c>
      <c r="G2539" s="621">
        <f t="shared" si="28"/>
        <v>18750</v>
      </c>
    </row>
    <row r="2540" spans="1:7" s="587" customFormat="1">
      <c r="A2540" s="1067"/>
      <c r="B2540" s="968" t="s">
        <v>3</v>
      </c>
      <c r="C2540" s="1067"/>
      <c r="D2540" s="967" t="s">
        <v>31</v>
      </c>
      <c r="E2540" s="968" t="s">
        <v>1174</v>
      </c>
      <c r="F2540" s="620">
        <f>VLOOKUP(B2540,'HSD PSPN,STR,ARS'!$C$6:F1016,4,FALSE)</f>
        <v>150000</v>
      </c>
      <c r="G2540" s="621">
        <f t="shared" si="28"/>
        <v>1875</v>
      </c>
    </row>
    <row r="2541" spans="1:7" s="587" customFormat="1">
      <c r="A2541" s="1067"/>
      <c r="B2541" s="968" t="s">
        <v>4</v>
      </c>
      <c r="C2541" s="1067"/>
      <c r="D2541" s="967" t="s">
        <v>31</v>
      </c>
      <c r="E2541" s="968" t="s">
        <v>1175</v>
      </c>
      <c r="F2541" s="620">
        <f>VLOOKUP(B2541,'HSD PSPN,STR,ARS'!$C$6:F1017,4,FALSE)</f>
        <v>200000</v>
      </c>
      <c r="G2541" s="621">
        <f t="shared" si="28"/>
        <v>840</v>
      </c>
    </row>
    <row r="2542" spans="1:7" s="587" customFormat="1">
      <c r="A2542" s="1142" t="s">
        <v>2171</v>
      </c>
      <c r="B2542" s="1142"/>
      <c r="C2542" s="1142"/>
      <c r="D2542" s="1142"/>
      <c r="E2542" s="1142"/>
      <c r="F2542" s="1142"/>
      <c r="G2542" s="623">
        <f>SUM(G2537:G2541)</f>
        <v>46465</v>
      </c>
    </row>
    <row r="2543" spans="1:7" s="587" customFormat="1">
      <c r="A2543" s="967" t="s">
        <v>19</v>
      </c>
      <c r="B2543" s="968" t="s">
        <v>2172</v>
      </c>
      <c r="C2543" s="1067"/>
      <c r="D2543" s="1067"/>
      <c r="E2543" s="1067"/>
      <c r="F2543" s="1067"/>
      <c r="G2543" s="1067"/>
    </row>
    <row r="2544" spans="1:7" s="587" customFormat="1">
      <c r="A2544" s="1142" t="s">
        <v>2176</v>
      </c>
      <c r="B2544" s="1142"/>
      <c r="C2544" s="1142"/>
      <c r="D2544" s="1142"/>
      <c r="E2544" s="1142"/>
      <c r="F2544" s="1142"/>
      <c r="G2544" s="1067"/>
    </row>
    <row r="2545" spans="1:7" s="587" customFormat="1">
      <c r="A2545" s="967" t="s">
        <v>20</v>
      </c>
      <c r="B2545" s="968" t="s">
        <v>2177</v>
      </c>
      <c r="C2545" s="1067"/>
      <c r="D2545" s="1067"/>
      <c r="E2545" s="1067"/>
      <c r="F2545" s="1067"/>
      <c r="G2545" s="1067"/>
    </row>
    <row r="2546" spans="1:7" s="587" customFormat="1">
      <c r="A2546" s="1067"/>
      <c r="B2546" s="1067"/>
      <c r="C2546" s="1067"/>
      <c r="D2546" s="1067"/>
      <c r="E2546" s="1067"/>
      <c r="F2546" s="1067"/>
      <c r="G2546" s="1067"/>
    </row>
    <row r="2547" spans="1:7" s="587" customFormat="1">
      <c r="A2547" s="1143" t="s">
        <v>2180</v>
      </c>
      <c r="B2547" s="1143"/>
      <c r="C2547" s="1143"/>
      <c r="D2547" s="1143"/>
      <c r="E2547" s="1143"/>
      <c r="F2547" s="1143"/>
      <c r="G2547" s="624">
        <f>SUM(G2546)</f>
        <v>0</v>
      </c>
    </row>
    <row r="2548" spans="1:7" s="587" customFormat="1">
      <c r="A2548" s="625" t="s">
        <v>21</v>
      </c>
      <c r="B2548" s="1141" t="s">
        <v>1111</v>
      </c>
      <c r="C2548" s="1141"/>
      <c r="D2548" s="1141"/>
      <c r="E2548" s="1141"/>
      <c r="F2548" s="1141"/>
      <c r="G2548" s="624">
        <f>SUM(G2536:G2547)/2</f>
        <v>46465</v>
      </c>
    </row>
    <row r="2549" spans="1:7" s="587" customFormat="1">
      <c r="A2549" s="625" t="s">
        <v>22</v>
      </c>
      <c r="B2549" s="1141" t="s">
        <v>1112</v>
      </c>
      <c r="C2549" s="1141"/>
      <c r="D2549" s="1141"/>
      <c r="E2549" s="1141"/>
      <c r="F2549" s="626">
        <v>0.1</v>
      </c>
      <c r="G2549" s="624">
        <f>G2548*F2549</f>
        <v>4646.5</v>
      </c>
    </row>
    <row r="2550" spans="1:7" s="587" customFormat="1">
      <c r="A2550" s="625" t="s">
        <v>23</v>
      </c>
      <c r="B2550" s="1141" t="s">
        <v>184</v>
      </c>
      <c r="C2550" s="1141"/>
      <c r="D2550" s="1141"/>
      <c r="E2550" s="1141"/>
      <c r="F2550" s="1141"/>
      <c r="G2550" s="624">
        <f>G2548+G2549</f>
        <v>51111.5</v>
      </c>
    </row>
    <row r="2551" spans="1:7" s="587" customFormat="1">
      <c r="A2551" s="974"/>
      <c r="B2551" s="973"/>
      <c r="C2551" s="973"/>
      <c r="D2551" s="973"/>
      <c r="E2551" s="973"/>
      <c r="F2551" s="973"/>
      <c r="G2551" s="1068"/>
    </row>
    <row r="2552" spans="1:7" s="587" customFormat="1">
      <c r="A2552" s="849" t="s">
        <v>3817</v>
      </c>
      <c r="B2552" s="957"/>
      <c r="C2552" s="957"/>
      <c r="D2552" s="957"/>
      <c r="E2552" s="957"/>
      <c r="F2552" s="957"/>
      <c r="G2552" s="957"/>
    </row>
    <row r="2553" spans="1:7" s="587" customFormat="1" ht="30">
      <c r="A2553" s="614" t="s">
        <v>73</v>
      </c>
      <c r="B2553" s="614" t="s">
        <v>74</v>
      </c>
      <c r="C2553" s="614" t="s">
        <v>166</v>
      </c>
      <c r="D2553" s="614" t="s">
        <v>78</v>
      </c>
      <c r="E2553" s="614" t="s">
        <v>167</v>
      </c>
      <c r="F2553" s="614" t="s">
        <v>168</v>
      </c>
      <c r="G2553" s="615" t="s">
        <v>169</v>
      </c>
    </row>
    <row r="2554" spans="1:7" s="587" customFormat="1">
      <c r="A2554" s="967" t="s">
        <v>17</v>
      </c>
      <c r="B2554" s="968" t="s">
        <v>2169</v>
      </c>
      <c r="C2554" s="1067"/>
      <c r="D2554" s="1067"/>
      <c r="E2554" s="1067"/>
      <c r="F2554" s="1067"/>
      <c r="G2554" s="1067"/>
    </row>
    <row r="2555" spans="1:7" s="587" customFormat="1">
      <c r="A2555" s="1067"/>
      <c r="B2555" s="968" t="s">
        <v>1</v>
      </c>
      <c r="C2555" s="1067"/>
      <c r="D2555" s="967" t="s">
        <v>31</v>
      </c>
      <c r="E2555" s="968" t="s">
        <v>1509</v>
      </c>
      <c r="F2555" s="620">
        <f>VLOOKUP(B2555,'HSD PSPN,STR,ARS'!$C$6:F1031,4,FALSE)</f>
        <v>100000</v>
      </c>
      <c r="G2555" s="621">
        <f t="shared" ref="G2555:G2558" si="29">E2555*F2555</f>
        <v>7140.0000000000009</v>
      </c>
    </row>
    <row r="2556" spans="1:7" s="587" customFormat="1">
      <c r="A2556" s="1067"/>
      <c r="B2556" s="968" t="s">
        <v>32</v>
      </c>
      <c r="C2556" s="1067"/>
      <c r="D2556" s="967" t="s">
        <v>31</v>
      </c>
      <c r="E2556" s="968" t="s">
        <v>1532</v>
      </c>
      <c r="F2556" s="620">
        <f>VLOOKUP(B2556,'HSD PSPN,STR,ARS'!$C$6:F1032,4,FALSE)</f>
        <v>150000</v>
      </c>
      <c r="G2556" s="621">
        <f t="shared" si="29"/>
        <v>5355</v>
      </c>
    </row>
    <row r="2557" spans="1:7" s="587" customFormat="1">
      <c r="A2557" s="1067"/>
      <c r="B2557" s="968" t="s">
        <v>3</v>
      </c>
      <c r="C2557" s="1067"/>
      <c r="D2557" s="967" t="s">
        <v>31</v>
      </c>
      <c r="E2557" s="968" t="s">
        <v>1533</v>
      </c>
      <c r="F2557" s="620">
        <f>VLOOKUP(B2557,'HSD PSPN,STR,ARS'!$C$6:F1033,4,FALSE)</f>
        <v>150000</v>
      </c>
      <c r="G2557" s="621">
        <f t="shared" si="29"/>
        <v>540</v>
      </c>
    </row>
    <row r="2558" spans="1:7" s="587" customFormat="1">
      <c r="A2558" s="1067"/>
      <c r="B2558" s="968" t="s">
        <v>4</v>
      </c>
      <c r="C2558" s="1067"/>
      <c r="D2558" s="967" t="s">
        <v>31</v>
      </c>
      <c r="E2558" s="968" t="s">
        <v>1534</v>
      </c>
      <c r="F2558" s="620">
        <f>VLOOKUP(B2558,'HSD PSPN,STR,ARS'!$C$6:F1034,4,FALSE)</f>
        <v>200000</v>
      </c>
      <c r="G2558" s="621">
        <f t="shared" si="29"/>
        <v>239.99999999999997</v>
      </c>
    </row>
    <row r="2559" spans="1:7" s="587" customFormat="1">
      <c r="A2559" s="1142" t="s">
        <v>2171</v>
      </c>
      <c r="B2559" s="1142"/>
      <c r="C2559" s="1142"/>
      <c r="D2559" s="1142"/>
      <c r="E2559" s="1142"/>
      <c r="F2559" s="1142"/>
      <c r="G2559" s="623">
        <f>SUM(G2554:G2558)</f>
        <v>13275</v>
      </c>
    </row>
    <row r="2560" spans="1:7" s="587" customFormat="1">
      <c r="A2560" s="967" t="s">
        <v>19</v>
      </c>
      <c r="B2560" s="968" t="s">
        <v>2172</v>
      </c>
      <c r="C2560" s="1067"/>
      <c r="D2560" s="1067"/>
      <c r="E2560" s="1067"/>
      <c r="F2560" s="1067"/>
      <c r="G2560" s="1067"/>
    </row>
    <row r="2561" spans="1:7" s="587" customFormat="1">
      <c r="A2561" s="1142" t="s">
        <v>2176</v>
      </c>
      <c r="B2561" s="1142"/>
      <c r="C2561" s="1142"/>
      <c r="D2561" s="1142"/>
      <c r="E2561" s="1142"/>
      <c r="F2561" s="1142"/>
      <c r="G2561" s="1067"/>
    </row>
    <row r="2562" spans="1:7" s="587" customFormat="1">
      <c r="A2562" s="967" t="s">
        <v>20</v>
      </c>
      <c r="B2562" s="968" t="s">
        <v>2177</v>
      </c>
      <c r="C2562" s="1067"/>
      <c r="D2562" s="1067"/>
      <c r="E2562" s="1067"/>
      <c r="F2562" s="1067"/>
      <c r="G2562" s="1067"/>
    </row>
    <row r="2563" spans="1:7" s="587" customFormat="1">
      <c r="A2563" s="1067"/>
      <c r="B2563" s="1067"/>
      <c r="C2563" s="1067"/>
      <c r="D2563" s="1067"/>
      <c r="E2563" s="1067"/>
      <c r="F2563" s="1067"/>
      <c r="G2563" s="1067"/>
    </row>
    <row r="2564" spans="1:7" s="587" customFormat="1">
      <c r="A2564" s="1143" t="s">
        <v>2180</v>
      </c>
      <c r="B2564" s="1143"/>
      <c r="C2564" s="1143"/>
      <c r="D2564" s="1143"/>
      <c r="E2564" s="1143"/>
      <c r="F2564" s="1143"/>
      <c r="G2564" s="624">
        <f>SUM(G2563)</f>
        <v>0</v>
      </c>
    </row>
    <row r="2565" spans="1:7" s="587" customFormat="1">
      <c r="A2565" s="625" t="s">
        <v>21</v>
      </c>
      <c r="B2565" s="1141" t="s">
        <v>1111</v>
      </c>
      <c r="C2565" s="1141"/>
      <c r="D2565" s="1141"/>
      <c r="E2565" s="1141"/>
      <c r="F2565" s="1141"/>
      <c r="G2565" s="624">
        <f>SUM(G2553:G2564)/2</f>
        <v>13275</v>
      </c>
    </row>
    <row r="2566" spans="1:7" s="587" customFormat="1">
      <c r="A2566" s="625" t="s">
        <v>22</v>
      </c>
      <c r="B2566" s="1141" t="s">
        <v>1112</v>
      </c>
      <c r="C2566" s="1141"/>
      <c r="D2566" s="1141"/>
      <c r="E2566" s="1141"/>
      <c r="F2566" s="626">
        <v>0.1</v>
      </c>
      <c r="G2566" s="624">
        <f>G2565*F2566</f>
        <v>1327.5</v>
      </c>
    </row>
    <row r="2567" spans="1:7" s="587" customFormat="1">
      <c r="A2567" s="625" t="s">
        <v>23</v>
      </c>
      <c r="B2567" s="1141" t="s">
        <v>184</v>
      </c>
      <c r="C2567" s="1141"/>
      <c r="D2567" s="1141"/>
      <c r="E2567" s="1141"/>
      <c r="F2567" s="1141"/>
      <c r="G2567" s="624">
        <f>G2565+G2566</f>
        <v>14602.5</v>
      </c>
    </row>
    <row r="2568" spans="1:7" s="587" customFormat="1">
      <c r="A2568" s="974"/>
      <c r="B2568" s="973"/>
      <c r="C2568" s="973"/>
      <c r="D2568" s="973"/>
      <c r="E2568" s="973"/>
      <c r="F2568" s="973"/>
      <c r="G2568" s="1068"/>
    </row>
    <row r="2569" spans="1:7" s="587" customFormat="1">
      <c r="A2569" s="849" t="s">
        <v>3818</v>
      </c>
      <c r="B2569" s="957"/>
      <c r="C2569" s="957"/>
      <c r="D2569" s="957"/>
      <c r="E2569" s="957"/>
      <c r="F2569" s="957"/>
      <c r="G2569" s="957"/>
    </row>
    <row r="2570" spans="1:7" s="587" customFormat="1" ht="30">
      <c r="A2570" s="614" t="s">
        <v>73</v>
      </c>
      <c r="B2570" s="614" t="s">
        <v>74</v>
      </c>
      <c r="C2570" s="614" t="s">
        <v>166</v>
      </c>
      <c r="D2570" s="614" t="s">
        <v>78</v>
      </c>
      <c r="E2570" s="614" t="s">
        <v>167</v>
      </c>
      <c r="F2570" s="614" t="s">
        <v>168</v>
      </c>
      <c r="G2570" s="615" t="s">
        <v>169</v>
      </c>
    </row>
    <row r="2571" spans="1:7" s="587" customFormat="1">
      <c r="A2571" s="967" t="s">
        <v>17</v>
      </c>
      <c r="B2571" s="968" t="s">
        <v>2169</v>
      </c>
      <c r="C2571" s="1067"/>
      <c r="D2571" s="1067"/>
      <c r="E2571" s="1067"/>
      <c r="F2571" s="1067"/>
      <c r="G2571" s="1067"/>
    </row>
    <row r="2572" spans="1:7" s="587" customFormat="1">
      <c r="A2572" s="1067"/>
      <c r="B2572" s="968" t="s">
        <v>1</v>
      </c>
      <c r="C2572" s="1067"/>
      <c r="D2572" s="967" t="s">
        <v>31</v>
      </c>
      <c r="E2572" s="968" t="s">
        <v>3773</v>
      </c>
      <c r="F2572" s="620">
        <f>VLOOKUP(B2572,'HSD PSPN,STR,ARS'!$C$6:F1048,4,FALSE)</f>
        <v>100000</v>
      </c>
      <c r="G2572" s="621">
        <f t="shared" ref="G2572:G2575" si="30">E2572*F2572</f>
        <v>8930</v>
      </c>
    </row>
    <row r="2573" spans="1:7" s="587" customFormat="1">
      <c r="A2573" s="1067"/>
      <c r="B2573" s="968" t="s">
        <v>32</v>
      </c>
      <c r="C2573" s="1067"/>
      <c r="D2573" s="967" t="s">
        <v>31</v>
      </c>
      <c r="E2573" s="968" t="s">
        <v>3775</v>
      </c>
      <c r="F2573" s="620">
        <f>VLOOKUP(B2573,'HSD PSPN,STR,ARS'!$C$6:F1049,4,FALSE)</f>
        <v>150000</v>
      </c>
      <c r="G2573" s="621">
        <f t="shared" si="30"/>
        <v>6690</v>
      </c>
    </row>
    <row r="2574" spans="1:7" s="587" customFormat="1">
      <c r="A2574" s="1067"/>
      <c r="B2574" s="968" t="s">
        <v>3</v>
      </c>
      <c r="C2574" s="1067"/>
      <c r="D2574" s="967" t="s">
        <v>31</v>
      </c>
      <c r="E2574" s="968" t="s">
        <v>3776</v>
      </c>
      <c r="F2574" s="620">
        <f>VLOOKUP(B2574,'HSD PSPN,STR,ARS'!$C$6:F1050,4,FALSE)</f>
        <v>150000</v>
      </c>
      <c r="G2574" s="621">
        <f t="shared" si="30"/>
        <v>675</v>
      </c>
    </row>
    <row r="2575" spans="1:7" s="587" customFormat="1">
      <c r="A2575" s="1067"/>
      <c r="B2575" s="968" t="s">
        <v>4</v>
      </c>
      <c r="C2575" s="1067"/>
      <c r="D2575" s="967" t="s">
        <v>31</v>
      </c>
      <c r="E2575" s="968" t="s">
        <v>3777</v>
      </c>
      <c r="F2575" s="620">
        <f>VLOOKUP(B2575,'HSD PSPN,STR,ARS'!$C$6:F1051,4,FALSE)</f>
        <v>200000</v>
      </c>
      <c r="G2575" s="621">
        <f t="shared" si="30"/>
        <v>300</v>
      </c>
    </row>
    <row r="2576" spans="1:7" s="587" customFormat="1">
      <c r="A2576" s="1142" t="s">
        <v>2171</v>
      </c>
      <c r="B2576" s="1142"/>
      <c r="C2576" s="1142"/>
      <c r="D2576" s="1142"/>
      <c r="E2576" s="1142"/>
      <c r="F2576" s="1142"/>
      <c r="G2576" s="623">
        <f>SUM(G2571:G2575)</f>
        <v>16595</v>
      </c>
    </row>
    <row r="2577" spans="1:7" s="587" customFormat="1">
      <c r="A2577" s="967" t="s">
        <v>19</v>
      </c>
      <c r="B2577" s="968" t="s">
        <v>2172</v>
      </c>
      <c r="C2577" s="1067"/>
      <c r="D2577" s="1067"/>
      <c r="E2577" s="1067"/>
      <c r="F2577" s="1067"/>
      <c r="G2577" s="1067"/>
    </row>
    <row r="2578" spans="1:7" s="587" customFormat="1">
      <c r="A2578" s="1142" t="s">
        <v>2176</v>
      </c>
      <c r="B2578" s="1142"/>
      <c r="C2578" s="1142"/>
      <c r="D2578" s="1142"/>
      <c r="E2578" s="1142"/>
      <c r="F2578" s="1142"/>
      <c r="G2578" s="1067"/>
    </row>
    <row r="2579" spans="1:7" s="587" customFormat="1">
      <c r="A2579" s="967" t="s">
        <v>20</v>
      </c>
      <c r="B2579" s="968" t="s">
        <v>2177</v>
      </c>
      <c r="C2579" s="1067"/>
      <c r="D2579" s="1067"/>
      <c r="E2579" s="1067"/>
      <c r="F2579" s="1067"/>
      <c r="G2579" s="1067"/>
    </row>
    <row r="2580" spans="1:7" s="587" customFormat="1">
      <c r="A2580" s="1067"/>
      <c r="B2580" s="1067"/>
      <c r="C2580" s="1067"/>
      <c r="D2580" s="1067"/>
      <c r="E2580" s="1067"/>
      <c r="F2580" s="1067"/>
      <c r="G2580" s="1067"/>
    </row>
    <row r="2581" spans="1:7" s="587" customFormat="1">
      <c r="A2581" s="1143" t="s">
        <v>2180</v>
      </c>
      <c r="B2581" s="1143"/>
      <c r="C2581" s="1143"/>
      <c r="D2581" s="1143"/>
      <c r="E2581" s="1143"/>
      <c r="F2581" s="1143"/>
      <c r="G2581" s="624">
        <f>SUM(G2580)</f>
        <v>0</v>
      </c>
    </row>
    <row r="2582" spans="1:7" s="587" customFormat="1">
      <c r="A2582" s="625" t="s">
        <v>21</v>
      </c>
      <c r="B2582" s="1141" t="s">
        <v>1111</v>
      </c>
      <c r="C2582" s="1141"/>
      <c r="D2582" s="1141"/>
      <c r="E2582" s="1141"/>
      <c r="F2582" s="1141"/>
      <c r="G2582" s="624">
        <f>SUM(G2570:G2581)/2</f>
        <v>16595</v>
      </c>
    </row>
    <row r="2583" spans="1:7" s="587" customFormat="1">
      <c r="A2583" s="625" t="s">
        <v>22</v>
      </c>
      <c r="B2583" s="1141" t="s">
        <v>1112</v>
      </c>
      <c r="C2583" s="1141"/>
      <c r="D2583" s="1141"/>
      <c r="E2583" s="1141"/>
      <c r="F2583" s="626">
        <v>0.1</v>
      </c>
      <c r="G2583" s="624">
        <f>G2582*F2583</f>
        <v>1659.5</v>
      </c>
    </row>
    <row r="2584" spans="1:7" s="587" customFormat="1">
      <c r="A2584" s="625" t="s">
        <v>23</v>
      </c>
      <c r="B2584" s="1141" t="s">
        <v>184</v>
      </c>
      <c r="C2584" s="1141"/>
      <c r="D2584" s="1141"/>
      <c r="E2584" s="1141"/>
      <c r="F2584" s="1141"/>
      <c r="G2584" s="624">
        <f>G2582+G2583</f>
        <v>18254.5</v>
      </c>
    </row>
    <row r="2585" spans="1:7" s="587" customFormat="1">
      <c r="A2585" s="974"/>
      <c r="B2585" s="973"/>
      <c r="C2585" s="973"/>
      <c r="D2585" s="973"/>
      <c r="E2585" s="973"/>
      <c r="F2585" s="973"/>
      <c r="G2585" s="1068"/>
    </row>
    <row r="2586" spans="1:7" s="587" customFormat="1">
      <c r="A2586" s="849" t="s">
        <v>3819</v>
      </c>
      <c r="B2586" s="957"/>
      <c r="C2586" s="957"/>
      <c r="D2586" s="957"/>
      <c r="E2586" s="957"/>
      <c r="F2586" s="957"/>
      <c r="G2586" s="957"/>
    </row>
    <row r="2587" spans="1:7" s="587" customFormat="1" ht="30">
      <c r="A2587" s="614" t="s">
        <v>73</v>
      </c>
      <c r="B2587" s="614" t="s">
        <v>74</v>
      </c>
      <c r="C2587" s="614" t="s">
        <v>166</v>
      </c>
      <c r="D2587" s="614" t="s">
        <v>78</v>
      </c>
      <c r="E2587" s="614" t="s">
        <v>167</v>
      </c>
      <c r="F2587" s="614" t="s">
        <v>168</v>
      </c>
      <c r="G2587" s="615" t="s">
        <v>169</v>
      </c>
    </row>
    <row r="2588" spans="1:7" s="587" customFormat="1">
      <c r="A2588" s="967" t="s">
        <v>17</v>
      </c>
      <c r="B2588" s="968" t="s">
        <v>2169</v>
      </c>
      <c r="C2588" s="1067"/>
      <c r="D2588" s="1067"/>
      <c r="E2588" s="1067"/>
      <c r="F2588" s="1067"/>
      <c r="G2588" s="1067"/>
    </row>
    <row r="2589" spans="1:7" s="587" customFormat="1">
      <c r="A2589" s="1067"/>
      <c r="B2589" s="968" t="s">
        <v>1</v>
      </c>
      <c r="C2589" s="1067"/>
      <c r="D2589" s="967" t="s">
        <v>31</v>
      </c>
      <c r="E2589" s="968" t="s">
        <v>3778</v>
      </c>
      <c r="F2589" s="620">
        <f>VLOOKUP(B2589,'HSD PSPN,STR,ARS'!$C$6:F1065,4,FALSE)</f>
        <v>100000</v>
      </c>
      <c r="G2589" s="621">
        <f t="shared" ref="G2589:G2592" si="31">E2589*F2589</f>
        <v>3630</v>
      </c>
    </row>
    <row r="2590" spans="1:7" s="587" customFormat="1">
      <c r="A2590" s="1067"/>
      <c r="B2590" s="968" t="s">
        <v>32</v>
      </c>
      <c r="C2590" s="1067"/>
      <c r="D2590" s="967" t="s">
        <v>31</v>
      </c>
      <c r="E2590" s="968" t="s">
        <v>3779</v>
      </c>
      <c r="F2590" s="620">
        <f>VLOOKUP(B2590,'HSD PSPN,STR,ARS'!$C$6:F1066,4,FALSE)</f>
        <v>150000</v>
      </c>
      <c r="G2590" s="621">
        <f t="shared" si="31"/>
        <v>2715</v>
      </c>
    </row>
    <row r="2591" spans="1:7" s="587" customFormat="1">
      <c r="A2591" s="1067"/>
      <c r="B2591" s="968" t="s">
        <v>3</v>
      </c>
      <c r="C2591" s="1067"/>
      <c r="D2591" s="967" t="s">
        <v>31</v>
      </c>
      <c r="E2591" s="968" t="s">
        <v>1835</v>
      </c>
      <c r="F2591" s="620">
        <f>VLOOKUP(B2591,'HSD PSPN,STR,ARS'!$C$6:F1067,4,FALSE)</f>
        <v>150000</v>
      </c>
      <c r="G2591" s="621">
        <f t="shared" si="31"/>
        <v>270</v>
      </c>
    </row>
    <row r="2592" spans="1:7" s="587" customFormat="1">
      <c r="A2592" s="1067"/>
      <c r="B2592" s="968" t="s">
        <v>4</v>
      </c>
      <c r="C2592" s="1067"/>
      <c r="D2592" s="967" t="s">
        <v>31</v>
      </c>
      <c r="E2592" s="968" t="s">
        <v>1836</v>
      </c>
      <c r="F2592" s="620">
        <f>VLOOKUP(B2592,'HSD PSPN,STR,ARS'!$C$6:F1068,4,FALSE)</f>
        <v>200000</v>
      </c>
      <c r="G2592" s="621">
        <f t="shared" si="31"/>
        <v>119.99999999999999</v>
      </c>
    </row>
    <row r="2593" spans="1:7" s="587" customFormat="1">
      <c r="A2593" s="1142" t="s">
        <v>2171</v>
      </c>
      <c r="B2593" s="1142"/>
      <c r="C2593" s="1142"/>
      <c r="D2593" s="1142"/>
      <c r="E2593" s="1142"/>
      <c r="F2593" s="1142"/>
      <c r="G2593" s="623">
        <f>SUM(G2588:G2592)</f>
        <v>6735</v>
      </c>
    </row>
    <row r="2594" spans="1:7" s="587" customFormat="1">
      <c r="A2594" s="967" t="s">
        <v>19</v>
      </c>
      <c r="B2594" s="968" t="s">
        <v>2172</v>
      </c>
      <c r="C2594" s="1067"/>
      <c r="D2594" s="1067"/>
      <c r="E2594" s="1067"/>
      <c r="F2594" s="1067"/>
      <c r="G2594" s="1067"/>
    </row>
    <row r="2595" spans="1:7" s="587" customFormat="1">
      <c r="A2595" s="1142" t="s">
        <v>2176</v>
      </c>
      <c r="B2595" s="1142"/>
      <c r="C2595" s="1142"/>
      <c r="D2595" s="1142"/>
      <c r="E2595" s="1142"/>
      <c r="F2595" s="1142"/>
      <c r="G2595" s="1067"/>
    </row>
    <row r="2596" spans="1:7" s="587" customFormat="1">
      <c r="A2596" s="967" t="s">
        <v>20</v>
      </c>
      <c r="B2596" s="968" t="s">
        <v>2177</v>
      </c>
      <c r="C2596" s="1067"/>
      <c r="D2596" s="1067"/>
      <c r="E2596" s="1067"/>
      <c r="F2596" s="1067"/>
      <c r="G2596" s="1067"/>
    </row>
    <row r="2597" spans="1:7" s="587" customFormat="1">
      <c r="A2597" s="1067"/>
      <c r="B2597" s="1067"/>
      <c r="C2597" s="1067"/>
      <c r="D2597" s="1067"/>
      <c r="E2597" s="1067"/>
      <c r="F2597" s="1067"/>
      <c r="G2597" s="1067"/>
    </row>
    <row r="2598" spans="1:7" s="587" customFormat="1">
      <c r="A2598" s="1143" t="s">
        <v>2180</v>
      </c>
      <c r="B2598" s="1143"/>
      <c r="C2598" s="1143"/>
      <c r="D2598" s="1143"/>
      <c r="E2598" s="1143"/>
      <c r="F2598" s="1143"/>
      <c r="G2598" s="624">
        <f>SUM(G2597)</f>
        <v>0</v>
      </c>
    </row>
    <row r="2599" spans="1:7" s="587" customFormat="1">
      <c r="A2599" s="625" t="s">
        <v>21</v>
      </c>
      <c r="B2599" s="1141" t="s">
        <v>1111</v>
      </c>
      <c r="C2599" s="1141"/>
      <c r="D2599" s="1141"/>
      <c r="E2599" s="1141"/>
      <c r="F2599" s="1141"/>
      <c r="G2599" s="624">
        <f>SUM(G2587:G2598)/2</f>
        <v>6735</v>
      </c>
    </row>
    <row r="2600" spans="1:7" s="587" customFormat="1">
      <c r="A2600" s="625" t="s">
        <v>22</v>
      </c>
      <c r="B2600" s="1141" t="s">
        <v>1112</v>
      </c>
      <c r="C2600" s="1141"/>
      <c r="D2600" s="1141"/>
      <c r="E2600" s="1141"/>
      <c r="F2600" s="626">
        <v>0.1</v>
      </c>
      <c r="G2600" s="624">
        <f>G2599*F2600</f>
        <v>673.5</v>
      </c>
    </row>
    <row r="2601" spans="1:7" s="587" customFormat="1">
      <c r="A2601" s="625" t="s">
        <v>23</v>
      </c>
      <c r="B2601" s="1141" t="s">
        <v>184</v>
      </c>
      <c r="C2601" s="1141"/>
      <c r="D2601" s="1141"/>
      <c r="E2601" s="1141"/>
      <c r="F2601" s="1141"/>
      <c r="G2601" s="624">
        <f>G2599+G2600</f>
        <v>7408.5</v>
      </c>
    </row>
    <row r="2602" spans="1:7" s="587" customFormat="1">
      <c r="A2602" s="974"/>
      <c r="B2602" s="973"/>
      <c r="C2602" s="973"/>
      <c r="D2602" s="973"/>
      <c r="E2602" s="973"/>
      <c r="F2602" s="973"/>
      <c r="G2602" s="1068"/>
    </row>
    <row r="2603" spans="1:7" s="587" customFormat="1">
      <c r="A2603" s="849" t="s">
        <v>3820</v>
      </c>
      <c r="B2603" s="957"/>
      <c r="C2603" s="957"/>
      <c r="D2603" s="957"/>
      <c r="E2603" s="957"/>
      <c r="F2603" s="957"/>
      <c r="G2603" s="957"/>
    </row>
    <row r="2604" spans="1:7" s="587" customFormat="1" ht="30">
      <c r="A2604" s="614" t="s">
        <v>73</v>
      </c>
      <c r="B2604" s="614" t="s">
        <v>74</v>
      </c>
      <c r="C2604" s="614" t="s">
        <v>166</v>
      </c>
      <c r="D2604" s="614" t="s">
        <v>78</v>
      </c>
      <c r="E2604" s="614" t="s">
        <v>167</v>
      </c>
      <c r="F2604" s="614" t="s">
        <v>168</v>
      </c>
      <c r="G2604" s="615" t="s">
        <v>169</v>
      </c>
    </row>
    <row r="2605" spans="1:7" s="587" customFormat="1">
      <c r="A2605" s="967" t="s">
        <v>17</v>
      </c>
      <c r="B2605" s="968" t="s">
        <v>2169</v>
      </c>
      <c r="C2605" s="1067"/>
      <c r="D2605" s="1067"/>
      <c r="E2605" s="1067"/>
      <c r="F2605" s="1067"/>
      <c r="G2605" s="1067"/>
    </row>
    <row r="2606" spans="1:7" s="587" customFormat="1">
      <c r="A2606" s="1067"/>
      <c r="B2606" s="968" t="s">
        <v>1</v>
      </c>
      <c r="C2606" s="1067"/>
      <c r="D2606" s="967" t="s">
        <v>31</v>
      </c>
      <c r="E2606" s="968" t="s">
        <v>3780</v>
      </c>
      <c r="F2606" s="620">
        <f>VLOOKUP(B2606,'HSD PSPN,STR,ARS'!$C$6:F1082,4,FALSE)</f>
        <v>100000</v>
      </c>
      <c r="G2606" s="621">
        <f t="shared" ref="G2606:G2609" si="32">E2606*F2606</f>
        <v>2750</v>
      </c>
    </row>
    <row r="2607" spans="1:7" s="587" customFormat="1">
      <c r="A2607" s="1067"/>
      <c r="B2607" s="968" t="s">
        <v>32</v>
      </c>
      <c r="C2607" s="1067"/>
      <c r="D2607" s="967" t="s">
        <v>31</v>
      </c>
      <c r="E2607" s="968" t="s">
        <v>3781</v>
      </c>
      <c r="F2607" s="620">
        <f>VLOOKUP(B2607,'HSD PSPN,STR,ARS'!$C$6:F1083,4,FALSE)</f>
        <v>150000</v>
      </c>
      <c r="G2607" s="621">
        <f t="shared" si="32"/>
        <v>1380</v>
      </c>
    </row>
    <row r="2608" spans="1:7" s="587" customFormat="1">
      <c r="A2608" s="1067"/>
      <c r="B2608" s="968" t="s">
        <v>3</v>
      </c>
      <c r="C2608" s="1067"/>
      <c r="D2608" s="967" t="s">
        <v>31</v>
      </c>
      <c r="E2608" s="968" t="s">
        <v>1441</v>
      </c>
      <c r="F2608" s="620">
        <f>VLOOKUP(B2608,'HSD PSPN,STR,ARS'!$C$6:F1084,4,FALSE)</f>
        <v>150000</v>
      </c>
      <c r="G2608" s="621">
        <f t="shared" si="32"/>
        <v>135</v>
      </c>
    </row>
    <row r="2609" spans="1:7" s="587" customFormat="1">
      <c r="A2609" s="1067"/>
      <c r="B2609" s="968" t="s">
        <v>4</v>
      </c>
      <c r="C2609" s="1067"/>
      <c r="D2609" s="967" t="s">
        <v>31</v>
      </c>
      <c r="E2609" s="968" t="s">
        <v>1442</v>
      </c>
      <c r="F2609" s="620">
        <f>VLOOKUP(B2609,'HSD PSPN,STR,ARS'!$C$6:F1085,4,FALSE)</f>
        <v>200000</v>
      </c>
      <c r="G2609" s="621">
        <f t="shared" si="32"/>
        <v>59.999999999999993</v>
      </c>
    </row>
    <row r="2610" spans="1:7" s="587" customFormat="1">
      <c r="A2610" s="1142" t="s">
        <v>2171</v>
      </c>
      <c r="B2610" s="1142"/>
      <c r="C2610" s="1142"/>
      <c r="D2610" s="1142"/>
      <c r="E2610" s="1142"/>
      <c r="F2610" s="1142"/>
      <c r="G2610" s="623">
        <f>SUM(G2605:G2609)</f>
        <v>4325</v>
      </c>
    </row>
    <row r="2611" spans="1:7" s="587" customFormat="1">
      <c r="A2611" s="967" t="s">
        <v>19</v>
      </c>
      <c r="B2611" s="968" t="s">
        <v>2172</v>
      </c>
      <c r="C2611" s="1067"/>
      <c r="D2611" s="1067"/>
      <c r="E2611" s="1067"/>
      <c r="F2611" s="1067"/>
      <c r="G2611" s="1067"/>
    </row>
    <row r="2612" spans="1:7" s="587" customFormat="1">
      <c r="A2612" s="1142" t="s">
        <v>2176</v>
      </c>
      <c r="B2612" s="1142"/>
      <c r="C2612" s="1142"/>
      <c r="D2612" s="1142"/>
      <c r="E2612" s="1142"/>
      <c r="F2612" s="1142"/>
      <c r="G2612" s="1067"/>
    </row>
    <row r="2613" spans="1:7" s="587" customFormat="1">
      <c r="A2613" s="967" t="s">
        <v>20</v>
      </c>
      <c r="B2613" s="968" t="s">
        <v>2177</v>
      </c>
      <c r="C2613" s="1067"/>
      <c r="D2613" s="1067"/>
      <c r="E2613" s="1067"/>
      <c r="F2613" s="1067"/>
      <c r="G2613" s="1067"/>
    </row>
    <row r="2614" spans="1:7" s="587" customFormat="1">
      <c r="A2614" s="1067"/>
      <c r="B2614" s="1067"/>
      <c r="C2614" s="1067"/>
      <c r="D2614" s="1067"/>
      <c r="E2614" s="1067"/>
      <c r="F2614" s="1067"/>
      <c r="G2614" s="1067"/>
    </row>
    <row r="2615" spans="1:7" s="587" customFormat="1">
      <c r="A2615" s="1143" t="s">
        <v>2180</v>
      </c>
      <c r="B2615" s="1143"/>
      <c r="C2615" s="1143"/>
      <c r="D2615" s="1143"/>
      <c r="E2615" s="1143"/>
      <c r="F2615" s="1143"/>
      <c r="G2615" s="624">
        <f>SUM(G2614)</f>
        <v>0</v>
      </c>
    </row>
    <row r="2616" spans="1:7" s="587" customFormat="1">
      <c r="A2616" s="625" t="s">
        <v>21</v>
      </c>
      <c r="B2616" s="1141" t="s">
        <v>1111</v>
      </c>
      <c r="C2616" s="1141"/>
      <c r="D2616" s="1141"/>
      <c r="E2616" s="1141"/>
      <c r="F2616" s="1141"/>
      <c r="G2616" s="624">
        <f>SUM(G2604:G2615)/2</f>
        <v>4325</v>
      </c>
    </row>
    <row r="2617" spans="1:7" s="587" customFormat="1">
      <c r="A2617" s="625" t="s">
        <v>22</v>
      </c>
      <c r="B2617" s="1141" t="s">
        <v>1112</v>
      </c>
      <c r="C2617" s="1141"/>
      <c r="D2617" s="1141"/>
      <c r="E2617" s="1141"/>
      <c r="F2617" s="626">
        <v>0.1</v>
      </c>
      <c r="G2617" s="624">
        <f>G2616*F2617</f>
        <v>432.5</v>
      </c>
    </row>
    <row r="2618" spans="1:7" s="587" customFormat="1">
      <c r="A2618" s="625" t="s">
        <v>23</v>
      </c>
      <c r="B2618" s="1141" t="s">
        <v>184</v>
      </c>
      <c r="C2618" s="1141"/>
      <c r="D2618" s="1141"/>
      <c r="E2618" s="1141"/>
      <c r="F2618" s="1141"/>
      <c r="G2618" s="624">
        <f>G2616+G2617</f>
        <v>4757.5</v>
      </c>
    </row>
    <row r="2619" spans="1:7" s="587" customFormat="1">
      <c r="A2619" s="974"/>
      <c r="B2619" s="973"/>
      <c r="C2619" s="973"/>
      <c r="D2619" s="973"/>
      <c r="E2619" s="973"/>
      <c r="F2619" s="973"/>
      <c r="G2619" s="1068"/>
    </row>
    <row r="2620" spans="1:7" s="587" customFormat="1">
      <c r="A2620" s="849" t="s">
        <v>3821</v>
      </c>
      <c r="B2620" s="957"/>
      <c r="C2620" s="957"/>
      <c r="D2620" s="957"/>
      <c r="E2620" s="957"/>
      <c r="F2620" s="957"/>
      <c r="G2620" s="957"/>
    </row>
    <row r="2621" spans="1:7" s="587" customFormat="1" ht="30">
      <c r="A2621" s="614" t="s">
        <v>73</v>
      </c>
      <c r="B2621" s="614" t="s">
        <v>74</v>
      </c>
      <c r="C2621" s="614" t="s">
        <v>166</v>
      </c>
      <c r="D2621" s="614" t="s">
        <v>78</v>
      </c>
      <c r="E2621" s="614" t="s">
        <v>167</v>
      </c>
      <c r="F2621" s="614" t="s">
        <v>168</v>
      </c>
      <c r="G2621" s="615" t="s">
        <v>169</v>
      </c>
    </row>
    <row r="2622" spans="1:7" s="587" customFormat="1">
      <c r="A2622" s="967" t="s">
        <v>17</v>
      </c>
      <c r="B2622" s="968" t="s">
        <v>2169</v>
      </c>
      <c r="C2622" s="1067"/>
      <c r="D2622" s="1067"/>
      <c r="E2622" s="1067"/>
      <c r="F2622" s="1067"/>
      <c r="G2622" s="1067"/>
    </row>
    <row r="2623" spans="1:7" s="587" customFormat="1">
      <c r="A2623" s="1067"/>
      <c r="B2623" s="968" t="s">
        <v>1</v>
      </c>
      <c r="C2623" s="1067"/>
      <c r="D2623" s="967" t="s">
        <v>31</v>
      </c>
      <c r="E2623" s="968" t="s">
        <v>3782</v>
      </c>
      <c r="F2623" s="620">
        <f>VLOOKUP(B2623,'HSD PSPN,STR,ARS'!$C$6:F1099,4,FALSE)</f>
        <v>100000</v>
      </c>
      <c r="G2623" s="621">
        <f t="shared" ref="G2623:G2626" si="33">E2623*F2623</f>
        <v>2290</v>
      </c>
    </row>
    <row r="2624" spans="1:7" s="587" customFormat="1">
      <c r="A2624" s="1067"/>
      <c r="B2624" s="968" t="s">
        <v>32</v>
      </c>
      <c r="C2624" s="1067"/>
      <c r="D2624" s="967" t="s">
        <v>31</v>
      </c>
      <c r="E2624" s="968" t="s">
        <v>3783</v>
      </c>
      <c r="F2624" s="620">
        <f>VLOOKUP(B2624,'HSD PSPN,STR,ARS'!$C$6:F1100,4,FALSE)</f>
        <v>150000</v>
      </c>
      <c r="G2624" s="621">
        <f t="shared" si="33"/>
        <v>1140</v>
      </c>
    </row>
    <row r="2625" spans="1:7" s="587" customFormat="1">
      <c r="A2625" s="1067"/>
      <c r="B2625" s="968" t="s">
        <v>3</v>
      </c>
      <c r="C2625" s="1067"/>
      <c r="D2625" s="967" t="s">
        <v>31</v>
      </c>
      <c r="E2625" s="968" t="s">
        <v>1324</v>
      </c>
      <c r="F2625" s="620">
        <f>VLOOKUP(B2625,'HSD PSPN,STR,ARS'!$C$6:F1101,4,FALSE)</f>
        <v>150000</v>
      </c>
      <c r="G2625" s="621">
        <f t="shared" si="33"/>
        <v>120</v>
      </c>
    </row>
    <row r="2626" spans="1:7" s="587" customFormat="1">
      <c r="A2626" s="1067"/>
      <c r="B2626" s="968" t="s">
        <v>4</v>
      </c>
      <c r="C2626" s="1067"/>
      <c r="D2626" s="967" t="s">
        <v>31</v>
      </c>
      <c r="E2626" s="968" t="s">
        <v>1442</v>
      </c>
      <c r="F2626" s="620">
        <f>VLOOKUP(B2626,'HSD PSPN,STR,ARS'!$C$6:F1102,4,FALSE)</f>
        <v>200000</v>
      </c>
      <c r="G2626" s="621">
        <f t="shared" si="33"/>
        <v>59.999999999999993</v>
      </c>
    </row>
    <row r="2627" spans="1:7" s="587" customFormat="1">
      <c r="A2627" s="1142" t="s">
        <v>2171</v>
      </c>
      <c r="B2627" s="1142"/>
      <c r="C2627" s="1142"/>
      <c r="D2627" s="1142"/>
      <c r="E2627" s="1142"/>
      <c r="F2627" s="1142"/>
      <c r="G2627" s="623">
        <f>SUM(G2622:G2626)</f>
        <v>3610</v>
      </c>
    </row>
    <row r="2628" spans="1:7" s="587" customFormat="1">
      <c r="A2628" s="967" t="s">
        <v>19</v>
      </c>
      <c r="B2628" s="968" t="s">
        <v>2172</v>
      </c>
      <c r="C2628" s="1067"/>
      <c r="D2628" s="1067"/>
      <c r="E2628" s="1067"/>
      <c r="F2628" s="1067"/>
      <c r="G2628" s="1067"/>
    </row>
    <row r="2629" spans="1:7" s="587" customFormat="1">
      <c r="A2629" s="1142" t="s">
        <v>2176</v>
      </c>
      <c r="B2629" s="1142"/>
      <c r="C2629" s="1142"/>
      <c r="D2629" s="1142"/>
      <c r="E2629" s="1142"/>
      <c r="F2629" s="1142"/>
      <c r="G2629" s="1067"/>
    </row>
    <row r="2630" spans="1:7" s="587" customFormat="1">
      <c r="A2630" s="967" t="s">
        <v>20</v>
      </c>
      <c r="B2630" s="968" t="s">
        <v>2177</v>
      </c>
      <c r="C2630" s="1067"/>
      <c r="D2630" s="1067"/>
      <c r="E2630" s="1067"/>
      <c r="F2630" s="1067"/>
      <c r="G2630" s="1067"/>
    </row>
    <row r="2631" spans="1:7" s="587" customFormat="1">
      <c r="A2631" s="1067"/>
      <c r="B2631" s="1067"/>
      <c r="C2631" s="1067"/>
      <c r="D2631" s="1067"/>
      <c r="E2631" s="1067"/>
      <c r="F2631" s="1067"/>
      <c r="G2631" s="1067"/>
    </row>
    <row r="2632" spans="1:7" s="587" customFormat="1">
      <c r="A2632" s="1143" t="s">
        <v>2180</v>
      </c>
      <c r="B2632" s="1143"/>
      <c r="C2632" s="1143"/>
      <c r="D2632" s="1143"/>
      <c r="E2632" s="1143"/>
      <c r="F2632" s="1143"/>
      <c r="G2632" s="624">
        <f>SUM(G2631)</f>
        <v>0</v>
      </c>
    </row>
    <row r="2633" spans="1:7" s="587" customFormat="1">
      <c r="A2633" s="625" t="s">
        <v>21</v>
      </c>
      <c r="B2633" s="1141" t="s">
        <v>1111</v>
      </c>
      <c r="C2633" s="1141"/>
      <c r="D2633" s="1141"/>
      <c r="E2633" s="1141"/>
      <c r="F2633" s="1141"/>
      <c r="G2633" s="624">
        <f>SUM(G2621:G2632)/2</f>
        <v>3610</v>
      </c>
    </row>
    <row r="2634" spans="1:7" s="587" customFormat="1">
      <c r="A2634" s="625" t="s">
        <v>22</v>
      </c>
      <c r="B2634" s="1141" t="s">
        <v>1112</v>
      </c>
      <c r="C2634" s="1141"/>
      <c r="D2634" s="1141"/>
      <c r="E2634" s="1141"/>
      <c r="F2634" s="626">
        <v>0.1</v>
      </c>
      <c r="G2634" s="624">
        <f>G2633*F2634</f>
        <v>361</v>
      </c>
    </row>
    <row r="2635" spans="1:7" s="587" customFormat="1">
      <c r="A2635" s="625" t="s">
        <v>23</v>
      </c>
      <c r="B2635" s="1141" t="s">
        <v>184</v>
      </c>
      <c r="C2635" s="1141"/>
      <c r="D2635" s="1141"/>
      <c r="E2635" s="1141"/>
      <c r="F2635" s="1141"/>
      <c r="G2635" s="624">
        <f>G2633+G2634</f>
        <v>3971</v>
      </c>
    </row>
    <row r="2636" spans="1:7" s="587" customFormat="1">
      <c r="A2636" s="974"/>
      <c r="B2636" s="973"/>
      <c r="C2636" s="973"/>
      <c r="D2636" s="973"/>
      <c r="E2636" s="973"/>
      <c r="F2636" s="973"/>
      <c r="G2636" s="1068"/>
    </row>
    <row r="2637" spans="1:7" s="587" customFormat="1">
      <c r="A2637" s="849" t="s">
        <v>3822</v>
      </c>
      <c r="B2637" s="957"/>
      <c r="C2637" s="957"/>
      <c r="D2637" s="957"/>
      <c r="E2637" s="957"/>
      <c r="F2637" s="957"/>
      <c r="G2637" s="957"/>
    </row>
    <row r="2638" spans="1:7" s="587" customFormat="1" ht="30">
      <c r="A2638" s="614" t="s">
        <v>73</v>
      </c>
      <c r="B2638" s="614" t="s">
        <v>74</v>
      </c>
      <c r="C2638" s="614" t="s">
        <v>166</v>
      </c>
      <c r="D2638" s="614" t="s">
        <v>78</v>
      </c>
      <c r="E2638" s="614" t="s">
        <v>167</v>
      </c>
      <c r="F2638" s="614" t="s">
        <v>168</v>
      </c>
      <c r="G2638" s="615" t="s">
        <v>169</v>
      </c>
    </row>
    <row r="2639" spans="1:7" s="587" customFormat="1">
      <c r="A2639" s="967" t="s">
        <v>17</v>
      </c>
      <c r="B2639" s="968" t="s">
        <v>2169</v>
      </c>
      <c r="C2639" s="1067"/>
      <c r="D2639" s="1067"/>
      <c r="E2639" s="1067"/>
      <c r="F2639" s="1067"/>
      <c r="G2639" s="1067"/>
    </row>
    <row r="2640" spans="1:7" s="587" customFormat="1">
      <c r="A2640" s="1067"/>
      <c r="B2640" s="968" t="s">
        <v>1</v>
      </c>
      <c r="C2640" s="1067"/>
      <c r="D2640" s="967" t="s">
        <v>31</v>
      </c>
      <c r="E2640" s="968" t="s">
        <v>3784</v>
      </c>
      <c r="F2640" s="620">
        <f>VLOOKUP(B2640,'HSD PSPN,STR,ARS'!$C$6:F1116,4,FALSE)</f>
        <v>100000</v>
      </c>
      <c r="G2640" s="621">
        <f t="shared" ref="G2640:G2643" si="34">E2640*F2640</f>
        <v>3790.0000000000005</v>
      </c>
    </row>
    <row r="2641" spans="1:7" s="587" customFormat="1">
      <c r="A2641" s="1067"/>
      <c r="B2641" s="968" t="s">
        <v>32</v>
      </c>
      <c r="C2641" s="1067"/>
      <c r="D2641" s="967" t="s">
        <v>31</v>
      </c>
      <c r="E2641" s="968" t="s">
        <v>3785</v>
      </c>
      <c r="F2641" s="620">
        <f>VLOOKUP(B2641,'HSD PSPN,STR,ARS'!$C$6:F1117,4,FALSE)</f>
        <v>150000</v>
      </c>
      <c r="G2641" s="621">
        <f t="shared" si="34"/>
        <v>1890</v>
      </c>
    </row>
    <row r="2642" spans="1:7" s="587" customFormat="1">
      <c r="A2642" s="1067"/>
      <c r="B2642" s="968" t="s">
        <v>3</v>
      </c>
      <c r="C2642" s="1067"/>
      <c r="D2642" s="967" t="s">
        <v>31</v>
      </c>
      <c r="E2642" s="968" t="s">
        <v>1238</v>
      </c>
      <c r="F2642" s="620">
        <f>VLOOKUP(B2642,'HSD PSPN,STR,ARS'!$C$6:F1118,4,FALSE)</f>
        <v>150000</v>
      </c>
      <c r="G2642" s="621">
        <f t="shared" si="34"/>
        <v>195</v>
      </c>
    </row>
    <row r="2643" spans="1:7" s="587" customFormat="1">
      <c r="A2643" s="1067"/>
      <c r="B2643" s="968" t="s">
        <v>4</v>
      </c>
      <c r="C2643" s="1067"/>
      <c r="D2643" s="967" t="s">
        <v>31</v>
      </c>
      <c r="E2643" s="968" t="s">
        <v>3765</v>
      </c>
      <c r="F2643" s="620">
        <f>VLOOKUP(B2643,'HSD PSPN,STR,ARS'!$C$6:F1119,4,FALSE)</f>
        <v>200000</v>
      </c>
      <c r="G2643" s="621">
        <f t="shared" si="34"/>
        <v>80</v>
      </c>
    </row>
    <row r="2644" spans="1:7" s="587" customFormat="1">
      <c r="A2644" s="1142" t="s">
        <v>2171</v>
      </c>
      <c r="B2644" s="1142"/>
      <c r="C2644" s="1142"/>
      <c r="D2644" s="1142"/>
      <c r="E2644" s="1142"/>
      <c r="F2644" s="1142"/>
      <c r="G2644" s="623">
        <f>SUM(G2639:G2643)</f>
        <v>5955</v>
      </c>
    </row>
    <row r="2645" spans="1:7" s="587" customFormat="1">
      <c r="A2645" s="967" t="s">
        <v>19</v>
      </c>
      <c r="B2645" s="968" t="s">
        <v>2172</v>
      </c>
      <c r="C2645" s="1067"/>
      <c r="D2645" s="1067"/>
      <c r="E2645" s="1067"/>
      <c r="F2645" s="1067"/>
      <c r="G2645" s="1067"/>
    </row>
    <row r="2646" spans="1:7" s="587" customFormat="1">
      <c r="A2646" s="1142" t="s">
        <v>2176</v>
      </c>
      <c r="B2646" s="1142"/>
      <c r="C2646" s="1142"/>
      <c r="D2646" s="1142"/>
      <c r="E2646" s="1142"/>
      <c r="F2646" s="1142"/>
      <c r="G2646" s="1067"/>
    </row>
    <row r="2647" spans="1:7" s="587" customFormat="1">
      <c r="A2647" s="967" t="s">
        <v>20</v>
      </c>
      <c r="B2647" s="968" t="s">
        <v>2177</v>
      </c>
      <c r="C2647" s="1067"/>
      <c r="D2647" s="1067"/>
      <c r="E2647" s="1067"/>
      <c r="F2647" s="1067"/>
      <c r="G2647" s="1067"/>
    </row>
    <row r="2648" spans="1:7" s="587" customFormat="1" ht="30">
      <c r="A2648" s="1067"/>
      <c r="B2648" s="971" t="s">
        <v>3830</v>
      </c>
      <c r="C2648" s="1067"/>
      <c r="D2648" s="971" t="s">
        <v>3609</v>
      </c>
      <c r="E2648" s="971" t="s">
        <v>3786</v>
      </c>
      <c r="F2648" s="620">
        <f>VLOOKUP(B2648,'HSD PSPN,STR,ARS'!$C$6:F1124,4,FALSE)</f>
        <v>10000</v>
      </c>
      <c r="G2648" s="621">
        <f>E2648*F2648</f>
        <v>1976</v>
      </c>
    </row>
    <row r="2649" spans="1:7" s="587" customFormat="1">
      <c r="A2649" s="1143" t="s">
        <v>2180</v>
      </c>
      <c r="B2649" s="1143"/>
      <c r="C2649" s="1143"/>
      <c r="D2649" s="1143"/>
      <c r="E2649" s="1143"/>
      <c r="F2649" s="1143"/>
      <c r="G2649" s="624">
        <f>SUM(G2648)</f>
        <v>1976</v>
      </c>
    </row>
    <row r="2650" spans="1:7" s="587" customFormat="1">
      <c r="A2650" s="625" t="s">
        <v>21</v>
      </c>
      <c r="B2650" s="1141" t="s">
        <v>1111</v>
      </c>
      <c r="C2650" s="1141"/>
      <c r="D2650" s="1141"/>
      <c r="E2650" s="1141"/>
      <c r="F2650" s="1141"/>
      <c r="G2650" s="624">
        <f>SUM(G2638:G2649)/2</f>
        <v>7931</v>
      </c>
    </row>
    <row r="2651" spans="1:7" s="587" customFormat="1">
      <c r="A2651" s="625" t="s">
        <v>22</v>
      </c>
      <c r="B2651" s="1141" t="s">
        <v>1112</v>
      </c>
      <c r="C2651" s="1141"/>
      <c r="D2651" s="1141"/>
      <c r="E2651" s="1141"/>
      <c r="F2651" s="626">
        <v>0.1</v>
      </c>
      <c r="G2651" s="624">
        <f>G2650*F2651</f>
        <v>793.1</v>
      </c>
    </row>
    <row r="2652" spans="1:7" s="587" customFormat="1">
      <c r="A2652" s="625" t="s">
        <v>23</v>
      </c>
      <c r="B2652" s="1141" t="s">
        <v>184</v>
      </c>
      <c r="C2652" s="1141"/>
      <c r="D2652" s="1141"/>
      <c r="E2652" s="1141"/>
      <c r="F2652" s="1141"/>
      <c r="G2652" s="624">
        <f>G2650+G2651</f>
        <v>8724.1</v>
      </c>
    </row>
    <row r="2653" spans="1:7" s="587" customFormat="1">
      <c r="A2653" s="974"/>
      <c r="B2653" s="973"/>
      <c r="C2653" s="973"/>
      <c r="D2653" s="973"/>
      <c r="E2653" s="973"/>
      <c r="F2653" s="973"/>
      <c r="G2653" s="1068"/>
    </row>
    <row r="2654" spans="1:7" s="587" customFormat="1">
      <c r="A2654" s="849" t="s">
        <v>3823</v>
      </c>
      <c r="B2654" s="957"/>
      <c r="C2654" s="957"/>
      <c r="D2654" s="957"/>
      <c r="E2654" s="957"/>
      <c r="F2654" s="957"/>
      <c r="G2654" s="957"/>
    </row>
    <row r="2655" spans="1:7" s="587" customFormat="1" ht="30">
      <c r="A2655" s="614" t="s">
        <v>73</v>
      </c>
      <c r="B2655" s="614" t="s">
        <v>74</v>
      </c>
      <c r="C2655" s="614" t="s">
        <v>166</v>
      </c>
      <c r="D2655" s="614" t="s">
        <v>78</v>
      </c>
      <c r="E2655" s="614" t="s">
        <v>167</v>
      </c>
      <c r="F2655" s="614" t="s">
        <v>168</v>
      </c>
      <c r="G2655" s="615" t="s">
        <v>169</v>
      </c>
    </row>
    <row r="2656" spans="1:7" s="587" customFormat="1">
      <c r="A2656" s="967" t="s">
        <v>17</v>
      </c>
      <c r="B2656" s="968" t="s">
        <v>2169</v>
      </c>
      <c r="C2656" s="1067"/>
      <c r="D2656" s="1067"/>
      <c r="E2656" s="1067"/>
      <c r="F2656" s="1067"/>
      <c r="G2656" s="1067"/>
    </row>
    <row r="2657" spans="1:7" s="587" customFormat="1">
      <c r="A2657" s="1067"/>
      <c r="B2657" s="968" t="s">
        <v>1</v>
      </c>
      <c r="C2657" s="1067"/>
      <c r="D2657" s="967" t="s">
        <v>31</v>
      </c>
      <c r="E2657" s="968" t="s">
        <v>3787</v>
      </c>
      <c r="F2657" s="620">
        <f>VLOOKUP(B2657,'HSD PSPN,STR,ARS'!$C$6:F1133,4,FALSE)</f>
        <v>100000</v>
      </c>
      <c r="G2657" s="621">
        <f t="shared" ref="G2657:G2660" si="35">E2657*F2657</f>
        <v>4520</v>
      </c>
    </row>
    <row r="2658" spans="1:7" s="587" customFormat="1">
      <c r="A2658" s="1067"/>
      <c r="B2658" s="968" t="s">
        <v>32</v>
      </c>
      <c r="C2658" s="1067"/>
      <c r="D2658" s="967" t="s">
        <v>31</v>
      </c>
      <c r="E2658" s="968" t="s">
        <v>3788</v>
      </c>
      <c r="F2658" s="620">
        <f>VLOOKUP(B2658,'HSD PSPN,STR,ARS'!$C$6:F1134,4,FALSE)</f>
        <v>150000</v>
      </c>
      <c r="G2658" s="621">
        <f t="shared" si="35"/>
        <v>2265</v>
      </c>
    </row>
    <row r="2659" spans="1:7" s="587" customFormat="1">
      <c r="A2659" s="1067"/>
      <c r="B2659" s="968" t="s">
        <v>3</v>
      </c>
      <c r="C2659" s="1067"/>
      <c r="D2659" s="967" t="s">
        <v>31</v>
      </c>
      <c r="E2659" s="968" t="s">
        <v>3777</v>
      </c>
      <c r="F2659" s="620">
        <f>VLOOKUP(B2659,'HSD PSPN,STR,ARS'!$C$6:F1135,4,FALSE)</f>
        <v>150000</v>
      </c>
      <c r="G2659" s="621">
        <f t="shared" si="35"/>
        <v>225</v>
      </c>
    </row>
    <row r="2660" spans="1:7" s="587" customFormat="1">
      <c r="A2660" s="1067"/>
      <c r="B2660" s="968" t="s">
        <v>4</v>
      </c>
      <c r="C2660" s="1067"/>
      <c r="D2660" s="967" t="s">
        <v>31</v>
      </c>
      <c r="E2660" s="968" t="s">
        <v>1478</v>
      </c>
      <c r="F2660" s="620">
        <f>VLOOKUP(B2660,'HSD PSPN,STR,ARS'!$C$6:F1136,4,FALSE)</f>
        <v>200000</v>
      </c>
      <c r="G2660" s="621">
        <f t="shared" si="35"/>
        <v>100</v>
      </c>
    </row>
    <row r="2661" spans="1:7" s="587" customFormat="1">
      <c r="A2661" s="1142" t="s">
        <v>2171</v>
      </c>
      <c r="B2661" s="1142"/>
      <c r="C2661" s="1142"/>
      <c r="D2661" s="1142"/>
      <c r="E2661" s="1142"/>
      <c r="F2661" s="1142"/>
      <c r="G2661" s="623">
        <f>SUM(G2656:G2660)</f>
        <v>7110</v>
      </c>
    </row>
    <row r="2662" spans="1:7" s="587" customFormat="1">
      <c r="A2662" s="967" t="s">
        <v>19</v>
      </c>
      <c r="B2662" s="968" t="s">
        <v>2172</v>
      </c>
      <c r="C2662" s="1067"/>
      <c r="D2662" s="1067"/>
      <c r="E2662" s="1067"/>
      <c r="F2662" s="1067"/>
      <c r="G2662" s="1067"/>
    </row>
    <row r="2663" spans="1:7" s="587" customFormat="1">
      <c r="A2663" s="1142" t="s">
        <v>2176</v>
      </c>
      <c r="B2663" s="1142"/>
      <c r="C2663" s="1142"/>
      <c r="D2663" s="1142"/>
      <c r="E2663" s="1142"/>
      <c r="F2663" s="1142"/>
      <c r="G2663" s="1067"/>
    </row>
    <row r="2664" spans="1:7" s="587" customFormat="1">
      <c r="A2664" s="967" t="s">
        <v>20</v>
      </c>
      <c r="B2664" s="968" t="s">
        <v>2177</v>
      </c>
      <c r="C2664" s="1067"/>
      <c r="D2664" s="1067"/>
      <c r="E2664" s="1067"/>
      <c r="F2664" s="1067"/>
      <c r="G2664" s="1067"/>
    </row>
    <row r="2665" spans="1:7" s="587" customFormat="1">
      <c r="A2665" s="1067"/>
      <c r="B2665" s="1067"/>
      <c r="C2665" s="1067"/>
      <c r="D2665" s="1067"/>
      <c r="E2665" s="1067"/>
      <c r="F2665" s="1067"/>
      <c r="G2665" s="1067"/>
    </row>
    <row r="2666" spans="1:7" s="587" customFormat="1">
      <c r="A2666" s="1143" t="s">
        <v>2180</v>
      </c>
      <c r="B2666" s="1143"/>
      <c r="C2666" s="1143"/>
      <c r="D2666" s="1143"/>
      <c r="E2666" s="1143"/>
      <c r="F2666" s="1143"/>
      <c r="G2666" s="624">
        <f>SUM(G2665)</f>
        <v>0</v>
      </c>
    </row>
    <row r="2667" spans="1:7" s="587" customFormat="1">
      <c r="A2667" s="625" t="s">
        <v>21</v>
      </c>
      <c r="B2667" s="1141" t="s">
        <v>1111</v>
      </c>
      <c r="C2667" s="1141"/>
      <c r="D2667" s="1141"/>
      <c r="E2667" s="1141"/>
      <c r="F2667" s="1141"/>
      <c r="G2667" s="624">
        <f>SUM(G2655:G2666)/2</f>
        <v>7110</v>
      </c>
    </row>
    <row r="2668" spans="1:7" s="587" customFormat="1">
      <c r="A2668" s="625" t="s">
        <v>22</v>
      </c>
      <c r="B2668" s="1141" t="s">
        <v>1112</v>
      </c>
      <c r="C2668" s="1141"/>
      <c r="D2668" s="1141"/>
      <c r="E2668" s="1141"/>
      <c r="F2668" s="626">
        <v>0.1</v>
      </c>
      <c r="G2668" s="624">
        <f>G2667*F2668</f>
        <v>711</v>
      </c>
    </row>
    <row r="2669" spans="1:7" s="587" customFormat="1">
      <c r="A2669" s="625" t="s">
        <v>23</v>
      </c>
      <c r="B2669" s="1141" t="s">
        <v>184</v>
      </c>
      <c r="C2669" s="1141"/>
      <c r="D2669" s="1141"/>
      <c r="E2669" s="1141"/>
      <c r="F2669" s="1141"/>
      <c r="G2669" s="624">
        <f>G2667+G2668</f>
        <v>7821</v>
      </c>
    </row>
    <row r="2670" spans="1:7" s="587" customFormat="1">
      <c r="A2670" s="974"/>
      <c r="B2670" s="973"/>
      <c r="C2670" s="973"/>
      <c r="D2670" s="973"/>
      <c r="E2670" s="973"/>
      <c r="F2670" s="973"/>
      <c r="G2670" s="1068"/>
    </row>
    <row r="2671" spans="1:7" s="587" customFormat="1">
      <c r="A2671" s="849" t="s">
        <v>3824</v>
      </c>
      <c r="B2671" s="957"/>
      <c r="C2671" s="957"/>
      <c r="D2671" s="957"/>
      <c r="E2671" s="957"/>
      <c r="F2671" s="957"/>
      <c r="G2671" s="957"/>
    </row>
    <row r="2672" spans="1:7" s="587" customFormat="1" ht="30">
      <c r="A2672" s="614" t="s">
        <v>73</v>
      </c>
      <c r="B2672" s="614" t="s">
        <v>74</v>
      </c>
      <c r="C2672" s="614" t="s">
        <v>166</v>
      </c>
      <c r="D2672" s="614" t="s">
        <v>78</v>
      </c>
      <c r="E2672" s="614" t="s">
        <v>167</v>
      </c>
      <c r="F2672" s="614" t="s">
        <v>168</v>
      </c>
      <c r="G2672" s="615" t="s">
        <v>169</v>
      </c>
    </row>
    <row r="2673" spans="1:7" s="587" customFormat="1">
      <c r="A2673" s="967" t="s">
        <v>17</v>
      </c>
      <c r="B2673" s="968" t="s">
        <v>2169</v>
      </c>
      <c r="C2673" s="1067"/>
      <c r="D2673" s="1067"/>
      <c r="E2673" s="1067"/>
      <c r="F2673" s="1067"/>
      <c r="G2673" s="1067"/>
    </row>
    <row r="2674" spans="1:7" s="587" customFormat="1">
      <c r="A2674" s="1067"/>
      <c r="B2674" s="968" t="s">
        <v>1</v>
      </c>
      <c r="C2674" s="1067"/>
      <c r="D2674" s="967" t="s">
        <v>31</v>
      </c>
      <c r="E2674" s="968" t="s">
        <v>3789</v>
      </c>
      <c r="F2674" s="620">
        <f>VLOOKUP(B2674,'HSD PSPN,STR,ARS'!$C$6:F1150,4,FALSE)</f>
        <v>100000</v>
      </c>
      <c r="G2674" s="621">
        <f t="shared" ref="G2674:G2677" si="36">E2674*F2674</f>
        <v>3510</v>
      </c>
    </row>
    <row r="2675" spans="1:7" s="587" customFormat="1">
      <c r="A2675" s="1067"/>
      <c r="B2675" s="968" t="s">
        <v>32</v>
      </c>
      <c r="C2675" s="1067"/>
      <c r="D2675" s="967" t="s">
        <v>31</v>
      </c>
      <c r="E2675" s="968" t="s">
        <v>1333</v>
      </c>
      <c r="F2675" s="620">
        <f>VLOOKUP(B2675,'HSD PSPN,STR,ARS'!$C$6:F1151,4,FALSE)</f>
        <v>150000</v>
      </c>
      <c r="G2675" s="621">
        <f t="shared" si="36"/>
        <v>1755</v>
      </c>
    </row>
    <row r="2676" spans="1:7" s="587" customFormat="1">
      <c r="A2676" s="1067"/>
      <c r="B2676" s="968" t="s">
        <v>3</v>
      </c>
      <c r="C2676" s="1067"/>
      <c r="D2676" s="967" t="s">
        <v>31</v>
      </c>
      <c r="E2676" s="968" t="s">
        <v>1534</v>
      </c>
      <c r="F2676" s="620">
        <f>VLOOKUP(B2676,'HSD PSPN,STR,ARS'!$C$6:F1152,4,FALSE)</f>
        <v>150000</v>
      </c>
      <c r="G2676" s="621">
        <f t="shared" si="36"/>
        <v>179.99999999999997</v>
      </c>
    </row>
    <row r="2677" spans="1:7" s="587" customFormat="1">
      <c r="A2677" s="1067"/>
      <c r="B2677" s="968" t="s">
        <v>4</v>
      </c>
      <c r="C2677" s="1067"/>
      <c r="D2677" s="967" t="s">
        <v>31</v>
      </c>
      <c r="E2677" s="968" t="s">
        <v>3765</v>
      </c>
      <c r="F2677" s="620">
        <f>VLOOKUP(B2677,'HSD PSPN,STR,ARS'!$C$6:F1153,4,FALSE)</f>
        <v>200000</v>
      </c>
      <c r="G2677" s="621">
        <f t="shared" si="36"/>
        <v>80</v>
      </c>
    </row>
    <row r="2678" spans="1:7" s="587" customFormat="1">
      <c r="A2678" s="1142" t="s">
        <v>2171</v>
      </c>
      <c r="B2678" s="1142"/>
      <c r="C2678" s="1142"/>
      <c r="D2678" s="1142"/>
      <c r="E2678" s="1142"/>
      <c r="F2678" s="1142"/>
      <c r="G2678" s="623">
        <f>SUM(G2673:G2677)</f>
        <v>5525</v>
      </c>
    </row>
    <row r="2679" spans="1:7" s="587" customFormat="1">
      <c r="A2679" s="967" t="s">
        <v>19</v>
      </c>
      <c r="B2679" s="968" t="s">
        <v>2172</v>
      </c>
      <c r="C2679" s="1067"/>
      <c r="D2679" s="1067"/>
      <c r="E2679" s="1067"/>
      <c r="F2679" s="1067"/>
      <c r="G2679" s="1067"/>
    </row>
    <row r="2680" spans="1:7" s="587" customFormat="1">
      <c r="A2680" s="1142" t="s">
        <v>2176</v>
      </c>
      <c r="B2680" s="1142"/>
      <c r="C2680" s="1142"/>
      <c r="D2680" s="1142"/>
      <c r="E2680" s="1142"/>
      <c r="F2680" s="1142"/>
      <c r="G2680" s="1067"/>
    </row>
    <row r="2681" spans="1:7" s="587" customFormat="1">
      <c r="A2681" s="967" t="s">
        <v>20</v>
      </c>
      <c r="B2681" s="968" t="s">
        <v>2177</v>
      </c>
      <c r="C2681" s="1067"/>
      <c r="D2681" s="1067"/>
      <c r="E2681" s="1067"/>
      <c r="F2681" s="1067"/>
      <c r="G2681" s="1067"/>
    </row>
    <row r="2682" spans="1:7" s="587" customFormat="1">
      <c r="A2682" s="1067"/>
      <c r="B2682" s="1067"/>
      <c r="C2682" s="1067"/>
      <c r="D2682" s="1067"/>
      <c r="E2682" s="1067"/>
      <c r="F2682" s="1067"/>
      <c r="G2682" s="1067"/>
    </row>
    <row r="2683" spans="1:7" s="587" customFormat="1">
      <c r="A2683" s="1143" t="s">
        <v>2180</v>
      </c>
      <c r="B2683" s="1143"/>
      <c r="C2683" s="1143"/>
      <c r="D2683" s="1143"/>
      <c r="E2683" s="1143"/>
      <c r="F2683" s="1143"/>
      <c r="G2683" s="624">
        <f>SUM(G2682)</f>
        <v>0</v>
      </c>
    </row>
    <row r="2684" spans="1:7" s="587" customFormat="1">
      <c r="A2684" s="625" t="s">
        <v>21</v>
      </c>
      <c r="B2684" s="1141" t="s">
        <v>1111</v>
      </c>
      <c r="C2684" s="1141"/>
      <c r="D2684" s="1141"/>
      <c r="E2684" s="1141"/>
      <c r="F2684" s="1141"/>
      <c r="G2684" s="624">
        <f>SUM(G2672:G2683)/2</f>
        <v>5525</v>
      </c>
    </row>
    <row r="2685" spans="1:7" s="587" customFormat="1">
      <c r="A2685" s="625" t="s">
        <v>22</v>
      </c>
      <c r="B2685" s="1141" t="s">
        <v>1112</v>
      </c>
      <c r="C2685" s="1141"/>
      <c r="D2685" s="1141"/>
      <c r="E2685" s="1141"/>
      <c r="F2685" s="626">
        <v>0.1</v>
      </c>
      <c r="G2685" s="624">
        <f>G2684*F2685</f>
        <v>552.5</v>
      </c>
    </row>
    <row r="2686" spans="1:7" s="587" customFormat="1">
      <c r="A2686" s="625" t="s">
        <v>23</v>
      </c>
      <c r="B2686" s="1141" t="s">
        <v>184</v>
      </c>
      <c r="C2686" s="1141"/>
      <c r="D2686" s="1141"/>
      <c r="E2686" s="1141"/>
      <c r="F2686" s="1141"/>
      <c r="G2686" s="624">
        <f>G2684+G2685</f>
        <v>6077.5</v>
      </c>
    </row>
    <row r="2687" spans="1:7" s="587" customFormat="1">
      <c r="A2687" s="974"/>
      <c r="B2687" s="973"/>
      <c r="C2687" s="973"/>
      <c r="D2687" s="973"/>
      <c r="E2687" s="973"/>
      <c r="F2687" s="973"/>
      <c r="G2687" s="1068"/>
    </row>
    <row r="2688" spans="1:7" s="587" customFormat="1">
      <c r="A2688" s="849" t="s">
        <v>3825</v>
      </c>
      <c r="B2688" s="957"/>
      <c r="C2688" s="957"/>
      <c r="D2688" s="957"/>
      <c r="E2688" s="957"/>
      <c r="F2688" s="957"/>
      <c r="G2688" s="957"/>
    </row>
    <row r="2689" spans="1:7" s="587" customFormat="1" ht="30">
      <c r="A2689" s="614" t="s">
        <v>73</v>
      </c>
      <c r="B2689" s="614" t="s">
        <v>74</v>
      </c>
      <c r="C2689" s="614" t="s">
        <v>166</v>
      </c>
      <c r="D2689" s="614" t="s">
        <v>78</v>
      </c>
      <c r="E2689" s="614" t="s">
        <v>167</v>
      </c>
      <c r="F2689" s="614" t="s">
        <v>168</v>
      </c>
      <c r="G2689" s="615" t="s">
        <v>169</v>
      </c>
    </row>
    <row r="2690" spans="1:7" s="587" customFormat="1">
      <c r="A2690" s="967" t="s">
        <v>17</v>
      </c>
      <c r="B2690" s="968" t="s">
        <v>2169</v>
      </c>
      <c r="C2690" s="1067"/>
      <c r="D2690" s="1067"/>
      <c r="E2690" s="1067"/>
      <c r="F2690" s="1067"/>
      <c r="G2690" s="1067"/>
    </row>
    <row r="2691" spans="1:7" s="587" customFormat="1">
      <c r="A2691" s="1067"/>
      <c r="B2691" s="968" t="s">
        <v>1</v>
      </c>
      <c r="C2691" s="1067"/>
      <c r="D2691" s="967" t="s">
        <v>31</v>
      </c>
      <c r="E2691" s="968" t="s">
        <v>3790</v>
      </c>
      <c r="F2691" s="620">
        <f>VLOOKUP(B2691,'HSD PSPN,STR,ARS'!$C$6:F1167,4,FALSE)</f>
        <v>100000</v>
      </c>
      <c r="G2691" s="621">
        <f t="shared" ref="G2691:G2694" si="37">E2691*F2691</f>
        <v>3730</v>
      </c>
    </row>
    <row r="2692" spans="1:7" s="587" customFormat="1">
      <c r="A2692" s="1067"/>
      <c r="B2692" s="968" t="s">
        <v>32</v>
      </c>
      <c r="C2692" s="1067"/>
      <c r="D2692" s="967" t="s">
        <v>31</v>
      </c>
      <c r="E2692" s="968" t="s">
        <v>3791</v>
      </c>
      <c r="F2692" s="620">
        <f>VLOOKUP(B2692,'HSD PSPN,STR,ARS'!$C$6:F1168,4,FALSE)</f>
        <v>150000</v>
      </c>
      <c r="G2692" s="621">
        <f t="shared" si="37"/>
        <v>1860</v>
      </c>
    </row>
    <row r="2693" spans="1:7" s="587" customFormat="1">
      <c r="A2693" s="1067"/>
      <c r="B2693" s="968" t="s">
        <v>3</v>
      </c>
      <c r="C2693" s="1067"/>
      <c r="D2693" s="967" t="s">
        <v>31</v>
      </c>
      <c r="E2693" s="968" t="s">
        <v>1534</v>
      </c>
      <c r="F2693" s="620">
        <f>VLOOKUP(B2693,'HSD PSPN,STR,ARS'!$C$6:F1169,4,FALSE)</f>
        <v>150000</v>
      </c>
      <c r="G2693" s="621">
        <f t="shared" si="37"/>
        <v>179.99999999999997</v>
      </c>
    </row>
    <row r="2694" spans="1:7" s="587" customFormat="1">
      <c r="A2694" s="1067"/>
      <c r="B2694" s="968" t="s">
        <v>4</v>
      </c>
      <c r="C2694" s="1067"/>
      <c r="D2694" s="967" t="s">
        <v>31</v>
      </c>
      <c r="E2694" s="968" t="s">
        <v>3765</v>
      </c>
      <c r="F2694" s="620">
        <f>VLOOKUP(B2694,'HSD PSPN,STR,ARS'!$C$6:F1170,4,FALSE)</f>
        <v>200000</v>
      </c>
      <c r="G2694" s="621">
        <f t="shared" si="37"/>
        <v>80</v>
      </c>
    </row>
    <row r="2695" spans="1:7" s="587" customFormat="1">
      <c r="A2695" s="1142" t="s">
        <v>2171</v>
      </c>
      <c r="B2695" s="1142"/>
      <c r="C2695" s="1142"/>
      <c r="D2695" s="1142"/>
      <c r="E2695" s="1142"/>
      <c r="F2695" s="1142"/>
      <c r="G2695" s="623">
        <f>SUM(G2690:G2694)</f>
        <v>5850</v>
      </c>
    </row>
    <row r="2696" spans="1:7" s="587" customFormat="1">
      <c r="A2696" s="967" t="s">
        <v>19</v>
      </c>
      <c r="B2696" s="968" t="s">
        <v>2172</v>
      </c>
      <c r="C2696" s="1067"/>
      <c r="D2696" s="1067"/>
      <c r="E2696" s="1067"/>
      <c r="F2696" s="1067"/>
      <c r="G2696" s="1067"/>
    </row>
    <row r="2697" spans="1:7" s="587" customFormat="1">
      <c r="A2697" s="1142" t="s">
        <v>2176</v>
      </c>
      <c r="B2697" s="1142"/>
      <c r="C2697" s="1142"/>
      <c r="D2697" s="1142"/>
      <c r="E2697" s="1142"/>
      <c r="F2697" s="1142"/>
      <c r="G2697" s="1067"/>
    </row>
    <row r="2698" spans="1:7" s="587" customFormat="1">
      <c r="A2698" s="967" t="s">
        <v>20</v>
      </c>
      <c r="B2698" s="968" t="s">
        <v>2177</v>
      </c>
      <c r="C2698" s="1067"/>
      <c r="D2698" s="1067"/>
      <c r="E2698" s="1067"/>
      <c r="F2698" s="1067"/>
      <c r="G2698" s="1067"/>
    </row>
    <row r="2699" spans="1:7" s="587" customFormat="1">
      <c r="A2699" s="1067"/>
      <c r="B2699" s="1067"/>
      <c r="C2699" s="1067"/>
      <c r="D2699" s="1067"/>
      <c r="E2699" s="1067"/>
      <c r="F2699" s="1067"/>
      <c r="G2699" s="1067"/>
    </row>
    <row r="2700" spans="1:7" s="587" customFormat="1">
      <c r="A2700" s="1143" t="s">
        <v>2180</v>
      </c>
      <c r="B2700" s="1143"/>
      <c r="C2700" s="1143"/>
      <c r="D2700" s="1143"/>
      <c r="E2700" s="1143"/>
      <c r="F2700" s="1143"/>
      <c r="G2700" s="624">
        <f>SUM(G2699)</f>
        <v>0</v>
      </c>
    </row>
    <row r="2701" spans="1:7" s="587" customFormat="1">
      <c r="A2701" s="625" t="s">
        <v>21</v>
      </c>
      <c r="B2701" s="1141" t="s">
        <v>1111</v>
      </c>
      <c r="C2701" s="1141"/>
      <c r="D2701" s="1141"/>
      <c r="E2701" s="1141"/>
      <c r="F2701" s="1141"/>
      <c r="G2701" s="624">
        <f>SUM(G2689:G2700)/2</f>
        <v>5850</v>
      </c>
    </row>
    <row r="2702" spans="1:7" s="587" customFormat="1">
      <c r="A2702" s="625" t="s">
        <v>22</v>
      </c>
      <c r="B2702" s="1141" t="s">
        <v>1112</v>
      </c>
      <c r="C2702" s="1141"/>
      <c r="D2702" s="1141"/>
      <c r="E2702" s="1141"/>
      <c r="F2702" s="626">
        <v>0.1</v>
      </c>
      <c r="G2702" s="624">
        <f>G2701*F2702</f>
        <v>585</v>
      </c>
    </row>
    <row r="2703" spans="1:7" s="587" customFormat="1">
      <c r="A2703" s="625" t="s">
        <v>23</v>
      </c>
      <c r="B2703" s="1141" t="s">
        <v>184</v>
      </c>
      <c r="C2703" s="1141"/>
      <c r="D2703" s="1141"/>
      <c r="E2703" s="1141"/>
      <c r="F2703" s="1141"/>
      <c r="G2703" s="624">
        <f>G2701+G2702</f>
        <v>6435</v>
      </c>
    </row>
    <row r="2704" spans="1:7" s="587" customFormat="1">
      <c r="A2704" s="974"/>
      <c r="B2704" s="973"/>
      <c r="C2704" s="973"/>
      <c r="D2704" s="973"/>
      <c r="E2704" s="973"/>
      <c r="F2704" s="973"/>
      <c r="G2704" s="1068"/>
    </row>
    <row r="2705" spans="1:7" s="587" customFormat="1">
      <c r="A2705" s="849" t="s">
        <v>3826</v>
      </c>
      <c r="B2705" s="957"/>
      <c r="C2705" s="957"/>
      <c r="D2705" s="957"/>
      <c r="E2705" s="957"/>
      <c r="F2705" s="957"/>
      <c r="G2705" s="957"/>
    </row>
    <row r="2706" spans="1:7" s="587" customFormat="1" ht="30">
      <c r="A2706" s="614" t="s">
        <v>73</v>
      </c>
      <c r="B2706" s="614" t="s">
        <v>74</v>
      </c>
      <c r="C2706" s="614" t="s">
        <v>166</v>
      </c>
      <c r="D2706" s="614" t="s">
        <v>78</v>
      </c>
      <c r="E2706" s="614" t="s">
        <v>167</v>
      </c>
      <c r="F2706" s="614" t="s">
        <v>168</v>
      </c>
      <c r="G2706" s="615" t="s">
        <v>169</v>
      </c>
    </row>
    <row r="2707" spans="1:7" s="587" customFormat="1">
      <c r="A2707" s="967" t="s">
        <v>17</v>
      </c>
      <c r="B2707" s="968" t="s">
        <v>2169</v>
      </c>
      <c r="C2707" s="1067"/>
      <c r="D2707" s="1067"/>
      <c r="E2707" s="1067"/>
      <c r="F2707" s="1067"/>
      <c r="G2707" s="1067"/>
    </row>
    <row r="2708" spans="1:7" s="587" customFormat="1">
      <c r="A2708" s="1067"/>
      <c r="B2708" s="968" t="s">
        <v>1</v>
      </c>
      <c r="C2708" s="1067"/>
      <c r="D2708" s="967" t="s">
        <v>31</v>
      </c>
      <c r="E2708" s="968" t="s">
        <v>3792</v>
      </c>
      <c r="F2708" s="620">
        <f>VLOOKUP(B2708,'HSD PSPN,STR,ARS'!$C$6:F1184,4,FALSE)</f>
        <v>100000</v>
      </c>
      <c r="G2708" s="621">
        <f t="shared" ref="G2708:G2711" si="38">E2708*F2708</f>
        <v>3980</v>
      </c>
    </row>
    <row r="2709" spans="1:7" s="587" customFormat="1">
      <c r="A2709" s="1067"/>
      <c r="B2709" s="968" t="s">
        <v>32</v>
      </c>
      <c r="C2709" s="1067"/>
      <c r="D2709" s="967" t="s">
        <v>31</v>
      </c>
      <c r="E2709" s="968" t="s">
        <v>1779</v>
      </c>
      <c r="F2709" s="620">
        <f>VLOOKUP(B2709,'HSD PSPN,STR,ARS'!$C$6:F1185,4,FALSE)</f>
        <v>150000</v>
      </c>
      <c r="G2709" s="621">
        <f t="shared" si="38"/>
        <v>1995</v>
      </c>
    </row>
    <row r="2710" spans="1:7" s="587" customFormat="1">
      <c r="A2710" s="1067"/>
      <c r="B2710" s="968" t="s">
        <v>3</v>
      </c>
      <c r="C2710" s="1067"/>
      <c r="D2710" s="967" t="s">
        <v>31</v>
      </c>
      <c r="E2710" s="968" t="s">
        <v>1238</v>
      </c>
      <c r="F2710" s="620">
        <f>VLOOKUP(B2710,'HSD PSPN,STR,ARS'!$C$6:F1186,4,FALSE)</f>
        <v>150000</v>
      </c>
      <c r="G2710" s="621">
        <f t="shared" si="38"/>
        <v>195</v>
      </c>
    </row>
    <row r="2711" spans="1:7" s="587" customFormat="1">
      <c r="A2711" s="1067"/>
      <c r="B2711" s="968" t="s">
        <v>4</v>
      </c>
      <c r="C2711" s="1067"/>
      <c r="D2711" s="967" t="s">
        <v>31</v>
      </c>
      <c r="E2711" s="968" t="s">
        <v>3765</v>
      </c>
      <c r="F2711" s="620">
        <f>VLOOKUP(B2711,'HSD PSPN,STR,ARS'!$C$6:F1187,4,FALSE)</f>
        <v>200000</v>
      </c>
      <c r="G2711" s="621">
        <f t="shared" si="38"/>
        <v>80</v>
      </c>
    </row>
    <row r="2712" spans="1:7" s="587" customFormat="1">
      <c r="A2712" s="1142" t="s">
        <v>2171</v>
      </c>
      <c r="B2712" s="1142"/>
      <c r="C2712" s="1142"/>
      <c r="D2712" s="1142"/>
      <c r="E2712" s="1142"/>
      <c r="F2712" s="1142"/>
      <c r="G2712" s="623">
        <f>SUM(G2707:G2711)</f>
        <v>6250</v>
      </c>
    </row>
    <row r="2713" spans="1:7" s="587" customFormat="1">
      <c r="A2713" s="967" t="s">
        <v>19</v>
      </c>
      <c r="B2713" s="968" t="s">
        <v>2172</v>
      </c>
      <c r="C2713" s="1067"/>
      <c r="D2713" s="1067"/>
      <c r="E2713" s="1067"/>
      <c r="F2713" s="1067"/>
      <c r="G2713" s="1067"/>
    </row>
    <row r="2714" spans="1:7" s="587" customFormat="1">
      <c r="A2714" s="1142" t="s">
        <v>2176</v>
      </c>
      <c r="B2714" s="1142"/>
      <c r="C2714" s="1142"/>
      <c r="D2714" s="1142"/>
      <c r="E2714" s="1142"/>
      <c r="F2714" s="1142"/>
      <c r="G2714" s="1067"/>
    </row>
    <row r="2715" spans="1:7" s="587" customFormat="1">
      <c r="A2715" s="967" t="s">
        <v>20</v>
      </c>
      <c r="B2715" s="968" t="s">
        <v>2177</v>
      </c>
      <c r="C2715" s="1067"/>
      <c r="D2715" s="1067"/>
      <c r="E2715" s="1067"/>
      <c r="F2715" s="1067"/>
      <c r="G2715" s="1067"/>
    </row>
    <row r="2716" spans="1:7" s="587" customFormat="1">
      <c r="A2716" s="1067"/>
      <c r="B2716" s="1067"/>
      <c r="C2716" s="1067"/>
      <c r="D2716" s="1067"/>
      <c r="E2716" s="1067"/>
      <c r="F2716" s="1067"/>
      <c r="G2716" s="1067"/>
    </row>
    <row r="2717" spans="1:7" s="587" customFormat="1">
      <c r="A2717" s="1143" t="s">
        <v>2180</v>
      </c>
      <c r="B2717" s="1143"/>
      <c r="C2717" s="1143"/>
      <c r="D2717" s="1143"/>
      <c r="E2717" s="1143"/>
      <c r="F2717" s="1143"/>
      <c r="G2717" s="624">
        <f>SUM(G2716)</f>
        <v>0</v>
      </c>
    </row>
    <row r="2718" spans="1:7" s="587" customFormat="1">
      <c r="A2718" s="625" t="s">
        <v>21</v>
      </c>
      <c r="B2718" s="1141" t="s">
        <v>1111</v>
      </c>
      <c r="C2718" s="1141"/>
      <c r="D2718" s="1141"/>
      <c r="E2718" s="1141"/>
      <c r="F2718" s="1141"/>
      <c r="G2718" s="624">
        <f>SUM(G2706:G2717)/2</f>
        <v>6250</v>
      </c>
    </row>
    <row r="2719" spans="1:7" s="587" customFormat="1">
      <c r="A2719" s="625" t="s">
        <v>22</v>
      </c>
      <c r="B2719" s="1141" t="s">
        <v>1112</v>
      </c>
      <c r="C2719" s="1141"/>
      <c r="D2719" s="1141"/>
      <c r="E2719" s="1141"/>
      <c r="F2719" s="626">
        <v>0.1</v>
      </c>
      <c r="G2719" s="624">
        <f>G2718*F2719</f>
        <v>625</v>
      </c>
    </row>
    <row r="2720" spans="1:7" s="587" customFormat="1">
      <c r="A2720" s="625" t="s">
        <v>23</v>
      </c>
      <c r="B2720" s="1141" t="s">
        <v>184</v>
      </c>
      <c r="C2720" s="1141"/>
      <c r="D2720" s="1141"/>
      <c r="E2720" s="1141"/>
      <c r="F2720" s="1141"/>
      <c r="G2720" s="624">
        <f>G2718+G2719</f>
        <v>6875</v>
      </c>
    </row>
    <row r="2721" spans="1:7" s="587" customFormat="1">
      <c r="A2721" s="974"/>
      <c r="B2721" s="973"/>
      <c r="C2721" s="973"/>
      <c r="D2721" s="973"/>
      <c r="E2721" s="973"/>
      <c r="F2721" s="973"/>
      <c r="G2721" s="1068"/>
    </row>
    <row r="2722" spans="1:7" s="587" customFormat="1">
      <c r="A2722" s="849" t="s">
        <v>3827</v>
      </c>
      <c r="B2722" s="957"/>
      <c r="C2722" s="957"/>
      <c r="D2722" s="957"/>
      <c r="E2722" s="957"/>
      <c r="F2722" s="957"/>
      <c r="G2722" s="957"/>
    </row>
    <row r="2723" spans="1:7" s="587" customFormat="1" ht="30">
      <c r="A2723" s="614" t="s">
        <v>73</v>
      </c>
      <c r="B2723" s="614" t="s">
        <v>74</v>
      </c>
      <c r="C2723" s="614" t="s">
        <v>166</v>
      </c>
      <c r="D2723" s="614" t="s">
        <v>78</v>
      </c>
      <c r="E2723" s="614" t="s">
        <v>167</v>
      </c>
      <c r="F2723" s="614" t="s">
        <v>168</v>
      </c>
      <c r="G2723" s="615" t="s">
        <v>169</v>
      </c>
    </row>
    <row r="2724" spans="1:7" s="587" customFormat="1">
      <c r="A2724" s="967" t="s">
        <v>17</v>
      </c>
      <c r="B2724" s="968" t="s">
        <v>2169</v>
      </c>
      <c r="C2724" s="1067"/>
      <c r="D2724" s="1067"/>
      <c r="E2724" s="1067"/>
      <c r="F2724" s="1067"/>
      <c r="G2724" s="1067"/>
    </row>
    <row r="2725" spans="1:7" s="587" customFormat="1">
      <c r="A2725" s="1067"/>
      <c r="B2725" s="968" t="s">
        <v>1</v>
      </c>
      <c r="C2725" s="1067"/>
      <c r="D2725" s="967" t="s">
        <v>31</v>
      </c>
      <c r="E2725" s="968" t="s">
        <v>3793</v>
      </c>
      <c r="F2725" s="620">
        <f>VLOOKUP(B2725,'HSD PSPN,STR,ARS'!$C$6:F1201,4,FALSE)</f>
        <v>100000</v>
      </c>
      <c r="G2725" s="621">
        <f t="shared" ref="G2725:G2728" si="39">E2725*F2725</f>
        <v>3170</v>
      </c>
    </row>
    <row r="2726" spans="1:7" s="587" customFormat="1">
      <c r="A2726" s="1067"/>
      <c r="B2726" s="968" t="s">
        <v>32</v>
      </c>
      <c r="C2726" s="1067"/>
      <c r="D2726" s="967" t="s">
        <v>31</v>
      </c>
      <c r="E2726" s="968" t="s">
        <v>3794</v>
      </c>
      <c r="F2726" s="620">
        <f>VLOOKUP(B2726,'HSD PSPN,STR,ARS'!$C$6:F1202,4,FALSE)</f>
        <v>150000</v>
      </c>
      <c r="G2726" s="621">
        <f t="shared" si="39"/>
        <v>1590</v>
      </c>
    </row>
    <row r="2727" spans="1:7" s="587" customFormat="1">
      <c r="A2727" s="1067"/>
      <c r="B2727" s="968" t="s">
        <v>3</v>
      </c>
      <c r="C2727" s="1067"/>
      <c r="D2727" s="967" t="s">
        <v>31</v>
      </c>
      <c r="E2727" s="968" t="s">
        <v>1529</v>
      </c>
      <c r="F2727" s="620">
        <f>VLOOKUP(B2727,'HSD PSPN,STR,ARS'!$C$6:F1203,4,FALSE)</f>
        <v>150000</v>
      </c>
      <c r="G2727" s="621">
        <f t="shared" si="39"/>
        <v>165</v>
      </c>
    </row>
    <row r="2728" spans="1:7" s="587" customFormat="1">
      <c r="A2728" s="1067"/>
      <c r="B2728" s="968" t="s">
        <v>4</v>
      </c>
      <c r="C2728" s="1067"/>
      <c r="D2728" s="967" t="s">
        <v>31</v>
      </c>
      <c r="E2728" s="968" t="s">
        <v>3765</v>
      </c>
      <c r="F2728" s="620">
        <f>VLOOKUP(B2728,'HSD PSPN,STR,ARS'!$C$6:F1204,4,FALSE)</f>
        <v>200000</v>
      </c>
      <c r="G2728" s="621">
        <f t="shared" si="39"/>
        <v>80</v>
      </c>
    </row>
    <row r="2729" spans="1:7" s="587" customFormat="1">
      <c r="A2729" s="1142" t="s">
        <v>2171</v>
      </c>
      <c r="B2729" s="1142"/>
      <c r="C2729" s="1142"/>
      <c r="D2729" s="1142"/>
      <c r="E2729" s="1142"/>
      <c r="F2729" s="1142"/>
      <c r="G2729" s="623">
        <f>SUM(G2724:G2728)</f>
        <v>5005</v>
      </c>
    </row>
    <row r="2730" spans="1:7" s="587" customFormat="1">
      <c r="A2730" s="967" t="s">
        <v>19</v>
      </c>
      <c r="B2730" s="968" t="s">
        <v>2172</v>
      </c>
      <c r="C2730" s="1067"/>
      <c r="D2730" s="1067"/>
      <c r="E2730" s="1067"/>
      <c r="F2730" s="1067"/>
      <c r="G2730" s="1067"/>
    </row>
    <row r="2731" spans="1:7" s="587" customFormat="1">
      <c r="A2731" s="1142" t="s">
        <v>2176</v>
      </c>
      <c r="B2731" s="1142"/>
      <c r="C2731" s="1142"/>
      <c r="D2731" s="1142"/>
      <c r="E2731" s="1142"/>
      <c r="F2731" s="1142"/>
      <c r="G2731" s="1067"/>
    </row>
    <row r="2732" spans="1:7" s="587" customFormat="1">
      <c r="A2732" s="967" t="s">
        <v>20</v>
      </c>
      <c r="B2732" s="968" t="s">
        <v>2177</v>
      </c>
      <c r="C2732" s="1067"/>
      <c r="D2732" s="1067"/>
      <c r="E2732" s="1067"/>
      <c r="F2732" s="1067"/>
      <c r="G2732" s="1067"/>
    </row>
    <row r="2733" spans="1:7" s="587" customFormat="1">
      <c r="A2733" s="1067"/>
      <c r="B2733" s="1067"/>
      <c r="C2733" s="1067"/>
      <c r="D2733" s="1067"/>
      <c r="E2733" s="1067"/>
      <c r="F2733" s="1067"/>
      <c r="G2733" s="1067"/>
    </row>
    <row r="2734" spans="1:7" s="587" customFormat="1">
      <c r="A2734" s="1143" t="s">
        <v>2180</v>
      </c>
      <c r="B2734" s="1143"/>
      <c r="C2734" s="1143"/>
      <c r="D2734" s="1143"/>
      <c r="E2734" s="1143"/>
      <c r="F2734" s="1143"/>
      <c r="G2734" s="624">
        <f>SUM(G2733)</f>
        <v>0</v>
      </c>
    </row>
    <row r="2735" spans="1:7" s="587" customFormat="1">
      <c r="A2735" s="625" t="s">
        <v>21</v>
      </c>
      <c r="B2735" s="1141" t="s">
        <v>1111</v>
      </c>
      <c r="C2735" s="1141"/>
      <c r="D2735" s="1141"/>
      <c r="E2735" s="1141"/>
      <c r="F2735" s="1141"/>
      <c r="G2735" s="624">
        <f>SUM(G2723:G2734)/2</f>
        <v>5005</v>
      </c>
    </row>
    <row r="2736" spans="1:7" s="587" customFormat="1">
      <c r="A2736" s="625" t="s">
        <v>22</v>
      </c>
      <c r="B2736" s="1141" t="s">
        <v>1112</v>
      </c>
      <c r="C2736" s="1141"/>
      <c r="D2736" s="1141"/>
      <c r="E2736" s="1141"/>
      <c r="F2736" s="626">
        <v>0.1</v>
      </c>
      <c r="G2736" s="624">
        <f>G2735*F2736</f>
        <v>500.5</v>
      </c>
    </row>
    <row r="2737" spans="1:7" s="587" customFormat="1">
      <c r="A2737" s="625" t="s">
        <v>23</v>
      </c>
      <c r="B2737" s="1141" t="s">
        <v>184</v>
      </c>
      <c r="C2737" s="1141"/>
      <c r="D2737" s="1141"/>
      <c r="E2737" s="1141"/>
      <c r="F2737" s="1141"/>
      <c r="G2737" s="624">
        <f>G2735+G2736</f>
        <v>5505.5</v>
      </c>
    </row>
    <row r="2738" spans="1:7" s="587" customFormat="1">
      <c r="A2738" s="974"/>
      <c r="B2738" s="973"/>
      <c r="C2738" s="973"/>
      <c r="D2738" s="973"/>
      <c r="E2738" s="973"/>
      <c r="F2738" s="973"/>
      <c r="G2738" s="1068"/>
    </row>
    <row r="2739" spans="1:7" s="587" customFormat="1">
      <c r="A2739" s="849" t="s">
        <v>3828</v>
      </c>
      <c r="B2739" s="957"/>
      <c r="C2739" s="957"/>
      <c r="D2739" s="957"/>
      <c r="E2739" s="957"/>
      <c r="F2739" s="957"/>
      <c r="G2739" s="957"/>
    </row>
    <row r="2740" spans="1:7" s="587" customFormat="1" ht="30">
      <c r="A2740" s="614" t="s">
        <v>73</v>
      </c>
      <c r="B2740" s="614" t="s">
        <v>74</v>
      </c>
      <c r="C2740" s="614" t="s">
        <v>166</v>
      </c>
      <c r="D2740" s="614" t="s">
        <v>78</v>
      </c>
      <c r="E2740" s="614" t="s">
        <v>167</v>
      </c>
      <c r="F2740" s="614" t="s">
        <v>168</v>
      </c>
      <c r="G2740" s="615" t="s">
        <v>169</v>
      </c>
    </row>
    <row r="2741" spans="1:7" s="587" customFormat="1">
      <c r="A2741" s="967" t="s">
        <v>17</v>
      </c>
      <c r="B2741" s="968" t="s">
        <v>2169</v>
      </c>
      <c r="C2741" s="1067"/>
      <c r="D2741" s="1067"/>
      <c r="E2741" s="1067"/>
      <c r="F2741" s="1067"/>
      <c r="G2741" s="1067"/>
    </row>
    <row r="2742" spans="1:7" s="587" customFormat="1">
      <c r="A2742" s="1067"/>
      <c r="B2742" s="968" t="s">
        <v>1</v>
      </c>
      <c r="C2742" s="1067"/>
      <c r="D2742" s="967" t="s">
        <v>31</v>
      </c>
      <c r="E2742" s="968" t="s">
        <v>1231</v>
      </c>
      <c r="F2742" s="620">
        <f>VLOOKUP(B2742,'HSD PSPN,STR,ARS'!$C$6:F1218,4,FALSE)</f>
        <v>100000</v>
      </c>
      <c r="G2742" s="621">
        <f t="shared" ref="G2742:G2745" si="40">E2742*F2742</f>
        <v>6669.9999999999991</v>
      </c>
    </row>
    <row r="2743" spans="1:7" s="587" customFormat="1">
      <c r="A2743" s="1067"/>
      <c r="B2743" s="968" t="s">
        <v>32</v>
      </c>
      <c r="C2743" s="1067"/>
      <c r="D2743" s="967" t="s">
        <v>31</v>
      </c>
      <c r="E2743" s="968" t="s">
        <v>1252</v>
      </c>
      <c r="F2743" s="620">
        <f>VLOOKUP(B2743,'HSD PSPN,STR,ARS'!$C$6:F1219,4,FALSE)</f>
        <v>150000</v>
      </c>
      <c r="G2743" s="621">
        <f t="shared" si="40"/>
        <v>4995.0000000000009</v>
      </c>
    </row>
    <row r="2744" spans="1:7" s="587" customFormat="1">
      <c r="A2744" s="1067"/>
      <c r="B2744" s="968" t="s">
        <v>3</v>
      </c>
      <c r="C2744" s="1067"/>
      <c r="D2744" s="967" t="s">
        <v>31</v>
      </c>
      <c r="E2744" s="968" t="s">
        <v>1121</v>
      </c>
      <c r="F2744" s="620">
        <f>VLOOKUP(B2744,'HSD PSPN,STR,ARS'!$C$6:F1220,4,FALSE)</f>
        <v>150000</v>
      </c>
      <c r="G2744" s="621">
        <f t="shared" si="40"/>
        <v>495</v>
      </c>
    </row>
    <row r="2745" spans="1:7" s="587" customFormat="1">
      <c r="A2745" s="1067"/>
      <c r="B2745" s="968" t="s">
        <v>4</v>
      </c>
      <c r="C2745" s="1067"/>
      <c r="D2745" s="967" t="s">
        <v>31</v>
      </c>
      <c r="E2745" s="968" t="s">
        <v>1529</v>
      </c>
      <c r="F2745" s="620">
        <f>VLOOKUP(B2745,'HSD PSPN,STR,ARS'!$C$6:F1221,4,FALSE)</f>
        <v>200000</v>
      </c>
      <c r="G2745" s="621">
        <f t="shared" si="40"/>
        <v>220</v>
      </c>
    </row>
    <row r="2746" spans="1:7" s="587" customFormat="1">
      <c r="A2746" s="1142" t="s">
        <v>2171</v>
      </c>
      <c r="B2746" s="1142"/>
      <c r="C2746" s="1142"/>
      <c r="D2746" s="1142"/>
      <c r="E2746" s="1142"/>
      <c r="F2746" s="1142"/>
      <c r="G2746" s="623">
        <f>SUM(G2741:G2745)</f>
        <v>12380</v>
      </c>
    </row>
    <row r="2747" spans="1:7" s="587" customFormat="1">
      <c r="A2747" s="967" t="s">
        <v>19</v>
      </c>
      <c r="B2747" s="968" t="s">
        <v>2172</v>
      </c>
      <c r="C2747" s="1067"/>
      <c r="D2747" s="1067"/>
      <c r="E2747" s="1067"/>
      <c r="F2747" s="1067"/>
      <c r="G2747" s="1067"/>
    </row>
    <row r="2748" spans="1:7" s="587" customFormat="1">
      <c r="A2748" s="1142" t="s">
        <v>2176</v>
      </c>
      <c r="B2748" s="1142"/>
      <c r="C2748" s="1142"/>
      <c r="D2748" s="1142"/>
      <c r="E2748" s="1142"/>
      <c r="F2748" s="1142"/>
      <c r="G2748" s="1067"/>
    </row>
    <row r="2749" spans="1:7" s="587" customFormat="1">
      <c r="A2749" s="967" t="s">
        <v>20</v>
      </c>
      <c r="B2749" s="968" t="s">
        <v>2177</v>
      </c>
      <c r="C2749" s="1067"/>
      <c r="D2749" s="1067"/>
      <c r="E2749" s="1067"/>
      <c r="F2749" s="1067"/>
      <c r="G2749" s="1067"/>
    </row>
    <row r="2750" spans="1:7" s="587" customFormat="1" ht="30">
      <c r="A2750" s="1067"/>
      <c r="B2750" s="971" t="s">
        <v>3795</v>
      </c>
      <c r="C2750" s="1067"/>
      <c r="D2750" s="968" t="s">
        <v>3609</v>
      </c>
      <c r="E2750" s="968" t="s">
        <v>1252</v>
      </c>
      <c r="F2750" s="620">
        <f>VLOOKUP(B2750,'HSD PSPN,STR,ARS'!$C$6:F1226,4,FALSE)</f>
        <v>10000</v>
      </c>
      <c r="G2750" s="621">
        <f>E2750*F2750</f>
        <v>333.00000000000006</v>
      </c>
    </row>
    <row r="2751" spans="1:7" s="587" customFormat="1">
      <c r="A2751" s="1143" t="s">
        <v>2180</v>
      </c>
      <c r="B2751" s="1143"/>
      <c r="C2751" s="1143"/>
      <c r="D2751" s="1143"/>
      <c r="E2751" s="1143"/>
      <c r="F2751" s="1143"/>
      <c r="G2751" s="624">
        <f>SUM(G2750)</f>
        <v>333.00000000000006</v>
      </c>
    </row>
    <row r="2752" spans="1:7" s="587" customFormat="1">
      <c r="A2752" s="625" t="s">
        <v>21</v>
      </c>
      <c r="B2752" s="1141" t="s">
        <v>1111</v>
      </c>
      <c r="C2752" s="1141"/>
      <c r="D2752" s="1141"/>
      <c r="E2752" s="1141"/>
      <c r="F2752" s="1141"/>
      <c r="G2752" s="624">
        <f>SUM(G2740:G2751)/2</f>
        <v>12713</v>
      </c>
    </row>
    <row r="2753" spans="1:7" s="587" customFormat="1">
      <c r="A2753" s="625" t="s">
        <v>22</v>
      </c>
      <c r="B2753" s="1141" t="s">
        <v>1112</v>
      </c>
      <c r="C2753" s="1141"/>
      <c r="D2753" s="1141"/>
      <c r="E2753" s="1141"/>
      <c r="F2753" s="626">
        <v>0.1</v>
      </c>
      <c r="G2753" s="624">
        <f>G2752*F2753</f>
        <v>1271.3000000000002</v>
      </c>
    </row>
    <row r="2754" spans="1:7" s="587" customFormat="1">
      <c r="A2754" s="625" t="s">
        <v>23</v>
      </c>
      <c r="B2754" s="1141" t="s">
        <v>184</v>
      </c>
      <c r="C2754" s="1141"/>
      <c r="D2754" s="1141"/>
      <c r="E2754" s="1141"/>
      <c r="F2754" s="1141"/>
      <c r="G2754" s="624">
        <f>G2752+G2753</f>
        <v>13984.3</v>
      </c>
    </row>
    <row r="2755" spans="1:7" s="587" customFormat="1">
      <c r="A2755" s="974"/>
      <c r="B2755" s="973"/>
      <c r="C2755" s="973"/>
      <c r="D2755" s="973"/>
      <c r="E2755" s="973"/>
      <c r="F2755" s="973"/>
      <c r="G2755" s="1068"/>
    </row>
    <row r="2756" spans="1:7" s="587" customFormat="1">
      <c r="A2756" s="849" t="s">
        <v>3829</v>
      </c>
      <c r="B2756" s="957"/>
      <c r="C2756" s="957"/>
      <c r="D2756" s="957"/>
      <c r="E2756" s="957"/>
      <c r="F2756" s="957"/>
      <c r="G2756" s="957"/>
    </row>
    <row r="2757" spans="1:7" s="587" customFormat="1" ht="30">
      <c r="A2757" s="614" t="s">
        <v>73</v>
      </c>
      <c r="B2757" s="614" t="s">
        <v>74</v>
      </c>
      <c r="C2757" s="614" t="s">
        <v>166</v>
      </c>
      <c r="D2757" s="614" t="s">
        <v>78</v>
      </c>
      <c r="E2757" s="614" t="s">
        <v>167</v>
      </c>
      <c r="F2757" s="614" t="s">
        <v>168</v>
      </c>
      <c r="G2757" s="615" t="s">
        <v>169</v>
      </c>
    </row>
    <row r="2758" spans="1:7" s="587" customFormat="1">
      <c r="A2758" s="967" t="s">
        <v>17</v>
      </c>
      <c r="B2758" s="968" t="s">
        <v>2169</v>
      </c>
      <c r="C2758" s="1067"/>
      <c r="D2758" s="1067"/>
      <c r="E2758" s="1067"/>
      <c r="F2758" s="1067"/>
      <c r="G2758" s="1067"/>
    </row>
    <row r="2759" spans="1:7" s="587" customFormat="1">
      <c r="A2759" s="1067"/>
      <c r="B2759" s="968" t="s">
        <v>1</v>
      </c>
      <c r="C2759" s="1067"/>
      <c r="D2759" s="967" t="s">
        <v>31</v>
      </c>
      <c r="E2759" s="968" t="s">
        <v>1252</v>
      </c>
      <c r="F2759" s="620">
        <f>VLOOKUP(B2759,'HSD PSPN,STR,ARS'!$C$6:F1235,4,FALSE)</f>
        <v>100000</v>
      </c>
      <c r="G2759" s="621">
        <f t="shared" ref="G2759:G2762" si="41">E2759*F2759</f>
        <v>3330.0000000000005</v>
      </c>
    </row>
    <row r="2760" spans="1:7" s="587" customFormat="1">
      <c r="A2760" s="1067"/>
      <c r="B2760" s="968" t="s">
        <v>32</v>
      </c>
      <c r="C2760" s="1067"/>
      <c r="D2760" s="967" t="s">
        <v>31</v>
      </c>
      <c r="E2760" s="968" t="s">
        <v>1302</v>
      </c>
      <c r="F2760" s="620">
        <f>VLOOKUP(B2760,'HSD PSPN,STR,ARS'!$C$6:F1236,4,FALSE)</f>
        <v>150000</v>
      </c>
      <c r="G2760" s="621">
        <f t="shared" si="41"/>
        <v>2505</v>
      </c>
    </row>
    <row r="2761" spans="1:7" s="587" customFormat="1">
      <c r="A2761" s="1067"/>
      <c r="B2761" s="968" t="s">
        <v>3</v>
      </c>
      <c r="C2761" s="1067"/>
      <c r="D2761" s="967" t="s">
        <v>31</v>
      </c>
      <c r="E2761" s="968" t="s">
        <v>1267</v>
      </c>
      <c r="F2761" s="620">
        <f>VLOOKUP(B2761,'HSD PSPN,STR,ARS'!$C$6:F1237,4,FALSE)</f>
        <v>150000</v>
      </c>
      <c r="G2761" s="621">
        <f t="shared" si="41"/>
        <v>255</v>
      </c>
    </row>
    <row r="2762" spans="1:7" s="587" customFormat="1">
      <c r="A2762" s="1067"/>
      <c r="B2762" s="968" t="s">
        <v>4</v>
      </c>
      <c r="C2762" s="1067"/>
      <c r="D2762" s="967" t="s">
        <v>31</v>
      </c>
      <c r="E2762" s="968" t="s">
        <v>1836</v>
      </c>
      <c r="F2762" s="620">
        <f>VLOOKUP(B2762,'HSD PSPN,STR,ARS'!$C$6:F1238,4,FALSE)</f>
        <v>200000</v>
      </c>
      <c r="G2762" s="621">
        <f t="shared" si="41"/>
        <v>119.99999999999999</v>
      </c>
    </row>
    <row r="2763" spans="1:7" s="587" customFormat="1">
      <c r="A2763" s="1142" t="s">
        <v>2171</v>
      </c>
      <c r="B2763" s="1142"/>
      <c r="C2763" s="1142"/>
      <c r="D2763" s="1142"/>
      <c r="E2763" s="1142"/>
      <c r="F2763" s="1142"/>
      <c r="G2763" s="623">
        <f>SUM(G2758:G2762)</f>
        <v>6210</v>
      </c>
    </row>
    <row r="2764" spans="1:7" s="587" customFormat="1">
      <c r="A2764" s="967" t="s">
        <v>19</v>
      </c>
      <c r="B2764" s="968" t="s">
        <v>2172</v>
      </c>
      <c r="C2764" s="1067"/>
      <c r="D2764" s="1067"/>
      <c r="E2764" s="1067"/>
      <c r="F2764" s="1067"/>
      <c r="G2764" s="1067"/>
    </row>
    <row r="2765" spans="1:7" s="587" customFormat="1">
      <c r="A2765" s="1142" t="s">
        <v>2176</v>
      </c>
      <c r="B2765" s="1142"/>
      <c r="C2765" s="1142"/>
      <c r="D2765" s="1142"/>
      <c r="E2765" s="1142"/>
      <c r="F2765" s="1142"/>
      <c r="G2765" s="1067"/>
    </row>
    <row r="2766" spans="1:7" s="587" customFormat="1">
      <c r="A2766" s="967" t="s">
        <v>20</v>
      </c>
      <c r="B2766" s="968" t="s">
        <v>2177</v>
      </c>
      <c r="C2766" s="1067"/>
      <c r="D2766" s="1067"/>
      <c r="E2766" s="1067"/>
      <c r="F2766" s="1067"/>
      <c r="G2766" s="1067"/>
    </row>
    <row r="2767" spans="1:7" s="587" customFormat="1" ht="30">
      <c r="A2767" s="1067"/>
      <c r="B2767" s="971" t="s">
        <v>3795</v>
      </c>
      <c r="C2767" s="1067"/>
      <c r="D2767" s="968" t="s">
        <v>3609</v>
      </c>
      <c r="E2767" s="968" t="s">
        <v>1302</v>
      </c>
      <c r="F2767" s="620">
        <f>VLOOKUP(B2767,'HSD PSPN,STR,ARS'!$C$6:F1243,4,FALSE)</f>
        <v>10000</v>
      </c>
      <c r="G2767" s="621">
        <f>E2767*F2767</f>
        <v>167</v>
      </c>
    </row>
    <row r="2768" spans="1:7" s="587" customFormat="1">
      <c r="A2768" s="1143" t="s">
        <v>2180</v>
      </c>
      <c r="B2768" s="1143"/>
      <c r="C2768" s="1143"/>
      <c r="D2768" s="1143"/>
      <c r="E2768" s="1143"/>
      <c r="F2768" s="1143"/>
      <c r="G2768" s="624">
        <f>SUM(G2767)</f>
        <v>167</v>
      </c>
    </row>
    <row r="2769" spans="1:7" s="587" customFormat="1">
      <c r="A2769" s="625" t="s">
        <v>21</v>
      </c>
      <c r="B2769" s="1141" t="s">
        <v>1111</v>
      </c>
      <c r="C2769" s="1141"/>
      <c r="D2769" s="1141"/>
      <c r="E2769" s="1141"/>
      <c r="F2769" s="1141"/>
      <c r="G2769" s="624">
        <f>SUM(G2757:G2768)/2</f>
        <v>6377</v>
      </c>
    </row>
    <row r="2770" spans="1:7" s="587" customFormat="1">
      <c r="A2770" s="625" t="s">
        <v>22</v>
      </c>
      <c r="B2770" s="1141" t="s">
        <v>1112</v>
      </c>
      <c r="C2770" s="1141"/>
      <c r="D2770" s="1141"/>
      <c r="E2770" s="1141"/>
      <c r="F2770" s="626">
        <v>0.1</v>
      </c>
      <c r="G2770" s="624">
        <f>G2769*F2770</f>
        <v>637.70000000000005</v>
      </c>
    </row>
    <row r="2771" spans="1:7" s="587" customFormat="1">
      <c r="A2771" s="625" t="s">
        <v>23</v>
      </c>
      <c r="B2771" s="1141" t="s">
        <v>184</v>
      </c>
      <c r="C2771" s="1141"/>
      <c r="D2771" s="1141"/>
      <c r="E2771" s="1141"/>
      <c r="F2771" s="1141"/>
      <c r="G2771" s="624">
        <f>G2769+G2770</f>
        <v>7014.7</v>
      </c>
    </row>
    <row r="2772" spans="1:7" s="587" customFormat="1">
      <c r="A2772" s="974"/>
      <c r="B2772" s="973"/>
      <c r="C2772" s="973"/>
      <c r="D2772" s="973"/>
      <c r="E2772" s="973"/>
      <c r="F2772" s="973"/>
      <c r="G2772" s="1068"/>
    </row>
    <row r="2773" spans="1:7" s="587" customFormat="1">
      <c r="A2773" s="849" t="s">
        <v>3796</v>
      </c>
      <c r="B2773" s="957"/>
      <c r="C2773" s="957"/>
      <c r="D2773" s="957"/>
      <c r="E2773" s="957"/>
      <c r="F2773" s="957"/>
      <c r="G2773" s="957"/>
    </row>
    <row r="2774" spans="1:7" s="587" customFormat="1" ht="30">
      <c r="A2774" s="614" t="s">
        <v>73</v>
      </c>
      <c r="B2774" s="614" t="s">
        <v>74</v>
      </c>
      <c r="C2774" s="614" t="s">
        <v>166</v>
      </c>
      <c r="D2774" s="614" t="s">
        <v>78</v>
      </c>
      <c r="E2774" s="614" t="s">
        <v>167</v>
      </c>
      <c r="F2774" s="614" t="s">
        <v>168</v>
      </c>
      <c r="G2774" s="615" t="s">
        <v>169</v>
      </c>
    </row>
    <row r="2775" spans="1:7" s="587" customFormat="1">
      <c r="A2775" s="967" t="s">
        <v>17</v>
      </c>
      <c r="B2775" s="968" t="s">
        <v>2169</v>
      </c>
      <c r="C2775" s="1067"/>
      <c r="D2775" s="1067"/>
      <c r="E2775" s="1067"/>
      <c r="F2775" s="1067"/>
      <c r="G2775" s="1067"/>
    </row>
    <row r="2776" spans="1:7" s="587" customFormat="1">
      <c r="A2776" s="1067"/>
      <c r="B2776" s="968" t="s">
        <v>1</v>
      </c>
      <c r="C2776" s="1067"/>
      <c r="D2776" s="967" t="s">
        <v>31</v>
      </c>
      <c r="E2776" s="968" t="s">
        <v>1231</v>
      </c>
      <c r="F2776" s="620">
        <f>VLOOKUP(B2776,'HSD PSPN,STR,ARS'!$C$6:F1252,4,FALSE)</f>
        <v>100000</v>
      </c>
      <c r="G2776" s="621">
        <f t="shared" ref="G2776:G2779" si="42">E2776*F2776</f>
        <v>6669.9999999999991</v>
      </c>
    </row>
    <row r="2777" spans="1:7" s="587" customFormat="1">
      <c r="A2777" s="1067"/>
      <c r="B2777" s="627" t="s">
        <v>2229</v>
      </c>
      <c r="C2777" s="1067"/>
      <c r="D2777" s="971" t="s">
        <v>31</v>
      </c>
      <c r="E2777" s="968" t="s">
        <v>1252</v>
      </c>
      <c r="F2777" s="620">
        <f>VLOOKUP(B2777,'HSD PSPN,STR,ARS'!$C$6:F1253,4,FALSE)</f>
        <v>150000</v>
      </c>
      <c r="G2777" s="621">
        <f t="shared" si="42"/>
        <v>4995.0000000000009</v>
      </c>
    </row>
    <row r="2778" spans="1:7" s="587" customFormat="1">
      <c r="A2778" s="1067"/>
      <c r="B2778" s="968" t="s">
        <v>3</v>
      </c>
      <c r="C2778" s="1067"/>
      <c r="D2778" s="967" t="s">
        <v>31</v>
      </c>
      <c r="E2778" s="968" t="s">
        <v>1121</v>
      </c>
      <c r="F2778" s="620">
        <f>VLOOKUP(B2778,'HSD PSPN,STR,ARS'!$C$6:F1254,4,FALSE)</f>
        <v>150000</v>
      </c>
      <c r="G2778" s="621">
        <f t="shared" si="42"/>
        <v>495</v>
      </c>
    </row>
    <row r="2779" spans="1:7" s="587" customFormat="1">
      <c r="A2779" s="1067"/>
      <c r="B2779" s="968" t="s">
        <v>4</v>
      </c>
      <c r="C2779" s="1067"/>
      <c r="D2779" s="967" t="s">
        <v>31</v>
      </c>
      <c r="E2779" s="968" t="s">
        <v>1529</v>
      </c>
      <c r="F2779" s="620">
        <f>VLOOKUP(B2779,'HSD PSPN,STR,ARS'!$C$6:F1255,4,FALSE)</f>
        <v>200000</v>
      </c>
      <c r="G2779" s="621">
        <f t="shared" si="42"/>
        <v>220</v>
      </c>
    </row>
    <row r="2780" spans="1:7" s="587" customFormat="1">
      <c r="A2780" s="1142" t="s">
        <v>2171</v>
      </c>
      <c r="B2780" s="1142"/>
      <c r="C2780" s="1142"/>
      <c r="D2780" s="1142"/>
      <c r="E2780" s="1142"/>
      <c r="F2780" s="1142"/>
      <c r="G2780" s="623">
        <f>SUM(G2775:G2779)</f>
        <v>12380</v>
      </c>
    </row>
    <row r="2781" spans="1:7" s="587" customFormat="1">
      <c r="A2781" s="967" t="s">
        <v>19</v>
      </c>
      <c r="B2781" s="968" t="s">
        <v>2172</v>
      </c>
      <c r="C2781" s="1067"/>
      <c r="D2781" s="1067"/>
      <c r="E2781" s="1067"/>
      <c r="F2781" s="1067"/>
      <c r="G2781" s="1067"/>
    </row>
    <row r="2782" spans="1:7" s="587" customFormat="1">
      <c r="A2782" s="1142" t="s">
        <v>2176</v>
      </c>
      <c r="B2782" s="1142"/>
      <c r="C2782" s="1142"/>
      <c r="D2782" s="1142"/>
      <c r="E2782" s="1142"/>
      <c r="F2782" s="1142"/>
      <c r="G2782" s="1067"/>
    </row>
    <row r="2783" spans="1:7" s="587" customFormat="1">
      <c r="A2783" s="967" t="s">
        <v>20</v>
      </c>
      <c r="B2783" s="968" t="s">
        <v>2177</v>
      </c>
      <c r="C2783" s="1067"/>
      <c r="D2783" s="1067"/>
      <c r="E2783" s="1067"/>
      <c r="F2783" s="1067"/>
      <c r="G2783" s="1067"/>
    </row>
    <row r="2784" spans="1:7" s="587" customFormat="1">
      <c r="A2784" s="1067"/>
      <c r="B2784" s="1067"/>
      <c r="C2784" s="1067"/>
      <c r="D2784" s="1067"/>
      <c r="E2784" s="1067"/>
      <c r="F2784" s="1067"/>
      <c r="G2784" s="1067"/>
    </row>
    <row r="2785" spans="1:7" s="587" customFormat="1">
      <c r="A2785" s="1143" t="s">
        <v>2180</v>
      </c>
      <c r="B2785" s="1143"/>
      <c r="C2785" s="1143"/>
      <c r="D2785" s="1143"/>
      <c r="E2785" s="1143"/>
      <c r="F2785" s="1143"/>
      <c r="G2785" s="624">
        <f>SUM(G2784)</f>
        <v>0</v>
      </c>
    </row>
    <row r="2786" spans="1:7" s="587" customFormat="1">
      <c r="A2786" s="625" t="s">
        <v>21</v>
      </c>
      <c r="B2786" s="1141" t="s">
        <v>1111</v>
      </c>
      <c r="C2786" s="1141"/>
      <c r="D2786" s="1141"/>
      <c r="E2786" s="1141"/>
      <c r="F2786" s="1141"/>
      <c r="G2786" s="624">
        <f>SUM(G2774:G2785)/2</f>
        <v>12380</v>
      </c>
    </row>
    <row r="2787" spans="1:7" s="587" customFormat="1">
      <c r="A2787" s="625" t="s">
        <v>22</v>
      </c>
      <c r="B2787" s="1141" t="s">
        <v>1112</v>
      </c>
      <c r="C2787" s="1141"/>
      <c r="D2787" s="1141"/>
      <c r="E2787" s="1141"/>
      <c r="F2787" s="626">
        <v>0.1</v>
      </c>
      <c r="G2787" s="624">
        <f>G2786*F2787</f>
        <v>1238</v>
      </c>
    </row>
    <row r="2788" spans="1:7" s="587" customFormat="1">
      <c r="A2788" s="625" t="s">
        <v>23</v>
      </c>
      <c r="B2788" s="1141" t="s">
        <v>184</v>
      </c>
      <c r="C2788" s="1141"/>
      <c r="D2788" s="1141"/>
      <c r="E2788" s="1141"/>
      <c r="F2788" s="1141"/>
      <c r="G2788" s="624">
        <f>G2786+G2787</f>
        <v>13618</v>
      </c>
    </row>
    <row r="2789" spans="1:7" s="587" customFormat="1">
      <c r="A2789" s="974"/>
      <c r="B2789" s="973"/>
      <c r="C2789" s="973"/>
      <c r="D2789" s="973"/>
      <c r="E2789" s="973"/>
      <c r="F2789" s="973"/>
      <c r="G2789" s="1068"/>
    </row>
    <row r="2790" spans="1:7" s="587" customFormat="1">
      <c r="A2790" s="849" t="s">
        <v>3797</v>
      </c>
      <c r="B2790" s="957"/>
      <c r="C2790" s="957"/>
      <c r="D2790" s="957"/>
      <c r="E2790" s="957"/>
      <c r="F2790" s="957"/>
      <c r="G2790" s="957"/>
    </row>
    <row r="2791" spans="1:7" s="587" customFormat="1" ht="30">
      <c r="A2791" s="614" t="s">
        <v>73</v>
      </c>
      <c r="B2791" s="614" t="s">
        <v>74</v>
      </c>
      <c r="C2791" s="614" t="s">
        <v>166</v>
      </c>
      <c r="D2791" s="614" t="s">
        <v>78</v>
      </c>
      <c r="E2791" s="614" t="s">
        <v>167</v>
      </c>
      <c r="F2791" s="614" t="s">
        <v>168</v>
      </c>
      <c r="G2791" s="615" t="s">
        <v>169</v>
      </c>
    </row>
    <row r="2792" spans="1:7" s="587" customFormat="1">
      <c r="A2792" s="967" t="s">
        <v>17</v>
      </c>
      <c r="B2792" s="968" t="s">
        <v>2169</v>
      </c>
      <c r="C2792" s="1067"/>
      <c r="D2792" s="1067"/>
      <c r="E2792" s="1067"/>
      <c r="F2792" s="1067"/>
      <c r="G2792" s="1067"/>
    </row>
    <row r="2793" spans="1:7" s="587" customFormat="1">
      <c r="A2793" s="1067"/>
      <c r="B2793" s="968" t="s">
        <v>1</v>
      </c>
      <c r="C2793" s="1067"/>
      <c r="D2793" s="967" t="s">
        <v>31</v>
      </c>
      <c r="E2793" s="968" t="s">
        <v>3798</v>
      </c>
      <c r="F2793" s="620">
        <f>VLOOKUP(B2793,'HSD PSPN,STR,ARS'!$C$6:F1269,4,FALSE)</f>
        <v>100000</v>
      </c>
      <c r="G2793" s="621">
        <f t="shared" ref="G2793:G2796" si="43">E2793*F2793</f>
        <v>4440</v>
      </c>
    </row>
    <row r="2794" spans="1:7" s="587" customFormat="1">
      <c r="A2794" s="1067"/>
      <c r="B2794" s="627" t="s">
        <v>2229</v>
      </c>
      <c r="C2794" s="1067"/>
      <c r="D2794" s="971" t="s">
        <v>31</v>
      </c>
      <c r="E2794" s="968" t="s">
        <v>3799</v>
      </c>
      <c r="F2794" s="620">
        <f>VLOOKUP(B2794,'HSD PSPN,STR,ARS'!$C$6:F1270,4,FALSE)</f>
        <v>150000</v>
      </c>
      <c r="G2794" s="621">
        <f t="shared" si="43"/>
        <v>3330</v>
      </c>
    </row>
    <row r="2795" spans="1:7" s="587" customFormat="1">
      <c r="A2795" s="1067"/>
      <c r="B2795" s="968" t="s">
        <v>3</v>
      </c>
      <c r="C2795" s="1067"/>
      <c r="D2795" s="967" t="s">
        <v>31</v>
      </c>
      <c r="E2795" s="968" t="s">
        <v>1215</v>
      </c>
      <c r="F2795" s="620">
        <f>VLOOKUP(B2795,'HSD PSPN,STR,ARS'!$C$6:F1271,4,FALSE)</f>
        <v>150000</v>
      </c>
      <c r="G2795" s="621">
        <f t="shared" si="43"/>
        <v>330</v>
      </c>
    </row>
    <row r="2796" spans="1:7" s="587" customFormat="1">
      <c r="A2796" s="1067"/>
      <c r="B2796" s="968" t="s">
        <v>4</v>
      </c>
      <c r="C2796" s="1067"/>
      <c r="D2796" s="967" t="s">
        <v>31</v>
      </c>
      <c r="E2796" s="968" t="s">
        <v>3800</v>
      </c>
      <c r="F2796" s="620">
        <f>VLOOKUP(B2796,'HSD PSPN,STR,ARS'!$C$6:F1272,4,FALSE)</f>
        <v>200000</v>
      </c>
      <c r="G2796" s="621">
        <f t="shared" si="43"/>
        <v>140</v>
      </c>
    </row>
    <row r="2797" spans="1:7" s="587" customFormat="1">
      <c r="A2797" s="1142" t="s">
        <v>2171</v>
      </c>
      <c r="B2797" s="1142"/>
      <c r="C2797" s="1142"/>
      <c r="D2797" s="1142"/>
      <c r="E2797" s="1142"/>
      <c r="F2797" s="1142"/>
      <c r="G2797" s="623">
        <f>SUM(G2792:G2796)</f>
        <v>8240</v>
      </c>
    </row>
    <row r="2798" spans="1:7" s="587" customFormat="1">
      <c r="A2798" s="967" t="s">
        <v>19</v>
      </c>
      <c r="B2798" s="968" t="s">
        <v>2172</v>
      </c>
      <c r="C2798" s="1067"/>
      <c r="D2798" s="1067"/>
      <c r="E2798" s="1067"/>
      <c r="F2798" s="1067"/>
      <c r="G2798" s="1067"/>
    </row>
    <row r="2799" spans="1:7" s="587" customFormat="1">
      <c r="A2799" s="1142" t="s">
        <v>2176</v>
      </c>
      <c r="B2799" s="1142"/>
      <c r="C2799" s="1142"/>
      <c r="D2799" s="1142"/>
      <c r="E2799" s="1142"/>
      <c r="F2799" s="1142"/>
      <c r="G2799" s="1067"/>
    </row>
    <row r="2800" spans="1:7" s="587" customFormat="1">
      <c r="A2800" s="967" t="s">
        <v>20</v>
      </c>
      <c r="B2800" s="968" t="s">
        <v>2177</v>
      </c>
      <c r="C2800" s="1067"/>
      <c r="D2800" s="1067"/>
      <c r="E2800" s="1067"/>
      <c r="F2800" s="1067"/>
      <c r="G2800" s="1067"/>
    </row>
    <row r="2801" spans="1:7" s="587" customFormat="1">
      <c r="A2801" s="1067"/>
      <c r="B2801" s="1067"/>
      <c r="C2801" s="1067"/>
      <c r="D2801" s="1067"/>
      <c r="E2801" s="1067"/>
      <c r="F2801" s="1067"/>
      <c r="G2801" s="1067"/>
    </row>
    <row r="2802" spans="1:7" s="587" customFormat="1">
      <c r="A2802" s="1143" t="s">
        <v>2180</v>
      </c>
      <c r="B2802" s="1143"/>
      <c r="C2802" s="1143"/>
      <c r="D2802" s="1143"/>
      <c r="E2802" s="1143"/>
      <c r="F2802" s="1143"/>
      <c r="G2802" s="624">
        <f>SUM(G2801)</f>
        <v>0</v>
      </c>
    </row>
    <row r="2803" spans="1:7" s="587" customFormat="1">
      <c r="A2803" s="625" t="s">
        <v>21</v>
      </c>
      <c r="B2803" s="1141" t="s">
        <v>1111</v>
      </c>
      <c r="C2803" s="1141"/>
      <c r="D2803" s="1141"/>
      <c r="E2803" s="1141"/>
      <c r="F2803" s="1141"/>
      <c r="G2803" s="624">
        <f>SUM(G2791:G2802)/2</f>
        <v>8240</v>
      </c>
    </row>
    <row r="2804" spans="1:7" s="587" customFormat="1">
      <c r="A2804" s="625" t="s">
        <v>22</v>
      </c>
      <c r="B2804" s="1141" t="s">
        <v>1112</v>
      </c>
      <c r="C2804" s="1141"/>
      <c r="D2804" s="1141"/>
      <c r="E2804" s="1141"/>
      <c r="F2804" s="626">
        <v>0.1</v>
      </c>
      <c r="G2804" s="624">
        <f>G2803*F2804</f>
        <v>824</v>
      </c>
    </row>
    <row r="2805" spans="1:7" s="587" customFormat="1">
      <c r="A2805" s="625" t="s">
        <v>23</v>
      </c>
      <c r="B2805" s="1141" t="s">
        <v>184</v>
      </c>
      <c r="C2805" s="1141"/>
      <c r="D2805" s="1141"/>
      <c r="E2805" s="1141"/>
      <c r="F2805" s="1141"/>
      <c r="G2805" s="624">
        <f>G2803+G2804</f>
        <v>9064</v>
      </c>
    </row>
    <row r="2806" spans="1:7" customFormat="1">
      <c r="A2806" s="583"/>
      <c r="B2806" s="583"/>
      <c r="C2806" s="583"/>
      <c r="D2806" s="583"/>
      <c r="E2806" s="583"/>
      <c r="F2806" s="583"/>
      <c r="G2806" s="583"/>
    </row>
    <row r="2807" spans="1:7" customFormat="1">
      <c r="A2807" s="583"/>
      <c r="B2807" s="583"/>
      <c r="C2807" s="583"/>
      <c r="D2807" s="583"/>
      <c r="E2807" s="583"/>
      <c r="F2807" s="583"/>
      <c r="G2807" s="583"/>
    </row>
    <row r="2808" spans="1:7" customFormat="1">
      <c r="A2808" s="583"/>
      <c r="B2808" s="583"/>
      <c r="C2808" s="583"/>
      <c r="D2808" s="583"/>
      <c r="E2808" s="583"/>
      <c r="F2808" s="583"/>
      <c r="G2808" s="583"/>
    </row>
    <row r="2809" spans="1:7" customFormat="1">
      <c r="A2809" s="583"/>
      <c r="B2809" s="583"/>
      <c r="C2809" s="583"/>
      <c r="D2809" s="583"/>
      <c r="E2809" s="583"/>
      <c r="F2809" s="583"/>
      <c r="G2809" s="583"/>
    </row>
    <row r="2810" spans="1:7" customFormat="1">
      <c r="A2810" s="583"/>
      <c r="B2810" s="583"/>
      <c r="C2810" s="583"/>
      <c r="D2810" s="583"/>
      <c r="E2810" s="583"/>
      <c r="F2810" s="583"/>
      <c r="G2810" s="583"/>
    </row>
    <row r="2811" spans="1:7" customFormat="1">
      <c r="A2811" s="583"/>
      <c r="B2811" s="583"/>
      <c r="C2811" s="583"/>
      <c r="D2811" s="583"/>
      <c r="E2811" s="583"/>
      <c r="F2811" s="583"/>
      <c r="G2811" s="583"/>
    </row>
    <row r="2812" spans="1:7" customFormat="1">
      <c r="A2812" s="583"/>
      <c r="B2812" s="583"/>
      <c r="C2812" s="583"/>
      <c r="D2812" s="583"/>
      <c r="E2812" s="583"/>
      <c r="F2812" s="583"/>
      <c r="G2812" s="583"/>
    </row>
    <row r="2813" spans="1:7" customFormat="1">
      <c r="A2813" s="583"/>
      <c r="B2813" s="583"/>
      <c r="C2813" s="583"/>
      <c r="D2813" s="583"/>
      <c r="E2813" s="583"/>
      <c r="F2813" s="583"/>
      <c r="G2813" s="583"/>
    </row>
    <row r="2814" spans="1:7" customFormat="1">
      <c r="A2814" s="583"/>
      <c r="B2814" s="583"/>
      <c r="C2814" s="583"/>
      <c r="D2814" s="583"/>
      <c r="E2814" s="583"/>
      <c r="F2814" s="583"/>
      <c r="G2814" s="583"/>
    </row>
    <row r="2815" spans="1:7" customFormat="1">
      <c r="A2815" s="583"/>
      <c r="B2815" s="583"/>
      <c r="C2815" s="583"/>
      <c r="D2815" s="583"/>
      <c r="E2815" s="583"/>
      <c r="F2815" s="583"/>
      <c r="G2815" s="583"/>
    </row>
    <row r="2816" spans="1:7" customFormat="1">
      <c r="A2816" s="583"/>
      <c r="B2816" s="583"/>
      <c r="C2816" s="583"/>
      <c r="D2816" s="583"/>
      <c r="E2816" s="583"/>
      <c r="F2816" s="583"/>
      <c r="G2816" s="583"/>
    </row>
    <row r="2817" spans="1:7" customFormat="1">
      <c r="A2817" s="583"/>
      <c r="B2817" s="583"/>
      <c r="C2817" s="583"/>
      <c r="D2817" s="583"/>
      <c r="E2817" s="583"/>
      <c r="F2817" s="583"/>
      <c r="G2817" s="583"/>
    </row>
    <row r="2818" spans="1:7" customFormat="1">
      <c r="A2818" s="583"/>
      <c r="B2818" s="583"/>
      <c r="C2818" s="583"/>
      <c r="D2818" s="583"/>
      <c r="E2818" s="583"/>
      <c r="F2818" s="583"/>
      <c r="G2818" s="583"/>
    </row>
    <row r="2819" spans="1:7" customFormat="1">
      <c r="A2819" s="583"/>
      <c r="B2819" s="583"/>
      <c r="C2819" s="583"/>
      <c r="D2819" s="583"/>
      <c r="E2819" s="583"/>
      <c r="F2819" s="583"/>
      <c r="G2819" s="583"/>
    </row>
    <row r="2820" spans="1:7" customFormat="1">
      <c r="A2820" s="583"/>
      <c r="B2820" s="583"/>
      <c r="C2820" s="583"/>
      <c r="D2820" s="583"/>
      <c r="E2820" s="583"/>
      <c r="F2820" s="583"/>
      <c r="G2820" s="583"/>
    </row>
    <row r="2821" spans="1:7" customFormat="1">
      <c r="A2821" s="583"/>
      <c r="B2821" s="583"/>
      <c r="C2821" s="583"/>
      <c r="D2821" s="583"/>
      <c r="E2821" s="583"/>
      <c r="F2821" s="583"/>
      <c r="G2821" s="583"/>
    </row>
    <row r="2822" spans="1:7" customFormat="1">
      <c r="A2822" s="583"/>
      <c r="B2822" s="583"/>
      <c r="C2822" s="583"/>
      <c r="D2822" s="583"/>
      <c r="E2822" s="583"/>
      <c r="F2822" s="583"/>
      <c r="G2822" s="583"/>
    </row>
    <row r="2823" spans="1:7" customFormat="1">
      <c r="A2823" s="583"/>
      <c r="B2823" s="583"/>
      <c r="C2823" s="583"/>
      <c r="D2823" s="583"/>
      <c r="E2823" s="583"/>
      <c r="F2823" s="583"/>
      <c r="G2823" s="583"/>
    </row>
    <row r="2824" spans="1:7" customFormat="1">
      <c r="A2824" s="583"/>
      <c r="B2824" s="583"/>
      <c r="C2824" s="583"/>
      <c r="D2824" s="583"/>
      <c r="E2824" s="583"/>
      <c r="F2824" s="583"/>
      <c r="G2824" s="583"/>
    </row>
    <row r="2825" spans="1:7" customFormat="1">
      <c r="A2825" s="583"/>
      <c r="B2825" s="583"/>
      <c r="C2825" s="583"/>
      <c r="D2825" s="583"/>
      <c r="E2825" s="583"/>
      <c r="F2825" s="583"/>
      <c r="G2825" s="583"/>
    </row>
    <row r="2826" spans="1:7" customFormat="1">
      <c r="A2826" s="583"/>
      <c r="B2826" s="583"/>
      <c r="C2826" s="583"/>
      <c r="D2826" s="583"/>
      <c r="E2826" s="583"/>
      <c r="F2826" s="583"/>
      <c r="G2826" s="583"/>
    </row>
    <row r="2827" spans="1:7" customFormat="1">
      <c r="A2827" s="583"/>
      <c r="B2827" s="583"/>
      <c r="C2827" s="583"/>
      <c r="D2827" s="583"/>
      <c r="E2827" s="583"/>
      <c r="F2827" s="583"/>
      <c r="G2827" s="583"/>
    </row>
    <row r="2828" spans="1:7" customFormat="1">
      <c r="A2828" s="583"/>
      <c r="B2828" s="583"/>
      <c r="C2828" s="583"/>
      <c r="D2828" s="583"/>
      <c r="E2828" s="583"/>
      <c r="F2828" s="583"/>
      <c r="G2828" s="583"/>
    </row>
    <row r="2829" spans="1:7" customFormat="1">
      <c r="A2829" s="583"/>
      <c r="B2829" s="583"/>
      <c r="C2829" s="583"/>
      <c r="D2829" s="583"/>
      <c r="E2829" s="583"/>
      <c r="F2829" s="583"/>
      <c r="G2829" s="583"/>
    </row>
    <row r="2830" spans="1:7" customFormat="1">
      <c r="A2830" s="583"/>
      <c r="B2830" s="583"/>
      <c r="C2830" s="583"/>
      <c r="D2830" s="583"/>
      <c r="E2830" s="583"/>
      <c r="F2830" s="583"/>
      <c r="G2830" s="583"/>
    </row>
    <row r="2831" spans="1:7" customFormat="1">
      <c r="A2831" s="583"/>
      <c r="B2831" s="583"/>
      <c r="C2831" s="583"/>
      <c r="D2831" s="583"/>
      <c r="E2831" s="583"/>
      <c r="F2831" s="583"/>
      <c r="G2831" s="583"/>
    </row>
    <row r="2832" spans="1:7" customFormat="1">
      <c r="A2832" s="583"/>
      <c r="B2832" s="583"/>
      <c r="C2832" s="583"/>
      <c r="D2832" s="583"/>
      <c r="E2832" s="583"/>
      <c r="F2832" s="583"/>
      <c r="G2832" s="583"/>
    </row>
    <row r="2833" spans="1:8" customFormat="1">
      <c r="A2833" s="583"/>
      <c r="B2833" s="583"/>
      <c r="C2833" s="583"/>
      <c r="D2833" s="583"/>
      <c r="E2833" s="583"/>
      <c r="F2833" s="583"/>
      <c r="G2833" s="583"/>
    </row>
    <row r="2834" spans="1:8" s="226" customFormat="1">
      <c r="A2834" s="248"/>
      <c r="B2834" s="249"/>
      <c r="C2834" s="240"/>
      <c r="D2834" s="240"/>
      <c r="E2834" s="250"/>
      <c r="F2834" s="242"/>
      <c r="G2834" s="242"/>
      <c r="H2834" s="222"/>
    </row>
    <row r="2835" spans="1:8" s="226" customFormat="1">
      <c r="A2835" s="248"/>
      <c r="B2835" s="249"/>
      <c r="C2835" s="240"/>
      <c r="D2835" s="240"/>
      <c r="E2835" s="250"/>
      <c r="F2835" s="242"/>
      <c r="G2835" s="242"/>
      <c r="H2835" s="222"/>
    </row>
    <row r="2836" spans="1:8" s="226" customFormat="1">
      <c r="A2836" s="248"/>
      <c r="B2836" s="249"/>
      <c r="C2836" s="240"/>
      <c r="D2836" s="240"/>
      <c r="E2836" s="250"/>
      <c r="F2836" s="242"/>
      <c r="G2836" s="242"/>
      <c r="H2836" s="222"/>
    </row>
    <row r="2837" spans="1:8" s="226" customFormat="1">
      <c r="A2837" s="248"/>
      <c r="B2837" s="249"/>
      <c r="C2837" s="240"/>
      <c r="D2837" s="240"/>
      <c r="E2837" s="250"/>
      <c r="F2837" s="242"/>
      <c r="G2837" s="242"/>
      <c r="H2837" s="222"/>
    </row>
    <row r="2838" spans="1:8" s="226" customFormat="1">
      <c r="A2838" s="248"/>
      <c r="B2838" s="249"/>
      <c r="C2838" s="240"/>
      <c r="D2838" s="240"/>
      <c r="E2838" s="250"/>
      <c r="F2838" s="242"/>
      <c r="G2838" s="242"/>
      <c r="H2838" s="222"/>
    </row>
    <row r="2839" spans="1:8" s="226" customFormat="1">
      <c r="A2839" s="248"/>
      <c r="B2839" s="249"/>
      <c r="C2839" s="240"/>
      <c r="D2839" s="240"/>
      <c r="E2839" s="250"/>
      <c r="F2839" s="242"/>
      <c r="G2839" s="242"/>
      <c r="H2839" s="222"/>
    </row>
    <row r="2840" spans="1:8" s="226" customFormat="1">
      <c r="A2840" s="248"/>
      <c r="B2840" s="249"/>
      <c r="C2840" s="240"/>
      <c r="D2840" s="240"/>
      <c r="E2840" s="250"/>
      <c r="F2840" s="242"/>
      <c r="G2840" s="242"/>
      <c r="H2840" s="222"/>
    </row>
    <row r="2841" spans="1:8" s="226" customFormat="1">
      <c r="A2841" s="248"/>
      <c r="B2841" s="249"/>
      <c r="C2841" s="240"/>
      <c r="D2841" s="240"/>
      <c r="E2841" s="250"/>
      <c r="F2841" s="242"/>
      <c r="G2841" s="242"/>
      <c r="H2841" s="222"/>
    </row>
    <row r="2842" spans="1:8" s="226" customFormat="1">
      <c r="A2842" s="248"/>
      <c r="B2842" s="249"/>
      <c r="C2842" s="240"/>
      <c r="D2842" s="240"/>
      <c r="E2842" s="250"/>
      <c r="F2842" s="242"/>
      <c r="G2842" s="242"/>
      <c r="H2842" s="222"/>
    </row>
    <row r="2843" spans="1:8" s="226" customFormat="1">
      <c r="A2843" s="248"/>
      <c r="B2843" s="249"/>
      <c r="C2843" s="240"/>
      <c r="D2843" s="240"/>
      <c r="E2843" s="250"/>
      <c r="F2843" s="242"/>
      <c r="G2843" s="242"/>
      <c r="H2843" s="222"/>
    </row>
    <row r="2844" spans="1:8" s="226" customFormat="1">
      <c r="A2844" s="248"/>
      <c r="B2844" s="249"/>
      <c r="C2844" s="240"/>
      <c r="D2844" s="240"/>
      <c r="E2844" s="250"/>
      <c r="F2844" s="242"/>
      <c r="G2844" s="242"/>
      <c r="H2844" s="222"/>
    </row>
    <row r="2845" spans="1:8" s="226" customFormat="1">
      <c r="A2845" s="248"/>
      <c r="B2845" s="249"/>
      <c r="C2845" s="240"/>
      <c r="D2845" s="240"/>
      <c r="E2845" s="250"/>
      <c r="F2845" s="242"/>
      <c r="G2845" s="242"/>
      <c r="H2845" s="222"/>
    </row>
    <row r="2846" spans="1:8" s="226" customFormat="1">
      <c r="A2846" s="248"/>
      <c r="B2846" s="249"/>
      <c r="C2846" s="240"/>
      <c r="D2846" s="240"/>
      <c r="E2846" s="250"/>
      <c r="F2846" s="242"/>
      <c r="G2846" s="242"/>
      <c r="H2846" s="222"/>
    </row>
    <row r="2847" spans="1:8" s="226" customFormat="1" ht="14.25">
      <c r="A2847" s="222"/>
    </row>
    <row r="2848" spans="1:8" s="226" customFormat="1" ht="14.25">
      <c r="A2848" s="222"/>
    </row>
    <row r="2849" spans="1:1" s="226" customFormat="1" ht="14.25">
      <c r="A2849" s="222"/>
    </row>
    <row r="2850" spans="1:1" s="226" customFormat="1" ht="14.25">
      <c r="A2850" s="222"/>
    </row>
    <row r="2851" spans="1:1" s="226" customFormat="1" ht="14.25">
      <c r="A2851" s="222"/>
    </row>
    <row r="2852" spans="1:1" s="226" customFormat="1" ht="14.25">
      <c r="A2852" s="222"/>
    </row>
    <row r="2853" spans="1:1" s="226" customFormat="1" ht="14.25">
      <c r="A2853" s="222"/>
    </row>
    <row r="2854" spans="1:1" s="226" customFormat="1" ht="14.25">
      <c r="A2854" s="222"/>
    </row>
    <row r="2855" spans="1:1" s="226" customFormat="1" ht="14.25">
      <c r="A2855" s="222"/>
    </row>
    <row r="2856" spans="1:1" s="226" customFormat="1" ht="14.25">
      <c r="A2856" s="222"/>
    </row>
    <row r="2857" spans="1:1" s="226" customFormat="1" ht="14.25">
      <c r="A2857" s="222"/>
    </row>
    <row r="2858" spans="1:1" s="226" customFormat="1" ht="14.25">
      <c r="A2858" s="222"/>
    </row>
    <row r="2859" spans="1:1" s="226" customFormat="1" ht="14.25">
      <c r="A2859" s="222"/>
    </row>
    <row r="2860" spans="1:1" s="226" customFormat="1" ht="14.25">
      <c r="A2860" s="222"/>
    </row>
    <row r="2861" spans="1:1" s="226" customFormat="1" ht="14.25">
      <c r="A2861" s="222"/>
    </row>
    <row r="2862" spans="1:1" s="226" customFormat="1" ht="14.25">
      <c r="A2862" s="222"/>
    </row>
    <row r="2863" spans="1:1" s="226" customFormat="1" ht="14.25">
      <c r="A2863" s="222"/>
    </row>
    <row r="2864" spans="1:1" s="226" customFormat="1" ht="14.25">
      <c r="A2864" s="222"/>
    </row>
    <row r="2865" spans="1:1" s="226" customFormat="1" ht="14.25">
      <c r="A2865" s="222"/>
    </row>
    <row r="2866" spans="1:1" s="226" customFormat="1" ht="14.25">
      <c r="A2866" s="222"/>
    </row>
    <row r="2867" spans="1:1" s="226" customFormat="1" ht="14.25">
      <c r="A2867" s="222"/>
    </row>
    <row r="2868" spans="1:1" s="226" customFormat="1" ht="14.25">
      <c r="A2868" s="222"/>
    </row>
    <row r="2869" spans="1:1" s="226" customFormat="1" ht="14.25">
      <c r="A2869" s="222"/>
    </row>
    <row r="2870" spans="1:1" s="226" customFormat="1" ht="14.25">
      <c r="A2870" s="222"/>
    </row>
    <row r="2871" spans="1:1" s="226" customFormat="1" ht="14.25">
      <c r="A2871" s="222"/>
    </row>
    <row r="2872" spans="1:1" s="226" customFormat="1" ht="14.25">
      <c r="A2872" s="222"/>
    </row>
    <row r="2873" spans="1:1" s="226" customFormat="1" ht="14.25">
      <c r="A2873" s="222"/>
    </row>
    <row r="2874" spans="1:1" s="226" customFormat="1" ht="14.25">
      <c r="A2874" s="222"/>
    </row>
    <row r="2875" spans="1:1" s="226" customFormat="1" ht="14.25">
      <c r="A2875" s="222"/>
    </row>
    <row r="2876" spans="1:1" s="226" customFormat="1" ht="14.25">
      <c r="A2876" s="222"/>
    </row>
    <row r="2877" spans="1:1" s="226" customFormat="1" ht="14.25">
      <c r="A2877" s="222"/>
    </row>
    <row r="2878" spans="1:1" s="226" customFormat="1" ht="14.25">
      <c r="A2878" s="222"/>
    </row>
    <row r="2879" spans="1:1" s="226" customFormat="1" ht="14.25">
      <c r="A2879" s="222"/>
    </row>
    <row r="2880" spans="1:1" s="226" customFormat="1" ht="14.25">
      <c r="A2880" s="222"/>
    </row>
    <row r="2881" spans="1:1" s="226" customFormat="1" ht="14.25">
      <c r="A2881" s="222"/>
    </row>
    <row r="2882" spans="1:1" s="226" customFormat="1" ht="14.25">
      <c r="A2882" s="222"/>
    </row>
    <row r="2883" spans="1:1" s="226" customFormat="1" ht="14.25">
      <c r="A2883" s="222"/>
    </row>
    <row r="2884" spans="1:1" s="226" customFormat="1" ht="14.25">
      <c r="A2884" s="222"/>
    </row>
    <row r="2885" spans="1:1" s="226" customFormat="1" ht="14.25">
      <c r="A2885" s="222"/>
    </row>
    <row r="2886" spans="1:1" s="226" customFormat="1" ht="14.25">
      <c r="A2886" s="222"/>
    </row>
    <row r="2887" spans="1:1" s="226" customFormat="1" ht="14.25">
      <c r="A2887" s="222"/>
    </row>
    <row r="2888" spans="1:1" s="226" customFormat="1" ht="14.25">
      <c r="A2888" s="222"/>
    </row>
    <row r="2889" spans="1:1" s="226" customFormat="1" ht="14.25">
      <c r="A2889" s="222"/>
    </row>
    <row r="2890" spans="1:1" s="226" customFormat="1" ht="14.25">
      <c r="A2890" s="222"/>
    </row>
    <row r="2891" spans="1:1" s="226" customFormat="1" ht="14.25">
      <c r="A2891" s="222"/>
    </row>
    <row r="2892" spans="1:1" s="226" customFormat="1" ht="14.25">
      <c r="A2892" s="222"/>
    </row>
    <row r="2893" spans="1:1" s="226" customFormat="1" ht="14.25">
      <c r="A2893" s="222"/>
    </row>
    <row r="2894" spans="1:1" s="226" customFormat="1" ht="14.25">
      <c r="A2894" s="222"/>
    </row>
    <row r="2895" spans="1:1" s="226" customFormat="1" ht="14.25">
      <c r="A2895" s="222"/>
    </row>
    <row r="2896" spans="1:1" s="226" customFormat="1" ht="14.25">
      <c r="A2896" s="222"/>
    </row>
    <row r="2897" spans="1:1" s="226" customFormat="1" ht="14.25">
      <c r="A2897" s="222"/>
    </row>
    <row r="2898" spans="1:1" s="226" customFormat="1" ht="14.25">
      <c r="A2898" s="222"/>
    </row>
    <row r="2899" spans="1:1" s="226" customFormat="1" ht="14.25">
      <c r="A2899" s="222"/>
    </row>
    <row r="2900" spans="1:1" s="226" customFormat="1" ht="14.25">
      <c r="A2900" s="222"/>
    </row>
    <row r="2901" spans="1:1" s="226" customFormat="1" ht="14.25">
      <c r="A2901" s="222"/>
    </row>
    <row r="2902" spans="1:1" s="226" customFormat="1" ht="14.25">
      <c r="A2902" s="222"/>
    </row>
    <row r="2903" spans="1:1" s="226" customFormat="1" ht="14.25">
      <c r="A2903" s="222"/>
    </row>
    <row r="2904" spans="1:1" s="226" customFormat="1" ht="14.25">
      <c r="A2904" s="222"/>
    </row>
    <row r="2905" spans="1:1" s="226" customFormat="1" ht="14.25">
      <c r="A2905" s="222"/>
    </row>
    <row r="2906" spans="1:1" s="226" customFormat="1" ht="14.25">
      <c r="A2906" s="222"/>
    </row>
    <row r="2907" spans="1:1" s="226" customFormat="1" ht="14.25">
      <c r="A2907" s="222"/>
    </row>
    <row r="2908" spans="1:1" s="226" customFormat="1" ht="14.25">
      <c r="A2908" s="222"/>
    </row>
    <row r="2909" spans="1:1" s="226" customFormat="1" ht="14.25">
      <c r="A2909" s="222"/>
    </row>
    <row r="2910" spans="1:1" s="226" customFormat="1" ht="14.25">
      <c r="A2910" s="222"/>
    </row>
    <row r="2911" spans="1:1" s="226" customFormat="1" ht="14.25">
      <c r="A2911" s="222"/>
    </row>
    <row r="2912" spans="1:1" s="226" customFormat="1" ht="14.25">
      <c r="A2912" s="222"/>
    </row>
    <row r="2913" spans="1:1" s="226" customFormat="1" ht="14.25">
      <c r="A2913" s="222"/>
    </row>
    <row r="2914" spans="1:1" s="226" customFormat="1" ht="14.25">
      <c r="A2914" s="222"/>
    </row>
    <row r="2915" spans="1:1" s="226" customFormat="1" ht="14.25">
      <c r="A2915" s="222"/>
    </row>
    <row r="2916" spans="1:1" s="226" customFormat="1" ht="14.25">
      <c r="A2916" s="222"/>
    </row>
    <row r="2917" spans="1:1" s="226" customFormat="1" ht="14.25">
      <c r="A2917" s="222"/>
    </row>
    <row r="2918" spans="1:1" s="226" customFormat="1" ht="14.25">
      <c r="A2918" s="222"/>
    </row>
    <row r="2919" spans="1:1" s="226" customFormat="1" ht="14.25">
      <c r="A2919" s="222"/>
    </row>
    <row r="2920" spans="1:1" s="226" customFormat="1" ht="14.25">
      <c r="A2920" s="222"/>
    </row>
    <row r="2921" spans="1:1" s="226" customFormat="1" ht="14.25">
      <c r="A2921" s="222"/>
    </row>
    <row r="2922" spans="1:1" s="226" customFormat="1" ht="14.25">
      <c r="A2922" s="222"/>
    </row>
    <row r="2923" spans="1:1" s="226" customFormat="1" ht="14.25">
      <c r="A2923" s="222"/>
    </row>
    <row r="2924" spans="1:1" s="226" customFormat="1" ht="14.25">
      <c r="A2924" s="222"/>
    </row>
    <row r="2925" spans="1:1" s="226" customFormat="1" ht="14.25">
      <c r="A2925" s="222"/>
    </row>
    <row r="2926" spans="1:1" s="226" customFormat="1" ht="14.25">
      <c r="A2926" s="222"/>
    </row>
    <row r="2927" spans="1:1" s="226" customFormat="1" ht="14.25">
      <c r="A2927" s="222"/>
    </row>
    <row r="2928" spans="1:1" s="226" customFormat="1" ht="14.25">
      <c r="A2928" s="222"/>
    </row>
    <row r="2929" spans="1:1" s="226" customFormat="1" ht="14.25">
      <c r="A2929" s="222"/>
    </row>
    <row r="2930" spans="1:1" s="226" customFormat="1" ht="14.25">
      <c r="A2930" s="222"/>
    </row>
    <row r="2931" spans="1:1" s="226" customFormat="1" ht="14.25">
      <c r="A2931" s="222"/>
    </row>
    <row r="2932" spans="1:1" s="226" customFormat="1" ht="14.25">
      <c r="A2932" s="222"/>
    </row>
    <row r="2933" spans="1:1" s="226" customFormat="1" ht="14.25">
      <c r="A2933" s="222"/>
    </row>
    <row r="2934" spans="1:1" s="226" customFormat="1" ht="14.25">
      <c r="A2934" s="222"/>
    </row>
    <row r="2935" spans="1:1" s="226" customFormat="1" ht="14.25">
      <c r="A2935" s="222"/>
    </row>
    <row r="2936" spans="1:1" s="226" customFormat="1" ht="14.25">
      <c r="A2936" s="222"/>
    </row>
    <row r="2937" spans="1:1" s="226" customFormat="1" ht="14.25">
      <c r="A2937" s="222"/>
    </row>
    <row r="2938" spans="1:1" s="226" customFormat="1" ht="14.25">
      <c r="A2938" s="222"/>
    </row>
    <row r="2939" spans="1:1" s="226" customFormat="1" ht="14.25">
      <c r="A2939" s="222"/>
    </row>
    <row r="2940" spans="1:1" s="226" customFormat="1" ht="14.25">
      <c r="A2940" s="222"/>
    </row>
    <row r="2941" spans="1:1" s="226" customFormat="1" ht="14.25">
      <c r="A2941" s="222"/>
    </row>
    <row r="2942" spans="1:1" s="226" customFormat="1" ht="14.25">
      <c r="A2942" s="222"/>
    </row>
    <row r="2943" spans="1:1" s="226" customFormat="1" ht="14.25">
      <c r="A2943" s="222"/>
    </row>
    <row r="2944" spans="1:1" s="226" customFormat="1" ht="14.25">
      <c r="A2944" s="222"/>
    </row>
    <row r="2945" spans="1:1" s="226" customFormat="1" ht="14.25">
      <c r="A2945" s="222"/>
    </row>
    <row r="2946" spans="1:1" s="226" customFormat="1" ht="14.25">
      <c r="A2946" s="222"/>
    </row>
    <row r="2947" spans="1:1" s="226" customFormat="1" ht="14.25">
      <c r="A2947" s="222"/>
    </row>
    <row r="2948" spans="1:1" s="226" customFormat="1" ht="14.25">
      <c r="A2948" s="222"/>
    </row>
    <row r="2949" spans="1:1" s="226" customFormat="1" ht="14.25">
      <c r="A2949" s="222"/>
    </row>
    <row r="2950" spans="1:1" s="226" customFormat="1" ht="14.25">
      <c r="A2950" s="222"/>
    </row>
    <row r="2951" spans="1:1" s="226" customFormat="1" ht="14.25">
      <c r="A2951" s="222"/>
    </row>
    <row r="2952" spans="1:1" s="226" customFormat="1" ht="14.25">
      <c r="A2952" s="222"/>
    </row>
    <row r="2953" spans="1:1" s="226" customFormat="1" ht="14.25">
      <c r="A2953" s="222"/>
    </row>
    <row r="2954" spans="1:1" s="226" customFormat="1" ht="14.25">
      <c r="A2954" s="222"/>
    </row>
    <row r="2955" spans="1:1" s="226" customFormat="1" ht="14.25">
      <c r="A2955" s="222"/>
    </row>
    <row r="2956" spans="1:1" s="226" customFormat="1" ht="14.25">
      <c r="A2956" s="222"/>
    </row>
    <row r="2957" spans="1:1" s="226" customFormat="1" ht="14.25">
      <c r="A2957" s="222"/>
    </row>
    <row r="2958" spans="1:1" s="226" customFormat="1" ht="14.25">
      <c r="A2958" s="222"/>
    </row>
    <row r="2959" spans="1:1" s="226" customFormat="1" ht="14.25">
      <c r="A2959" s="222"/>
    </row>
    <row r="2960" spans="1:1" s="226" customFormat="1" ht="14.25">
      <c r="A2960" s="222"/>
    </row>
    <row r="2961" spans="1:1" s="226" customFormat="1" ht="14.25">
      <c r="A2961" s="222"/>
    </row>
    <row r="2962" spans="1:1" s="226" customFormat="1" ht="14.25">
      <c r="A2962" s="222"/>
    </row>
    <row r="2963" spans="1:1" s="226" customFormat="1" ht="14.25">
      <c r="A2963" s="222"/>
    </row>
    <row r="2964" spans="1:1" s="226" customFormat="1" ht="14.25">
      <c r="A2964" s="222"/>
    </row>
    <row r="2965" spans="1:1" s="226" customFormat="1" ht="14.25">
      <c r="A2965" s="222"/>
    </row>
    <row r="2966" spans="1:1" s="226" customFormat="1" ht="14.25">
      <c r="A2966" s="222"/>
    </row>
    <row r="2967" spans="1:1" s="226" customFormat="1" ht="14.25">
      <c r="A2967" s="222"/>
    </row>
    <row r="2968" spans="1:1" s="226" customFormat="1" ht="14.25">
      <c r="A2968" s="222"/>
    </row>
    <row r="2969" spans="1:1" s="226" customFormat="1" ht="14.25">
      <c r="A2969" s="222"/>
    </row>
    <row r="2970" spans="1:1" s="226" customFormat="1" ht="14.25">
      <c r="A2970" s="222"/>
    </row>
    <row r="2971" spans="1:1" s="226" customFormat="1" ht="14.25">
      <c r="A2971" s="222"/>
    </row>
    <row r="2972" spans="1:1" s="226" customFormat="1" ht="14.25">
      <c r="A2972" s="222"/>
    </row>
    <row r="2973" spans="1:1" s="226" customFormat="1" ht="14.25">
      <c r="A2973" s="222"/>
    </row>
    <row r="2974" spans="1:1" s="226" customFormat="1" ht="14.25"/>
    <row r="2975" spans="1:1" s="226" customFormat="1" ht="14.25"/>
    <row r="2976" spans="1:1" s="226" customFormat="1" ht="14.25"/>
    <row r="2977" s="226" customFormat="1" ht="14.25"/>
    <row r="2978" s="226" customFormat="1" ht="14.25"/>
    <row r="2979" s="226" customFormat="1" ht="14.25"/>
    <row r="2980" s="226" customFormat="1" ht="14.25"/>
    <row r="2981" s="226" customFormat="1" ht="14.25"/>
    <row r="2982" s="226" customFormat="1" ht="14.25"/>
    <row r="2983" s="226" customFormat="1" ht="14.25"/>
    <row r="2984" s="226" customFormat="1" ht="14.25"/>
    <row r="2985" s="226" customFormat="1" ht="14.25"/>
    <row r="2986" s="226" customFormat="1" ht="14.25"/>
    <row r="2987" s="226" customFormat="1" ht="14.25"/>
    <row r="2988" s="226" customFormat="1" ht="14.25"/>
    <row r="2989" s="226" customFormat="1" ht="14.25"/>
    <row r="2990" s="226" customFormat="1" ht="14.25"/>
    <row r="2991" s="226" customFormat="1" ht="14.25"/>
    <row r="2992" s="226" customFormat="1" ht="14.25"/>
    <row r="2993" s="226" customFormat="1" ht="14.25"/>
    <row r="2994" s="226" customFormat="1" ht="14.25"/>
    <row r="2995" s="226" customFormat="1" ht="14.25"/>
    <row r="2996" s="226" customFormat="1" ht="14.25"/>
    <row r="2997" s="226" customFormat="1" ht="14.25"/>
    <row r="2998" s="226" customFormat="1" ht="14.25"/>
    <row r="2999" s="226" customFormat="1" ht="14.25"/>
    <row r="3000" s="226" customFormat="1" ht="14.25"/>
    <row r="3001" s="226" customFormat="1" ht="14.25"/>
    <row r="3002" s="226" customFormat="1" ht="14.25"/>
    <row r="3003" s="226" customFormat="1" ht="14.25"/>
    <row r="3004" s="226" customFormat="1" ht="14.25"/>
    <row r="3005" s="226" customFormat="1" ht="14.25"/>
    <row r="3006" s="226" customFormat="1" ht="14.25"/>
    <row r="3007" s="226" customFormat="1" ht="14.25"/>
    <row r="3008" s="226" customFormat="1" ht="14.25"/>
    <row r="3009" s="226" customFormat="1" ht="14.25"/>
    <row r="3010" s="226" customFormat="1" ht="14.25"/>
    <row r="3011" s="226" customFormat="1" ht="14.25"/>
    <row r="3012" s="226" customFormat="1" ht="14.25"/>
    <row r="3013" s="226" customFormat="1" ht="14.25"/>
    <row r="3014" s="226" customFormat="1" ht="14.25"/>
    <row r="3015" s="226" customFormat="1" ht="14.25"/>
    <row r="3016" s="226" customFormat="1" ht="14.25"/>
    <row r="3017" s="226" customFormat="1" ht="14.25"/>
    <row r="3018" s="226" customFormat="1" ht="14.25"/>
    <row r="3019" s="226" customFormat="1" ht="14.25"/>
    <row r="3020" s="226" customFormat="1" ht="14.25"/>
    <row r="3021" s="226" customFormat="1" ht="14.25"/>
    <row r="3022" s="226" customFormat="1" ht="14.25"/>
    <row r="3023" s="226" customFormat="1" ht="14.25"/>
    <row r="3024" s="226" customFormat="1" ht="14.25"/>
    <row r="3025" spans="1:1" s="226" customFormat="1" ht="14.25"/>
    <row r="3026" spans="1:1" s="226" customFormat="1" ht="14.25">
      <c r="A3026" s="222"/>
    </row>
    <row r="3027" spans="1:1" s="226" customFormat="1" ht="14.25">
      <c r="A3027" s="222"/>
    </row>
    <row r="3028" spans="1:1" s="226" customFormat="1" ht="14.25">
      <c r="A3028" s="222"/>
    </row>
    <row r="3029" spans="1:1" s="226" customFormat="1" ht="14.25">
      <c r="A3029" s="222"/>
    </row>
    <row r="3030" spans="1:1" s="226" customFormat="1" ht="14.25">
      <c r="A3030" s="222"/>
    </row>
    <row r="3031" spans="1:1" s="226" customFormat="1" ht="14.25">
      <c r="A3031" s="222"/>
    </row>
    <row r="3032" spans="1:1" s="226" customFormat="1" ht="14.25">
      <c r="A3032" s="222"/>
    </row>
    <row r="3033" spans="1:1" s="226" customFormat="1" ht="14.25">
      <c r="A3033" s="222"/>
    </row>
    <row r="3034" spans="1:1" s="226" customFormat="1" ht="14.25">
      <c r="A3034" s="222"/>
    </row>
    <row r="3035" spans="1:1" s="226" customFormat="1" ht="14.25">
      <c r="A3035" s="222"/>
    </row>
    <row r="3036" spans="1:1" s="226" customFormat="1" ht="14.25">
      <c r="A3036" s="222"/>
    </row>
    <row r="3037" spans="1:1" s="226" customFormat="1" ht="14.25">
      <c r="A3037" s="222"/>
    </row>
    <row r="3038" spans="1:1" s="226" customFormat="1" ht="14.25">
      <c r="A3038" s="222"/>
    </row>
    <row r="3039" spans="1:1" s="226" customFormat="1" ht="14.25">
      <c r="A3039" s="222"/>
    </row>
    <row r="3040" spans="1:1" s="226" customFormat="1" ht="14.25">
      <c r="A3040" s="222"/>
    </row>
    <row r="3041" spans="1:1" s="226" customFormat="1" ht="14.25">
      <c r="A3041" s="222"/>
    </row>
    <row r="3042" spans="1:1" s="226" customFormat="1" ht="14.25">
      <c r="A3042" s="222"/>
    </row>
    <row r="3043" spans="1:1" s="226" customFormat="1" ht="14.25">
      <c r="A3043" s="222"/>
    </row>
    <row r="3044" spans="1:1" s="226" customFormat="1" ht="14.25">
      <c r="A3044" s="222"/>
    </row>
    <row r="3045" spans="1:1" s="226" customFormat="1" ht="14.25">
      <c r="A3045" s="222"/>
    </row>
    <row r="3046" spans="1:1" s="226" customFormat="1" ht="14.25">
      <c r="A3046" s="222"/>
    </row>
    <row r="3047" spans="1:1" s="226" customFormat="1" ht="14.25">
      <c r="A3047" s="222"/>
    </row>
    <row r="3048" spans="1:1" s="226" customFormat="1" ht="14.25">
      <c r="A3048" s="222"/>
    </row>
    <row r="3049" spans="1:1" s="226" customFormat="1" ht="14.25">
      <c r="A3049" s="222"/>
    </row>
    <row r="3050" spans="1:1" s="226" customFormat="1" ht="14.25">
      <c r="A3050" s="222"/>
    </row>
    <row r="3051" spans="1:1" s="226" customFormat="1" ht="14.25">
      <c r="A3051" s="222"/>
    </row>
    <row r="3052" spans="1:1" s="226" customFormat="1" ht="14.25">
      <c r="A3052" s="222"/>
    </row>
    <row r="3053" spans="1:1" s="226" customFormat="1" ht="14.25">
      <c r="A3053" s="222"/>
    </row>
    <row r="3054" spans="1:1" s="226" customFormat="1" ht="14.25">
      <c r="A3054" s="222"/>
    </row>
    <row r="3055" spans="1:1" s="226" customFormat="1" ht="14.25">
      <c r="A3055" s="222"/>
    </row>
    <row r="3056" spans="1:1" s="226" customFormat="1" ht="14.25">
      <c r="A3056" s="222"/>
    </row>
    <row r="3057" spans="1:1" s="226" customFormat="1" ht="14.25">
      <c r="A3057" s="222"/>
    </row>
    <row r="3058" spans="1:1" s="226" customFormat="1" ht="14.25">
      <c r="A3058" s="222"/>
    </row>
    <row r="3059" spans="1:1" s="226" customFormat="1" ht="14.25">
      <c r="A3059" s="222"/>
    </row>
    <row r="3060" spans="1:1" s="226" customFormat="1" ht="14.25">
      <c r="A3060" s="222"/>
    </row>
    <row r="3061" spans="1:1" s="226" customFormat="1" ht="14.25">
      <c r="A3061" s="222"/>
    </row>
    <row r="3062" spans="1:1" s="226" customFormat="1" ht="14.25">
      <c r="A3062" s="222"/>
    </row>
    <row r="3063" spans="1:1" s="226" customFormat="1" ht="14.25">
      <c r="A3063" s="222"/>
    </row>
    <row r="3064" spans="1:1" s="226" customFormat="1" ht="14.25">
      <c r="A3064" s="222"/>
    </row>
    <row r="3065" spans="1:1" s="226" customFormat="1" ht="14.25">
      <c r="A3065" s="222"/>
    </row>
    <row r="3066" spans="1:1" s="226" customFormat="1" ht="14.25">
      <c r="A3066" s="222"/>
    </row>
    <row r="3067" spans="1:1" s="226" customFormat="1" ht="14.25">
      <c r="A3067" s="222"/>
    </row>
    <row r="3068" spans="1:1" s="226" customFormat="1" ht="14.25">
      <c r="A3068" s="222"/>
    </row>
    <row r="3069" spans="1:1" s="226" customFormat="1" ht="14.25">
      <c r="A3069" s="222"/>
    </row>
    <row r="3070" spans="1:1" s="226" customFormat="1" ht="14.25">
      <c r="A3070" s="222"/>
    </row>
    <row r="3071" spans="1:1" s="226" customFormat="1" ht="14.25">
      <c r="A3071" s="222"/>
    </row>
    <row r="3072" spans="1:1" s="226" customFormat="1" ht="14.25">
      <c r="A3072" s="222"/>
    </row>
    <row r="3073" spans="1:1" s="226" customFormat="1" ht="14.25">
      <c r="A3073" s="222"/>
    </row>
    <row r="3074" spans="1:1" s="226" customFormat="1" ht="14.25">
      <c r="A3074" s="222"/>
    </row>
    <row r="3075" spans="1:1" s="226" customFormat="1" ht="14.25">
      <c r="A3075" s="222"/>
    </row>
    <row r="3076" spans="1:1" s="226" customFormat="1" ht="14.25">
      <c r="A3076" s="222"/>
    </row>
    <row r="3077" spans="1:1" s="226" customFormat="1" ht="14.25">
      <c r="A3077" s="222"/>
    </row>
    <row r="3078" spans="1:1" s="226" customFormat="1" ht="14.25">
      <c r="A3078" s="222"/>
    </row>
    <row r="3079" spans="1:1" s="226" customFormat="1" ht="14.25">
      <c r="A3079" s="222"/>
    </row>
    <row r="3080" spans="1:1" s="226" customFormat="1" ht="14.25">
      <c r="A3080" s="222"/>
    </row>
    <row r="3081" spans="1:1" s="226" customFormat="1" ht="14.25">
      <c r="A3081" s="222"/>
    </row>
    <row r="3082" spans="1:1" s="226" customFormat="1" ht="14.25">
      <c r="A3082" s="222"/>
    </row>
    <row r="3083" spans="1:1" s="226" customFormat="1" ht="14.25">
      <c r="A3083" s="222"/>
    </row>
    <row r="3084" spans="1:1" s="226" customFormat="1" ht="14.25">
      <c r="A3084" s="222"/>
    </row>
    <row r="3085" spans="1:1" s="226" customFormat="1" ht="14.25">
      <c r="A3085" s="222"/>
    </row>
    <row r="3086" spans="1:1" s="226" customFormat="1" ht="14.25">
      <c r="A3086" s="222"/>
    </row>
    <row r="3087" spans="1:1" s="226" customFormat="1" ht="14.25">
      <c r="A3087" s="222"/>
    </row>
    <row r="3088" spans="1:1" s="226" customFormat="1" ht="14.25">
      <c r="A3088" s="222"/>
    </row>
    <row r="3089" spans="1:1" s="226" customFormat="1" ht="14.25">
      <c r="A3089" s="222"/>
    </row>
    <row r="3090" spans="1:1" s="226" customFormat="1" ht="14.25">
      <c r="A3090" s="222"/>
    </row>
    <row r="3091" spans="1:1" s="226" customFormat="1" ht="14.25">
      <c r="A3091" s="222"/>
    </row>
    <row r="3092" spans="1:1" s="226" customFormat="1" ht="14.25">
      <c r="A3092" s="222"/>
    </row>
    <row r="3093" spans="1:1" s="226" customFormat="1" ht="14.25">
      <c r="A3093" s="222"/>
    </row>
    <row r="3094" spans="1:1" s="226" customFormat="1" ht="14.25">
      <c r="A3094" s="222"/>
    </row>
    <row r="3095" spans="1:1" s="226" customFormat="1" ht="14.25">
      <c r="A3095" s="222"/>
    </row>
    <row r="3096" spans="1:1" s="226" customFormat="1" ht="14.25">
      <c r="A3096" s="222"/>
    </row>
    <row r="3097" spans="1:1" s="226" customFormat="1" ht="14.25">
      <c r="A3097" s="222"/>
    </row>
    <row r="3098" spans="1:1" s="226" customFormat="1" ht="14.25">
      <c r="A3098" s="222"/>
    </row>
    <row r="3099" spans="1:1" s="226" customFormat="1" ht="14.25">
      <c r="A3099" s="222"/>
    </row>
    <row r="3100" spans="1:1" s="226" customFormat="1" ht="14.25">
      <c r="A3100" s="222"/>
    </row>
    <row r="3101" spans="1:1" s="226" customFormat="1" ht="14.25">
      <c r="A3101" s="222"/>
    </row>
    <row r="3102" spans="1:1" s="226" customFormat="1" ht="14.25">
      <c r="A3102" s="222"/>
    </row>
    <row r="3103" spans="1:1" s="226" customFormat="1" ht="14.25">
      <c r="A3103" s="222"/>
    </row>
    <row r="3104" spans="1:1" s="226" customFormat="1" ht="14.25">
      <c r="A3104" s="222"/>
    </row>
    <row r="3105" spans="1:1" s="226" customFormat="1" ht="14.25">
      <c r="A3105" s="222"/>
    </row>
    <row r="3106" spans="1:1" s="226" customFormat="1" ht="14.25">
      <c r="A3106" s="222"/>
    </row>
    <row r="3107" spans="1:1" s="226" customFormat="1" ht="14.25">
      <c r="A3107" s="222"/>
    </row>
    <row r="3108" spans="1:1" s="226" customFormat="1" ht="14.25">
      <c r="A3108" s="222"/>
    </row>
    <row r="3109" spans="1:1" s="226" customFormat="1" ht="14.25">
      <c r="A3109" s="222"/>
    </row>
    <row r="3110" spans="1:1" s="226" customFormat="1" ht="14.25">
      <c r="A3110" s="222"/>
    </row>
    <row r="3111" spans="1:1" s="226" customFormat="1" ht="14.25">
      <c r="A3111" s="222"/>
    </row>
    <row r="3112" spans="1:1" s="226" customFormat="1" ht="14.25">
      <c r="A3112" s="222"/>
    </row>
    <row r="3113" spans="1:1" s="226" customFormat="1" ht="14.25">
      <c r="A3113" s="222"/>
    </row>
    <row r="3114" spans="1:1" s="226" customFormat="1" ht="14.25">
      <c r="A3114" s="222"/>
    </row>
    <row r="3115" spans="1:1" s="226" customFormat="1" ht="14.25">
      <c r="A3115" s="222"/>
    </row>
    <row r="3116" spans="1:1" s="226" customFormat="1" ht="14.25">
      <c r="A3116" s="222"/>
    </row>
    <row r="3117" spans="1:1" s="226" customFormat="1" ht="14.25">
      <c r="A3117" s="222"/>
    </row>
    <row r="3118" spans="1:1" s="226" customFormat="1" ht="14.25">
      <c r="A3118" s="222"/>
    </row>
    <row r="3119" spans="1:1" s="226" customFormat="1" ht="14.25">
      <c r="A3119" s="222"/>
    </row>
    <row r="3120" spans="1:1" s="226" customFormat="1" ht="14.25">
      <c r="A3120" s="222"/>
    </row>
    <row r="3121" spans="1:1" s="226" customFormat="1" ht="14.25">
      <c r="A3121" s="222"/>
    </row>
    <row r="3122" spans="1:1" s="226" customFormat="1" ht="14.25">
      <c r="A3122" s="222"/>
    </row>
    <row r="3123" spans="1:1" s="226" customFormat="1" ht="14.25">
      <c r="A3123" s="222"/>
    </row>
    <row r="3124" spans="1:1" s="226" customFormat="1" ht="14.25">
      <c r="A3124" s="222"/>
    </row>
    <row r="3125" spans="1:1" s="226" customFormat="1" ht="14.25">
      <c r="A3125" s="222"/>
    </row>
    <row r="3126" spans="1:1" s="226" customFormat="1" ht="14.25">
      <c r="A3126" s="222"/>
    </row>
    <row r="3127" spans="1:1" s="226" customFormat="1" ht="14.25">
      <c r="A3127" s="222"/>
    </row>
    <row r="3128" spans="1:1" s="226" customFormat="1" ht="14.25">
      <c r="A3128" s="222"/>
    </row>
    <row r="3129" spans="1:1" s="226" customFormat="1" ht="14.25">
      <c r="A3129" s="222"/>
    </row>
    <row r="3130" spans="1:1" s="226" customFormat="1" ht="14.25">
      <c r="A3130" s="222"/>
    </row>
    <row r="3131" spans="1:1" s="226" customFormat="1" ht="14.25">
      <c r="A3131" s="222"/>
    </row>
    <row r="3132" spans="1:1" s="226" customFormat="1" ht="14.25">
      <c r="A3132" s="222"/>
    </row>
    <row r="3133" spans="1:1" s="226" customFormat="1" ht="14.25">
      <c r="A3133" s="222"/>
    </row>
    <row r="3134" spans="1:1" s="226" customFormat="1" ht="14.25">
      <c r="A3134" s="222"/>
    </row>
    <row r="3135" spans="1:1" s="226" customFormat="1" ht="14.25">
      <c r="A3135" s="222"/>
    </row>
    <row r="3136" spans="1:1" s="226" customFormat="1" ht="14.25">
      <c r="A3136" s="222"/>
    </row>
    <row r="3137" spans="1:1" s="226" customFormat="1" ht="14.25">
      <c r="A3137" s="222"/>
    </row>
    <row r="3138" spans="1:1" s="226" customFormat="1" ht="14.25">
      <c r="A3138" s="222"/>
    </row>
    <row r="3139" spans="1:1" s="226" customFormat="1" ht="14.25">
      <c r="A3139" s="222"/>
    </row>
    <row r="3140" spans="1:1" s="226" customFormat="1" ht="14.25">
      <c r="A3140" s="222"/>
    </row>
    <row r="3141" spans="1:1" s="226" customFormat="1" ht="14.25">
      <c r="A3141" s="222"/>
    </row>
    <row r="3142" spans="1:1" s="226" customFormat="1" ht="14.25">
      <c r="A3142" s="222"/>
    </row>
    <row r="3143" spans="1:1" s="226" customFormat="1" ht="14.25">
      <c r="A3143" s="222"/>
    </row>
    <row r="3144" spans="1:1" s="226" customFormat="1" ht="14.25">
      <c r="A3144" s="222"/>
    </row>
    <row r="3145" spans="1:1" s="226" customFormat="1" ht="14.25">
      <c r="A3145" s="222"/>
    </row>
    <row r="3146" spans="1:1" s="226" customFormat="1" ht="14.25">
      <c r="A3146" s="222"/>
    </row>
    <row r="3147" spans="1:1" s="226" customFormat="1" ht="14.25">
      <c r="A3147" s="222"/>
    </row>
    <row r="3148" spans="1:1" s="226" customFormat="1" ht="14.25">
      <c r="A3148" s="222"/>
    </row>
    <row r="3149" spans="1:1" s="226" customFormat="1" ht="14.25">
      <c r="A3149" s="222"/>
    </row>
    <row r="3150" spans="1:1" s="226" customFormat="1" ht="14.25">
      <c r="A3150" s="222"/>
    </row>
    <row r="3151" spans="1:1" s="226" customFormat="1" ht="14.25">
      <c r="A3151" s="222"/>
    </row>
    <row r="3152" spans="1:1" s="226" customFormat="1" ht="14.25">
      <c r="A3152" s="222"/>
    </row>
    <row r="3153" spans="1:1" s="226" customFormat="1" ht="14.25">
      <c r="A3153" s="222"/>
    </row>
    <row r="3154" spans="1:1" s="226" customFormat="1" ht="14.25">
      <c r="A3154" s="222"/>
    </row>
    <row r="3155" spans="1:1" s="226" customFormat="1" ht="14.25">
      <c r="A3155" s="222"/>
    </row>
    <row r="3156" spans="1:1" s="226" customFormat="1" ht="14.25">
      <c r="A3156" s="222"/>
    </row>
    <row r="3157" spans="1:1" s="226" customFormat="1" ht="14.25">
      <c r="A3157" s="222"/>
    </row>
    <row r="3158" spans="1:1" s="226" customFormat="1" ht="14.25">
      <c r="A3158" s="222"/>
    </row>
    <row r="3159" spans="1:1" s="226" customFormat="1" ht="14.25">
      <c r="A3159" s="222"/>
    </row>
    <row r="3160" spans="1:1" s="226" customFormat="1" ht="14.25">
      <c r="A3160" s="222"/>
    </row>
    <row r="3161" spans="1:1" s="226" customFormat="1" ht="14.25">
      <c r="A3161" s="222"/>
    </row>
    <row r="3162" spans="1:1" s="226" customFormat="1" ht="14.25">
      <c r="A3162" s="222"/>
    </row>
    <row r="3163" spans="1:1" s="226" customFormat="1" ht="14.25">
      <c r="A3163" s="222"/>
    </row>
    <row r="3164" spans="1:1" s="226" customFormat="1" ht="14.25">
      <c r="A3164" s="222"/>
    </row>
    <row r="3165" spans="1:1" s="226" customFormat="1" ht="14.25">
      <c r="A3165" s="222"/>
    </row>
    <row r="3166" spans="1:1" s="226" customFormat="1" ht="14.25">
      <c r="A3166" s="222"/>
    </row>
    <row r="3167" spans="1:1" s="226" customFormat="1" ht="14.25">
      <c r="A3167" s="222"/>
    </row>
    <row r="3168" spans="1:1" s="226" customFormat="1" ht="14.25">
      <c r="A3168" s="222"/>
    </row>
    <row r="3169" spans="1:1" s="226" customFormat="1" ht="14.25">
      <c r="A3169" s="222"/>
    </row>
    <row r="3170" spans="1:1" s="226" customFormat="1" ht="14.25">
      <c r="A3170" s="222"/>
    </row>
    <row r="3171" spans="1:1" s="226" customFormat="1" ht="14.25">
      <c r="A3171" s="222"/>
    </row>
    <row r="3172" spans="1:1" s="226" customFormat="1" ht="14.25">
      <c r="A3172" s="222"/>
    </row>
    <row r="3173" spans="1:1" s="226" customFormat="1" ht="14.25">
      <c r="A3173" s="222"/>
    </row>
    <row r="3174" spans="1:1" s="226" customFormat="1" ht="14.25">
      <c r="A3174" s="222"/>
    </row>
    <row r="3175" spans="1:1" s="226" customFormat="1" ht="14.25">
      <c r="A3175" s="222"/>
    </row>
    <row r="3176" spans="1:1" s="226" customFormat="1" ht="14.25">
      <c r="A3176" s="222"/>
    </row>
    <row r="3177" spans="1:1" s="226" customFormat="1" ht="14.25">
      <c r="A3177" s="222"/>
    </row>
    <row r="3178" spans="1:1" s="226" customFormat="1" ht="14.25">
      <c r="A3178" s="222"/>
    </row>
    <row r="3179" spans="1:1" s="226" customFormat="1" ht="14.25">
      <c r="A3179" s="222"/>
    </row>
    <row r="3180" spans="1:1" s="226" customFormat="1" ht="14.25">
      <c r="A3180" s="222"/>
    </row>
    <row r="3181" spans="1:1" s="226" customFormat="1" ht="14.25">
      <c r="A3181" s="222"/>
    </row>
    <row r="3182" spans="1:1" s="226" customFormat="1" ht="14.25">
      <c r="A3182" s="222"/>
    </row>
    <row r="3183" spans="1:1" s="226" customFormat="1" ht="14.25">
      <c r="A3183" s="222"/>
    </row>
    <row r="3184" spans="1:1" s="226" customFormat="1" ht="14.25">
      <c r="A3184" s="222"/>
    </row>
    <row r="3185" spans="1:1" s="226" customFormat="1" ht="14.25">
      <c r="A3185" s="222"/>
    </row>
    <row r="3186" spans="1:1" s="226" customFormat="1" ht="14.25">
      <c r="A3186" s="222"/>
    </row>
    <row r="3187" spans="1:1" s="226" customFormat="1" ht="14.25">
      <c r="A3187" s="222"/>
    </row>
    <row r="3188" spans="1:1" s="226" customFormat="1" ht="14.25">
      <c r="A3188" s="222"/>
    </row>
    <row r="3189" spans="1:1" s="226" customFormat="1" ht="14.25">
      <c r="A3189" s="222"/>
    </row>
    <row r="3190" spans="1:1" s="226" customFormat="1" ht="14.25">
      <c r="A3190" s="222"/>
    </row>
    <row r="3191" spans="1:1" s="226" customFormat="1" ht="14.25">
      <c r="A3191" s="222"/>
    </row>
    <row r="3192" spans="1:1" s="226" customFormat="1" ht="14.25">
      <c r="A3192" s="222"/>
    </row>
    <row r="3193" spans="1:1" s="226" customFormat="1" ht="14.25">
      <c r="A3193" s="222"/>
    </row>
    <row r="3194" spans="1:1" s="226" customFormat="1" ht="14.25">
      <c r="A3194" s="222"/>
    </row>
    <row r="3195" spans="1:1" s="226" customFormat="1" ht="14.25">
      <c r="A3195" s="222"/>
    </row>
    <row r="3196" spans="1:1" s="226" customFormat="1" ht="14.25">
      <c r="A3196" s="222"/>
    </row>
    <row r="3197" spans="1:1" s="226" customFormat="1" ht="14.25">
      <c r="A3197" s="222"/>
    </row>
    <row r="3198" spans="1:1" s="226" customFormat="1" ht="14.25">
      <c r="A3198" s="222"/>
    </row>
    <row r="3199" spans="1:1" s="226" customFormat="1" ht="14.25">
      <c r="A3199" s="222"/>
    </row>
    <row r="3200" spans="1:1" s="226" customFormat="1" ht="14.25">
      <c r="A3200" s="222"/>
    </row>
    <row r="3201" spans="1:1" s="226" customFormat="1" ht="14.25">
      <c r="A3201" s="222"/>
    </row>
    <row r="3202" spans="1:1" s="226" customFormat="1" ht="14.25">
      <c r="A3202" s="222"/>
    </row>
    <row r="3203" spans="1:1" s="226" customFormat="1" ht="14.25">
      <c r="A3203" s="222"/>
    </row>
    <row r="3204" spans="1:1" s="226" customFormat="1" ht="14.25">
      <c r="A3204" s="222"/>
    </row>
    <row r="3205" spans="1:1" s="226" customFormat="1" ht="14.25">
      <c r="A3205" s="222"/>
    </row>
    <row r="3206" spans="1:1" s="226" customFormat="1" ht="14.25">
      <c r="A3206" s="222"/>
    </row>
    <row r="3207" spans="1:1" s="226" customFormat="1" ht="14.25">
      <c r="A3207" s="222"/>
    </row>
    <row r="3208" spans="1:1" s="226" customFormat="1" ht="14.25">
      <c r="A3208" s="222"/>
    </row>
    <row r="3209" spans="1:1" s="226" customFormat="1" ht="14.25">
      <c r="A3209" s="222"/>
    </row>
    <row r="3210" spans="1:1" s="226" customFormat="1" ht="14.25">
      <c r="A3210" s="222"/>
    </row>
    <row r="3211" spans="1:1" s="226" customFormat="1" ht="14.25">
      <c r="A3211" s="222"/>
    </row>
    <row r="3212" spans="1:1" s="226" customFormat="1" ht="14.25">
      <c r="A3212" s="222"/>
    </row>
    <row r="3213" spans="1:1" s="226" customFormat="1" ht="14.25">
      <c r="A3213" s="222"/>
    </row>
    <row r="3214" spans="1:1" s="226" customFormat="1" ht="14.25">
      <c r="A3214" s="222"/>
    </row>
    <row r="3215" spans="1:1" s="226" customFormat="1" ht="14.25">
      <c r="A3215" s="222"/>
    </row>
    <row r="3216" spans="1:1" s="226" customFormat="1" ht="14.25">
      <c r="A3216" s="222"/>
    </row>
    <row r="3217" spans="1:1" s="226" customFormat="1" ht="14.25">
      <c r="A3217" s="222"/>
    </row>
    <row r="3218" spans="1:1" s="226" customFormat="1" ht="14.25">
      <c r="A3218" s="222"/>
    </row>
    <row r="3219" spans="1:1" s="226" customFormat="1" ht="14.25">
      <c r="A3219" s="222"/>
    </row>
    <row r="3220" spans="1:1" s="226" customFormat="1" ht="14.25">
      <c r="A3220" s="222"/>
    </row>
    <row r="3221" spans="1:1" s="226" customFormat="1" ht="14.25">
      <c r="A3221" s="222"/>
    </row>
    <row r="3222" spans="1:1" s="226" customFormat="1" ht="14.25">
      <c r="A3222" s="222"/>
    </row>
    <row r="3223" spans="1:1" s="226" customFormat="1" ht="14.25">
      <c r="A3223" s="222"/>
    </row>
    <row r="3224" spans="1:1" s="226" customFormat="1" ht="14.25">
      <c r="A3224" s="222"/>
    </row>
    <row r="3225" spans="1:1" s="226" customFormat="1" ht="14.25">
      <c r="A3225" s="222"/>
    </row>
    <row r="3226" spans="1:1" s="226" customFormat="1" ht="14.25">
      <c r="A3226" s="222"/>
    </row>
    <row r="3227" spans="1:1" s="226" customFormat="1" ht="14.25">
      <c r="A3227" s="222"/>
    </row>
    <row r="3228" spans="1:1" s="226" customFormat="1" ht="14.25">
      <c r="A3228" s="222"/>
    </row>
    <row r="3229" spans="1:1" s="226" customFormat="1" ht="14.25">
      <c r="A3229" s="222"/>
    </row>
    <row r="3230" spans="1:1" s="226" customFormat="1" ht="14.25">
      <c r="A3230" s="222"/>
    </row>
    <row r="3231" spans="1:1" s="226" customFormat="1" ht="14.25">
      <c r="A3231" s="222"/>
    </row>
    <row r="3232" spans="1:1" s="226" customFormat="1" ht="14.25">
      <c r="A3232" s="222"/>
    </row>
    <row r="3233" spans="1:1" s="226" customFormat="1" ht="14.25">
      <c r="A3233" s="222"/>
    </row>
    <row r="3234" spans="1:1" s="226" customFormat="1" ht="14.25">
      <c r="A3234" s="222"/>
    </row>
    <row r="3235" spans="1:1" s="226" customFormat="1" ht="14.25">
      <c r="A3235" s="222"/>
    </row>
    <row r="3236" spans="1:1" s="226" customFormat="1" ht="14.25">
      <c r="A3236" s="222"/>
    </row>
    <row r="3237" spans="1:1" s="226" customFormat="1" ht="14.25">
      <c r="A3237" s="222"/>
    </row>
    <row r="3238" spans="1:1" s="226" customFormat="1" ht="14.25">
      <c r="A3238" s="222"/>
    </row>
    <row r="3239" spans="1:1" s="226" customFormat="1" ht="14.25">
      <c r="A3239" s="222"/>
    </row>
    <row r="3240" spans="1:1" s="226" customFormat="1" ht="14.25">
      <c r="A3240" s="222"/>
    </row>
    <row r="3241" spans="1:1" s="226" customFormat="1" ht="14.25">
      <c r="A3241" s="222"/>
    </row>
    <row r="3242" spans="1:1" s="226" customFormat="1" ht="14.25">
      <c r="A3242" s="222"/>
    </row>
    <row r="3243" spans="1:1" s="226" customFormat="1" ht="14.25">
      <c r="A3243" s="222"/>
    </row>
    <row r="3244" spans="1:1" s="226" customFormat="1" ht="14.25">
      <c r="A3244" s="222"/>
    </row>
    <row r="3245" spans="1:1" s="226" customFormat="1" ht="14.25">
      <c r="A3245" s="222"/>
    </row>
    <row r="3246" spans="1:1" s="226" customFormat="1" ht="14.25">
      <c r="A3246" s="222"/>
    </row>
    <row r="3247" spans="1:1" s="226" customFormat="1" ht="14.25">
      <c r="A3247" s="222"/>
    </row>
    <row r="3248" spans="1:1" s="226" customFormat="1" ht="14.25">
      <c r="A3248" s="222"/>
    </row>
    <row r="3249" spans="1:4" s="226" customFormat="1" ht="14.25">
      <c r="A3249" s="222"/>
    </row>
    <row r="3250" spans="1:4" s="226" customFormat="1" ht="14.25">
      <c r="A3250" s="222"/>
    </row>
    <row r="3251" spans="1:4" s="226" customFormat="1" ht="14.25">
      <c r="A3251" s="222"/>
    </row>
    <row r="3252" spans="1:4" s="226" customFormat="1" ht="14.25">
      <c r="A3252" s="222"/>
    </row>
    <row r="3253" spans="1:4" s="226" customFormat="1" ht="14.25">
      <c r="A3253" s="222"/>
    </row>
    <row r="3254" spans="1:4" s="226" customFormat="1" ht="14.25">
      <c r="A3254" s="222"/>
    </row>
    <row r="3255" spans="1:4" s="226" customFormat="1" ht="14.25">
      <c r="A3255" s="222"/>
    </row>
    <row r="3256" spans="1:4" s="226" customFormat="1" ht="14.25">
      <c r="A3256" s="222"/>
    </row>
    <row r="3257" spans="1:4" s="226" customFormat="1" ht="14.25">
      <c r="A3257" s="222"/>
    </row>
    <row r="3258" spans="1:4" s="226" customFormat="1" ht="14.25">
      <c r="A3258" s="222"/>
    </row>
    <row r="3259" spans="1:4" s="226" customFormat="1" ht="14.25">
      <c r="A3259" s="222"/>
    </row>
    <row r="3260" spans="1:4" s="226" customFormat="1" ht="14.25">
      <c r="A3260" s="222"/>
    </row>
    <row r="3261" spans="1:4" s="226" customFormat="1" ht="14.25">
      <c r="A3261" s="222"/>
    </row>
    <row r="3262" spans="1:4" s="226" customFormat="1" ht="14.25">
      <c r="A3262" s="222"/>
    </row>
    <row r="3263" spans="1:4" s="226" customFormat="1" ht="14.25">
      <c r="A3263" s="222"/>
    </row>
    <row r="3264" spans="1:4" s="226" customFormat="1" ht="14.25">
      <c r="A3264" s="222"/>
      <c r="C3264" s="227" t="s">
        <v>229</v>
      </c>
      <c r="D3264" s="224"/>
    </row>
    <row r="3265" spans="1:10" s="226" customFormat="1" ht="14.25">
      <c r="A3265" s="222"/>
      <c r="C3265" s="223"/>
      <c r="I3265" s="228" t="s">
        <v>230</v>
      </c>
      <c r="J3265" s="229"/>
    </row>
    <row r="3266" spans="1:10" s="226" customFormat="1" ht="14.25">
      <c r="A3266" s="222"/>
      <c r="C3266" s="223"/>
      <c r="I3266" s="229"/>
      <c r="J3266" s="229"/>
    </row>
    <row r="3267" spans="1:10" s="226" customFormat="1" ht="14.25">
      <c r="A3267" s="222"/>
      <c r="C3267" s="223"/>
      <c r="D3267" s="227" t="s">
        <v>94</v>
      </c>
      <c r="E3267" s="227" t="s">
        <v>231</v>
      </c>
      <c r="I3267" s="229"/>
      <c r="J3267" s="229"/>
    </row>
    <row r="3268" spans="1:10" s="226" customFormat="1" ht="14.25">
      <c r="A3268" s="222"/>
      <c r="C3268" s="223"/>
      <c r="E3268" s="226" t="s">
        <v>232</v>
      </c>
      <c r="I3268" s="230" t="s">
        <v>94</v>
      </c>
      <c r="J3268" s="228" t="s">
        <v>231</v>
      </c>
    </row>
    <row r="3269" spans="1:10" s="226" customFormat="1" ht="14.25">
      <c r="A3269" s="222"/>
      <c r="C3269" s="223"/>
      <c r="D3269" s="227">
        <v>1</v>
      </c>
      <c r="E3269" s="227">
        <v>1</v>
      </c>
      <c r="I3269" s="229"/>
      <c r="J3269" s="229" t="s">
        <v>233</v>
      </c>
    </row>
    <row r="3270" spans="1:10" s="226" customFormat="1" ht="14.25">
      <c r="A3270" s="222"/>
      <c r="C3270" s="223"/>
      <c r="D3270" s="227">
        <v>2</v>
      </c>
      <c r="E3270" s="227">
        <v>1</v>
      </c>
      <c r="I3270" s="228">
        <v>1</v>
      </c>
      <c r="J3270" s="228">
        <v>1</v>
      </c>
    </row>
    <row r="3271" spans="1:10" s="226" customFormat="1" ht="14.25">
      <c r="A3271" s="222"/>
      <c r="C3271" s="223"/>
      <c r="D3271" s="227">
        <v>3</v>
      </c>
      <c r="E3271" s="227">
        <v>1</v>
      </c>
      <c r="I3271" s="228">
        <v>2</v>
      </c>
      <c r="J3271" s="228">
        <v>1</v>
      </c>
    </row>
    <row r="3272" spans="1:10" s="226" customFormat="1" ht="14.25">
      <c r="A3272" s="222"/>
      <c r="C3272" s="223"/>
      <c r="D3272" s="227"/>
      <c r="E3272" s="227"/>
      <c r="I3272" s="228"/>
      <c r="J3272" s="228"/>
    </row>
    <row r="3273" spans="1:10" s="226" customFormat="1" ht="14.25">
      <c r="A3273" s="222"/>
      <c r="C3273" s="223"/>
      <c r="D3273" s="227">
        <v>4</v>
      </c>
      <c r="E3273" s="227">
        <v>1</v>
      </c>
      <c r="I3273" s="228">
        <v>3</v>
      </c>
      <c r="J3273" s="228">
        <v>1</v>
      </c>
    </row>
    <row r="3274" spans="1:10" s="226" customFormat="1" ht="14.25">
      <c r="A3274" s="222"/>
      <c r="C3274" s="223"/>
      <c r="D3274" s="227">
        <v>5</v>
      </c>
      <c r="E3274" s="227">
        <v>1</v>
      </c>
      <c r="I3274" s="228">
        <v>4</v>
      </c>
      <c r="J3274" s="228">
        <v>1</v>
      </c>
    </row>
    <row r="3275" spans="1:10" s="226" customFormat="1" ht="14.25">
      <c r="A3275" s="222"/>
      <c r="C3275" s="223"/>
      <c r="D3275" s="227">
        <v>6</v>
      </c>
      <c r="E3275" s="227">
        <v>1</v>
      </c>
      <c r="I3275" s="228">
        <v>5</v>
      </c>
      <c r="J3275" s="228">
        <v>1</v>
      </c>
    </row>
    <row r="3276" spans="1:10" s="226" customFormat="1" ht="14.25">
      <c r="A3276" s="222"/>
      <c r="C3276" s="223"/>
      <c r="D3276" s="227">
        <v>7</v>
      </c>
      <c r="E3276" s="227">
        <v>1</v>
      </c>
      <c r="I3276" s="228">
        <v>6</v>
      </c>
      <c r="J3276" s="228">
        <v>1</v>
      </c>
    </row>
    <row r="3277" spans="1:10" s="226" customFormat="1" ht="14.25">
      <c r="A3277" s="222"/>
      <c r="C3277" s="223"/>
      <c r="D3277" s="227">
        <v>8</v>
      </c>
      <c r="E3277" s="227">
        <v>1.018</v>
      </c>
      <c r="I3277" s="228">
        <v>7</v>
      </c>
      <c r="J3277" s="228">
        <v>1</v>
      </c>
    </row>
    <row r="3278" spans="1:10" s="226" customFormat="1" ht="14.25">
      <c r="A3278" s="222"/>
      <c r="C3278" s="223"/>
      <c r="D3278" s="227">
        <v>9</v>
      </c>
      <c r="E3278" s="227">
        <v>1.0369999999999999</v>
      </c>
      <c r="I3278" s="228">
        <v>8</v>
      </c>
      <c r="J3278" s="231">
        <v>1.0109999999999999</v>
      </c>
    </row>
    <row r="3279" spans="1:10" s="226" customFormat="1" ht="14.25">
      <c r="A3279" s="222"/>
      <c r="C3279" s="223"/>
      <c r="D3279" s="227">
        <v>10</v>
      </c>
      <c r="E3279" s="227">
        <v>1.0549999999999999</v>
      </c>
      <c r="I3279" s="228">
        <v>9</v>
      </c>
      <c r="J3279" s="231">
        <v>1.022</v>
      </c>
    </row>
    <row r="3280" spans="1:10" s="226" customFormat="1" ht="14.25">
      <c r="A3280" s="222"/>
      <c r="C3280" s="223"/>
      <c r="D3280" s="227">
        <v>11</v>
      </c>
      <c r="E3280" s="227">
        <v>1.075</v>
      </c>
      <c r="I3280" s="228">
        <v>10</v>
      </c>
      <c r="J3280" s="231">
        <v>1.034</v>
      </c>
    </row>
    <row r="3281" spans="1:10" s="226" customFormat="1" ht="14.25">
      <c r="A3281" s="222"/>
      <c r="C3281" s="223"/>
      <c r="D3281" s="227">
        <v>12</v>
      </c>
      <c r="E3281" s="227">
        <v>1.0940000000000001</v>
      </c>
      <c r="I3281" s="228">
        <v>11</v>
      </c>
      <c r="J3281" s="231">
        <v>1.0449999999999999</v>
      </c>
    </row>
    <row r="3282" spans="1:10" s="226" customFormat="1" ht="14.25">
      <c r="A3282" s="222"/>
      <c r="C3282" s="223"/>
      <c r="D3282" s="227">
        <v>13</v>
      </c>
      <c r="E3282" s="227">
        <v>1.1140000000000001</v>
      </c>
      <c r="I3282" s="228">
        <v>12</v>
      </c>
      <c r="J3282" s="231">
        <v>1.0569999999999999</v>
      </c>
    </row>
    <row r="3283" spans="1:10" s="226" customFormat="1" ht="14.25">
      <c r="A3283" s="222"/>
      <c r="C3283" s="223"/>
      <c r="D3283" s="227">
        <v>14</v>
      </c>
      <c r="E3283" s="227">
        <v>1.1339999999999999</v>
      </c>
      <c r="I3283" s="228">
        <v>13</v>
      </c>
      <c r="J3283" s="231">
        <v>1.0680000000000001</v>
      </c>
    </row>
    <row r="3284" spans="1:10" s="226" customFormat="1" ht="14.25">
      <c r="A3284" s="222"/>
      <c r="C3284" s="223"/>
      <c r="D3284" s="227">
        <v>15</v>
      </c>
      <c r="E3284" s="227">
        <v>1.155</v>
      </c>
      <c r="I3284" s="228">
        <v>14</v>
      </c>
      <c r="J3284" s="231">
        <v>1.08</v>
      </c>
    </row>
    <row r="3285" spans="1:10" s="226" customFormat="1" ht="14.25">
      <c r="A3285" s="222"/>
      <c r="C3285" s="223"/>
      <c r="D3285" s="227">
        <v>16</v>
      </c>
      <c r="E3285" s="227">
        <v>1.1759999999999999</v>
      </c>
      <c r="I3285" s="228">
        <v>15</v>
      </c>
      <c r="J3285" s="231">
        <v>1.0920000000000001</v>
      </c>
    </row>
    <row r="3286" spans="1:10" s="226" customFormat="1" ht="14.25">
      <c r="A3286" s="222"/>
      <c r="C3286" s="223"/>
      <c r="D3286" s="227">
        <v>17</v>
      </c>
      <c r="E3286" s="227">
        <v>1.1970000000000001</v>
      </c>
      <c r="I3286" s="228">
        <v>16</v>
      </c>
      <c r="J3286" s="231">
        <v>1.1040000000000001</v>
      </c>
    </row>
    <row r="3287" spans="1:10" s="226" customFormat="1" ht="14.25">
      <c r="A3287" s="222"/>
      <c r="C3287" s="223"/>
      <c r="D3287" s="227">
        <v>18</v>
      </c>
      <c r="E3287" s="227">
        <v>1.2190000000000001</v>
      </c>
      <c r="I3287" s="228">
        <v>17</v>
      </c>
      <c r="J3287" s="231">
        <v>1.1160000000000001</v>
      </c>
    </row>
    <row r="3288" spans="1:10" s="226" customFormat="1" ht="14.25">
      <c r="A3288" s="222"/>
      <c r="C3288" s="223"/>
      <c r="D3288" s="227">
        <v>19</v>
      </c>
      <c r="E3288" s="227">
        <v>1.2410000000000001</v>
      </c>
      <c r="I3288" s="228">
        <v>18</v>
      </c>
      <c r="J3288" s="231">
        <v>1.129</v>
      </c>
    </row>
    <row r="3289" spans="1:10" s="226" customFormat="1" ht="14.25">
      <c r="A3289" s="222"/>
      <c r="C3289" s="223"/>
      <c r="D3289" s="227">
        <v>20</v>
      </c>
      <c r="E3289" s="227">
        <v>1.264</v>
      </c>
      <c r="I3289" s="228">
        <v>19</v>
      </c>
      <c r="J3289" s="231">
        <v>1.141</v>
      </c>
    </row>
    <row r="3290" spans="1:10" s="226" customFormat="1" ht="14.25">
      <c r="A3290" s="222"/>
      <c r="C3290" s="223"/>
      <c r="D3290" s="227">
        <v>21</v>
      </c>
      <c r="E3290" s="226">
        <v>1.2869999999999999</v>
      </c>
      <c r="I3290" s="228">
        <v>20</v>
      </c>
      <c r="J3290" s="231">
        <v>1.1539999999999999</v>
      </c>
    </row>
    <row r="3291" spans="1:10" s="226" customFormat="1" ht="14.25">
      <c r="A3291" s="222"/>
      <c r="C3291" s="223"/>
      <c r="D3291" s="227">
        <v>22</v>
      </c>
      <c r="E3291" s="226">
        <v>1.31</v>
      </c>
      <c r="I3291" s="228">
        <v>21</v>
      </c>
      <c r="J3291" s="231">
        <v>1.1659999999999999</v>
      </c>
    </row>
    <row r="3292" spans="1:10" s="226" customFormat="1" ht="14.25">
      <c r="A3292" s="222"/>
      <c r="C3292" s="223"/>
      <c r="D3292" s="227">
        <v>23</v>
      </c>
      <c r="E3292" s="226">
        <v>1.3340000000000001</v>
      </c>
      <c r="I3292" s="228">
        <v>22</v>
      </c>
      <c r="J3292" s="231">
        <v>1.179</v>
      </c>
    </row>
    <row r="3293" spans="1:10" s="226" customFormat="1" ht="14.25">
      <c r="A3293" s="222"/>
      <c r="C3293" s="223"/>
      <c r="D3293" s="227">
        <v>24</v>
      </c>
      <c r="E3293" s="226">
        <v>1.3580000000000001</v>
      </c>
      <c r="I3293" s="228">
        <v>23</v>
      </c>
      <c r="J3293" s="231">
        <v>1.1919999999999999</v>
      </c>
    </row>
    <row r="3294" spans="1:10" s="226" customFormat="1" ht="14.25">
      <c r="A3294" s="222"/>
      <c r="I3294" s="228">
        <v>24</v>
      </c>
      <c r="J3294" s="232">
        <v>1.206</v>
      </c>
    </row>
    <row r="3295" spans="1:10" s="226" customFormat="1" ht="14.25">
      <c r="A3295" s="222"/>
    </row>
    <row r="3296" spans="1:10" s="226" customFormat="1" ht="14.25">
      <c r="A3296" s="222"/>
    </row>
    <row r="3297" spans="1:6" s="226" customFormat="1" ht="14.25">
      <c r="A3297" s="222"/>
    </row>
    <row r="3298" spans="1:6" s="226" customFormat="1" ht="14.25">
      <c r="A3298" s="222"/>
    </row>
    <row r="3299" spans="1:6" s="226" customFormat="1" ht="14.25">
      <c r="A3299" s="222"/>
    </row>
    <row r="3300" spans="1:6" s="226" customFormat="1" ht="14.25">
      <c r="A3300" s="222"/>
    </row>
    <row r="3301" spans="1:6" s="226" customFormat="1" ht="14.25">
      <c r="A3301" s="222"/>
    </row>
    <row r="3302" spans="1:6" s="226" customFormat="1" ht="14.25">
      <c r="A3302" s="222"/>
    </row>
    <row r="3303" spans="1:6" s="226" customFormat="1" ht="14.25">
      <c r="A3303" s="222"/>
    </row>
    <row r="3304" spans="1:6" s="226" customFormat="1" ht="14.25">
      <c r="A3304" s="222"/>
    </row>
    <row r="3305" spans="1:6" s="226" customFormat="1" ht="14.25">
      <c r="A3305" s="222"/>
    </row>
    <row r="3306" spans="1:6" s="226" customFormat="1" ht="14.25">
      <c r="A3306" s="222"/>
    </row>
    <row r="3307" spans="1:6" s="226" customFormat="1" ht="14.25">
      <c r="A3307" s="222"/>
      <c r="C3307" s="228" t="s">
        <v>234</v>
      </c>
      <c r="D3307" s="229"/>
      <c r="E3307" s="220"/>
      <c r="F3307" s="225"/>
    </row>
    <row r="3308" spans="1:6" s="226" customFormat="1" ht="14.25">
      <c r="A3308" s="222"/>
      <c r="C3308" s="229"/>
      <c r="D3308" s="229"/>
      <c r="E3308" s="220"/>
      <c r="F3308" s="225"/>
    </row>
    <row r="3309" spans="1:6" s="226" customFormat="1" ht="14.25">
      <c r="A3309" s="222"/>
      <c r="C3309" s="229"/>
      <c r="D3309" s="229"/>
      <c r="E3309" s="220"/>
      <c r="F3309" s="225"/>
    </row>
    <row r="3310" spans="1:6" s="226" customFormat="1" ht="14.25">
      <c r="A3310" s="222"/>
      <c r="C3310" s="230" t="s">
        <v>94</v>
      </c>
      <c r="D3310" s="228" t="s">
        <v>231</v>
      </c>
      <c r="E3310" s="220"/>
      <c r="F3310" s="225"/>
    </row>
    <row r="3311" spans="1:6" s="226" customFormat="1" ht="14.25">
      <c r="A3311" s="222"/>
      <c r="C3311" s="229"/>
      <c r="D3311" s="229" t="s">
        <v>235</v>
      </c>
      <c r="E3311" s="220"/>
      <c r="F3311" s="225"/>
    </row>
    <row r="3312" spans="1:6" s="226" customFormat="1" ht="14.25">
      <c r="A3312" s="222"/>
      <c r="C3312" s="228">
        <v>1</v>
      </c>
      <c r="D3312" s="228">
        <v>1</v>
      </c>
      <c r="E3312" s="220"/>
      <c r="F3312" s="225"/>
    </row>
    <row r="3313" spans="1:6" s="226" customFormat="1" ht="14.25">
      <c r="A3313" s="222"/>
      <c r="C3313" s="228">
        <v>2</v>
      </c>
      <c r="D3313" s="228">
        <v>1</v>
      </c>
      <c r="E3313" s="220"/>
      <c r="F3313" s="225"/>
    </row>
    <row r="3314" spans="1:6" s="226" customFormat="1" ht="14.25">
      <c r="A3314" s="222"/>
      <c r="C3314" s="228">
        <v>3</v>
      </c>
      <c r="D3314" s="228">
        <v>1</v>
      </c>
      <c r="E3314" s="220"/>
      <c r="F3314" s="225"/>
    </row>
    <row r="3315" spans="1:6" s="226" customFormat="1" ht="14.25">
      <c r="A3315" s="222"/>
      <c r="C3315" s="228">
        <v>4</v>
      </c>
      <c r="D3315" s="228">
        <v>1</v>
      </c>
      <c r="E3315" s="220"/>
      <c r="F3315" s="225"/>
    </row>
    <row r="3316" spans="1:6" s="226" customFormat="1" ht="14.25">
      <c r="A3316" s="222"/>
      <c r="C3316" s="228">
        <v>5</v>
      </c>
      <c r="D3316" s="228">
        <v>1</v>
      </c>
      <c r="E3316" s="220"/>
      <c r="F3316" s="225"/>
    </row>
    <row r="3317" spans="1:6" s="226" customFormat="1" ht="14.25">
      <c r="A3317" s="222"/>
      <c r="C3317" s="228">
        <v>6</v>
      </c>
      <c r="D3317" s="228">
        <v>1</v>
      </c>
      <c r="E3317" s="220"/>
      <c r="F3317" s="225"/>
    </row>
    <row r="3318" spans="1:6" s="226" customFormat="1" ht="14.25">
      <c r="A3318" s="222"/>
      <c r="C3318" s="228">
        <v>7</v>
      </c>
      <c r="D3318" s="228">
        <v>1</v>
      </c>
      <c r="E3318" s="220"/>
      <c r="F3318" s="225"/>
    </row>
    <row r="3319" spans="1:6" s="226" customFormat="1" ht="14.25">
      <c r="A3319" s="222"/>
      <c r="C3319" s="228">
        <v>8</v>
      </c>
      <c r="D3319" s="231">
        <v>1.0109999999999999</v>
      </c>
      <c r="E3319" s="220"/>
      <c r="F3319" s="225"/>
    </row>
    <row r="3320" spans="1:6" s="226" customFormat="1" ht="14.25">
      <c r="A3320" s="222"/>
      <c r="C3320" s="228">
        <v>9</v>
      </c>
      <c r="D3320" s="231">
        <v>1.022</v>
      </c>
      <c r="E3320" s="220"/>
      <c r="F3320" s="225"/>
    </row>
    <row r="3321" spans="1:6" s="226" customFormat="1" ht="14.25">
      <c r="A3321" s="222"/>
      <c r="C3321" s="228">
        <v>10</v>
      </c>
      <c r="D3321" s="231">
        <v>1.034</v>
      </c>
      <c r="E3321" s="220"/>
      <c r="F3321" s="225"/>
    </row>
    <row r="3322" spans="1:6" s="226" customFormat="1" ht="14.25">
      <c r="A3322" s="222"/>
      <c r="C3322" s="228">
        <v>11</v>
      </c>
      <c r="D3322" s="231">
        <v>1.0449999999999999</v>
      </c>
      <c r="E3322" s="220"/>
      <c r="F3322" s="221"/>
    </row>
    <row r="3323" spans="1:6" s="226" customFormat="1" ht="14.25">
      <c r="A3323" s="222"/>
      <c r="C3323" s="228">
        <v>12</v>
      </c>
      <c r="D3323" s="231">
        <v>1.0569999999999999</v>
      </c>
      <c r="E3323" s="220"/>
      <c r="F3323" s="221"/>
    </row>
    <row r="3324" spans="1:6" s="226" customFormat="1" ht="14.25">
      <c r="A3324" s="222"/>
      <c r="C3324" s="228">
        <v>13</v>
      </c>
      <c r="D3324" s="231">
        <v>1.0680000000000001</v>
      </c>
      <c r="E3324" s="220"/>
      <c r="F3324" s="221"/>
    </row>
    <row r="3325" spans="1:6" s="226" customFormat="1" ht="14.25">
      <c r="A3325" s="222"/>
      <c r="C3325" s="228">
        <v>14</v>
      </c>
      <c r="D3325" s="231">
        <v>1.08</v>
      </c>
      <c r="E3325" s="220"/>
      <c r="F3325" s="221"/>
    </row>
    <row r="3326" spans="1:6" s="226" customFormat="1" ht="14.25">
      <c r="A3326" s="222"/>
      <c r="C3326" s="228">
        <v>15</v>
      </c>
      <c r="D3326" s="231">
        <v>1.0920000000000001</v>
      </c>
      <c r="E3326" s="220"/>
      <c r="F3326" s="221"/>
    </row>
    <row r="3327" spans="1:6" s="226" customFormat="1" ht="14.25">
      <c r="A3327" s="222"/>
      <c r="C3327" s="228">
        <v>16</v>
      </c>
      <c r="D3327" s="231">
        <v>1.1040000000000001</v>
      </c>
      <c r="E3327" s="220"/>
      <c r="F3327" s="221"/>
    </row>
    <row r="3328" spans="1:6" s="226" customFormat="1" ht="14.25">
      <c r="A3328" s="222"/>
      <c r="C3328" s="228">
        <v>17</v>
      </c>
      <c r="D3328" s="231">
        <v>1.1160000000000001</v>
      </c>
      <c r="E3328" s="220"/>
      <c r="F3328" s="221"/>
    </row>
    <row r="3329" spans="1:6" s="226" customFormat="1" ht="14.25">
      <c r="A3329" s="222"/>
      <c r="C3329" s="228">
        <v>18</v>
      </c>
      <c r="D3329" s="231">
        <v>1.129</v>
      </c>
      <c r="E3329" s="220"/>
      <c r="F3329" s="221"/>
    </row>
    <row r="3330" spans="1:6" s="226" customFormat="1" ht="14.25">
      <c r="A3330" s="222"/>
      <c r="C3330" s="228">
        <v>19</v>
      </c>
      <c r="D3330" s="231">
        <v>1.141</v>
      </c>
      <c r="E3330" s="220"/>
      <c r="F3330" s="221"/>
    </row>
    <row r="3331" spans="1:6" s="226" customFormat="1" ht="14.25">
      <c r="A3331" s="222"/>
      <c r="C3331" s="228">
        <v>20</v>
      </c>
      <c r="D3331" s="231">
        <v>1.1539999999999999</v>
      </c>
      <c r="E3331" s="220"/>
      <c r="F3331" s="221"/>
    </row>
    <row r="3332" spans="1:6" s="226" customFormat="1" ht="14.25">
      <c r="A3332" s="222"/>
      <c r="C3332" s="228">
        <v>21</v>
      </c>
      <c r="D3332" s="231">
        <v>1.1659999999999999</v>
      </c>
      <c r="E3332" s="220"/>
      <c r="F3332" s="221"/>
    </row>
    <row r="3333" spans="1:6" s="226" customFormat="1" ht="14.25">
      <c r="A3333" s="222"/>
      <c r="C3333" s="228">
        <v>22</v>
      </c>
      <c r="D3333" s="231">
        <v>1.179</v>
      </c>
      <c r="E3333" s="220"/>
      <c r="F3333" s="221"/>
    </row>
    <row r="3334" spans="1:6" s="226" customFormat="1" ht="14.25">
      <c r="A3334" s="222"/>
      <c r="C3334" s="228">
        <v>23</v>
      </c>
      <c r="D3334" s="231">
        <v>1.1919999999999999</v>
      </c>
      <c r="E3334" s="220"/>
      <c r="F3334" s="221"/>
    </row>
    <row r="3335" spans="1:6" s="226" customFormat="1" ht="14.25">
      <c r="A3335" s="222"/>
      <c r="C3335" s="228">
        <v>24</v>
      </c>
      <c r="D3335" s="232">
        <v>1.206</v>
      </c>
      <c r="E3335" s="220"/>
      <c r="F3335" s="221"/>
    </row>
    <row r="3336" spans="1:6" s="226" customFormat="1" ht="14.25">
      <c r="A3336" s="222"/>
      <c r="C3336" s="222"/>
      <c r="D3336" s="222"/>
      <c r="E3336" s="220"/>
      <c r="F3336" s="221"/>
    </row>
    <row r="3337" spans="1:6" s="226" customFormat="1" ht="14.25">
      <c r="A3337" s="222"/>
    </row>
    <row r="3338" spans="1:6" s="226" customFormat="1" ht="14.25">
      <c r="A3338" s="222"/>
    </row>
    <row r="3339" spans="1:6" s="226" customFormat="1" ht="14.25">
      <c r="A3339" s="222"/>
    </row>
    <row r="3340" spans="1:6" s="226" customFormat="1" ht="14.25">
      <c r="A3340" s="222"/>
    </row>
    <row r="3341" spans="1:6" s="226" customFormat="1" ht="14.25">
      <c r="A3341" s="222"/>
    </row>
    <row r="3342" spans="1:6" s="226" customFormat="1" ht="14.25">
      <c r="A3342" s="222"/>
    </row>
    <row r="3343" spans="1:6" s="226" customFormat="1" ht="14.25">
      <c r="A3343" s="222"/>
    </row>
    <row r="3344" spans="1:6" s="226" customFormat="1" ht="14.25">
      <c r="A3344" s="222"/>
    </row>
    <row r="3345" spans="1:1" s="226" customFormat="1" ht="14.25">
      <c r="A3345" s="222"/>
    </row>
    <row r="3346" spans="1:1" s="226" customFormat="1" ht="14.25">
      <c r="A3346" s="222"/>
    </row>
    <row r="3347" spans="1:1" s="226" customFormat="1" ht="14.25">
      <c r="A3347" s="222"/>
    </row>
    <row r="3348" spans="1:1" s="226" customFormat="1" ht="14.25">
      <c r="A3348" s="222"/>
    </row>
    <row r="3349" spans="1:1" s="226" customFormat="1" ht="14.25">
      <c r="A3349" s="222"/>
    </row>
    <row r="3350" spans="1:1" s="226" customFormat="1" ht="14.25">
      <c r="A3350" s="222"/>
    </row>
    <row r="3351" spans="1:1" s="226" customFormat="1" ht="14.25">
      <c r="A3351" s="222"/>
    </row>
    <row r="3352" spans="1:1" s="226" customFormat="1" ht="14.25">
      <c r="A3352" s="222"/>
    </row>
    <row r="3353" spans="1:1" s="226" customFormat="1" ht="14.25">
      <c r="A3353" s="222"/>
    </row>
    <row r="3354" spans="1:1" s="226" customFormat="1" ht="14.25">
      <c r="A3354" s="222"/>
    </row>
    <row r="3355" spans="1:1" s="226" customFormat="1" ht="14.25">
      <c r="A3355" s="222"/>
    </row>
    <row r="3356" spans="1:1" s="226" customFormat="1" ht="14.25">
      <c r="A3356" s="222"/>
    </row>
    <row r="3357" spans="1:1" s="226" customFormat="1" ht="14.25">
      <c r="A3357" s="222"/>
    </row>
    <row r="3358" spans="1:1" s="226" customFormat="1" ht="14.25">
      <c r="A3358" s="222"/>
    </row>
    <row r="3359" spans="1:1" s="226" customFormat="1" ht="14.25">
      <c r="A3359" s="222"/>
    </row>
    <row r="3360" spans="1:1" s="226" customFormat="1" ht="14.25">
      <c r="A3360" s="222"/>
    </row>
    <row r="3361" spans="1:1" s="226" customFormat="1" ht="14.25">
      <c r="A3361" s="222"/>
    </row>
    <row r="3362" spans="1:1" s="226" customFormat="1" ht="14.25">
      <c r="A3362" s="222"/>
    </row>
    <row r="3363" spans="1:1" s="226" customFormat="1" ht="14.25">
      <c r="A3363" s="222"/>
    </row>
    <row r="3364" spans="1:1" s="226" customFormat="1" ht="14.25">
      <c r="A3364" s="222"/>
    </row>
    <row r="3365" spans="1:1" s="226" customFormat="1" ht="14.25">
      <c r="A3365" s="222"/>
    </row>
    <row r="3366" spans="1:1" s="226" customFormat="1" ht="14.25">
      <c r="A3366" s="222"/>
    </row>
    <row r="3367" spans="1:1" s="226" customFormat="1" ht="14.25">
      <c r="A3367" s="222"/>
    </row>
    <row r="3368" spans="1:1" s="226" customFormat="1" ht="14.25">
      <c r="A3368" s="222"/>
    </row>
    <row r="3369" spans="1:1" s="226" customFormat="1" ht="14.25">
      <c r="A3369" s="222"/>
    </row>
    <row r="3370" spans="1:1" s="226" customFormat="1" ht="14.25">
      <c r="A3370" s="222"/>
    </row>
    <row r="3371" spans="1:1" s="226" customFormat="1" ht="14.25">
      <c r="A3371" s="222"/>
    </row>
    <row r="3372" spans="1:1" s="226" customFormat="1" ht="14.25">
      <c r="A3372" s="222"/>
    </row>
    <row r="3373" spans="1:1" s="226" customFormat="1" ht="14.25">
      <c r="A3373" s="222"/>
    </row>
    <row r="3374" spans="1:1" s="226" customFormat="1" ht="14.25">
      <c r="A3374" s="222"/>
    </row>
    <row r="3375" spans="1:1" s="226" customFormat="1" ht="14.25">
      <c r="A3375" s="222"/>
    </row>
    <row r="3376" spans="1:1" s="226" customFormat="1" ht="14.25">
      <c r="A3376" s="222"/>
    </row>
    <row r="3377" spans="1:1" s="226" customFormat="1" ht="14.25">
      <c r="A3377" s="222"/>
    </row>
    <row r="3378" spans="1:1" s="226" customFormat="1" ht="14.25">
      <c r="A3378" s="222"/>
    </row>
    <row r="3379" spans="1:1" s="226" customFormat="1" ht="14.25">
      <c r="A3379" s="222"/>
    </row>
    <row r="3380" spans="1:1" s="226" customFormat="1" ht="14.25">
      <c r="A3380" s="222"/>
    </row>
    <row r="3381" spans="1:1" s="226" customFormat="1" ht="14.25">
      <c r="A3381" s="222"/>
    </row>
    <row r="3382" spans="1:1" s="226" customFormat="1" ht="14.25">
      <c r="A3382" s="222"/>
    </row>
    <row r="3383" spans="1:1" s="226" customFormat="1" ht="14.25">
      <c r="A3383" s="222"/>
    </row>
    <row r="3384" spans="1:1" s="226" customFormat="1" ht="14.25">
      <c r="A3384" s="222"/>
    </row>
    <row r="3385" spans="1:1" s="226" customFormat="1" ht="14.25">
      <c r="A3385" s="222"/>
    </row>
    <row r="3386" spans="1:1" s="226" customFormat="1" ht="14.25">
      <c r="A3386" s="222"/>
    </row>
    <row r="3387" spans="1:1" s="226" customFormat="1" ht="14.25">
      <c r="A3387" s="222"/>
    </row>
    <row r="3388" spans="1:1" s="226" customFormat="1" ht="14.25">
      <c r="A3388" s="222"/>
    </row>
    <row r="3389" spans="1:1" s="226" customFormat="1" ht="14.25">
      <c r="A3389" s="222"/>
    </row>
    <row r="3390" spans="1:1" s="226" customFormat="1" ht="14.25">
      <c r="A3390" s="222"/>
    </row>
    <row r="3391" spans="1:1" s="226" customFormat="1" ht="14.25">
      <c r="A3391" s="222"/>
    </row>
    <row r="3392" spans="1:1" s="226" customFormat="1" ht="14.25">
      <c r="A3392" s="222"/>
    </row>
    <row r="3393" spans="1:1" s="226" customFormat="1" ht="14.25">
      <c r="A3393" s="222"/>
    </row>
    <row r="3394" spans="1:1" s="226" customFormat="1" ht="14.25">
      <c r="A3394" s="222"/>
    </row>
    <row r="3395" spans="1:1" s="226" customFormat="1" ht="14.25">
      <c r="A3395" s="222"/>
    </row>
    <row r="3396" spans="1:1" s="226" customFormat="1" ht="14.25">
      <c r="A3396" s="222"/>
    </row>
    <row r="3397" spans="1:1" s="226" customFormat="1" ht="14.25">
      <c r="A3397" s="222"/>
    </row>
    <row r="3398" spans="1:1" s="226" customFormat="1" ht="14.25">
      <c r="A3398" s="222"/>
    </row>
    <row r="3399" spans="1:1" s="226" customFormat="1" ht="14.25">
      <c r="A3399" s="222"/>
    </row>
    <row r="3400" spans="1:1" s="226" customFormat="1" ht="14.25">
      <c r="A3400" s="222"/>
    </row>
    <row r="3401" spans="1:1" s="226" customFormat="1" ht="14.25">
      <c r="A3401" s="222"/>
    </row>
    <row r="3402" spans="1:1" s="226" customFormat="1" ht="14.25">
      <c r="A3402" s="222"/>
    </row>
    <row r="3403" spans="1:1" s="226" customFormat="1" ht="14.25">
      <c r="A3403" s="222"/>
    </row>
    <row r="3404" spans="1:1" s="226" customFormat="1" ht="14.25">
      <c r="A3404" s="222"/>
    </row>
    <row r="3405" spans="1:1" s="226" customFormat="1" ht="14.25">
      <c r="A3405" s="222"/>
    </row>
    <row r="3406" spans="1:1" s="226" customFormat="1" ht="14.25">
      <c r="A3406" s="222"/>
    </row>
    <row r="3407" spans="1:1" s="226" customFormat="1" ht="14.25">
      <c r="A3407" s="222"/>
    </row>
    <row r="3408" spans="1:1" s="226" customFormat="1" ht="14.25">
      <c r="A3408" s="222"/>
    </row>
    <row r="3409" spans="1:1" s="226" customFormat="1" ht="14.25">
      <c r="A3409" s="222"/>
    </row>
    <row r="3410" spans="1:1" s="226" customFormat="1" ht="14.25">
      <c r="A3410" s="222"/>
    </row>
    <row r="3411" spans="1:1" s="226" customFormat="1" ht="14.25">
      <c r="A3411" s="222"/>
    </row>
    <row r="3412" spans="1:1" s="226" customFormat="1" ht="14.25">
      <c r="A3412" s="222"/>
    </row>
    <row r="3413" spans="1:1" s="226" customFormat="1" ht="14.25">
      <c r="A3413" s="222"/>
    </row>
    <row r="3414" spans="1:1" s="226" customFormat="1" ht="14.25">
      <c r="A3414" s="222"/>
    </row>
    <row r="3415" spans="1:1" s="226" customFormat="1" ht="14.25">
      <c r="A3415" s="222"/>
    </row>
    <row r="3416" spans="1:1" s="226" customFormat="1" ht="14.25">
      <c r="A3416" s="222"/>
    </row>
    <row r="3417" spans="1:1" s="226" customFormat="1" ht="14.25">
      <c r="A3417" s="222"/>
    </row>
    <row r="3418" spans="1:1" s="226" customFormat="1" ht="14.25">
      <c r="A3418" s="222"/>
    </row>
    <row r="3419" spans="1:1" s="226" customFormat="1" ht="14.25">
      <c r="A3419" s="222"/>
    </row>
    <row r="3420" spans="1:1" s="226" customFormat="1" ht="14.25">
      <c r="A3420" s="222"/>
    </row>
    <row r="3421" spans="1:1" s="226" customFormat="1" ht="14.25">
      <c r="A3421" s="222"/>
    </row>
    <row r="3422" spans="1:1" s="226" customFormat="1" ht="14.25">
      <c r="A3422" s="222"/>
    </row>
    <row r="3423" spans="1:1" s="226" customFormat="1" ht="14.25">
      <c r="A3423" s="222"/>
    </row>
    <row r="3424" spans="1:1" s="226" customFormat="1" ht="14.25">
      <c r="A3424" s="222"/>
    </row>
    <row r="3425" spans="1:1" s="226" customFormat="1" ht="14.25">
      <c r="A3425" s="222"/>
    </row>
    <row r="3426" spans="1:1" s="226" customFormat="1" ht="14.25">
      <c r="A3426" s="222"/>
    </row>
    <row r="3427" spans="1:1" s="226" customFormat="1" ht="14.25">
      <c r="A3427" s="222"/>
    </row>
    <row r="3428" spans="1:1" s="226" customFormat="1" ht="14.25">
      <c r="A3428" s="222"/>
    </row>
    <row r="3429" spans="1:1" s="226" customFormat="1" ht="14.25">
      <c r="A3429" s="222"/>
    </row>
    <row r="3430" spans="1:1" s="226" customFormat="1" ht="14.25">
      <c r="A3430" s="222"/>
    </row>
    <row r="3431" spans="1:1" s="226" customFormat="1" ht="14.25">
      <c r="A3431" s="222"/>
    </row>
    <row r="3432" spans="1:1" s="226" customFormat="1" ht="14.25">
      <c r="A3432" s="222"/>
    </row>
    <row r="3433" spans="1:1" s="226" customFormat="1" ht="14.25">
      <c r="A3433" s="222"/>
    </row>
    <row r="3434" spans="1:1" s="226" customFormat="1" ht="14.25">
      <c r="A3434" s="222"/>
    </row>
    <row r="3435" spans="1:1" s="226" customFormat="1" ht="14.25">
      <c r="A3435" s="222"/>
    </row>
    <row r="3436" spans="1:1" s="226" customFormat="1" ht="14.25">
      <c r="A3436" s="222"/>
    </row>
    <row r="3437" spans="1:1" s="226" customFormat="1" ht="14.25">
      <c r="A3437" s="222"/>
    </row>
    <row r="3438" spans="1:1" s="226" customFormat="1" ht="14.25">
      <c r="A3438" s="222"/>
    </row>
    <row r="3439" spans="1:1" s="226" customFormat="1" ht="14.25">
      <c r="A3439" s="222"/>
    </row>
    <row r="3440" spans="1:1" s="226" customFormat="1" ht="14.25">
      <c r="A3440" s="222"/>
    </row>
    <row r="3441" spans="1:1" s="226" customFormat="1" ht="14.25">
      <c r="A3441" s="222"/>
    </row>
    <row r="3442" spans="1:1" s="226" customFormat="1" ht="14.25">
      <c r="A3442" s="222"/>
    </row>
    <row r="3443" spans="1:1" s="226" customFormat="1" ht="14.25">
      <c r="A3443" s="222"/>
    </row>
    <row r="3444" spans="1:1" s="226" customFormat="1" ht="14.25">
      <c r="A3444" s="222"/>
    </row>
    <row r="3445" spans="1:1" s="226" customFormat="1" ht="14.25">
      <c r="A3445" s="222"/>
    </row>
    <row r="3446" spans="1:1" s="226" customFormat="1" ht="14.25">
      <c r="A3446" s="222"/>
    </row>
    <row r="3447" spans="1:1" s="226" customFormat="1" ht="14.25">
      <c r="A3447" s="222"/>
    </row>
    <row r="3448" spans="1:1" s="226" customFormat="1" ht="14.25">
      <c r="A3448" s="222"/>
    </row>
    <row r="3449" spans="1:1" s="226" customFormat="1" ht="14.25">
      <c r="A3449" s="222"/>
    </row>
    <row r="3450" spans="1:1" s="226" customFormat="1" ht="14.25">
      <c r="A3450" s="222"/>
    </row>
    <row r="3451" spans="1:1" s="226" customFormat="1" ht="14.25">
      <c r="A3451" s="222"/>
    </row>
    <row r="3452" spans="1:1" s="226" customFormat="1" ht="14.25">
      <c r="A3452" s="222"/>
    </row>
    <row r="3453" spans="1:1" s="226" customFormat="1" ht="14.25">
      <c r="A3453" s="222"/>
    </row>
    <row r="3454" spans="1:1" s="226" customFormat="1" ht="14.25">
      <c r="A3454" s="222"/>
    </row>
    <row r="3455" spans="1:1" s="226" customFormat="1" ht="14.25">
      <c r="A3455" s="222"/>
    </row>
    <row r="3456" spans="1:1" s="226" customFormat="1" ht="14.25">
      <c r="A3456" s="222"/>
    </row>
    <row r="3457" spans="1:1" s="226" customFormat="1" ht="14.25">
      <c r="A3457" s="222"/>
    </row>
    <row r="3458" spans="1:1" s="226" customFormat="1" ht="14.25">
      <c r="A3458" s="222"/>
    </row>
    <row r="3459" spans="1:1" s="226" customFormat="1" ht="14.25">
      <c r="A3459" s="222"/>
    </row>
    <row r="3460" spans="1:1" s="226" customFormat="1" ht="14.25">
      <c r="A3460" s="222"/>
    </row>
    <row r="3461" spans="1:1" s="226" customFormat="1" ht="14.25">
      <c r="A3461" s="222"/>
    </row>
    <row r="3462" spans="1:1" s="226" customFormat="1" ht="14.25">
      <c r="A3462" s="222"/>
    </row>
    <row r="3463" spans="1:1" s="226" customFormat="1" ht="14.25">
      <c r="A3463" s="222"/>
    </row>
    <row r="3464" spans="1:1" s="226" customFormat="1" ht="14.25">
      <c r="A3464" s="222"/>
    </row>
    <row r="3465" spans="1:1" s="226" customFormat="1" ht="14.25">
      <c r="A3465" s="222"/>
    </row>
    <row r="3466" spans="1:1" s="226" customFormat="1" ht="14.25">
      <c r="A3466" s="222"/>
    </row>
    <row r="3467" spans="1:1" s="226" customFormat="1" ht="14.25">
      <c r="A3467" s="222"/>
    </row>
    <row r="3468" spans="1:1" s="226" customFormat="1" ht="14.25">
      <c r="A3468" s="222"/>
    </row>
    <row r="3469" spans="1:1" s="226" customFormat="1" ht="14.25">
      <c r="A3469" s="222"/>
    </row>
    <row r="3470" spans="1:1" s="226" customFormat="1" ht="14.25">
      <c r="A3470" s="222"/>
    </row>
    <row r="3471" spans="1:1" s="226" customFormat="1" ht="14.25">
      <c r="A3471" s="222"/>
    </row>
    <row r="3472" spans="1:1" s="226" customFormat="1" ht="14.25">
      <c r="A3472" s="222"/>
    </row>
    <row r="3473" spans="1:1" s="226" customFormat="1" ht="14.25">
      <c r="A3473" s="222"/>
    </row>
    <row r="3474" spans="1:1" s="226" customFormat="1" ht="14.25">
      <c r="A3474" s="222"/>
    </row>
    <row r="3475" spans="1:1" s="226" customFormat="1" ht="14.25">
      <c r="A3475" s="222"/>
    </row>
    <row r="3476" spans="1:1" s="226" customFormat="1" ht="14.25">
      <c r="A3476" s="222"/>
    </row>
    <row r="3477" spans="1:1" s="226" customFormat="1" ht="14.25">
      <c r="A3477" s="222"/>
    </row>
    <row r="3478" spans="1:1" s="226" customFormat="1" ht="14.25">
      <c r="A3478" s="222"/>
    </row>
    <row r="3479" spans="1:1" s="226" customFormat="1" ht="14.25">
      <c r="A3479" s="222"/>
    </row>
    <row r="3480" spans="1:1" s="226" customFormat="1" ht="14.25">
      <c r="A3480" s="222"/>
    </row>
    <row r="3481" spans="1:1" s="226" customFormat="1" ht="14.25">
      <c r="A3481" s="222"/>
    </row>
    <row r="3482" spans="1:1" s="226" customFormat="1" ht="14.25">
      <c r="A3482" s="222"/>
    </row>
    <row r="3483" spans="1:1" s="226" customFormat="1" ht="14.25">
      <c r="A3483" s="222"/>
    </row>
    <row r="3484" spans="1:1" s="226" customFormat="1" ht="14.25">
      <c r="A3484" s="222"/>
    </row>
    <row r="3485" spans="1:1" s="226" customFormat="1" ht="14.25">
      <c r="A3485" s="222"/>
    </row>
    <row r="3486" spans="1:1" s="226" customFormat="1" ht="14.25">
      <c r="A3486" s="222"/>
    </row>
    <row r="3487" spans="1:1" s="226" customFormat="1" ht="14.25">
      <c r="A3487" s="222"/>
    </row>
    <row r="3488" spans="1:1" s="226" customFormat="1" ht="14.25">
      <c r="A3488" s="222"/>
    </row>
    <row r="3489" spans="1:1" s="226" customFormat="1" ht="14.25">
      <c r="A3489" s="222"/>
    </row>
    <row r="3490" spans="1:1" s="226" customFormat="1" ht="14.25">
      <c r="A3490" s="222"/>
    </row>
    <row r="3491" spans="1:1" s="226" customFormat="1" ht="14.25">
      <c r="A3491" s="222"/>
    </row>
    <row r="3492" spans="1:1" s="226" customFormat="1" ht="14.25">
      <c r="A3492" s="222"/>
    </row>
    <row r="3493" spans="1:1" s="226" customFormat="1" ht="14.25">
      <c r="A3493" s="222"/>
    </row>
    <row r="3494" spans="1:1" s="226" customFormat="1" ht="14.25">
      <c r="A3494" s="222"/>
    </row>
    <row r="3495" spans="1:1" s="226" customFormat="1" ht="14.25">
      <c r="A3495" s="222"/>
    </row>
    <row r="3496" spans="1:1" s="226" customFormat="1" ht="14.25">
      <c r="A3496" s="222"/>
    </row>
    <row r="3497" spans="1:1" s="226" customFormat="1" ht="14.25">
      <c r="A3497" s="222"/>
    </row>
    <row r="3498" spans="1:1" s="226" customFormat="1" ht="14.25">
      <c r="A3498" s="222"/>
    </row>
    <row r="3499" spans="1:1" s="226" customFormat="1" ht="14.25">
      <c r="A3499" s="222"/>
    </row>
    <row r="3500" spans="1:1" s="226" customFormat="1" ht="14.25">
      <c r="A3500" s="222"/>
    </row>
    <row r="3501" spans="1:1" s="226" customFormat="1" ht="14.25">
      <c r="A3501" s="222"/>
    </row>
    <row r="3502" spans="1:1" s="226" customFormat="1" ht="14.25">
      <c r="A3502" s="222"/>
    </row>
    <row r="3503" spans="1:1" s="226" customFormat="1" ht="14.25">
      <c r="A3503" s="222"/>
    </row>
    <row r="3504" spans="1:1" s="226" customFormat="1" ht="14.25">
      <c r="A3504" s="222"/>
    </row>
    <row r="3505" spans="1:1" s="226" customFormat="1" ht="14.25">
      <c r="A3505" s="222"/>
    </row>
    <row r="3506" spans="1:1" s="226" customFormat="1" ht="14.25">
      <c r="A3506" s="222"/>
    </row>
    <row r="3507" spans="1:1" s="226" customFormat="1" ht="14.25">
      <c r="A3507" s="222"/>
    </row>
    <row r="3508" spans="1:1" s="226" customFormat="1" ht="14.25">
      <c r="A3508" s="222"/>
    </row>
    <row r="3509" spans="1:1" s="226" customFormat="1" ht="14.25">
      <c r="A3509" s="222"/>
    </row>
    <row r="3510" spans="1:1" s="226" customFormat="1" ht="14.25">
      <c r="A3510" s="222"/>
    </row>
    <row r="3511" spans="1:1" s="226" customFormat="1" ht="14.25">
      <c r="A3511" s="222"/>
    </row>
    <row r="3512" spans="1:1" s="226" customFormat="1" ht="14.25">
      <c r="A3512" s="222"/>
    </row>
    <row r="3513" spans="1:1" s="226" customFormat="1" ht="14.25">
      <c r="A3513" s="222"/>
    </row>
    <row r="3514" spans="1:1" s="226" customFormat="1" ht="14.25">
      <c r="A3514" s="222"/>
    </row>
    <row r="3515" spans="1:1" s="226" customFormat="1" ht="14.25">
      <c r="A3515" s="222"/>
    </row>
    <row r="3516" spans="1:1" s="226" customFormat="1" ht="14.25">
      <c r="A3516" s="222"/>
    </row>
    <row r="3517" spans="1:1" s="226" customFormat="1" ht="14.25">
      <c r="A3517" s="222"/>
    </row>
    <row r="3518" spans="1:1" s="226" customFormat="1" ht="14.25">
      <c r="A3518" s="222"/>
    </row>
    <row r="3519" spans="1:1" s="226" customFormat="1" ht="14.25">
      <c r="A3519" s="222"/>
    </row>
    <row r="3520" spans="1:1" s="226" customFormat="1" ht="14.25">
      <c r="A3520" s="222"/>
    </row>
    <row r="3521" spans="1:1" s="226" customFormat="1" ht="14.25">
      <c r="A3521" s="222"/>
    </row>
    <row r="3522" spans="1:1" s="226" customFormat="1" ht="14.25">
      <c r="A3522" s="222"/>
    </row>
    <row r="3523" spans="1:1" s="226" customFormat="1" ht="14.25">
      <c r="A3523" s="222"/>
    </row>
    <row r="3524" spans="1:1" s="226" customFormat="1" ht="14.25">
      <c r="A3524" s="222"/>
    </row>
    <row r="3525" spans="1:1" s="226" customFormat="1" ht="14.25">
      <c r="A3525" s="222"/>
    </row>
    <row r="3526" spans="1:1" s="226" customFormat="1" ht="14.25">
      <c r="A3526" s="222"/>
    </row>
    <row r="3527" spans="1:1" s="226" customFormat="1" ht="14.25">
      <c r="A3527" s="222"/>
    </row>
    <row r="3528" spans="1:1" s="226" customFormat="1" ht="14.25">
      <c r="A3528" s="222"/>
    </row>
    <row r="3529" spans="1:1" s="226" customFormat="1" ht="14.25">
      <c r="A3529" s="222"/>
    </row>
    <row r="3530" spans="1:1" s="226" customFormat="1" ht="14.25">
      <c r="A3530" s="222"/>
    </row>
    <row r="3531" spans="1:1" s="226" customFormat="1" ht="14.25">
      <c r="A3531" s="222"/>
    </row>
    <row r="3532" spans="1:1" s="226" customFormat="1" ht="14.25">
      <c r="A3532" s="222"/>
    </row>
    <row r="3533" spans="1:1" s="226" customFormat="1" ht="14.25">
      <c r="A3533" s="222"/>
    </row>
    <row r="3534" spans="1:1" s="226" customFormat="1" ht="14.25">
      <c r="A3534" s="222"/>
    </row>
    <row r="3535" spans="1:1" s="226" customFormat="1" ht="14.25">
      <c r="A3535" s="222"/>
    </row>
    <row r="3536" spans="1:1" s="226" customFormat="1" ht="14.25">
      <c r="A3536" s="222"/>
    </row>
    <row r="3537" spans="1:1" s="226" customFormat="1" ht="14.25">
      <c r="A3537" s="222"/>
    </row>
    <row r="3538" spans="1:1" s="226" customFormat="1" ht="14.25">
      <c r="A3538" s="222"/>
    </row>
    <row r="3539" spans="1:1" s="226" customFormat="1" ht="14.25">
      <c r="A3539" s="222"/>
    </row>
    <row r="3540" spans="1:1" s="226" customFormat="1" ht="14.25">
      <c r="A3540" s="222"/>
    </row>
    <row r="3541" spans="1:1" s="226" customFormat="1" ht="14.25">
      <c r="A3541" s="222"/>
    </row>
    <row r="3542" spans="1:1" s="226" customFormat="1" ht="14.25">
      <c r="A3542" s="222"/>
    </row>
    <row r="3543" spans="1:1" s="226" customFormat="1" ht="14.25">
      <c r="A3543" s="222"/>
    </row>
    <row r="3544" spans="1:1" s="226" customFormat="1" ht="14.25">
      <c r="A3544" s="222"/>
    </row>
    <row r="3545" spans="1:1" s="226" customFormat="1" ht="14.25">
      <c r="A3545" s="222"/>
    </row>
    <row r="3546" spans="1:1" s="226" customFormat="1" ht="14.25">
      <c r="A3546" s="222"/>
    </row>
    <row r="3547" spans="1:1" s="226" customFormat="1" ht="14.25">
      <c r="A3547" s="222"/>
    </row>
    <row r="3548" spans="1:1" s="226" customFormat="1" ht="14.25">
      <c r="A3548" s="222"/>
    </row>
    <row r="3549" spans="1:1" s="226" customFormat="1" ht="14.25">
      <c r="A3549" s="222"/>
    </row>
    <row r="3550" spans="1:1" s="226" customFormat="1" ht="14.25">
      <c r="A3550" s="222"/>
    </row>
    <row r="3551" spans="1:1" s="226" customFormat="1" ht="14.25">
      <c r="A3551" s="222"/>
    </row>
    <row r="3552" spans="1:1" s="226" customFormat="1" ht="14.25">
      <c r="A3552" s="222"/>
    </row>
    <row r="3553" spans="1:1" s="226" customFormat="1" ht="14.25">
      <c r="A3553" s="222"/>
    </row>
    <row r="3554" spans="1:1" s="226" customFormat="1" ht="14.25">
      <c r="A3554" s="222"/>
    </row>
    <row r="3555" spans="1:1" s="226" customFormat="1" ht="14.25">
      <c r="A3555" s="222"/>
    </row>
    <row r="3556" spans="1:1" s="226" customFormat="1" ht="14.25">
      <c r="A3556" s="222"/>
    </row>
    <row r="3557" spans="1:1" s="226" customFormat="1" ht="14.25">
      <c r="A3557" s="222"/>
    </row>
    <row r="3558" spans="1:1" s="226" customFormat="1" ht="14.25">
      <c r="A3558" s="222"/>
    </row>
    <row r="3559" spans="1:1" s="226" customFormat="1" ht="14.25">
      <c r="A3559" s="222"/>
    </row>
    <row r="3560" spans="1:1" s="226" customFormat="1" ht="14.25">
      <c r="A3560" s="222"/>
    </row>
    <row r="3561" spans="1:1" s="226" customFormat="1" ht="14.25">
      <c r="A3561" s="222"/>
    </row>
    <row r="3562" spans="1:1" s="226" customFormat="1" ht="14.25">
      <c r="A3562" s="222"/>
    </row>
    <row r="3563" spans="1:1" s="226" customFormat="1" ht="14.25">
      <c r="A3563" s="222"/>
    </row>
    <row r="3564" spans="1:1" s="226" customFormat="1" ht="14.25">
      <c r="A3564" s="222"/>
    </row>
    <row r="3565" spans="1:1" s="226" customFormat="1" ht="14.25">
      <c r="A3565" s="222"/>
    </row>
    <row r="3566" spans="1:1" s="226" customFormat="1" ht="14.25">
      <c r="A3566" s="222"/>
    </row>
    <row r="3567" spans="1:1" s="226" customFormat="1" ht="14.25">
      <c r="A3567" s="222"/>
    </row>
    <row r="3568" spans="1:1" s="226" customFormat="1" ht="14.25">
      <c r="A3568" s="222"/>
    </row>
    <row r="3569" spans="1:1" s="226" customFormat="1" ht="14.25">
      <c r="A3569" s="222"/>
    </row>
    <row r="3570" spans="1:1" s="226" customFormat="1" ht="14.25">
      <c r="A3570" s="222"/>
    </row>
    <row r="3571" spans="1:1" s="226" customFormat="1" ht="14.25">
      <c r="A3571" s="222"/>
    </row>
    <row r="3572" spans="1:1" s="226" customFormat="1" ht="14.25">
      <c r="A3572" s="222"/>
    </row>
    <row r="3573" spans="1:1" s="226" customFormat="1" ht="14.25">
      <c r="A3573" s="222"/>
    </row>
    <row r="3574" spans="1:1" s="226" customFormat="1" ht="14.25">
      <c r="A3574" s="222"/>
    </row>
    <row r="3575" spans="1:1" s="226" customFormat="1" ht="14.25">
      <c r="A3575" s="222"/>
    </row>
    <row r="3576" spans="1:1" s="226" customFormat="1" ht="14.25">
      <c r="A3576" s="222"/>
    </row>
    <row r="3577" spans="1:1" s="226" customFormat="1" ht="14.25">
      <c r="A3577" s="222"/>
    </row>
    <row r="3578" spans="1:1" s="226" customFormat="1" ht="14.25">
      <c r="A3578" s="222"/>
    </row>
    <row r="3579" spans="1:1" s="226" customFormat="1" ht="14.25">
      <c r="A3579" s="222"/>
    </row>
    <row r="3580" spans="1:1" s="226" customFormat="1" ht="14.25">
      <c r="A3580" s="222"/>
    </row>
    <row r="3581" spans="1:1" s="226" customFormat="1" ht="14.25">
      <c r="A3581" s="222"/>
    </row>
    <row r="3582" spans="1:1" s="226" customFormat="1" ht="14.25">
      <c r="A3582" s="222"/>
    </row>
    <row r="3583" spans="1:1" s="226" customFormat="1" ht="14.25">
      <c r="A3583" s="222"/>
    </row>
    <row r="3584" spans="1:1" s="226" customFormat="1" ht="14.25">
      <c r="A3584" s="222"/>
    </row>
    <row r="3585" spans="1:1" s="226" customFormat="1" ht="14.25">
      <c r="A3585" s="222"/>
    </row>
    <row r="3586" spans="1:1" s="226" customFormat="1" ht="14.25">
      <c r="A3586" s="222"/>
    </row>
    <row r="3587" spans="1:1" s="226" customFormat="1" ht="14.25">
      <c r="A3587" s="222"/>
    </row>
    <row r="3588" spans="1:1" s="226" customFormat="1" ht="14.25">
      <c r="A3588" s="222"/>
    </row>
    <row r="3589" spans="1:1" s="226" customFormat="1" ht="14.25">
      <c r="A3589" s="222"/>
    </row>
    <row r="3590" spans="1:1" s="226" customFormat="1" ht="14.25">
      <c r="A3590" s="222"/>
    </row>
    <row r="3591" spans="1:1" s="226" customFormat="1" ht="14.25">
      <c r="A3591" s="222"/>
    </row>
    <row r="3592" spans="1:1" s="226" customFormat="1" ht="14.25">
      <c r="A3592" s="222"/>
    </row>
    <row r="3593" spans="1:1" s="226" customFormat="1" ht="14.25">
      <c r="A3593" s="222"/>
    </row>
    <row r="3594" spans="1:1" s="226" customFormat="1" ht="14.25">
      <c r="A3594" s="222"/>
    </row>
    <row r="3595" spans="1:1" s="226" customFormat="1" ht="14.25">
      <c r="A3595" s="222"/>
    </row>
    <row r="3596" spans="1:1" s="226" customFormat="1" ht="14.25">
      <c r="A3596" s="222"/>
    </row>
    <row r="3597" spans="1:1" s="226" customFormat="1" ht="14.25">
      <c r="A3597" s="222"/>
    </row>
    <row r="3598" spans="1:1" s="226" customFormat="1" ht="14.25">
      <c r="A3598" s="222"/>
    </row>
    <row r="3599" spans="1:1" s="226" customFormat="1" ht="14.25">
      <c r="A3599" s="222"/>
    </row>
    <row r="3600" spans="1:1" s="226" customFormat="1" ht="14.25">
      <c r="A3600" s="222"/>
    </row>
    <row r="3601" spans="1:1" s="226" customFormat="1" ht="14.25">
      <c r="A3601" s="222"/>
    </row>
    <row r="3602" spans="1:1" s="226" customFormat="1" ht="14.25">
      <c r="A3602" s="222"/>
    </row>
    <row r="3603" spans="1:1" s="226" customFormat="1" ht="14.25">
      <c r="A3603" s="222"/>
    </row>
    <row r="3604" spans="1:1" s="226" customFormat="1" ht="14.25">
      <c r="A3604" s="222"/>
    </row>
    <row r="3605" spans="1:1" s="226" customFormat="1" ht="14.25">
      <c r="A3605" s="222"/>
    </row>
    <row r="3606" spans="1:1" s="226" customFormat="1" ht="14.25">
      <c r="A3606" s="222"/>
    </row>
    <row r="3607" spans="1:1" s="226" customFormat="1" ht="14.25">
      <c r="A3607" s="222"/>
    </row>
    <row r="3608" spans="1:1" s="226" customFormat="1" ht="14.25">
      <c r="A3608" s="222"/>
    </row>
    <row r="3609" spans="1:1" s="226" customFormat="1" ht="14.25">
      <c r="A3609" s="222"/>
    </row>
    <row r="3610" spans="1:1" s="226" customFormat="1" ht="14.25">
      <c r="A3610" s="222"/>
    </row>
    <row r="3611" spans="1:1" s="226" customFormat="1" ht="14.25">
      <c r="A3611" s="222"/>
    </row>
    <row r="3612" spans="1:1" s="226" customFormat="1" ht="14.25">
      <c r="A3612" s="222"/>
    </row>
    <row r="3613" spans="1:1" s="226" customFormat="1" ht="14.25">
      <c r="A3613" s="222"/>
    </row>
    <row r="3614" spans="1:1" s="226" customFormat="1" ht="14.25">
      <c r="A3614" s="222"/>
    </row>
    <row r="3615" spans="1:1" s="226" customFormat="1" ht="14.25">
      <c r="A3615" s="222"/>
    </row>
    <row r="3616" spans="1:1" s="226" customFormat="1" ht="14.25">
      <c r="A3616" s="222"/>
    </row>
    <row r="3617" spans="1:1" s="226" customFormat="1" ht="14.25">
      <c r="A3617" s="222"/>
    </row>
    <row r="3618" spans="1:1" s="226" customFormat="1" ht="14.25">
      <c r="A3618" s="222"/>
    </row>
    <row r="3619" spans="1:1" s="226" customFormat="1" ht="14.25">
      <c r="A3619" s="222"/>
    </row>
    <row r="3620" spans="1:1" s="226" customFormat="1" ht="14.25">
      <c r="A3620" s="222"/>
    </row>
    <row r="3621" spans="1:1" s="226" customFormat="1" ht="14.25">
      <c r="A3621" s="222"/>
    </row>
    <row r="3622" spans="1:1" s="226" customFormat="1" ht="14.25">
      <c r="A3622" s="222"/>
    </row>
    <row r="3623" spans="1:1" s="226" customFormat="1" ht="14.25">
      <c r="A3623" s="222"/>
    </row>
    <row r="3624" spans="1:1" s="226" customFormat="1" ht="14.25">
      <c r="A3624" s="222"/>
    </row>
    <row r="3625" spans="1:1" s="226" customFormat="1" ht="14.25">
      <c r="A3625" s="222"/>
    </row>
    <row r="3626" spans="1:1" s="226" customFormat="1" ht="14.25">
      <c r="A3626" s="222"/>
    </row>
    <row r="3627" spans="1:1" s="226" customFormat="1" ht="14.25">
      <c r="A3627" s="222"/>
    </row>
    <row r="3628" spans="1:1" s="226" customFormat="1" ht="14.25">
      <c r="A3628" s="222"/>
    </row>
    <row r="3629" spans="1:1" s="226" customFormat="1" ht="14.25">
      <c r="A3629" s="222"/>
    </row>
    <row r="3630" spans="1:1" s="226" customFormat="1" ht="14.25">
      <c r="A3630" s="222"/>
    </row>
    <row r="3631" spans="1:1" s="226" customFormat="1" ht="14.25">
      <c r="A3631" s="222"/>
    </row>
    <row r="3632" spans="1:1" s="226" customFormat="1" ht="14.25">
      <c r="A3632" s="222"/>
    </row>
    <row r="3633" spans="1:1" s="226" customFormat="1" ht="14.25">
      <c r="A3633" s="222"/>
    </row>
    <row r="3634" spans="1:1" s="226" customFormat="1" ht="14.25">
      <c r="A3634" s="222"/>
    </row>
    <row r="3635" spans="1:1" s="226" customFormat="1" ht="14.25">
      <c r="A3635" s="222"/>
    </row>
    <row r="3636" spans="1:1" s="226" customFormat="1" ht="14.25">
      <c r="A3636" s="222"/>
    </row>
    <row r="3637" spans="1:1" s="226" customFormat="1" ht="14.25">
      <c r="A3637" s="222"/>
    </row>
    <row r="3638" spans="1:1" s="226" customFormat="1" ht="14.25">
      <c r="A3638" s="222"/>
    </row>
    <row r="3639" spans="1:1" s="226" customFormat="1" ht="14.25">
      <c r="A3639" s="222"/>
    </row>
    <row r="3640" spans="1:1" s="226" customFormat="1" ht="14.25">
      <c r="A3640" s="222"/>
    </row>
    <row r="3641" spans="1:1" s="226" customFormat="1" ht="14.25">
      <c r="A3641" s="222"/>
    </row>
    <row r="3642" spans="1:1" s="226" customFormat="1" ht="14.25">
      <c r="A3642" s="222"/>
    </row>
    <row r="3643" spans="1:1" s="226" customFormat="1" ht="14.25">
      <c r="A3643" s="222"/>
    </row>
    <row r="3644" spans="1:1" s="226" customFormat="1" ht="14.25">
      <c r="A3644" s="222"/>
    </row>
    <row r="3645" spans="1:1" s="226" customFormat="1" ht="14.25">
      <c r="A3645" s="222"/>
    </row>
    <row r="3646" spans="1:1" s="226" customFormat="1" ht="14.25">
      <c r="A3646" s="222"/>
    </row>
    <row r="3647" spans="1:1" s="226" customFormat="1" ht="14.25">
      <c r="A3647" s="222"/>
    </row>
    <row r="3648" spans="1:1" s="226" customFormat="1" ht="14.25">
      <c r="A3648" s="222"/>
    </row>
    <row r="3649" spans="1:1" s="226" customFormat="1" ht="14.25">
      <c r="A3649" s="222"/>
    </row>
    <row r="3650" spans="1:1" s="226" customFormat="1" ht="14.25">
      <c r="A3650" s="222"/>
    </row>
    <row r="3651" spans="1:1" s="226" customFormat="1" ht="14.25">
      <c r="A3651" s="222"/>
    </row>
    <row r="3652" spans="1:1" s="226" customFormat="1" ht="14.25">
      <c r="A3652" s="222"/>
    </row>
    <row r="3653" spans="1:1" s="226" customFormat="1" ht="14.25">
      <c r="A3653" s="222"/>
    </row>
    <row r="3654" spans="1:1" s="226" customFormat="1" ht="14.25">
      <c r="A3654" s="222"/>
    </row>
    <row r="3655" spans="1:1" s="226" customFormat="1" ht="14.25">
      <c r="A3655" s="222"/>
    </row>
    <row r="3656" spans="1:1" s="226" customFormat="1" ht="14.25">
      <c r="A3656" s="222"/>
    </row>
    <row r="3657" spans="1:1" s="226" customFormat="1" ht="14.25">
      <c r="A3657" s="222"/>
    </row>
    <row r="3658" spans="1:1" s="226" customFormat="1" ht="14.25">
      <c r="A3658" s="222"/>
    </row>
    <row r="3659" spans="1:1" s="226" customFormat="1" ht="14.25">
      <c r="A3659" s="222"/>
    </row>
    <row r="3660" spans="1:1" s="226" customFormat="1" ht="14.25">
      <c r="A3660" s="222"/>
    </row>
    <row r="3661" spans="1:1" s="226" customFormat="1" ht="14.25">
      <c r="A3661" s="222"/>
    </row>
    <row r="3662" spans="1:1" s="226" customFormat="1" ht="14.25">
      <c r="A3662" s="222"/>
    </row>
    <row r="3663" spans="1:1" s="226" customFormat="1" ht="14.25">
      <c r="A3663" s="222"/>
    </row>
    <row r="3664" spans="1:1" s="226" customFormat="1" ht="14.25">
      <c r="A3664" s="222"/>
    </row>
    <row r="3665" spans="1:1" s="226" customFormat="1" ht="14.25">
      <c r="A3665" s="222"/>
    </row>
    <row r="3666" spans="1:1" s="226" customFormat="1" ht="14.25">
      <c r="A3666" s="222"/>
    </row>
    <row r="3667" spans="1:1" s="226" customFormat="1" ht="14.25">
      <c r="A3667" s="222"/>
    </row>
    <row r="3668" spans="1:1" s="226" customFormat="1" ht="14.25">
      <c r="A3668" s="222"/>
    </row>
    <row r="3669" spans="1:1" s="226" customFormat="1" ht="14.25">
      <c r="A3669" s="222"/>
    </row>
    <row r="3670" spans="1:1" s="226" customFormat="1" ht="14.25">
      <c r="A3670" s="222"/>
    </row>
    <row r="3671" spans="1:1" s="226" customFormat="1" ht="14.25">
      <c r="A3671" s="222"/>
    </row>
    <row r="3672" spans="1:1" s="226" customFormat="1" ht="14.25">
      <c r="A3672" s="222"/>
    </row>
    <row r="3673" spans="1:1" s="226" customFormat="1" ht="14.25">
      <c r="A3673" s="222"/>
    </row>
    <row r="3674" spans="1:1" s="226" customFormat="1" ht="14.25">
      <c r="A3674" s="222"/>
    </row>
    <row r="3675" spans="1:1" s="226" customFormat="1" ht="14.25">
      <c r="A3675" s="222"/>
    </row>
    <row r="3676" spans="1:1" s="226" customFormat="1" ht="14.25">
      <c r="A3676" s="222"/>
    </row>
    <row r="3677" spans="1:1" s="226" customFormat="1" ht="14.25">
      <c r="A3677" s="222"/>
    </row>
    <row r="3678" spans="1:1" s="226" customFormat="1" ht="14.25">
      <c r="A3678" s="222"/>
    </row>
    <row r="3679" spans="1:1" s="226" customFormat="1" ht="14.25">
      <c r="A3679" s="222"/>
    </row>
    <row r="3680" spans="1:1" s="226" customFormat="1" ht="14.25">
      <c r="A3680" s="222"/>
    </row>
    <row r="3681" spans="1:1" s="226" customFormat="1" ht="14.25">
      <c r="A3681" s="222"/>
    </row>
    <row r="3682" spans="1:1" s="226" customFormat="1" ht="14.25">
      <c r="A3682" s="222"/>
    </row>
    <row r="3683" spans="1:1" s="226" customFormat="1" ht="14.25">
      <c r="A3683" s="222"/>
    </row>
    <row r="3684" spans="1:1" s="226" customFormat="1" ht="14.25">
      <c r="A3684" s="222"/>
    </row>
    <row r="3685" spans="1:1" s="226" customFormat="1" ht="14.25">
      <c r="A3685" s="222"/>
    </row>
    <row r="3686" spans="1:1" s="226" customFormat="1" ht="14.25">
      <c r="A3686" s="222"/>
    </row>
    <row r="3687" spans="1:1" s="226" customFormat="1" ht="14.25">
      <c r="A3687" s="222"/>
    </row>
    <row r="3688" spans="1:1" s="226" customFormat="1" ht="14.25">
      <c r="A3688" s="222"/>
    </row>
    <row r="3689" spans="1:1" s="226" customFormat="1" ht="14.25">
      <c r="A3689" s="222"/>
    </row>
    <row r="3690" spans="1:1" s="226" customFormat="1" ht="14.25">
      <c r="A3690" s="222"/>
    </row>
    <row r="3691" spans="1:1" s="226" customFormat="1" ht="14.25">
      <c r="A3691" s="222"/>
    </row>
    <row r="3692" spans="1:1" s="226" customFormat="1" ht="14.25">
      <c r="A3692" s="222"/>
    </row>
    <row r="3693" spans="1:1" s="226" customFormat="1" ht="14.25">
      <c r="A3693" s="222"/>
    </row>
    <row r="3694" spans="1:1" s="226" customFormat="1" ht="14.25">
      <c r="A3694" s="222"/>
    </row>
    <row r="3695" spans="1:1" s="226" customFormat="1" ht="14.25">
      <c r="A3695" s="222"/>
    </row>
    <row r="3696" spans="1:1" s="226" customFormat="1" ht="14.25">
      <c r="A3696" s="222"/>
    </row>
    <row r="3697" spans="1:1" s="226" customFormat="1" ht="14.25">
      <c r="A3697" s="222"/>
    </row>
    <row r="3698" spans="1:1" s="226" customFormat="1" ht="14.25">
      <c r="A3698" s="222"/>
    </row>
    <row r="3699" spans="1:1" s="226" customFormat="1" ht="14.25">
      <c r="A3699" s="222"/>
    </row>
    <row r="3700" spans="1:1" s="226" customFormat="1" ht="14.25">
      <c r="A3700" s="222"/>
    </row>
    <row r="3701" spans="1:1" s="226" customFormat="1" ht="14.25">
      <c r="A3701" s="222"/>
    </row>
    <row r="3702" spans="1:1" s="226" customFormat="1" ht="14.25">
      <c r="A3702" s="222"/>
    </row>
    <row r="3703" spans="1:1" s="226" customFormat="1" ht="14.25">
      <c r="A3703" s="222"/>
    </row>
    <row r="3704" spans="1:1" s="226" customFormat="1" ht="14.25">
      <c r="A3704" s="222"/>
    </row>
    <row r="3705" spans="1:1" s="226" customFormat="1" ht="14.25">
      <c r="A3705" s="222"/>
    </row>
    <row r="3706" spans="1:1" s="226" customFormat="1" ht="14.25">
      <c r="A3706" s="222"/>
    </row>
    <row r="3707" spans="1:1" s="226" customFormat="1" ht="14.25">
      <c r="A3707" s="222"/>
    </row>
    <row r="3708" spans="1:1" s="226" customFormat="1" ht="14.25">
      <c r="A3708" s="222"/>
    </row>
    <row r="3709" spans="1:1" s="226" customFormat="1" ht="14.25">
      <c r="A3709" s="222"/>
    </row>
    <row r="3710" spans="1:1" s="226" customFormat="1" ht="14.25">
      <c r="A3710" s="222"/>
    </row>
    <row r="3711" spans="1:1" s="226" customFormat="1" ht="14.25">
      <c r="A3711" s="222"/>
    </row>
    <row r="3712" spans="1:1" s="226" customFormat="1" ht="14.25">
      <c r="A3712" s="222"/>
    </row>
    <row r="3713" spans="1:1" s="226" customFormat="1" ht="14.25">
      <c r="A3713" s="222"/>
    </row>
    <row r="3714" spans="1:1" s="226" customFormat="1" ht="14.25">
      <c r="A3714" s="222"/>
    </row>
    <row r="3715" spans="1:1" s="226" customFormat="1" ht="14.25">
      <c r="A3715" s="222"/>
    </row>
    <row r="3716" spans="1:1" s="226" customFormat="1" ht="14.25">
      <c r="A3716" s="222"/>
    </row>
    <row r="3717" spans="1:1" s="226" customFormat="1" ht="14.25">
      <c r="A3717" s="222"/>
    </row>
    <row r="3718" spans="1:1" s="226" customFormat="1" ht="14.25">
      <c r="A3718" s="222"/>
    </row>
    <row r="3719" spans="1:1" s="226" customFormat="1" ht="14.25">
      <c r="A3719" s="222"/>
    </row>
    <row r="3720" spans="1:1" s="226" customFormat="1" ht="14.25">
      <c r="A3720" s="222"/>
    </row>
    <row r="3721" spans="1:1" s="226" customFormat="1" ht="14.25">
      <c r="A3721" s="222"/>
    </row>
    <row r="3722" spans="1:1" s="226" customFormat="1" ht="14.25">
      <c r="A3722" s="222"/>
    </row>
    <row r="3723" spans="1:1" s="226" customFormat="1" ht="14.25">
      <c r="A3723" s="222"/>
    </row>
    <row r="3724" spans="1:1" s="226" customFormat="1" ht="14.25">
      <c r="A3724" s="222"/>
    </row>
    <row r="3725" spans="1:1" s="226" customFormat="1" ht="14.25">
      <c r="A3725" s="222"/>
    </row>
    <row r="3726" spans="1:1" s="226" customFormat="1" ht="14.25">
      <c r="A3726" s="222"/>
    </row>
    <row r="3727" spans="1:1" s="226" customFormat="1" ht="14.25">
      <c r="A3727" s="222"/>
    </row>
    <row r="3728" spans="1:1" s="226" customFormat="1" ht="14.25">
      <c r="A3728" s="222"/>
    </row>
    <row r="3729" spans="1:1" s="226" customFormat="1" ht="14.25">
      <c r="A3729" s="222"/>
    </row>
    <row r="3730" spans="1:1" s="226" customFormat="1" ht="14.25">
      <c r="A3730" s="222"/>
    </row>
    <row r="3731" spans="1:1" s="226" customFormat="1" ht="14.25">
      <c r="A3731" s="222"/>
    </row>
    <row r="3732" spans="1:1" s="226" customFormat="1" ht="14.25">
      <c r="A3732" s="222"/>
    </row>
    <row r="3733" spans="1:1" s="226" customFormat="1" ht="14.25">
      <c r="A3733" s="222"/>
    </row>
    <row r="3734" spans="1:1" s="226" customFormat="1" ht="14.25">
      <c r="A3734" s="222"/>
    </row>
    <row r="3735" spans="1:1" s="226" customFormat="1" ht="14.25">
      <c r="A3735" s="222"/>
    </row>
    <row r="3736" spans="1:1" s="226" customFormat="1" ht="14.25">
      <c r="A3736" s="222"/>
    </row>
    <row r="3737" spans="1:1" s="226" customFormat="1" ht="14.25">
      <c r="A3737" s="222"/>
    </row>
    <row r="3738" spans="1:1" s="226" customFormat="1" ht="14.25">
      <c r="A3738" s="222"/>
    </row>
    <row r="3739" spans="1:1" s="226" customFormat="1" ht="14.25">
      <c r="A3739" s="222"/>
    </row>
    <row r="3740" spans="1:1" s="226" customFormat="1" ht="14.25">
      <c r="A3740" s="222"/>
    </row>
    <row r="3741" spans="1:1" s="226" customFormat="1" ht="14.25">
      <c r="A3741" s="222"/>
    </row>
    <row r="3742" spans="1:1" s="226" customFormat="1" ht="14.25">
      <c r="A3742" s="222"/>
    </row>
    <row r="3743" spans="1:1" s="226" customFormat="1" ht="14.25">
      <c r="A3743" s="222"/>
    </row>
    <row r="3744" spans="1:1" s="226" customFormat="1" ht="14.25">
      <c r="A3744" s="222"/>
    </row>
    <row r="3745" spans="1:1" s="226" customFormat="1" ht="14.25">
      <c r="A3745" s="222"/>
    </row>
    <row r="3746" spans="1:1" s="226" customFormat="1" ht="14.25">
      <c r="A3746" s="222"/>
    </row>
    <row r="3747" spans="1:1" s="226" customFormat="1" ht="14.25">
      <c r="A3747" s="222"/>
    </row>
    <row r="3748" spans="1:1" s="226" customFormat="1" ht="14.25">
      <c r="A3748" s="222"/>
    </row>
    <row r="3749" spans="1:1" s="226" customFormat="1" ht="14.25">
      <c r="A3749" s="222"/>
    </row>
    <row r="3750" spans="1:1" s="226" customFormat="1" ht="14.25">
      <c r="A3750" s="222"/>
    </row>
    <row r="3751" spans="1:1" s="226" customFormat="1" ht="14.25">
      <c r="A3751" s="222"/>
    </row>
    <row r="3752" spans="1:1" s="226" customFormat="1" ht="14.25">
      <c r="A3752" s="222"/>
    </row>
    <row r="3753" spans="1:1" s="226" customFormat="1" ht="14.25">
      <c r="A3753" s="222"/>
    </row>
    <row r="3754" spans="1:1" s="226" customFormat="1" ht="14.25">
      <c r="A3754" s="222"/>
    </row>
    <row r="3755" spans="1:1" s="226" customFormat="1" ht="14.25">
      <c r="A3755" s="222"/>
    </row>
    <row r="3756" spans="1:1" s="226" customFormat="1" ht="14.25">
      <c r="A3756" s="222"/>
    </row>
    <row r="3757" spans="1:1" s="226" customFormat="1" ht="14.25">
      <c r="A3757" s="222"/>
    </row>
    <row r="3758" spans="1:1" s="226" customFormat="1" ht="14.25">
      <c r="A3758" s="222"/>
    </row>
    <row r="3759" spans="1:1" s="226" customFormat="1" ht="14.25">
      <c r="A3759" s="222"/>
    </row>
    <row r="3760" spans="1:1" s="226" customFormat="1" ht="14.25">
      <c r="A3760" s="222"/>
    </row>
    <row r="3761" spans="1:1" s="226" customFormat="1" ht="14.25">
      <c r="A3761" s="222"/>
    </row>
    <row r="3762" spans="1:1" s="226" customFormat="1" ht="14.25">
      <c r="A3762" s="222"/>
    </row>
    <row r="3763" spans="1:1" s="226" customFormat="1" ht="14.25">
      <c r="A3763" s="222"/>
    </row>
    <row r="3764" spans="1:1" s="226" customFormat="1" ht="14.25">
      <c r="A3764" s="222"/>
    </row>
    <row r="3765" spans="1:1" s="226" customFormat="1" ht="14.25">
      <c r="A3765" s="222"/>
    </row>
    <row r="3766" spans="1:1" s="226" customFormat="1" ht="14.25">
      <c r="A3766" s="222"/>
    </row>
    <row r="3767" spans="1:1" s="226" customFormat="1" ht="14.25">
      <c r="A3767" s="222"/>
    </row>
    <row r="3768" spans="1:1" s="226" customFormat="1" ht="14.25">
      <c r="A3768" s="222"/>
    </row>
    <row r="3769" spans="1:1" s="226" customFormat="1" ht="14.25">
      <c r="A3769" s="222"/>
    </row>
    <row r="3770" spans="1:1" s="226" customFormat="1" ht="14.25">
      <c r="A3770" s="222"/>
    </row>
    <row r="3771" spans="1:1" s="226" customFormat="1" ht="14.25">
      <c r="A3771" s="222"/>
    </row>
    <row r="3772" spans="1:1" s="226" customFormat="1" ht="14.25">
      <c r="A3772" s="222"/>
    </row>
    <row r="3773" spans="1:1" s="226" customFormat="1" ht="14.25">
      <c r="A3773" s="222"/>
    </row>
    <row r="3774" spans="1:1" s="226" customFormat="1" ht="14.25">
      <c r="A3774" s="222"/>
    </row>
    <row r="3775" spans="1:1" s="226" customFormat="1" ht="14.25">
      <c r="A3775" s="222"/>
    </row>
    <row r="3776" spans="1:1" s="226" customFormat="1" ht="14.25">
      <c r="A3776" s="222"/>
    </row>
    <row r="3777" spans="1:1" s="226" customFormat="1" ht="14.25">
      <c r="A3777" s="222"/>
    </row>
    <row r="3778" spans="1:1" s="226" customFormat="1" ht="14.25">
      <c r="A3778" s="222"/>
    </row>
    <row r="3779" spans="1:1" s="226" customFormat="1" ht="14.25">
      <c r="A3779" s="222"/>
    </row>
    <row r="3780" spans="1:1" s="226" customFormat="1" ht="14.25">
      <c r="A3780" s="222"/>
    </row>
    <row r="3781" spans="1:1" s="226" customFormat="1" ht="14.25">
      <c r="A3781" s="222"/>
    </row>
    <row r="3782" spans="1:1" s="226" customFormat="1" ht="14.25">
      <c r="A3782" s="222"/>
    </row>
    <row r="3783" spans="1:1" s="226" customFormat="1" ht="14.25">
      <c r="A3783" s="222"/>
    </row>
    <row r="3784" spans="1:1" s="226" customFormat="1" ht="14.25">
      <c r="A3784" s="222"/>
    </row>
    <row r="3785" spans="1:1" s="226" customFormat="1" ht="14.25">
      <c r="A3785" s="222"/>
    </row>
    <row r="3786" spans="1:1" s="226" customFormat="1" ht="14.25">
      <c r="A3786" s="222"/>
    </row>
    <row r="3787" spans="1:1" s="226" customFormat="1" ht="14.25">
      <c r="A3787" s="222"/>
    </row>
    <row r="3788" spans="1:1" s="226" customFormat="1" ht="14.25">
      <c r="A3788" s="222"/>
    </row>
    <row r="3789" spans="1:1" s="226" customFormat="1" ht="14.25">
      <c r="A3789" s="222"/>
    </row>
    <row r="3790" spans="1:1" s="226" customFormat="1" ht="14.25">
      <c r="A3790" s="222"/>
    </row>
    <row r="3791" spans="1:1" s="226" customFormat="1" ht="14.25">
      <c r="A3791" s="222"/>
    </row>
    <row r="3792" spans="1:1" s="226" customFormat="1" ht="14.25">
      <c r="A3792" s="222"/>
    </row>
    <row r="3793" spans="1:1" s="226" customFormat="1" ht="14.25">
      <c r="A3793" s="222"/>
    </row>
    <row r="3794" spans="1:1" s="226" customFormat="1" ht="14.25">
      <c r="A3794" s="222"/>
    </row>
    <row r="3795" spans="1:1" s="226" customFormat="1" ht="14.25">
      <c r="A3795" s="222"/>
    </row>
    <row r="3796" spans="1:1" s="226" customFormat="1" ht="14.25">
      <c r="A3796" s="222"/>
    </row>
    <row r="3797" spans="1:1" s="226" customFormat="1" ht="14.25">
      <c r="A3797" s="222"/>
    </row>
    <row r="3798" spans="1:1" s="226" customFormat="1" ht="14.25">
      <c r="A3798" s="222"/>
    </row>
    <row r="3799" spans="1:1" s="226" customFormat="1" ht="14.25">
      <c r="A3799" s="222"/>
    </row>
    <row r="3800" spans="1:1" s="226" customFormat="1" ht="14.25">
      <c r="A3800" s="222"/>
    </row>
    <row r="3801" spans="1:1" s="226" customFormat="1" ht="14.25">
      <c r="A3801" s="222"/>
    </row>
    <row r="3802" spans="1:1" s="226" customFormat="1" ht="14.25">
      <c r="A3802" s="222"/>
    </row>
    <row r="3803" spans="1:1" s="226" customFormat="1" ht="14.25">
      <c r="A3803" s="222"/>
    </row>
    <row r="3804" spans="1:1" s="226" customFormat="1" ht="14.25">
      <c r="A3804" s="222"/>
    </row>
    <row r="3805" spans="1:1" s="226" customFormat="1" ht="14.25">
      <c r="A3805" s="222"/>
    </row>
    <row r="3806" spans="1:1" s="226" customFormat="1" ht="14.25">
      <c r="A3806" s="222"/>
    </row>
    <row r="3807" spans="1:1" s="226" customFormat="1" ht="14.25">
      <c r="A3807" s="222"/>
    </row>
    <row r="3808" spans="1:1" s="226" customFormat="1" ht="14.25">
      <c r="A3808" s="222"/>
    </row>
    <row r="3809" spans="1:1" s="226" customFormat="1" ht="14.25">
      <c r="A3809" s="222"/>
    </row>
    <row r="3810" spans="1:1" s="226" customFormat="1" ht="14.25">
      <c r="A3810" s="222"/>
    </row>
    <row r="3811" spans="1:1" s="226" customFormat="1" ht="14.25">
      <c r="A3811" s="222"/>
    </row>
    <row r="3812" spans="1:1" s="226" customFormat="1" ht="14.25">
      <c r="A3812" s="222"/>
    </row>
    <row r="3813" spans="1:1" s="226" customFormat="1" ht="14.25">
      <c r="A3813" s="222"/>
    </row>
    <row r="3814" spans="1:1" s="226" customFormat="1" ht="14.25">
      <c r="A3814" s="222"/>
    </row>
    <row r="3815" spans="1:1" s="226" customFormat="1" ht="14.25">
      <c r="A3815" s="222"/>
    </row>
    <row r="3816" spans="1:1" s="226" customFormat="1" ht="14.25">
      <c r="A3816" s="222"/>
    </row>
    <row r="3817" spans="1:1" s="226" customFormat="1" ht="14.25">
      <c r="A3817" s="222"/>
    </row>
    <row r="3818" spans="1:1" s="226" customFormat="1" ht="14.25">
      <c r="A3818" s="222"/>
    </row>
    <row r="3819" spans="1:1" s="226" customFormat="1" ht="14.25">
      <c r="A3819" s="222"/>
    </row>
    <row r="3820" spans="1:1" s="226" customFormat="1" ht="14.25">
      <c r="A3820" s="222"/>
    </row>
    <row r="3821" spans="1:1" s="226" customFormat="1" ht="14.25">
      <c r="A3821" s="222"/>
    </row>
    <row r="3822" spans="1:1" s="226" customFormat="1" ht="14.25">
      <c r="A3822" s="222"/>
    </row>
    <row r="3823" spans="1:1" s="226" customFormat="1" ht="14.25">
      <c r="A3823" s="222"/>
    </row>
    <row r="3824" spans="1:1" s="226" customFormat="1" ht="14.25">
      <c r="A3824" s="222"/>
    </row>
    <row r="3825" spans="1:1" s="226" customFormat="1" ht="14.25">
      <c r="A3825" s="222"/>
    </row>
    <row r="3826" spans="1:1" s="226" customFormat="1" ht="14.25">
      <c r="A3826" s="222"/>
    </row>
    <row r="3827" spans="1:1" s="226" customFormat="1" ht="14.25">
      <c r="A3827" s="222"/>
    </row>
    <row r="3828" spans="1:1" s="226" customFormat="1" ht="14.25">
      <c r="A3828" s="222"/>
    </row>
    <row r="3829" spans="1:1" s="226" customFormat="1" ht="14.25">
      <c r="A3829" s="222"/>
    </row>
    <row r="3830" spans="1:1" s="226" customFormat="1" ht="14.25">
      <c r="A3830" s="222"/>
    </row>
    <row r="3831" spans="1:1" s="226" customFormat="1" ht="14.25">
      <c r="A3831" s="222"/>
    </row>
    <row r="3832" spans="1:1" s="226" customFormat="1" ht="14.25">
      <c r="A3832" s="222"/>
    </row>
    <row r="3833" spans="1:1" s="226" customFormat="1" ht="14.25">
      <c r="A3833" s="222"/>
    </row>
    <row r="3834" spans="1:1" s="226" customFormat="1" ht="14.25">
      <c r="A3834" s="222"/>
    </row>
    <row r="3835" spans="1:1" s="226" customFormat="1" ht="14.25">
      <c r="A3835" s="222"/>
    </row>
    <row r="3836" spans="1:1" s="226" customFormat="1" ht="14.25">
      <c r="A3836" s="222"/>
    </row>
    <row r="3837" spans="1:1" s="226" customFormat="1" ht="14.25">
      <c r="A3837" s="222"/>
    </row>
    <row r="3838" spans="1:1" s="226" customFormat="1" ht="14.25">
      <c r="A3838" s="222"/>
    </row>
    <row r="3839" spans="1:1" s="226" customFormat="1" ht="14.25">
      <c r="A3839" s="222"/>
    </row>
    <row r="3840" spans="1:1" s="226" customFormat="1" ht="14.25">
      <c r="A3840" s="222"/>
    </row>
    <row r="3841" spans="1:1" s="226" customFormat="1" ht="14.25">
      <c r="A3841" s="222"/>
    </row>
    <row r="3842" spans="1:1" s="226" customFormat="1" ht="14.25">
      <c r="A3842" s="222"/>
    </row>
    <row r="3843" spans="1:1" s="226" customFormat="1" ht="14.25">
      <c r="A3843" s="222"/>
    </row>
    <row r="3844" spans="1:1" s="226" customFormat="1" ht="14.25">
      <c r="A3844" s="222"/>
    </row>
    <row r="3845" spans="1:1" s="226" customFormat="1" ht="14.25">
      <c r="A3845" s="222"/>
    </row>
    <row r="3846" spans="1:1" s="226" customFormat="1" ht="14.25">
      <c r="A3846" s="222"/>
    </row>
    <row r="3847" spans="1:1" s="226" customFormat="1" ht="14.25">
      <c r="A3847" s="222"/>
    </row>
    <row r="3848" spans="1:1" s="226" customFormat="1" ht="14.25">
      <c r="A3848" s="222"/>
    </row>
    <row r="3849" spans="1:1" s="226" customFormat="1" ht="14.25">
      <c r="A3849" s="222"/>
    </row>
    <row r="3850" spans="1:1" s="226" customFormat="1" ht="14.25">
      <c r="A3850" s="222"/>
    </row>
    <row r="3851" spans="1:1" s="226" customFormat="1" ht="14.25">
      <c r="A3851" s="222"/>
    </row>
    <row r="3852" spans="1:1" s="226" customFormat="1" ht="14.25">
      <c r="A3852" s="222"/>
    </row>
    <row r="3853" spans="1:1" s="226" customFormat="1" ht="14.25">
      <c r="A3853" s="222"/>
    </row>
    <row r="3854" spans="1:1" s="226" customFormat="1" ht="14.25">
      <c r="A3854" s="222"/>
    </row>
    <row r="3855" spans="1:1" s="226" customFormat="1" ht="14.25">
      <c r="A3855" s="222"/>
    </row>
    <row r="3856" spans="1:1" s="226" customFormat="1" ht="14.25">
      <c r="A3856" s="222"/>
    </row>
    <row r="3857" spans="1:1" s="226" customFormat="1" ht="14.25">
      <c r="A3857" s="222"/>
    </row>
    <row r="3858" spans="1:1" s="226" customFormat="1" ht="14.25"/>
    <row r="3859" spans="1:1" s="226" customFormat="1" ht="14.25"/>
    <row r="3860" spans="1:1" s="226" customFormat="1" ht="14.25"/>
    <row r="3861" spans="1:1" s="226" customFormat="1" ht="14.25"/>
    <row r="3862" spans="1:1" s="226" customFormat="1" ht="14.25"/>
    <row r="3863" spans="1:1" s="226" customFormat="1" ht="14.25"/>
    <row r="3864" spans="1:1" s="226" customFormat="1" ht="14.25"/>
    <row r="3865" spans="1:1" s="226" customFormat="1" ht="14.25"/>
    <row r="3866" spans="1:1" s="226" customFormat="1" ht="14.25"/>
    <row r="3867" spans="1:1" s="226" customFormat="1" ht="14.25"/>
    <row r="3868" spans="1:1" s="226" customFormat="1" ht="14.25"/>
    <row r="3869" spans="1:1" s="226" customFormat="1" ht="14.25"/>
    <row r="3870" spans="1:1" s="226" customFormat="1" ht="14.25"/>
    <row r="3871" spans="1:1" s="226" customFormat="1" ht="14.25"/>
    <row r="3872" spans="1:1" s="226" customFormat="1" ht="14.25"/>
    <row r="3873" spans="1:1" s="226" customFormat="1" ht="14.25"/>
    <row r="3874" spans="1:1" s="226" customFormat="1" ht="14.25"/>
    <row r="3875" spans="1:1" s="226" customFormat="1" ht="14.25">
      <c r="A3875" s="222"/>
    </row>
    <row r="3876" spans="1:1" s="226" customFormat="1" ht="14.25"/>
    <row r="3877" spans="1:1" s="226" customFormat="1" ht="14.25"/>
    <row r="3878" spans="1:1" s="226" customFormat="1" ht="14.25"/>
    <row r="3879" spans="1:1" s="226" customFormat="1" ht="14.25"/>
    <row r="3880" spans="1:1" s="226" customFormat="1" ht="14.25"/>
    <row r="3881" spans="1:1" s="226" customFormat="1" ht="14.25"/>
    <row r="3882" spans="1:1" s="226" customFormat="1" ht="14.25"/>
    <row r="3883" spans="1:1" s="226" customFormat="1" ht="14.25"/>
    <row r="3884" spans="1:1" s="226" customFormat="1" ht="14.25"/>
    <row r="3885" spans="1:1" s="226" customFormat="1" ht="14.25"/>
    <row r="3886" spans="1:1" s="226" customFormat="1" ht="14.25"/>
    <row r="3887" spans="1:1" s="226" customFormat="1" ht="14.25"/>
    <row r="3888" spans="1:1" s="226" customFormat="1" ht="14.25"/>
    <row r="3889" spans="1:1" s="226" customFormat="1" ht="14.25"/>
    <row r="3890" spans="1:1" s="226" customFormat="1" ht="14.25"/>
    <row r="3891" spans="1:1" s="226" customFormat="1" ht="14.25"/>
    <row r="3892" spans="1:1" s="226" customFormat="1" ht="14.25"/>
    <row r="3893" spans="1:1" s="226" customFormat="1" ht="14.25">
      <c r="A3893" s="222"/>
    </row>
    <row r="3894" spans="1:1" s="226" customFormat="1" ht="14.25">
      <c r="A3894" s="222"/>
    </row>
    <row r="3895" spans="1:1" s="226" customFormat="1" ht="14.25">
      <c r="A3895" s="222"/>
    </row>
    <row r="3896" spans="1:1" s="226" customFormat="1" ht="14.25">
      <c r="A3896" s="222"/>
    </row>
    <row r="3897" spans="1:1" s="226" customFormat="1" ht="14.25">
      <c r="A3897" s="222"/>
    </row>
    <row r="3898" spans="1:1" s="226" customFormat="1" ht="14.25">
      <c r="A3898" s="222"/>
    </row>
    <row r="3899" spans="1:1" s="226" customFormat="1" ht="14.25">
      <c r="A3899" s="222"/>
    </row>
    <row r="3900" spans="1:1" s="226" customFormat="1" ht="14.25">
      <c r="A3900" s="222"/>
    </row>
    <row r="3901" spans="1:1" s="226" customFormat="1" ht="14.25">
      <c r="A3901" s="222"/>
    </row>
    <row r="3902" spans="1:1" s="226" customFormat="1" ht="14.25">
      <c r="A3902" s="222"/>
    </row>
    <row r="3903" spans="1:1" s="226" customFormat="1" ht="14.25">
      <c r="A3903" s="222"/>
    </row>
    <row r="3904" spans="1:1" s="226" customFormat="1" ht="14.25">
      <c r="A3904" s="222"/>
    </row>
    <row r="3905" spans="1:1" s="226" customFormat="1" ht="14.25">
      <c r="A3905" s="222"/>
    </row>
    <row r="3906" spans="1:1" s="226" customFormat="1" ht="14.25">
      <c r="A3906" s="222"/>
    </row>
    <row r="3907" spans="1:1" s="226" customFormat="1" ht="14.25">
      <c r="A3907" s="222"/>
    </row>
    <row r="3908" spans="1:1" s="226" customFormat="1" ht="14.25">
      <c r="A3908" s="222"/>
    </row>
    <row r="3909" spans="1:1" s="226" customFormat="1" ht="14.25">
      <c r="A3909" s="222"/>
    </row>
    <row r="3910" spans="1:1" s="226" customFormat="1" ht="14.25">
      <c r="A3910" s="222"/>
    </row>
    <row r="3911" spans="1:1" s="226" customFormat="1" ht="14.25">
      <c r="A3911" s="222"/>
    </row>
    <row r="3912" spans="1:1" s="226" customFormat="1" ht="14.25">
      <c r="A3912" s="222"/>
    </row>
    <row r="3913" spans="1:1" s="226" customFormat="1" ht="14.25">
      <c r="A3913" s="222"/>
    </row>
    <row r="3914" spans="1:1" s="226" customFormat="1" ht="14.25">
      <c r="A3914" s="222"/>
    </row>
    <row r="3915" spans="1:1" s="226" customFormat="1" ht="14.25">
      <c r="A3915" s="222"/>
    </row>
    <row r="3916" spans="1:1" s="226" customFormat="1" ht="14.25">
      <c r="A3916" s="222"/>
    </row>
    <row r="3917" spans="1:1" s="226" customFormat="1" ht="14.25">
      <c r="A3917" s="222"/>
    </row>
    <row r="3918" spans="1:1" s="226" customFormat="1" ht="14.25">
      <c r="A3918" s="222"/>
    </row>
    <row r="3919" spans="1:1" s="226" customFormat="1" ht="14.25">
      <c r="A3919" s="222"/>
    </row>
    <row r="3920" spans="1:1" s="226" customFormat="1" ht="14.25">
      <c r="A3920" s="222"/>
    </row>
    <row r="3921" spans="1:1" s="226" customFormat="1" ht="14.25">
      <c r="A3921" s="222"/>
    </row>
    <row r="3922" spans="1:1" s="226" customFormat="1" ht="14.25">
      <c r="A3922" s="222"/>
    </row>
    <row r="3923" spans="1:1" s="226" customFormat="1" ht="14.25">
      <c r="A3923" s="222"/>
    </row>
    <row r="3924" spans="1:1" s="226" customFormat="1" ht="14.25">
      <c r="A3924" s="222"/>
    </row>
    <row r="3925" spans="1:1" s="226" customFormat="1" ht="14.25">
      <c r="A3925" s="222"/>
    </row>
    <row r="3926" spans="1:1" s="226" customFormat="1" ht="14.25">
      <c r="A3926" s="222"/>
    </row>
    <row r="3927" spans="1:1" s="226" customFormat="1" ht="14.25">
      <c r="A3927" s="222"/>
    </row>
    <row r="3928" spans="1:1" s="226" customFormat="1" ht="14.25">
      <c r="A3928" s="222"/>
    </row>
    <row r="3929" spans="1:1" s="226" customFormat="1" ht="14.25">
      <c r="A3929" s="222"/>
    </row>
    <row r="3930" spans="1:1" s="226" customFormat="1" ht="14.25">
      <c r="A3930" s="222"/>
    </row>
    <row r="3931" spans="1:1" s="226" customFormat="1" ht="14.25">
      <c r="A3931" s="222"/>
    </row>
    <row r="3932" spans="1:1" s="226" customFormat="1" ht="14.25">
      <c r="A3932" s="222"/>
    </row>
    <row r="3933" spans="1:1" s="226" customFormat="1" ht="14.25">
      <c r="A3933" s="222"/>
    </row>
    <row r="3934" spans="1:1" s="226" customFormat="1" ht="14.25">
      <c r="A3934" s="222"/>
    </row>
    <row r="3935" spans="1:1" s="226" customFormat="1" ht="14.25">
      <c r="A3935" s="222"/>
    </row>
    <row r="3936" spans="1:1" s="226" customFormat="1" ht="14.25">
      <c r="A3936" s="222"/>
    </row>
    <row r="3937" spans="1:1" s="226" customFormat="1" ht="15.75" customHeight="1">
      <c r="A3937" s="222"/>
    </row>
    <row r="3938" spans="1:1" s="226" customFormat="1" ht="14.25">
      <c r="A3938" s="222"/>
    </row>
    <row r="3939" spans="1:1" s="226" customFormat="1" ht="14.25">
      <c r="A3939" s="222"/>
    </row>
    <row r="3940" spans="1:1" s="226" customFormat="1" ht="14.25">
      <c r="A3940" s="222"/>
    </row>
    <row r="3941" spans="1:1" s="226" customFormat="1" ht="14.25">
      <c r="A3941" s="222"/>
    </row>
    <row r="3942" spans="1:1" s="226" customFormat="1" ht="14.25">
      <c r="A3942" s="222"/>
    </row>
    <row r="3943" spans="1:1" s="226" customFormat="1" ht="14.25">
      <c r="A3943" s="222"/>
    </row>
    <row r="3944" spans="1:1" s="226" customFormat="1" ht="14.25">
      <c r="A3944" s="222"/>
    </row>
    <row r="3945" spans="1:1" s="226" customFormat="1" ht="14.25">
      <c r="A3945" s="222"/>
    </row>
    <row r="3946" spans="1:1" s="226" customFormat="1" ht="14.25">
      <c r="A3946" s="222"/>
    </row>
    <row r="3947" spans="1:1" s="226" customFormat="1" ht="14.25">
      <c r="A3947" s="222"/>
    </row>
    <row r="3948" spans="1:1" s="226" customFormat="1" ht="14.25">
      <c r="A3948" s="222"/>
    </row>
    <row r="3949" spans="1:1" s="226" customFormat="1" ht="14.25">
      <c r="A3949" s="222"/>
    </row>
    <row r="3950" spans="1:1" s="226" customFormat="1" ht="14.25">
      <c r="A3950" s="222"/>
    </row>
    <row r="3951" spans="1:1" s="226" customFormat="1" ht="14.25">
      <c r="A3951" s="222"/>
    </row>
    <row r="3952" spans="1:1" s="226" customFormat="1" ht="14.25">
      <c r="A3952" s="222"/>
    </row>
    <row r="3953" spans="1:1" s="226" customFormat="1" ht="14.25">
      <c r="A3953" s="222"/>
    </row>
    <row r="3954" spans="1:1" s="226" customFormat="1" ht="14.25">
      <c r="A3954" s="222"/>
    </row>
    <row r="3955" spans="1:1" s="226" customFormat="1" ht="14.25">
      <c r="A3955" s="222"/>
    </row>
    <row r="3956" spans="1:1" s="226" customFormat="1" ht="14.25">
      <c r="A3956" s="222"/>
    </row>
    <row r="3957" spans="1:1" s="226" customFormat="1" ht="14.25">
      <c r="A3957" s="222"/>
    </row>
    <row r="3958" spans="1:1" s="226" customFormat="1" ht="14.25">
      <c r="A3958" s="222"/>
    </row>
    <row r="3959" spans="1:1" s="226" customFormat="1" ht="14.25">
      <c r="A3959" s="222"/>
    </row>
    <row r="3960" spans="1:1" s="226" customFormat="1" ht="14.25">
      <c r="A3960" s="222"/>
    </row>
    <row r="3961" spans="1:1" s="226" customFormat="1" ht="14.25">
      <c r="A3961" s="222"/>
    </row>
    <row r="3962" spans="1:1" s="226" customFormat="1" ht="14.25">
      <c r="A3962" s="222"/>
    </row>
    <row r="3963" spans="1:1" s="226" customFormat="1" ht="14.25">
      <c r="A3963" s="222"/>
    </row>
    <row r="3964" spans="1:1" s="226" customFormat="1" ht="14.25">
      <c r="A3964" s="222"/>
    </row>
    <row r="3965" spans="1:1" s="226" customFormat="1" ht="14.25">
      <c r="A3965" s="222"/>
    </row>
    <row r="3966" spans="1:1" s="226" customFormat="1" ht="14.25">
      <c r="A3966" s="222"/>
    </row>
    <row r="3967" spans="1:1" s="226" customFormat="1" ht="14.25">
      <c r="A3967" s="222"/>
    </row>
    <row r="3968" spans="1:1" s="226" customFormat="1" ht="14.25">
      <c r="A3968" s="222"/>
    </row>
    <row r="3969" spans="1:1" s="226" customFormat="1" ht="14.25">
      <c r="A3969" s="222"/>
    </row>
    <row r="3970" spans="1:1" s="226" customFormat="1" ht="14.25">
      <c r="A3970" s="222"/>
    </row>
    <row r="3971" spans="1:1" s="226" customFormat="1" ht="14.25">
      <c r="A3971" s="222"/>
    </row>
    <row r="3972" spans="1:1" s="226" customFormat="1" ht="14.25">
      <c r="A3972" s="222"/>
    </row>
    <row r="3973" spans="1:1" s="226" customFormat="1" ht="14.25">
      <c r="A3973" s="222"/>
    </row>
    <row r="3974" spans="1:1" s="226" customFormat="1" ht="14.25">
      <c r="A3974" s="222"/>
    </row>
    <row r="3975" spans="1:1" s="226" customFormat="1" ht="14.25">
      <c r="A3975" s="222"/>
    </row>
    <row r="3976" spans="1:1" s="226" customFormat="1" ht="14.25">
      <c r="A3976" s="222"/>
    </row>
    <row r="3977" spans="1:1" s="226" customFormat="1" ht="14.25">
      <c r="A3977" s="222"/>
    </row>
    <row r="3978" spans="1:1" s="226" customFormat="1" ht="14.25">
      <c r="A3978" s="222"/>
    </row>
    <row r="3979" spans="1:1" s="226" customFormat="1" ht="14.25">
      <c r="A3979" s="222"/>
    </row>
    <row r="3980" spans="1:1" s="226" customFormat="1" ht="14.25">
      <c r="A3980" s="222"/>
    </row>
    <row r="3981" spans="1:1" s="226" customFormat="1" ht="14.25">
      <c r="A3981" s="222"/>
    </row>
    <row r="3982" spans="1:1" s="226" customFormat="1" ht="14.25">
      <c r="A3982" s="222"/>
    </row>
    <row r="3983" spans="1:1" s="226" customFormat="1" ht="14.25">
      <c r="A3983" s="222"/>
    </row>
    <row r="3984" spans="1:1" s="226" customFormat="1" ht="14.25">
      <c r="A3984" s="222"/>
    </row>
    <row r="3985" spans="1:1" s="226" customFormat="1" ht="14.25">
      <c r="A3985" s="222"/>
    </row>
    <row r="3986" spans="1:1" s="226" customFormat="1" ht="14.25">
      <c r="A3986" s="222"/>
    </row>
    <row r="3987" spans="1:1" s="226" customFormat="1" ht="14.25">
      <c r="A3987" s="222"/>
    </row>
    <row r="3988" spans="1:1" s="226" customFormat="1" ht="14.25">
      <c r="A3988" s="222"/>
    </row>
    <row r="3989" spans="1:1" s="226" customFormat="1" ht="14.25">
      <c r="A3989" s="222"/>
    </row>
    <row r="3990" spans="1:1" s="226" customFormat="1" ht="14.25">
      <c r="A3990" s="222"/>
    </row>
    <row r="3991" spans="1:1" s="226" customFormat="1" ht="14.25">
      <c r="A3991" s="222"/>
    </row>
    <row r="3992" spans="1:1" s="226" customFormat="1" ht="14.25">
      <c r="A3992" s="222"/>
    </row>
    <row r="3993" spans="1:1" s="226" customFormat="1" ht="14.25">
      <c r="A3993" s="222"/>
    </row>
    <row r="3994" spans="1:1" s="226" customFormat="1" ht="14.25">
      <c r="A3994" s="222"/>
    </row>
    <row r="3995" spans="1:1" s="226" customFormat="1" ht="14.25" customHeight="1">
      <c r="A3995" s="222"/>
    </row>
    <row r="3996" spans="1:1" s="226" customFormat="1" ht="14.25">
      <c r="A3996" s="222"/>
    </row>
    <row r="3997" spans="1:1" s="226" customFormat="1" ht="14.25">
      <c r="A3997" s="222"/>
    </row>
    <row r="3998" spans="1:1" s="226" customFormat="1" ht="14.25">
      <c r="A3998" s="222"/>
    </row>
    <row r="3999" spans="1:1" s="226" customFormat="1" ht="14.25">
      <c r="A3999" s="222"/>
    </row>
    <row r="4000" spans="1:1" s="226" customFormat="1" ht="14.25">
      <c r="A4000" s="222"/>
    </row>
    <row r="4001" spans="1:1" s="226" customFormat="1" ht="14.25">
      <c r="A4001" s="222"/>
    </row>
    <row r="4002" spans="1:1" s="226" customFormat="1" ht="14.25">
      <c r="A4002" s="222"/>
    </row>
    <row r="4003" spans="1:1" s="226" customFormat="1" ht="14.25">
      <c r="A4003" s="222"/>
    </row>
    <row r="4004" spans="1:1" s="226" customFormat="1" ht="14.25">
      <c r="A4004" s="222"/>
    </row>
    <row r="4005" spans="1:1" s="226" customFormat="1" ht="14.25">
      <c r="A4005" s="222"/>
    </row>
    <row r="4006" spans="1:1" s="226" customFormat="1" ht="14.25">
      <c r="A4006" s="222"/>
    </row>
    <row r="4007" spans="1:1" s="226" customFormat="1" ht="14.25">
      <c r="A4007" s="222"/>
    </row>
    <row r="4008" spans="1:1" s="226" customFormat="1" ht="14.25">
      <c r="A4008" s="222"/>
    </row>
    <row r="4009" spans="1:1" s="226" customFormat="1" ht="14.25">
      <c r="A4009" s="222"/>
    </row>
    <row r="4010" spans="1:1" s="226" customFormat="1" ht="14.25">
      <c r="A4010" s="222"/>
    </row>
    <row r="4011" spans="1:1" s="226" customFormat="1" ht="14.25">
      <c r="A4011" s="222"/>
    </row>
    <row r="4012" spans="1:1" s="226" customFormat="1" ht="14.25">
      <c r="A4012" s="222"/>
    </row>
    <row r="4013" spans="1:1" s="226" customFormat="1" ht="14.25">
      <c r="A4013" s="222"/>
    </row>
    <row r="4014" spans="1:1" s="226" customFormat="1" ht="14.25">
      <c r="A4014" s="222"/>
    </row>
    <row r="4015" spans="1:1" s="226" customFormat="1" ht="14.25">
      <c r="A4015" s="222"/>
    </row>
    <row r="4016" spans="1:1" s="226" customFormat="1" ht="14.25">
      <c r="A4016" s="222"/>
    </row>
    <row r="4017" spans="1:1" s="226" customFormat="1" ht="14.25">
      <c r="A4017" s="222"/>
    </row>
    <row r="4018" spans="1:1" s="226" customFormat="1" ht="14.25">
      <c r="A4018" s="222"/>
    </row>
    <row r="4019" spans="1:1" s="226" customFormat="1" ht="14.25">
      <c r="A4019" s="222"/>
    </row>
    <row r="4020" spans="1:1" s="226" customFormat="1" ht="14.25">
      <c r="A4020" s="222"/>
    </row>
    <row r="4021" spans="1:1" s="226" customFormat="1" ht="14.25">
      <c r="A4021" s="222"/>
    </row>
    <row r="4022" spans="1:1" s="226" customFormat="1" ht="14.25">
      <c r="A4022" s="222"/>
    </row>
    <row r="4023" spans="1:1" s="226" customFormat="1" ht="14.25">
      <c r="A4023" s="222"/>
    </row>
    <row r="4024" spans="1:1" s="226" customFormat="1" ht="14.25">
      <c r="A4024" s="222"/>
    </row>
    <row r="4025" spans="1:1" s="226" customFormat="1" ht="14.25">
      <c r="A4025" s="222"/>
    </row>
    <row r="4026" spans="1:1" s="226" customFormat="1" ht="14.25">
      <c r="A4026" s="222"/>
    </row>
    <row r="4027" spans="1:1" s="226" customFormat="1" ht="14.25">
      <c r="A4027" s="222"/>
    </row>
    <row r="4028" spans="1:1" s="226" customFormat="1" ht="14.25">
      <c r="A4028" s="222"/>
    </row>
    <row r="4029" spans="1:1" s="226" customFormat="1" ht="14.25">
      <c r="A4029" s="222"/>
    </row>
    <row r="4030" spans="1:1" s="226" customFormat="1" ht="14.25">
      <c r="A4030" s="222"/>
    </row>
    <row r="4031" spans="1:1" s="226" customFormat="1" ht="14.25">
      <c r="A4031" s="222"/>
    </row>
    <row r="4032" spans="1:1" s="226" customFormat="1" ht="14.25">
      <c r="A4032" s="222"/>
    </row>
    <row r="4033" spans="1:1" s="226" customFormat="1" ht="14.25">
      <c r="A4033" s="222"/>
    </row>
    <row r="4034" spans="1:1" s="226" customFormat="1" ht="14.25">
      <c r="A4034" s="222"/>
    </row>
    <row r="4035" spans="1:1" s="226" customFormat="1" ht="14.25">
      <c r="A4035" s="222"/>
    </row>
    <row r="4036" spans="1:1" s="226" customFormat="1" ht="14.25">
      <c r="A4036" s="222"/>
    </row>
    <row r="4037" spans="1:1" s="226" customFormat="1" ht="14.25">
      <c r="A4037" s="222"/>
    </row>
    <row r="4038" spans="1:1" s="226" customFormat="1" ht="14.25">
      <c r="A4038" s="222"/>
    </row>
    <row r="4039" spans="1:1" s="226" customFormat="1" ht="14.25">
      <c r="A4039" s="222"/>
    </row>
    <row r="4040" spans="1:1" s="226" customFormat="1" ht="14.25">
      <c r="A4040" s="222"/>
    </row>
    <row r="4041" spans="1:1" s="226" customFormat="1" ht="14.25">
      <c r="A4041" s="222"/>
    </row>
    <row r="4042" spans="1:1" s="226" customFormat="1" ht="14.25">
      <c r="A4042" s="222"/>
    </row>
    <row r="4043" spans="1:1" s="226" customFormat="1" ht="14.25">
      <c r="A4043" s="222"/>
    </row>
    <row r="4044" spans="1:1" s="226" customFormat="1" ht="14.25">
      <c r="A4044" s="222"/>
    </row>
    <row r="4045" spans="1:1" s="226" customFormat="1" ht="14.25">
      <c r="A4045" s="222"/>
    </row>
    <row r="4046" spans="1:1" s="226" customFormat="1" ht="14.25">
      <c r="A4046" s="222"/>
    </row>
    <row r="4047" spans="1:1" s="226" customFormat="1" ht="14.25">
      <c r="A4047" s="222"/>
    </row>
    <row r="4048" spans="1:1" s="226" customFormat="1" ht="14.25">
      <c r="A4048" s="222"/>
    </row>
    <row r="4049" spans="1:1" s="226" customFormat="1" ht="14.25">
      <c r="A4049" s="222"/>
    </row>
    <row r="4050" spans="1:1" s="226" customFormat="1" ht="14.25">
      <c r="A4050" s="222"/>
    </row>
    <row r="4051" spans="1:1" s="226" customFormat="1" ht="14.25">
      <c r="A4051" s="222"/>
    </row>
    <row r="4052" spans="1:1" s="226" customFormat="1" ht="14.25">
      <c r="A4052" s="222"/>
    </row>
    <row r="4053" spans="1:1" s="226" customFormat="1" ht="14.25">
      <c r="A4053" s="222"/>
    </row>
    <row r="4054" spans="1:1" s="226" customFormat="1" ht="14.25">
      <c r="A4054" s="222"/>
    </row>
    <row r="4055" spans="1:1" s="226" customFormat="1" ht="14.25">
      <c r="A4055" s="222"/>
    </row>
    <row r="4056" spans="1:1" s="226" customFormat="1" ht="14.25">
      <c r="A4056" s="222"/>
    </row>
    <row r="4057" spans="1:1" s="226" customFormat="1" ht="14.25">
      <c r="A4057" s="222"/>
    </row>
    <row r="4058" spans="1:1" s="226" customFormat="1" ht="14.25">
      <c r="A4058" s="222"/>
    </row>
    <row r="4059" spans="1:1" s="226" customFormat="1" ht="14.25">
      <c r="A4059" s="222"/>
    </row>
    <row r="4060" spans="1:1" s="226" customFormat="1" ht="14.25">
      <c r="A4060" s="222"/>
    </row>
    <row r="4061" spans="1:1" s="226" customFormat="1" ht="14.25">
      <c r="A4061" s="222"/>
    </row>
    <row r="4062" spans="1:1" s="226" customFormat="1" ht="14.25">
      <c r="A4062" s="222"/>
    </row>
    <row r="4063" spans="1:1" s="226" customFormat="1" ht="14.25">
      <c r="A4063" s="222"/>
    </row>
    <row r="4064" spans="1:1" s="226" customFormat="1" ht="14.25">
      <c r="A4064" s="222"/>
    </row>
    <row r="4065" spans="1:1" s="226" customFormat="1" ht="14.25">
      <c r="A4065" s="222"/>
    </row>
    <row r="4066" spans="1:1" s="226" customFormat="1" ht="14.25">
      <c r="A4066" s="222"/>
    </row>
    <row r="4067" spans="1:1" s="226" customFormat="1" ht="14.25">
      <c r="A4067" s="222"/>
    </row>
    <row r="4068" spans="1:1" s="226" customFormat="1" ht="14.25">
      <c r="A4068" s="222"/>
    </row>
    <row r="4069" spans="1:1" s="226" customFormat="1" ht="14.25">
      <c r="A4069" s="222"/>
    </row>
    <row r="4070" spans="1:1" s="226" customFormat="1" ht="14.25">
      <c r="A4070" s="222"/>
    </row>
    <row r="4071" spans="1:1" s="226" customFormat="1" ht="14.25">
      <c r="A4071" s="222"/>
    </row>
    <row r="4072" spans="1:1" s="226" customFormat="1" ht="14.25">
      <c r="A4072" s="222"/>
    </row>
    <row r="4073" spans="1:1" s="226" customFormat="1" ht="14.25">
      <c r="A4073" s="222"/>
    </row>
    <row r="4074" spans="1:1" s="226" customFormat="1" ht="14.25">
      <c r="A4074" s="222"/>
    </row>
    <row r="4075" spans="1:1" s="226" customFormat="1" ht="14.25">
      <c r="A4075" s="222"/>
    </row>
    <row r="4076" spans="1:1" s="226" customFormat="1" ht="14.25">
      <c r="A4076" s="222"/>
    </row>
    <row r="4077" spans="1:1" s="226" customFormat="1" ht="14.25">
      <c r="A4077" s="222"/>
    </row>
    <row r="4078" spans="1:1" s="226" customFormat="1" ht="14.25">
      <c r="A4078" s="222"/>
    </row>
    <row r="4079" spans="1:1" s="226" customFormat="1" ht="14.25">
      <c r="A4079" s="222"/>
    </row>
    <row r="4080" spans="1:1" s="226" customFormat="1" ht="14.25">
      <c r="A4080" s="222"/>
    </row>
    <row r="4081" spans="1:1" s="226" customFormat="1" ht="14.25">
      <c r="A4081" s="222"/>
    </row>
    <row r="4082" spans="1:1" s="226" customFormat="1" ht="14.25">
      <c r="A4082" s="222"/>
    </row>
    <row r="4083" spans="1:1" s="226" customFormat="1" ht="14.25">
      <c r="A4083" s="222"/>
    </row>
    <row r="4084" spans="1:1" s="226" customFormat="1" ht="14.25">
      <c r="A4084" s="222"/>
    </row>
    <row r="4085" spans="1:1" s="226" customFormat="1" ht="14.25">
      <c r="A4085" s="222"/>
    </row>
    <row r="4086" spans="1:1" s="226" customFormat="1" ht="14.25">
      <c r="A4086" s="222"/>
    </row>
    <row r="4087" spans="1:1" s="226" customFormat="1" ht="14.25">
      <c r="A4087" s="222"/>
    </row>
    <row r="4088" spans="1:1" s="226" customFormat="1" ht="14.25">
      <c r="A4088" s="222"/>
    </row>
    <row r="4089" spans="1:1" s="226" customFormat="1" ht="14.25">
      <c r="A4089" s="222"/>
    </row>
    <row r="4090" spans="1:1" s="226" customFormat="1" ht="14.25">
      <c r="A4090" s="222"/>
    </row>
    <row r="4091" spans="1:1" s="226" customFormat="1" ht="14.25">
      <c r="A4091" s="222"/>
    </row>
    <row r="4092" spans="1:1" s="226" customFormat="1" ht="14.25">
      <c r="A4092" s="222"/>
    </row>
    <row r="4093" spans="1:1" s="226" customFormat="1" ht="14.25">
      <c r="A4093" s="222"/>
    </row>
    <row r="4094" spans="1:1" s="226" customFormat="1" ht="14.25">
      <c r="A4094" s="222"/>
    </row>
    <row r="4095" spans="1:1" s="226" customFormat="1" ht="14.25">
      <c r="A4095" s="222"/>
    </row>
    <row r="4096" spans="1:1" s="226" customFormat="1" ht="14.25">
      <c r="A4096" s="222"/>
    </row>
    <row r="4097" spans="1:1" s="226" customFormat="1" ht="14.25">
      <c r="A4097" s="222"/>
    </row>
    <row r="4098" spans="1:1" s="226" customFormat="1" ht="14.25">
      <c r="A4098" s="222"/>
    </row>
    <row r="4099" spans="1:1" s="226" customFormat="1" ht="14.25">
      <c r="A4099" s="222"/>
    </row>
    <row r="4100" spans="1:1" s="226" customFormat="1" ht="14.25">
      <c r="A4100" s="222"/>
    </row>
    <row r="4101" spans="1:1" s="226" customFormat="1" ht="14.25">
      <c r="A4101" s="222"/>
    </row>
    <row r="4102" spans="1:1" s="226" customFormat="1" ht="14.25">
      <c r="A4102" s="222"/>
    </row>
    <row r="4103" spans="1:1" s="226" customFormat="1" ht="14.25">
      <c r="A4103" s="222"/>
    </row>
    <row r="4104" spans="1:1" s="226" customFormat="1" ht="14.25">
      <c r="A4104" s="222"/>
    </row>
    <row r="4105" spans="1:1" s="226" customFormat="1" ht="14.25">
      <c r="A4105" s="222"/>
    </row>
    <row r="4106" spans="1:1" s="226" customFormat="1" ht="14.25">
      <c r="A4106" s="222"/>
    </row>
    <row r="4107" spans="1:1" s="226" customFormat="1" ht="14.25">
      <c r="A4107" s="222"/>
    </row>
    <row r="4108" spans="1:1" s="226" customFormat="1" ht="14.25">
      <c r="A4108" s="222"/>
    </row>
    <row r="4109" spans="1:1" s="226" customFormat="1" ht="14.25">
      <c r="A4109" s="222"/>
    </row>
    <row r="4110" spans="1:1" s="226" customFormat="1" ht="14.25">
      <c r="A4110" s="222"/>
    </row>
    <row r="4111" spans="1:1" s="226" customFormat="1" ht="14.25">
      <c r="A4111" s="222"/>
    </row>
    <row r="4112" spans="1:1" s="226" customFormat="1" ht="14.25">
      <c r="A4112" s="222"/>
    </row>
    <row r="4113" spans="1:1" s="226" customFormat="1" ht="14.25">
      <c r="A4113" s="222"/>
    </row>
    <row r="4114" spans="1:1" s="226" customFormat="1" ht="14.25">
      <c r="A4114" s="222"/>
    </row>
    <row r="4115" spans="1:1" s="226" customFormat="1" ht="14.25">
      <c r="A4115" s="222"/>
    </row>
    <row r="4116" spans="1:1" s="226" customFormat="1" ht="14.25">
      <c r="A4116" s="222"/>
    </row>
    <row r="4117" spans="1:1" s="226" customFormat="1" ht="14.25">
      <c r="A4117" s="222"/>
    </row>
    <row r="4118" spans="1:1" s="226" customFormat="1" ht="14.25">
      <c r="A4118" s="222"/>
    </row>
    <row r="4119" spans="1:1" s="226" customFormat="1" ht="14.25">
      <c r="A4119" s="222"/>
    </row>
    <row r="4120" spans="1:1" s="226" customFormat="1" ht="14.25">
      <c r="A4120" s="222"/>
    </row>
    <row r="4121" spans="1:1" s="226" customFormat="1" ht="14.25">
      <c r="A4121" s="222"/>
    </row>
    <row r="4122" spans="1:1" s="226" customFormat="1" ht="14.25">
      <c r="A4122" s="222"/>
    </row>
    <row r="4123" spans="1:1" s="226" customFormat="1" ht="14.25">
      <c r="A4123" s="222"/>
    </row>
    <row r="4124" spans="1:1" s="226" customFormat="1" ht="14.25">
      <c r="A4124" s="222"/>
    </row>
    <row r="4125" spans="1:1" s="226" customFormat="1" ht="14.25">
      <c r="A4125" s="222"/>
    </row>
    <row r="4126" spans="1:1" s="226" customFormat="1" ht="14.25">
      <c r="A4126" s="222"/>
    </row>
    <row r="4127" spans="1:1" s="226" customFormat="1" ht="14.25">
      <c r="A4127" s="222"/>
    </row>
    <row r="4128" spans="1:1" s="226" customFormat="1" ht="14.25">
      <c r="A4128" s="222"/>
    </row>
    <row r="4129" spans="1:1" s="226" customFormat="1" ht="14.25">
      <c r="A4129" s="222"/>
    </row>
    <row r="4130" spans="1:1" s="226" customFormat="1" ht="14.25">
      <c r="A4130" s="222"/>
    </row>
    <row r="4131" spans="1:1" s="226" customFormat="1" ht="14.25">
      <c r="A4131" s="222"/>
    </row>
    <row r="4132" spans="1:1" s="226" customFormat="1" ht="14.25">
      <c r="A4132" s="222"/>
    </row>
    <row r="4133" spans="1:1" s="226" customFormat="1" ht="14.25">
      <c r="A4133" s="222"/>
    </row>
    <row r="4134" spans="1:1" s="226" customFormat="1" ht="14.25">
      <c r="A4134" s="222"/>
    </row>
    <row r="4135" spans="1:1" s="226" customFormat="1" ht="14.25">
      <c r="A4135" s="222"/>
    </row>
    <row r="4136" spans="1:1" s="226" customFormat="1" ht="14.25">
      <c r="A4136" s="222"/>
    </row>
    <row r="4137" spans="1:1" s="226" customFormat="1" ht="14.25">
      <c r="A4137" s="222"/>
    </row>
    <row r="4138" spans="1:1" s="226" customFormat="1" ht="14.25">
      <c r="A4138" s="222"/>
    </row>
    <row r="4139" spans="1:1" s="226" customFormat="1" ht="14.25">
      <c r="A4139" s="222"/>
    </row>
    <row r="4140" spans="1:1" s="226" customFormat="1" ht="14.25">
      <c r="A4140" s="222"/>
    </row>
    <row r="4141" spans="1:1" s="226" customFormat="1" ht="14.25">
      <c r="A4141" s="222"/>
    </row>
    <row r="4142" spans="1:1" s="226" customFormat="1" ht="14.25">
      <c r="A4142" s="222"/>
    </row>
    <row r="4143" spans="1:1" s="226" customFormat="1" ht="14.25">
      <c r="A4143" s="222"/>
    </row>
    <row r="4144" spans="1:1" s="226" customFormat="1" ht="14.25">
      <c r="A4144" s="222"/>
    </row>
    <row r="4145" spans="1:1" s="226" customFormat="1" ht="14.25">
      <c r="A4145" s="222"/>
    </row>
    <row r="4146" spans="1:1" s="226" customFormat="1" ht="14.25">
      <c r="A4146" s="222"/>
    </row>
    <row r="4147" spans="1:1" s="226" customFormat="1" ht="14.25">
      <c r="A4147" s="222"/>
    </row>
    <row r="4148" spans="1:1" s="226" customFormat="1" ht="14.25">
      <c r="A4148" s="222"/>
    </row>
    <row r="4149" spans="1:1" s="226" customFormat="1" ht="14.25">
      <c r="A4149" s="222"/>
    </row>
    <row r="4150" spans="1:1" s="226" customFormat="1" ht="14.25">
      <c r="A4150" s="222"/>
    </row>
    <row r="4151" spans="1:1" s="226" customFormat="1" ht="14.25">
      <c r="A4151" s="222"/>
    </row>
    <row r="4152" spans="1:1" s="226" customFormat="1" ht="14.25">
      <c r="A4152" s="222"/>
    </row>
    <row r="4153" spans="1:1" s="226" customFormat="1" ht="14.25">
      <c r="A4153" s="222"/>
    </row>
    <row r="4154" spans="1:1" s="226" customFormat="1" ht="14.25">
      <c r="A4154" s="222"/>
    </row>
    <row r="4155" spans="1:1" s="226" customFormat="1" ht="14.25">
      <c r="A4155" s="222"/>
    </row>
    <row r="4156" spans="1:1" s="226" customFormat="1" ht="14.25">
      <c r="A4156" s="222"/>
    </row>
    <row r="4157" spans="1:1" s="226" customFormat="1" ht="14.25">
      <c r="A4157" s="222"/>
    </row>
    <row r="4158" spans="1:1" s="226" customFormat="1" ht="14.25">
      <c r="A4158" s="222"/>
    </row>
    <row r="4159" spans="1:1" s="226" customFormat="1" ht="14.25">
      <c r="A4159" s="222"/>
    </row>
    <row r="4160" spans="1:1" s="226" customFormat="1" ht="14.25">
      <c r="A4160" s="222"/>
    </row>
    <row r="4161" spans="1:1" s="226" customFormat="1" ht="14.25">
      <c r="A4161" s="222"/>
    </row>
    <row r="4162" spans="1:1" s="226" customFormat="1" ht="14.25">
      <c r="A4162" s="222"/>
    </row>
    <row r="4163" spans="1:1" s="226" customFormat="1" ht="14.25">
      <c r="A4163" s="222"/>
    </row>
    <row r="4164" spans="1:1" s="226" customFormat="1" ht="14.25">
      <c r="A4164" s="222"/>
    </row>
    <row r="4165" spans="1:1" s="226" customFormat="1" ht="14.25">
      <c r="A4165" s="222"/>
    </row>
    <row r="4166" spans="1:1" s="226" customFormat="1" ht="14.25">
      <c r="A4166" s="222"/>
    </row>
    <row r="4167" spans="1:1" s="226" customFormat="1" ht="14.25">
      <c r="A4167" s="222"/>
    </row>
    <row r="4168" spans="1:1" s="226" customFormat="1" ht="14.25">
      <c r="A4168" s="222"/>
    </row>
    <row r="4169" spans="1:1" s="226" customFormat="1" ht="14.25">
      <c r="A4169" s="222"/>
    </row>
    <row r="4170" spans="1:1" s="226" customFormat="1" ht="14.25">
      <c r="A4170" s="222"/>
    </row>
    <row r="4171" spans="1:1" s="226" customFormat="1" ht="14.25">
      <c r="A4171" s="222"/>
    </row>
    <row r="4172" spans="1:1" s="226" customFormat="1" ht="14.25">
      <c r="A4172" s="222"/>
    </row>
    <row r="4173" spans="1:1" s="226" customFormat="1" ht="14.25">
      <c r="A4173" s="222"/>
    </row>
    <row r="4174" spans="1:1" s="226" customFormat="1" ht="14.25">
      <c r="A4174" s="222"/>
    </row>
    <row r="4175" spans="1:1" s="226" customFormat="1" ht="14.25">
      <c r="A4175" s="222"/>
    </row>
    <row r="4176" spans="1:1" s="226" customFormat="1" ht="14.25">
      <c r="A4176" s="222"/>
    </row>
    <row r="4177" spans="1:1" s="226" customFormat="1" ht="14.25">
      <c r="A4177" s="222"/>
    </row>
    <row r="4178" spans="1:1" s="226" customFormat="1" ht="14.25">
      <c r="A4178" s="222"/>
    </row>
    <row r="4179" spans="1:1" s="226" customFormat="1" ht="14.25">
      <c r="A4179" s="222"/>
    </row>
    <row r="4180" spans="1:1" s="226" customFormat="1" ht="14.25">
      <c r="A4180" s="222"/>
    </row>
    <row r="4181" spans="1:1" s="226" customFormat="1" ht="14.25">
      <c r="A4181" s="222"/>
    </row>
    <row r="4182" spans="1:1" s="226" customFormat="1" ht="14.25">
      <c r="A4182" s="222"/>
    </row>
    <row r="4183" spans="1:1" s="226" customFormat="1" ht="14.25">
      <c r="A4183" s="222"/>
    </row>
    <row r="4184" spans="1:1" s="226" customFormat="1" ht="14.25">
      <c r="A4184" s="222"/>
    </row>
    <row r="4185" spans="1:1" s="226" customFormat="1" ht="14.25">
      <c r="A4185" s="222"/>
    </row>
    <row r="4186" spans="1:1" s="226" customFormat="1" ht="14.25">
      <c r="A4186" s="222"/>
    </row>
    <row r="4187" spans="1:1" s="226" customFormat="1" ht="14.25">
      <c r="A4187" s="222"/>
    </row>
    <row r="4188" spans="1:1" s="226" customFormat="1" ht="14.25">
      <c r="A4188" s="222"/>
    </row>
    <row r="4189" spans="1:1" s="226" customFormat="1" ht="14.25">
      <c r="A4189" s="222"/>
    </row>
    <row r="4190" spans="1:1" s="226" customFormat="1" ht="14.25">
      <c r="A4190" s="222"/>
    </row>
    <row r="4191" spans="1:1" s="226" customFormat="1" ht="14.25">
      <c r="A4191" s="222"/>
    </row>
    <row r="4192" spans="1:1" s="226" customFormat="1" ht="14.25">
      <c r="A4192" s="222"/>
    </row>
    <row r="4193" spans="1:1" s="226" customFormat="1" ht="14.25">
      <c r="A4193" s="222"/>
    </row>
    <row r="4194" spans="1:1" s="226" customFormat="1" ht="14.25">
      <c r="A4194" s="222"/>
    </row>
    <row r="4195" spans="1:1" s="226" customFormat="1" ht="14.25">
      <c r="A4195" s="222"/>
    </row>
    <row r="4196" spans="1:1" s="226" customFormat="1" ht="14.25">
      <c r="A4196" s="222"/>
    </row>
    <row r="4197" spans="1:1" s="226" customFormat="1" ht="14.25">
      <c r="A4197" s="222"/>
    </row>
    <row r="4198" spans="1:1" s="226" customFormat="1" ht="14.25">
      <c r="A4198" s="222"/>
    </row>
    <row r="4199" spans="1:1" s="226" customFormat="1" ht="14.25">
      <c r="A4199" s="222"/>
    </row>
    <row r="4200" spans="1:1" s="226" customFormat="1" ht="14.25">
      <c r="A4200" s="222"/>
    </row>
    <row r="4201" spans="1:1" s="226" customFormat="1" ht="14.25">
      <c r="A4201" s="222"/>
    </row>
    <row r="4202" spans="1:1" s="226" customFormat="1" ht="14.25">
      <c r="A4202" s="222"/>
    </row>
    <row r="4203" spans="1:1" s="226" customFormat="1" ht="14.25">
      <c r="A4203" s="222"/>
    </row>
    <row r="4204" spans="1:1" s="226" customFormat="1" ht="14.25">
      <c r="A4204" s="222"/>
    </row>
    <row r="4205" spans="1:1" s="226" customFormat="1" ht="14.25">
      <c r="A4205" s="222"/>
    </row>
    <row r="4206" spans="1:1" s="226" customFormat="1" ht="14.25">
      <c r="A4206" s="222"/>
    </row>
    <row r="4207" spans="1:1" s="226" customFormat="1" ht="14.25">
      <c r="A4207" s="222"/>
    </row>
    <row r="4208" spans="1:1" s="226" customFormat="1" ht="14.25">
      <c r="A4208" s="222"/>
    </row>
    <row r="4209" spans="1:1" s="226" customFormat="1" ht="14.25">
      <c r="A4209" s="222"/>
    </row>
    <row r="4210" spans="1:1" s="226" customFormat="1" ht="14.25">
      <c r="A4210" s="222"/>
    </row>
    <row r="4211" spans="1:1" s="226" customFormat="1" ht="14.25">
      <c r="A4211" s="222"/>
    </row>
    <row r="4212" spans="1:1" s="226" customFormat="1" ht="14.25">
      <c r="A4212" s="222"/>
    </row>
    <row r="4213" spans="1:1" s="226" customFormat="1" ht="14.25">
      <c r="A4213" s="222"/>
    </row>
    <row r="4214" spans="1:1" s="226" customFormat="1" ht="14.25">
      <c r="A4214" s="222"/>
    </row>
    <row r="4215" spans="1:1" s="226" customFormat="1" ht="14.25">
      <c r="A4215" s="222"/>
    </row>
    <row r="4216" spans="1:1" s="226" customFormat="1" ht="14.25">
      <c r="A4216" s="222"/>
    </row>
    <row r="4217" spans="1:1" s="226" customFormat="1" ht="14.25">
      <c r="A4217" s="222"/>
    </row>
    <row r="4218" spans="1:1" s="226" customFormat="1" ht="14.25">
      <c r="A4218" s="222"/>
    </row>
    <row r="4219" spans="1:1" s="226" customFormat="1" ht="14.25">
      <c r="A4219" s="222"/>
    </row>
    <row r="4220" spans="1:1" s="226" customFormat="1" ht="14.25">
      <c r="A4220" s="222"/>
    </row>
    <row r="4221" spans="1:1" s="226" customFormat="1" ht="14.25">
      <c r="A4221" s="222"/>
    </row>
    <row r="4222" spans="1:1" s="226" customFormat="1" ht="14.25">
      <c r="A4222" s="222"/>
    </row>
    <row r="4223" spans="1:1" s="226" customFormat="1" ht="14.25">
      <c r="A4223" s="222"/>
    </row>
    <row r="4224" spans="1:1" s="226" customFormat="1" ht="14.25">
      <c r="A4224" s="222"/>
    </row>
    <row r="4225" spans="1:1" s="226" customFormat="1" ht="14.25">
      <c r="A4225" s="222"/>
    </row>
    <row r="4226" spans="1:1" s="226" customFormat="1" ht="14.25">
      <c r="A4226" s="222"/>
    </row>
    <row r="4227" spans="1:1" s="226" customFormat="1" ht="14.25">
      <c r="A4227" s="222"/>
    </row>
    <row r="4228" spans="1:1" s="226" customFormat="1" ht="14.25">
      <c r="A4228" s="222"/>
    </row>
    <row r="4229" spans="1:1" s="226" customFormat="1" ht="14.25">
      <c r="A4229" s="222"/>
    </row>
    <row r="4230" spans="1:1" s="226" customFormat="1" ht="14.25">
      <c r="A4230" s="222"/>
    </row>
    <row r="4231" spans="1:1" s="226" customFormat="1" ht="14.25">
      <c r="A4231" s="222"/>
    </row>
    <row r="4232" spans="1:1" s="226" customFormat="1" ht="14.25">
      <c r="A4232" s="222"/>
    </row>
    <row r="4233" spans="1:1" s="226" customFormat="1" ht="14.25">
      <c r="A4233" s="222"/>
    </row>
    <row r="4234" spans="1:1" s="226" customFormat="1" ht="14.25">
      <c r="A4234" s="222"/>
    </row>
    <row r="4235" spans="1:1" s="226" customFormat="1" ht="14.25">
      <c r="A4235" s="222"/>
    </row>
    <row r="4236" spans="1:1" s="226" customFormat="1" ht="14.25">
      <c r="A4236" s="222"/>
    </row>
    <row r="4237" spans="1:1" s="226" customFormat="1" ht="14.25">
      <c r="A4237" s="222"/>
    </row>
    <row r="4238" spans="1:1" s="226" customFormat="1" ht="14.25">
      <c r="A4238" s="222"/>
    </row>
    <row r="4239" spans="1:1" s="226" customFormat="1" ht="14.25">
      <c r="A4239" s="222"/>
    </row>
    <row r="4240" spans="1:1" s="226" customFormat="1" ht="14.25">
      <c r="A4240" s="222"/>
    </row>
    <row r="4241" spans="1:1" s="226" customFormat="1" ht="14.25">
      <c r="A4241" s="222"/>
    </row>
    <row r="4242" spans="1:1" s="226" customFormat="1" ht="14.25">
      <c r="A4242" s="222"/>
    </row>
    <row r="4243" spans="1:1" s="226" customFormat="1" ht="14.25">
      <c r="A4243" s="222"/>
    </row>
    <row r="4244" spans="1:1" s="226" customFormat="1" ht="14.25">
      <c r="A4244" s="222"/>
    </row>
    <row r="4245" spans="1:1" s="226" customFormat="1" ht="14.25">
      <c r="A4245" s="222"/>
    </row>
    <row r="4246" spans="1:1" s="226" customFormat="1" ht="14.25">
      <c r="A4246" s="222"/>
    </row>
    <row r="4247" spans="1:1" s="226" customFormat="1" ht="14.25">
      <c r="A4247" s="222"/>
    </row>
    <row r="4248" spans="1:1" s="226" customFormat="1" ht="14.25">
      <c r="A4248" s="222"/>
    </row>
    <row r="4249" spans="1:1" s="226" customFormat="1" ht="14.25">
      <c r="A4249" s="222"/>
    </row>
    <row r="4250" spans="1:1" s="226" customFormat="1" ht="14.25">
      <c r="A4250" s="222"/>
    </row>
    <row r="4251" spans="1:1" s="226" customFormat="1" ht="14.25">
      <c r="A4251" s="222"/>
    </row>
    <row r="4252" spans="1:1" s="226" customFormat="1" ht="14.25">
      <c r="A4252" s="222"/>
    </row>
    <row r="4253" spans="1:1" s="226" customFormat="1" ht="14.25">
      <c r="A4253" s="222"/>
    </row>
    <row r="4254" spans="1:1" s="226" customFormat="1" ht="14.25">
      <c r="A4254" s="222"/>
    </row>
    <row r="4255" spans="1:1" s="226" customFormat="1" ht="14.25">
      <c r="A4255" s="222"/>
    </row>
    <row r="4256" spans="1:1" s="226" customFormat="1" ht="14.25">
      <c r="A4256" s="222"/>
    </row>
    <row r="4257" spans="1:1" s="226" customFormat="1" ht="14.25">
      <c r="A4257" s="222"/>
    </row>
    <row r="4258" spans="1:1" s="226" customFormat="1" ht="14.25">
      <c r="A4258" s="222"/>
    </row>
    <row r="4259" spans="1:1" s="226" customFormat="1" ht="14.25">
      <c r="A4259" s="222"/>
    </row>
    <row r="4260" spans="1:1" s="226" customFormat="1" ht="14.25">
      <c r="A4260" s="222"/>
    </row>
    <row r="4261" spans="1:1" s="226" customFormat="1" ht="14.25">
      <c r="A4261" s="222"/>
    </row>
    <row r="4262" spans="1:1" s="226" customFormat="1" ht="14.25">
      <c r="A4262" s="222"/>
    </row>
    <row r="4263" spans="1:1" s="226" customFormat="1" ht="14.25">
      <c r="A4263" s="222"/>
    </row>
    <row r="4264" spans="1:1" s="226" customFormat="1" ht="14.25">
      <c r="A4264" s="222"/>
    </row>
    <row r="4265" spans="1:1" s="226" customFormat="1" ht="14.25">
      <c r="A4265" s="222"/>
    </row>
    <row r="4266" spans="1:1" s="226" customFormat="1" ht="14.25">
      <c r="A4266" s="222"/>
    </row>
    <row r="4267" spans="1:1" s="226" customFormat="1" ht="14.25">
      <c r="A4267" s="222"/>
    </row>
    <row r="4268" spans="1:1" s="226" customFormat="1" ht="14.25">
      <c r="A4268" s="222"/>
    </row>
    <row r="4269" spans="1:1" s="226" customFormat="1" ht="14.25">
      <c r="A4269" s="222"/>
    </row>
    <row r="4270" spans="1:1" s="226" customFormat="1" ht="14.25">
      <c r="A4270" s="222"/>
    </row>
    <row r="4271" spans="1:1" s="226" customFormat="1" ht="14.25">
      <c r="A4271" s="222"/>
    </row>
    <row r="4272" spans="1:1" s="226" customFormat="1" ht="14.25">
      <c r="A4272" s="222"/>
    </row>
    <row r="4273" spans="1:1" s="226" customFormat="1" ht="14.25">
      <c r="A4273" s="222"/>
    </row>
    <row r="4274" spans="1:1" s="226" customFormat="1" ht="14.25">
      <c r="A4274" s="222"/>
    </row>
    <row r="4275" spans="1:1" s="226" customFormat="1" ht="14.25">
      <c r="A4275" s="222"/>
    </row>
    <row r="4276" spans="1:1" s="226" customFormat="1" ht="14.25">
      <c r="A4276" s="222"/>
    </row>
    <row r="4277" spans="1:1" s="226" customFormat="1" ht="14.25">
      <c r="A4277" s="222"/>
    </row>
    <row r="4278" spans="1:1" s="226" customFormat="1" ht="14.25">
      <c r="A4278" s="222"/>
    </row>
    <row r="4279" spans="1:1" s="226" customFormat="1" ht="14.25">
      <c r="A4279" s="222"/>
    </row>
    <row r="4280" spans="1:1" s="226" customFormat="1" ht="14.25">
      <c r="A4280" s="222"/>
    </row>
    <row r="4281" spans="1:1" s="226" customFormat="1" ht="14.25">
      <c r="A4281" s="222"/>
    </row>
    <row r="4282" spans="1:1" s="226" customFormat="1" ht="14.25">
      <c r="A4282" s="222"/>
    </row>
    <row r="4283" spans="1:1" s="226" customFormat="1" ht="14.25">
      <c r="A4283" s="222"/>
    </row>
    <row r="4284" spans="1:1" s="226" customFormat="1" ht="14.25">
      <c r="A4284" s="222"/>
    </row>
    <row r="4285" spans="1:1" s="226" customFormat="1" ht="14.25">
      <c r="A4285" s="222"/>
    </row>
    <row r="4286" spans="1:1" s="226" customFormat="1" ht="14.25">
      <c r="A4286" s="222"/>
    </row>
    <row r="4287" spans="1:1" s="226" customFormat="1" ht="14.25">
      <c r="A4287" s="222"/>
    </row>
    <row r="4288" spans="1:1" s="226" customFormat="1" ht="14.25">
      <c r="A4288" s="222"/>
    </row>
    <row r="4289" spans="1:14" s="226" customFormat="1" ht="14.25">
      <c r="A4289" s="222"/>
    </row>
    <row r="4290" spans="1:14" s="226" customFormat="1" ht="14.25">
      <c r="A4290" s="222"/>
    </row>
    <row r="4291" spans="1:14" s="226" customFormat="1" ht="14.25">
      <c r="A4291" s="222"/>
    </row>
    <row r="4292" spans="1:14" s="226" customFormat="1" ht="14.25">
      <c r="A4292" s="222"/>
    </row>
    <row r="4293" spans="1:14" s="226" customFormat="1" ht="14.25">
      <c r="A4293" s="222"/>
    </row>
    <row r="4294" spans="1:14" s="226" customFormat="1" ht="14.25">
      <c r="A4294" s="222"/>
    </row>
    <row r="4295" spans="1:14" s="226" customFormat="1" ht="14.25">
      <c r="A4295" s="222"/>
      <c r="N4295" s="226" t="s">
        <v>243</v>
      </c>
    </row>
    <row r="4296" spans="1:14" s="226" customFormat="1" ht="14.25">
      <c r="A4296" s="222"/>
    </row>
    <row r="4297" spans="1:14" s="226" customFormat="1" ht="14.25">
      <c r="A4297" s="222"/>
    </row>
    <row r="4298" spans="1:14" s="226" customFormat="1" ht="14.25">
      <c r="A4298" s="222"/>
    </row>
    <row r="4299" spans="1:14" s="226" customFormat="1" ht="14.25">
      <c r="A4299" s="222"/>
    </row>
    <row r="4300" spans="1:14" s="226" customFormat="1" ht="14.25">
      <c r="A4300" s="222"/>
    </row>
    <row r="4301" spans="1:14" s="226" customFormat="1" ht="14.25">
      <c r="A4301" s="222"/>
    </row>
    <row r="4302" spans="1:14" s="226" customFormat="1" ht="14.25">
      <c r="A4302" s="222"/>
    </row>
    <row r="4303" spans="1:14" s="226" customFormat="1" ht="14.25">
      <c r="A4303" s="222"/>
    </row>
    <row r="4304" spans="1:14" s="226" customFormat="1" ht="14.25">
      <c r="A4304" s="222"/>
    </row>
    <row r="4305" spans="1:1" s="226" customFormat="1" ht="14.25">
      <c r="A4305" s="222"/>
    </row>
    <row r="4306" spans="1:1" s="226" customFormat="1" ht="14.25">
      <c r="A4306" s="222"/>
    </row>
    <row r="4307" spans="1:1" s="226" customFormat="1" ht="14.25">
      <c r="A4307" s="222"/>
    </row>
    <row r="4308" spans="1:1" s="226" customFormat="1" ht="14.25">
      <c r="A4308" s="222"/>
    </row>
    <row r="4309" spans="1:1" s="226" customFormat="1" ht="14.25">
      <c r="A4309" s="222"/>
    </row>
    <row r="4310" spans="1:1" s="226" customFormat="1" ht="14.25">
      <c r="A4310" s="222"/>
    </row>
    <row r="4311" spans="1:1" s="226" customFormat="1" ht="14.25">
      <c r="A4311" s="222"/>
    </row>
    <row r="4312" spans="1:1" s="226" customFormat="1" ht="14.25">
      <c r="A4312" s="222"/>
    </row>
    <row r="4313" spans="1:1" s="226" customFormat="1" ht="14.25">
      <c r="A4313" s="222"/>
    </row>
    <row r="4314" spans="1:1" s="226" customFormat="1" ht="14.25">
      <c r="A4314" s="222"/>
    </row>
    <row r="4315" spans="1:1" s="226" customFormat="1" ht="14.25">
      <c r="A4315" s="222"/>
    </row>
    <row r="4316" spans="1:1" s="226" customFormat="1" ht="14.25">
      <c r="A4316" s="222"/>
    </row>
    <row r="4317" spans="1:1" s="226" customFormat="1" ht="14.25">
      <c r="A4317" s="222"/>
    </row>
    <row r="4318" spans="1:1" s="226" customFormat="1" ht="14.25">
      <c r="A4318" s="222"/>
    </row>
    <row r="4319" spans="1:1" s="226" customFormat="1" ht="14.25">
      <c r="A4319" s="222"/>
    </row>
    <row r="4320" spans="1:1" s="226" customFormat="1" ht="14.25">
      <c r="A4320" s="222"/>
    </row>
    <row r="4321" spans="1:1" s="226" customFormat="1" ht="14.25">
      <c r="A4321" s="222"/>
    </row>
    <row r="4322" spans="1:1" s="226" customFormat="1" ht="14.25">
      <c r="A4322" s="222"/>
    </row>
    <row r="4323" spans="1:1" s="226" customFormat="1" ht="14.25">
      <c r="A4323" s="222"/>
    </row>
    <row r="4324" spans="1:1" s="226" customFormat="1" ht="14.25">
      <c r="A4324" s="222"/>
    </row>
    <row r="4325" spans="1:1" s="226" customFormat="1" ht="14.25">
      <c r="A4325" s="222"/>
    </row>
    <row r="4326" spans="1:1" s="226" customFormat="1" ht="14.25">
      <c r="A4326" s="222"/>
    </row>
    <row r="4327" spans="1:1" s="226" customFormat="1" ht="14.25">
      <c r="A4327" s="222"/>
    </row>
    <row r="4328" spans="1:1" s="226" customFormat="1" ht="14.25">
      <c r="A4328" s="222"/>
    </row>
    <row r="4329" spans="1:1" s="226" customFormat="1" ht="14.25">
      <c r="A4329" s="222"/>
    </row>
    <row r="4330" spans="1:1" s="226" customFormat="1" ht="14.25">
      <c r="A4330" s="222"/>
    </row>
    <row r="4331" spans="1:1" s="226" customFormat="1" ht="14.25">
      <c r="A4331" s="222"/>
    </row>
    <row r="4332" spans="1:1" s="226" customFormat="1" ht="14.25">
      <c r="A4332" s="222"/>
    </row>
    <row r="4333" spans="1:1" s="226" customFormat="1" ht="14.25">
      <c r="A4333" s="222"/>
    </row>
    <row r="4334" spans="1:1" s="226" customFormat="1" ht="14.25">
      <c r="A4334" s="222"/>
    </row>
    <row r="4335" spans="1:1" s="226" customFormat="1" ht="14.25">
      <c r="A4335" s="222"/>
    </row>
    <row r="4336" spans="1:1" s="226" customFormat="1" ht="14.25">
      <c r="A4336" s="222"/>
    </row>
    <row r="4337" spans="1:1" s="226" customFormat="1" ht="14.25">
      <c r="A4337" s="222"/>
    </row>
    <row r="4338" spans="1:1" s="226" customFormat="1" ht="14.25">
      <c r="A4338" s="222"/>
    </row>
    <row r="4339" spans="1:1" s="226" customFormat="1" ht="14.25">
      <c r="A4339" s="222"/>
    </row>
    <row r="4340" spans="1:1" s="226" customFormat="1" ht="14.25">
      <c r="A4340" s="222"/>
    </row>
    <row r="4341" spans="1:1" s="226" customFormat="1" ht="14.25">
      <c r="A4341" s="222"/>
    </row>
    <row r="4342" spans="1:1" s="226" customFormat="1" ht="14.25">
      <c r="A4342" s="222"/>
    </row>
    <row r="4343" spans="1:1" s="226" customFormat="1" ht="14.25">
      <c r="A4343" s="222"/>
    </row>
    <row r="4344" spans="1:1" s="226" customFormat="1" ht="14.25">
      <c r="A4344" s="222"/>
    </row>
    <row r="4345" spans="1:1" s="226" customFormat="1" ht="14.25">
      <c r="A4345" s="222"/>
    </row>
    <row r="4346" spans="1:1" s="226" customFormat="1" ht="14.25">
      <c r="A4346" s="222"/>
    </row>
    <row r="4347" spans="1:1" s="226" customFormat="1" ht="14.25">
      <c r="A4347" s="222"/>
    </row>
    <row r="4348" spans="1:1" s="226" customFormat="1" ht="14.25">
      <c r="A4348" s="222"/>
    </row>
    <row r="4349" spans="1:1" s="226" customFormat="1" ht="14.25">
      <c r="A4349" s="222"/>
    </row>
    <row r="4350" spans="1:1" s="226" customFormat="1" ht="14.25">
      <c r="A4350" s="222"/>
    </row>
    <row r="4351" spans="1:1" s="226" customFormat="1" ht="14.25">
      <c r="A4351" s="222"/>
    </row>
    <row r="4352" spans="1:1" s="226" customFormat="1" ht="14.25">
      <c r="A4352" s="222"/>
    </row>
    <row r="4353" spans="1:1" s="226" customFormat="1" ht="14.25">
      <c r="A4353" s="222"/>
    </row>
    <row r="4354" spans="1:1" s="226" customFormat="1" ht="14.25">
      <c r="A4354" s="222"/>
    </row>
    <row r="4355" spans="1:1" s="226" customFormat="1" ht="14.25">
      <c r="A4355" s="222"/>
    </row>
    <row r="4356" spans="1:1" s="226" customFormat="1" ht="14.25">
      <c r="A4356" s="222"/>
    </row>
    <row r="4357" spans="1:1" s="226" customFormat="1" ht="14.25">
      <c r="A4357" s="222"/>
    </row>
    <row r="4358" spans="1:1" s="226" customFormat="1" ht="14.25">
      <c r="A4358" s="222"/>
    </row>
    <row r="4359" spans="1:1" s="226" customFormat="1" ht="14.25">
      <c r="A4359" s="222"/>
    </row>
    <row r="4360" spans="1:1" s="226" customFormat="1" ht="14.25">
      <c r="A4360" s="222"/>
    </row>
    <row r="4361" spans="1:1" s="226" customFormat="1" ht="14.25">
      <c r="A4361" s="222"/>
    </row>
    <row r="4362" spans="1:1" s="226" customFormat="1" ht="14.25">
      <c r="A4362" s="222"/>
    </row>
    <row r="4363" spans="1:1" s="226" customFormat="1" ht="14.25">
      <c r="A4363" s="222"/>
    </row>
    <row r="4364" spans="1:1" s="226" customFormat="1" ht="14.25">
      <c r="A4364" s="222"/>
    </row>
    <row r="4365" spans="1:1" s="226" customFormat="1" ht="14.25">
      <c r="A4365" s="222"/>
    </row>
    <row r="4366" spans="1:1" s="226" customFormat="1" ht="14.25">
      <c r="A4366" s="222"/>
    </row>
    <row r="4367" spans="1:1" s="226" customFormat="1" ht="14.25">
      <c r="A4367" s="222"/>
    </row>
    <row r="4368" spans="1:1" s="226" customFormat="1" ht="14.25">
      <c r="A4368" s="222"/>
    </row>
    <row r="4369" spans="1:1" s="226" customFormat="1" ht="14.25">
      <c r="A4369" s="222"/>
    </row>
    <row r="4370" spans="1:1" s="226" customFormat="1" ht="14.25">
      <c r="A4370" s="222"/>
    </row>
    <row r="4371" spans="1:1" s="226" customFormat="1" ht="14.25">
      <c r="A4371" s="222"/>
    </row>
    <row r="4372" spans="1:1" s="226" customFormat="1" ht="14.25">
      <c r="A4372" s="222"/>
    </row>
    <row r="4373" spans="1:1" s="226" customFormat="1" ht="14.25">
      <c r="A4373" s="222"/>
    </row>
    <row r="4374" spans="1:1" s="226" customFormat="1" ht="14.25">
      <c r="A4374" s="222"/>
    </row>
    <row r="4375" spans="1:1" s="226" customFormat="1" ht="14.25">
      <c r="A4375" s="222"/>
    </row>
    <row r="4376" spans="1:1" s="226" customFormat="1" ht="14.25">
      <c r="A4376" s="222"/>
    </row>
    <row r="4377" spans="1:1" s="226" customFormat="1" ht="14.25">
      <c r="A4377" s="222"/>
    </row>
    <row r="4378" spans="1:1" s="226" customFormat="1" ht="14.25">
      <c r="A4378" s="222"/>
    </row>
    <row r="4379" spans="1:1" s="226" customFormat="1" ht="14.25">
      <c r="A4379" s="222"/>
    </row>
    <row r="4380" spans="1:1" s="226" customFormat="1" ht="14.25">
      <c r="A4380" s="222"/>
    </row>
    <row r="4381" spans="1:1" s="226" customFormat="1" ht="14.25">
      <c r="A4381" s="222"/>
    </row>
    <row r="4382" spans="1:1" s="226" customFormat="1" ht="14.25">
      <c r="A4382" s="222"/>
    </row>
    <row r="4383" spans="1:1" s="226" customFormat="1" ht="14.25">
      <c r="A4383" s="222"/>
    </row>
    <row r="4384" spans="1:1" s="226" customFormat="1" ht="14.25">
      <c r="A4384" s="222"/>
    </row>
    <row r="4385" spans="1:1" s="226" customFormat="1" ht="14.25">
      <c r="A4385" s="222"/>
    </row>
    <row r="4386" spans="1:1" s="226" customFormat="1" ht="14.25">
      <c r="A4386" s="222"/>
    </row>
    <row r="4387" spans="1:1" s="226" customFormat="1" ht="14.25">
      <c r="A4387" s="222"/>
    </row>
    <row r="4388" spans="1:1" s="226" customFormat="1" ht="14.25">
      <c r="A4388" s="222"/>
    </row>
    <row r="4389" spans="1:1" s="226" customFormat="1" ht="14.25">
      <c r="A4389" s="222"/>
    </row>
    <row r="4390" spans="1:1" s="226" customFormat="1" ht="14.25">
      <c r="A4390" s="222"/>
    </row>
    <row r="4391" spans="1:1" s="226" customFormat="1" ht="14.25">
      <c r="A4391" s="222"/>
    </row>
    <row r="4392" spans="1:1" s="226" customFormat="1" ht="14.25">
      <c r="A4392" s="222"/>
    </row>
    <row r="4393" spans="1:1" s="226" customFormat="1" ht="14.25">
      <c r="A4393" s="222"/>
    </row>
    <row r="4394" spans="1:1" s="226" customFormat="1" ht="14.25">
      <c r="A4394" s="222"/>
    </row>
    <row r="4395" spans="1:1" s="226" customFormat="1" ht="14.25">
      <c r="A4395" s="222"/>
    </row>
    <row r="4396" spans="1:1" s="226" customFormat="1" ht="14.25">
      <c r="A4396" s="222"/>
    </row>
    <row r="4397" spans="1:1" s="226" customFormat="1" ht="14.25">
      <c r="A4397" s="222"/>
    </row>
    <row r="4398" spans="1:1" s="226" customFormat="1" ht="14.25">
      <c r="A4398" s="222"/>
    </row>
    <row r="4399" spans="1:1" s="226" customFormat="1" ht="14.25">
      <c r="A4399" s="222"/>
    </row>
    <row r="4400" spans="1:1" s="226" customFormat="1" ht="14.25">
      <c r="A4400" s="222"/>
    </row>
    <row r="4401" spans="1:1" s="226" customFormat="1" ht="14.25">
      <c r="A4401" s="222"/>
    </row>
    <row r="4402" spans="1:1" s="226" customFormat="1" ht="14.25">
      <c r="A4402" s="222"/>
    </row>
    <row r="4403" spans="1:1" s="226" customFormat="1" ht="14.25">
      <c r="A4403" s="222"/>
    </row>
    <row r="4404" spans="1:1" s="226" customFormat="1" ht="14.25">
      <c r="A4404" s="222"/>
    </row>
    <row r="4405" spans="1:1" s="226" customFormat="1" ht="14.25">
      <c r="A4405" s="222"/>
    </row>
    <row r="4406" spans="1:1" s="226" customFormat="1" ht="14.25">
      <c r="A4406" s="222"/>
    </row>
    <row r="4407" spans="1:1" s="226" customFormat="1" ht="14.25">
      <c r="A4407" s="222"/>
    </row>
    <row r="4408" spans="1:1" s="226" customFormat="1" ht="14.25">
      <c r="A4408" s="222"/>
    </row>
    <row r="4409" spans="1:1" s="226" customFormat="1" ht="14.25">
      <c r="A4409" s="222"/>
    </row>
    <row r="4410" spans="1:1" s="226" customFormat="1" ht="14.25">
      <c r="A4410" s="222"/>
    </row>
    <row r="4411" spans="1:1" s="226" customFormat="1" ht="14.25">
      <c r="A4411" s="222"/>
    </row>
    <row r="4412" spans="1:1" s="226" customFormat="1" ht="14.25">
      <c r="A4412" s="222"/>
    </row>
    <row r="4413" spans="1:1" s="226" customFormat="1" ht="14.25">
      <c r="A4413" s="222"/>
    </row>
    <row r="4414" spans="1:1" s="226" customFormat="1" ht="14.25">
      <c r="A4414" s="222"/>
    </row>
    <row r="4415" spans="1:1" s="226" customFormat="1" ht="14.25">
      <c r="A4415" s="222"/>
    </row>
    <row r="4416" spans="1:1" s="226" customFormat="1" ht="14.25">
      <c r="A4416" s="222"/>
    </row>
    <row r="4417" spans="1:1" s="226" customFormat="1" ht="14.25">
      <c r="A4417" s="222"/>
    </row>
    <row r="4418" spans="1:1" s="226" customFormat="1" ht="14.25">
      <c r="A4418" s="222"/>
    </row>
    <row r="4419" spans="1:1" s="226" customFormat="1" ht="14.25">
      <c r="A4419" s="222"/>
    </row>
    <row r="4420" spans="1:1" s="226" customFormat="1" ht="14.25">
      <c r="A4420" s="222"/>
    </row>
    <row r="4421" spans="1:1" s="226" customFormat="1" ht="14.25">
      <c r="A4421" s="222"/>
    </row>
    <row r="4422" spans="1:1" s="226" customFormat="1" ht="14.25">
      <c r="A4422" s="222"/>
    </row>
    <row r="4423" spans="1:1" s="226" customFormat="1" ht="14.25">
      <c r="A4423" s="222"/>
    </row>
    <row r="4424" spans="1:1" s="226" customFormat="1" ht="14.25">
      <c r="A4424" s="222"/>
    </row>
    <row r="4425" spans="1:1" s="226" customFormat="1" ht="14.25">
      <c r="A4425" s="222"/>
    </row>
    <row r="4426" spans="1:1" s="226" customFormat="1" ht="14.25">
      <c r="A4426" s="222"/>
    </row>
    <row r="4427" spans="1:1" s="226" customFormat="1" ht="14.25">
      <c r="A4427" s="222"/>
    </row>
    <row r="4428" spans="1:1" s="226" customFormat="1" ht="14.25">
      <c r="A4428" s="222"/>
    </row>
    <row r="4429" spans="1:1" s="226" customFormat="1" ht="14.25">
      <c r="A4429" s="222"/>
    </row>
    <row r="4430" spans="1:1" s="226" customFormat="1" ht="14.25">
      <c r="A4430" s="222"/>
    </row>
    <row r="4431" spans="1:1" s="226" customFormat="1" ht="14.25">
      <c r="A4431" s="222"/>
    </row>
    <row r="4432" spans="1:1" s="226" customFormat="1" ht="14.25">
      <c r="A4432" s="222"/>
    </row>
    <row r="4433" spans="1:1" s="226" customFormat="1" ht="14.25">
      <c r="A4433" s="222"/>
    </row>
    <row r="4434" spans="1:1" s="226" customFormat="1" ht="14.25">
      <c r="A4434" s="222"/>
    </row>
    <row r="4435" spans="1:1" s="226" customFormat="1" ht="14.25">
      <c r="A4435" s="222"/>
    </row>
    <row r="4436" spans="1:1" s="226" customFormat="1" ht="14.25">
      <c r="A4436" s="222"/>
    </row>
    <row r="4437" spans="1:1" s="226" customFormat="1" ht="14.25">
      <c r="A4437" s="222"/>
    </row>
    <row r="4438" spans="1:1" s="226" customFormat="1" ht="14.25">
      <c r="A4438" s="222"/>
    </row>
    <row r="4439" spans="1:1" s="226" customFormat="1" ht="14.25">
      <c r="A4439" s="222"/>
    </row>
    <row r="4440" spans="1:1" s="226" customFormat="1" ht="14.25">
      <c r="A4440" s="222"/>
    </row>
    <row r="4441" spans="1:1" s="226" customFormat="1" ht="14.25">
      <c r="A4441" s="222"/>
    </row>
    <row r="4442" spans="1:1" s="226" customFormat="1" ht="14.25">
      <c r="A4442" s="222"/>
    </row>
    <row r="4443" spans="1:1" s="226" customFormat="1" ht="14.25">
      <c r="A4443" s="222"/>
    </row>
    <row r="4444" spans="1:1" s="226" customFormat="1" ht="14.25">
      <c r="A4444" s="222"/>
    </row>
    <row r="4445" spans="1:1" s="226" customFormat="1" ht="14.25">
      <c r="A4445" s="222"/>
    </row>
    <row r="4446" spans="1:1" s="226" customFormat="1" ht="14.25">
      <c r="A4446" s="222"/>
    </row>
    <row r="4447" spans="1:1" s="226" customFormat="1" ht="14.25">
      <c r="A4447" s="222"/>
    </row>
    <row r="4448" spans="1:1" s="226" customFormat="1" ht="14.25">
      <c r="A4448" s="222"/>
    </row>
    <row r="4449" spans="1:1" s="226" customFormat="1" ht="14.25">
      <c r="A4449" s="222"/>
    </row>
    <row r="4450" spans="1:1" s="226" customFormat="1" ht="14.25">
      <c r="A4450" s="222"/>
    </row>
    <row r="4451" spans="1:1" s="226" customFormat="1" ht="14.25">
      <c r="A4451" s="222"/>
    </row>
    <row r="4452" spans="1:1" s="226" customFormat="1" ht="14.25">
      <c r="A4452" s="222"/>
    </row>
    <row r="4453" spans="1:1" s="226" customFormat="1" ht="14.25">
      <c r="A4453" s="222"/>
    </row>
    <row r="4454" spans="1:1" s="226" customFormat="1" ht="14.25">
      <c r="A4454" s="222"/>
    </row>
    <row r="4455" spans="1:1" s="226" customFormat="1" ht="14.25">
      <c r="A4455" s="222"/>
    </row>
    <row r="4456" spans="1:1" s="226" customFormat="1" ht="14.25">
      <c r="A4456" s="222"/>
    </row>
    <row r="4457" spans="1:1" s="226" customFormat="1" ht="14.25">
      <c r="A4457" s="222"/>
    </row>
    <row r="4458" spans="1:1" s="226" customFormat="1" ht="14.25">
      <c r="A4458" s="222"/>
    </row>
    <row r="4459" spans="1:1" s="226" customFormat="1" ht="14.25">
      <c r="A4459" s="222"/>
    </row>
    <row r="4460" spans="1:1" s="226" customFormat="1" ht="14.25">
      <c r="A4460" s="222"/>
    </row>
    <row r="4461" spans="1:1" s="226" customFormat="1" ht="14.25">
      <c r="A4461" s="222"/>
    </row>
    <row r="4462" spans="1:1" s="226" customFormat="1" ht="14.25">
      <c r="A4462" s="222"/>
    </row>
    <row r="4463" spans="1:1" s="226" customFormat="1" ht="14.25">
      <c r="A4463" s="222"/>
    </row>
    <row r="4464" spans="1:1" s="226" customFormat="1" ht="14.25">
      <c r="A4464" s="222"/>
    </row>
    <row r="4465" spans="1:1" s="226" customFormat="1" ht="14.25">
      <c r="A4465" s="222"/>
    </row>
    <row r="4466" spans="1:1" s="226" customFormat="1" ht="14.25">
      <c r="A4466" s="222"/>
    </row>
    <row r="4467" spans="1:1" s="226" customFormat="1" ht="14.25">
      <c r="A4467" s="222"/>
    </row>
    <row r="4468" spans="1:1" s="226" customFormat="1" ht="14.25">
      <c r="A4468" s="222"/>
    </row>
    <row r="4469" spans="1:1" s="226" customFormat="1" ht="14.25">
      <c r="A4469" s="222"/>
    </row>
    <row r="4470" spans="1:1" s="226" customFormat="1" ht="14.25">
      <c r="A4470" s="222"/>
    </row>
    <row r="4471" spans="1:1" s="226" customFormat="1" ht="14.25">
      <c r="A4471" s="222"/>
    </row>
    <row r="4472" spans="1:1" s="226" customFormat="1" ht="14.25">
      <c r="A4472" s="222"/>
    </row>
    <row r="4473" spans="1:1" s="226" customFormat="1" ht="14.25">
      <c r="A4473" s="222"/>
    </row>
    <row r="4474" spans="1:1" s="226" customFormat="1" ht="14.25">
      <c r="A4474" s="222"/>
    </row>
    <row r="4475" spans="1:1" s="226" customFormat="1" ht="14.25">
      <c r="A4475" s="222"/>
    </row>
    <row r="4476" spans="1:1" s="226" customFormat="1" ht="14.25">
      <c r="A4476" s="222"/>
    </row>
    <row r="4477" spans="1:1" s="226" customFormat="1" ht="14.25">
      <c r="A4477" s="222"/>
    </row>
    <row r="4478" spans="1:1" s="226" customFormat="1" ht="14.25">
      <c r="A4478" s="222"/>
    </row>
    <row r="4479" spans="1:1" s="226" customFormat="1" ht="14.25">
      <c r="A4479" s="222"/>
    </row>
    <row r="4480" spans="1:1" s="226" customFormat="1" ht="14.25">
      <c r="A4480" s="222"/>
    </row>
    <row r="4481" spans="1:1" s="226" customFormat="1" ht="14.25">
      <c r="A4481" s="222"/>
    </row>
    <row r="4482" spans="1:1" s="226" customFormat="1" ht="14.25">
      <c r="A4482" s="222"/>
    </row>
    <row r="4483" spans="1:1" s="226" customFormat="1" ht="14.25">
      <c r="A4483" s="222"/>
    </row>
    <row r="4484" spans="1:1" s="226" customFormat="1" ht="14.25">
      <c r="A4484" s="222"/>
    </row>
    <row r="4485" spans="1:1" s="226" customFormat="1" ht="14.25">
      <c r="A4485" s="222"/>
    </row>
    <row r="4486" spans="1:1" s="226" customFormat="1" ht="14.25">
      <c r="A4486" s="222"/>
    </row>
    <row r="4487" spans="1:1" s="226" customFormat="1" ht="14.25">
      <c r="A4487" s="222"/>
    </row>
    <row r="4488" spans="1:1" s="226" customFormat="1" ht="14.25">
      <c r="A4488" s="222"/>
    </row>
    <row r="4489" spans="1:1" s="226" customFormat="1" ht="14.25">
      <c r="A4489" s="222"/>
    </row>
    <row r="4490" spans="1:1" s="226" customFormat="1" ht="14.25">
      <c r="A4490" s="222"/>
    </row>
    <row r="4491" spans="1:1" s="226" customFormat="1" ht="14.25">
      <c r="A4491" s="222"/>
    </row>
    <row r="4492" spans="1:1" s="226" customFormat="1" ht="14.25">
      <c r="A4492" s="222"/>
    </row>
    <row r="4493" spans="1:1" s="226" customFormat="1" ht="14.25">
      <c r="A4493" s="222"/>
    </row>
    <row r="4494" spans="1:1" s="226" customFormat="1" ht="14.25">
      <c r="A4494" s="222"/>
    </row>
    <row r="4495" spans="1:1" s="226" customFormat="1" ht="14.25">
      <c r="A4495" s="222"/>
    </row>
    <row r="4496" spans="1:1" s="226" customFormat="1" ht="14.25">
      <c r="A4496" s="222"/>
    </row>
    <row r="4497" spans="1:1" s="226" customFormat="1" ht="14.25">
      <c r="A4497" s="222"/>
    </row>
    <row r="4498" spans="1:1" s="226" customFormat="1" ht="14.25">
      <c r="A4498" s="222"/>
    </row>
    <row r="4499" spans="1:1" s="226" customFormat="1" ht="14.25">
      <c r="A4499" s="222"/>
    </row>
    <row r="4500" spans="1:1" s="226" customFormat="1" ht="14.25">
      <c r="A4500" s="222"/>
    </row>
    <row r="4501" spans="1:1" s="226" customFormat="1" ht="14.25">
      <c r="A4501" s="222"/>
    </row>
    <row r="4502" spans="1:1" s="226" customFormat="1" ht="14.25">
      <c r="A4502" s="222"/>
    </row>
    <row r="4503" spans="1:1" s="226" customFormat="1" ht="14.25">
      <c r="A4503" s="222"/>
    </row>
    <row r="4504" spans="1:1" s="226" customFormat="1" ht="14.25">
      <c r="A4504" s="222"/>
    </row>
    <row r="4505" spans="1:1" s="226" customFormat="1" ht="14.25">
      <c r="A4505" s="222"/>
    </row>
    <row r="4506" spans="1:1" s="226" customFormat="1" ht="14.25">
      <c r="A4506" s="222"/>
    </row>
    <row r="4507" spans="1:1" s="226" customFormat="1" ht="14.25">
      <c r="A4507" s="222"/>
    </row>
    <row r="4508" spans="1:1" s="226" customFormat="1" ht="14.25">
      <c r="A4508" s="222"/>
    </row>
    <row r="4509" spans="1:1" s="226" customFormat="1" ht="14.25">
      <c r="A4509" s="222"/>
    </row>
    <row r="4510" spans="1:1" s="226" customFormat="1" ht="14.25">
      <c r="A4510" s="222"/>
    </row>
    <row r="4511" spans="1:1" s="226" customFormat="1" ht="14.25">
      <c r="A4511" s="222"/>
    </row>
    <row r="4512" spans="1:1" s="226" customFormat="1" ht="14.25">
      <c r="A4512" s="222"/>
    </row>
    <row r="4513" spans="1:1" s="226" customFormat="1" ht="14.25">
      <c r="A4513" s="222"/>
    </row>
    <row r="4514" spans="1:1" s="226" customFormat="1" ht="14.25">
      <c r="A4514" s="222"/>
    </row>
    <row r="4515" spans="1:1" s="226" customFormat="1" ht="14.25">
      <c r="A4515" s="222"/>
    </row>
    <row r="4516" spans="1:1" s="226" customFormat="1" ht="14.25">
      <c r="A4516" s="222"/>
    </row>
    <row r="4517" spans="1:1" s="226" customFormat="1" ht="14.25">
      <c r="A4517" s="222"/>
    </row>
    <row r="4518" spans="1:1" s="226" customFormat="1" ht="14.25">
      <c r="A4518" s="222"/>
    </row>
    <row r="4519" spans="1:1" s="226" customFormat="1" ht="14.25">
      <c r="A4519" s="222"/>
    </row>
    <row r="4520" spans="1:1" s="226" customFormat="1" ht="14.25">
      <c r="A4520" s="222"/>
    </row>
    <row r="4521" spans="1:1" s="226" customFormat="1" ht="14.25">
      <c r="A4521" s="222"/>
    </row>
    <row r="4522" spans="1:1" s="226" customFormat="1" ht="14.25">
      <c r="A4522" s="222"/>
    </row>
    <row r="4523" spans="1:1" s="226" customFormat="1" ht="14.25">
      <c r="A4523" s="222"/>
    </row>
    <row r="4524" spans="1:1" s="226" customFormat="1" ht="14.25">
      <c r="A4524" s="222"/>
    </row>
    <row r="4525" spans="1:1" s="226" customFormat="1" ht="14.25">
      <c r="A4525" s="222"/>
    </row>
    <row r="4526" spans="1:1" s="226" customFormat="1" ht="14.25">
      <c r="A4526" s="222"/>
    </row>
    <row r="4527" spans="1:1" s="226" customFormat="1" ht="14.25">
      <c r="A4527" s="222"/>
    </row>
    <row r="4528" spans="1:1" s="226" customFormat="1" ht="14.25">
      <c r="A4528" s="222"/>
    </row>
    <row r="4529" spans="1:1" s="226" customFormat="1" ht="14.25">
      <c r="A4529" s="222"/>
    </row>
    <row r="4530" spans="1:1" s="226" customFormat="1" ht="14.25">
      <c r="A4530" s="222"/>
    </row>
    <row r="4531" spans="1:1" s="226" customFormat="1" ht="14.25">
      <c r="A4531" s="222"/>
    </row>
    <row r="4532" spans="1:1" s="226" customFormat="1" ht="14.25">
      <c r="A4532" s="222"/>
    </row>
    <row r="4533" spans="1:1" s="226" customFormat="1" ht="14.25">
      <c r="A4533" s="222"/>
    </row>
    <row r="4534" spans="1:1" s="226" customFormat="1" ht="14.25">
      <c r="A4534" s="222"/>
    </row>
    <row r="4535" spans="1:1" s="226" customFormat="1" ht="14.25">
      <c r="A4535" s="222"/>
    </row>
    <row r="4536" spans="1:1" s="226" customFormat="1" ht="14.25">
      <c r="A4536" s="222"/>
    </row>
    <row r="4537" spans="1:1" s="226" customFormat="1" ht="14.25">
      <c r="A4537" s="222"/>
    </row>
    <row r="4538" spans="1:1" s="226" customFormat="1" ht="14.25">
      <c r="A4538" s="222"/>
    </row>
    <row r="4539" spans="1:1" s="226" customFormat="1" ht="14.25">
      <c r="A4539" s="222"/>
    </row>
    <row r="4540" spans="1:1" s="226" customFormat="1" ht="14.25">
      <c r="A4540" s="222"/>
    </row>
    <row r="4541" spans="1:1" s="226" customFormat="1" ht="14.25">
      <c r="A4541" s="222"/>
    </row>
    <row r="4542" spans="1:1" s="226" customFormat="1" ht="14.25">
      <c r="A4542" s="222"/>
    </row>
    <row r="4543" spans="1:1" s="226" customFormat="1" ht="14.25">
      <c r="A4543" s="222"/>
    </row>
    <row r="4544" spans="1:1" s="226" customFormat="1" ht="14.25">
      <c r="A4544" s="222"/>
    </row>
    <row r="4545" spans="1:1" s="226" customFormat="1" ht="14.25">
      <c r="A4545" s="222"/>
    </row>
    <row r="4546" spans="1:1" s="226" customFormat="1" ht="14.25">
      <c r="A4546" s="222"/>
    </row>
    <row r="4547" spans="1:1" s="226" customFormat="1" ht="14.25">
      <c r="A4547" s="222"/>
    </row>
    <row r="4548" spans="1:1" s="226" customFormat="1" ht="14.25">
      <c r="A4548" s="222"/>
    </row>
    <row r="4549" spans="1:1" s="226" customFormat="1" ht="14.25">
      <c r="A4549" s="222"/>
    </row>
    <row r="4550" spans="1:1" s="226" customFormat="1" ht="14.25">
      <c r="A4550" s="222"/>
    </row>
    <row r="4551" spans="1:1" s="226" customFormat="1" ht="14.25">
      <c r="A4551" s="222"/>
    </row>
    <row r="4552" spans="1:1" s="226" customFormat="1" ht="14.25">
      <c r="A4552" s="222"/>
    </row>
    <row r="4553" spans="1:1" s="226" customFormat="1" ht="14.25">
      <c r="A4553" s="222"/>
    </row>
    <row r="4554" spans="1:1" s="226" customFormat="1" ht="14.25">
      <c r="A4554" s="222"/>
    </row>
    <row r="4555" spans="1:1" s="226" customFormat="1" ht="14.25">
      <c r="A4555" s="222"/>
    </row>
    <row r="4556" spans="1:1" s="226" customFormat="1" ht="14.25">
      <c r="A4556" s="222"/>
    </row>
    <row r="4557" spans="1:1" s="226" customFormat="1" ht="14.25">
      <c r="A4557" s="222"/>
    </row>
    <row r="4558" spans="1:1" s="226" customFormat="1" ht="14.25">
      <c r="A4558" s="222"/>
    </row>
    <row r="4559" spans="1:1" s="226" customFormat="1" ht="14.25">
      <c r="A4559" s="222"/>
    </row>
    <row r="4560" spans="1:1" s="226" customFormat="1" ht="14.25">
      <c r="A4560" s="222"/>
    </row>
    <row r="4561" spans="1:1" s="226" customFormat="1" ht="14.25">
      <c r="A4561" s="222"/>
    </row>
    <row r="4562" spans="1:1" s="226" customFormat="1" ht="14.25">
      <c r="A4562" s="222"/>
    </row>
    <row r="4563" spans="1:1" s="226" customFormat="1" ht="14.25">
      <c r="A4563" s="222"/>
    </row>
    <row r="4564" spans="1:1" s="226" customFormat="1" ht="14.25">
      <c r="A4564" s="222"/>
    </row>
    <row r="4565" spans="1:1" s="226" customFormat="1" ht="14.25">
      <c r="A4565" s="222"/>
    </row>
    <row r="4566" spans="1:1" s="226" customFormat="1" ht="14.25">
      <c r="A4566" s="222"/>
    </row>
    <row r="4567" spans="1:1" s="226" customFormat="1" ht="14.25">
      <c r="A4567" s="222"/>
    </row>
    <row r="4568" spans="1:1" s="226" customFormat="1" ht="14.25">
      <c r="A4568" s="222"/>
    </row>
    <row r="4569" spans="1:1" s="226" customFormat="1" ht="14.25">
      <c r="A4569" s="222"/>
    </row>
    <row r="4570" spans="1:1" s="226" customFormat="1" ht="14.25">
      <c r="A4570" s="222"/>
    </row>
    <row r="4571" spans="1:1" s="226" customFormat="1" ht="14.25">
      <c r="A4571" s="222"/>
    </row>
    <row r="4572" spans="1:1" s="226" customFormat="1" ht="14.25">
      <c r="A4572" s="222"/>
    </row>
    <row r="4573" spans="1:1" s="226" customFormat="1" ht="14.25">
      <c r="A4573" s="222"/>
    </row>
    <row r="4574" spans="1:1" s="226" customFormat="1" ht="14.25">
      <c r="A4574" s="222"/>
    </row>
    <row r="4575" spans="1:1" s="226" customFormat="1" ht="14.25">
      <c r="A4575" s="222"/>
    </row>
    <row r="4576" spans="1:1" s="226" customFormat="1" ht="14.25">
      <c r="A4576" s="222"/>
    </row>
    <row r="4577" spans="1:1" s="226" customFormat="1" ht="14.25">
      <c r="A4577" s="222"/>
    </row>
    <row r="4578" spans="1:1" s="226" customFormat="1" ht="14.25">
      <c r="A4578" s="222"/>
    </row>
    <row r="4579" spans="1:1" s="226" customFormat="1" ht="14.25">
      <c r="A4579" s="222"/>
    </row>
    <row r="4580" spans="1:1" s="226" customFormat="1" ht="14.25">
      <c r="A4580" s="222"/>
    </row>
    <row r="4581" spans="1:1" s="226" customFormat="1" ht="14.25">
      <c r="A4581" s="222"/>
    </row>
    <row r="4582" spans="1:1" s="226" customFormat="1" ht="14.25">
      <c r="A4582" s="222"/>
    </row>
    <row r="4583" spans="1:1" s="226" customFormat="1" ht="14.25">
      <c r="A4583" s="222"/>
    </row>
    <row r="4584" spans="1:1" s="226" customFormat="1" ht="14.25">
      <c r="A4584" s="222"/>
    </row>
    <row r="4585" spans="1:1" s="226" customFormat="1" ht="14.25">
      <c r="A4585" s="222"/>
    </row>
    <row r="4586" spans="1:1" s="226" customFormat="1" ht="14.25">
      <c r="A4586" s="222"/>
    </row>
    <row r="4587" spans="1:1" s="226" customFormat="1" ht="14.25">
      <c r="A4587" s="222"/>
    </row>
    <row r="4588" spans="1:1" s="226" customFormat="1" ht="14.25">
      <c r="A4588" s="222"/>
    </row>
    <row r="4589" spans="1:1" s="226" customFormat="1" ht="14.25">
      <c r="A4589" s="222"/>
    </row>
    <row r="4590" spans="1:1" s="226" customFormat="1" ht="14.25">
      <c r="A4590" s="222"/>
    </row>
    <row r="4591" spans="1:1" s="226" customFormat="1" ht="14.25">
      <c r="A4591" s="222"/>
    </row>
    <row r="4592" spans="1:1" s="226" customFormat="1" ht="14.25">
      <c r="A4592" s="222"/>
    </row>
    <row r="4593" spans="1:1" s="226" customFormat="1" ht="14.25">
      <c r="A4593" s="222"/>
    </row>
    <row r="4594" spans="1:1" s="226" customFormat="1" ht="14.25">
      <c r="A4594" s="222"/>
    </row>
    <row r="4595" spans="1:1" s="226" customFormat="1" ht="14.25">
      <c r="A4595" s="222"/>
    </row>
    <row r="4596" spans="1:1" s="226" customFormat="1" ht="14.25">
      <c r="A4596" s="222"/>
    </row>
    <row r="4597" spans="1:1" s="226" customFormat="1" ht="14.25">
      <c r="A4597" s="222"/>
    </row>
    <row r="4598" spans="1:1" s="226" customFormat="1" ht="14.25">
      <c r="A4598" s="222"/>
    </row>
    <row r="4599" spans="1:1" s="226" customFormat="1" ht="14.25">
      <c r="A4599" s="222"/>
    </row>
    <row r="4600" spans="1:1" s="226" customFormat="1" ht="14.25">
      <c r="A4600" s="222"/>
    </row>
    <row r="4601" spans="1:1" s="226" customFormat="1" ht="14.25">
      <c r="A4601" s="222"/>
    </row>
    <row r="4602" spans="1:1" s="226" customFormat="1" ht="14.25">
      <c r="A4602" s="222"/>
    </row>
    <row r="4603" spans="1:1" s="226" customFormat="1" ht="14.25">
      <c r="A4603" s="222"/>
    </row>
    <row r="4604" spans="1:1" s="226" customFormat="1" ht="14.25">
      <c r="A4604" s="222"/>
    </row>
    <row r="4605" spans="1:1" s="226" customFormat="1" ht="14.25">
      <c r="A4605" s="222"/>
    </row>
    <row r="4606" spans="1:1" s="226" customFormat="1" ht="14.25">
      <c r="A4606" s="222"/>
    </row>
    <row r="4607" spans="1:1" s="226" customFormat="1" ht="14.25">
      <c r="A4607" s="222"/>
    </row>
    <row r="4608" spans="1:1" s="226" customFormat="1" ht="14.25">
      <c r="A4608" s="222"/>
    </row>
    <row r="4609" spans="1:1" s="226" customFormat="1" ht="14.25">
      <c r="A4609" s="222"/>
    </row>
    <row r="4610" spans="1:1" s="226" customFormat="1" ht="14.25">
      <c r="A4610" s="222"/>
    </row>
    <row r="4611" spans="1:1" s="226" customFormat="1" ht="14.25">
      <c r="A4611" s="222"/>
    </row>
    <row r="4612" spans="1:1" s="226" customFormat="1" ht="14.25">
      <c r="A4612" s="222"/>
    </row>
    <row r="4613" spans="1:1" s="226" customFormat="1" ht="14.25">
      <c r="A4613" s="222"/>
    </row>
    <row r="4614" spans="1:1" s="226" customFormat="1" ht="14.25">
      <c r="A4614" s="222"/>
    </row>
    <row r="4615" spans="1:1" s="226" customFormat="1" ht="14.25">
      <c r="A4615" s="222"/>
    </row>
    <row r="4616" spans="1:1" s="226" customFormat="1" ht="14.25">
      <c r="A4616" s="222"/>
    </row>
    <row r="4617" spans="1:1" s="226" customFormat="1" ht="14.25">
      <c r="A4617" s="222"/>
    </row>
    <row r="4618" spans="1:1" s="226" customFormat="1" ht="14.25">
      <c r="A4618" s="222"/>
    </row>
    <row r="4619" spans="1:1" s="226" customFormat="1" ht="14.25">
      <c r="A4619" s="222"/>
    </row>
    <row r="4620" spans="1:1" s="226" customFormat="1" ht="14.25">
      <c r="A4620" s="222"/>
    </row>
    <row r="4621" spans="1:1" s="226" customFormat="1" ht="14.25">
      <c r="A4621" s="222"/>
    </row>
    <row r="4622" spans="1:1" s="226" customFormat="1" ht="14.25">
      <c r="A4622" s="222"/>
    </row>
    <row r="4623" spans="1:1" s="226" customFormat="1" ht="14.25">
      <c r="A4623" s="222"/>
    </row>
    <row r="4624" spans="1:1" s="226" customFormat="1" ht="14.25">
      <c r="A4624" s="222"/>
    </row>
    <row r="4625" spans="1:1" s="226" customFormat="1" ht="14.25">
      <c r="A4625" s="222"/>
    </row>
    <row r="4626" spans="1:1" s="226" customFormat="1" ht="14.25">
      <c r="A4626" s="222"/>
    </row>
    <row r="4627" spans="1:1" s="226" customFormat="1" ht="14.25">
      <c r="A4627" s="222"/>
    </row>
    <row r="4628" spans="1:1" s="226" customFormat="1" ht="14.25">
      <c r="A4628" s="222"/>
    </row>
    <row r="4629" spans="1:1" s="226" customFormat="1" ht="14.25">
      <c r="A4629" s="222"/>
    </row>
    <row r="4630" spans="1:1" s="226" customFormat="1" ht="14.25">
      <c r="A4630" s="222"/>
    </row>
    <row r="4631" spans="1:1" s="226" customFormat="1" ht="14.25">
      <c r="A4631" s="222"/>
    </row>
    <row r="4632" spans="1:1" s="226" customFormat="1" ht="14.25">
      <c r="A4632" s="222"/>
    </row>
    <row r="4633" spans="1:1" s="226" customFormat="1" ht="14.25">
      <c r="A4633" s="222"/>
    </row>
    <row r="4634" spans="1:1" s="226" customFormat="1" ht="14.25">
      <c r="A4634" s="222"/>
    </row>
    <row r="4635" spans="1:1" s="226" customFormat="1" ht="14.25">
      <c r="A4635" s="222"/>
    </row>
    <row r="4636" spans="1:1" s="226" customFormat="1" ht="14.25">
      <c r="A4636" s="222"/>
    </row>
    <row r="4637" spans="1:1" s="226" customFormat="1" ht="14.25">
      <c r="A4637" s="222"/>
    </row>
    <row r="4638" spans="1:1" s="226" customFormat="1" ht="14.25">
      <c r="A4638" s="222"/>
    </row>
    <row r="4639" spans="1:1" s="226" customFormat="1" ht="14.25">
      <c r="A4639" s="222"/>
    </row>
    <row r="4640" spans="1:1" s="226" customFormat="1" ht="14.25">
      <c r="A4640" s="222"/>
    </row>
    <row r="4641" spans="1:1" s="226" customFormat="1" ht="14.25">
      <c r="A4641" s="222"/>
    </row>
    <row r="4642" spans="1:1" s="226" customFormat="1" ht="14.25">
      <c r="A4642" s="222"/>
    </row>
    <row r="4643" spans="1:1" s="226" customFormat="1" ht="14.25">
      <c r="A4643" s="222"/>
    </row>
    <row r="4644" spans="1:1" s="226" customFormat="1" ht="14.25">
      <c r="A4644" s="222"/>
    </row>
    <row r="4645" spans="1:1" s="226" customFormat="1" ht="14.25">
      <c r="A4645" s="222"/>
    </row>
    <row r="4646" spans="1:1" s="226" customFormat="1" ht="14.25">
      <c r="A4646" s="222"/>
    </row>
    <row r="4647" spans="1:1" s="226" customFormat="1" ht="14.25">
      <c r="A4647" s="222"/>
    </row>
    <row r="4648" spans="1:1" s="226" customFormat="1" ht="14.25">
      <c r="A4648" s="222"/>
    </row>
    <row r="4649" spans="1:1" s="226" customFormat="1" ht="14.25">
      <c r="A4649" s="222"/>
    </row>
    <row r="4650" spans="1:1" s="226" customFormat="1" ht="14.25">
      <c r="A4650" s="222"/>
    </row>
    <row r="4651" spans="1:1" s="226" customFormat="1" ht="14.25">
      <c r="A4651" s="222"/>
    </row>
    <row r="4652" spans="1:1" s="226" customFormat="1" ht="14.25">
      <c r="A4652" s="222"/>
    </row>
    <row r="4653" spans="1:1" s="226" customFormat="1" ht="14.25">
      <c r="A4653" s="222"/>
    </row>
    <row r="4654" spans="1:1" s="226" customFormat="1" ht="14.25">
      <c r="A4654" s="222"/>
    </row>
    <row r="4655" spans="1:1" s="226" customFormat="1" ht="14.25">
      <c r="A4655" s="222"/>
    </row>
    <row r="4656" spans="1:1" s="226" customFormat="1" ht="14.25">
      <c r="A4656" s="222"/>
    </row>
    <row r="4657" spans="1:1" s="226" customFormat="1" ht="14.25">
      <c r="A4657" s="222"/>
    </row>
    <row r="4658" spans="1:1" s="226" customFormat="1" ht="14.25">
      <c r="A4658" s="222"/>
    </row>
    <row r="4659" spans="1:1" s="226" customFormat="1" ht="14.25">
      <c r="A4659" s="222"/>
    </row>
    <row r="4660" spans="1:1" s="226" customFormat="1" ht="14.25">
      <c r="A4660" s="222"/>
    </row>
    <row r="4661" spans="1:1" s="226" customFormat="1" ht="14.25">
      <c r="A4661" s="222"/>
    </row>
    <row r="4662" spans="1:1" s="226" customFormat="1" ht="14.25">
      <c r="A4662" s="222"/>
    </row>
    <row r="4663" spans="1:1" s="226" customFormat="1" ht="14.25">
      <c r="A4663" s="222"/>
    </row>
    <row r="4664" spans="1:1" s="226" customFormat="1" ht="14.25">
      <c r="A4664" s="222"/>
    </row>
    <row r="4665" spans="1:1" s="226" customFormat="1" ht="14.25">
      <c r="A4665" s="222"/>
    </row>
    <row r="4666" spans="1:1" s="226" customFormat="1" ht="14.25">
      <c r="A4666" s="222"/>
    </row>
    <row r="4667" spans="1:1" s="226" customFormat="1" ht="14.25">
      <c r="A4667" s="222"/>
    </row>
    <row r="4668" spans="1:1" s="226" customFormat="1" ht="14.25">
      <c r="A4668" s="222"/>
    </row>
    <row r="4669" spans="1:1" s="226" customFormat="1" ht="14.25">
      <c r="A4669" s="222"/>
    </row>
    <row r="4670" spans="1:1" s="226" customFormat="1" ht="14.25">
      <c r="A4670" s="222"/>
    </row>
    <row r="4671" spans="1:1" s="226" customFormat="1" ht="14.25">
      <c r="A4671" s="222"/>
    </row>
    <row r="4672" spans="1:1" s="226" customFormat="1" ht="14.25">
      <c r="A4672" s="222"/>
    </row>
    <row r="4673" spans="1:1" s="226" customFormat="1" ht="14.25">
      <c r="A4673" s="222"/>
    </row>
    <row r="4674" spans="1:1" s="226" customFormat="1" ht="14.25">
      <c r="A4674" s="222"/>
    </row>
    <row r="4675" spans="1:1" s="226" customFormat="1" ht="14.25">
      <c r="A4675" s="222"/>
    </row>
    <row r="4676" spans="1:1" s="226" customFormat="1" ht="14.25">
      <c r="A4676" s="222"/>
    </row>
    <row r="4677" spans="1:1" s="226" customFormat="1" ht="14.25">
      <c r="A4677" s="222"/>
    </row>
    <row r="4678" spans="1:1" s="226" customFormat="1" ht="14.25">
      <c r="A4678" s="222"/>
    </row>
    <row r="4679" spans="1:1" s="226" customFormat="1" ht="14.25">
      <c r="A4679" s="222"/>
    </row>
    <row r="4680" spans="1:1" s="226" customFormat="1" ht="14.25">
      <c r="A4680" s="222"/>
    </row>
    <row r="4681" spans="1:1" s="226" customFormat="1" ht="14.25">
      <c r="A4681" s="222"/>
    </row>
    <row r="4682" spans="1:1" s="226" customFormat="1" ht="14.25">
      <c r="A4682" s="222"/>
    </row>
    <row r="4683" spans="1:1" s="226" customFormat="1" ht="14.25">
      <c r="A4683" s="222"/>
    </row>
    <row r="4684" spans="1:1" s="226" customFormat="1" ht="14.25">
      <c r="A4684" s="222"/>
    </row>
    <row r="4685" spans="1:1" s="226" customFormat="1" ht="14.25">
      <c r="A4685" s="222"/>
    </row>
    <row r="4686" spans="1:1" s="226" customFormat="1" ht="14.25">
      <c r="A4686" s="222"/>
    </row>
    <row r="4687" spans="1:1" s="226" customFormat="1" ht="14.25">
      <c r="A4687" s="222"/>
    </row>
    <row r="4688" spans="1:1" s="226" customFormat="1" ht="14.25">
      <c r="A4688" s="222"/>
    </row>
    <row r="4689" spans="1:1" s="226" customFormat="1" ht="14.25">
      <c r="A4689" s="222"/>
    </row>
    <row r="4690" spans="1:1" s="226" customFormat="1" ht="14.25">
      <c r="A4690" s="222"/>
    </row>
    <row r="4691" spans="1:1" s="226" customFormat="1" ht="14.25">
      <c r="A4691" s="222"/>
    </row>
    <row r="4692" spans="1:1" s="226" customFormat="1" ht="14.25">
      <c r="A4692" s="222"/>
    </row>
    <row r="4693" spans="1:1" s="226" customFormat="1" ht="14.25">
      <c r="A4693" s="222"/>
    </row>
    <row r="4694" spans="1:1" s="226" customFormat="1" ht="14.25">
      <c r="A4694" s="222"/>
    </row>
    <row r="4695" spans="1:1" s="226" customFormat="1" ht="14.25">
      <c r="A4695" s="222"/>
    </row>
    <row r="4696" spans="1:1" s="226" customFormat="1" ht="14.25">
      <c r="A4696" s="222"/>
    </row>
    <row r="4697" spans="1:1" s="226" customFormat="1" ht="14.25">
      <c r="A4697" s="222"/>
    </row>
    <row r="4698" spans="1:1" s="226" customFormat="1" ht="14.25">
      <c r="A4698" s="222"/>
    </row>
    <row r="4699" spans="1:1" s="226" customFormat="1" ht="14.25">
      <c r="A4699" s="222"/>
    </row>
    <row r="4700" spans="1:1" s="226" customFormat="1" ht="14.25">
      <c r="A4700" s="222"/>
    </row>
    <row r="4701" spans="1:1" s="226" customFormat="1" ht="14.25">
      <c r="A4701" s="222"/>
    </row>
    <row r="4702" spans="1:1" s="226" customFormat="1" ht="14.25">
      <c r="A4702" s="222"/>
    </row>
    <row r="4703" spans="1:1" s="226" customFormat="1" ht="14.25">
      <c r="A4703" s="222"/>
    </row>
    <row r="4704" spans="1:1" s="226" customFormat="1" ht="14.25">
      <c r="A4704" s="222"/>
    </row>
    <row r="4705" spans="1:1" s="226" customFormat="1" ht="14.25">
      <c r="A4705" s="222"/>
    </row>
    <row r="4706" spans="1:1" s="226" customFormat="1" ht="14.25">
      <c r="A4706" s="222"/>
    </row>
    <row r="4707" spans="1:1" s="226" customFormat="1" ht="14.25">
      <c r="A4707" s="222"/>
    </row>
    <row r="4708" spans="1:1" s="226" customFormat="1" ht="14.25">
      <c r="A4708" s="222"/>
    </row>
    <row r="4709" spans="1:1" s="226" customFormat="1" ht="14.25">
      <c r="A4709" s="222"/>
    </row>
    <row r="4710" spans="1:1" s="226" customFormat="1" ht="14.25">
      <c r="A4710" s="222"/>
    </row>
    <row r="4711" spans="1:1" s="226" customFormat="1" ht="14.25">
      <c r="A4711" s="222"/>
    </row>
    <row r="4712" spans="1:1" s="226" customFormat="1" ht="14.25">
      <c r="A4712" s="222"/>
    </row>
    <row r="4713" spans="1:1" s="226" customFormat="1" ht="14.25">
      <c r="A4713" s="222"/>
    </row>
    <row r="4714" spans="1:1" s="226" customFormat="1" ht="14.25">
      <c r="A4714" s="222"/>
    </row>
    <row r="4715" spans="1:1" s="226" customFormat="1" ht="14.25">
      <c r="A4715" s="222"/>
    </row>
    <row r="4716" spans="1:1" s="226" customFormat="1" ht="14.25">
      <c r="A4716" s="222"/>
    </row>
    <row r="4717" spans="1:1" s="226" customFormat="1" ht="14.25">
      <c r="A4717" s="222"/>
    </row>
    <row r="4718" spans="1:1" s="226" customFormat="1" ht="14.25">
      <c r="A4718" s="222"/>
    </row>
    <row r="4719" spans="1:1" s="226" customFormat="1" ht="14.25">
      <c r="A4719" s="222"/>
    </row>
    <row r="4720" spans="1:1" s="226" customFormat="1" ht="14.25">
      <c r="A4720" s="222"/>
    </row>
    <row r="4721" spans="1:1" s="226" customFormat="1" ht="14.25">
      <c r="A4721" s="222"/>
    </row>
    <row r="4722" spans="1:1" s="226" customFormat="1" ht="14.25">
      <c r="A4722" s="222"/>
    </row>
    <row r="4723" spans="1:1" s="226" customFormat="1" ht="14.25">
      <c r="A4723" s="222"/>
    </row>
    <row r="4724" spans="1:1" s="226" customFormat="1" ht="14.25">
      <c r="A4724" s="222"/>
    </row>
    <row r="4725" spans="1:1" s="226" customFormat="1" ht="14.25">
      <c r="A4725" s="222"/>
    </row>
    <row r="4726" spans="1:1" s="226" customFormat="1" ht="14.25">
      <c r="A4726" s="222"/>
    </row>
    <row r="4727" spans="1:1" s="226" customFormat="1" ht="14.25">
      <c r="A4727" s="222"/>
    </row>
    <row r="4728" spans="1:1" s="226" customFormat="1" ht="14.25">
      <c r="A4728" s="222"/>
    </row>
    <row r="4729" spans="1:1" s="226" customFormat="1" ht="14.25">
      <c r="A4729" s="222"/>
    </row>
    <row r="4730" spans="1:1" s="226" customFormat="1" ht="14.25">
      <c r="A4730" s="222"/>
    </row>
    <row r="4731" spans="1:1" s="226" customFormat="1" ht="14.25">
      <c r="A4731" s="222"/>
    </row>
    <row r="4732" spans="1:1" s="226" customFormat="1" ht="14.25">
      <c r="A4732" s="222"/>
    </row>
    <row r="4733" spans="1:1" s="226" customFormat="1" ht="14.25">
      <c r="A4733" s="222"/>
    </row>
    <row r="4734" spans="1:1" s="226" customFormat="1" ht="14.25">
      <c r="A4734" s="222"/>
    </row>
    <row r="4735" spans="1:1" s="226" customFormat="1" ht="14.25">
      <c r="A4735" s="222"/>
    </row>
    <row r="4736" spans="1:1" s="226" customFormat="1" ht="14.25">
      <c r="A4736" s="222"/>
    </row>
    <row r="4737" spans="1:1" s="226" customFormat="1" ht="14.25">
      <c r="A4737" s="222"/>
    </row>
    <row r="4738" spans="1:1" s="226" customFormat="1" ht="14.25">
      <c r="A4738" s="222"/>
    </row>
    <row r="4739" spans="1:1" s="226" customFormat="1" ht="14.25">
      <c r="A4739" s="222"/>
    </row>
    <row r="4740" spans="1:1" s="226" customFormat="1" ht="14.25">
      <c r="A4740" s="222"/>
    </row>
    <row r="4741" spans="1:1" s="226" customFormat="1" ht="14.25">
      <c r="A4741" s="222"/>
    </row>
    <row r="4742" spans="1:1" s="226" customFormat="1" ht="14.25">
      <c r="A4742" s="222"/>
    </row>
    <row r="4743" spans="1:1" s="226" customFormat="1" ht="14.25">
      <c r="A4743" s="222"/>
    </row>
    <row r="4744" spans="1:1" s="226" customFormat="1" ht="14.25">
      <c r="A4744" s="222"/>
    </row>
    <row r="4745" spans="1:1" s="226" customFormat="1" ht="14.25">
      <c r="A4745" s="222"/>
    </row>
    <row r="4746" spans="1:1" s="226" customFormat="1" ht="14.25">
      <c r="A4746" s="222"/>
    </row>
    <row r="4747" spans="1:1" s="226" customFormat="1" ht="14.25">
      <c r="A4747" s="222"/>
    </row>
    <row r="4748" spans="1:1" s="226" customFormat="1" ht="14.25">
      <c r="A4748" s="222"/>
    </row>
    <row r="4749" spans="1:1" s="226" customFormat="1" ht="14.25">
      <c r="A4749" s="222"/>
    </row>
    <row r="4750" spans="1:1" s="226" customFormat="1" ht="14.25">
      <c r="A4750" s="222"/>
    </row>
    <row r="4751" spans="1:1" s="226" customFormat="1" ht="14.25">
      <c r="A4751" s="222"/>
    </row>
    <row r="4752" spans="1:1" s="226" customFormat="1" ht="14.25">
      <c r="A4752" s="222"/>
    </row>
    <row r="4753" spans="1:1" s="226" customFormat="1" ht="14.25">
      <c r="A4753" s="222"/>
    </row>
    <row r="4754" spans="1:1" s="226" customFormat="1" ht="14.25">
      <c r="A4754" s="222"/>
    </row>
    <row r="4755" spans="1:1" s="226" customFormat="1" ht="14.25">
      <c r="A4755" s="222"/>
    </row>
    <row r="4756" spans="1:1" s="226" customFormat="1" ht="14.25">
      <c r="A4756" s="222"/>
    </row>
    <row r="4757" spans="1:1" s="226" customFormat="1" ht="14.25">
      <c r="A4757" s="222"/>
    </row>
    <row r="4758" spans="1:1" s="226" customFormat="1" ht="14.25">
      <c r="A4758" s="222"/>
    </row>
    <row r="4759" spans="1:1" s="226" customFormat="1" ht="14.25">
      <c r="A4759" s="222"/>
    </row>
    <row r="4760" spans="1:1" s="226" customFormat="1" ht="14.25">
      <c r="A4760" s="222"/>
    </row>
    <row r="4761" spans="1:1" s="226" customFormat="1" ht="14.25">
      <c r="A4761" s="222"/>
    </row>
    <row r="4762" spans="1:1" s="226" customFormat="1" ht="14.25">
      <c r="A4762" s="222"/>
    </row>
    <row r="4763" spans="1:1" s="226" customFormat="1" ht="14.25">
      <c r="A4763" s="222"/>
    </row>
    <row r="4764" spans="1:1" s="226" customFormat="1" ht="14.25">
      <c r="A4764" s="222"/>
    </row>
    <row r="4765" spans="1:1" s="226" customFormat="1" ht="14.25">
      <c r="A4765" s="222"/>
    </row>
    <row r="4766" spans="1:1" s="226" customFormat="1" ht="14.25">
      <c r="A4766" s="222"/>
    </row>
    <row r="4767" spans="1:1" s="226" customFormat="1" ht="14.25">
      <c r="A4767" s="222"/>
    </row>
    <row r="4768" spans="1:1" s="226" customFormat="1" ht="14.25">
      <c r="A4768" s="222"/>
    </row>
    <row r="4769" spans="1:1" s="226" customFormat="1" ht="14.25">
      <c r="A4769" s="222"/>
    </row>
    <row r="4770" spans="1:1" s="226" customFormat="1" ht="14.25">
      <c r="A4770" s="222"/>
    </row>
    <row r="4771" spans="1:1" s="226" customFormat="1" ht="14.25">
      <c r="A4771" s="222"/>
    </row>
    <row r="4772" spans="1:1" s="226" customFormat="1" ht="14.25">
      <c r="A4772" s="222"/>
    </row>
    <row r="4773" spans="1:1" s="226" customFormat="1" ht="14.25">
      <c r="A4773" s="222"/>
    </row>
    <row r="4774" spans="1:1" s="226" customFormat="1" ht="14.25">
      <c r="A4774" s="222"/>
    </row>
    <row r="4775" spans="1:1" s="226" customFormat="1" ht="14.25">
      <c r="A4775" s="222"/>
    </row>
    <row r="4776" spans="1:1" s="226" customFormat="1" ht="14.25">
      <c r="A4776" s="222"/>
    </row>
    <row r="4777" spans="1:1" s="226" customFormat="1" ht="14.25">
      <c r="A4777" s="222"/>
    </row>
    <row r="4778" spans="1:1" s="226" customFormat="1" ht="14.25">
      <c r="A4778" s="222"/>
    </row>
    <row r="4779" spans="1:1" s="226" customFormat="1" ht="14.25">
      <c r="A4779" s="222"/>
    </row>
    <row r="4780" spans="1:1" s="226" customFormat="1" ht="14.25">
      <c r="A4780" s="222"/>
    </row>
    <row r="4781" spans="1:1" s="226" customFormat="1" ht="14.25">
      <c r="A4781" s="222"/>
    </row>
    <row r="4782" spans="1:1" s="226" customFormat="1" ht="14.25">
      <c r="A4782" s="222"/>
    </row>
    <row r="4783" spans="1:1" s="226" customFormat="1" ht="14.25">
      <c r="A4783" s="222"/>
    </row>
    <row r="4784" spans="1:1" s="226" customFormat="1" ht="14.25">
      <c r="A4784" s="222"/>
    </row>
    <row r="4785" spans="1:1" s="226" customFormat="1" ht="14.25">
      <c r="A4785" s="222"/>
    </row>
    <row r="4786" spans="1:1" s="226" customFormat="1" ht="14.25">
      <c r="A4786" s="222"/>
    </row>
    <row r="4787" spans="1:1" s="226" customFormat="1" ht="14.25">
      <c r="A4787" s="222"/>
    </row>
    <row r="4788" spans="1:1" s="226" customFormat="1" ht="14.25">
      <c r="A4788" s="222"/>
    </row>
    <row r="4789" spans="1:1" s="226" customFormat="1" ht="14.25">
      <c r="A4789" s="222"/>
    </row>
    <row r="4790" spans="1:1" s="226" customFormat="1" ht="14.25">
      <c r="A4790" s="222"/>
    </row>
    <row r="4791" spans="1:1" s="226" customFormat="1" ht="14.25">
      <c r="A4791" s="222"/>
    </row>
    <row r="4792" spans="1:1" s="226" customFormat="1" ht="14.25">
      <c r="A4792" s="222"/>
    </row>
    <row r="4793" spans="1:1" s="226" customFormat="1" ht="14.25">
      <c r="A4793" s="222"/>
    </row>
    <row r="4794" spans="1:1" s="226" customFormat="1" ht="14.25">
      <c r="A4794" s="222"/>
    </row>
    <row r="4795" spans="1:1" s="226" customFormat="1" ht="14.25">
      <c r="A4795" s="222"/>
    </row>
    <row r="4796" spans="1:1" s="226" customFormat="1" ht="14.25">
      <c r="A4796" s="222"/>
    </row>
    <row r="4797" spans="1:1" s="226" customFormat="1" ht="14.25">
      <c r="A4797" s="222"/>
    </row>
    <row r="4798" spans="1:1" s="226" customFormat="1" ht="14.25">
      <c r="A4798" s="222"/>
    </row>
    <row r="4799" spans="1:1" s="226" customFormat="1" ht="14.25">
      <c r="A4799" s="222"/>
    </row>
    <row r="4800" spans="1:1" s="226" customFormat="1" ht="14.25">
      <c r="A4800" s="222"/>
    </row>
    <row r="4801" spans="1:1" s="226" customFormat="1" ht="14.25">
      <c r="A4801" s="222"/>
    </row>
    <row r="4802" spans="1:1" s="226" customFormat="1" ht="14.25">
      <c r="A4802" s="222"/>
    </row>
    <row r="4803" spans="1:1" s="226" customFormat="1" ht="14.25">
      <c r="A4803" s="222"/>
    </row>
    <row r="4804" spans="1:1" s="226" customFormat="1" ht="14.25">
      <c r="A4804" s="222"/>
    </row>
    <row r="4805" spans="1:1" s="226" customFormat="1" ht="14.25">
      <c r="A4805" s="222"/>
    </row>
    <row r="4806" spans="1:1" s="226" customFormat="1" ht="14.25">
      <c r="A4806" s="222"/>
    </row>
    <row r="4807" spans="1:1" s="226" customFormat="1" ht="14.25">
      <c r="A4807" s="222"/>
    </row>
    <row r="4808" spans="1:1" s="226" customFormat="1" ht="14.25">
      <c r="A4808" s="222"/>
    </row>
    <row r="4809" spans="1:1" s="226" customFormat="1" ht="14.25">
      <c r="A4809" s="222"/>
    </row>
    <row r="4810" spans="1:1" s="226" customFormat="1" ht="14.25">
      <c r="A4810" s="222"/>
    </row>
    <row r="4811" spans="1:1" s="226" customFormat="1" ht="14.25">
      <c r="A4811" s="222"/>
    </row>
    <row r="4812" spans="1:1" s="226" customFormat="1" ht="14.25">
      <c r="A4812" s="222"/>
    </row>
    <row r="4813" spans="1:1" s="226" customFormat="1" ht="14.25">
      <c r="A4813" s="222"/>
    </row>
    <row r="4814" spans="1:1" s="226" customFormat="1" ht="14.25">
      <c r="A4814" s="222"/>
    </row>
    <row r="4815" spans="1:1" s="226" customFormat="1" ht="14.25">
      <c r="A4815" s="222"/>
    </row>
    <row r="4816" spans="1:1" s="226" customFormat="1" ht="14.25">
      <c r="A4816" s="222"/>
    </row>
    <row r="4817" spans="1:1" s="226" customFormat="1" ht="14.25">
      <c r="A4817" s="222"/>
    </row>
    <row r="4818" spans="1:1" s="226" customFormat="1" ht="14.25">
      <c r="A4818" s="222"/>
    </row>
    <row r="4819" spans="1:1" s="226" customFormat="1" ht="14.25">
      <c r="A4819" s="222"/>
    </row>
    <row r="4820" spans="1:1" s="226" customFormat="1" ht="14.25">
      <c r="A4820" s="222"/>
    </row>
    <row r="4821" spans="1:1" s="226" customFormat="1" ht="14.25">
      <c r="A4821" s="222"/>
    </row>
    <row r="4822" spans="1:1" s="226" customFormat="1" ht="14.25">
      <c r="A4822" s="222"/>
    </row>
    <row r="4823" spans="1:1" s="226" customFormat="1" ht="14.25">
      <c r="A4823" s="222"/>
    </row>
    <row r="4824" spans="1:1" s="226" customFormat="1" ht="14.25">
      <c r="A4824" s="222"/>
    </row>
    <row r="4825" spans="1:1" s="226" customFormat="1" ht="14.25">
      <c r="A4825" s="222"/>
    </row>
    <row r="4826" spans="1:1" s="226" customFormat="1" ht="14.25">
      <c r="A4826" s="222"/>
    </row>
    <row r="4827" spans="1:1" s="226" customFormat="1" ht="14.25">
      <c r="A4827" s="222"/>
    </row>
    <row r="4828" spans="1:1" s="226" customFormat="1" ht="14.25">
      <c r="A4828" s="222"/>
    </row>
    <row r="4829" spans="1:1" s="226" customFormat="1" ht="14.25">
      <c r="A4829" s="222"/>
    </row>
    <row r="4830" spans="1:1" s="226" customFormat="1" ht="14.25">
      <c r="A4830" s="222"/>
    </row>
    <row r="4831" spans="1:1" s="226" customFormat="1" ht="14.25">
      <c r="A4831" s="222"/>
    </row>
    <row r="4832" spans="1:1" s="226" customFormat="1" ht="14.25">
      <c r="A4832" s="222"/>
    </row>
    <row r="4833" spans="1:1" s="226" customFormat="1" ht="14.25">
      <c r="A4833" s="222"/>
    </row>
    <row r="4834" spans="1:1" s="226" customFormat="1" ht="14.25">
      <c r="A4834" s="222"/>
    </row>
    <row r="4835" spans="1:1" s="226" customFormat="1" ht="14.25">
      <c r="A4835" s="222"/>
    </row>
    <row r="4836" spans="1:1" s="226" customFormat="1" ht="14.25">
      <c r="A4836" s="222"/>
    </row>
    <row r="4837" spans="1:1" s="226" customFormat="1" ht="14.25">
      <c r="A4837" s="222"/>
    </row>
    <row r="4838" spans="1:1" s="226" customFormat="1" ht="14.25">
      <c r="A4838" s="222"/>
    </row>
    <row r="4839" spans="1:1" s="226" customFormat="1" ht="14.25">
      <c r="A4839" s="222"/>
    </row>
    <row r="4840" spans="1:1" s="226" customFormat="1" ht="14.25">
      <c r="A4840" s="222"/>
    </row>
    <row r="4841" spans="1:1" s="226" customFormat="1" ht="14.25">
      <c r="A4841" s="222"/>
    </row>
    <row r="4842" spans="1:1" s="226" customFormat="1" ht="14.25">
      <c r="A4842" s="222"/>
    </row>
    <row r="4843" spans="1:1" s="226" customFormat="1" ht="14.25">
      <c r="A4843" s="222"/>
    </row>
    <row r="4844" spans="1:1" s="226" customFormat="1" ht="14.25">
      <c r="A4844" s="222"/>
    </row>
    <row r="4845" spans="1:1" s="226" customFormat="1" ht="14.25">
      <c r="A4845" s="222"/>
    </row>
    <row r="4846" spans="1:1" s="226" customFormat="1" ht="14.25">
      <c r="A4846" s="222"/>
    </row>
    <row r="4847" spans="1:1" s="226" customFormat="1" ht="14.25">
      <c r="A4847" s="222"/>
    </row>
    <row r="4848" spans="1:1" s="226" customFormat="1" ht="14.25">
      <c r="A4848" s="222"/>
    </row>
    <row r="4849" spans="1:1" s="226" customFormat="1" ht="14.25">
      <c r="A4849" s="222"/>
    </row>
    <row r="4850" spans="1:1" s="226" customFormat="1" ht="14.25">
      <c r="A4850" s="222"/>
    </row>
    <row r="4851" spans="1:1" s="226" customFormat="1" ht="14.25">
      <c r="A4851" s="222"/>
    </row>
    <row r="4852" spans="1:1" s="226" customFormat="1" ht="14.25">
      <c r="A4852" s="222"/>
    </row>
    <row r="4853" spans="1:1" s="226" customFormat="1" ht="14.25">
      <c r="A4853" s="222"/>
    </row>
    <row r="4854" spans="1:1" s="226" customFormat="1" ht="14.25">
      <c r="A4854" s="222"/>
    </row>
    <row r="4855" spans="1:1" s="226" customFormat="1" ht="14.25">
      <c r="A4855" s="222"/>
    </row>
    <row r="4856" spans="1:1" s="226" customFormat="1" ht="14.25">
      <c r="A4856" s="222"/>
    </row>
    <row r="4857" spans="1:1" s="226" customFormat="1" ht="14.25">
      <c r="A4857" s="222"/>
    </row>
    <row r="4858" spans="1:1" s="226" customFormat="1" ht="14.25">
      <c r="A4858" s="222"/>
    </row>
    <row r="4859" spans="1:1" s="226" customFormat="1" ht="14.25">
      <c r="A4859" s="222"/>
    </row>
    <row r="4860" spans="1:1" s="226" customFormat="1" ht="14.25">
      <c r="A4860" s="222"/>
    </row>
    <row r="4861" spans="1:1" s="226" customFormat="1" ht="14.25">
      <c r="A4861" s="222"/>
    </row>
    <row r="4862" spans="1:1" s="226" customFormat="1" ht="14.25">
      <c r="A4862" s="222"/>
    </row>
    <row r="4863" spans="1:1" s="226" customFormat="1" ht="14.25">
      <c r="A4863" s="222"/>
    </row>
    <row r="4864" spans="1:1" s="226" customFormat="1" ht="14.25">
      <c r="A4864" s="222"/>
    </row>
    <row r="4865" spans="1:1" s="226" customFormat="1" ht="14.25">
      <c r="A4865" s="222"/>
    </row>
    <row r="4866" spans="1:1" s="226" customFormat="1" ht="14.25">
      <c r="A4866" s="222"/>
    </row>
    <row r="4867" spans="1:1" s="226" customFormat="1" ht="14.25">
      <c r="A4867" s="222"/>
    </row>
    <row r="4868" spans="1:1" s="226" customFormat="1" ht="14.25">
      <c r="A4868" s="222"/>
    </row>
    <row r="4869" spans="1:1" s="226" customFormat="1" ht="14.25">
      <c r="A4869" s="222"/>
    </row>
    <row r="4870" spans="1:1" s="226" customFormat="1" ht="14.25">
      <c r="A4870" s="222"/>
    </row>
    <row r="4871" spans="1:1" s="226" customFormat="1" ht="14.25">
      <c r="A4871" s="222"/>
    </row>
    <row r="4872" spans="1:1" s="226" customFormat="1" ht="14.25">
      <c r="A4872" s="222"/>
    </row>
    <row r="4873" spans="1:1" s="226" customFormat="1" ht="14.25">
      <c r="A4873" s="222"/>
    </row>
    <row r="4874" spans="1:1" s="226" customFormat="1" ht="14.25">
      <c r="A4874" s="222"/>
    </row>
    <row r="4875" spans="1:1" s="226" customFormat="1" ht="14.25">
      <c r="A4875" s="222"/>
    </row>
    <row r="4876" spans="1:1" s="226" customFormat="1" ht="14.25">
      <c r="A4876" s="222"/>
    </row>
    <row r="4877" spans="1:1" s="226" customFormat="1" ht="14.25">
      <c r="A4877" s="222"/>
    </row>
    <row r="4878" spans="1:1" s="226" customFormat="1" ht="14.25">
      <c r="A4878" s="222"/>
    </row>
    <row r="4879" spans="1:1" s="226" customFormat="1" ht="14.25">
      <c r="A4879" s="222"/>
    </row>
    <row r="4880" spans="1:1" s="226" customFormat="1" ht="14.25">
      <c r="A4880" s="222"/>
    </row>
    <row r="4881" spans="1:1" s="226" customFormat="1" ht="14.25">
      <c r="A4881" s="222"/>
    </row>
    <row r="4882" spans="1:1" s="226" customFormat="1" ht="14.25">
      <c r="A4882" s="222"/>
    </row>
    <row r="4883" spans="1:1" s="226" customFormat="1" ht="14.25">
      <c r="A4883" s="222"/>
    </row>
    <row r="4884" spans="1:1" s="226" customFormat="1" ht="14.25">
      <c r="A4884" s="222"/>
    </row>
    <row r="4885" spans="1:1" s="226" customFormat="1" ht="14.25">
      <c r="A4885" s="222"/>
    </row>
    <row r="4886" spans="1:1" s="226" customFormat="1" ht="14.25">
      <c r="A4886" s="222"/>
    </row>
    <row r="4887" spans="1:1" s="226" customFormat="1" ht="14.25">
      <c r="A4887" s="222"/>
    </row>
    <row r="4888" spans="1:1" s="226" customFormat="1" ht="14.25">
      <c r="A4888" s="222"/>
    </row>
    <row r="4889" spans="1:1" s="226" customFormat="1" ht="14.25">
      <c r="A4889" s="222"/>
    </row>
    <row r="4890" spans="1:1" s="226" customFormat="1" ht="14.25">
      <c r="A4890" s="222"/>
    </row>
    <row r="4891" spans="1:1" s="226" customFormat="1" ht="14.25">
      <c r="A4891" s="222"/>
    </row>
    <row r="4892" spans="1:1" s="226" customFormat="1" ht="14.25">
      <c r="A4892" s="222"/>
    </row>
    <row r="4893" spans="1:1" s="226" customFormat="1" ht="14.25">
      <c r="A4893" s="222"/>
    </row>
    <row r="4894" spans="1:1" s="226" customFormat="1" ht="14.25">
      <c r="A4894" s="222"/>
    </row>
    <row r="4895" spans="1:1" s="226" customFormat="1" ht="14.25">
      <c r="A4895" s="222"/>
    </row>
    <row r="4896" spans="1:1" s="226" customFormat="1" ht="14.25">
      <c r="A4896" s="222"/>
    </row>
    <row r="4897" spans="1:1" s="226" customFormat="1" ht="14.25">
      <c r="A4897" s="222"/>
    </row>
    <row r="4898" spans="1:1" s="226" customFormat="1" ht="14.25">
      <c r="A4898" s="222"/>
    </row>
    <row r="4899" spans="1:1" s="226" customFormat="1" ht="14.25">
      <c r="A4899" s="222"/>
    </row>
    <row r="4900" spans="1:1" s="226" customFormat="1" ht="14.25">
      <c r="A4900" s="222"/>
    </row>
    <row r="4901" spans="1:1" s="226" customFormat="1" ht="14.25">
      <c r="A4901" s="222"/>
    </row>
    <row r="4902" spans="1:1" s="226" customFormat="1" ht="14.25">
      <c r="A4902" s="222"/>
    </row>
    <row r="4903" spans="1:1" s="226" customFormat="1" ht="14.25">
      <c r="A4903" s="222"/>
    </row>
    <row r="4904" spans="1:1" s="226" customFormat="1" ht="14.25">
      <c r="A4904" s="222"/>
    </row>
    <row r="4905" spans="1:1" s="226" customFormat="1" ht="14.25">
      <c r="A4905" s="222"/>
    </row>
    <row r="4906" spans="1:1" s="226" customFormat="1" ht="14.25">
      <c r="A4906" s="222"/>
    </row>
    <row r="4907" spans="1:1" s="226" customFormat="1" ht="14.25">
      <c r="A4907" s="222"/>
    </row>
    <row r="4908" spans="1:1" s="226" customFormat="1" ht="14.25">
      <c r="A4908" s="222"/>
    </row>
    <row r="4909" spans="1:1" s="226" customFormat="1" ht="14.25">
      <c r="A4909" s="222"/>
    </row>
    <row r="4910" spans="1:1" s="226" customFormat="1" ht="14.25">
      <c r="A4910" s="222"/>
    </row>
    <row r="4911" spans="1:1" s="226" customFormat="1" ht="14.25">
      <c r="A4911" s="222"/>
    </row>
    <row r="4912" spans="1:1" s="226" customFormat="1" ht="14.25">
      <c r="A4912" s="222"/>
    </row>
    <row r="4913" spans="1:1" s="226" customFormat="1" ht="14.25">
      <c r="A4913" s="222"/>
    </row>
    <row r="4914" spans="1:1" s="226" customFormat="1" ht="14.25">
      <c r="A4914" s="222"/>
    </row>
    <row r="4915" spans="1:1" s="226" customFormat="1" ht="14.25">
      <c r="A4915" s="222"/>
    </row>
    <row r="4916" spans="1:1" s="226" customFormat="1" ht="14.25">
      <c r="A4916" s="222"/>
    </row>
    <row r="4917" spans="1:1" s="226" customFormat="1" ht="14.25">
      <c r="A4917" s="222"/>
    </row>
    <row r="4918" spans="1:1" s="226" customFormat="1" ht="14.25">
      <c r="A4918" s="222"/>
    </row>
    <row r="4919" spans="1:1" s="226" customFormat="1" ht="14.25">
      <c r="A4919" s="222"/>
    </row>
    <row r="4920" spans="1:1" s="226" customFormat="1" ht="14.25">
      <c r="A4920" s="222"/>
    </row>
    <row r="4921" spans="1:1" s="226" customFormat="1" ht="14.25">
      <c r="A4921" s="222"/>
    </row>
    <row r="4922" spans="1:1" s="226" customFormat="1" ht="14.25">
      <c r="A4922" s="222"/>
    </row>
    <row r="4923" spans="1:1" s="226" customFormat="1" ht="14.25">
      <c r="A4923" s="222"/>
    </row>
    <row r="4924" spans="1:1" s="226" customFormat="1" ht="14.25">
      <c r="A4924" s="222"/>
    </row>
    <row r="4925" spans="1:1" s="226" customFormat="1" ht="14.25">
      <c r="A4925" s="222"/>
    </row>
    <row r="4926" spans="1:1" s="226" customFormat="1" ht="14.25">
      <c r="A4926" s="222"/>
    </row>
    <row r="4927" spans="1:1" s="226" customFormat="1" ht="14.25">
      <c r="A4927" s="222"/>
    </row>
    <row r="4928" spans="1:1" s="226" customFormat="1" ht="14.25">
      <c r="A4928" s="222"/>
    </row>
    <row r="4929" spans="1:1" s="226" customFormat="1" ht="14.25">
      <c r="A4929" s="222"/>
    </row>
    <row r="4930" spans="1:1" s="226" customFormat="1" ht="14.25">
      <c r="A4930" s="222"/>
    </row>
    <row r="4931" spans="1:1" s="226" customFormat="1" ht="14.25">
      <c r="A4931" s="222"/>
    </row>
    <row r="4932" spans="1:1" s="226" customFormat="1" ht="14.25">
      <c r="A4932" s="222"/>
    </row>
    <row r="4933" spans="1:1" s="226" customFormat="1" ht="14.25">
      <c r="A4933" s="222"/>
    </row>
    <row r="4934" spans="1:1" s="226" customFormat="1" ht="14.25">
      <c r="A4934" s="222"/>
    </row>
    <row r="4935" spans="1:1" s="226" customFormat="1" ht="14.25">
      <c r="A4935" s="222"/>
    </row>
    <row r="4936" spans="1:1" s="226" customFormat="1" ht="14.25">
      <c r="A4936" s="222"/>
    </row>
    <row r="4937" spans="1:1" s="226" customFormat="1" ht="14.25">
      <c r="A4937" s="222"/>
    </row>
    <row r="4938" spans="1:1" s="226" customFormat="1" ht="14.25">
      <c r="A4938" s="222"/>
    </row>
    <row r="4939" spans="1:1" s="226" customFormat="1" ht="14.25">
      <c r="A4939" s="222"/>
    </row>
    <row r="4940" spans="1:1" s="226" customFormat="1" ht="14.25">
      <c r="A4940" s="222"/>
    </row>
    <row r="4941" spans="1:1" s="226" customFormat="1" ht="14.25">
      <c r="A4941" s="222"/>
    </row>
    <row r="4942" spans="1:1" s="226" customFormat="1" ht="14.25">
      <c r="A4942" s="222"/>
    </row>
    <row r="4943" spans="1:1" s="226" customFormat="1" ht="14.25">
      <c r="A4943" s="222"/>
    </row>
    <row r="4944" spans="1:1" s="226" customFormat="1" ht="14.25">
      <c r="A4944" s="222"/>
    </row>
    <row r="4945" spans="1:1" s="226" customFormat="1" ht="14.25">
      <c r="A4945" s="222"/>
    </row>
    <row r="4946" spans="1:1" s="226" customFormat="1" ht="14.25">
      <c r="A4946" s="222"/>
    </row>
    <row r="4947" spans="1:1" s="226" customFormat="1" ht="14.25">
      <c r="A4947" s="222"/>
    </row>
    <row r="4948" spans="1:1" s="226" customFormat="1" ht="14.25">
      <c r="A4948" s="222"/>
    </row>
    <row r="4949" spans="1:1" s="226" customFormat="1" ht="14.25">
      <c r="A4949" s="222"/>
    </row>
    <row r="4950" spans="1:1" s="226" customFormat="1" ht="14.25">
      <c r="A4950" s="222"/>
    </row>
    <row r="4951" spans="1:1" s="226" customFormat="1" ht="14.25">
      <c r="A4951" s="222"/>
    </row>
    <row r="4952" spans="1:1" s="226" customFormat="1" ht="14.25">
      <c r="A4952" s="222"/>
    </row>
    <row r="4953" spans="1:1" s="226" customFormat="1" ht="14.25">
      <c r="A4953" s="222"/>
    </row>
    <row r="4954" spans="1:1" s="226" customFormat="1" ht="14.25">
      <c r="A4954" s="222"/>
    </row>
    <row r="4955" spans="1:1" s="226" customFormat="1" ht="14.25">
      <c r="A4955" s="222"/>
    </row>
    <row r="4956" spans="1:1" s="226" customFormat="1" ht="14.25">
      <c r="A4956" s="222"/>
    </row>
    <row r="4957" spans="1:1" s="226" customFormat="1" ht="14.25">
      <c r="A4957" s="222"/>
    </row>
    <row r="4958" spans="1:1" s="226" customFormat="1" ht="14.25">
      <c r="A4958" s="222"/>
    </row>
    <row r="4959" spans="1:1" s="226" customFormat="1" ht="14.25">
      <c r="A4959" s="222"/>
    </row>
    <row r="4960" spans="1:1" s="226" customFormat="1" ht="14.25">
      <c r="A4960" s="222"/>
    </row>
    <row r="4961" spans="1:1" s="226" customFormat="1" ht="14.25">
      <c r="A4961" s="222"/>
    </row>
    <row r="4962" spans="1:1" s="226" customFormat="1" ht="14.25">
      <c r="A4962" s="222"/>
    </row>
    <row r="4963" spans="1:1" s="226" customFormat="1" ht="14.25">
      <c r="A4963" s="222"/>
    </row>
    <row r="4964" spans="1:1" s="226" customFormat="1" ht="14.25">
      <c r="A4964" s="222"/>
    </row>
    <row r="4965" spans="1:1" s="226" customFormat="1" ht="14.25">
      <c r="A4965" s="222"/>
    </row>
    <row r="4966" spans="1:1" s="226" customFormat="1" ht="14.25">
      <c r="A4966" s="222"/>
    </row>
    <row r="4967" spans="1:1" s="226" customFormat="1" ht="14.25">
      <c r="A4967" s="222"/>
    </row>
    <row r="4968" spans="1:1" s="226" customFormat="1" ht="14.25">
      <c r="A4968" s="222"/>
    </row>
    <row r="4969" spans="1:1" s="226" customFormat="1" ht="14.25">
      <c r="A4969" s="222"/>
    </row>
    <row r="4970" spans="1:1" s="226" customFormat="1" ht="14.25">
      <c r="A4970" s="222"/>
    </row>
    <row r="4971" spans="1:1" s="226" customFormat="1" ht="14.25">
      <c r="A4971" s="222"/>
    </row>
    <row r="4972" spans="1:1" s="226" customFormat="1" ht="14.25">
      <c r="A4972" s="222"/>
    </row>
    <row r="4973" spans="1:1" s="226" customFormat="1" ht="14.25">
      <c r="A4973" s="222"/>
    </row>
    <row r="4974" spans="1:1" s="226" customFormat="1" ht="14.25">
      <c r="A4974" s="222"/>
    </row>
    <row r="4975" spans="1:1" s="226" customFormat="1" ht="14.25">
      <c r="A4975" s="222"/>
    </row>
    <row r="4976" spans="1:1" s="226" customFormat="1" ht="14.25">
      <c r="A4976" s="222"/>
    </row>
    <row r="4977" spans="1:1" s="226" customFormat="1" ht="14.25">
      <c r="A4977" s="222"/>
    </row>
    <row r="4978" spans="1:1" s="226" customFormat="1" ht="14.25">
      <c r="A4978" s="222"/>
    </row>
    <row r="4979" spans="1:1" s="226" customFormat="1" ht="14.25">
      <c r="A4979" s="222"/>
    </row>
    <row r="4980" spans="1:1" s="226" customFormat="1" ht="14.25">
      <c r="A4980" s="222"/>
    </row>
    <row r="4981" spans="1:1" s="226" customFormat="1" ht="14.25">
      <c r="A4981" s="222"/>
    </row>
    <row r="4982" spans="1:1" s="226" customFormat="1" ht="14.25">
      <c r="A4982" s="222"/>
    </row>
    <row r="4983" spans="1:1" s="226" customFormat="1" ht="14.25">
      <c r="A4983" s="222"/>
    </row>
    <row r="4984" spans="1:1" s="226" customFormat="1" ht="14.25">
      <c r="A4984" s="222"/>
    </row>
    <row r="4985" spans="1:1" s="226" customFormat="1" ht="14.25">
      <c r="A4985" s="222"/>
    </row>
    <row r="4986" spans="1:1" s="226" customFormat="1" ht="14.25">
      <c r="A4986" s="222"/>
    </row>
    <row r="4987" spans="1:1" s="226" customFormat="1" ht="14.25">
      <c r="A4987" s="222"/>
    </row>
    <row r="4988" spans="1:1" s="226" customFormat="1" ht="14.25">
      <c r="A4988" s="222"/>
    </row>
    <row r="4989" spans="1:1" s="226" customFormat="1" ht="14.25">
      <c r="A4989" s="222"/>
    </row>
    <row r="4990" spans="1:1" s="226" customFormat="1" ht="14.25">
      <c r="A4990" s="222"/>
    </row>
    <row r="4991" spans="1:1" s="226" customFormat="1" ht="14.25">
      <c r="A4991" s="222"/>
    </row>
    <row r="4992" spans="1:1" s="226" customFormat="1" ht="14.25">
      <c r="A4992" s="222"/>
    </row>
    <row r="4993" spans="1:1" s="226" customFormat="1" ht="14.25">
      <c r="A4993" s="222"/>
    </row>
    <row r="4994" spans="1:1" s="226" customFormat="1" ht="14.25">
      <c r="A4994" s="222"/>
    </row>
    <row r="4995" spans="1:1" s="226" customFormat="1" ht="14.25">
      <c r="A4995" s="222"/>
    </row>
    <row r="4996" spans="1:1" s="226" customFormat="1" ht="14.25">
      <c r="A4996" s="222"/>
    </row>
    <row r="4997" spans="1:1" s="226" customFormat="1" ht="14.25">
      <c r="A4997" s="222"/>
    </row>
    <row r="4998" spans="1:1" s="226" customFormat="1" ht="14.25">
      <c r="A4998" s="222"/>
    </row>
    <row r="4999" spans="1:1" s="226" customFormat="1" ht="14.25">
      <c r="A4999" s="222"/>
    </row>
    <row r="5000" spans="1:1" s="226" customFormat="1" ht="14.25">
      <c r="A5000" s="222"/>
    </row>
    <row r="5001" spans="1:1" s="226" customFormat="1" ht="14.25">
      <c r="A5001" s="222"/>
    </row>
    <row r="5002" spans="1:1" s="226" customFormat="1" ht="14.25">
      <c r="A5002" s="222"/>
    </row>
    <row r="5003" spans="1:1" s="226" customFormat="1" ht="14.25">
      <c r="A5003" s="222"/>
    </row>
    <row r="5004" spans="1:1" s="226" customFormat="1" ht="14.25">
      <c r="A5004" s="222"/>
    </row>
    <row r="5005" spans="1:1" s="226" customFormat="1" ht="14.25">
      <c r="A5005" s="222"/>
    </row>
    <row r="5006" spans="1:1" s="226" customFormat="1" ht="14.25">
      <c r="A5006" s="222"/>
    </row>
    <row r="5007" spans="1:1" s="226" customFormat="1" ht="14.25">
      <c r="A5007" s="222"/>
    </row>
    <row r="5008" spans="1:1" s="226" customFormat="1" ht="14.25">
      <c r="A5008" s="222"/>
    </row>
    <row r="5009" spans="1:1" s="226" customFormat="1" ht="14.25">
      <c r="A5009" s="222"/>
    </row>
    <row r="5010" spans="1:1" s="226" customFormat="1" ht="14.25">
      <c r="A5010" s="222"/>
    </row>
    <row r="5011" spans="1:1" s="226" customFormat="1" ht="14.25">
      <c r="A5011" s="222"/>
    </row>
    <row r="5012" spans="1:1" s="226" customFormat="1" ht="14.25">
      <c r="A5012" s="222"/>
    </row>
    <row r="5013" spans="1:1" s="226" customFormat="1" ht="14.25">
      <c r="A5013" s="222"/>
    </row>
    <row r="5014" spans="1:1" s="226" customFormat="1" ht="14.25">
      <c r="A5014" s="222"/>
    </row>
    <row r="5015" spans="1:1" s="226" customFormat="1" ht="14.25">
      <c r="A5015" s="222"/>
    </row>
    <row r="5016" spans="1:1" s="226" customFormat="1" ht="14.25">
      <c r="A5016" s="222"/>
    </row>
    <row r="5017" spans="1:1" s="226" customFormat="1" ht="14.25">
      <c r="A5017" s="222"/>
    </row>
    <row r="5018" spans="1:1" s="226" customFormat="1" ht="14.25">
      <c r="A5018" s="222"/>
    </row>
    <row r="5019" spans="1:1" s="226" customFormat="1" ht="14.25">
      <c r="A5019" s="222"/>
    </row>
    <row r="5020" spans="1:1" s="226" customFormat="1" ht="14.25">
      <c r="A5020" s="222"/>
    </row>
    <row r="5021" spans="1:1" s="226" customFormat="1" ht="14.25">
      <c r="A5021" s="222"/>
    </row>
    <row r="5022" spans="1:1" s="226" customFormat="1" ht="14.25">
      <c r="A5022" s="222"/>
    </row>
    <row r="5023" spans="1:1" s="226" customFormat="1" ht="14.25">
      <c r="A5023" s="222"/>
    </row>
    <row r="5024" spans="1:1" s="226" customFormat="1" ht="14.25">
      <c r="A5024" s="222"/>
    </row>
    <row r="5025" spans="1:1" s="226" customFormat="1" ht="14.25">
      <c r="A5025" s="222"/>
    </row>
    <row r="5026" spans="1:1" s="226" customFormat="1" ht="14.25">
      <c r="A5026" s="222"/>
    </row>
    <row r="5027" spans="1:1" s="226" customFormat="1" ht="14.25">
      <c r="A5027" s="222"/>
    </row>
    <row r="5028" spans="1:1" s="226" customFormat="1" ht="14.25">
      <c r="A5028" s="222"/>
    </row>
    <row r="5029" spans="1:1" s="226" customFormat="1" ht="14.25">
      <c r="A5029" s="222"/>
    </row>
    <row r="5030" spans="1:1" s="226" customFormat="1" ht="14.25">
      <c r="A5030" s="222"/>
    </row>
    <row r="5031" spans="1:1" s="226" customFormat="1" ht="14.25">
      <c r="A5031" s="222"/>
    </row>
    <row r="5032" spans="1:1" s="226" customFormat="1" ht="14.25">
      <c r="A5032" s="222"/>
    </row>
    <row r="5033" spans="1:1" s="226" customFormat="1" ht="14.25">
      <c r="A5033" s="222"/>
    </row>
    <row r="5034" spans="1:1" s="226" customFormat="1" ht="14.25">
      <c r="A5034" s="222"/>
    </row>
    <row r="5035" spans="1:1" s="226" customFormat="1" ht="14.25">
      <c r="A5035" s="222"/>
    </row>
    <row r="5036" spans="1:1" s="226" customFormat="1" ht="14.25">
      <c r="A5036" s="222"/>
    </row>
    <row r="5037" spans="1:1" s="226" customFormat="1" ht="14.25">
      <c r="A5037" s="222"/>
    </row>
    <row r="5038" spans="1:1" s="226" customFormat="1" ht="14.25">
      <c r="A5038" s="222"/>
    </row>
    <row r="5039" spans="1:1" s="226" customFormat="1" ht="14.25">
      <c r="A5039" s="222"/>
    </row>
    <row r="5040" spans="1:1" s="226" customFormat="1" ht="14.25">
      <c r="A5040" s="222"/>
    </row>
    <row r="5041" spans="1:1" s="226" customFormat="1" ht="14.25">
      <c r="A5041" s="222"/>
    </row>
    <row r="5042" spans="1:1" s="226" customFormat="1" ht="14.25">
      <c r="A5042" s="222"/>
    </row>
    <row r="5043" spans="1:1" s="226" customFormat="1" ht="14.25">
      <c r="A5043" s="222"/>
    </row>
    <row r="5044" spans="1:1" s="226" customFormat="1" ht="14.25">
      <c r="A5044" s="222"/>
    </row>
    <row r="5045" spans="1:1" s="226" customFormat="1" ht="14.25">
      <c r="A5045" s="222"/>
    </row>
    <row r="5046" spans="1:1" s="226" customFormat="1" ht="14.25">
      <c r="A5046" s="222"/>
    </row>
    <row r="5047" spans="1:1" s="226" customFormat="1" ht="14.25">
      <c r="A5047" s="222"/>
    </row>
    <row r="5048" spans="1:1" s="226" customFormat="1" ht="14.25">
      <c r="A5048" s="222"/>
    </row>
    <row r="5049" spans="1:1" s="226" customFormat="1" ht="14.25">
      <c r="A5049" s="222"/>
    </row>
    <row r="5050" spans="1:1" s="226" customFormat="1" ht="14.25">
      <c r="A5050" s="222"/>
    </row>
    <row r="5051" spans="1:1" s="226" customFormat="1" ht="14.25">
      <c r="A5051" s="222"/>
    </row>
    <row r="5052" spans="1:1" s="226" customFormat="1" ht="14.25">
      <c r="A5052" s="222"/>
    </row>
    <row r="5053" spans="1:1" s="226" customFormat="1" ht="14.25">
      <c r="A5053" s="222"/>
    </row>
    <row r="5054" spans="1:1" s="226" customFormat="1" ht="14.25">
      <c r="A5054" s="222"/>
    </row>
    <row r="5055" spans="1:1" s="226" customFormat="1" ht="14.25">
      <c r="A5055" s="222"/>
    </row>
    <row r="5056" spans="1:1" s="226" customFormat="1" ht="14.25">
      <c r="A5056" s="222"/>
    </row>
    <row r="5057" spans="1:1" s="226" customFormat="1" ht="14.25">
      <c r="A5057" s="222"/>
    </row>
    <row r="5058" spans="1:1" s="226" customFormat="1" ht="14.25">
      <c r="A5058" s="222"/>
    </row>
    <row r="5059" spans="1:1" s="226" customFormat="1" ht="14.25">
      <c r="A5059" s="222"/>
    </row>
    <row r="5060" spans="1:1" s="226" customFormat="1" ht="14.25">
      <c r="A5060" s="222"/>
    </row>
    <row r="5061" spans="1:1" s="226" customFormat="1" ht="14.25">
      <c r="A5061" s="222"/>
    </row>
    <row r="5062" spans="1:1" s="226" customFormat="1" ht="14.25">
      <c r="A5062" s="222"/>
    </row>
    <row r="5063" spans="1:1" s="226" customFormat="1" ht="14.25">
      <c r="A5063" s="222"/>
    </row>
    <row r="5064" spans="1:1" s="226" customFormat="1" ht="14.25">
      <c r="A5064" s="222"/>
    </row>
    <row r="5065" spans="1:1" s="226" customFormat="1" ht="14.25">
      <c r="A5065" s="222"/>
    </row>
    <row r="5066" spans="1:1" s="226" customFormat="1" ht="14.25">
      <c r="A5066" s="222"/>
    </row>
    <row r="5067" spans="1:1" s="226" customFormat="1" ht="14.25">
      <c r="A5067" s="222"/>
    </row>
    <row r="5068" spans="1:1" s="226" customFormat="1" ht="14.25">
      <c r="A5068" s="222"/>
    </row>
    <row r="5069" spans="1:1" s="226" customFormat="1" ht="14.25">
      <c r="A5069" s="222"/>
    </row>
    <row r="5070" spans="1:1" s="226" customFormat="1" ht="14.25">
      <c r="A5070" s="222"/>
    </row>
    <row r="5071" spans="1:1" s="226" customFormat="1" ht="14.25">
      <c r="A5071" s="222"/>
    </row>
    <row r="5072" spans="1:1" s="226" customFormat="1" ht="14.25">
      <c r="A5072" s="222"/>
    </row>
    <row r="5073" spans="1:1" s="226" customFormat="1" ht="14.25">
      <c r="A5073" s="222"/>
    </row>
    <row r="5074" spans="1:1" s="226" customFormat="1" ht="14.25">
      <c r="A5074" s="222"/>
    </row>
    <row r="5075" spans="1:1" s="226" customFormat="1" ht="14.25">
      <c r="A5075" s="222"/>
    </row>
    <row r="5076" spans="1:1" s="226" customFormat="1" ht="14.25">
      <c r="A5076" s="222"/>
    </row>
    <row r="5077" spans="1:1" s="226" customFormat="1" ht="14.25">
      <c r="A5077" s="222"/>
    </row>
    <row r="5078" spans="1:1" s="226" customFormat="1" ht="14.25">
      <c r="A5078" s="222"/>
    </row>
    <row r="5079" spans="1:1" s="226" customFormat="1" ht="14.25">
      <c r="A5079" s="222"/>
    </row>
    <row r="5080" spans="1:1" s="226" customFormat="1" ht="14.25">
      <c r="A5080" s="222"/>
    </row>
    <row r="5081" spans="1:1" s="226" customFormat="1" ht="14.25">
      <c r="A5081" s="222"/>
    </row>
    <row r="5082" spans="1:1" s="226" customFormat="1" ht="14.25">
      <c r="A5082" s="222"/>
    </row>
    <row r="5083" spans="1:1" s="226" customFormat="1" ht="14.25">
      <c r="A5083" s="222"/>
    </row>
    <row r="5084" spans="1:1" s="226" customFormat="1" ht="14.25">
      <c r="A5084" s="222"/>
    </row>
    <row r="5085" spans="1:1" s="226" customFormat="1" ht="14.25">
      <c r="A5085" s="222"/>
    </row>
    <row r="5086" spans="1:1" s="226" customFormat="1" ht="14.25">
      <c r="A5086" s="222"/>
    </row>
    <row r="5087" spans="1:1" s="226" customFormat="1" ht="14.25">
      <c r="A5087" s="222"/>
    </row>
    <row r="5088" spans="1:1" s="226" customFormat="1" ht="14.25">
      <c r="A5088" s="222"/>
    </row>
    <row r="5089" spans="1:1" s="226" customFormat="1" ht="14.25">
      <c r="A5089" s="222"/>
    </row>
    <row r="5090" spans="1:1" s="226" customFormat="1" ht="14.25">
      <c r="A5090" s="222"/>
    </row>
    <row r="5091" spans="1:1" s="226" customFormat="1" ht="14.25">
      <c r="A5091" s="222"/>
    </row>
    <row r="5092" spans="1:1" s="226" customFormat="1" ht="14.25">
      <c r="A5092" s="222"/>
    </row>
    <row r="5093" spans="1:1" s="226" customFormat="1" ht="14.25">
      <c r="A5093" s="222"/>
    </row>
    <row r="5094" spans="1:1" s="226" customFormat="1" ht="14.25">
      <c r="A5094" s="222"/>
    </row>
    <row r="5095" spans="1:1" s="226" customFormat="1" ht="14.25">
      <c r="A5095" s="222"/>
    </row>
    <row r="5096" spans="1:1" s="226" customFormat="1" ht="14.25">
      <c r="A5096" s="222"/>
    </row>
    <row r="5097" spans="1:1" s="226" customFormat="1" ht="14.25">
      <c r="A5097" s="222"/>
    </row>
    <row r="5098" spans="1:1" s="226" customFormat="1" ht="14.25">
      <c r="A5098" s="222"/>
    </row>
    <row r="5099" spans="1:1" s="226" customFormat="1" ht="14.25">
      <c r="A5099" s="222"/>
    </row>
    <row r="5100" spans="1:1" s="226" customFormat="1" ht="14.25">
      <c r="A5100" s="222"/>
    </row>
    <row r="5101" spans="1:1" s="226" customFormat="1" ht="14.25">
      <c r="A5101" s="222"/>
    </row>
    <row r="5102" spans="1:1" s="226" customFormat="1" ht="14.25">
      <c r="A5102" s="222"/>
    </row>
    <row r="5103" spans="1:1" s="226" customFormat="1" ht="14.25">
      <c r="A5103" s="222"/>
    </row>
    <row r="5104" spans="1:1" s="226" customFormat="1" ht="14.25">
      <c r="A5104" s="222"/>
    </row>
    <row r="5105" spans="1:1" s="226" customFormat="1" ht="14.25">
      <c r="A5105" s="222"/>
    </row>
    <row r="5106" spans="1:1" s="226" customFormat="1" ht="14.25">
      <c r="A5106" s="222"/>
    </row>
    <row r="5107" spans="1:1" s="226" customFormat="1" ht="14.25">
      <c r="A5107" s="222"/>
    </row>
    <row r="5108" spans="1:1" s="226" customFormat="1" ht="14.25">
      <c r="A5108" s="222"/>
    </row>
    <row r="5109" spans="1:1" s="226" customFormat="1" ht="14.25">
      <c r="A5109" s="222"/>
    </row>
    <row r="5110" spans="1:1" s="226" customFormat="1" ht="14.25">
      <c r="A5110" s="222"/>
    </row>
    <row r="5111" spans="1:1" s="226" customFormat="1" ht="14.25">
      <c r="A5111" s="222"/>
    </row>
    <row r="5112" spans="1:1" s="226" customFormat="1" ht="14.25">
      <c r="A5112" s="222"/>
    </row>
    <row r="5113" spans="1:1" s="226" customFormat="1" ht="14.25">
      <c r="A5113" s="222"/>
    </row>
    <row r="5114" spans="1:1" s="226" customFormat="1" ht="14.25">
      <c r="A5114" s="222"/>
    </row>
    <row r="5115" spans="1:1" s="226" customFormat="1" ht="14.25">
      <c r="A5115" s="222"/>
    </row>
    <row r="5116" spans="1:1" s="226" customFormat="1" ht="14.25">
      <c r="A5116" s="222"/>
    </row>
    <row r="5117" spans="1:1" s="226" customFormat="1" ht="14.25">
      <c r="A5117" s="222"/>
    </row>
    <row r="5118" spans="1:1" s="226" customFormat="1" ht="14.25">
      <c r="A5118" s="222"/>
    </row>
    <row r="5119" spans="1:1" s="226" customFormat="1" ht="14.25">
      <c r="A5119" s="222"/>
    </row>
    <row r="5120" spans="1:1" s="226" customFormat="1" ht="14.25">
      <c r="A5120" s="222"/>
    </row>
    <row r="5121" spans="1:1" s="226" customFormat="1" ht="14.25">
      <c r="A5121" s="222"/>
    </row>
    <row r="5122" spans="1:1" s="226" customFormat="1" ht="14.25">
      <c r="A5122" s="222"/>
    </row>
    <row r="5123" spans="1:1" s="226" customFormat="1" ht="14.25">
      <c r="A5123" s="222"/>
    </row>
    <row r="5124" spans="1:1" s="226" customFormat="1" ht="14.25">
      <c r="A5124" s="222"/>
    </row>
    <row r="5125" spans="1:1" s="226" customFormat="1" ht="14.25">
      <c r="A5125" s="222"/>
    </row>
    <row r="5126" spans="1:1" s="226" customFormat="1" ht="14.25">
      <c r="A5126" s="222"/>
    </row>
    <row r="5127" spans="1:1" s="226" customFormat="1" ht="14.25">
      <c r="A5127" s="222"/>
    </row>
    <row r="5128" spans="1:1" s="226" customFormat="1" ht="14.25">
      <c r="A5128" s="222"/>
    </row>
    <row r="5129" spans="1:1" s="226" customFormat="1" ht="14.25">
      <c r="A5129" s="222"/>
    </row>
    <row r="5130" spans="1:1" s="226" customFormat="1" ht="14.25">
      <c r="A5130" s="222"/>
    </row>
    <row r="5131" spans="1:1" s="226" customFormat="1" ht="14.25">
      <c r="A5131" s="222"/>
    </row>
    <row r="5132" spans="1:1" s="226" customFormat="1" ht="14.25">
      <c r="A5132" s="222"/>
    </row>
    <row r="5133" spans="1:1" s="226" customFormat="1" ht="14.25">
      <c r="A5133" s="222"/>
    </row>
    <row r="5134" spans="1:1" s="226" customFormat="1" ht="14.25">
      <c r="A5134" s="222"/>
    </row>
    <row r="5135" spans="1:1" s="226" customFormat="1" ht="14.25">
      <c r="A5135" s="222"/>
    </row>
    <row r="5136" spans="1:1" s="226" customFormat="1" ht="14.25">
      <c r="A5136" s="222"/>
    </row>
    <row r="5137" spans="1:1" s="226" customFormat="1" ht="14.25">
      <c r="A5137" s="222"/>
    </row>
    <row r="5138" spans="1:1" s="226" customFormat="1" ht="14.25">
      <c r="A5138" s="222"/>
    </row>
    <row r="5139" spans="1:1" s="226" customFormat="1" ht="14.25">
      <c r="A5139" s="222"/>
    </row>
    <row r="5140" spans="1:1" s="226" customFormat="1" ht="14.25">
      <c r="A5140" s="222"/>
    </row>
    <row r="5141" spans="1:1" s="226" customFormat="1" ht="14.25">
      <c r="A5141" s="222"/>
    </row>
    <row r="5142" spans="1:1" s="226" customFormat="1" ht="14.25">
      <c r="A5142" s="222"/>
    </row>
    <row r="5143" spans="1:1" s="226" customFormat="1" ht="14.25">
      <c r="A5143" s="222"/>
    </row>
    <row r="5144" spans="1:1" s="226" customFormat="1" ht="14.25">
      <c r="A5144" s="222"/>
    </row>
    <row r="5145" spans="1:1" s="226" customFormat="1" ht="14.25">
      <c r="A5145" s="222"/>
    </row>
    <row r="5146" spans="1:1" s="226" customFormat="1" ht="14.25">
      <c r="A5146" s="222"/>
    </row>
    <row r="5147" spans="1:1" s="226" customFormat="1" ht="14.25">
      <c r="A5147" s="222"/>
    </row>
    <row r="5148" spans="1:1" s="226" customFormat="1" ht="14.25">
      <c r="A5148" s="222"/>
    </row>
    <row r="5149" spans="1:1" s="226" customFormat="1" ht="14.25">
      <c r="A5149" s="222"/>
    </row>
    <row r="5150" spans="1:1" s="226" customFormat="1" ht="14.25">
      <c r="A5150" s="222"/>
    </row>
    <row r="5151" spans="1:1" s="226" customFormat="1" ht="14.25">
      <c r="A5151" s="222"/>
    </row>
    <row r="5152" spans="1:1" s="226" customFormat="1" ht="14.25">
      <c r="A5152" s="222"/>
    </row>
    <row r="5153" spans="1:1" s="226" customFormat="1" ht="14.25">
      <c r="A5153" s="222"/>
    </row>
    <row r="5154" spans="1:1" s="226" customFormat="1" ht="14.25">
      <c r="A5154" s="222"/>
    </row>
    <row r="5155" spans="1:1" s="226" customFormat="1" ht="14.25">
      <c r="A5155" s="222"/>
    </row>
    <row r="5156" spans="1:1" s="226" customFormat="1" ht="14.25">
      <c r="A5156" s="222"/>
    </row>
    <row r="5157" spans="1:1" s="226" customFormat="1" ht="14.25">
      <c r="A5157" s="222"/>
    </row>
    <row r="5158" spans="1:1" s="226" customFormat="1" ht="14.25">
      <c r="A5158" s="222"/>
    </row>
    <row r="5159" spans="1:1" s="226" customFormat="1" ht="14.25">
      <c r="A5159" s="222"/>
    </row>
    <row r="5160" spans="1:1" s="226" customFormat="1" ht="14.25">
      <c r="A5160" s="222"/>
    </row>
    <row r="5161" spans="1:1" s="226" customFormat="1" ht="14.25">
      <c r="A5161" s="222"/>
    </row>
    <row r="5162" spans="1:1" s="226" customFormat="1" ht="14.25">
      <c r="A5162" s="222"/>
    </row>
    <row r="5163" spans="1:1" s="226" customFormat="1" ht="14.25">
      <c r="A5163" s="222"/>
    </row>
    <row r="5164" spans="1:1" s="226" customFormat="1" ht="14.25">
      <c r="A5164" s="222"/>
    </row>
    <row r="5165" spans="1:1" s="226" customFormat="1" ht="14.25">
      <c r="A5165" s="222"/>
    </row>
    <row r="5166" spans="1:1" s="226" customFormat="1" ht="14.25">
      <c r="A5166" s="222"/>
    </row>
    <row r="5167" spans="1:1" s="226" customFormat="1" ht="14.25">
      <c r="A5167" s="222"/>
    </row>
    <row r="5168" spans="1:1" s="226" customFormat="1" ht="14.25">
      <c r="A5168" s="222"/>
    </row>
    <row r="5169" spans="1:1" s="226" customFormat="1" ht="14.25">
      <c r="A5169" s="222"/>
    </row>
    <row r="5170" spans="1:1" s="226" customFormat="1" ht="14.25">
      <c r="A5170" s="222"/>
    </row>
    <row r="5171" spans="1:1" s="226" customFormat="1" ht="14.25">
      <c r="A5171" s="222"/>
    </row>
    <row r="5172" spans="1:1" s="226" customFormat="1" ht="14.25">
      <c r="A5172" s="222"/>
    </row>
    <row r="5173" spans="1:1" s="226" customFormat="1" ht="14.25">
      <c r="A5173" s="222"/>
    </row>
    <row r="5174" spans="1:1" s="226" customFormat="1" ht="14.25">
      <c r="A5174" s="222"/>
    </row>
    <row r="5175" spans="1:1" s="226" customFormat="1" ht="14.25">
      <c r="A5175" s="222"/>
    </row>
    <row r="5176" spans="1:1" s="226" customFormat="1" ht="14.25">
      <c r="A5176" s="222"/>
    </row>
    <row r="5177" spans="1:1" s="226" customFormat="1" ht="14.25">
      <c r="A5177" s="222"/>
    </row>
    <row r="5178" spans="1:1" s="226" customFormat="1" ht="14.25">
      <c r="A5178" s="222"/>
    </row>
    <row r="5179" spans="1:1" s="226" customFormat="1" ht="14.25">
      <c r="A5179" s="222"/>
    </row>
    <row r="5180" spans="1:1" s="226" customFormat="1" ht="14.25">
      <c r="A5180" s="222"/>
    </row>
    <row r="5181" spans="1:1" s="226" customFormat="1" ht="14.25">
      <c r="A5181" s="222"/>
    </row>
    <row r="5182" spans="1:1" s="226" customFormat="1" ht="14.25">
      <c r="A5182" s="222"/>
    </row>
    <row r="5183" spans="1:1" s="226" customFormat="1" ht="14.25">
      <c r="A5183" s="222"/>
    </row>
    <row r="5184" spans="1:1" s="226" customFormat="1" ht="14.25">
      <c r="A5184" s="222"/>
    </row>
    <row r="5185" spans="1:1" s="226" customFormat="1" ht="14.25">
      <c r="A5185" s="222"/>
    </row>
    <row r="5186" spans="1:1" s="226" customFormat="1" ht="14.25">
      <c r="A5186" s="222"/>
    </row>
    <row r="5187" spans="1:1" s="226" customFormat="1" ht="14.25">
      <c r="A5187" s="222"/>
    </row>
    <row r="5188" spans="1:1" s="226" customFormat="1" ht="14.25">
      <c r="A5188" s="222"/>
    </row>
    <row r="5189" spans="1:1" s="226" customFormat="1" ht="14.25">
      <c r="A5189" s="222"/>
    </row>
    <row r="5190" spans="1:1" s="226" customFormat="1" ht="14.25">
      <c r="A5190" s="222"/>
    </row>
    <row r="5191" spans="1:1" s="226" customFormat="1" ht="14.25">
      <c r="A5191" s="222"/>
    </row>
    <row r="5192" spans="1:1" s="226" customFormat="1" ht="14.25">
      <c r="A5192" s="222"/>
    </row>
    <row r="5193" spans="1:1" s="226" customFormat="1" ht="14.25">
      <c r="A5193" s="222"/>
    </row>
    <row r="5194" spans="1:1" s="226" customFormat="1" ht="14.25">
      <c r="A5194" s="222"/>
    </row>
    <row r="5195" spans="1:1" s="226" customFormat="1" ht="14.25">
      <c r="A5195" s="222"/>
    </row>
    <row r="5196" spans="1:1" s="226" customFormat="1" ht="14.25">
      <c r="A5196" s="222"/>
    </row>
    <row r="5197" spans="1:1" s="226" customFormat="1" ht="14.25">
      <c r="A5197" s="222"/>
    </row>
    <row r="5198" spans="1:1" s="226" customFormat="1" ht="14.25">
      <c r="A5198" s="222"/>
    </row>
    <row r="5199" spans="1:1" s="226" customFormat="1" ht="14.25">
      <c r="A5199" s="222"/>
    </row>
    <row r="5200" spans="1:1" s="226" customFormat="1" ht="14.25">
      <c r="A5200" s="222"/>
    </row>
    <row r="5201" spans="1:1" s="226" customFormat="1" ht="14.25">
      <c r="A5201" s="222"/>
    </row>
    <row r="5202" spans="1:1" s="226" customFormat="1" ht="14.25">
      <c r="A5202" s="222"/>
    </row>
    <row r="5203" spans="1:1" s="226" customFormat="1" ht="14.25">
      <c r="A5203" s="222"/>
    </row>
    <row r="5204" spans="1:1" s="226" customFormat="1" ht="14.25">
      <c r="A5204" s="222"/>
    </row>
    <row r="5205" spans="1:1" s="226" customFormat="1" ht="14.25">
      <c r="A5205" s="222"/>
    </row>
    <row r="5206" spans="1:1" s="226" customFormat="1" ht="14.25">
      <c r="A5206" s="222"/>
    </row>
    <row r="5207" spans="1:1" s="226" customFormat="1" ht="14.25">
      <c r="A5207" s="222"/>
    </row>
    <row r="5208" spans="1:1" s="226" customFormat="1" ht="14.25">
      <c r="A5208" s="222"/>
    </row>
    <row r="5209" spans="1:1" s="226" customFormat="1" ht="14.25">
      <c r="A5209" s="222"/>
    </row>
    <row r="5210" spans="1:1" s="226" customFormat="1" ht="14.25">
      <c r="A5210" s="222"/>
    </row>
    <row r="5211" spans="1:1" s="226" customFormat="1" ht="14.25">
      <c r="A5211" s="222"/>
    </row>
    <row r="5212" spans="1:1" s="226" customFormat="1" ht="14.25">
      <c r="A5212" s="222"/>
    </row>
    <row r="5213" spans="1:1" s="226" customFormat="1" ht="14.25">
      <c r="A5213" s="222"/>
    </row>
    <row r="5214" spans="1:1" s="226" customFormat="1" ht="14.25">
      <c r="A5214" s="222"/>
    </row>
    <row r="5215" spans="1:1" s="226" customFormat="1" ht="14.25">
      <c r="A5215" s="222"/>
    </row>
    <row r="5216" spans="1:1" s="226" customFormat="1" ht="14.25">
      <c r="A5216" s="222"/>
    </row>
    <row r="5217" spans="1:1" s="226" customFormat="1" ht="14.25">
      <c r="A5217" s="222"/>
    </row>
    <row r="5218" spans="1:1" s="226" customFormat="1" ht="14.25">
      <c r="A5218" s="222"/>
    </row>
    <row r="5219" spans="1:1" s="226" customFormat="1" ht="14.25">
      <c r="A5219" s="222"/>
    </row>
    <row r="5220" spans="1:1" s="226" customFormat="1" ht="14.25">
      <c r="A5220" s="222"/>
    </row>
    <row r="5221" spans="1:1" s="226" customFormat="1" ht="14.25">
      <c r="A5221" s="222"/>
    </row>
    <row r="5222" spans="1:1" s="226" customFormat="1" ht="14.25">
      <c r="A5222" s="222"/>
    </row>
    <row r="5223" spans="1:1" s="226" customFormat="1" ht="14.25">
      <c r="A5223" s="222"/>
    </row>
    <row r="5224" spans="1:1" s="226" customFormat="1" ht="14.25">
      <c r="A5224" s="222"/>
    </row>
    <row r="5225" spans="1:1" s="226" customFormat="1" ht="14.25">
      <c r="A5225" s="222"/>
    </row>
    <row r="5226" spans="1:1" s="226" customFormat="1" ht="14.25">
      <c r="A5226" s="222"/>
    </row>
    <row r="5227" spans="1:1" s="226" customFormat="1" ht="14.25">
      <c r="A5227" s="222"/>
    </row>
    <row r="5228" spans="1:1" s="226" customFormat="1" ht="14.25">
      <c r="A5228" s="222"/>
    </row>
    <row r="5229" spans="1:1" s="226" customFormat="1" ht="14.25">
      <c r="A5229" s="222"/>
    </row>
    <row r="5230" spans="1:1" s="226" customFormat="1" ht="14.25">
      <c r="A5230" s="222"/>
    </row>
    <row r="5231" spans="1:1" s="226" customFormat="1" ht="14.25">
      <c r="A5231" s="222"/>
    </row>
    <row r="5232" spans="1:1" s="226" customFormat="1" ht="14.25">
      <c r="A5232" s="222"/>
    </row>
    <row r="5233" spans="1:1" s="226" customFormat="1" ht="14.25">
      <c r="A5233" s="222"/>
    </row>
    <row r="5234" spans="1:1" s="226" customFormat="1" ht="14.25">
      <c r="A5234" s="222"/>
    </row>
    <row r="5235" spans="1:1" s="226" customFormat="1" ht="14.25">
      <c r="A5235" s="222"/>
    </row>
    <row r="5236" spans="1:1" s="226" customFormat="1" ht="14.25">
      <c r="A5236" s="222"/>
    </row>
    <row r="5237" spans="1:1" s="226" customFormat="1" ht="14.25">
      <c r="A5237" s="222"/>
    </row>
    <row r="5238" spans="1:1" s="226" customFormat="1" ht="14.25">
      <c r="A5238" s="222"/>
    </row>
    <row r="5239" spans="1:1" s="226" customFormat="1" ht="14.25">
      <c r="A5239" s="222"/>
    </row>
    <row r="5240" spans="1:1" s="226" customFormat="1" ht="14.25">
      <c r="A5240" s="222"/>
    </row>
    <row r="5241" spans="1:1" s="226" customFormat="1" ht="14.25">
      <c r="A5241" s="222"/>
    </row>
    <row r="5242" spans="1:1" s="226" customFormat="1" ht="14.25">
      <c r="A5242" s="222"/>
    </row>
    <row r="5243" spans="1:1" s="226" customFormat="1" ht="14.25">
      <c r="A5243" s="222"/>
    </row>
    <row r="5244" spans="1:1" s="226" customFormat="1" ht="14.25">
      <c r="A5244" s="222"/>
    </row>
    <row r="5245" spans="1:1" s="226" customFormat="1" ht="14.25">
      <c r="A5245" s="222"/>
    </row>
    <row r="5246" spans="1:1" s="226" customFormat="1" ht="14.25">
      <c r="A5246" s="222"/>
    </row>
    <row r="5247" spans="1:1" s="226" customFormat="1" ht="14.25">
      <c r="A5247" s="222"/>
    </row>
    <row r="5248" spans="1:1" s="226" customFormat="1" ht="14.25">
      <c r="A5248" s="222"/>
    </row>
    <row r="5249" spans="1:1" s="226" customFormat="1" ht="14.25">
      <c r="A5249" s="222"/>
    </row>
    <row r="5250" spans="1:1" s="226" customFormat="1" ht="14.25">
      <c r="A5250" s="222"/>
    </row>
    <row r="5251" spans="1:1" s="226" customFormat="1" ht="14.25">
      <c r="A5251" s="222"/>
    </row>
    <row r="5252" spans="1:1" s="226" customFormat="1" ht="14.25">
      <c r="A5252" s="222"/>
    </row>
    <row r="5253" spans="1:1" s="226" customFormat="1" ht="14.25">
      <c r="A5253" s="222"/>
    </row>
    <row r="5254" spans="1:1" s="226" customFormat="1" ht="14.25">
      <c r="A5254" s="222"/>
    </row>
    <row r="5255" spans="1:1" s="226" customFormat="1" ht="14.25">
      <c r="A5255" s="222"/>
    </row>
    <row r="5256" spans="1:1" s="226" customFormat="1" ht="14.25">
      <c r="A5256" s="222"/>
    </row>
    <row r="5257" spans="1:1" s="226" customFormat="1" ht="14.25">
      <c r="A5257" s="222"/>
    </row>
    <row r="5258" spans="1:1" s="226" customFormat="1" ht="14.25">
      <c r="A5258" s="222"/>
    </row>
    <row r="5259" spans="1:1" s="226" customFormat="1" ht="14.25">
      <c r="A5259" s="222"/>
    </row>
    <row r="5260" spans="1:1" s="226" customFormat="1" ht="14.25">
      <c r="A5260" s="222"/>
    </row>
    <row r="5261" spans="1:1" s="226" customFormat="1" ht="14.25">
      <c r="A5261" s="222"/>
    </row>
    <row r="5262" spans="1:1" s="226" customFormat="1" ht="14.25">
      <c r="A5262" s="222"/>
    </row>
    <row r="5263" spans="1:1" s="226" customFormat="1" ht="14.25">
      <c r="A5263" s="222"/>
    </row>
    <row r="5264" spans="1:1" s="226" customFormat="1" ht="14.25">
      <c r="A5264" s="222"/>
    </row>
    <row r="5265" spans="1:1" s="226" customFormat="1" ht="14.25">
      <c r="A5265" s="222"/>
    </row>
    <row r="5266" spans="1:1" s="226" customFormat="1" ht="14.25">
      <c r="A5266" s="222"/>
    </row>
    <row r="5267" spans="1:1" s="226" customFormat="1" ht="14.25">
      <c r="A5267" s="222"/>
    </row>
    <row r="5268" spans="1:1" s="226" customFormat="1" ht="14.25">
      <c r="A5268" s="222"/>
    </row>
    <row r="5269" spans="1:1" s="226" customFormat="1" ht="14.25">
      <c r="A5269" s="222"/>
    </row>
    <row r="5270" spans="1:1" s="226" customFormat="1" ht="14.25">
      <c r="A5270" s="222"/>
    </row>
    <row r="5271" spans="1:1" s="226" customFormat="1" ht="14.25">
      <c r="A5271" s="222"/>
    </row>
    <row r="5272" spans="1:1" s="226" customFormat="1" ht="14.25">
      <c r="A5272" s="222"/>
    </row>
    <row r="5273" spans="1:1" s="226" customFormat="1" ht="14.25">
      <c r="A5273" s="222"/>
    </row>
    <row r="5274" spans="1:1" s="226" customFormat="1" ht="14.25">
      <c r="A5274" s="222"/>
    </row>
    <row r="5275" spans="1:1" s="226" customFormat="1" ht="14.25">
      <c r="A5275" s="222"/>
    </row>
    <row r="5276" spans="1:1" s="226" customFormat="1" ht="14.25">
      <c r="A5276" s="222"/>
    </row>
    <row r="5277" spans="1:1" s="226" customFormat="1" ht="14.25">
      <c r="A5277" s="222"/>
    </row>
    <row r="5278" spans="1:1" s="226" customFormat="1" ht="14.25">
      <c r="A5278" s="222"/>
    </row>
    <row r="5279" spans="1:1" s="226" customFormat="1" ht="14.25">
      <c r="A5279" s="222"/>
    </row>
    <row r="5280" spans="1:1" s="226" customFormat="1" ht="14.25">
      <c r="A5280" s="222"/>
    </row>
    <row r="5281" spans="1:1" s="226" customFormat="1" ht="14.25">
      <c r="A5281" s="222"/>
    </row>
    <row r="5282" spans="1:1" s="226" customFormat="1" ht="14.25">
      <c r="A5282" s="222"/>
    </row>
    <row r="5283" spans="1:1" s="226" customFormat="1" ht="14.25">
      <c r="A5283" s="222"/>
    </row>
    <row r="5284" spans="1:1" s="226" customFormat="1" ht="14.25">
      <c r="A5284" s="222"/>
    </row>
    <row r="5285" spans="1:1" s="226" customFormat="1" ht="14.25">
      <c r="A5285" s="222"/>
    </row>
    <row r="5286" spans="1:1" s="226" customFormat="1" ht="14.25">
      <c r="A5286" s="222"/>
    </row>
    <row r="5287" spans="1:1" s="226" customFormat="1" ht="14.25">
      <c r="A5287" s="222"/>
    </row>
    <row r="5288" spans="1:1" s="226" customFormat="1" ht="14.25">
      <c r="A5288" s="222"/>
    </row>
    <row r="5289" spans="1:1" s="226" customFormat="1" ht="14.25">
      <c r="A5289" s="222"/>
    </row>
    <row r="5290" spans="1:1" s="226" customFormat="1" ht="14.25">
      <c r="A5290" s="222"/>
    </row>
    <row r="5291" spans="1:1" s="226" customFormat="1" ht="14.25">
      <c r="A5291" s="222"/>
    </row>
    <row r="5292" spans="1:1" s="226" customFormat="1" ht="14.25">
      <c r="A5292" s="222"/>
    </row>
    <row r="5293" spans="1:1" s="226" customFormat="1" ht="14.25">
      <c r="A5293" s="222"/>
    </row>
    <row r="5294" spans="1:1" s="226" customFormat="1" ht="14.25">
      <c r="A5294" s="222"/>
    </row>
    <row r="5295" spans="1:1" s="226" customFormat="1" ht="14.25">
      <c r="A5295" s="222"/>
    </row>
    <row r="5296" spans="1:1" s="226" customFormat="1" ht="14.25">
      <c r="A5296" s="222"/>
    </row>
    <row r="5297" spans="1:1" s="226" customFormat="1" ht="14.25">
      <c r="A5297" s="222"/>
    </row>
    <row r="5298" spans="1:1" s="226" customFormat="1" ht="14.25">
      <c r="A5298" s="222"/>
    </row>
    <row r="5299" spans="1:1" s="226" customFormat="1" ht="14.25">
      <c r="A5299" s="222"/>
    </row>
    <row r="5300" spans="1:1" s="226" customFormat="1" ht="14.25">
      <c r="A5300" s="222"/>
    </row>
    <row r="5301" spans="1:1" s="226" customFormat="1" ht="14.25">
      <c r="A5301" s="222"/>
    </row>
    <row r="5302" spans="1:1" s="226" customFormat="1" ht="14.25">
      <c r="A5302" s="222"/>
    </row>
    <row r="5303" spans="1:1" s="226" customFormat="1" ht="14.25">
      <c r="A5303" s="222"/>
    </row>
    <row r="5304" spans="1:1" s="226" customFormat="1" ht="14.25">
      <c r="A5304" s="222"/>
    </row>
    <row r="5305" spans="1:1" s="226" customFormat="1" ht="14.25">
      <c r="A5305" s="222"/>
    </row>
    <row r="5306" spans="1:1" s="226" customFormat="1" ht="14.25">
      <c r="A5306" s="222"/>
    </row>
    <row r="5307" spans="1:1" s="226" customFormat="1" ht="14.25">
      <c r="A5307" s="222"/>
    </row>
    <row r="5308" spans="1:1" s="226" customFormat="1" ht="14.25">
      <c r="A5308" s="222"/>
    </row>
    <row r="5309" spans="1:1" s="226" customFormat="1" ht="14.25">
      <c r="A5309" s="222"/>
    </row>
    <row r="5310" spans="1:1" s="226" customFormat="1" ht="14.25">
      <c r="A5310" s="222"/>
    </row>
    <row r="5311" spans="1:1" s="226" customFormat="1" ht="14.25">
      <c r="A5311" s="222"/>
    </row>
    <row r="5312" spans="1:1" s="226" customFormat="1" ht="14.25">
      <c r="A5312" s="222"/>
    </row>
    <row r="5313" spans="1:1" s="226" customFormat="1" ht="14.25">
      <c r="A5313" s="222"/>
    </row>
    <row r="5314" spans="1:1" s="226" customFormat="1" ht="14.25">
      <c r="A5314" s="222"/>
    </row>
    <row r="5315" spans="1:1" s="226" customFormat="1" ht="14.25">
      <c r="A5315" s="222"/>
    </row>
    <row r="5316" spans="1:1" s="226" customFormat="1" ht="14.25">
      <c r="A5316" s="222"/>
    </row>
    <row r="5317" spans="1:1" s="226" customFormat="1" ht="14.25">
      <c r="A5317" s="222"/>
    </row>
    <row r="5318" spans="1:1" s="226" customFormat="1" ht="14.25">
      <c r="A5318" s="222"/>
    </row>
    <row r="5319" spans="1:1" s="226" customFormat="1" ht="14.25">
      <c r="A5319" s="222"/>
    </row>
    <row r="5320" spans="1:1" s="226" customFormat="1" ht="14.25">
      <c r="A5320" s="222"/>
    </row>
    <row r="5321" spans="1:1" s="226" customFormat="1" ht="14.25">
      <c r="A5321" s="222"/>
    </row>
    <row r="5322" spans="1:1" s="226" customFormat="1" ht="14.25">
      <c r="A5322" s="222"/>
    </row>
    <row r="5323" spans="1:1" s="226" customFormat="1" ht="14.25">
      <c r="A5323" s="222"/>
    </row>
    <row r="5324" spans="1:1" s="226" customFormat="1" ht="14.25">
      <c r="A5324" s="222"/>
    </row>
    <row r="5325" spans="1:1" s="226" customFormat="1" ht="14.25">
      <c r="A5325" s="222"/>
    </row>
    <row r="5326" spans="1:1" s="226" customFormat="1" ht="14.25">
      <c r="A5326" s="222"/>
    </row>
    <row r="5327" spans="1:1" s="226" customFormat="1" ht="14.25">
      <c r="A5327" s="222"/>
    </row>
    <row r="5328" spans="1:1" s="226" customFormat="1" ht="14.25">
      <c r="A5328" s="222"/>
    </row>
    <row r="5329" spans="1:1" s="226" customFormat="1" ht="14.25">
      <c r="A5329" s="222"/>
    </row>
    <row r="5330" spans="1:1" s="226" customFormat="1" ht="14.25">
      <c r="A5330" s="222"/>
    </row>
    <row r="5331" spans="1:1" s="226" customFormat="1" ht="14.25">
      <c r="A5331" s="222"/>
    </row>
    <row r="5332" spans="1:1" s="226" customFormat="1" ht="14.25">
      <c r="A5332" s="222"/>
    </row>
    <row r="5333" spans="1:1" s="226" customFormat="1" ht="14.25">
      <c r="A5333" s="222"/>
    </row>
    <row r="5334" spans="1:1" s="226" customFormat="1" ht="14.25">
      <c r="A5334" s="222"/>
    </row>
    <row r="5335" spans="1:1" s="226" customFormat="1" ht="14.25">
      <c r="A5335" s="222"/>
    </row>
    <row r="5336" spans="1:1" s="226" customFormat="1" ht="14.25">
      <c r="A5336" s="222"/>
    </row>
    <row r="5337" spans="1:1" s="226" customFormat="1" ht="14.25">
      <c r="A5337" s="222"/>
    </row>
    <row r="5338" spans="1:1" s="226" customFormat="1" ht="14.25">
      <c r="A5338" s="222"/>
    </row>
    <row r="5339" spans="1:1" s="226" customFormat="1" ht="14.25">
      <c r="A5339" s="222"/>
    </row>
    <row r="5340" spans="1:1" s="226" customFormat="1" ht="14.25">
      <c r="A5340" s="222"/>
    </row>
    <row r="5341" spans="1:1" s="226" customFormat="1" ht="14.25">
      <c r="A5341" s="222"/>
    </row>
    <row r="5342" spans="1:1" s="226" customFormat="1" ht="14.25">
      <c r="A5342" s="222"/>
    </row>
    <row r="5343" spans="1:1" s="226" customFormat="1" ht="14.25">
      <c r="A5343" s="222"/>
    </row>
    <row r="5344" spans="1:1" s="226" customFormat="1" ht="14.25">
      <c r="A5344" s="222"/>
    </row>
    <row r="5345" spans="1:1" s="226" customFormat="1" ht="14.25">
      <c r="A5345" s="222"/>
    </row>
    <row r="5346" spans="1:1" s="226" customFormat="1" ht="14.25">
      <c r="A5346" s="222"/>
    </row>
    <row r="5347" spans="1:1" s="226" customFormat="1" ht="14.25">
      <c r="A5347" s="222"/>
    </row>
    <row r="5348" spans="1:1" s="226" customFormat="1" ht="14.25">
      <c r="A5348" s="222"/>
    </row>
    <row r="5349" spans="1:1" s="226" customFormat="1" ht="14.25">
      <c r="A5349" s="222"/>
    </row>
    <row r="5350" spans="1:1" s="226" customFormat="1" ht="14.25">
      <c r="A5350" s="222"/>
    </row>
    <row r="5351" spans="1:1" s="226" customFormat="1" ht="14.25">
      <c r="A5351" s="222"/>
    </row>
    <row r="5352" spans="1:1" s="226" customFormat="1" ht="14.25">
      <c r="A5352" s="222"/>
    </row>
    <row r="5353" spans="1:1" s="226" customFormat="1" ht="14.25">
      <c r="A5353" s="222"/>
    </row>
    <row r="5354" spans="1:1" s="226" customFormat="1" ht="14.25">
      <c r="A5354" s="222"/>
    </row>
    <row r="5355" spans="1:1" s="226" customFormat="1" ht="14.25">
      <c r="A5355" s="222"/>
    </row>
    <row r="5356" spans="1:1" s="226" customFormat="1" ht="14.25">
      <c r="A5356" s="222"/>
    </row>
    <row r="5357" spans="1:1" s="226" customFormat="1" ht="14.25">
      <c r="A5357" s="222"/>
    </row>
    <row r="5358" spans="1:1" s="226" customFormat="1" ht="14.25">
      <c r="A5358" s="222"/>
    </row>
    <row r="5359" spans="1:1" s="226" customFormat="1" ht="14.25">
      <c r="A5359" s="222"/>
    </row>
    <row r="5360" spans="1:1" s="226" customFormat="1" ht="14.25">
      <c r="A5360" s="222"/>
    </row>
    <row r="5361" spans="1:1" s="226" customFormat="1" ht="14.25">
      <c r="A5361" s="222"/>
    </row>
    <row r="5362" spans="1:1" s="226" customFormat="1" ht="14.25">
      <c r="A5362" s="222"/>
    </row>
    <row r="5363" spans="1:1" s="226" customFormat="1" ht="14.25">
      <c r="A5363" s="222"/>
    </row>
    <row r="5364" spans="1:1" s="226" customFormat="1" ht="14.25">
      <c r="A5364" s="222"/>
    </row>
    <row r="5365" spans="1:1" s="226" customFormat="1" ht="14.25">
      <c r="A5365" s="222"/>
    </row>
    <row r="5366" spans="1:1" s="226" customFormat="1" ht="14.25">
      <c r="A5366" s="222"/>
    </row>
    <row r="5367" spans="1:1" s="226" customFormat="1" ht="14.25">
      <c r="A5367" s="222"/>
    </row>
    <row r="5368" spans="1:1" s="226" customFormat="1" ht="14.25">
      <c r="A5368" s="222"/>
    </row>
    <row r="5369" spans="1:1" s="226" customFormat="1" ht="14.25">
      <c r="A5369" s="222"/>
    </row>
    <row r="5370" spans="1:1" s="226" customFormat="1" ht="14.25">
      <c r="A5370" s="222"/>
    </row>
    <row r="5371" spans="1:1" s="226" customFormat="1" ht="14.25">
      <c r="A5371" s="222"/>
    </row>
    <row r="5372" spans="1:1" s="226" customFormat="1" ht="14.25">
      <c r="A5372" s="222"/>
    </row>
    <row r="5373" spans="1:1" s="226" customFormat="1" ht="14.25">
      <c r="A5373" s="222"/>
    </row>
    <row r="5374" spans="1:1" s="226" customFormat="1" ht="14.25">
      <c r="A5374" s="222"/>
    </row>
    <row r="5375" spans="1:1" s="226" customFormat="1" ht="14.25">
      <c r="A5375" s="222"/>
    </row>
    <row r="5376" spans="1:1" s="226" customFormat="1" ht="14.25">
      <c r="A5376" s="222"/>
    </row>
    <row r="5377" spans="1:1" s="226" customFormat="1" ht="14.25">
      <c r="A5377" s="222"/>
    </row>
    <row r="5378" spans="1:1" s="226" customFormat="1" ht="14.25">
      <c r="A5378" s="222"/>
    </row>
    <row r="5379" spans="1:1" s="226" customFormat="1" ht="14.25">
      <c r="A5379" s="222"/>
    </row>
    <row r="5380" spans="1:1" s="226" customFormat="1" ht="14.25">
      <c r="A5380" s="222"/>
    </row>
    <row r="5381" spans="1:1" s="226" customFormat="1" ht="14.25">
      <c r="A5381" s="222"/>
    </row>
    <row r="5382" spans="1:1" s="226" customFormat="1" ht="14.25">
      <c r="A5382" s="222"/>
    </row>
    <row r="5383" spans="1:1" s="226" customFormat="1" ht="14.25">
      <c r="A5383" s="222"/>
    </row>
    <row r="5384" spans="1:1" s="226" customFormat="1" ht="14.25">
      <c r="A5384" s="222"/>
    </row>
    <row r="5385" spans="1:1" s="226" customFormat="1" ht="14.25">
      <c r="A5385" s="222"/>
    </row>
    <row r="5386" spans="1:1" s="226" customFormat="1" ht="14.25">
      <c r="A5386" s="222"/>
    </row>
    <row r="5387" spans="1:1" s="226" customFormat="1" ht="14.25">
      <c r="A5387" s="222"/>
    </row>
    <row r="5388" spans="1:1" s="226" customFormat="1" ht="14.25">
      <c r="A5388" s="222"/>
    </row>
    <row r="5389" spans="1:1" s="226" customFormat="1" ht="14.25">
      <c r="A5389" s="222"/>
    </row>
    <row r="5390" spans="1:1" s="226" customFormat="1" ht="14.25">
      <c r="A5390" s="222"/>
    </row>
    <row r="5391" spans="1:1" s="226" customFormat="1" ht="14.25">
      <c r="A5391" s="222"/>
    </row>
    <row r="5392" spans="1:1" s="226" customFormat="1" ht="14.25">
      <c r="A5392" s="222"/>
    </row>
    <row r="5393" spans="1:1" s="226" customFormat="1" ht="14.25">
      <c r="A5393" s="222"/>
    </row>
    <row r="5394" spans="1:1" s="226" customFormat="1" ht="14.25">
      <c r="A5394" s="222"/>
    </row>
    <row r="5395" spans="1:1" s="226" customFormat="1" ht="14.25">
      <c r="A5395" s="222"/>
    </row>
    <row r="5396" spans="1:1" s="226" customFormat="1" ht="14.25">
      <c r="A5396" s="222"/>
    </row>
    <row r="5397" spans="1:1" s="226" customFormat="1" ht="14.25">
      <c r="A5397" s="222"/>
    </row>
    <row r="5398" spans="1:1" s="226" customFormat="1" ht="14.25">
      <c r="A5398" s="222"/>
    </row>
    <row r="5399" spans="1:1" s="226" customFormat="1" ht="14.25">
      <c r="A5399" s="222"/>
    </row>
    <row r="5400" spans="1:1" s="226" customFormat="1" ht="14.25">
      <c r="A5400" s="222"/>
    </row>
    <row r="5401" spans="1:1" s="226" customFormat="1" ht="14.25">
      <c r="A5401" s="222"/>
    </row>
    <row r="5402" spans="1:1" s="226" customFormat="1" ht="14.25">
      <c r="A5402" s="222"/>
    </row>
    <row r="5403" spans="1:1" s="226" customFormat="1" ht="14.25">
      <c r="A5403" s="222"/>
    </row>
    <row r="5404" spans="1:1" s="226" customFormat="1" ht="14.25">
      <c r="A5404" s="222"/>
    </row>
    <row r="5405" spans="1:1" s="226" customFormat="1" ht="14.25">
      <c r="A5405" s="222"/>
    </row>
    <row r="5406" spans="1:1" s="226" customFormat="1" ht="14.25">
      <c r="A5406" s="222"/>
    </row>
    <row r="5407" spans="1:1" s="226" customFormat="1" ht="14.25">
      <c r="A5407" s="222"/>
    </row>
    <row r="5408" spans="1:1" s="226" customFormat="1" ht="14.25">
      <c r="A5408" s="222"/>
    </row>
    <row r="5409" spans="1:1" s="226" customFormat="1" ht="14.25">
      <c r="A5409" s="222"/>
    </row>
    <row r="5410" spans="1:1" s="226" customFormat="1" ht="14.25">
      <c r="A5410" s="222"/>
    </row>
    <row r="5411" spans="1:1" s="226" customFormat="1" ht="14.25">
      <c r="A5411" s="222"/>
    </row>
    <row r="5412" spans="1:1" s="226" customFormat="1" ht="14.25">
      <c r="A5412" s="222"/>
    </row>
    <row r="5413" spans="1:1" s="226" customFormat="1" ht="14.25">
      <c r="A5413" s="222"/>
    </row>
    <row r="5414" spans="1:1" s="226" customFormat="1" ht="14.25">
      <c r="A5414" s="222"/>
    </row>
    <row r="5415" spans="1:1" s="226" customFormat="1" ht="14.25">
      <c r="A5415" s="222"/>
    </row>
    <row r="5416" spans="1:1" s="226" customFormat="1" ht="14.25">
      <c r="A5416" s="222"/>
    </row>
    <row r="5417" spans="1:1" s="226" customFormat="1" ht="14.25">
      <c r="A5417" s="222"/>
    </row>
    <row r="5418" spans="1:1" s="226" customFormat="1" ht="14.25">
      <c r="A5418" s="222"/>
    </row>
    <row r="5419" spans="1:1" s="226" customFormat="1" ht="14.25">
      <c r="A5419" s="222"/>
    </row>
    <row r="5420" spans="1:1" s="226" customFormat="1" ht="14.25">
      <c r="A5420" s="222"/>
    </row>
    <row r="5421" spans="1:1" s="226" customFormat="1" ht="14.25">
      <c r="A5421" s="222"/>
    </row>
    <row r="5422" spans="1:1" s="226" customFormat="1" ht="14.25">
      <c r="A5422" s="222"/>
    </row>
    <row r="5423" spans="1:1" s="226" customFormat="1" ht="14.25">
      <c r="A5423" s="222"/>
    </row>
    <row r="5424" spans="1:1" s="226" customFormat="1" ht="14.25">
      <c r="A5424" s="222"/>
    </row>
    <row r="5425" spans="1:1" s="226" customFormat="1" ht="14.25">
      <c r="A5425" s="222"/>
    </row>
    <row r="5426" spans="1:1" s="226" customFormat="1" ht="14.25">
      <c r="A5426" s="222"/>
    </row>
    <row r="5427" spans="1:1" s="226" customFormat="1" ht="14.25">
      <c r="A5427" s="222"/>
    </row>
    <row r="5428" spans="1:1" s="226" customFormat="1" ht="14.25">
      <c r="A5428" s="222"/>
    </row>
    <row r="5429" spans="1:1" s="226" customFormat="1" ht="14.25">
      <c r="A5429" s="222"/>
    </row>
    <row r="5430" spans="1:1" s="226" customFormat="1" ht="14.25">
      <c r="A5430" s="222"/>
    </row>
    <row r="5431" spans="1:1" s="226" customFormat="1" ht="14.25">
      <c r="A5431" s="222"/>
    </row>
    <row r="5432" spans="1:1" s="226" customFormat="1" ht="14.25">
      <c r="A5432" s="222"/>
    </row>
    <row r="5433" spans="1:1" s="226" customFormat="1" ht="14.25">
      <c r="A5433" s="222"/>
    </row>
    <row r="5434" spans="1:1" s="226" customFormat="1" ht="14.25">
      <c r="A5434" s="222"/>
    </row>
    <row r="5435" spans="1:1" s="226" customFormat="1" ht="14.25">
      <c r="A5435" s="222"/>
    </row>
    <row r="5436" spans="1:1" s="226" customFormat="1" ht="14.25">
      <c r="A5436" s="222"/>
    </row>
    <row r="5437" spans="1:1" s="226" customFormat="1" ht="14.25">
      <c r="A5437" s="222"/>
    </row>
    <row r="5438" spans="1:1" s="226" customFormat="1" ht="14.25">
      <c r="A5438" s="222"/>
    </row>
    <row r="5439" spans="1:1" s="226" customFormat="1" ht="14.25">
      <c r="A5439" s="222"/>
    </row>
    <row r="5440" spans="1:1" s="226" customFormat="1" ht="14.25">
      <c r="A5440" s="222"/>
    </row>
    <row r="5441" spans="1:1" s="226" customFormat="1" ht="14.25">
      <c r="A5441" s="222"/>
    </row>
    <row r="5442" spans="1:1" s="226" customFormat="1" ht="14.25">
      <c r="A5442" s="222"/>
    </row>
    <row r="5443" spans="1:1" s="226" customFormat="1" ht="14.25">
      <c r="A5443" s="222"/>
    </row>
    <row r="5444" spans="1:1" s="226" customFormat="1" ht="14.25">
      <c r="A5444" s="222"/>
    </row>
    <row r="5445" spans="1:1" s="226" customFormat="1" ht="14.25">
      <c r="A5445" s="222"/>
    </row>
    <row r="5446" spans="1:1" s="226" customFormat="1" ht="14.25">
      <c r="A5446" s="222"/>
    </row>
    <row r="5447" spans="1:1" s="226" customFormat="1" ht="14.25">
      <c r="A5447" s="222"/>
    </row>
    <row r="5448" spans="1:1" s="226" customFormat="1" ht="14.25">
      <c r="A5448" s="222"/>
    </row>
    <row r="5449" spans="1:1" s="226" customFormat="1" ht="14.25">
      <c r="A5449" s="222"/>
    </row>
    <row r="5450" spans="1:1" s="226" customFormat="1" ht="14.25">
      <c r="A5450" s="222"/>
    </row>
    <row r="5451" spans="1:1" s="226" customFormat="1" ht="14.25">
      <c r="A5451" s="222"/>
    </row>
    <row r="5452" spans="1:1" s="226" customFormat="1" ht="14.25">
      <c r="A5452" s="222"/>
    </row>
    <row r="5453" spans="1:1" s="226" customFormat="1" ht="14.25">
      <c r="A5453" s="222"/>
    </row>
    <row r="5454" spans="1:1" s="226" customFormat="1" ht="14.25">
      <c r="A5454" s="222"/>
    </row>
    <row r="5455" spans="1:1" s="226" customFormat="1" ht="14.25">
      <c r="A5455" s="222"/>
    </row>
    <row r="5456" spans="1:1" s="226" customFormat="1" ht="14.25">
      <c r="A5456" s="222"/>
    </row>
    <row r="5457" spans="1:1" s="226" customFormat="1" ht="14.25">
      <c r="A5457" s="222"/>
    </row>
    <row r="5458" spans="1:1" s="226" customFormat="1" ht="14.25">
      <c r="A5458" s="222"/>
    </row>
    <row r="5459" spans="1:1" s="226" customFormat="1" ht="14.25">
      <c r="A5459" s="222"/>
    </row>
    <row r="5460" spans="1:1" s="226" customFormat="1" ht="14.25">
      <c r="A5460" s="222"/>
    </row>
    <row r="5461" spans="1:1" s="226" customFormat="1" ht="14.25">
      <c r="A5461" s="222"/>
    </row>
    <row r="5462" spans="1:1" s="226" customFormat="1" ht="14.25">
      <c r="A5462" s="222"/>
    </row>
    <row r="5463" spans="1:1" s="226" customFormat="1" ht="14.25">
      <c r="A5463" s="222"/>
    </row>
    <row r="5464" spans="1:1" s="226" customFormat="1" ht="14.25">
      <c r="A5464" s="222"/>
    </row>
    <row r="5465" spans="1:1" s="226" customFormat="1" ht="14.25">
      <c r="A5465" s="222"/>
    </row>
    <row r="5466" spans="1:1" s="226" customFormat="1" ht="14.25">
      <c r="A5466" s="222"/>
    </row>
    <row r="5467" spans="1:1" s="226" customFormat="1" ht="14.25">
      <c r="A5467" s="222"/>
    </row>
    <row r="5468" spans="1:1" s="226" customFormat="1" ht="14.25">
      <c r="A5468" s="222"/>
    </row>
    <row r="5469" spans="1:1" s="226" customFormat="1" ht="14.25">
      <c r="A5469" s="222"/>
    </row>
    <row r="5470" spans="1:1" s="226" customFormat="1" ht="14.25">
      <c r="A5470" s="222"/>
    </row>
    <row r="5471" spans="1:1" s="226" customFormat="1" ht="14.25">
      <c r="A5471" s="222"/>
    </row>
    <row r="5472" spans="1:1" s="226" customFormat="1" ht="14.25">
      <c r="A5472" s="222"/>
    </row>
    <row r="5473" spans="1:1" s="226" customFormat="1" ht="14.25">
      <c r="A5473" s="222"/>
    </row>
    <row r="5474" spans="1:1" s="226" customFormat="1" ht="14.25">
      <c r="A5474" s="222"/>
    </row>
    <row r="5475" spans="1:1" s="226" customFormat="1" ht="14.25">
      <c r="A5475" s="222"/>
    </row>
    <row r="5476" spans="1:1" s="226" customFormat="1" ht="14.25">
      <c r="A5476" s="222"/>
    </row>
    <row r="5477" spans="1:1" s="226" customFormat="1" ht="14.25">
      <c r="A5477" s="222"/>
    </row>
    <row r="5478" spans="1:1" s="226" customFormat="1" ht="14.25">
      <c r="A5478" s="222"/>
    </row>
    <row r="5479" spans="1:1" s="226" customFormat="1" ht="14.25">
      <c r="A5479" s="222"/>
    </row>
    <row r="5480" spans="1:1" s="226" customFormat="1" ht="14.25">
      <c r="A5480" s="222"/>
    </row>
    <row r="5481" spans="1:1" s="226" customFormat="1" ht="14.25">
      <c r="A5481" s="222"/>
    </row>
    <row r="5482" spans="1:1" s="226" customFormat="1" ht="14.25">
      <c r="A5482" s="222"/>
    </row>
    <row r="5483" spans="1:1" s="226" customFormat="1" ht="14.25">
      <c r="A5483" s="222"/>
    </row>
    <row r="5484" spans="1:1" s="226" customFormat="1" ht="14.25">
      <c r="A5484" s="222"/>
    </row>
    <row r="5485" spans="1:1" s="226" customFormat="1" ht="14.25">
      <c r="A5485" s="222"/>
    </row>
    <row r="5486" spans="1:1" s="226" customFormat="1" ht="14.25">
      <c r="A5486" s="222"/>
    </row>
    <row r="5487" spans="1:1" s="226" customFormat="1" ht="14.25">
      <c r="A5487" s="222"/>
    </row>
    <row r="5488" spans="1:1" s="226" customFormat="1" ht="14.25">
      <c r="A5488" s="222"/>
    </row>
    <row r="5489" spans="1:1" s="226" customFormat="1" ht="14.25">
      <c r="A5489" s="222"/>
    </row>
    <row r="5490" spans="1:1" s="226" customFormat="1" ht="14.25">
      <c r="A5490" s="222"/>
    </row>
    <row r="5491" spans="1:1" s="226" customFormat="1" ht="14.25">
      <c r="A5491" s="222"/>
    </row>
    <row r="5492" spans="1:1" s="226" customFormat="1" ht="14.25">
      <c r="A5492" s="222"/>
    </row>
    <row r="5493" spans="1:1" s="226" customFormat="1" ht="14.25">
      <c r="A5493" s="222"/>
    </row>
    <row r="5494" spans="1:1" s="226" customFormat="1" ht="14.25">
      <c r="A5494" s="222"/>
    </row>
    <row r="5495" spans="1:1" s="226" customFormat="1" ht="14.25">
      <c r="A5495" s="222"/>
    </row>
    <row r="5496" spans="1:1" s="226" customFormat="1" ht="14.25">
      <c r="A5496" s="222"/>
    </row>
    <row r="5497" spans="1:1" s="226" customFormat="1" ht="14.25">
      <c r="A5497" s="222"/>
    </row>
    <row r="5498" spans="1:1" s="226" customFormat="1" ht="14.25">
      <c r="A5498" s="222"/>
    </row>
    <row r="5499" spans="1:1" s="226" customFormat="1" ht="14.25">
      <c r="A5499" s="222"/>
    </row>
    <row r="5500" spans="1:1" s="226" customFormat="1" ht="14.25">
      <c r="A5500" s="222"/>
    </row>
    <row r="5501" spans="1:1" s="226" customFormat="1" ht="14.25">
      <c r="A5501" s="222"/>
    </row>
    <row r="5502" spans="1:1" s="226" customFormat="1" ht="14.25">
      <c r="A5502" s="222"/>
    </row>
    <row r="5503" spans="1:1" s="226" customFormat="1" ht="14.25">
      <c r="A5503" s="222"/>
    </row>
    <row r="5504" spans="1:1" s="226" customFormat="1" ht="14.25">
      <c r="A5504" s="222"/>
    </row>
    <row r="5505" spans="1:1" s="226" customFormat="1" ht="14.25">
      <c r="A5505" s="222"/>
    </row>
    <row r="5506" spans="1:1" s="226" customFormat="1" ht="14.25">
      <c r="A5506" s="222"/>
    </row>
    <row r="5507" spans="1:1" s="226" customFormat="1" ht="14.25">
      <c r="A5507" s="222"/>
    </row>
    <row r="5508" spans="1:1" s="226" customFormat="1" ht="14.25">
      <c r="A5508" s="222"/>
    </row>
    <row r="5509" spans="1:1" s="226" customFormat="1" ht="14.25">
      <c r="A5509" s="222"/>
    </row>
    <row r="5510" spans="1:1" s="226" customFormat="1" ht="14.25">
      <c r="A5510" s="222"/>
    </row>
    <row r="5511" spans="1:1" s="226" customFormat="1" ht="14.25">
      <c r="A5511" s="222"/>
    </row>
    <row r="5512" spans="1:1" s="226" customFormat="1" ht="14.25">
      <c r="A5512" s="222"/>
    </row>
    <row r="5513" spans="1:1" s="226" customFormat="1" ht="14.25">
      <c r="A5513" s="222"/>
    </row>
    <row r="5514" spans="1:1" s="226" customFormat="1" ht="14.25">
      <c r="A5514" s="222"/>
    </row>
    <row r="5515" spans="1:1" s="226" customFormat="1" ht="14.25">
      <c r="A5515" s="222"/>
    </row>
    <row r="5516" spans="1:1" s="226" customFormat="1" ht="14.25">
      <c r="A5516" s="222"/>
    </row>
    <row r="5517" spans="1:1" s="226" customFormat="1" ht="14.25">
      <c r="A5517" s="222"/>
    </row>
    <row r="5518" spans="1:1" s="226" customFormat="1" ht="14.25">
      <c r="A5518" s="222"/>
    </row>
    <row r="5519" spans="1:1" s="226" customFormat="1" ht="14.25">
      <c r="A5519" s="222"/>
    </row>
    <row r="5520" spans="1:1" s="226" customFormat="1" ht="14.25">
      <c r="A5520" s="222"/>
    </row>
    <row r="5521" spans="1:1" s="226" customFormat="1" ht="14.25">
      <c r="A5521" s="222"/>
    </row>
    <row r="5522" spans="1:1" s="226" customFormat="1" ht="14.25">
      <c r="A5522" s="222"/>
    </row>
    <row r="5523" spans="1:1" s="226" customFormat="1" ht="14.25">
      <c r="A5523" s="222"/>
    </row>
    <row r="5524" spans="1:1" s="226" customFormat="1" ht="14.25">
      <c r="A5524" s="222"/>
    </row>
    <row r="5525" spans="1:1" s="226" customFormat="1" ht="14.25">
      <c r="A5525" s="222"/>
    </row>
    <row r="5526" spans="1:1" s="226" customFormat="1" ht="14.25">
      <c r="A5526" s="222"/>
    </row>
    <row r="5527" spans="1:1" s="226" customFormat="1" ht="14.25">
      <c r="A5527" s="222"/>
    </row>
    <row r="5528" spans="1:1" s="226" customFormat="1" ht="14.25">
      <c r="A5528" s="222"/>
    </row>
    <row r="5529" spans="1:1" s="226" customFormat="1" ht="14.25">
      <c r="A5529" s="222"/>
    </row>
    <row r="5530" spans="1:1" s="226" customFormat="1" ht="14.25">
      <c r="A5530" s="222"/>
    </row>
    <row r="5531" spans="1:1" s="226" customFormat="1" ht="14.25">
      <c r="A5531" s="222"/>
    </row>
    <row r="5532" spans="1:1" s="226" customFormat="1" ht="14.25">
      <c r="A5532" s="222"/>
    </row>
    <row r="5533" spans="1:1" s="226" customFormat="1" ht="14.25">
      <c r="A5533" s="222"/>
    </row>
    <row r="5534" spans="1:1" s="226" customFormat="1" ht="14.25">
      <c r="A5534" s="222"/>
    </row>
    <row r="5535" spans="1:1" s="226" customFormat="1" ht="14.25">
      <c r="A5535" s="222"/>
    </row>
    <row r="5536" spans="1:1" s="226" customFormat="1" ht="14.25">
      <c r="A5536" s="222"/>
    </row>
    <row r="5537" spans="1:1" s="226" customFormat="1" ht="14.25">
      <c r="A5537" s="222"/>
    </row>
    <row r="5538" spans="1:1" s="226" customFormat="1" ht="14.25">
      <c r="A5538" s="222"/>
    </row>
    <row r="5539" spans="1:1" s="226" customFormat="1" ht="14.25">
      <c r="A5539" s="222"/>
    </row>
    <row r="5540" spans="1:1" s="226" customFormat="1" ht="14.25">
      <c r="A5540" s="222"/>
    </row>
    <row r="5541" spans="1:1" s="226" customFormat="1" ht="14.25">
      <c r="A5541" s="222"/>
    </row>
    <row r="5542" spans="1:1" s="226" customFormat="1" ht="14.25">
      <c r="A5542" s="222"/>
    </row>
    <row r="5543" spans="1:1" s="226" customFormat="1" ht="14.25">
      <c r="A5543" s="222"/>
    </row>
    <row r="5544" spans="1:1" s="226" customFormat="1" ht="14.25">
      <c r="A5544" s="222"/>
    </row>
    <row r="5545" spans="1:1" s="226" customFormat="1" ht="14.25">
      <c r="A5545" s="222"/>
    </row>
    <row r="5546" spans="1:1" s="226" customFormat="1" ht="14.25">
      <c r="A5546" s="222"/>
    </row>
    <row r="5547" spans="1:1" s="226" customFormat="1" ht="14.25">
      <c r="A5547" s="222"/>
    </row>
    <row r="5548" spans="1:1" s="226" customFormat="1" ht="14.25">
      <c r="A5548" s="222"/>
    </row>
    <row r="5549" spans="1:1" s="226" customFormat="1" ht="14.25">
      <c r="A5549" s="222"/>
    </row>
    <row r="5550" spans="1:1" s="226" customFormat="1" ht="14.25">
      <c r="A5550" s="222"/>
    </row>
    <row r="5551" spans="1:1" s="226" customFormat="1" ht="14.25">
      <c r="A5551" s="222"/>
    </row>
    <row r="5552" spans="1:1" s="226" customFormat="1" ht="14.25">
      <c r="A5552" s="222"/>
    </row>
    <row r="5553" spans="1:1" s="226" customFormat="1" ht="14.25">
      <c r="A5553" s="222"/>
    </row>
    <row r="5554" spans="1:1" s="226" customFormat="1" ht="14.25">
      <c r="A5554" s="222"/>
    </row>
    <row r="5555" spans="1:1" s="226" customFormat="1" ht="14.25">
      <c r="A5555" s="222"/>
    </row>
    <row r="5556" spans="1:1" s="226" customFormat="1" ht="14.25">
      <c r="A5556" s="222"/>
    </row>
    <row r="5557" spans="1:1" s="226" customFormat="1" ht="14.25">
      <c r="A5557" s="222"/>
    </row>
    <row r="5558" spans="1:1" s="226" customFormat="1" ht="14.25">
      <c r="A5558" s="222"/>
    </row>
    <row r="5559" spans="1:1" s="226" customFormat="1" ht="14.25">
      <c r="A5559" s="222"/>
    </row>
    <row r="5560" spans="1:1" s="226" customFormat="1" ht="14.25">
      <c r="A5560" s="222"/>
    </row>
    <row r="5561" spans="1:1" s="226" customFormat="1" ht="14.25">
      <c r="A5561" s="222"/>
    </row>
    <row r="5562" spans="1:1" s="226" customFormat="1" ht="14.25">
      <c r="A5562" s="222"/>
    </row>
    <row r="5563" spans="1:1" s="226" customFormat="1" ht="14.25">
      <c r="A5563" s="222"/>
    </row>
    <row r="5564" spans="1:1" s="226" customFormat="1" ht="14.25">
      <c r="A5564" s="222"/>
    </row>
    <row r="5565" spans="1:1" s="226" customFormat="1" ht="14.25">
      <c r="A5565" s="222"/>
    </row>
    <row r="5566" spans="1:1" s="226" customFormat="1" ht="14.25">
      <c r="A5566" s="222"/>
    </row>
    <row r="5567" spans="1:1" s="226" customFormat="1" ht="14.25">
      <c r="A5567" s="222"/>
    </row>
    <row r="5568" spans="1:1" s="226" customFormat="1" ht="14.25">
      <c r="A5568" s="222"/>
    </row>
    <row r="5569" spans="1:1" s="226" customFormat="1" ht="14.25">
      <c r="A5569" s="222"/>
    </row>
    <row r="5570" spans="1:1" s="226" customFormat="1" ht="14.25">
      <c r="A5570" s="222"/>
    </row>
    <row r="5571" spans="1:1" s="226" customFormat="1" ht="14.25">
      <c r="A5571" s="222"/>
    </row>
    <row r="5572" spans="1:1" s="226" customFormat="1" ht="14.25">
      <c r="A5572" s="222"/>
    </row>
    <row r="5573" spans="1:1" s="226" customFormat="1" ht="14.25">
      <c r="A5573" s="222"/>
    </row>
    <row r="5574" spans="1:1" s="226" customFormat="1" ht="14.25">
      <c r="A5574" s="222"/>
    </row>
    <row r="5575" spans="1:1" s="226" customFormat="1" ht="14.25">
      <c r="A5575" s="222"/>
    </row>
    <row r="5576" spans="1:1" s="226" customFormat="1" ht="14.25">
      <c r="A5576" s="222"/>
    </row>
    <row r="5577" spans="1:1" s="226" customFormat="1" ht="14.25">
      <c r="A5577" s="222"/>
    </row>
    <row r="5578" spans="1:1" s="226" customFormat="1" ht="14.25">
      <c r="A5578" s="222"/>
    </row>
    <row r="5579" spans="1:1" s="226" customFormat="1" ht="14.25">
      <c r="A5579" s="222"/>
    </row>
    <row r="5580" spans="1:1" s="226" customFormat="1" ht="14.25">
      <c r="A5580" s="222"/>
    </row>
    <row r="5581" spans="1:1" s="226" customFormat="1" ht="14.25">
      <c r="A5581" s="222"/>
    </row>
    <row r="5582" spans="1:1" s="226" customFormat="1" ht="14.25">
      <c r="A5582" s="222"/>
    </row>
    <row r="5583" spans="1:1" s="226" customFormat="1" ht="14.25">
      <c r="A5583" s="222"/>
    </row>
    <row r="5584" spans="1:1" s="226" customFormat="1" ht="14.25">
      <c r="A5584" s="222"/>
    </row>
    <row r="5585" spans="1:1" s="226" customFormat="1" ht="14.25">
      <c r="A5585" s="222"/>
    </row>
    <row r="5586" spans="1:1" s="226" customFormat="1" ht="14.25">
      <c r="A5586" s="222"/>
    </row>
    <row r="5587" spans="1:1" s="226" customFormat="1" ht="14.25">
      <c r="A5587" s="222"/>
    </row>
    <row r="5588" spans="1:1" s="226" customFormat="1" ht="14.25">
      <c r="A5588" s="222"/>
    </row>
    <row r="5589" spans="1:1" s="226" customFormat="1" ht="14.25">
      <c r="A5589" s="222"/>
    </row>
    <row r="5590" spans="1:1" s="226" customFormat="1" ht="14.25">
      <c r="A5590" s="222"/>
    </row>
    <row r="5591" spans="1:1" s="226" customFormat="1" ht="14.25">
      <c r="A5591" s="222"/>
    </row>
    <row r="5592" spans="1:1" s="226" customFormat="1" ht="14.25">
      <c r="A5592" s="222"/>
    </row>
    <row r="5593" spans="1:1" s="226" customFormat="1" ht="14.25">
      <c r="A5593" s="222"/>
    </row>
    <row r="5594" spans="1:1" s="226" customFormat="1" ht="14.25">
      <c r="A5594" s="222"/>
    </row>
    <row r="5595" spans="1:1" s="226" customFormat="1" ht="14.25">
      <c r="A5595" s="222"/>
    </row>
    <row r="5596" spans="1:1" s="226" customFormat="1" ht="14.25">
      <c r="A5596" s="222"/>
    </row>
    <row r="5597" spans="1:1" s="226" customFormat="1" ht="14.25">
      <c r="A5597" s="222"/>
    </row>
    <row r="5598" spans="1:1" s="226" customFormat="1" ht="14.25">
      <c r="A5598" s="222"/>
    </row>
    <row r="5599" spans="1:1" s="226" customFormat="1" ht="14.25">
      <c r="A5599" s="222"/>
    </row>
    <row r="5600" spans="1:1" s="226" customFormat="1" ht="14.25">
      <c r="A5600" s="222"/>
    </row>
    <row r="5601" spans="1:1" s="226" customFormat="1" ht="14.25">
      <c r="A5601" s="222"/>
    </row>
    <row r="5602" spans="1:1" s="226" customFormat="1" ht="14.25">
      <c r="A5602" s="222"/>
    </row>
    <row r="5603" spans="1:1" s="226" customFormat="1" ht="14.25">
      <c r="A5603" s="222"/>
    </row>
    <row r="5604" spans="1:1" s="226" customFormat="1" ht="14.25">
      <c r="A5604" s="222"/>
    </row>
    <row r="5605" spans="1:1" s="226" customFormat="1" ht="14.25">
      <c r="A5605" s="222"/>
    </row>
    <row r="5606" spans="1:1" s="226" customFormat="1" ht="14.25">
      <c r="A5606" s="222"/>
    </row>
    <row r="5607" spans="1:1" s="226" customFormat="1" ht="14.25">
      <c r="A5607" s="222"/>
    </row>
    <row r="5608" spans="1:1" s="226" customFormat="1" ht="14.25">
      <c r="A5608" s="222"/>
    </row>
    <row r="5609" spans="1:1" s="226" customFormat="1" ht="14.25">
      <c r="A5609" s="222"/>
    </row>
    <row r="5610" spans="1:1" s="226" customFormat="1" ht="14.25">
      <c r="A5610" s="222"/>
    </row>
    <row r="5611" spans="1:1" s="226" customFormat="1" ht="14.25">
      <c r="A5611" s="222"/>
    </row>
    <row r="5612" spans="1:1" s="226" customFormat="1" ht="14.25">
      <c r="A5612" s="222"/>
    </row>
    <row r="5613" spans="1:1" s="226" customFormat="1" ht="14.25">
      <c r="A5613" s="222"/>
    </row>
    <row r="5614" spans="1:1" s="226" customFormat="1" ht="14.25">
      <c r="A5614" s="222"/>
    </row>
    <row r="5615" spans="1:1" s="226" customFormat="1" ht="14.25">
      <c r="A5615" s="222"/>
    </row>
    <row r="5616" spans="1:1" s="226" customFormat="1" ht="14.25">
      <c r="A5616" s="222"/>
    </row>
    <row r="5617" spans="1:1" s="226" customFormat="1" ht="14.25">
      <c r="A5617" s="222"/>
    </row>
    <row r="5618" spans="1:1" s="226" customFormat="1" ht="14.25">
      <c r="A5618" s="222"/>
    </row>
    <row r="5619" spans="1:1" s="226" customFormat="1" ht="14.25">
      <c r="A5619" s="222"/>
    </row>
    <row r="5620" spans="1:1" s="226" customFormat="1" ht="14.25">
      <c r="A5620" s="222"/>
    </row>
    <row r="5621" spans="1:1" s="226" customFormat="1" ht="14.25">
      <c r="A5621" s="222"/>
    </row>
    <row r="5622" spans="1:1" s="226" customFormat="1" ht="14.25">
      <c r="A5622" s="222"/>
    </row>
    <row r="5623" spans="1:1" s="226" customFormat="1" ht="14.25">
      <c r="A5623" s="222"/>
    </row>
    <row r="5624" spans="1:1" s="226" customFormat="1" ht="14.25">
      <c r="A5624" s="222"/>
    </row>
    <row r="5625" spans="1:1" s="226" customFormat="1" ht="14.25">
      <c r="A5625" s="222"/>
    </row>
    <row r="5626" spans="1:1" s="226" customFormat="1" ht="14.25">
      <c r="A5626" s="222"/>
    </row>
    <row r="5627" spans="1:1" s="226" customFormat="1" ht="14.25">
      <c r="A5627" s="222"/>
    </row>
    <row r="5628" spans="1:1" s="226" customFormat="1" ht="14.25">
      <c r="A5628" s="222"/>
    </row>
    <row r="5629" spans="1:1" s="226" customFormat="1" ht="14.25">
      <c r="A5629" s="222"/>
    </row>
    <row r="5630" spans="1:1" s="226" customFormat="1" ht="14.25">
      <c r="A5630" s="222"/>
    </row>
    <row r="5631" spans="1:1" s="226" customFormat="1" ht="14.25">
      <c r="A5631" s="222"/>
    </row>
    <row r="5632" spans="1:1" s="226" customFormat="1" ht="14.25">
      <c r="A5632" s="222"/>
    </row>
    <row r="5633" spans="1:1" s="226" customFormat="1" ht="14.25">
      <c r="A5633" s="222"/>
    </row>
    <row r="5634" spans="1:1" s="226" customFormat="1" ht="14.25">
      <c r="A5634" s="222"/>
    </row>
    <row r="5635" spans="1:1" s="226" customFormat="1" ht="14.25">
      <c r="A5635" s="222"/>
    </row>
    <row r="5636" spans="1:1" s="226" customFormat="1" ht="14.25">
      <c r="A5636" s="222"/>
    </row>
    <row r="5637" spans="1:1" s="226" customFormat="1" ht="14.25">
      <c r="A5637" s="222"/>
    </row>
    <row r="5638" spans="1:1" s="226" customFormat="1" ht="14.25">
      <c r="A5638" s="222"/>
    </row>
    <row r="5639" spans="1:1" s="226" customFormat="1" ht="14.25">
      <c r="A5639" s="222"/>
    </row>
    <row r="5640" spans="1:1" s="226" customFormat="1" ht="14.25">
      <c r="A5640" s="222"/>
    </row>
    <row r="5641" spans="1:1" s="226" customFormat="1" ht="14.25">
      <c r="A5641" s="222"/>
    </row>
    <row r="5642" spans="1:1" s="226" customFormat="1" ht="14.25">
      <c r="A5642" s="222"/>
    </row>
    <row r="5643" spans="1:1" s="226" customFormat="1" ht="14.25">
      <c r="A5643" s="222"/>
    </row>
    <row r="5644" spans="1:1" s="226" customFormat="1" ht="14.25">
      <c r="A5644" s="222"/>
    </row>
    <row r="5645" spans="1:1" s="226" customFormat="1" ht="14.25">
      <c r="A5645" s="222"/>
    </row>
    <row r="5646" spans="1:1" s="226" customFormat="1" ht="14.25">
      <c r="A5646" s="222"/>
    </row>
    <row r="5647" spans="1:1" s="226" customFormat="1" ht="14.25">
      <c r="A5647" s="222"/>
    </row>
    <row r="5648" spans="1:1" s="226" customFormat="1" ht="14.25">
      <c r="A5648" s="222"/>
    </row>
    <row r="5649" spans="1:1" s="226" customFormat="1" ht="14.25">
      <c r="A5649" s="222"/>
    </row>
    <row r="5650" spans="1:1" s="226" customFormat="1" ht="14.25">
      <c r="A5650" s="222"/>
    </row>
    <row r="5651" spans="1:1" s="226" customFormat="1" ht="14.25">
      <c r="A5651" s="222"/>
    </row>
    <row r="5652" spans="1:1" s="226" customFormat="1" ht="14.25">
      <c r="A5652" s="222"/>
    </row>
    <row r="5653" spans="1:1" s="226" customFormat="1" ht="14.25">
      <c r="A5653" s="222"/>
    </row>
    <row r="5654" spans="1:1" s="226" customFormat="1" ht="14.25">
      <c r="A5654" s="222"/>
    </row>
    <row r="5655" spans="1:1" s="226" customFormat="1" ht="14.25">
      <c r="A5655" s="222"/>
    </row>
    <row r="5656" spans="1:1" s="226" customFormat="1" ht="14.25">
      <c r="A5656" s="222"/>
    </row>
    <row r="5657" spans="1:1" s="226" customFormat="1" ht="14.25">
      <c r="A5657" s="222"/>
    </row>
    <row r="5658" spans="1:1" s="226" customFormat="1" ht="14.25">
      <c r="A5658" s="222"/>
    </row>
    <row r="5659" spans="1:1" s="226" customFormat="1" ht="14.25">
      <c r="A5659" s="222"/>
    </row>
    <row r="5660" spans="1:1" s="226" customFormat="1" ht="14.25">
      <c r="A5660" s="222"/>
    </row>
    <row r="5661" spans="1:1" s="226" customFormat="1" ht="14.25">
      <c r="A5661" s="222"/>
    </row>
    <row r="5662" spans="1:1" s="226" customFormat="1" ht="14.25">
      <c r="A5662" s="222"/>
    </row>
    <row r="5663" spans="1:1" s="226" customFormat="1" ht="14.25">
      <c r="A5663" s="222"/>
    </row>
    <row r="5664" spans="1:1" s="226" customFormat="1" ht="14.25">
      <c r="A5664" s="222"/>
    </row>
    <row r="5665" spans="1:1" s="226" customFormat="1" ht="14.25">
      <c r="A5665" s="222"/>
    </row>
    <row r="5666" spans="1:1" s="226" customFormat="1" ht="14.25">
      <c r="A5666" s="222"/>
    </row>
    <row r="5667" spans="1:1" s="226" customFormat="1" ht="14.25">
      <c r="A5667" s="222"/>
    </row>
    <row r="5668" spans="1:1" s="226" customFormat="1" ht="14.25">
      <c r="A5668" s="222"/>
    </row>
    <row r="5669" spans="1:1" s="226" customFormat="1" ht="14.25">
      <c r="A5669" s="222"/>
    </row>
    <row r="5670" spans="1:1" s="226" customFormat="1" ht="14.25">
      <c r="A5670" s="222"/>
    </row>
    <row r="5671" spans="1:1" s="226" customFormat="1" ht="14.25">
      <c r="A5671" s="222"/>
    </row>
    <row r="5672" spans="1:1" s="226" customFormat="1" ht="14.25">
      <c r="A5672" s="222"/>
    </row>
    <row r="5673" spans="1:1" s="226" customFormat="1" ht="14.25">
      <c r="A5673" s="222"/>
    </row>
    <row r="5674" spans="1:1" s="226" customFormat="1" ht="14.25">
      <c r="A5674" s="222"/>
    </row>
    <row r="5675" spans="1:1" s="226" customFormat="1" ht="14.25">
      <c r="A5675" s="222"/>
    </row>
    <row r="5676" spans="1:1" s="226" customFormat="1" ht="14.25">
      <c r="A5676" s="222"/>
    </row>
    <row r="5677" spans="1:1" s="226" customFormat="1" ht="14.25">
      <c r="A5677" s="222"/>
    </row>
    <row r="5678" spans="1:1" s="226" customFormat="1" ht="14.25">
      <c r="A5678" s="222"/>
    </row>
    <row r="5679" spans="1:1" s="226" customFormat="1" ht="14.25">
      <c r="A5679" s="222"/>
    </row>
    <row r="5680" spans="1:1" s="226" customFormat="1" ht="14.25">
      <c r="A5680" s="222"/>
    </row>
    <row r="5681" spans="1:1" s="226" customFormat="1" ht="14.25">
      <c r="A5681" s="222"/>
    </row>
    <row r="5682" spans="1:1" s="226" customFormat="1" ht="14.25">
      <c r="A5682" s="222"/>
    </row>
    <row r="5683" spans="1:1" s="226" customFormat="1" ht="14.25">
      <c r="A5683" s="222"/>
    </row>
    <row r="5684" spans="1:1" s="226" customFormat="1" ht="14.25">
      <c r="A5684" s="222"/>
    </row>
    <row r="5685" spans="1:1" s="226" customFormat="1" ht="14.25">
      <c r="A5685" s="222"/>
    </row>
    <row r="5686" spans="1:1" s="226" customFormat="1" ht="14.25">
      <c r="A5686" s="222"/>
    </row>
    <row r="5687" spans="1:1" s="226" customFormat="1" ht="14.25">
      <c r="A5687" s="222"/>
    </row>
    <row r="5688" spans="1:1" s="226" customFormat="1" ht="14.25">
      <c r="A5688" s="222"/>
    </row>
    <row r="5689" spans="1:1" s="226" customFormat="1" ht="14.25">
      <c r="A5689" s="222"/>
    </row>
    <row r="5690" spans="1:1" s="226" customFormat="1" ht="14.25">
      <c r="A5690" s="222"/>
    </row>
    <row r="5691" spans="1:1" s="226" customFormat="1" ht="14.25">
      <c r="A5691" s="222"/>
    </row>
    <row r="5692" spans="1:1" s="226" customFormat="1" ht="14.25">
      <c r="A5692" s="222"/>
    </row>
    <row r="5693" spans="1:1" s="226" customFormat="1" ht="14.25">
      <c r="A5693" s="222"/>
    </row>
    <row r="5694" spans="1:1" s="226" customFormat="1" ht="14.25">
      <c r="A5694" s="222"/>
    </row>
    <row r="5695" spans="1:1" s="226" customFormat="1" ht="14.25">
      <c r="A5695" s="222"/>
    </row>
    <row r="5696" spans="1:1" s="226" customFormat="1" ht="14.25">
      <c r="A5696" s="222"/>
    </row>
    <row r="5697" spans="1:1" s="226" customFormat="1" ht="14.25">
      <c r="A5697" s="222"/>
    </row>
    <row r="5698" spans="1:1" s="226" customFormat="1" ht="14.25">
      <c r="A5698" s="222"/>
    </row>
    <row r="5699" spans="1:1" s="226" customFormat="1" ht="14.25">
      <c r="A5699" s="222"/>
    </row>
    <row r="5700" spans="1:1" s="226" customFormat="1" ht="14.25">
      <c r="A5700" s="222"/>
    </row>
    <row r="5701" spans="1:1" s="226" customFormat="1" ht="14.25">
      <c r="A5701" s="222"/>
    </row>
    <row r="5702" spans="1:1" s="226" customFormat="1" ht="14.25">
      <c r="A5702" s="222"/>
    </row>
    <row r="5703" spans="1:1" s="226" customFormat="1" ht="14.25">
      <c r="A5703" s="222"/>
    </row>
    <row r="5704" spans="1:1" s="226" customFormat="1" ht="14.25">
      <c r="A5704" s="222"/>
    </row>
    <row r="5705" spans="1:1" s="226" customFormat="1" ht="14.25">
      <c r="A5705" s="222"/>
    </row>
    <row r="5706" spans="1:1" s="226" customFormat="1" ht="14.25">
      <c r="A5706" s="222"/>
    </row>
    <row r="5707" spans="1:1" s="226" customFormat="1" ht="14.25">
      <c r="A5707" s="222"/>
    </row>
    <row r="5708" spans="1:1" s="226" customFormat="1" ht="14.25">
      <c r="A5708" s="222"/>
    </row>
    <row r="5709" spans="1:1" s="226" customFormat="1" ht="14.25">
      <c r="A5709" s="222"/>
    </row>
    <row r="5710" spans="1:1" s="226" customFormat="1" ht="14.25">
      <c r="A5710" s="222"/>
    </row>
    <row r="5711" spans="1:1" s="226" customFormat="1" ht="14.25">
      <c r="A5711" s="222"/>
    </row>
    <row r="5712" spans="1:1" s="226" customFormat="1" ht="14.25">
      <c r="A5712" s="222"/>
    </row>
    <row r="5713" spans="1:1" s="226" customFormat="1" ht="14.25">
      <c r="A5713" s="222"/>
    </row>
    <row r="5714" spans="1:1" s="226" customFormat="1" ht="14.25">
      <c r="A5714" s="222"/>
    </row>
    <row r="5715" spans="1:1" s="226" customFormat="1" ht="14.25">
      <c r="A5715" s="222"/>
    </row>
    <row r="5716" spans="1:1" s="226" customFormat="1" ht="14.25">
      <c r="A5716" s="222"/>
    </row>
    <row r="5717" spans="1:1" s="226" customFormat="1" ht="14.25">
      <c r="A5717" s="222"/>
    </row>
    <row r="5718" spans="1:1" s="226" customFormat="1" ht="14.25">
      <c r="A5718" s="222"/>
    </row>
    <row r="5719" spans="1:1" s="226" customFormat="1" ht="14.25">
      <c r="A5719" s="222"/>
    </row>
    <row r="5720" spans="1:1" s="226" customFormat="1" ht="14.25">
      <c r="A5720" s="222"/>
    </row>
    <row r="5721" spans="1:1" s="226" customFormat="1" ht="14.25">
      <c r="A5721" s="222"/>
    </row>
    <row r="5722" spans="1:1" s="226" customFormat="1" ht="14.25">
      <c r="A5722" s="222"/>
    </row>
    <row r="5723" spans="1:1" s="226" customFormat="1" ht="14.25">
      <c r="A5723" s="222"/>
    </row>
    <row r="5724" spans="1:1" s="226" customFormat="1" ht="14.25">
      <c r="A5724" s="222"/>
    </row>
    <row r="5725" spans="1:1" s="226" customFormat="1" ht="14.25">
      <c r="A5725" s="222"/>
    </row>
    <row r="5726" spans="1:1" s="226" customFormat="1" ht="14.25">
      <c r="A5726" s="222"/>
    </row>
    <row r="5727" spans="1:1" s="226" customFormat="1" ht="14.25">
      <c r="A5727" s="222"/>
    </row>
    <row r="5728" spans="1:1" s="226" customFormat="1" ht="14.25">
      <c r="A5728" s="222"/>
    </row>
    <row r="5729" spans="1:1" s="226" customFormat="1" ht="14.25">
      <c r="A5729" s="222"/>
    </row>
    <row r="5730" spans="1:1" s="226" customFormat="1" ht="14.25">
      <c r="A5730" s="222"/>
    </row>
    <row r="5731" spans="1:1" s="226" customFormat="1" ht="14.25">
      <c r="A5731" s="222"/>
    </row>
    <row r="5732" spans="1:1" s="226" customFormat="1" ht="14.25">
      <c r="A5732" s="222"/>
    </row>
    <row r="5733" spans="1:1" s="226" customFormat="1" ht="14.25">
      <c r="A5733" s="222"/>
    </row>
    <row r="5734" spans="1:1" s="226" customFormat="1" ht="14.25">
      <c r="A5734" s="222"/>
    </row>
    <row r="5735" spans="1:1" s="226" customFormat="1" ht="14.25">
      <c r="A5735" s="222"/>
    </row>
    <row r="5736" spans="1:1" s="226" customFormat="1" ht="14.25">
      <c r="A5736" s="222"/>
    </row>
    <row r="5737" spans="1:1" s="226" customFormat="1" ht="14.25">
      <c r="A5737" s="222"/>
    </row>
    <row r="5738" spans="1:1" s="226" customFormat="1" ht="14.25">
      <c r="A5738" s="222"/>
    </row>
    <row r="5739" spans="1:1" s="226" customFormat="1" ht="14.25">
      <c r="A5739" s="222"/>
    </row>
    <row r="5740" spans="1:1" s="226" customFormat="1" ht="14.25">
      <c r="A5740" s="222"/>
    </row>
    <row r="5741" spans="1:1" s="226" customFormat="1" ht="14.25">
      <c r="A5741" s="222"/>
    </row>
    <row r="5742" spans="1:1" s="226" customFormat="1" ht="14.25">
      <c r="A5742" s="222"/>
    </row>
    <row r="5743" spans="1:1" s="226" customFormat="1" ht="14.25">
      <c r="A5743" s="222"/>
    </row>
    <row r="5744" spans="1:1" s="226" customFormat="1" ht="14.25">
      <c r="A5744" s="222"/>
    </row>
    <row r="5745" spans="1:1" s="226" customFormat="1" ht="14.25">
      <c r="A5745" s="222"/>
    </row>
    <row r="5746" spans="1:1" s="226" customFormat="1" ht="14.25">
      <c r="A5746" s="222"/>
    </row>
    <row r="5747" spans="1:1" s="226" customFormat="1" ht="14.25">
      <c r="A5747" s="222"/>
    </row>
    <row r="5748" spans="1:1" s="226" customFormat="1" ht="14.25">
      <c r="A5748" s="222"/>
    </row>
    <row r="5749" spans="1:1" s="226" customFormat="1" ht="14.25">
      <c r="A5749" s="222"/>
    </row>
    <row r="5750" spans="1:1" s="226" customFormat="1" ht="14.25">
      <c r="A5750" s="222"/>
    </row>
    <row r="5751" spans="1:1" s="226" customFormat="1" ht="14.25">
      <c r="A5751" s="222"/>
    </row>
    <row r="5752" spans="1:1" s="226" customFormat="1" ht="14.25">
      <c r="A5752" s="222"/>
    </row>
    <row r="5753" spans="1:1" s="226" customFormat="1" ht="14.25">
      <c r="A5753" s="222"/>
    </row>
    <row r="5754" spans="1:1" s="226" customFormat="1" ht="14.25">
      <c r="A5754" s="222"/>
    </row>
    <row r="5755" spans="1:1" s="226" customFormat="1" ht="14.25">
      <c r="A5755" s="222"/>
    </row>
    <row r="5756" spans="1:1" s="226" customFormat="1" ht="14.25">
      <c r="A5756" s="222"/>
    </row>
    <row r="5757" spans="1:1" s="226" customFormat="1" ht="14.25">
      <c r="A5757" s="222"/>
    </row>
    <row r="5758" spans="1:1" s="226" customFormat="1" ht="14.25">
      <c r="A5758" s="222"/>
    </row>
    <row r="5759" spans="1:1" s="226" customFormat="1" ht="14.25">
      <c r="A5759" s="222"/>
    </row>
    <row r="5760" spans="1:1" s="226" customFormat="1" ht="14.25">
      <c r="A5760" s="222"/>
    </row>
    <row r="5761" spans="1:1" s="226" customFormat="1" ht="14.25">
      <c r="A5761" s="222"/>
    </row>
    <row r="5762" spans="1:1" s="226" customFormat="1" ht="14.25">
      <c r="A5762" s="222"/>
    </row>
    <row r="5763" spans="1:1" s="226" customFormat="1" ht="14.25">
      <c r="A5763" s="222"/>
    </row>
    <row r="5764" spans="1:1" s="226" customFormat="1" ht="14.25">
      <c r="A5764" s="222"/>
    </row>
    <row r="5765" spans="1:1" s="226" customFormat="1" ht="14.25">
      <c r="A5765" s="222"/>
    </row>
    <row r="5766" spans="1:1" s="226" customFormat="1" ht="14.25">
      <c r="A5766" s="222"/>
    </row>
    <row r="5767" spans="1:1" s="226" customFormat="1" ht="14.25">
      <c r="A5767" s="222"/>
    </row>
    <row r="5768" spans="1:1" s="226" customFormat="1" ht="14.25">
      <c r="A5768" s="222"/>
    </row>
    <row r="5769" spans="1:1" s="226" customFormat="1" ht="14.25">
      <c r="A5769" s="222"/>
    </row>
    <row r="5770" spans="1:1" s="226" customFormat="1" ht="14.25">
      <c r="A5770" s="222"/>
    </row>
    <row r="5771" spans="1:1" s="226" customFormat="1" ht="14.25">
      <c r="A5771" s="222"/>
    </row>
    <row r="5772" spans="1:1" s="226" customFormat="1" ht="14.25">
      <c r="A5772" s="222"/>
    </row>
    <row r="5773" spans="1:1" s="226" customFormat="1" ht="14.25">
      <c r="A5773" s="222"/>
    </row>
    <row r="5774" spans="1:1" s="226" customFormat="1" ht="14.25">
      <c r="A5774" s="222"/>
    </row>
    <row r="5775" spans="1:1" s="226" customFormat="1" ht="14.25">
      <c r="A5775" s="222"/>
    </row>
    <row r="5776" spans="1:1" s="226" customFormat="1" ht="14.25">
      <c r="A5776" s="222"/>
    </row>
    <row r="5777" spans="1:1" s="226" customFormat="1" ht="14.25">
      <c r="A5777" s="222"/>
    </row>
    <row r="5778" spans="1:1" s="226" customFormat="1" ht="14.25">
      <c r="A5778" s="222"/>
    </row>
    <row r="5779" spans="1:1" s="226" customFormat="1" ht="14.25">
      <c r="A5779" s="222"/>
    </row>
    <row r="5780" spans="1:1" s="226" customFormat="1" ht="14.25">
      <c r="A5780" s="222"/>
    </row>
    <row r="5781" spans="1:1" s="226" customFormat="1" ht="14.25">
      <c r="A5781" s="222"/>
    </row>
    <row r="5782" spans="1:1" s="226" customFormat="1" ht="14.25">
      <c r="A5782" s="222"/>
    </row>
    <row r="5783" spans="1:1" s="226" customFormat="1" ht="14.25">
      <c r="A5783" s="222"/>
    </row>
    <row r="5784" spans="1:1" s="226" customFormat="1" ht="14.25">
      <c r="A5784" s="222"/>
    </row>
    <row r="5785" spans="1:1" s="226" customFormat="1" ht="14.25">
      <c r="A5785" s="222"/>
    </row>
    <row r="5786" spans="1:1" s="226" customFormat="1" ht="14.25">
      <c r="A5786" s="222"/>
    </row>
    <row r="5787" spans="1:1" s="226" customFormat="1" ht="14.25">
      <c r="A5787" s="222"/>
    </row>
    <row r="5788" spans="1:1" s="226" customFormat="1" ht="14.25">
      <c r="A5788" s="222"/>
    </row>
    <row r="5789" spans="1:1" s="226" customFormat="1" ht="14.25">
      <c r="A5789" s="222"/>
    </row>
    <row r="5790" spans="1:1" s="226" customFormat="1" ht="14.25">
      <c r="A5790" s="222"/>
    </row>
    <row r="5791" spans="1:1" s="226" customFormat="1" ht="14.25">
      <c r="A5791" s="222"/>
    </row>
    <row r="5792" spans="1:1" s="226" customFormat="1" ht="14.25">
      <c r="A5792" s="222"/>
    </row>
    <row r="5793" spans="1:1" s="226" customFormat="1" ht="14.25">
      <c r="A5793" s="222"/>
    </row>
    <row r="5794" spans="1:1" s="226" customFormat="1" ht="14.25">
      <c r="A5794" s="222"/>
    </row>
    <row r="5795" spans="1:1" s="226" customFormat="1" ht="14.25">
      <c r="A5795" s="222"/>
    </row>
    <row r="5796" spans="1:1" s="226" customFormat="1" ht="14.25">
      <c r="A5796" s="222"/>
    </row>
    <row r="5797" spans="1:1" s="226" customFormat="1" ht="14.25">
      <c r="A5797" s="222"/>
    </row>
    <row r="5798" spans="1:1" s="226" customFormat="1" ht="14.25">
      <c r="A5798" s="222"/>
    </row>
    <row r="5799" spans="1:1" s="226" customFormat="1" ht="14.25">
      <c r="A5799" s="222"/>
    </row>
    <row r="5800" spans="1:1" s="226" customFormat="1" ht="14.25">
      <c r="A5800" s="222"/>
    </row>
    <row r="5801" spans="1:1" s="226" customFormat="1" ht="14.25">
      <c r="A5801" s="222"/>
    </row>
    <row r="5802" spans="1:1" s="226" customFormat="1" ht="14.25">
      <c r="A5802" s="222"/>
    </row>
    <row r="5803" spans="1:1" s="226" customFormat="1" ht="14.25">
      <c r="A5803" s="222"/>
    </row>
    <row r="5804" spans="1:1" s="226" customFormat="1" ht="14.25">
      <c r="A5804" s="222"/>
    </row>
    <row r="5805" spans="1:1" s="226" customFormat="1" ht="14.25">
      <c r="A5805" s="222"/>
    </row>
    <row r="5806" spans="1:1" s="226" customFormat="1" ht="14.25">
      <c r="A5806" s="222"/>
    </row>
    <row r="5807" spans="1:1" s="226" customFormat="1" ht="14.25">
      <c r="A5807" s="222"/>
    </row>
    <row r="5808" spans="1:1" s="226" customFormat="1" ht="14.25">
      <c r="A5808" s="222"/>
    </row>
    <row r="5809" spans="1:1" s="226" customFormat="1" ht="14.25">
      <c r="A5809" s="222"/>
    </row>
    <row r="5810" spans="1:1" s="226" customFormat="1" ht="14.25">
      <c r="A5810" s="222"/>
    </row>
    <row r="5811" spans="1:1" s="226" customFormat="1" ht="14.25">
      <c r="A5811" s="222"/>
    </row>
    <row r="5812" spans="1:1" s="226" customFormat="1" ht="14.25">
      <c r="A5812" s="222"/>
    </row>
    <row r="5813" spans="1:1" s="226" customFormat="1" ht="14.25">
      <c r="A5813" s="222"/>
    </row>
    <row r="5814" spans="1:1" s="226" customFormat="1" ht="14.25">
      <c r="A5814" s="222"/>
    </row>
    <row r="5815" spans="1:1" s="226" customFormat="1" ht="14.25">
      <c r="A5815" s="222"/>
    </row>
    <row r="5816" spans="1:1" s="226" customFormat="1" ht="14.25">
      <c r="A5816" s="222"/>
    </row>
    <row r="5817" spans="1:1" s="226" customFormat="1" ht="14.25">
      <c r="A5817" s="222"/>
    </row>
    <row r="5818" spans="1:1" s="226" customFormat="1" ht="14.25">
      <c r="A5818" s="222"/>
    </row>
    <row r="5819" spans="1:1" s="226" customFormat="1" ht="14.25">
      <c r="A5819" s="222"/>
    </row>
    <row r="5820" spans="1:1" s="226" customFormat="1" ht="14.25">
      <c r="A5820" s="222"/>
    </row>
    <row r="5821" spans="1:1" s="226" customFormat="1" ht="14.25">
      <c r="A5821" s="222"/>
    </row>
    <row r="5822" spans="1:1" s="226" customFormat="1" ht="14.25">
      <c r="A5822" s="222"/>
    </row>
    <row r="5823" spans="1:1" s="226" customFormat="1" ht="14.25">
      <c r="A5823" s="222"/>
    </row>
    <row r="5824" spans="1:1" s="226" customFormat="1" ht="14.25">
      <c r="A5824" s="222"/>
    </row>
    <row r="5825" spans="1:1" s="226" customFormat="1" ht="14.25">
      <c r="A5825" s="222"/>
    </row>
    <row r="5826" spans="1:1" s="226" customFormat="1" ht="14.25">
      <c r="A5826" s="222"/>
    </row>
    <row r="5827" spans="1:1" s="226" customFormat="1" ht="14.25">
      <c r="A5827" s="222"/>
    </row>
    <row r="5828" spans="1:1" s="226" customFormat="1" ht="14.25">
      <c r="A5828" s="222"/>
    </row>
    <row r="5829" spans="1:1" s="226" customFormat="1" ht="14.25">
      <c r="A5829" s="222"/>
    </row>
    <row r="5830" spans="1:1" s="226" customFormat="1" ht="14.25">
      <c r="A5830" s="222"/>
    </row>
    <row r="5831" spans="1:1" s="226" customFormat="1" ht="14.25">
      <c r="A5831" s="222"/>
    </row>
    <row r="5832" spans="1:1" s="226" customFormat="1" ht="14.25">
      <c r="A5832" s="222"/>
    </row>
    <row r="5833" spans="1:1" s="226" customFormat="1" ht="14.25">
      <c r="A5833" s="222"/>
    </row>
    <row r="5834" spans="1:1" s="226" customFormat="1" ht="14.25">
      <c r="A5834" s="222"/>
    </row>
    <row r="5835" spans="1:1" s="226" customFormat="1" ht="14.25">
      <c r="A5835" s="222"/>
    </row>
    <row r="5836" spans="1:1" s="226" customFormat="1" ht="14.25">
      <c r="A5836" s="222"/>
    </row>
    <row r="5837" spans="1:1" s="226" customFormat="1" ht="14.25">
      <c r="A5837" s="222"/>
    </row>
    <row r="5838" spans="1:1" s="226" customFormat="1" ht="14.25">
      <c r="A5838" s="222"/>
    </row>
    <row r="5839" spans="1:1" s="226" customFormat="1" ht="14.25">
      <c r="A5839" s="222"/>
    </row>
    <row r="5840" spans="1:1" s="226" customFormat="1" ht="14.25">
      <c r="A5840" s="222"/>
    </row>
    <row r="5841" spans="1:1" s="226" customFormat="1" ht="14.25">
      <c r="A5841" s="222"/>
    </row>
    <row r="5842" spans="1:1" s="226" customFormat="1" ht="14.25">
      <c r="A5842" s="222"/>
    </row>
    <row r="5843" spans="1:1" s="226" customFormat="1" ht="14.25">
      <c r="A5843" s="222"/>
    </row>
    <row r="5844" spans="1:1" s="226" customFormat="1" ht="14.25">
      <c r="A5844" s="222"/>
    </row>
    <row r="5845" spans="1:1" s="226" customFormat="1" ht="14.25">
      <c r="A5845" s="222"/>
    </row>
    <row r="5846" spans="1:1" s="226" customFormat="1" ht="14.25">
      <c r="A5846" s="222"/>
    </row>
    <row r="5847" spans="1:1" s="226" customFormat="1" ht="14.25">
      <c r="A5847" s="222"/>
    </row>
    <row r="5848" spans="1:1" s="226" customFormat="1" ht="14.25">
      <c r="A5848" s="222"/>
    </row>
    <row r="5849" spans="1:1" s="226" customFormat="1" ht="14.25">
      <c r="A5849" s="222"/>
    </row>
    <row r="5850" spans="1:1" s="226" customFormat="1" ht="14.25">
      <c r="A5850" s="222"/>
    </row>
    <row r="5851" spans="1:1" s="226" customFormat="1" ht="14.25">
      <c r="A5851" s="222"/>
    </row>
    <row r="5852" spans="1:1" s="226" customFormat="1" ht="14.25">
      <c r="A5852" s="222"/>
    </row>
    <row r="5853" spans="1:1" s="226" customFormat="1" ht="14.25">
      <c r="A5853" s="222"/>
    </row>
    <row r="5854" spans="1:1" s="226" customFormat="1" ht="14.25">
      <c r="A5854" s="222"/>
    </row>
    <row r="5855" spans="1:1" s="226" customFormat="1" ht="14.25">
      <c r="A5855" s="222"/>
    </row>
    <row r="5856" spans="1:1" s="226" customFormat="1" ht="14.25">
      <c r="A5856" s="222"/>
    </row>
    <row r="5857" spans="1:1" s="226" customFormat="1" ht="14.25">
      <c r="A5857" s="222"/>
    </row>
    <row r="5858" spans="1:1" s="226" customFormat="1" ht="14.25">
      <c r="A5858" s="222"/>
    </row>
    <row r="5859" spans="1:1" s="226" customFormat="1" ht="14.25">
      <c r="A5859" s="222"/>
    </row>
    <row r="5860" spans="1:1" s="226" customFormat="1" ht="14.25">
      <c r="A5860" s="222"/>
    </row>
    <row r="5861" spans="1:1" s="226" customFormat="1" ht="14.25">
      <c r="A5861" s="222"/>
    </row>
    <row r="5862" spans="1:1" s="226" customFormat="1" ht="14.25">
      <c r="A5862" s="222"/>
    </row>
    <row r="5863" spans="1:1" s="226" customFormat="1" ht="14.25">
      <c r="A5863" s="222"/>
    </row>
    <row r="5864" spans="1:1" s="226" customFormat="1" ht="14.25">
      <c r="A5864" s="222"/>
    </row>
    <row r="5865" spans="1:1" s="226" customFormat="1" ht="14.25">
      <c r="A5865" s="222"/>
    </row>
    <row r="5866" spans="1:1" s="226" customFormat="1" ht="14.25">
      <c r="A5866" s="222"/>
    </row>
    <row r="5867" spans="1:1" s="226" customFormat="1" ht="14.25">
      <c r="A5867" s="222"/>
    </row>
    <row r="5868" spans="1:1" s="226" customFormat="1" ht="14.25">
      <c r="A5868" s="222"/>
    </row>
    <row r="5869" spans="1:1" s="226" customFormat="1" ht="14.25">
      <c r="A5869" s="222"/>
    </row>
    <row r="5870" spans="1:1" s="226" customFormat="1" ht="14.25">
      <c r="A5870" s="222"/>
    </row>
    <row r="5871" spans="1:1" s="226" customFormat="1" ht="14.25">
      <c r="A5871" s="222"/>
    </row>
    <row r="5872" spans="1:1" s="226" customFormat="1" ht="14.25">
      <c r="A5872" s="222"/>
    </row>
    <row r="5873" spans="1:1" s="226" customFormat="1" ht="14.25">
      <c r="A5873" s="222"/>
    </row>
    <row r="5874" spans="1:1" s="226" customFormat="1" ht="14.25">
      <c r="A5874" s="222"/>
    </row>
    <row r="5875" spans="1:1" s="226" customFormat="1" ht="14.25">
      <c r="A5875" s="222"/>
    </row>
    <row r="5876" spans="1:1" s="226" customFormat="1" ht="14.25">
      <c r="A5876" s="222"/>
    </row>
    <row r="5877" spans="1:1" s="226" customFormat="1" ht="14.25">
      <c r="A5877" s="222"/>
    </row>
    <row r="5878" spans="1:1" s="226" customFormat="1" ht="14.25">
      <c r="A5878" s="222"/>
    </row>
    <row r="5879" spans="1:1" s="226" customFormat="1" ht="14.25">
      <c r="A5879" s="222"/>
    </row>
    <row r="5880" spans="1:1" s="226" customFormat="1" ht="14.25">
      <c r="A5880" s="222"/>
    </row>
    <row r="5881" spans="1:1" s="226" customFormat="1" ht="14.25">
      <c r="A5881" s="222"/>
    </row>
    <row r="5882" spans="1:1" s="226" customFormat="1" ht="14.25">
      <c r="A5882" s="222"/>
    </row>
    <row r="5883" spans="1:1" s="226" customFormat="1" ht="14.25">
      <c r="A5883" s="222"/>
    </row>
    <row r="5884" spans="1:1" s="226" customFormat="1" ht="14.25">
      <c r="A5884" s="222"/>
    </row>
    <row r="5885" spans="1:1" s="226" customFormat="1" ht="14.25">
      <c r="A5885" s="222"/>
    </row>
    <row r="5886" spans="1:1" s="226" customFormat="1" ht="14.25">
      <c r="A5886" s="222"/>
    </row>
    <row r="5887" spans="1:1" s="226" customFormat="1" ht="14.25">
      <c r="A5887" s="222"/>
    </row>
    <row r="5888" spans="1:1" s="226" customFormat="1" ht="14.25">
      <c r="A5888" s="222"/>
    </row>
    <row r="5889" spans="1:1" s="226" customFormat="1" ht="14.25">
      <c r="A5889" s="222"/>
    </row>
    <row r="5890" spans="1:1" s="226" customFormat="1" ht="14.25">
      <c r="A5890" s="222"/>
    </row>
    <row r="5891" spans="1:1" s="226" customFormat="1" ht="14.25">
      <c r="A5891" s="222"/>
    </row>
    <row r="5892" spans="1:1" s="226" customFormat="1" ht="14.25">
      <c r="A5892" s="222"/>
    </row>
    <row r="5893" spans="1:1" s="226" customFormat="1" ht="14.25">
      <c r="A5893" s="222"/>
    </row>
    <row r="5894" spans="1:1" s="226" customFormat="1" ht="14.25">
      <c r="A5894" s="222"/>
    </row>
    <row r="5895" spans="1:1" s="226" customFormat="1" ht="14.25">
      <c r="A5895" s="222"/>
    </row>
    <row r="5896" spans="1:1" s="226" customFormat="1" ht="14.25">
      <c r="A5896" s="222"/>
    </row>
    <row r="5897" spans="1:1" s="226" customFormat="1" ht="14.25">
      <c r="A5897" s="222"/>
    </row>
    <row r="5898" spans="1:1" s="226" customFormat="1" ht="14.25">
      <c r="A5898" s="222"/>
    </row>
    <row r="5899" spans="1:1" s="226" customFormat="1" ht="14.25">
      <c r="A5899" s="222"/>
    </row>
    <row r="5900" spans="1:1" s="226" customFormat="1" ht="14.25">
      <c r="A5900" s="222"/>
    </row>
    <row r="5901" spans="1:1" s="226" customFormat="1" ht="14.25">
      <c r="A5901" s="222"/>
    </row>
    <row r="5902" spans="1:1" s="226" customFormat="1" ht="14.25">
      <c r="A5902" s="222"/>
    </row>
    <row r="5903" spans="1:1" s="226" customFormat="1" ht="14.25">
      <c r="A5903" s="222"/>
    </row>
    <row r="5904" spans="1:1" s="226" customFormat="1" ht="14.25">
      <c r="A5904" s="222"/>
    </row>
    <row r="5905" spans="1:1" s="226" customFormat="1" ht="14.25">
      <c r="A5905" s="222"/>
    </row>
    <row r="5906" spans="1:1" s="226" customFormat="1" ht="14.25">
      <c r="A5906" s="222"/>
    </row>
    <row r="5907" spans="1:1" s="226" customFormat="1" ht="14.25">
      <c r="A5907" s="222"/>
    </row>
    <row r="5908" spans="1:1" s="226" customFormat="1" ht="14.25">
      <c r="A5908" s="222"/>
    </row>
    <row r="5909" spans="1:1" s="226" customFormat="1" ht="14.25">
      <c r="A5909" s="222"/>
    </row>
    <row r="5910" spans="1:1" s="226" customFormat="1" ht="14.25">
      <c r="A5910" s="222"/>
    </row>
    <row r="5911" spans="1:1" s="226" customFormat="1" ht="14.25">
      <c r="A5911" s="222"/>
    </row>
    <row r="5912" spans="1:1" s="226" customFormat="1" ht="14.25">
      <c r="A5912" s="222"/>
    </row>
    <row r="5913" spans="1:1" s="226" customFormat="1" ht="14.25">
      <c r="A5913" s="222"/>
    </row>
    <row r="5914" spans="1:1" s="226" customFormat="1" ht="14.25">
      <c r="A5914" s="222"/>
    </row>
    <row r="5915" spans="1:1" s="226" customFormat="1" ht="14.25">
      <c r="A5915" s="222"/>
    </row>
    <row r="5916" spans="1:1" s="226" customFormat="1" ht="14.25">
      <c r="A5916" s="222"/>
    </row>
    <row r="5917" spans="1:1" s="226" customFormat="1" ht="14.25">
      <c r="A5917" s="222"/>
    </row>
    <row r="5918" spans="1:1" s="226" customFormat="1" ht="14.25">
      <c r="A5918" s="222"/>
    </row>
    <row r="5919" spans="1:1" s="226" customFormat="1" ht="14.25">
      <c r="A5919" s="222"/>
    </row>
    <row r="5920" spans="1:1" s="226" customFormat="1" ht="14.25">
      <c r="A5920" s="222"/>
    </row>
    <row r="5921" spans="1:1" s="226" customFormat="1" ht="14.25">
      <c r="A5921" s="222"/>
    </row>
    <row r="5922" spans="1:1" s="226" customFormat="1" ht="14.25">
      <c r="A5922" s="222"/>
    </row>
    <row r="5923" spans="1:1" s="226" customFormat="1" ht="14.25">
      <c r="A5923" s="222"/>
    </row>
    <row r="5924" spans="1:1" s="226" customFormat="1" ht="14.25">
      <c r="A5924" s="222"/>
    </row>
    <row r="5925" spans="1:1" s="226" customFormat="1" ht="14.25">
      <c r="A5925" s="222"/>
    </row>
    <row r="5926" spans="1:1" s="226" customFormat="1" ht="14.25">
      <c r="A5926" s="222"/>
    </row>
    <row r="5927" spans="1:1" s="226" customFormat="1" ht="14.25">
      <c r="A5927" s="222"/>
    </row>
    <row r="5928" spans="1:1" s="226" customFormat="1" ht="14.25">
      <c r="A5928" s="222"/>
    </row>
    <row r="5929" spans="1:1" s="226" customFormat="1" ht="14.25">
      <c r="A5929" s="222"/>
    </row>
    <row r="5930" spans="1:1" s="226" customFormat="1" ht="14.25">
      <c r="A5930" s="222"/>
    </row>
    <row r="5931" spans="1:1" s="226" customFormat="1" ht="14.25">
      <c r="A5931" s="222"/>
    </row>
    <row r="5932" spans="1:1" s="226" customFormat="1" ht="14.25">
      <c r="A5932" s="222"/>
    </row>
    <row r="5933" spans="1:1" s="226" customFormat="1" ht="14.25">
      <c r="A5933" s="222"/>
    </row>
    <row r="5934" spans="1:1" s="226" customFormat="1" ht="14.25">
      <c r="A5934" s="222"/>
    </row>
    <row r="5935" spans="1:1" s="226" customFormat="1" ht="14.25">
      <c r="A5935" s="222"/>
    </row>
    <row r="5936" spans="1:1" s="226" customFormat="1" ht="14.25">
      <c r="A5936" s="222"/>
    </row>
    <row r="5937" spans="1:1" s="226" customFormat="1" ht="14.25">
      <c r="A5937" s="222"/>
    </row>
    <row r="5938" spans="1:1" s="226" customFormat="1" ht="14.25">
      <c r="A5938" s="222"/>
    </row>
    <row r="5939" spans="1:1" s="226" customFormat="1" ht="14.25">
      <c r="A5939" s="222"/>
    </row>
    <row r="5940" spans="1:1" s="226" customFormat="1" ht="14.25">
      <c r="A5940" s="222"/>
    </row>
    <row r="5941" spans="1:1" s="226" customFormat="1" ht="14.25">
      <c r="A5941" s="222"/>
    </row>
    <row r="5942" spans="1:1" s="226" customFormat="1" ht="14.25">
      <c r="A5942" s="222"/>
    </row>
    <row r="5943" spans="1:1" s="226" customFormat="1" ht="14.25">
      <c r="A5943" s="222"/>
    </row>
    <row r="5944" spans="1:1" s="226" customFormat="1" ht="14.25">
      <c r="A5944" s="222"/>
    </row>
    <row r="5945" spans="1:1" s="226" customFormat="1" ht="14.25">
      <c r="A5945" s="222"/>
    </row>
    <row r="5946" spans="1:1" s="226" customFormat="1" ht="14.25">
      <c r="A5946" s="222"/>
    </row>
    <row r="5947" spans="1:1" s="226" customFormat="1" ht="14.25">
      <c r="A5947" s="222"/>
    </row>
    <row r="5948" spans="1:1" s="226" customFormat="1" ht="14.25">
      <c r="A5948" s="222"/>
    </row>
    <row r="5949" spans="1:1" s="226" customFormat="1" ht="14.25">
      <c r="A5949" s="222"/>
    </row>
    <row r="5950" spans="1:1" s="226" customFormat="1" ht="14.25">
      <c r="A5950" s="222"/>
    </row>
    <row r="5951" spans="1:1" s="226" customFormat="1" ht="14.25">
      <c r="A5951" s="222"/>
    </row>
    <row r="5952" spans="1:1" s="226" customFormat="1" ht="14.25">
      <c r="A5952" s="222"/>
    </row>
    <row r="5953" spans="1:1" s="226" customFormat="1" ht="14.25">
      <c r="A5953" s="222"/>
    </row>
    <row r="5954" spans="1:1" s="226" customFormat="1" ht="14.25">
      <c r="A5954" s="222"/>
    </row>
    <row r="5955" spans="1:1" s="226" customFormat="1" ht="14.25">
      <c r="A5955" s="222"/>
    </row>
    <row r="5956" spans="1:1" s="226" customFormat="1" ht="14.25">
      <c r="A5956" s="222"/>
    </row>
    <row r="5957" spans="1:1" s="226" customFormat="1" ht="14.25">
      <c r="A5957" s="222"/>
    </row>
    <row r="5958" spans="1:1" s="226" customFormat="1" ht="14.25">
      <c r="A5958" s="222"/>
    </row>
    <row r="5959" spans="1:1" s="226" customFormat="1" ht="14.25">
      <c r="A5959" s="222"/>
    </row>
    <row r="5960" spans="1:1" s="226" customFormat="1" ht="14.25">
      <c r="A5960" s="222"/>
    </row>
    <row r="5961" spans="1:1" s="226" customFormat="1" ht="14.25">
      <c r="A5961" s="222"/>
    </row>
    <row r="5962" spans="1:1" s="226" customFormat="1" ht="14.25">
      <c r="A5962" s="222"/>
    </row>
    <row r="5963" spans="1:1" s="226" customFormat="1" ht="14.25">
      <c r="A5963" s="222"/>
    </row>
    <row r="5964" spans="1:1" s="226" customFormat="1" ht="14.25">
      <c r="A5964" s="222"/>
    </row>
    <row r="5965" spans="1:1" s="226" customFormat="1" ht="14.25">
      <c r="A5965" s="222"/>
    </row>
    <row r="5966" spans="1:1" s="226" customFormat="1" ht="14.25">
      <c r="A5966" s="222"/>
    </row>
    <row r="5967" spans="1:1" s="226" customFormat="1" ht="14.25">
      <c r="A5967" s="222"/>
    </row>
    <row r="5968" spans="1:1" s="226" customFormat="1" ht="14.25">
      <c r="A5968" s="222"/>
    </row>
    <row r="5969" spans="1:1" s="226" customFormat="1" ht="14.25">
      <c r="A5969" s="222"/>
    </row>
    <row r="5970" spans="1:1" s="226" customFormat="1" ht="14.25">
      <c r="A5970" s="222"/>
    </row>
    <row r="5971" spans="1:1" s="226" customFormat="1" ht="14.25">
      <c r="A5971" s="222"/>
    </row>
    <row r="5972" spans="1:1" s="226" customFormat="1" ht="14.25">
      <c r="A5972" s="222"/>
    </row>
    <row r="5973" spans="1:1" s="226" customFormat="1" ht="14.25">
      <c r="A5973" s="222"/>
    </row>
    <row r="5974" spans="1:1" s="226" customFormat="1" ht="14.25">
      <c r="A5974" s="222"/>
    </row>
    <row r="5975" spans="1:1" s="226" customFormat="1" ht="14.25">
      <c r="A5975" s="222"/>
    </row>
    <row r="5976" spans="1:1" s="226" customFormat="1" ht="14.25">
      <c r="A5976" s="222"/>
    </row>
    <row r="5977" spans="1:1" s="226" customFormat="1" ht="14.25">
      <c r="A5977" s="222"/>
    </row>
    <row r="5978" spans="1:1" s="226" customFormat="1" ht="14.25">
      <c r="A5978" s="222"/>
    </row>
    <row r="5979" spans="1:1" s="226" customFormat="1" ht="14.25">
      <c r="A5979" s="222"/>
    </row>
    <row r="5980" spans="1:1" s="226" customFormat="1" ht="14.25">
      <c r="A5980" s="222"/>
    </row>
    <row r="5981" spans="1:1" s="226" customFormat="1" ht="14.25">
      <c r="A5981" s="222"/>
    </row>
    <row r="5982" spans="1:1" s="226" customFormat="1" ht="14.25">
      <c r="A5982" s="222"/>
    </row>
    <row r="5983" spans="1:1" s="226" customFormat="1" ht="14.25">
      <c r="A5983" s="222"/>
    </row>
    <row r="5984" spans="1:1" s="226" customFormat="1" ht="14.25">
      <c r="A5984" s="222"/>
    </row>
    <row r="5985" spans="1:1" s="226" customFormat="1" ht="14.25">
      <c r="A5985" s="222"/>
    </row>
    <row r="5986" spans="1:1" s="226" customFormat="1" ht="14.25">
      <c r="A5986" s="222"/>
    </row>
    <row r="5987" spans="1:1" s="226" customFormat="1" ht="14.25">
      <c r="A5987" s="222"/>
    </row>
    <row r="5988" spans="1:1" s="226" customFormat="1" ht="14.25">
      <c r="A5988" s="222"/>
    </row>
    <row r="5989" spans="1:1" s="226" customFormat="1" ht="14.25">
      <c r="A5989" s="222"/>
    </row>
    <row r="5990" spans="1:1" s="226" customFormat="1" ht="14.25">
      <c r="A5990" s="222"/>
    </row>
    <row r="5991" spans="1:1" s="226" customFormat="1" ht="14.25">
      <c r="A5991" s="222"/>
    </row>
    <row r="5992" spans="1:1" s="226" customFormat="1" ht="14.25">
      <c r="A5992" s="222"/>
    </row>
    <row r="5993" spans="1:1" s="226" customFormat="1" ht="14.25">
      <c r="A5993" s="222"/>
    </row>
    <row r="5994" spans="1:1" s="226" customFormat="1" ht="14.25">
      <c r="A5994" s="222"/>
    </row>
    <row r="5995" spans="1:1" s="226" customFormat="1" ht="14.25">
      <c r="A5995" s="222"/>
    </row>
    <row r="5996" spans="1:1" s="226" customFormat="1" ht="14.25">
      <c r="A5996" s="222"/>
    </row>
    <row r="5997" spans="1:1" s="226" customFormat="1" ht="14.25">
      <c r="A5997" s="222"/>
    </row>
    <row r="5998" spans="1:1" s="226" customFormat="1" ht="14.25">
      <c r="A5998" s="222"/>
    </row>
    <row r="5999" spans="1:1" s="226" customFormat="1" ht="14.25">
      <c r="A5999" s="222"/>
    </row>
    <row r="6000" spans="1:1" s="226" customFormat="1" ht="14.25">
      <c r="A6000" s="222"/>
    </row>
    <row r="6001" spans="1:1" s="226" customFormat="1" ht="14.25">
      <c r="A6001" s="222"/>
    </row>
    <row r="6002" spans="1:1" s="226" customFormat="1" ht="14.25">
      <c r="A6002" s="222"/>
    </row>
    <row r="6003" spans="1:1" s="226" customFormat="1" ht="14.25">
      <c r="A6003" s="222"/>
    </row>
    <row r="6004" spans="1:1" s="226" customFormat="1" ht="14.25">
      <c r="A6004" s="222"/>
    </row>
    <row r="6005" spans="1:1" s="226" customFormat="1" ht="14.25">
      <c r="A6005" s="222"/>
    </row>
    <row r="6006" spans="1:1" s="226" customFormat="1" ht="14.25">
      <c r="A6006" s="222"/>
    </row>
    <row r="6007" spans="1:1" s="226" customFormat="1" ht="14.25">
      <c r="A6007" s="222"/>
    </row>
    <row r="6008" spans="1:1" s="226" customFormat="1" ht="14.25">
      <c r="A6008" s="222"/>
    </row>
    <row r="6009" spans="1:1" s="226" customFormat="1" ht="14.25">
      <c r="A6009" s="222"/>
    </row>
    <row r="6010" spans="1:1" s="226" customFormat="1" ht="14.25">
      <c r="A6010" s="222"/>
    </row>
    <row r="6011" spans="1:1" s="226" customFormat="1" ht="14.25">
      <c r="A6011" s="222"/>
    </row>
    <row r="6012" spans="1:1" s="226" customFormat="1" ht="14.25">
      <c r="A6012" s="222"/>
    </row>
    <row r="6013" spans="1:1" s="226" customFormat="1" ht="14.25">
      <c r="A6013" s="222"/>
    </row>
    <row r="6014" spans="1:1" s="226" customFormat="1" ht="14.25">
      <c r="A6014" s="222"/>
    </row>
    <row r="6015" spans="1:1" s="226" customFormat="1" ht="14.25">
      <c r="A6015" s="222"/>
    </row>
    <row r="6016" spans="1:1" s="226" customFormat="1" ht="14.25">
      <c r="A6016" s="222"/>
    </row>
    <row r="6017" spans="1:1" s="226" customFormat="1" ht="14.25">
      <c r="A6017" s="222"/>
    </row>
    <row r="6018" spans="1:1" s="226" customFormat="1" ht="14.25">
      <c r="A6018" s="222"/>
    </row>
    <row r="6019" spans="1:1" s="226" customFormat="1" ht="14.25">
      <c r="A6019" s="222"/>
    </row>
    <row r="6020" spans="1:1" s="226" customFormat="1" ht="14.25">
      <c r="A6020" s="222"/>
    </row>
    <row r="6021" spans="1:1" s="226" customFormat="1" ht="14.25">
      <c r="A6021" s="222"/>
    </row>
    <row r="6022" spans="1:1" s="226" customFormat="1" ht="14.25">
      <c r="A6022" s="222"/>
    </row>
    <row r="6023" spans="1:1" s="226" customFormat="1" ht="14.25">
      <c r="A6023" s="222"/>
    </row>
    <row r="6024" spans="1:1" s="226" customFormat="1" ht="14.25">
      <c r="A6024" s="222"/>
    </row>
    <row r="6025" spans="1:1" s="226" customFormat="1" ht="14.25">
      <c r="A6025" s="222"/>
    </row>
    <row r="6026" spans="1:1" s="226" customFormat="1" ht="14.25">
      <c r="A6026" s="222"/>
    </row>
    <row r="6027" spans="1:1" s="226" customFormat="1" ht="14.25">
      <c r="A6027" s="222"/>
    </row>
    <row r="6028" spans="1:1" s="226" customFormat="1" ht="14.25">
      <c r="A6028" s="222"/>
    </row>
    <row r="6029" spans="1:1" s="226" customFormat="1" ht="14.25">
      <c r="A6029" s="222"/>
    </row>
    <row r="6030" spans="1:1" s="226" customFormat="1" ht="14.25">
      <c r="A6030" s="222"/>
    </row>
    <row r="6031" spans="1:1" s="226" customFormat="1" ht="14.25">
      <c r="A6031" s="222"/>
    </row>
    <row r="6032" spans="1:1" s="226" customFormat="1" ht="14.25">
      <c r="A6032" s="222"/>
    </row>
    <row r="6033" spans="1:1" s="226" customFormat="1" ht="14.25">
      <c r="A6033" s="222"/>
    </row>
    <row r="6034" spans="1:1" s="226" customFormat="1" ht="14.25">
      <c r="A6034" s="222"/>
    </row>
    <row r="6035" spans="1:1" s="226" customFormat="1" ht="14.25">
      <c r="A6035" s="222"/>
    </row>
    <row r="6036" spans="1:1" s="226" customFormat="1" ht="14.25">
      <c r="A6036" s="222"/>
    </row>
    <row r="6037" spans="1:1" s="226" customFormat="1" ht="14.25">
      <c r="A6037" s="222"/>
    </row>
    <row r="6038" spans="1:1" s="226" customFormat="1" ht="14.25">
      <c r="A6038" s="222"/>
    </row>
    <row r="6039" spans="1:1" s="226" customFormat="1" ht="14.25">
      <c r="A6039" s="222"/>
    </row>
    <row r="6040" spans="1:1" s="226" customFormat="1" ht="14.25">
      <c r="A6040" s="222"/>
    </row>
    <row r="6041" spans="1:1" s="226" customFormat="1" ht="14.25">
      <c r="A6041" s="222"/>
    </row>
    <row r="6042" spans="1:1" s="226" customFormat="1" ht="14.25">
      <c r="A6042" s="222"/>
    </row>
    <row r="6043" spans="1:1" s="226" customFormat="1" ht="14.25">
      <c r="A6043" s="222"/>
    </row>
    <row r="6044" spans="1:1" s="226" customFormat="1" ht="14.25">
      <c r="A6044" s="222"/>
    </row>
    <row r="6045" spans="1:1" s="226" customFormat="1" ht="14.25">
      <c r="A6045" s="222"/>
    </row>
    <row r="6046" spans="1:1" s="226" customFormat="1" ht="14.25">
      <c r="A6046" s="222"/>
    </row>
    <row r="6047" spans="1:1" s="226" customFormat="1" ht="14.25">
      <c r="A6047" s="222"/>
    </row>
    <row r="6048" spans="1:1" s="226" customFormat="1" ht="14.25">
      <c r="A6048" s="222"/>
    </row>
    <row r="6049" spans="1:1" s="226" customFormat="1" ht="14.25">
      <c r="A6049" s="222"/>
    </row>
    <row r="6050" spans="1:1" s="226" customFormat="1" ht="14.25">
      <c r="A6050" s="222"/>
    </row>
    <row r="6051" spans="1:1" s="226" customFormat="1" ht="14.25">
      <c r="A6051" s="222"/>
    </row>
    <row r="6052" spans="1:1" s="226" customFormat="1" ht="14.25">
      <c r="A6052" s="222"/>
    </row>
    <row r="6053" spans="1:1" s="226" customFormat="1" ht="14.25">
      <c r="A6053" s="222"/>
    </row>
    <row r="6054" spans="1:1" s="226" customFormat="1" ht="14.25">
      <c r="A6054" s="222"/>
    </row>
    <row r="6055" spans="1:1" s="226" customFormat="1" ht="14.25">
      <c r="A6055" s="222"/>
    </row>
    <row r="6056" spans="1:1" s="226" customFormat="1" ht="14.25">
      <c r="A6056" s="222"/>
    </row>
    <row r="6057" spans="1:1" s="226" customFormat="1" ht="14.25">
      <c r="A6057" s="222"/>
    </row>
    <row r="6058" spans="1:1" s="226" customFormat="1" ht="14.25">
      <c r="A6058" s="222"/>
    </row>
    <row r="6059" spans="1:1" s="226" customFormat="1" ht="14.25">
      <c r="A6059" s="222"/>
    </row>
    <row r="6060" spans="1:1" s="226" customFormat="1" ht="14.25">
      <c r="A6060" s="222"/>
    </row>
    <row r="6061" spans="1:1" s="226" customFormat="1" ht="14.25">
      <c r="A6061" s="222"/>
    </row>
    <row r="6062" spans="1:1" s="226" customFormat="1" ht="14.25">
      <c r="A6062" s="222"/>
    </row>
    <row r="6063" spans="1:1" s="226" customFormat="1" ht="14.25">
      <c r="A6063" s="222"/>
    </row>
    <row r="6064" spans="1:1" s="226" customFormat="1" ht="14.25">
      <c r="A6064" s="222"/>
    </row>
    <row r="6065" spans="1:1" s="226" customFormat="1" ht="14.25">
      <c r="A6065" s="222"/>
    </row>
    <row r="6066" spans="1:1" s="226" customFormat="1" ht="14.25">
      <c r="A6066" s="222"/>
    </row>
    <row r="6067" spans="1:1" s="226" customFormat="1" ht="14.25">
      <c r="A6067" s="222"/>
    </row>
    <row r="6068" spans="1:1" s="226" customFormat="1" ht="14.25">
      <c r="A6068" s="222"/>
    </row>
    <row r="6069" spans="1:1" s="226" customFormat="1" ht="14.25">
      <c r="A6069" s="222"/>
    </row>
    <row r="6070" spans="1:1" s="226" customFormat="1" ht="14.25">
      <c r="A6070" s="222"/>
    </row>
    <row r="6071" spans="1:1" s="226" customFormat="1" ht="14.25">
      <c r="A6071" s="222"/>
    </row>
    <row r="6072" spans="1:1" s="226" customFormat="1" ht="14.25">
      <c r="A6072" s="222"/>
    </row>
    <row r="6073" spans="1:1" s="226" customFormat="1" ht="14.25">
      <c r="A6073" s="222"/>
    </row>
    <row r="6074" spans="1:1" s="226" customFormat="1" ht="14.25">
      <c r="A6074" s="222"/>
    </row>
    <row r="6075" spans="1:1" s="226" customFormat="1" ht="14.25">
      <c r="A6075" s="222"/>
    </row>
    <row r="6076" spans="1:1" s="226" customFormat="1" ht="14.25">
      <c r="A6076" s="222"/>
    </row>
    <row r="6077" spans="1:1" s="226" customFormat="1" ht="14.25">
      <c r="A6077" s="222"/>
    </row>
    <row r="6078" spans="1:1" s="226" customFormat="1" ht="14.25">
      <c r="A6078" s="222"/>
    </row>
    <row r="6079" spans="1:1" s="226" customFormat="1" ht="14.25">
      <c r="A6079" s="222"/>
    </row>
    <row r="6080" spans="1:1" s="226" customFormat="1" ht="14.25">
      <c r="A6080" s="222"/>
    </row>
    <row r="6081" spans="1:1" s="226" customFormat="1" ht="14.25">
      <c r="A6081" s="222"/>
    </row>
    <row r="6082" spans="1:1" s="226" customFormat="1" ht="14.25">
      <c r="A6082" s="222"/>
    </row>
    <row r="6083" spans="1:1" s="226" customFormat="1" ht="14.25">
      <c r="A6083" s="222"/>
    </row>
    <row r="6084" spans="1:1" s="226" customFormat="1" ht="14.25">
      <c r="A6084" s="222"/>
    </row>
    <row r="6085" spans="1:1" s="226" customFormat="1" ht="14.25">
      <c r="A6085" s="222"/>
    </row>
    <row r="6086" spans="1:1" s="226" customFormat="1" ht="14.25">
      <c r="A6086" s="222"/>
    </row>
    <row r="6087" spans="1:1" s="226" customFormat="1" ht="14.25">
      <c r="A6087" s="222"/>
    </row>
    <row r="6088" spans="1:1" s="226" customFormat="1" ht="14.25">
      <c r="A6088" s="222"/>
    </row>
    <row r="6089" spans="1:1" s="226" customFormat="1" ht="14.25">
      <c r="A6089" s="222"/>
    </row>
    <row r="6090" spans="1:1" s="226" customFormat="1" ht="14.25">
      <c r="A6090" s="222"/>
    </row>
    <row r="6091" spans="1:1" s="226" customFormat="1" ht="14.25">
      <c r="A6091" s="222"/>
    </row>
    <row r="6092" spans="1:1" s="226" customFormat="1" ht="14.25">
      <c r="A6092" s="222"/>
    </row>
    <row r="6093" spans="1:1" s="226" customFormat="1" ht="14.25">
      <c r="A6093" s="222"/>
    </row>
    <row r="6094" spans="1:1" s="226" customFormat="1" ht="14.25">
      <c r="A6094" s="222"/>
    </row>
    <row r="6095" spans="1:1" s="226" customFormat="1" ht="14.25">
      <c r="A6095" s="222"/>
    </row>
    <row r="6096" spans="1:1" s="226" customFormat="1" ht="14.25">
      <c r="A6096" s="222"/>
    </row>
    <row r="6097" spans="1:1" s="226" customFormat="1" ht="14.25">
      <c r="A6097" s="222"/>
    </row>
    <row r="6098" spans="1:1" s="226" customFormat="1" ht="14.25">
      <c r="A6098" s="222"/>
    </row>
    <row r="6099" spans="1:1" s="226" customFormat="1" ht="14.25">
      <c r="A6099" s="222"/>
    </row>
    <row r="6100" spans="1:1" s="226" customFormat="1" ht="14.25">
      <c r="A6100" s="222"/>
    </row>
    <row r="6101" spans="1:1" s="226" customFormat="1" ht="14.25">
      <c r="A6101" s="222"/>
    </row>
    <row r="6102" spans="1:1" s="226" customFormat="1" ht="14.25">
      <c r="A6102" s="222"/>
    </row>
    <row r="6103" spans="1:1" s="226" customFormat="1" ht="14.25">
      <c r="A6103" s="222"/>
    </row>
    <row r="6104" spans="1:1" s="226" customFormat="1" ht="14.25">
      <c r="A6104" s="222"/>
    </row>
    <row r="6105" spans="1:1" s="226" customFormat="1" ht="14.25">
      <c r="A6105" s="222"/>
    </row>
    <row r="6106" spans="1:1" s="226" customFormat="1" ht="14.25">
      <c r="A6106" s="222"/>
    </row>
    <row r="6107" spans="1:1" s="226" customFormat="1" ht="14.25">
      <c r="A6107" s="222"/>
    </row>
    <row r="6108" spans="1:1" s="226" customFormat="1" ht="14.25">
      <c r="A6108" s="222"/>
    </row>
    <row r="6109" spans="1:1" s="226" customFormat="1" ht="14.25">
      <c r="A6109" s="222"/>
    </row>
    <row r="6110" spans="1:1" s="226" customFormat="1" ht="14.25">
      <c r="A6110" s="222"/>
    </row>
    <row r="6111" spans="1:1" s="226" customFormat="1" ht="14.25">
      <c r="A6111" s="222"/>
    </row>
    <row r="6112" spans="1:1" s="226" customFormat="1" ht="14.25">
      <c r="A6112" s="222"/>
    </row>
    <row r="6113" spans="1:1" s="226" customFormat="1" ht="14.25">
      <c r="A6113" s="222"/>
    </row>
    <row r="6114" spans="1:1" s="226" customFormat="1" ht="14.25">
      <c r="A6114" s="222"/>
    </row>
    <row r="6115" spans="1:1" s="226" customFormat="1" ht="14.25">
      <c r="A6115" s="222"/>
    </row>
    <row r="6116" spans="1:1" s="226" customFormat="1" ht="14.25">
      <c r="A6116" s="222"/>
    </row>
    <row r="6117" spans="1:1" s="226" customFormat="1" ht="14.25">
      <c r="A6117" s="222"/>
    </row>
    <row r="6118" spans="1:1" s="226" customFormat="1" ht="14.25">
      <c r="A6118" s="222"/>
    </row>
    <row r="6119" spans="1:1" s="226" customFormat="1" ht="14.25">
      <c r="A6119" s="222"/>
    </row>
    <row r="6120" spans="1:1" s="226" customFormat="1" ht="14.25">
      <c r="A6120" s="222"/>
    </row>
    <row r="6121" spans="1:1" s="226" customFormat="1" ht="14.25">
      <c r="A6121" s="222"/>
    </row>
    <row r="6122" spans="1:1" s="226" customFormat="1" ht="14.25">
      <c r="A6122" s="222"/>
    </row>
    <row r="6123" spans="1:1" s="226" customFormat="1" ht="14.25">
      <c r="A6123" s="222"/>
    </row>
    <row r="6124" spans="1:1" s="226" customFormat="1" ht="14.25">
      <c r="A6124" s="222"/>
    </row>
    <row r="6125" spans="1:1" s="226" customFormat="1" ht="14.25">
      <c r="A6125" s="222"/>
    </row>
    <row r="6126" spans="1:1" s="226" customFormat="1" ht="14.25">
      <c r="A6126" s="222"/>
    </row>
    <row r="6127" spans="1:1" s="226" customFormat="1" ht="14.25">
      <c r="A6127" s="222"/>
    </row>
    <row r="6128" spans="1:1" s="226" customFormat="1" ht="14.25">
      <c r="A6128" s="222"/>
    </row>
    <row r="6129" spans="1:1" s="226" customFormat="1" ht="14.25">
      <c r="A6129" s="222"/>
    </row>
    <row r="6130" spans="1:1" s="226" customFormat="1" ht="14.25">
      <c r="A6130" s="222"/>
    </row>
    <row r="6131" spans="1:1" s="226" customFormat="1" ht="14.25">
      <c r="A6131" s="222"/>
    </row>
    <row r="6132" spans="1:1" s="226" customFormat="1" ht="14.25">
      <c r="A6132" s="222"/>
    </row>
    <row r="6133" spans="1:1" s="226" customFormat="1" ht="14.25">
      <c r="A6133" s="222"/>
    </row>
    <row r="6134" spans="1:1" s="226" customFormat="1" ht="14.25">
      <c r="A6134" s="222"/>
    </row>
    <row r="6135" spans="1:1" s="226" customFormat="1" ht="14.25">
      <c r="A6135" s="222"/>
    </row>
    <row r="6136" spans="1:1" s="226" customFormat="1" ht="14.25">
      <c r="A6136" s="222"/>
    </row>
    <row r="6137" spans="1:1" s="226" customFormat="1" ht="14.25">
      <c r="A6137" s="222"/>
    </row>
    <row r="6138" spans="1:1" s="226" customFormat="1" ht="14.25">
      <c r="A6138" s="222"/>
    </row>
    <row r="6139" spans="1:1" s="226" customFormat="1" ht="14.25">
      <c r="A6139" s="222"/>
    </row>
    <row r="6140" spans="1:1" s="226" customFormat="1" ht="14.25">
      <c r="A6140" s="222"/>
    </row>
    <row r="6141" spans="1:1" s="226" customFormat="1" ht="14.25">
      <c r="A6141" s="222"/>
    </row>
    <row r="6142" spans="1:1" s="226" customFormat="1" ht="14.25">
      <c r="A6142" s="222"/>
    </row>
    <row r="6143" spans="1:1" s="226" customFormat="1" ht="14.25">
      <c r="A6143" s="222"/>
    </row>
    <row r="6144" spans="1:1" s="226" customFormat="1" ht="14.25">
      <c r="A6144" s="222"/>
    </row>
    <row r="6145" spans="1:1" s="226" customFormat="1" ht="14.25">
      <c r="A6145" s="222"/>
    </row>
    <row r="6146" spans="1:1" s="226" customFormat="1" ht="14.25">
      <c r="A6146" s="222"/>
    </row>
    <row r="6147" spans="1:1" s="226" customFormat="1" ht="14.25">
      <c r="A6147" s="222"/>
    </row>
    <row r="6148" spans="1:1" s="226" customFormat="1" ht="14.25">
      <c r="A6148" s="222"/>
    </row>
    <row r="6149" spans="1:1" s="226" customFormat="1" ht="14.25">
      <c r="A6149" s="222"/>
    </row>
    <row r="6150" spans="1:1" s="226" customFormat="1" ht="14.25">
      <c r="A6150" s="222"/>
    </row>
    <row r="6151" spans="1:1" s="226" customFormat="1" ht="14.25">
      <c r="A6151" s="222"/>
    </row>
    <row r="6152" spans="1:1" s="226" customFormat="1" ht="14.25">
      <c r="A6152" s="222"/>
    </row>
    <row r="6153" spans="1:1" s="226" customFormat="1" ht="14.25">
      <c r="A6153" s="222"/>
    </row>
    <row r="6154" spans="1:1" s="226" customFormat="1" ht="14.25">
      <c r="A6154" s="222"/>
    </row>
    <row r="6155" spans="1:1" s="226" customFormat="1" ht="14.25">
      <c r="A6155" s="222"/>
    </row>
    <row r="6156" spans="1:1" s="226" customFormat="1" ht="14.25">
      <c r="A6156" s="222"/>
    </row>
    <row r="6157" spans="1:1" s="226" customFormat="1" ht="14.25">
      <c r="A6157" s="222"/>
    </row>
    <row r="6158" spans="1:1" s="226" customFormat="1" ht="14.25">
      <c r="A6158" s="222"/>
    </row>
    <row r="6159" spans="1:1" s="226" customFormat="1" ht="14.25">
      <c r="A6159" s="222"/>
    </row>
    <row r="6160" spans="1:1" s="226" customFormat="1" ht="14.25">
      <c r="A6160" s="222"/>
    </row>
    <row r="6161" spans="1:1" s="226" customFormat="1" ht="14.25">
      <c r="A6161" s="222"/>
    </row>
    <row r="6162" spans="1:1" s="226" customFormat="1" ht="14.25">
      <c r="A6162" s="222"/>
    </row>
    <row r="6163" spans="1:1" s="226" customFormat="1" ht="14.25">
      <c r="A6163" s="222"/>
    </row>
    <row r="6164" spans="1:1" s="226" customFormat="1" ht="14.25">
      <c r="A6164" s="222"/>
    </row>
    <row r="6165" spans="1:1" s="226" customFormat="1" ht="14.25">
      <c r="A6165" s="222"/>
    </row>
    <row r="6166" spans="1:1" s="226" customFormat="1" ht="14.25">
      <c r="A6166" s="222"/>
    </row>
    <row r="6167" spans="1:1" s="226" customFormat="1" ht="14.25">
      <c r="A6167" s="222"/>
    </row>
    <row r="6168" spans="1:1" s="226" customFormat="1" ht="14.25">
      <c r="A6168" s="222"/>
    </row>
    <row r="6169" spans="1:1" s="226" customFormat="1" ht="14.25">
      <c r="A6169" s="222"/>
    </row>
    <row r="6170" spans="1:1" s="226" customFormat="1" ht="14.25">
      <c r="A6170" s="222"/>
    </row>
    <row r="6171" spans="1:1" s="226" customFormat="1" ht="14.25">
      <c r="A6171" s="222"/>
    </row>
    <row r="6172" spans="1:1" s="226" customFormat="1" ht="14.25">
      <c r="A6172" s="222"/>
    </row>
    <row r="6173" spans="1:1" s="226" customFormat="1" ht="14.25">
      <c r="A6173" s="222"/>
    </row>
    <row r="6174" spans="1:1" s="226" customFormat="1" ht="14.25">
      <c r="A6174" s="222"/>
    </row>
    <row r="6175" spans="1:1" s="226" customFormat="1" ht="14.25">
      <c r="A6175" s="222"/>
    </row>
    <row r="6176" spans="1:1" s="226" customFormat="1" ht="14.25">
      <c r="A6176" s="222"/>
    </row>
    <row r="6177" spans="1:1" s="226" customFormat="1" ht="14.25">
      <c r="A6177" s="222"/>
    </row>
    <row r="6178" spans="1:1" s="226" customFormat="1" ht="14.25">
      <c r="A6178" s="222"/>
    </row>
    <row r="6179" spans="1:1" s="226" customFormat="1" ht="14.25">
      <c r="A6179" s="222"/>
    </row>
    <row r="6180" spans="1:1" s="226" customFormat="1" ht="14.25">
      <c r="A6180" s="222"/>
    </row>
    <row r="6181" spans="1:1" s="226" customFormat="1" ht="14.25">
      <c r="A6181" s="222"/>
    </row>
    <row r="6182" spans="1:1" s="226" customFormat="1" ht="14.25">
      <c r="A6182" s="222"/>
    </row>
    <row r="6183" spans="1:1" s="226" customFormat="1" ht="14.25">
      <c r="A6183" s="222"/>
    </row>
    <row r="6184" spans="1:1" s="226" customFormat="1" ht="14.25">
      <c r="A6184" s="222"/>
    </row>
    <row r="6185" spans="1:1" s="226" customFormat="1" ht="14.25">
      <c r="A6185" s="222"/>
    </row>
    <row r="6186" spans="1:1" s="226" customFormat="1" ht="14.25">
      <c r="A6186" s="222"/>
    </row>
    <row r="6187" spans="1:1" s="226" customFormat="1" ht="14.25">
      <c r="A6187" s="222"/>
    </row>
    <row r="6188" spans="1:1" s="226" customFormat="1" ht="14.25">
      <c r="A6188" s="222"/>
    </row>
    <row r="6189" spans="1:1" s="226" customFormat="1" ht="14.25">
      <c r="A6189" s="222"/>
    </row>
    <row r="6190" spans="1:1" s="226" customFormat="1" ht="14.25">
      <c r="A6190" s="222"/>
    </row>
    <row r="6191" spans="1:1" s="226" customFormat="1" ht="14.25">
      <c r="A6191" s="222"/>
    </row>
    <row r="6192" spans="1:1" s="226" customFormat="1" ht="14.25">
      <c r="A6192" s="222"/>
    </row>
    <row r="6193" spans="1:1" s="226" customFormat="1" ht="14.25">
      <c r="A6193" s="222"/>
    </row>
    <row r="6194" spans="1:1" s="226" customFormat="1" ht="14.25">
      <c r="A6194" s="222"/>
    </row>
    <row r="6195" spans="1:1" s="226" customFormat="1" ht="14.25">
      <c r="A6195" s="222"/>
    </row>
    <row r="6196" spans="1:1" s="226" customFormat="1" ht="14.25">
      <c r="A6196" s="222"/>
    </row>
    <row r="6197" spans="1:1" s="226" customFormat="1" ht="14.25">
      <c r="A6197" s="222"/>
    </row>
    <row r="6198" spans="1:1" s="226" customFormat="1" ht="14.25">
      <c r="A6198" s="222"/>
    </row>
    <row r="6199" spans="1:1" s="226" customFormat="1" ht="14.25">
      <c r="A6199" s="222"/>
    </row>
    <row r="6200" spans="1:1" s="226" customFormat="1" ht="14.25">
      <c r="A6200" s="222"/>
    </row>
    <row r="6201" spans="1:1" s="226" customFormat="1" ht="14.25">
      <c r="A6201" s="222"/>
    </row>
    <row r="6202" spans="1:1" s="226" customFormat="1" ht="14.25">
      <c r="A6202" s="222"/>
    </row>
    <row r="6203" spans="1:1" s="226" customFormat="1" ht="14.25">
      <c r="A6203" s="222"/>
    </row>
    <row r="6204" spans="1:1" s="226" customFormat="1" ht="14.25">
      <c r="A6204" s="222"/>
    </row>
    <row r="6205" spans="1:1" s="226" customFormat="1" ht="14.25">
      <c r="A6205" s="222"/>
    </row>
    <row r="6206" spans="1:1" s="226" customFormat="1" ht="14.25">
      <c r="A6206" s="222"/>
    </row>
    <row r="6207" spans="1:1" s="226" customFormat="1" ht="14.25">
      <c r="A6207" s="222"/>
    </row>
    <row r="6208" spans="1:1" s="226" customFormat="1" ht="14.25">
      <c r="A6208" s="222"/>
    </row>
    <row r="6209" spans="1:1" s="226" customFormat="1" ht="14.25">
      <c r="A6209" s="222"/>
    </row>
    <row r="6210" spans="1:1" s="226" customFormat="1" ht="14.25">
      <c r="A6210" s="222"/>
    </row>
    <row r="6211" spans="1:1" s="226" customFormat="1" ht="14.25">
      <c r="A6211" s="222"/>
    </row>
    <row r="6212" spans="1:1" s="226" customFormat="1" ht="14.25">
      <c r="A6212" s="222"/>
    </row>
    <row r="6213" spans="1:1" s="226" customFormat="1" ht="14.25">
      <c r="A6213" s="222"/>
    </row>
    <row r="6214" spans="1:1" s="226" customFormat="1" ht="14.25">
      <c r="A6214" s="222"/>
    </row>
    <row r="6215" spans="1:1" s="226" customFormat="1" ht="14.25">
      <c r="A6215" s="222"/>
    </row>
    <row r="6216" spans="1:1" s="226" customFormat="1" ht="14.25">
      <c r="A6216" s="222"/>
    </row>
    <row r="6217" spans="1:1" s="226" customFormat="1" ht="14.25">
      <c r="A6217" s="222"/>
    </row>
    <row r="6218" spans="1:1" s="226" customFormat="1" ht="14.25">
      <c r="A6218" s="222"/>
    </row>
    <row r="6219" spans="1:1" s="226" customFormat="1" ht="14.25">
      <c r="A6219" s="222"/>
    </row>
    <row r="6220" spans="1:1" s="226" customFormat="1" ht="14.25">
      <c r="A6220" s="222"/>
    </row>
    <row r="6221" spans="1:1" s="226" customFormat="1" ht="14.25">
      <c r="A6221" s="222"/>
    </row>
    <row r="6222" spans="1:1" s="226" customFormat="1" ht="14.25">
      <c r="A6222" s="222"/>
    </row>
    <row r="6223" spans="1:1" s="226" customFormat="1" ht="14.25">
      <c r="A6223" s="222"/>
    </row>
    <row r="6224" spans="1:1" s="226" customFormat="1" ht="14.25">
      <c r="A6224" s="222"/>
    </row>
    <row r="6225" spans="1:1" s="226" customFormat="1" ht="14.25">
      <c r="A6225" s="222"/>
    </row>
    <row r="6226" spans="1:1" s="226" customFormat="1" ht="14.25">
      <c r="A6226" s="222"/>
    </row>
    <row r="6227" spans="1:1" s="226" customFormat="1" ht="14.25">
      <c r="A6227" s="222"/>
    </row>
    <row r="6228" spans="1:1" s="226" customFormat="1" ht="14.25">
      <c r="A6228" s="222"/>
    </row>
    <row r="6229" spans="1:1" s="226" customFormat="1" ht="14.25">
      <c r="A6229" s="222"/>
    </row>
    <row r="6230" spans="1:1" s="226" customFormat="1" ht="14.25">
      <c r="A6230" s="222"/>
    </row>
    <row r="6231" spans="1:1" s="226" customFormat="1" ht="14.25">
      <c r="A6231" s="222"/>
    </row>
    <row r="6232" spans="1:1" s="226" customFormat="1" ht="14.25">
      <c r="A6232" s="222"/>
    </row>
    <row r="6233" spans="1:1" s="226" customFormat="1" ht="14.25">
      <c r="A6233" s="222"/>
    </row>
    <row r="6234" spans="1:1" s="226" customFormat="1" ht="14.25">
      <c r="A6234" s="222"/>
    </row>
    <row r="6235" spans="1:1" s="226" customFormat="1" ht="14.25">
      <c r="A6235" s="222"/>
    </row>
    <row r="6236" spans="1:1" s="226" customFormat="1" ht="14.25">
      <c r="A6236" s="222"/>
    </row>
    <row r="6237" spans="1:1" s="226" customFormat="1" ht="14.25">
      <c r="A6237" s="222"/>
    </row>
    <row r="6238" spans="1:1" s="226" customFormat="1" ht="14.25">
      <c r="A6238" s="222"/>
    </row>
    <row r="6239" spans="1:1" s="226" customFormat="1" ht="14.25">
      <c r="A6239" s="222"/>
    </row>
    <row r="6240" spans="1:1" s="226" customFormat="1" ht="14.25">
      <c r="A6240" s="222"/>
    </row>
    <row r="6241" spans="1:1" s="226" customFormat="1" ht="14.25">
      <c r="A6241" s="222"/>
    </row>
    <row r="6242" spans="1:1" s="226" customFormat="1" ht="14.25">
      <c r="A6242" s="222"/>
    </row>
    <row r="6243" spans="1:1" s="226" customFormat="1" ht="14.25">
      <c r="A6243" s="222"/>
    </row>
    <row r="6244" spans="1:1" s="226" customFormat="1" ht="14.25">
      <c r="A6244" s="222"/>
    </row>
    <row r="6245" spans="1:1" s="226" customFormat="1" ht="14.25">
      <c r="A6245" s="222"/>
    </row>
    <row r="6246" spans="1:1" s="226" customFormat="1" ht="14.25">
      <c r="A6246" s="222"/>
    </row>
    <row r="6247" spans="1:1" s="226" customFormat="1" ht="14.25">
      <c r="A6247" s="222"/>
    </row>
    <row r="6248" spans="1:1" s="226" customFormat="1" ht="14.25">
      <c r="A6248" s="222"/>
    </row>
    <row r="6249" spans="1:1" s="226" customFormat="1" ht="14.25">
      <c r="A6249" s="222"/>
    </row>
    <row r="6250" spans="1:1" s="226" customFormat="1" ht="14.25">
      <c r="A6250" s="222"/>
    </row>
    <row r="6251" spans="1:1" s="226" customFormat="1" ht="14.25">
      <c r="A6251" s="222"/>
    </row>
    <row r="6252" spans="1:1" s="226" customFormat="1" ht="14.25">
      <c r="A6252" s="222"/>
    </row>
    <row r="6253" spans="1:1" s="226" customFormat="1" ht="14.25">
      <c r="A6253" s="222"/>
    </row>
    <row r="6254" spans="1:1" s="226" customFormat="1" ht="14.25">
      <c r="A6254" s="222"/>
    </row>
    <row r="6255" spans="1:1" s="226" customFormat="1" ht="14.25">
      <c r="A6255" s="222"/>
    </row>
    <row r="6256" spans="1:1" s="226" customFormat="1" ht="14.25">
      <c r="A6256" s="222"/>
    </row>
    <row r="6257" spans="1:1" s="226" customFormat="1" ht="14.25">
      <c r="A6257" s="222"/>
    </row>
    <row r="6258" spans="1:1" s="226" customFormat="1" ht="14.25">
      <c r="A6258" s="222"/>
    </row>
    <row r="6259" spans="1:1" s="226" customFormat="1" ht="14.25">
      <c r="A6259" s="222"/>
    </row>
    <row r="6260" spans="1:1" s="226" customFormat="1" ht="14.25">
      <c r="A6260" s="222"/>
    </row>
    <row r="6261" spans="1:1" s="226" customFormat="1" ht="14.25">
      <c r="A6261" s="222"/>
    </row>
    <row r="6262" spans="1:1" s="226" customFormat="1" ht="14.25">
      <c r="A6262" s="222"/>
    </row>
    <row r="6263" spans="1:1" s="226" customFormat="1" ht="14.25">
      <c r="A6263" s="222"/>
    </row>
    <row r="6264" spans="1:1" s="226" customFormat="1" ht="14.25">
      <c r="A6264" s="222"/>
    </row>
    <row r="6265" spans="1:1" s="226" customFormat="1" ht="14.25">
      <c r="A6265" s="222"/>
    </row>
    <row r="6266" spans="1:1" s="226" customFormat="1" ht="14.25">
      <c r="A6266" s="222"/>
    </row>
    <row r="6267" spans="1:1" s="226" customFormat="1" ht="14.25">
      <c r="A6267" s="222"/>
    </row>
    <row r="6268" spans="1:1" s="226" customFormat="1" ht="14.25">
      <c r="A6268" s="222"/>
    </row>
    <row r="6269" spans="1:1" s="226" customFormat="1" ht="14.25">
      <c r="A6269" s="222"/>
    </row>
    <row r="6270" spans="1:1" s="226" customFormat="1" ht="14.25">
      <c r="A6270" s="222"/>
    </row>
    <row r="6271" spans="1:1" s="226" customFormat="1" ht="14.25">
      <c r="A6271" s="222"/>
    </row>
    <row r="6272" spans="1:1" s="226" customFormat="1" ht="14.25">
      <c r="A6272" s="222"/>
    </row>
    <row r="6273" spans="1:1" s="226" customFormat="1" ht="14.25">
      <c r="A6273" s="222"/>
    </row>
    <row r="6274" spans="1:1" s="226" customFormat="1" ht="14.25">
      <c r="A6274" s="222"/>
    </row>
    <row r="6275" spans="1:1" s="226" customFormat="1" ht="14.25">
      <c r="A6275" s="222"/>
    </row>
    <row r="6276" spans="1:1" s="226" customFormat="1" ht="14.25">
      <c r="A6276" s="222"/>
    </row>
    <row r="6277" spans="1:1" s="226" customFormat="1" ht="14.25">
      <c r="A6277" s="222"/>
    </row>
    <row r="6278" spans="1:1" s="226" customFormat="1" ht="14.25">
      <c r="A6278" s="222"/>
    </row>
    <row r="6279" spans="1:1" s="226" customFormat="1" ht="14.25">
      <c r="A6279" s="222"/>
    </row>
    <row r="6280" spans="1:1" s="226" customFormat="1" ht="14.25">
      <c r="A6280" s="222"/>
    </row>
    <row r="6281" spans="1:1" s="226" customFormat="1" ht="14.25">
      <c r="A6281" s="222"/>
    </row>
    <row r="6282" spans="1:1" s="226" customFormat="1" ht="14.25">
      <c r="A6282" s="222"/>
    </row>
    <row r="6283" spans="1:1" s="226" customFormat="1" ht="14.25">
      <c r="A6283" s="222"/>
    </row>
    <row r="6284" spans="1:1" s="226" customFormat="1" ht="14.25">
      <c r="A6284" s="222"/>
    </row>
    <row r="6285" spans="1:1" s="226" customFormat="1" ht="14.25">
      <c r="A6285" s="222"/>
    </row>
    <row r="6286" spans="1:1" s="226" customFormat="1" ht="14.25">
      <c r="A6286" s="222"/>
    </row>
    <row r="6287" spans="1:1" s="226" customFormat="1" ht="14.25">
      <c r="A6287" s="222"/>
    </row>
    <row r="6288" spans="1:1" s="226" customFormat="1" ht="14.25">
      <c r="A6288" s="222"/>
    </row>
    <row r="6289" spans="1:1" s="226" customFormat="1" ht="14.25">
      <c r="A6289" s="222"/>
    </row>
    <row r="6290" spans="1:1" s="226" customFormat="1" ht="14.25">
      <c r="A6290" s="222"/>
    </row>
    <row r="6291" spans="1:1" s="226" customFormat="1" ht="14.25">
      <c r="A6291" s="222"/>
    </row>
    <row r="6292" spans="1:1" s="226" customFormat="1" ht="14.25">
      <c r="A6292" s="222"/>
    </row>
    <row r="6293" spans="1:1" s="226" customFormat="1" ht="14.25">
      <c r="A6293" s="222"/>
    </row>
    <row r="6294" spans="1:1" s="226" customFormat="1" ht="14.25">
      <c r="A6294" s="222"/>
    </row>
    <row r="6295" spans="1:1" s="226" customFormat="1" ht="14.25">
      <c r="A6295" s="222"/>
    </row>
    <row r="6296" spans="1:1" s="226" customFormat="1" ht="14.25">
      <c r="A6296" s="222"/>
    </row>
    <row r="6297" spans="1:1" s="226" customFormat="1" ht="14.25">
      <c r="A6297" s="222"/>
    </row>
    <row r="6298" spans="1:1" s="226" customFormat="1" ht="14.25">
      <c r="A6298" s="222"/>
    </row>
    <row r="6299" spans="1:1" s="226" customFormat="1" ht="14.25">
      <c r="A6299" s="222"/>
    </row>
    <row r="6300" spans="1:1" s="226" customFormat="1" ht="14.25">
      <c r="A6300" s="222"/>
    </row>
    <row r="6301" spans="1:1" s="226" customFormat="1" ht="14.25">
      <c r="A6301" s="222"/>
    </row>
    <row r="6302" spans="1:1" s="226" customFormat="1" ht="14.25">
      <c r="A6302" s="222"/>
    </row>
    <row r="6303" spans="1:1" s="226" customFormat="1" ht="14.25">
      <c r="A6303" s="222"/>
    </row>
    <row r="6304" spans="1:1" s="226" customFormat="1" ht="14.25">
      <c r="A6304" s="222"/>
    </row>
    <row r="6305" spans="1:1" s="226" customFormat="1" ht="14.25">
      <c r="A6305" s="222"/>
    </row>
    <row r="6306" spans="1:1" s="226" customFormat="1" ht="14.25">
      <c r="A6306" s="222"/>
    </row>
    <row r="6307" spans="1:1" s="226" customFormat="1" ht="14.25">
      <c r="A6307" s="222"/>
    </row>
    <row r="6308" spans="1:1" s="226" customFormat="1" ht="14.25">
      <c r="A6308" s="222"/>
    </row>
    <row r="6309" spans="1:1" s="226" customFormat="1" ht="14.25">
      <c r="A6309" s="222"/>
    </row>
    <row r="6310" spans="1:1" s="226" customFormat="1" ht="14.25">
      <c r="A6310" s="222"/>
    </row>
    <row r="6311" spans="1:1" s="226" customFormat="1" ht="14.25">
      <c r="A6311" s="222"/>
    </row>
    <row r="6312" spans="1:1" s="226" customFormat="1" ht="14.25">
      <c r="A6312" s="222"/>
    </row>
    <row r="6313" spans="1:1" s="226" customFormat="1" ht="14.25">
      <c r="A6313" s="222"/>
    </row>
    <row r="6314" spans="1:1" s="226" customFormat="1" ht="14.25">
      <c r="A6314" s="222"/>
    </row>
    <row r="6315" spans="1:1" s="226" customFormat="1" ht="14.25">
      <c r="A6315" s="222"/>
    </row>
    <row r="6316" spans="1:1" s="226" customFormat="1" ht="14.25">
      <c r="A6316" s="222"/>
    </row>
    <row r="6317" spans="1:1" s="226" customFormat="1" ht="14.25">
      <c r="A6317" s="222"/>
    </row>
    <row r="6318" spans="1:1" s="226" customFormat="1" ht="14.25">
      <c r="A6318" s="222"/>
    </row>
    <row r="6319" spans="1:1" s="226" customFormat="1" ht="14.25">
      <c r="A6319" s="222"/>
    </row>
    <row r="6320" spans="1:1" s="226" customFormat="1" ht="14.25">
      <c r="A6320" s="222"/>
    </row>
    <row r="6321" spans="1:1" s="226" customFormat="1" ht="14.25">
      <c r="A6321" s="222"/>
    </row>
    <row r="6322" spans="1:1" s="226" customFormat="1" ht="14.25">
      <c r="A6322" s="222"/>
    </row>
    <row r="6323" spans="1:1" s="226" customFormat="1" ht="14.25">
      <c r="A6323" s="222"/>
    </row>
    <row r="6324" spans="1:1" s="226" customFormat="1" ht="14.25">
      <c r="A6324" s="222"/>
    </row>
    <row r="6325" spans="1:1" s="226" customFormat="1" ht="14.25">
      <c r="A6325" s="222"/>
    </row>
    <row r="6326" spans="1:1" s="226" customFormat="1" ht="14.25">
      <c r="A6326" s="222"/>
    </row>
    <row r="6327" spans="1:1" s="226" customFormat="1" ht="14.25">
      <c r="A6327" s="222"/>
    </row>
    <row r="6328" spans="1:1" s="226" customFormat="1" ht="14.25">
      <c r="A6328" s="222"/>
    </row>
    <row r="6329" spans="1:1" s="226" customFormat="1" ht="14.25">
      <c r="A6329" s="222"/>
    </row>
    <row r="6330" spans="1:1" s="226" customFormat="1" ht="14.25">
      <c r="A6330" s="222"/>
    </row>
    <row r="6331" spans="1:1" s="226" customFormat="1" ht="14.25">
      <c r="A6331" s="222"/>
    </row>
    <row r="6332" spans="1:1" s="226" customFormat="1" ht="14.25">
      <c r="A6332" s="222"/>
    </row>
    <row r="6333" spans="1:1" s="226" customFormat="1" ht="14.25">
      <c r="A6333" s="222"/>
    </row>
    <row r="6334" spans="1:1" s="226" customFormat="1" ht="14.25">
      <c r="A6334" s="222"/>
    </row>
    <row r="6335" spans="1:1" s="226" customFormat="1" ht="14.25">
      <c r="A6335" s="222"/>
    </row>
    <row r="6336" spans="1:1" s="226" customFormat="1" ht="14.25">
      <c r="A6336" s="222"/>
    </row>
    <row r="6337" spans="1:1" s="226" customFormat="1" ht="14.25">
      <c r="A6337" s="222"/>
    </row>
    <row r="6338" spans="1:1" s="226" customFormat="1" ht="14.25">
      <c r="A6338" s="222"/>
    </row>
    <row r="6339" spans="1:1" s="226" customFormat="1" ht="14.25">
      <c r="A6339" s="222"/>
    </row>
    <row r="6340" spans="1:1" s="226" customFormat="1" ht="14.25">
      <c r="A6340" s="222"/>
    </row>
    <row r="6341" spans="1:1" s="226" customFormat="1" ht="14.25">
      <c r="A6341" s="222"/>
    </row>
    <row r="6342" spans="1:1" s="226" customFormat="1" ht="14.25">
      <c r="A6342" s="222"/>
    </row>
    <row r="6343" spans="1:1" s="226" customFormat="1" ht="14.25">
      <c r="A6343" s="222"/>
    </row>
    <row r="6344" spans="1:1" s="226" customFormat="1" ht="14.25">
      <c r="A6344" s="222"/>
    </row>
    <row r="6345" spans="1:1" s="226" customFormat="1" ht="14.25">
      <c r="A6345" s="222"/>
    </row>
    <row r="6346" spans="1:1" s="226" customFormat="1" ht="14.25">
      <c r="A6346" s="222"/>
    </row>
    <row r="6347" spans="1:1" s="226" customFormat="1" ht="14.25">
      <c r="A6347" s="222"/>
    </row>
    <row r="6348" spans="1:1" s="226" customFormat="1" ht="14.25">
      <c r="A6348" s="222"/>
    </row>
    <row r="6349" spans="1:1" s="226" customFormat="1" ht="14.25">
      <c r="A6349" s="222"/>
    </row>
    <row r="6350" spans="1:1" s="226" customFormat="1" ht="14.25">
      <c r="A6350" s="222"/>
    </row>
    <row r="6351" spans="1:1" s="226" customFormat="1" ht="14.25">
      <c r="A6351" s="222"/>
    </row>
    <row r="6352" spans="1:1" s="226" customFormat="1" ht="14.25">
      <c r="A6352" s="222"/>
    </row>
    <row r="6353" spans="1:1" s="226" customFormat="1" ht="14.25">
      <c r="A6353" s="222"/>
    </row>
    <row r="6354" spans="1:1" s="226" customFormat="1" ht="14.25">
      <c r="A6354" s="222"/>
    </row>
    <row r="6355" spans="1:1" s="226" customFormat="1" ht="14.25">
      <c r="A6355" s="222"/>
    </row>
    <row r="6356" spans="1:1" s="226" customFormat="1" ht="14.25">
      <c r="A6356" s="222"/>
    </row>
    <row r="6357" spans="1:1" s="226" customFormat="1" ht="14.25">
      <c r="A6357" s="222"/>
    </row>
    <row r="6358" spans="1:1" s="226" customFormat="1" ht="14.25">
      <c r="A6358" s="222"/>
    </row>
    <row r="6359" spans="1:1" s="226" customFormat="1" ht="14.25">
      <c r="A6359" s="222"/>
    </row>
    <row r="6360" spans="1:1" s="226" customFormat="1" ht="14.25">
      <c r="A6360" s="222"/>
    </row>
    <row r="6361" spans="1:1" s="226" customFormat="1" ht="14.25">
      <c r="A6361" s="222"/>
    </row>
    <row r="6362" spans="1:1" s="226" customFormat="1" ht="14.25">
      <c r="A6362" s="222"/>
    </row>
    <row r="6363" spans="1:1" s="226" customFormat="1" ht="14.25">
      <c r="A6363" s="222"/>
    </row>
    <row r="6364" spans="1:1" s="226" customFormat="1" ht="14.25">
      <c r="A6364" s="222"/>
    </row>
    <row r="6365" spans="1:1" s="226" customFormat="1" ht="14.25">
      <c r="A6365" s="222"/>
    </row>
    <row r="6366" spans="1:1" s="226" customFormat="1" ht="14.25">
      <c r="A6366" s="222"/>
    </row>
    <row r="6367" spans="1:1" s="226" customFormat="1" ht="14.25">
      <c r="A6367" s="222"/>
    </row>
    <row r="6368" spans="1:1" s="226" customFormat="1" ht="14.25">
      <c r="A6368" s="222"/>
    </row>
    <row r="6369" spans="1:1" s="226" customFormat="1" ht="14.25">
      <c r="A6369" s="222"/>
    </row>
    <row r="6370" spans="1:1" s="226" customFormat="1" ht="14.25">
      <c r="A6370" s="222"/>
    </row>
    <row r="6371" spans="1:1" s="226" customFormat="1" ht="14.25">
      <c r="A6371" s="222"/>
    </row>
    <row r="6372" spans="1:1" s="226" customFormat="1" ht="14.25">
      <c r="A6372" s="222"/>
    </row>
    <row r="6373" spans="1:1" s="226" customFormat="1" ht="14.25">
      <c r="A6373" s="222"/>
    </row>
    <row r="6374" spans="1:1" s="226" customFormat="1" ht="14.25">
      <c r="A6374" s="222"/>
    </row>
    <row r="6375" spans="1:1" s="226" customFormat="1" ht="14.25">
      <c r="A6375" s="222"/>
    </row>
    <row r="6376" spans="1:1" s="226" customFormat="1" ht="14.25">
      <c r="A6376" s="222"/>
    </row>
    <row r="6377" spans="1:1" s="226" customFormat="1" ht="14.25">
      <c r="A6377" s="222"/>
    </row>
    <row r="6378" spans="1:1" s="226" customFormat="1" ht="14.25">
      <c r="A6378" s="222"/>
    </row>
    <row r="6379" spans="1:1" s="226" customFormat="1" ht="14.25">
      <c r="A6379" s="222"/>
    </row>
    <row r="6380" spans="1:1" s="226" customFormat="1" ht="14.25">
      <c r="A6380" s="222"/>
    </row>
    <row r="6381" spans="1:1" s="226" customFormat="1" ht="14.25">
      <c r="A6381" s="222"/>
    </row>
    <row r="6382" spans="1:1" s="226" customFormat="1" ht="14.25">
      <c r="A6382" s="222"/>
    </row>
    <row r="6383" spans="1:1" s="226" customFormat="1" ht="14.25">
      <c r="A6383" s="222"/>
    </row>
    <row r="6384" spans="1:1" s="226" customFormat="1" ht="14.25">
      <c r="A6384" s="222"/>
    </row>
    <row r="6385" spans="1:1" s="226" customFormat="1" ht="14.25">
      <c r="A6385" s="222"/>
    </row>
    <row r="6386" spans="1:1" s="226" customFormat="1" ht="14.25">
      <c r="A6386" s="222"/>
    </row>
    <row r="6387" spans="1:1" s="226" customFormat="1" ht="14.25">
      <c r="A6387" s="222"/>
    </row>
    <row r="6388" spans="1:1" s="226" customFormat="1" ht="14.25">
      <c r="A6388" s="222"/>
    </row>
    <row r="6389" spans="1:1" s="226" customFormat="1" ht="14.25">
      <c r="A6389" s="222"/>
    </row>
    <row r="6390" spans="1:1" s="226" customFormat="1" ht="14.25">
      <c r="A6390" s="222"/>
    </row>
    <row r="6391" spans="1:1" s="226" customFormat="1" ht="14.25">
      <c r="A6391" s="222"/>
    </row>
    <row r="6392" spans="1:1" s="226" customFormat="1" ht="14.25">
      <c r="A6392" s="222"/>
    </row>
    <row r="6393" spans="1:1" s="226" customFormat="1" ht="14.25">
      <c r="A6393" s="222"/>
    </row>
    <row r="6394" spans="1:1" s="226" customFormat="1" ht="14.25">
      <c r="A6394" s="222"/>
    </row>
    <row r="6395" spans="1:1" s="226" customFormat="1" ht="14.25">
      <c r="A6395" s="222"/>
    </row>
    <row r="6396" spans="1:1" s="226" customFormat="1" ht="14.25">
      <c r="A6396" s="222"/>
    </row>
    <row r="6397" spans="1:1" s="226" customFormat="1" ht="14.25">
      <c r="A6397" s="222"/>
    </row>
    <row r="6398" spans="1:1" s="226" customFormat="1" ht="14.25">
      <c r="A6398" s="222"/>
    </row>
    <row r="6399" spans="1:1" s="226" customFormat="1" ht="14.25">
      <c r="A6399" s="222"/>
    </row>
    <row r="6400" spans="1:1" s="226" customFormat="1" ht="14.25">
      <c r="A6400" s="222"/>
    </row>
    <row r="6401" spans="1:1" s="226" customFormat="1" ht="14.25">
      <c r="A6401" s="222"/>
    </row>
    <row r="6402" spans="1:1" s="226" customFormat="1" ht="14.25">
      <c r="A6402" s="222"/>
    </row>
    <row r="6403" spans="1:1" s="226" customFormat="1" ht="14.25">
      <c r="A6403" s="222"/>
    </row>
    <row r="6404" spans="1:1" s="226" customFormat="1" ht="14.25">
      <c r="A6404" s="222"/>
    </row>
    <row r="6405" spans="1:1" s="226" customFormat="1" ht="14.25">
      <c r="A6405" s="222"/>
    </row>
    <row r="6406" spans="1:1" s="226" customFormat="1" ht="14.25">
      <c r="A6406" s="222"/>
    </row>
    <row r="6407" spans="1:1" s="226" customFormat="1" ht="14.25">
      <c r="A6407" s="222"/>
    </row>
    <row r="6408" spans="1:1" s="226" customFormat="1" ht="14.25">
      <c r="A6408" s="222"/>
    </row>
    <row r="6409" spans="1:1" s="226" customFormat="1" ht="14.25">
      <c r="A6409" s="222"/>
    </row>
    <row r="6410" spans="1:1" s="226" customFormat="1" ht="14.25">
      <c r="A6410" s="222"/>
    </row>
    <row r="6411" spans="1:1" s="226" customFormat="1" ht="14.25">
      <c r="A6411" s="222"/>
    </row>
    <row r="6412" spans="1:1" s="226" customFormat="1" ht="14.25">
      <c r="A6412" s="222"/>
    </row>
    <row r="6413" spans="1:1" s="226" customFormat="1" ht="14.25">
      <c r="A6413" s="222"/>
    </row>
    <row r="6414" spans="1:1" s="226" customFormat="1" ht="14.25">
      <c r="A6414" s="222"/>
    </row>
    <row r="6415" spans="1:1" s="226" customFormat="1" ht="14.25">
      <c r="A6415" s="222"/>
    </row>
    <row r="6416" spans="1:1" s="226" customFormat="1" ht="14.25">
      <c r="A6416" s="222"/>
    </row>
    <row r="6417" spans="1:1" s="226" customFormat="1" ht="14.25">
      <c r="A6417" s="222"/>
    </row>
    <row r="6418" spans="1:1" s="226" customFormat="1" ht="14.25">
      <c r="A6418" s="222"/>
    </row>
    <row r="6419" spans="1:1" s="226" customFormat="1" ht="14.25">
      <c r="A6419" s="222"/>
    </row>
    <row r="6420" spans="1:1" s="226" customFormat="1" ht="14.25">
      <c r="A6420" s="222"/>
    </row>
    <row r="6421" spans="1:1" s="226" customFormat="1" ht="14.25">
      <c r="A6421" s="222"/>
    </row>
    <row r="6422" spans="1:1" s="226" customFormat="1" ht="14.25">
      <c r="A6422" s="222"/>
    </row>
    <row r="6423" spans="1:1" s="226" customFormat="1" ht="14.25">
      <c r="A6423" s="222"/>
    </row>
    <row r="6424" spans="1:1" s="226" customFormat="1" ht="14.25">
      <c r="A6424" s="222"/>
    </row>
    <row r="6425" spans="1:1" s="226" customFormat="1" ht="14.25">
      <c r="A6425" s="222"/>
    </row>
    <row r="6426" spans="1:1" s="226" customFormat="1" ht="14.25">
      <c r="A6426" s="222"/>
    </row>
    <row r="6427" spans="1:1" s="226" customFormat="1" ht="14.25">
      <c r="A6427" s="222"/>
    </row>
    <row r="6428" spans="1:1" s="226" customFormat="1" ht="14.25">
      <c r="A6428" s="222"/>
    </row>
    <row r="6429" spans="1:1" s="226" customFormat="1" ht="14.25">
      <c r="A6429" s="222"/>
    </row>
    <row r="6430" spans="1:1" s="226" customFormat="1" ht="14.25">
      <c r="A6430" s="222"/>
    </row>
    <row r="6431" spans="1:1" s="226" customFormat="1" ht="14.25">
      <c r="A6431" s="222"/>
    </row>
    <row r="6432" spans="1:1" s="226" customFormat="1" ht="14.25">
      <c r="A6432" s="222"/>
    </row>
    <row r="6433" spans="1:1" s="226" customFormat="1" ht="14.25">
      <c r="A6433" s="222"/>
    </row>
    <row r="6434" spans="1:1" s="226" customFormat="1" ht="14.25">
      <c r="A6434" s="222"/>
    </row>
    <row r="6435" spans="1:1" s="226" customFormat="1" ht="14.25">
      <c r="A6435" s="222"/>
    </row>
    <row r="6436" spans="1:1" s="226" customFormat="1" ht="14.25">
      <c r="A6436" s="222"/>
    </row>
    <row r="6437" spans="1:1" s="226" customFormat="1" ht="14.25">
      <c r="A6437" s="222"/>
    </row>
    <row r="6438" spans="1:1" s="226" customFormat="1" ht="14.25">
      <c r="A6438" s="222"/>
    </row>
    <row r="6439" spans="1:1" s="226" customFormat="1" ht="14.25">
      <c r="A6439" s="222"/>
    </row>
    <row r="6440" spans="1:1" s="226" customFormat="1" ht="14.25">
      <c r="A6440" s="222"/>
    </row>
    <row r="6441" spans="1:1" s="226" customFormat="1" ht="14.25">
      <c r="A6441" s="222"/>
    </row>
    <row r="6442" spans="1:1" s="226" customFormat="1" ht="14.25">
      <c r="A6442" s="222"/>
    </row>
    <row r="6443" spans="1:1" s="226" customFormat="1" ht="14.25">
      <c r="A6443" s="222"/>
    </row>
    <row r="6444" spans="1:1" s="226" customFormat="1" ht="14.25">
      <c r="A6444" s="222"/>
    </row>
    <row r="6445" spans="1:1" s="226" customFormat="1" ht="14.25">
      <c r="A6445" s="222"/>
    </row>
    <row r="6446" spans="1:1" s="226" customFormat="1" ht="14.25">
      <c r="A6446" s="222"/>
    </row>
    <row r="6447" spans="1:1" s="226" customFormat="1" ht="14.25">
      <c r="A6447" s="222"/>
    </row>
    <row r="6448" spans="1:1" s="226" customFormat="1" ht="14.25">
      <c r="A6448" s="222"/>
    </row>
    <row r="6449" spans="1:1" s="226" customFormat="1" ht="14.25">
      <c r="A6449" s="222"/>
    </row>
    <row r="6450" spans="1:1" s="226" customFormat="1" ht="14.25">
      <c r="A6450" s="222"/>
    </row>
    <row r="6451" spans="1:1" s="226" customFormat="1" ht="14.25">
      <c r="A6451" s="222"/>
    </row>
    <row r="6452" spans="1:1" s="226" customFormat="1" ht="14.25">
      <c r="A6452" s="222"/>
    </row>
    <row r="6453" spans="1:1" s="226" customFormat="1" ht="14.25">
      <c r="A6453" s="222"/>
    </row>
    <row r="6454" spans="1:1" s="226" customFormat="1" ht="14.25">
      <c r="A6454" s="222"/>
    </row>
    <row r="6455" spans="1:1" s="226" customFormat="1" ht="14.25">
      <c r="A6455" s="222"/>
    </row>
    <row r="6456" spans="1:1" s="226" customFormat="1" ht="14.25">
      <c r="A6456" s="222"/>
    </row>
    <row r="6457" spans="1:1" s="226" customFormat="1" ht="14.25">
      <c r="A6457" s="222"/>
    </row>
    <row r="6458" spans="1:1" s="226" customFormat="1" ht="14.25">
      <c r="A6458" s="222"/>
    </row>
    <row r="6459" spans="1:1" s="226" customFormat="1" ht="14.25">
      <c r="A6459" s="222"/>
    </row>
    <row r="6460" spans="1:1" s="226" customFormat="1" ht="14.25">
      <c r="A6460" s="222"/>
    </row>
    <row r="6461" spans="1:1" s="226" customFormat="1" ht="14.25">
      <c r="A6461" s="222"/>
    </row>
    <row r="6462" spans="1:1" s="226" customFormat="1" ht="14.25">
      <c r="A6462" s="222"/>
    </row>
    <row r="6463" spans="1:1" s="226" customFormat="1" ht="14.25">
      <c r="A6463" s="222"/>
    </row>
    <row r="6464" spans="1:1" s="226" customFormat="1" ht="14.25">
      <c r="A6464" s="222"/>
    </row>
    <row r="6465" spans="1:1" s="226" customFormat="1" ht="14.25">
      <c r="A6465" s="222"/>
    </row>
    <row r="6466" spans="1:1" s="226" customFormat="1" ht="14.25">
      <c r="A6466" s="222"/>
    </row>
    <row r="6467" spans="1:1" s="226" customFormat="1" ht="14.25">
      <c r="A6467" s="222"/>
    </row>
    <row r="6468" spans="1:1" s="226" customFormat="1" ht="14.25">
      <c r="A6468" s="222"/>
    </row>
    <row r="6469" spans="1:1" s="226" customFormat="1" ht="14.25">
      <c r="A6469" s="222"/>
    </row>
    <row r="6470" spans="1:1" s="226" customFormat="1" ht="14.25">
      <c r="A6470" s="222"/>
    </row>
    <row r="6471" spans="1:1" s="226" customFormat="1" ht="14.25">
      <c r="A6471" s="222"/>
    </row>
    <row r="6472" spans="1:1" s="226" customFormat="1" ht="14.25">
      <c r="A6472" s="222"/>
    </row>
    <row r="6473" spans="1:1" s="226" customFormat="1" ht="14.25">
      <c r="A6473" s="222"/>
    </row>
    <row r="6474" spans="1:1" s="226" customFormat="1" ht="14.25">
      <c r="A6474" s="222"/>
    </row>
    <row r="6475" spans="1:1" s="226" customFormat="1" ht="14.25">
      <c r="A6475" s="222"/>
    </row>
    <row r="6476" spans="1:1" s="226" customFormat="1" ht="14.25">
      <c r="A6476" s="222"/>
    </row>
    <row r="6477" spans="1:1" s="226" customFormat="1" ht="14.25">
      <c r="A6477" s="222"/>
    </row>
    <row r="6478" spans="1:1" s="226" customFormat="1" ht="14.25">
      <c r="A6478" s="222"/>
    </row>
    <row r="6479" spans="1:1" s="226" customFormat="1" ht="14.25">
      <c r="A6479" s="222"/>
    </row>
    <row r="6480" spans="1:1" s="226" customFormat="1" ht="14.25">
      <c r="A6480" s="222"/>
    </row>
    <row r="6481" spans="1:1" s="226" customFormat="1" ht="14.25">
      <c r="A6481" s="222"/>
    </row>
    <row r="6482" spans="1:1" s="226" customFormat="1" ht="14.25">
      <c r="A6482" s="222"/>
    </row>
    <row r="6483" spans="1:1" s="226" customFormat="1" ht="14.25">
      <c r="A6483" s="222"/>
    </row>
    <row r="6484" spans="1:1" s="226" customFormat="1" ht="14.25">
      <c r="A6484" s="222"/>
    </row>
    <row r="6485" spans="1:1" s="226" customFormat="1" ht="14.25">
      <c r="A6485" s="222"/>
    </row>
    <row r="6486" spans="1:1" s="226" customFormat="1" ht="14.25">
      <c r="A6486" s="222"/>
    </row>
    <row r="6487" spans="1:1" s="226" customFormat="1" ht="14.25">
      <c r="A6487" s="222"/>
    </row>
    <row r="6488" spans="1:1" s="226" customFormat="1" ht="14.25">
      <c r="A6488" s="222"/>
    </row>
    <row r="6489" spans="1:1" s="226" customFormat="1" ht="14.25">
      <c r="A6489" s="222"/>
    </row>
    <row r="6490" spans="1:1" s="226" customFormat="1" ht="14.25">
      <c r="A6490" s="222"/>
    </row>
    <row r="6491" spans="1:1" s="226" customFormat="1" ht="14.25">
      <c r="A6491" s="222"/>
    </row>
    <row r="6492" spans="1:1" s="226" customFormat="1" ht="14.25">
      <c r="A6492" s="222"/>
    </row>
    <row r="6493" spans="1:1" s="226" customFormat="1" ht="14.25">
      <c r="A6493" s="222"/>
    </row>
    <row r="6494" spans="1:1" s="226" customFormat="1" ht="14.25">
      <c r="A6494" s="222"/>
    </row>
    <row r="6495" spans="1:1" s="226" customFormat="1" ht="14.25">
      <c r="A6495" s="222"/>
    </row>
    <row r="6496" spans="1:1" s="226" customFormat="1" ht="14.25">
      <c r="A6496" s="222"/>
    </row>
    <row r="6497" spans="1:1" s="226" customFormat="1" ht="14.25">
      <c r="A6497" s="222"/>
    </row>
    <row r="6498" spans="1:1" s="226" customFormat="1" ht="14.25">
      <c r="A6498" s="222"/>
    </row>
    <row r="6499" spans="1:1" s="226" customFormat="1" ht="14.25">
      <c r="A6499" s="222"/>
    </row>
    <row r="6500" spans="1:1" s="226" customFormat="1" ht="14.25">
      <c r="A6500" s="222"/>
    </row>
    <row r="6501" spans="1:1" s="226" customFormat="1" ht="14.25">
      <c r="A6501" s="222"/>
    </row>
    <row r="6502" spans="1:1" s="226" customFormat="1" ht="14.25">
      <c r="A6502" s="222"/>
    </row>
    <row r="6503" spans="1:1" s="226" customFormat="1" ht="14.25">
      <c r="A6503" s="222"/>
    </row>
    <row r="6504" spans="1:1" s="226" customFormat="1" ht="14.25">
      <c r="A6504" s="222"/>
    </row>
    <row r="6505" spans="1:1" s="226" customFormat="1" ht="14.25">
      <c r="A6505" s="222"/>
    </row>
    <row r="6506" spans="1:1" s="226" customFormat="1" ht="14.25">
      <c r="A6506" s="222"/>
    </row>
    <row r="6507" spans="1:1" s="226" customFormat="1" ht="14.25">
      <c r="A6507" s="222"/>
    </row>
    <row r="6508" spans="1:1" s="226" customFormat="1" ht="14.25">
      <c r="A6508" s="222"/>
    </row>
    <row r="6509" spans="1:1" s="226" customFormat="1" ht="14.25">
      <c r="A6509" s="222"/>
    </row>
    <row r="6510" spans="1:1" s="226" customFormat="1" ht="14.25">
      <c r="A6510" s="222"/>
    </row>
    <row r="6511" spans="1:1" s="226" customFormat="1" ht="14.25">
      <c r="A6511" s="222"/>
    </row>
    <row r="6512" spans="1:1" s="226" customFormat="1" ht="14.25">
      <c r="A6512" s="222"/>
    </row>
    <row r="6513" spans="1:1" s="226" customFormat="1" ht="14.25">
      <c r="A6513" s="222"/>
    </row>
    <row r="6514" spans="1:1" s="226" customFormat="1" ht="14.25">
      <c r="A6514" s="222"/>
    </row>
    <row r="6515" spans="1:1" s="226" customFormat="1" ht="14.25">
      <c r="A6515" s="222"/>
    </row>
    <row r="6516" spans="1:1" s="226" customFormat="1" ht="14.25">
      <c r="A6516" s="222"/>
    </row>
    <row r="6517" spans="1:1" s="226" customFormat="1" ht="14.25">
      <c r="A6517" s="222"/>
    </row>
    <row r="6518" spans="1:1" s="226" customFormat="1" ht="14.25">
      <c r="A6518" s="222"/>
    </row>
    <row r="6519" spans="1:1" s="226" customFormat="1" ht="14.25">
      <c r="A6519" s="222"/>
    </row>
    <row r="6520" spans="1:1" s="226" customFormat="1" ht="14.25">
      <c r="A6520" s="222"/>
    </row>
    <row r="6521" spans="1:1" s="226" customFormat="1" ht="14.25">
      <c r="A6521" s="222"/>
    </row>
    <row r="6522" spans="1:1" s="226" customFormat="1" ht="14.25">
      <c r="A6522" s="222"/>
    </row>
    <row r="6523" spans="1:1" s="226" customFormat="1" ht="14.25">
      <c r="A6523" s="222"/>
    </row>
    <row r="6524" spans="1:1" s="226" customFormat="1" ht="14.25">
      <c r="A6524" s="222"/>
    </row>
    <row r="6525" spans="1:1" s="226" customFormat="1" ht="14.25">
      <c r="A6525" s="222"/>
    </row>
    <row r="6526" spans="1:1" s="226" customFormat="1" ht="14.25">
      <c r="A6526" s="222"/>
    </row>
    <row r="6527" spans="1:1" s="226" customFormat="1" ht="14.25">
      <c r="A6527" s="222"/>
    </row>
    <row r="6528" spans="1:1" s="226" customFormat="1" ht="14.25">
      <c r="A6528" s="222"/>
    </row>
    <row r="6529" spans="1:1" s="226" customFormat="1" ht="14.25">
      <c r="A6529" s="222"/>
    </row>
    <row r="6530" spans="1:1" s="226" customFormat="1" ht="14.25">
      <c r="A6530" s="222"/>
    </row>
    <row r="6531" spans="1:1" s="226" customFormat="1" ht="14.25">
      <c r="A6531" s="222"/>
    </row>
    <row r="6532" spans="1:1" s="226" customFormat="1" ht="14.25">
      <c r="A6532" s="222"/>
    </row>
    <row r="6533" spans="1:1" s="226" customFormat="1" ht="14.25">
      <c r="A6533" s="222"/>
    </row>
    <row r="6534" spans="1:1" s="226" customFormat="1" ht="14.25">
      <c r="A6534" s="222"/>
    </row>
    <row r="6535" spans="1:1" s="226" customFormat="1" ht="14.25">
      <c r="A6535" s="222"/>
    </row>
    <row r="6536" spans="1:1" s="226" customFormat="1" ht="14.25">
      <c r="A6536" s="222"/>
    </row>
    <row r="6537" spans="1:1" s="226" customFormat="1" ht="14.25">
      <c r="A6537" s="222"/>
    </row>
    <row r="6538" spans="1:1" s="226" customFormat="1" ht="14.25">
      <c r="A6538" s="222"/>
    </row>
    <row r="6539" spans="1:1" s="226" customFormat="1" ht="14.25">
      <c r="A6539" s="222"/>
    </row>
    <row r="6540" spans="1:1" s="226" customFormat="1" ht="14.25">
      <c r="A6540" s="222"/>
    </row>
    <row r="6541" spans="1:1" s="226" customFormat="1" ht="14.25">
      <c r="A6541" s="222"/>
    </row>
    <row r="6542" spans="1:1" s="226" customFormat="1" ht="14.25">
      <c r="A6542" s="222"/>
    </row>
    <row r="6543" spans="1:1" s="226" customFormat="1" ht="14.25">
      <c r="A6543" s="222"/>
    </row>
    <row r="6544" spans="1:1" s="226" customFormat="1" ht="14.25">
      <c r="A6544" s="222"/>
    </row>
    <row r="6545" spans="1:1" s="226" customFormat="1" ht="14.25">
      <c r="A6545" s="222"/>
    </row>
    <row r="6546" spans="1:1" s="226" customFormat="1" ht="14.25">
      <c r="A6546" s="222"/>
    </row>
    <row r="6547" spans="1:1" s="226" customFormat="1" ht="14.25"/>
    <row r="6548" spans="1:1" s="226" customFormat="1" ht="14.25"/>
    <row r="6549" spans="1:1" s="226" customFormat="1" ht="14.25"/>
    <row r="6550" spans="1:1" s="226" customFormat="1" ht="14.25"/>
    <row r="6551" spans="1:1" s="226" customFormat="1" ht="14.25"/>
    <row r="6552" spans="1:1" s="226" customFormat="1" ht="14.25"/>
    <row r="6553" spans="1:1" s="226" customFormat="1" ht="14.25"/>
    <row r="6554" spans="1:1" s="226" customFormat="1" ht="14.25"/>
    <row r="6555" spans="1:1" s="226" customFormat="1" ht="14.25"/>
    <row r="6556" spans="1:1" s="226" customFormat="1" ht="14.25"/>
    <row r="6557" spans="1:1" s="226" customFormat="1" ht="14.25"/>
    <row r="6558" spans="1:1" s="226" customFormat="1" ht="14.25"/>
    <row r="6559" spans="1:1" s="226" customFormat="1" ht="14.25"/>
    <row r="6560" spans="1:1" s="226" customFormat="1" ht="14.25"/>
    <row r="6561" s="226" customFormat="1" ht="14.25"/>
    <row r="6562" s="226" customFormat="1" ht="14.25"/>
    <row r="6563" s="226" customFormat="1" ht="14.25"/>
    <row r="6564" s="226" customFormat="1" ht="14.25"/>
    <row r="6565" s="226" customFormat="1" ht="14.25"/>
    <row r="6566" s="226" customFormat="1" ht="14.25"/>
    <row r="6567" s="226" customFormat="1" ht="14.25"/>
    <row r="6568" s="226" customFormat="1" ht="14.25"/>
    <row r="6569" s="226" customFormat="1" ht="14.25"/>
    <row r="6570" s="226" customFormat="1" ht="14.25"/>
    <row r="6571" s="226" customFormat="1" ht="14.25"/>
    <row r="6572" s="226" customFormat="1" ht="14.25"/>
    <row r="6573" s="226" customFormat="1" ht="14.25"/>
    <row r="6574" s="226" customFormat="1" ht="14.25"/>
    <row r="6575" s="226" customFormat="1" ht="14.25"/>
    <row r="6576" s="226" customFormat="1" ht="14.25"/>
    <row r="6577" s="226" customFormat="1" ht="14.25"/>
    <row r="6578" s="226" customFormat="1" ht="14.25"/>
    <row r="6579" s="226" customFormat="1" ht="14.25"/>
    <row r="6580" s="226" customFormat="1" ht="14.25"/>
    <row r="6581" s="226" customFormat="1" ht="14.25"/>
    <row r="6582" s="226" customFormat="1" ht="14.25"/>
    <row r="6583" s="226" customFormat="1" ht="14.25"/>
    <row r="6584" s="226" customFormat="1" ht="14.25"/>
    <row r="6585" s="226" customFormat="1" ht="14.25"/>
    <row r="6586" s="226" customFormat="1" ht="14.25"/>
    <row r="6587" s="226" customFormat="1" ht="14.25"/>
    <row r="6588" s="226" customFormat="1" ht="14.25"/>
    <row r="6589" s="226" customFormat="1" ht="14.25"/>
    <row r="6590" s="226" customFormat="1" ht="14.25"/>
    <row r="6591" s="226" customFormat="1" ht="14.25"/>
    <row r="6592" s="226" customFormat="1" ht="14.25"/>
    <row r="6593" s="226" customFormat="1" ht="14.25"/>
    <row r="6594" s="226" customFormat="1" ht="14.25"/>
    <row r="6595" s="226" customFormat="1" ht="14.25"/>
    <row r="6596" s="226" customFormat="1" ht="14.25"/>
    <row r="6597" s="226" customFormat="1" ht="14.25"/>
    <row r="6598" s="226" customFormat="1" ht="14.25"/>
    <row r="6599" s="226" customFormat="1" ht="14.25"/>
    <row r="6600" s="226" customFormat="1" ht="14.25"/>
    <row r="6601" s="226" customFormat="1" ht="14.25"/>
    <row r="6602" s="226" customFormat="1" ht="14.25"/>
    <row r="6603" s="226" customFormat="1" ht="14.25"/>
    <row r="6604" s="226" customFormat="1" ht="14.25"/>
    <row r="6605" s="226" customFormat="1" ht="14.25"/>
    <row r="6606" s="226" customFormat="1" ht="14.25"/>
    <row r="6607" s="226" customFormat="1" ht="14.25"/>
    <row r="6608" s="226" customFormat="1" ht="14.25"/>
    <row r="6609" s="226" customFormat="1" ht="14.25"/>
    <row r="6610" s="226" customFormat="1" ht="14.25"/>
    <row r="6611" s="226" customFormat="1" ht="14.25"/>
    <row r="6612" s="226" customFormat="1" ht="14.25"/>
    <row r="6613" s="226" customFormat="1" ht="14.25"/>
    <row r="6614" s="226" customFormat="1" ht="14.25"/>
    <row r="6615" s="226" customFormat="1" ht="14.25"/>
    <row r="6616" s="226" customFormat="1" ht="14.25"/>
    <row r="6617" s="226" customFormat="1" ht="14.25"/>
    <row r="6618" s="226" customFormat="1" ht="14.25"/>
    <row r="6619" s="226" customFormat="1" ht="14.25"/>
    <row r="6620" s="226" customFormat="1" ht="14.25"/>
    <row r="6621" s="226" customFormat="1" ht="14.25"/>
    <row r="6622" s="226" customFormat="1" ht="14.25"/>
    <row r="6623" s="226" customFormat="1" ht="14.25"/>
    <row r="6624" s="226" customFormat="1" ht="14.25"/>
    <row r="6625" s="226" customFormat="1" ht="14.25"/>
    <row r="6626" s="226" customFormat="1" ht="14.25"/>
    <row r="6627" s="226" customFormat="1" ht="14.25"/>
    <row r="6628" s="226" customFormat="1" ht="14.25"/>
    <row r="6629" s="226" customFormat="1" ht="14.25"/>
    <row r="6630" s="226" customFormat="1" ht="14.25"/>
    <row r="6631" s="226" customFormat="1" ht="14.25"/>
    <row r="6632" s="226" customFormat="1" ht="14.25"/>
    <row r="6633" s="226" customFormat="1" ht="14.25"/>
    <row r="6634" s="226" customFormat="1" ht="14.25"/>
    <row r="6635" s="226" customFormat="1" ht="14.25"/>
    <row r="6636" s="226" customFormat="1" ht="14.25"/>
    <row r="6637" s="226" customFormat="1" ht="14.25"/>
    <row r="6638" s="226" customFormat="1" ht="14.25"/>
    <row r="6639" s="226" customFormat="1" ht="14.25"/>
    <row r="6640" s="226" customFormat="1" ht="14.25"/>
    <row r="6641" s="226" customFormat="1" ht="14.25"/>
    <row r="6642" s="226" customFormat="1" ht="14.25"/>
    <row r="6643" s="226" customFormat="1" ht="14.25"/>
    <row r="6644" s="226" customFormat="1" ht="14.25"/>
    <row r="6645" s="226" customFormat="1" ht="14.25"/>
    <row r="6646" s="226" customFormat="1" ht="14.25"/>
    <row r="6647" s="226" customFormat="1" ht="14.25"/>
    <row r="6648" s="226" customFormat="1" ht="14.25"/>
    <row r="6649" s="226" customFormat="1" ht="14.25"/>
    <row r="6650" s="226" customFormat="1" ht="14.25"/>
    <row r="6651" s="226" customFormat="1" ht="14.25"/>
    <row r="6652" s="226" customFormat="1" ht="14.25"/>
    <row r="6653" s="226" customFormat="1" ht="14.25"/>
    <row r="6654" s="226" customFormat="1" ht="14.25"/>
    <row r="6655" s="226" customFormat="1" ht="14.25"/>
    <row r="6656" s="226" customFormat="1" ht="14.25"/>
    <row r="6657" s="226" customFormat="1" ht="14.25"/>
    <row r="6658" s="226" customFormat="1" ht="14.25"/>
    <row r="6659" s="226" customFormat="1" ht="14.25"/>
    <row r="6660" s="226" customFormat="1" ht="14.25"/>
    <row r="6661" s="226" customFormat="1" ht="14.25"/>
    <row r="6662" s="226" customFormat="1" ht="14.25"/>
    <row r="6663" s="226" customFormat="1" ht="14.25"/>
    <row r="6664" s="226" customFormat="1" ht="14.25"/>
    <row r="6665" s="226" customFormat="1" ht="14.25"/>
    <row r="6666" s="226" customFormat="1" ht="14.25"/>
    <row r="6667" s="226" customFormat="1" ht="14.25"/>
    <row r="6668" s="226" customFormat="1" ht="14.25"/>
    <row r="6669" s="226" customFormat="1" ht="14.25"/>
    <row r="6670" s="226" customFormat="1" ht="14.25"/>
    <row r="6671" s="226" customFormat="1" ht="14.25"/>
    <row r="6672" s="226" customFormat="1" ht="14.25"/>
    <row r="6673" s="226" customFormat="1" ht="14.25"/>
    <row r="6674" s="226" customFormat="1" ht="14.25"/>
    <row r="6675" s="226" customFormat="1" ht="14.25"/>
    <row r="6676" s="226" customFormat="1" ht="14.25"/>
    <row r="6677" s="226" customFormat="1" ht="14.25"/>
    <row r="6678" s="226" customFormat="1" ht="14.25"/>
    <row r="6679" s="226" customFormat="1" ht="14.25"/>
    <row r="6680" s="226" customFormat="1" ht="14.25"/>
    <row r="6681" s="226" customFormat="1" ht="14.25"/>
    <row r="6682" s="226" customFormat="1" ht="14.25"/>
    <row r="6683" s="226" customFormat="1" ht="14.25"/>
    <row r="6684" s="226" customFormat="1" ht="14.25"/>
    <row r="6685" s="226" customFormat="1" ht="14.25"/>
    <row r="6686" s="226" customFormat="1" ht="14.25"/>
    <row r="6687" s="226" customFormat="1" ht="14.25"/>
    <row r="6688" s="226" customFormat="1" ht="14.25"/>
    <row r="6689" s="226" customFormat="1" ht="14.25"/>
    <row r="6690" s="226" customFormat="1" ht="14.25"/>
    <row r="6691" s="226" customFormat="1" ht="14.25"/>
    <row r="6692" s="226" customFormat="1" ht="14.25"/>
    <row r="6693" s="226" customFormat="1" ht="14.25"/>
    <row r="6694" s="226" customFormat="1" ht="14.25"/>
    <row r="6695" s="226" customFormat="1" ht="14.25"/>
    <row r="6696" s="226" customFormat="1" ht="14.25"/>
    <row r="6697" s="226" customFormat="1" ht="14.25"/>
    <row r="6698" s="226" customFormat="1" ht="14.25"/>
    <row r="6699" s="226" customFormat="1" ht="14.25"/>
    <row r="6700" s="226" customFormat="1" ht="14.25"/>
    <row r="6701" s="226" customFormat="1" ht="14.25"/>
    <row r="6702" s="226" customFormat="1" ht="14.25"/>
    <row r="6703" s="226" customFormat="1" ht="14.25"/>
    <row r="6704" s="226" customFormat="1" ht="14.25"/>
    <row r="6705" s="226" customFormat="1" ht="14.25"/>
    <row r="6706" s="226" customFormat="1" ht="14.25"/>
    <row r="6707" s="226" customFormat="1" ht="14.25"/>
    <row r="6708" s="226" customFormat="1" ht="14.25"/>
    <row r="6709" s="226" customFormat="1" ht="14.25"/>
    <row r="6710" s="226" customFormat="1" ht="14.25"/>
    <row r="6711" s="226" customFormat="1" ht="14.25"/>
    <row r="6712" s="226" customFormat="1" ht="14.25"/>
    <row r="6713" s="226" customFormat="1" ht="14.25"/>
    <row r="6714" s="226" customFormat="1" ht="14.25"/>
    <row r="6715" s="226" customFormat="1" ht="14.25"/>
    <row r="6716" s="226" customFormat="1" ht="14.25"/>
    <row r="6717" s="226" customFormat="1" ht="14.25"/>
    <row r="6718" s="226" customFormat="1" ht="14.25"/>
    <row r="6719" s="226" customFormat="1" ht="14.25"/>
    <row r="6720" s="226" customFormat="1" ht="14.25"/>
    <row r="6721" s="226" customFormat="1" ht="14.25"/>
    <row r="6722" s="226" customFormat="1" ht="14.25"/>
    <row r="6723" s="226" customFormat="1" ht="14.25"/>
    <row r="6724" s="226" customFormat="1" ht="14.25"/>
    <row r="6725" s="226" customFormat="1" ht="14.25"/>
    <row r="6726" s="226" customFormat="1" ht="14.25"/>
    <row r="6727" s="226" customFormat="1" ht="14.25"/>
    <row r="6728" s="226" customFormat="1" ht="14.25"/>
    <row r="6729" s="226" customFormat="1" ht="14.25"/>
    <row r="6730" s="226" customFormat="1" ht="14.25"/>
    <row r="6731" s="226" customFormat="1" ht="14.25"/>
    <row r="6732" s="226" customFormat="1" ht="14.25"/>
    <row r="6733" s="226" customFormat="1" ht="14.25"/>
    <row r="6734" s="226" customFormat="1" ht="14.25"/>
    <row r="6735" s="226" customFormat="1" ht="14.25"/>
    <row r="6736" s="226" customFormat="1" ht="14.25"/>
    <row r="6737" s="226" customFormat="1" ht="14.25"/>
    <row r="6738" s="226" customFormat="1" ht="14.25"/>
    <row r="6739" s="226" customFormat="1" ht="14.25"/>
    <row r="6740" s="226" customFormat="1" ht="14.25"/>
    <row r="6741" s="226" customFormat="1" ht="14.25"/>
    <row r="6742" s="226" customFormat="1" ht="14.25"/>
    <row r="6743" s="226" customFormat="1" ht="14.25"/>
    <row r="6744" s="226" customFormat="1" ht="14.25"/>
    <row r="6745" s="226" customFormat="1" ht="14.25"/>
    <row r="6746" s="226" customFormat="1" ht="14.25"/>
    <row r="6747" s="226" customFormat="1" ht="14.25"/>
    <row r="6748" s="226" customFormat="1" ht="14.25"/>
    <row r="6749" s="226" customFormat="1" ht="14.25"/>
    <row r="6750" s="226" customFormat="1" ht="14.25"/>
    <row r="6751" s="226" customFormat="1" ht="14.25"/>
    <row r="6752" s="226" customFormat="1" ht="14.25"/>
    <row r="6753" s="226" customFormat="1" ht="14.25"/>
    <row r="6754" s="226" customFormat="1" ht="14.25"/>
    <row r="6755" s="226" customFormat="1" ht="14.25"/>
    <row r="6756" s="226" customFormat="1" ht="14.25"/>
    <row r="6757" s="226" customFormat="1" ht="14.25"/>
    <row r="6758" s="226" customFormat="1" ht="14.25"/>
    <row r="6759" s="226" customFormat="1" ht="14.25"/>
    <row r="6760" s="226" customFormat="1" ht="14.25"/>
    <row r="6761" s="226" customFormat="1" ht="14.25"/>
    <row r="6762" s="226" customFormat="1" ht="14.25"/>
    <row r="6763" s="226" customFormat="1" ht="14.25"/>
    <row r="6764" s="226" customFormat="1" ht="14.25"/>
    <row r="6765" s="226" customFormat="1" ht="14.25"/>
    <row r="6766" s="226" customFormat="1" ht="14.25"/>
    <row r="6767" s="226" customFormat="1" ht="14.25"/>
    <row r="6768" s="226" customFormat="1" ht="14.25"/>
    <row r="6769" s="226" customFormat="1" ht="14.25"/>
    <row r="6770" s="226" customFormat="1" ht="14.25"/>
    <row r="6771" s="226" customFormat="1" ht="14.25"/>
    <row r="6772" s="226" customFormat="1" ht="14.25"/>
    <row r="6773" s="226" customFormat="1" ht="14.25"/>
    <row r="6774" s="226" customFormat="1" ht="14.25"/>
    <row r="6775" s="226" customFormat="1" ht="14.25"/>
    <row r="6776" s="226" customFormat="1" ht="14.25"/>
    <row r="6777" s="226" customFormat="1" ht="14.25"/>
    <row r="6778" s="226" customFormat="1" ht="14.25"/>
    <row r="6779" s="226" customFormat="1" ht="14.25"/>
    <row r="6780" s="226" customFormat="1" ht="14.25"/>
    <row r="6781" s="226" customFormat="1" ht="14.25"/>
    <row r="6782" s="226" customFormat="1" ht="14.25"/>
    <row r="6783" s="226" customFormat="1" ht="14.25"/>
    <row r="6784" s="226" customFormat="1" ht="14.25"/>
    <row r="6785" spans="1:7" s="226" customFormat="1" ht="14.25"/>
    <row r="6786" spans="1:7" s="226" customFormat="1" ht="14.25"/>
    <row r="6787" spans="1:7" s="226" customFormat="1" ht="14.25"/>
    <row r="6788" spans="1:7" s="226" customFormat="1" ht="14.25"/>
    <row r="6789" spans="1:7" s="226" customFormat="1" ht="14.25"/>
    <row r="6790" spans="1:7" s="226" customFormat="1" ht="14.25"/>
    <row r="6791" spans="1:7" s="226" customFormat="1" ht="14.25"/>
    <row r="6792" spans="1:7" s="226" customFormat="1" ht="14.25"/>
    <row r="6793" spans="1:7" s="226" customFormat="1" ht="14.25"/>
    <row r="6794" spans="1:7" s="226" customFormat="1" ht="14.25"/>
    <row r="6795" spans="1:7" s="226" customFormat="1" ht="14.25"/>
    <row r="6796" spans="1:7" s="226" customFormat="1">
      <c r="A6796" s="248"/>
      <c r="B6796" s="249"/>
      <c r="C6796" s="240"/>
      <c r="D6796" s="240"/>
      <c r="E6796" s="250"/>
      <c r="F6796" s="254"/>
      <c r="G6796" s="255"/>
    </row>
    <row r="6797" spans="1:7" s="226" customFormat="1">
      <c r="A6797" s="240"/>
      <c r="B6797" s="265"/>
      <c r="C6797" s="240"/>
      <c r="D6797" s="240"/>
      <c r="E6797" s="241"/>
      <c r="F6797" s="265"/>
      <c r="G6797" s="265"/>
    </row>
    <row r="6798" spans="1:7" s="226" customFormat="1">
      <c r="A6798" s="240"/>
      <c r="B6798" s="265"/>
      <c r="C6798" s="240"/>
      <c r="D6798" s="240"/>
      <c r="E6798" s="241"/>
      <c r="F6798" s="265"/>
      <c r="G6798" s="265"/>
    </row>
    <row r="6799" spans="1:7" s="226" customFormat="1">
      <c r="A6799" s="240"/>
      <c r="B6799" s="265"/>
      <c r="C6799" s="240"/>
      <c r="D6799" s="240"/>
      <c r="E6799" s="241"/>
      <c r="F6799" s="265"/>
      <c r="G6799" s="265"/>
    </row>
    <row r="6800" spans="1:7" s="226" customFormat="1">
      <c r="A6800" s="240"/>
      <c r="B6800" s="265"/>
      <c r="C6800" s="240"/>
      <c r="D6800" s="240"/>
      <c r="E6800" s="241"/>
      <c r="F6800" s="265"/>
      <c r="G6800" s="265"/>
    </row>
    <row r="6801" spans="1:7" s="226" customFormat="1">
      <c r="A6801" s="240"/>
      <c r="B6801" s="265"/>
      <c r="C6801" s="240"/>
      <c r="D6801" s="240"/>
      <c r="E6801" s="241"/>
      <c r="F6801" s="265"/>
      <c r="G6801" s="265"/>
    </row>
    <row r="6802" spans="1:7" s="226" customFormat="1">
      <c r="A6802" s="240"/>
      <c r="B6802" s="265"/>
      <c r="C6802" s="240"/>
      <c r="D6802" s="240"/>
      <c r="E6802" s="241"/>
      <c r="F6802" s="265"/>
      <c r="G6802" s="265"/>
    </row>
    <row r="6803" spans="1:7" s="226" customFormat="1">
      <c r="A6803" s="240"/>
      <c r="B6803" s="265"/>
      <c r="C6803" s="240"/>
      <c r="D6803" s="240"/>
      <c r="E6803" s="241"/>
      <c r="F6803" s="265"/>
      <c r="G6803" s="265"/>
    </row>
    <row r="6804" spans="1:7" s="226" customFormat="1">
      <c r="A6804" s="240"/>
      <c r="B6804" s="265"/>
      <c r="C6804" s="240"/>
      <c r="D6804" s="240"/>
      <c r="E6804" s="241"/>
      <c r="F6804" s="265"/>
      <c r="G6804" s="265"/>
    </row>
    <row r="6805" spans="1:7" s="226" customFormat="1">
      <c r="A6805" s="240"/>
      <c r="B6805" s="265"/>
      <c r="C6805" s="240"/>
      <c r="D6805" s="240"/>
      <c r="E6805" s="241"/>
      <c r="F6805" s="265"/>
      <c r="G6805" s="265"/>
    </row>
    <row r="6806" spans="1:7" s="226" customFormat="1">
      <c r="A6806" s="240"/>
      <c r="B6806" s="265"/>
      <c r="C6806" s="240"/>
      <c r="D6806" s="240"/>
      <c r="E6806" s="241"/>
      <c r="F6806" s="265"/>
      <c r="G6806" s="265"/>
    </row>
    <row r="6807" spans="1:7" s="226" customFormat="1">
      <c r="A6807" s="240"/>
      <c r="B6807" s="265"/>
      <c r="C6807" s="240"/>
      <c r="D6807" s="240"/>
      <c r="E6807" s="241"/>
      <c r="F6807" s="265"/>
      <c r="G6807" s="265"/>
    </row>
    <row r="6808" spans="1:7" s="226" customFormat="1">
      <c r="A6808" s="240"/>
      <c r="B6808" s="265"/>
      <c r="C6808" s="240"/>
      <c r="D6808" s="240"/>
      <c r="E6808" s="241"/>
      <c r="F6808" s="265"/>
      <c r="G6808" s="265"/>
    </row>
    <row r="6809" spans="1:7" s="226" customFormat="1">
      <c r="A6809" s="240"/>
      <c r="B6809" s="265"/>
      <c r="C6809" s="240"/>
      <c r="D6809" s="240"/>
      <c r="E6809" s="241"/>
      <c r="F6809" s="265"/>
      <c r="G6809" s="265"/>
    </row>
    <row r="6810" spans="1:7" s="226" customFormat="1">
      <c r="A6810" s="240"/>
      <c r="B6810" s="265"/>
      <c r="C6810" s="240"/>
      <c r="D6810" s="240"/>
      <c r="E6810" s="241"/>
      <c r="F6810" s="265"/>
      <c r="G6810" s="265"/>
    </row>
    <row r="6811" spans="1:7" s="226" customFormat="1">
      <c r="A6811" s="240"/>
      <c r="B6811" s="265"/>
      <c r="C6811" s="240"/>
      <c r="D6811" s="240"/>
      <c r="E6811" s="241"/>
      <c r="F6811" s="265"/>
      <c r="G6811" s="265"/>
    </row>
    <row r="6812" spans="1:7" s="226" customFormat="1">
      <c r="A6812" s="240"/>
      <c r="B6812" s="265"/>
      <c r="C6812" s="240"/>
      <c r="D6812" s="240"/>
      <c r="E6812" s="241"/>
      <c r="F6812" s="265"/>
      <c r="G6812" s="265"/>
    </row>
    <row r="6813" spans="1:7" s="226" customFormat="1">
      <c r="A6813" s="240"/>
      <c r="B6813" s="265"/>
      <c r="C6813" s="240"/>
      <c r="D6813" s="240"/>
      <c r="E6813" s="241"/>
      <c r="F6813" s="265"/>
      <c r="G6813" s="265"/>
    </row>
    <row r="6814" spans="1:7" s="226" customFormat="1">
      <c r="A6814" s="240"/>
      <c r="B6814" s="265"/>
      <c r="C6814" s="240"/>
      <c r="D6814" s="240"/>
      <c r="E6814" s="241"/>
      <c r="F6814" s="265"/>
      <c r="G6814" s="265"/>
    </row>
    <row r="6815" spans="1:7" s="226" customFormat="1">
      <c r="A6815" s="240"/>
      <c r="B6815" s="265"/>
      <c r="C6815" s="240"/>
      <c r="D6815" s="240"/>
      <c r="E6815" s="241"/>
      <c r="F6815" s="265"/>
      <c r="G6815" s="265"/>
    </row>
    <row r="6816" spans="1:7" s="226" customFormat="1">
      <c r="A6816" s="240"/>
      <c r="B6816" s="265"/>
      <c r="C6816" s="240"/>
      <c r="D6816" s="240"/>
      <c r="E6816" s="241"/>
      <c r="F6816" s="265"/>
      <c r="G6816" s="265"/>
    </row>
    <row r="6817" spans="1:7" s="226" customFormat="1">
      <c r="A6817" s="240"/>
      <c r="B6817" s="265"/>
      <c r="C6817" s="240"/>
      <c r="D6817" s="240"/>
      <c r="E6817" s="241"/>
      <c r="F6817" s="265"/>
      <c r="G6817" s="265"/>
    </row>
    <row r="6818" spans="1:7" s="226" customFormat="1">
      <c r="A6818" s="240"/>
      <c r="B6818" s="265"/>
      <c r="C6818" s="240"/>
      <c r="D6818" s="240"/>
      <c r="E6818" s="241"/>
      <c r="F6818" s="265"/>
      <c r="G6818" s="265"/>
    </row>
    <row r="6819" spans="1:7" s="226" customFormat="1">
      <c r="A6819" s="240"/>
      <c r="B6819" s="265"/>
      <c r="C6819" s="240"/>
      <c r="D6819" s="240"/>
      <c r="E6819" s="241"/>
      <c r="F6819" s="265"/>
      <c r="G6819" s="265"/>
    </row>
    <row r="6820" spans="1:7" s="226" customFormat="1">
      <c r="A6820" s="240"/>
      <c r="B6820" s="265"/>
      <c r="C6820" s="240"/>
      <c r="D6820" s="240"/>
      <c r="E6820" s="241"/>
      <c r="F6820" s="265"/>
      <c r="G6820" s="265"/>
    </row>
    <row r="6821" spans="1:7" s="226" customFormat="1">
      <c r="A6821" s="240"/>
      <c r="B6821" s="265"/>
      <c r="C6821" s="240"/>
      <c r="D6821" s="240"/>
      <c r="E6821" s="241"/>
      <c r="F6821" s="265"/>
      <c r="G6821" s="265"/>
    </row>
    <row r="6822" spans="1:7" s="226" customFormat="1">
      <c r="A6822" s="240"/>
      <c r="B6822" s="265"/>
      <c r="C6822" s="240"/>
      <c r="D6822" s="240"/>
      <c r="E6822" s="241"/>
      <c r="F6822" s="265"/>
      <c r="G6822" s="265"/>
    </row>
    <row r="6823" spans="1:7" s="226" customFormat="1">
      <c r="A6823" s="240"/>
      <c r="B6823" s="265"/>
      <c r="C6823" s="240"/>
      <c r="D6823" s="240"/>
      <c r="E6823" s="241"/>
      <c r="F6823" s="265"/>
      <c r="G6823" s="265"/>
    </row>
    <row r="6824" spans="1:7" s="226" customFormat="1">
      <c r="A6824" s="240"/>
      <c r="B6824" s="265"/>
      <c r="C6824" s="240"/>
      <c r="D6824" s="240"/>
      <c r="E6824" s="241"/>
      <c r="F6824" s="265"/>
      <c r="G6824" s="265"/>
    </row>
    <row r="6825" spans="1:7" s="226" customFormat="1">
      <c r="A6825" s="240"/>
      <c r="B6825" s="265"/>
      <c r="C6825" s="240"/>
      <c r="D6825" s="240"/>
      <c r="E6825" s="241"/>
      <c r="F6825" s="265"/>
      <c r="G6825" s="265"/>
    </row>
    <row r="6826" spans="1:7" s="226" customFormat="1">
      <c r="A6826" s="240"/>
      <c r="B6826" s="265"/>
      <c r="C6826" s="240"/>
      <c r="D6826" s="240"/>
      <c r="E6826" s="241"/>
      <c r="F6826" s="265"/>
      <c r="G6826" s="265"/>
    </row>
    <row r="6827" spans="1:7" s="226" customFormat="1">
      <c r="A6827" s="240"/>
      <c r="B6827" s="265"/>
      <c r="C6827" s="240"/>
      <c r="D6827" s="240"/>
      <c r="E6827" s="241"/>
      <c r="F6827" s="265"/>
      <c r="G6827" s="265"/>
    </row>
    <row r="6828" spans="1:7" s="226" customFormat="1">
      <c r="A6828" s="240"/>
      <c r="B6828" s="265"/>
      <c r="C6828" s="240"/>
      <c r="D6828" s="240"/>
      <c r="E6828" s="241"/>
      <c r="F6828" s="265"/>
      <c r="G6828" s="265"/>
    </row>
    <row r="6829" spans="1:7" s="226" customFormat="1">
      <c r="A6829" s="240"/>
      <c r="B6829" s="265"/>
      <c r="C6829" s="240"/>
      <c r="D6829" s="240"/>
      <c r="E6829" s="241"/>
      <c r="F6829" s="265"/>
      <c r="G6829" s="265"/>
    </row>
    <row r="6830" spans="1:7" s="226" customFormat="1">
      <c r="A6830" s="240"/>
      <c r="B6830" s="265"/>
      <c r="C6830" s="240"/>
      <c r="D6830" s="240"/>
      <c r="E6830" s="241"/>
      <c r="F6830" s="265"/>
      <c r="G6830" s="265"/>
    </row>
    <row r="6831" spans="1:7" s="226" customFormat="1">
      <c r="A6831" s="240"/>
      <c r="B6831" s="265"/>
      <c r="C6831" s="240"/>
      <c r="D6831" s="240"/>
      <c r="E6831" s="241"/>
      <c r="F6831" s="265"/>
      <c r="G6831" s="265"/>
    </row>
    <row r="6832" spans="1:7" s="226" customFormat="1">
      <c r="A6832" s="240"/>
      <c r="B6832" s="265"/>
      <c r="C6832" s="240"/>
      <c r="D6832" s="240"/>
      <c r="E6832" s="241"/>
      <c r="F6832" s="265"/>
      <c r="G6832" s="265"/>
    </row>
    <row r="6833" spans="1:7" s="226" customFormat="1">
      <c r="A6833" s="240"/>
      <c r="B6833" s="265"/>
      <c r="C6833" s="240"/>
      <c r="D6833" s="240"/>
      <c r="E6833" s="241"/>
      <c r="F6833" s="265"/>
      <c r="G6833" s="265"/>
    </row>
    <row r="6834" spans="1:7" s="226" customFormat="1">
      <c r="A6834" s="240"/>
      <c r="B6834" s="265"/>
      <c r="C6834" s="240"/>
      <c r="D6834" s="240"/>
      <c r="E6834" s="241"/>
      <c r="F6834" s="265"/>
      <c r="G6834" s="265"/>
    </row>
    <row r="6835" spans="1:7" s="226" customFormat="1">
      <c r="A6835" s="240"/>
      <c r="B6835" s="265"/>
      <c r="C6835" s="240"/>
      <c r="D6835" s="240"/>
      <c r="E6835" s="241"/>
      <c r="F6835" s="265"/>
      <c r="G6835" s="265"/>
    </row>
    <row r="6836" spans="1:7" s="226" customFormat="1">
      <c r="A6836" s="240"/>
      <c r="B6836" s="265"/>
      <c r="C6836" s="240"/>
      <c r="D6836" s="240"/>
      <c r="E6836" s="241"/>
      <c r="F6836" s="265"/>
      <c r="G6836" s="265"/>
    </row>
    <row r="6837" spans="1:7" s="226" customFormat="1">
      <c r="A6837" s="240"/>
      <c r="B6837" s="265"/>
      <c r="C6837" s="240"/>
      <c r="D6837" s="240"/>
      <c r="E6837" s="241"/>
      <c r="F6837" s="265"/>
      <c r="G6837" s="265"/>
    </row>
    <row r="6838" spans="1:7" s="226" customFormat="1">
      <c r="A6838" s="240"/>
      <c r="B6838" s="265"/>
      <c r="C6838" s="240"/>
      <c r="D6838" s="240"/>
      <c r="E6838" s="241"/>
      <c r="F6838" s="265"/>
      <c r="G6838" s="265"/>
    </row>
    <row r="6839" spans="1:7" s="226" customFormat="1">
      <c r="A6839" s="240"/>
      <c r="B6839" s="265"/>
      <c r="C6839" s="240"/>
      <c r="D6839" s="240"/>
      <c r="E6839" s="241"/>
      <c r="F6839" s="265"/>
      <c r="G6839" s="265"/>
    </row>
    <row r="6840" spans="1:7" s="226" customFormat="1">
      <c r="A6840" s="240"/>
      <c r="B6840" s="265"/>
      <c r="C6840" s="240"/>
      <c r="D6840" s="240"/>
      <c r="E6840" s="241"/>
      <c r="F6840" s="265"/>
      <c r="G6840" s="265"/>
    </row>
    <row r="6841" spans="1:7" s="226" customFormat="1">
      <c r="A6841" s="240"/>
      <c r="B6841" s="265"/>
      <c r="C6841" s="240"/>
      <c r="D6841" s="240"/>
      <c r="E6841" s="241"/>
      <c r="F6841" s="265"/>
      <c r="G6841" s="265"/>
    </row>
    <row r="6842" spans="1:7" s="226" customFormat="1">
      <c r="A6842" s="240"/>
      <c r="B6842" s="265"/>
      <c r="C6842" s="240"/>
      <c r="D6842" s="240"/>
      <c r="E6842" s="241"/>
      <c r="F6842" s="265"/>
      <c r="G6842" s="265"/>
    </row>
    <row r="6843" spans="1:7" s="226" customFormat="1">
      <c r="A6843" s="240"/>
      <c r="B6843" s="265"/>
      <c r="C6843" s="240"/>
      <c r="D6843" s="240"/>
      <c r="E6843" s="241"/>
      <c r="F6843" s="265"/>
      <c r="G6843" s="265"/>
    </row>
    <row r="6844" spans="1:7" s="226" customFormat="1">
      <c r="A6844" s="240"/>
      <c r="B6844" s="265"/>
      <c r="C6844" s="240"/>
      <c r="D6844" s="240"/>
      <c r="E6844" s="241"/>
      <c r="F6844" s="265"/>
      <c r="G6844" s="265"/>
    </row>
    <row r="6845" spans="1:7" s="226" customFormat="1">
      <c r="A6845" s="240"/>
      <c r="B6845" s="265"/>
      <c r="C6845" s="240"/>
      <c r="D6845" s="240"/>
      <c r="E6845" s="241"/>
      <c r="F6845" s="265"/>
      <c r="G6845" s="265"/>
    </row>
    <row r="6846" spans="1:7" s="226" customFormat="1">
      <c r="A6846" s="240"/>
      <c r="B6846" s="265"/>
      <c r="C6846" s="240"/>
      <c r="D6846" s="240"/>
      <c r="E6846" s="241"/>
      <c r="F6846" s="265"/>
      <c r="G6846" s="265"/>
    </row>
    <row r="6847" spans="1:7" s="226" customFormat="1">
      <c r="A6847" s="240"/>
      <c r="B6847" s="265"/>
      <c r="C6847" s="240"/>
      <c r="D6847" s="240"/>
      <c r="E6847" s="241"/>
      <c r="F6847" s="265"/>
      <c r="G6847" s="265"/>
    </row>
    <row r="6848" spans="1:7" s="226" customFormat="1">
      <c r="A6848" s="240"/>
      <c r="B6848" s="265"/>
      <c r="C6848" s="240"/>
      <c r="D6848" s="240"/>
      <c r="E6848" s="241"/>
      <c r="F6848" s="265"/>
      <c r="G6848" s="265"/>
    </row>
    <row r="6849" spans="1:7" s="226" customFormat="1">
      <c r="A6849" s="240"/>
      <c r="B6849" s="265"/>
      <c r="C6849" s="240"/>
      <c r="D6849" s="240"/>
      <c r="E6849" s="241"/>
      <c r="F6849" s="265"/>
      <c r="G6849" s="265"/>
    </row>
    <row r="6850" spans="1:7" s="226" customFormat="1">
      <c r="A6850" s="240"/>
      <c r="B6850" s="265"/>
      <c r="C6850" s="240"/>
      <c r="D6850" s="240"/>
      <c r="E6850" s="241"/>
      <c r="F6850" s="265"/>
      <c r="G6850" s="265"/>
    </row>
    <row r="6851" spans="1:7" s="226" customFormat="1">
      <c r="A6851" s="240"/>
      <c r="B6851" s="265"/>
      <c r="C6851" s="240"/>
      <c r="D6851" s="240"/>
      <c r="E6851" s="241"/>
      <c r="F6851" s="265"/>
      <c r="G6851" s="265"/>
    </row>
    <row r="6852" spans="1:7" s="226" customFormat="1">
      <c r="A6852" s="240"/>
      <c r="B6852" s="265"/>
      <c r="C6852" s="240"/>
      <c r="D6852" s="240"/>
      <c r="E6852" s="241"/>
      <c r="F6852" s="265"/>
      <c r="G6852" s="265"/>
    </row>
    <row r="6853" spans="1:7" s="226" customFormat="1">
      <c r="A6853" s="240"/>
      <c r="B6853" s="265"/>
      <c r="C6853" s="240"/>
      <c r="D6853" s="240"/>
      <c r="E6853" s="241"/>
      <c r="F6853" s="265"/>
      <c r="G6853" s="265"/>
    </row>
    <row r="6854" spans="1:7" s="226" customFormat="1">
      <c r="A6854" s="240"/>
      <c r="B6854" s="265"/>
      <c r="C6854" s="240"/>
      <c r="D6854" s="240"/>
      <c r="E6854" s="241"/>
      <c r="F6854" s="265"/>
      <c r="G6854" s="265"/>
    </row>
    <row r="6855" spans="1:7" s="226" customFormat="1">
      <c r="A6855" s="240"/>
      <c r="B6855" s="265"/>
      <c r="C6855" s="240"/>
      <c r="D6855" s="240"/>
      <c r="E6855" s="241"/>
      <c r="F6855" s="265"/>
      <c r="G6855" s="265"/>
    </row>
    <row r="6856" spans="1:7" s="226" customFormat="1">
      <c r="A6856" s="240"/>
      <c r="B6856" s="265"/>
      <c r="C6856" s="240"/>
      <c r="D6856" s="240"/>
      <c r="E6856" s="241"/>
      <c r="F6856" s="265"/>
      <c r="G6856" s="265"/>
    </row>
    <row r="6857" spans="1:7" s="226" customFormat="1">
      <c r="A6857" s="240"/>
      <c r="B6857" s="265"/>
      <c r="C6857" s="240"/>
      <c r="D6857" s="240"/>
      <c r="E6857" s="241"/>
      <c r="F6857" s="265"/>
      <c r="G6857" s="265"/>
    </row>
    <row r="6858" spans="1:7" s="226" customFormat="1">
      <c r="A6858" s="240"/>
      <c r="B6858" s="265"/>
      <c r="C6858" s="240"/>
      <c r="D6858" s="240"/>
      <c r="E6858" s="241"/>
      <c r="F6858" s="265"/>
      <c r="G6858" s="265"/>
    </row>
    <row r="6859" spans="1:7" s="226" customFormat="1">
      <c r="A6859" s="240"/>
      <c r="B6859" s="265"/>
      <c r="C6859" s="240"/>
      <c r="D6859" s="240"/>
      <c r="E6859" s="241"/>
      <c r="F6859" s="265"/>
      <c r="G6859" s="265"/>
    </row>
    <row r="6860" spans="1:7" s="226" customFormat="1">
      <c r="A6860" s="240"/>
      <c r="B6860" s="265"/>
      <c r="C6860" s="240"/>
      <c r="D6860" s="240"/>
      <c r="E6860" s="241"/>
      <c r="F6860" s="265"/>
      <c r="G6860" s="265"/>
    </row>
    <row r="6861" spans="1:7" s="226" customFormat="1">
      <c r="A6861" s="240"/>
      <c r="B6861" s="265"/>
      <c r="C6861" s="240"/>
      <c r="D6861" s="240"/>
      <c r="E6861" s="241"/>
      <c r="F6861" s="265"/>
      <c r="G6861" s="265"/>
    </row>
    <row r="6862" spans="1:7" s="226" customFormat="1">
      <c r="A6862" s="240"/>
      <c r="B6862" s="265"/>
      <c r="C6862" s="240"/>
      <c r="D6862" s="240"/>
      <c r="E6862" s="241"/>
      <c r="F6862" s="265"/>
      <c r="G6862" s="265"/>
    </row>
    <row r="6863" spans="1:7" s="226" customFormat="1">
      <c r="A6863" s="240"/>
      <c r="B6863" s="265"/>
      <c r="C6863" s="240"/>
      <c r="D6863" s="240"/>
      <c r="E6863" s="241"/>
      <c r="F6863" s="265"/>
      <c r="G6863" s="265"/>
    </row>
    <row r="6864" spans="1:7" s="226" customFormat="1">
      <c r="A6864" s="240"/>
      <c r="B6864" s="265"/>
      <c r="C6864" s="240"/>
      <c r="D6864" s="240"/>
      <c r="E6864" s="241"/>
      <c r="F6864" s="265"/>
      <c r="G6864" s="265"/>
    </row>
    <row r="6865" spans="1:7" s="226" customFormat="1">
      <c r="A6865" s="240"/>
      <c r="B6865" s="265"/>
      <c r="C6865" s="240"/>
      <c r="D6865" s="240"/>
      <c r="E6865" s="241"/>
      <c r="F6865" s="265"/>
      <c r="G6865" s="265"/>
    </row>
    <row r="6866" spans="1:7" s="226" customFormat="1">
      <c r="A6866" s="240"/>
      <c r="B6866" s="265"/>
      <c r="C6866" s="240"/>
      <c r="D6866" s="240"/>
      <c r="E6866" s="241"/>
      <c r="F6866" s="265"/>
      <c r="G6866" s="265"/>
    </row>
    <row r="6867" spans="1:7" s="226" customFormat="1">
      <c r="A6867" s="240"/>
      <c r="B6867" s="265"/>
      <c r="C6867" s="240"/>
      <c r="D6867" s="240"/>
      <c r="E6867" s="241"/>
      <c r="F6867" s="265"/>
      <c r="G6867" s="265"/>
    </row>
    <row r="6868" spans="1:7" s="226" customFormat="1">
      <c r="A6868" s="240"/>
      <c r="B6868" s="265"/>
      <c r="C6868" s="240"/>
      <c r="D6868" s="240"/>
      <c r="E6868" s="241"/>
      <c r="F6868" s="265"/>
      <c r="G6868" s="265"/>
    </row>
    <row r="6869" spans="1:7" s="226" customFormat="1">
      <c r="A6869" s="240"/>
      <c r="B6869" s="265"/>
      <c r="C6869" s="240"/>
      <c r="D6869" s="240"/>
      <c r="E6869" s="241"/>
      <c r="F6869" s="265"/>
      <c r="G6869" s="265"/>
    </row>
    <row r="6870" spans="1:7" s="226" customFormat="1">
      <c r="A6870" s="240"/>
      <c r="B6870" s="265"/>
      <c r="C6870" s="240"/>
      <c r="D6870" s="240"/>
      <c r="E6870" s="241"/>
      <c r="F6870" s="265"/>
      <c r="G6870" s="265"/>
    </row>
    <row r="6871" spans="1:7" s="226" customFormat="1">
      <c r="A6871" s="240"/>
      <c r="B6871" s="265"/>
      <c r="C6871" s="240"/>
      <c r="D6871" s="240"/>
      <c r="E6871" s="241"/>
      <c r="F6871" s="265"/>
      <c r="G6871" s="265"/>
    </row>
    <row r="6872" spans="1:7" s="226" customFormat="1">
      <c r="A6872" s="240"/>
      <c r="B6872" s="265"/>
      <c r="C6872" s="240"/>
      <c r="D6872" s="240"/>
      <c r="E6872" s="241"/>
      <c r="F6872" s="265"/>
      <c r="G6872" s="265"/>
    </row>
    <row r="6873" spans="1:7" s="226" customFormat="1">
      <c r="A6873" s="240"/>
      <c r="B6873" s="265"/>
      <c r="C6873" s="240"/>
      <c r="D6873" s="240"/>
      <c r="E6873" s="241"/>
      <c r="F6873" s="265"/>
      <c r="G6873" s="265"/>
    </row>
    <row r="6874" spans="1:7" s="226" customFormat="1">
      <c r="A6874" s="240"/>
      <c r="B6874" s="265"/>
      <c r="C6874" s="240"/>
      <c r="D6874" s="240"/>
      <c r="E6874" s="241"/>
      <c r="F6874" s="265"/>
      <c r="G6874" s="265"/>
    </row>
    <row r="6875" spans="1:7" s="226" customFormat="1">
      <c r="A6875" s="240"/>
      <c r="B6875" s="265"/>
      <c r="C6875" s="240"/>
      <c r="D6875" s="240"/>
      <c r="E6875" s="241"/>
      <c r="F6875" s="265"/>
      <c r="G6875" s="265"/>
    </row>
    <row r="6876" spans="1:7" s="226" customFormat="1">
      <c r="A6876" s="240"/>
      <c r="B6876" s="265"/>
      <c r="C6876" s="240"/>
      <c r="D6876" s="240"/>
      <c r="E6876" s="241"/>
      <c r="F6876" s="265"/>
      <c r="G6876" s="265"/>
    </row>
    <row r="6877" spans="1:7" s="226" customFormat="1">
      <c r="A6877" s="240"/>
      <c r="B6877" s="265"/>
      <c r="C6877" s="240"/>
      <c r="D6877" s="240"/>
      <c r="E6877" s="241"/>
      <c r="F6877" s="265"/>
      <c r="G6877" s="265"/>
    </row>
    <row r="6878" spans="1:7" s="226" customFormat="1">
      <c r="A6878" s="240"/>
      <c r="B6878" s="265"/>
      <c r="C6878" s="240"/>
      <c r="D6878" s="240"/>
      <c r="E6878" s="241"/>
      <c r="F6878" s="265"/>
      <c r="G6878" s="265"/>
    </row>
    <row r="6879" spans="1:7" s="226" customFormat="1">
      <c r="A6879" s="240"/>
      <c r="B6879" s="265"/>
      <c r="C6879" s="240"/>
      <c r="D6879" s="240"/>
      <c r="E6879" s="241"/>
      <c r="F6879" s="265"/>
      <c r="G6879" s="265"/>
    </row>
    <row r="6880" spans="1:7" s="226" customFormat="1">
      <c r="A6880" s="240"/>
      <c r="B6880" s="265"/>
      <c r="C6880" s="240"/>
      <c r="D6880" s="240"/>
      <c r="E6880" s="241"/>
      <c r="F6880" s="265"/>
      <c r="G6880" s="265"/>
    </row>
    <row r="6881" spans="1:7" s="226" customFormat="1">
      <c r="A6881" s="240"/>
      <c r="B6881" s="265"/>
      <c r="C6881" s="240"/>
      <c r="D6881" s="240"/>
      <c r="E6881" s="241"/>
      <c r="F6881" s="265"/>
      <c r="G6881" s="265"/>
    </row>
    <row r="6882" spans="1:7" s="226" customFormat="1">
      <c r="A6882" s="240"/>
      <c r="B6882" s="265"/>
      <c r="C6882" s="240"/>
      <c r="D6882" s="240"/>
      <c r="E6882" s="241"/>
      <c r="F6882" s="265"/>
      <c r="G6882" s="265"/>
    </row>
    <row r="6883" spans="1:7" s="226" customFormat="1">
      <c r="A6883" s="240"/>
      <c r="B6883" s="265"/>
      <c r="C6883" s="240"/>
      <c r="D6883" s="240"/>
      <c r="E6883" s="241"/>
      <c r="F6883" s="265"/>
      <c r="G6883" s="265"/>
    </row>
    <row r="6884" spans="1:7" s="226" customFormat="1">
      <c r="A6884" s="240"/>
      <c r="B6884" s="265"/>
      <c r="C6884" s="240"/>
      <c r="D6884" s="240"/>
      <c r="E6884" s="241"/>
      <c r="F6884" s="265"/>
      <c r="G6884" s="265"/>
    </row>
    <row r="6885" spans="1:7" s="226" customFormat="1">
      <c r="A6885" s="240"/>
      <c r="B6885" s="265"/>
      <c r="C6885" s="240"/>
      <c r="D6885" s="240"/>
      <c r="E6885" s="241"/>
      <c r="F6885" s="265"/>
      <c r="G6885" s="265"/>
    </row>
    <row r="6886" spans="1:7" s="226" customFormat="1">
      <c r="A6886" s="240"/>
      <c r="B6886" s="265"/>
      <c r="C6886" s="240"/>
      <c r="D6886" s="240"/>
      <c r="E6886" s="241"/>
      <c r="F6886" s="265"/>
      <c r="G6886" s="265"/>
    </row>
    <row r="6887" spans="1:7" s="226" customFormat="1">
      <c r="A6887" s="240"/>
      <c r="B6887" s="265"/>
      <c r="C6887" s="240"/>
      <c r="D6887" s="240"/>
      <c r="E6887" s="241"/>
      <c r="F6887" s="265"/>
      <c r="G6887" s="265"/>
    </row>
    <row r="6888" spans="1:7" s="226" customFormat="1">
      <c r="A6888" s="240"/>
      <c r="B6888" s="265"/>
      <c r="C6888" s="240"/>
      <c r="D6888" s="240"/>
      <c r="E6888" s="241"/>
      <c r="F6888" s="265"/>
      <c r="G6888" s="265"/>
    </row>
    <row r="6889" spans="1:7" s="226" customFormat="1">
      <c r="A6889" s="240"/>
      <c r="B6889" s="265"/>
      <c r="C6889" s="240"/>
      <c r="D6889" s="240"/>
      <c r="E6889" s="241"/>
      <c r="F6889" s="265"/>
      <c r="G6889" s="265"/>
    </row>
    <row r="6890" spans="1:7" s="226" customFormat="1">
      <c r="A6890" s="240"/>
      <c r="B6890" s="265"/>
      <c r="C6890" s="240"/>
      <c r="D6890" s="240"/>
      <c r="E6890" s="241"/>
      <c r="F6890" s="265"/>
      <c r="G6890" s="265"/>
    </row>
    <row r="6891" spans="1:7" s="226" customFormat="1">
      <c r="A6891" s="240"/>
      <c r="B6891" s="265"/>
      <c r="C6891" s="240"/>
      <c r="D6891" s="240"/>
      <c r="E6891" s="241"/>
      <c r="F6891" s="265"/>
      <c r="G6891" s="265"/>
    </row>
    <row r="6892" spans="1:7" s="226" customFormat="1">
      <c r="A6892" s="240"/>
      <c r="B6892" s="265"/>
      <c r="C6892" s="240"/>
      <c r="D6892" s="240"/>
      <c r="E6892" s="241"/>
      <c r="F6892" s="265"/>
      <c r="G6892" s="265"/>
    </row>
    <row r="6893" spans="1:7" s="226" customFormat="1">
      <c r="A6893" s="240"/>
      <c r="B6893" s="265"/>
      <c r="C6893" s="240"/>
      <c r="D6893" s="240"/>
      <c r="E6893" s="241"/>
      <c r="F6893" s="265"/>
      <c r="G6893" s="265"/>
    </row>
    <row r="6894" spans="1:7" s="226" customFormat="1">
      <c r="A6894" s="240"/>
      <c r="B6894" s="265"/>
      <c r="C6894" s="240"/>
      <c r="D6894" s="240"/>
      <c r="E6894" s="241"/>
      <c r="F6894" s="265"/>
      <c r="G6894" s="265"/>
    </row>
    <row r="6895" spans="1:7" s="226" customFormat="1">
      <c r="A6895" s="240"/>
      <c r="B6895" s="265"/>
      <c r="C6895" s="240"/>
      <c r="D6895" s="240"/>
      <c r="E6895" s="241"/>
      <c r="F6895" s="265"/>
      <c r="G6895" s="265"/>
    </row>
    <row r="6896" spans="1:7" s="226" customFormat="1">
      <c r="A6896" s="240"/>
      <c r="B6896" s="265"/>
      <c r="C6896" s="240"/>
      <c r="D6896" s="240"/>
      <c r="E6896" s="241"/>
      <c r="F6896" s="265"/>
      <c r="G6896" s="265"/>
    </row>
    <row r="6897" spans="1:7" s="226" customFormat="1">
      <c r="A6897" s="240"/>
      <c r="B6897" s="265"/>
      <c r="C6897" s="240"/>
      <c r="D6897" s="240"/>
      <c r="E6897" s="241"/>
      <c r="F6897" s="265"/>
      <c r="G6897" s="265"/>
    </row>
    <row r="6898" spans="1:7" s="226" customFormat="1">
      <c r="A6898" s="240"/>
      <c r="B6898" s="265"/>
      <c r="C6898" s="240"/>
      <c r="D6898" s="240"/>
      <c r="E6898" s="241"/>
      <c r="F6898" s="265"/>
      <c r="G6898" s="265"/>
    </row>
    <row r="6899" spans="1:7" s="226" customFormat="1">
      <c r="A6899" s="240"/>
      <c r="B6899" s="265"/>
      <c r="C6899" s="240"/>
      <c r="D6899" s="240"/>
      <c r="E6899" s="241"/>
      <c r="F6899" s="265"/>
      <c r="G6899" s="265"/>
    </row>
    <row r="6900" spans="1:7" s="226" customFormat="1">
      <c r="A6900" s="240"/>
      <c r="B6900" s="265"/>
      <c r="C6900" s="240"/>
      <c r="D6900" s="240"/>
      <c r="E6900" s="241"/>
      <c r="F6900" s="265"/>
      <c r="G6900" s="265"/>
    </row>
    <row r="6901" spans="1:7" s="226" customFormat="1">
      <c r="A6901" s="240"/>
      <c r="B6901" s="265"/>
      <c r="C6901" s="240"/>
      <c r="D6901" s="240"/>
      <c r="E6901" s="241"/>
      <c r="F6901" s="265"/>
      <c r="G6901" s="265"/>
    </row>
    <row r="6902" spans="1:7" s="226" customFormat="1">
      <c r="A6902" s="240"/>
      <c r="B6902" s="265"/>
      <c r="C6902" s="240"/>
      <c r="D6902" s="240"/>
      <c r="E6902" s="241"/>
      <c r="F6902" s="265"/>
      <c r="G6902" s="265"/>
    </row>
    <row r="6903" spans="1:7" s="226" customFormat="1">
      <c r="A6903" s="240"/>
      <c r="B6903" s="265"/>
      <c r="C6903" s="240"/>
      <c r="D6903" s="240"/>
      <c r="E6903" s="241"/>
      <c r="F6903" s="265"/>
      <c r="G6903" s="265"/>
    </row>
    <row r="6904" spans="1:7" s="226" customFormat="1">
      <c r="A6904" s="240"/>
      <c r="B6904" s="265"/>
      <c r="C6904" s="240"/>
      <c r="D6904" s="240"/>
      <c r="E6904" s="241"/>
      <c r="F6904" s="265"/>
      <c r="G6904" s="265"/>
    </row>
    <row r="6905" spans="1:7" s="226" customFormat="1">
      <c r="A6905" s="240"/>
      <c r="B6905" s="265"/>
      <c r="C6905" s="240"/>
      <c r="D6905" s="240"/>
      <c r="E6905" s="241"/>
      <c r="F6905" s="265"/>
      <c r="G6905" s="265"/>
    </row>
    <row r="6906" spans="1:7" s="226" customFormat="1">
      <c r="A6906" s="240"/>
      <c r="B6906" s="265"/>
      <c r="C6906" s="240"/>
      <c r="D6906" s="240"/>
      <c r="E6906" s="241"/>
      <c r="F6906" s="265"/>
      <c r="G6906" s="265"/>
    </row>
    <row r="6907" spans="1:7" s="226" customFormat="1">
      <c r="A6907" s="240"/>
      <c r="B6907" s="265"/>
      <c r="C6907" s="240"/>
      <c r="D6907" s="240"/>
      <c r="E6907" s="241"/>
      <c r="F6907" s="265"/>
      <c r="G6907" s="265"/>
    </row>
    <row r="6908" spans="1:7" s="226" customFormat="1">
      <c r="A6908" s="240"/>
      <c r="B6908" s="265"/>
      <c r="C6908" s="240"/>
      <c r="D6908" s="240"/>
      <c r="E6908" s="241"/>
      <c r="F6908" s="265"/>
      <c r="G6908" s="265"/>
    </row>
    <row r="6909" spans="1:7" s="226" customFormat="1">
      <c r="A6909" s="240"/>
      <c r="B6909" s="265"/>
      <c r="C6909" s="240"/>
      <c r="D6909" s="240"/>
      <c r="E6909" s="241"/>
      <c r="F6909" s="265"/>
      <c r="G6909" s="265"/>
    </row>
    <row r="6910" spans="1:7" s="226" customFormat="1">
      <c r="A6910" s="240"/>
      <c r="B6910" s="265"/>
      <c r="C6910" s="240"/>
      <c r="D6910" s="240"/>
      <c r="E6910" s="241"/>
      <c r="F6910" s="265"/>
      <c r="G6910" s="265"/>
    </row>
    <row r="6911" spans="1:7" s="226" customFormat="1">
      <c r="A6911" s="240"/>
      <c r="B6911" s="265"/>
      <c r="C6911" s="240"/>
      <c r="D6911" s="240"/>
      <c r="E6911" s="241"/>
      <c r="F6911" s="265"/>
      <c r="G6911" s="265"/>
    </row>
    <row r="6912" spans="1:7" s="226" customFormat="1">
      <c r="A6912" s="240"/>
      <c r="B6912" s="265"/>
      <c r="C6912" s="240"/>
      <c r="D6912" s="240"/>
      <c r="E6912" s="241"/>
      <c r="F6912" s="265"/>
      <c r="G6912" s="265"/>
    </row>
    <row r="6913" spans="1:7" s="226" customFormat="1">
      <c r="A6913" s="240"/>
      <c r="B6913" s="265"/>
      <c r="C6913" s="240"/>
      <c r="D6913" s="240"/>
      <c r="E6913" s="241"/>
      <c r="F6913" s="265"/>
      <c r="G6913" s="265"/>
    </row>
    <row r="6914" spans="1:7" s="226" customFormat="1">
      <c r="A6914" s="240"/>
      <c r="B6914" s="265"/>
      <c r="C6914" s="240"/>
      <c r="D6914" s="240"/>
      <c r="E6914" s="241"/>
      <c r="F6914" s="265"/>
      <c r="G6914" s="265"/>
    </row>
    <row r="6915" spans="1:7" s="226" customFormat="1">
      <c r="A6915" s="240"/>
      <c r="B6915" s="265"/>
      <c r="C6915" s="240"/>
      <c r="D6915" s="240"/>
      <c r="E6915" s="241"/>
      <c r="F6915" s="265"/>
      <c r="G6915" s="265"/>
    </row>
    <row r="6916" spans="1:7" s="226" customFormat="1">
      <c r="A6916" s="240"/>
      <c r="B6916" s="265"/>
      <c r="C6916" s="240"/>
      <c r="D6916" s="240"/>
      <c r="E6916" s="241"/>
      <c r="F6916" s="265"/>
      <c r="G6916" s="265"/>
    </row>
    <row r="6917" spans="1:7" s="226" customFormat="1">
      <c r="A6917" s="240"/>
      <c r="B6917" s="265"/>
      <c r="C6917" s="240"/>
      <c r="D6917" s="240"/>
      <c r="E6917" s="241"/>
      <c r="F6917" s="265"/>
      <c r="G6917" s="265"/>
    </row>
    <row r="6918" spans="1:7" s="226" customFormat="1">
      <c r="A6918" s="240"/>
      <c r="B6918" s="265"/>
      <c r="C6918" s="240"/>
      <c r="D6918" s="240"/>
      <c r="E6918" s="241"/>
      <c r="F6918" s="265"/>
      <c r="G6918" s="265"/>
    </row>
    <row r="6919" spans="1:7" s="226" customFormat="1">
      <c r="A6919" s="240"/>
      <c r="B6919" s="265"/>
      <c r="C6919" s="240"/>
      <c r="D6919" s="240"/>
      <c r="E6919" s="241"/>
      <c r="F6919" s="265"/>
      <c r="G6919" s="265"/>
    </row>
    <row r="6920" spans="1:7" s="226" customFormat="1">
      <c r="A6920" s="240"/>
      <c r="B6920" s="265"/>
      <c r="C6920" s="240"/>
      <c r="D6920" s="240"/>
      <c r="E6920" s="241"/>
      <c r="F6920" s="265"/>
      <c r="G6920" s="265"/>
    </row>
    <row r="6921" spans="1:7" s="226" customFormat="1">
      <c r="A6921" s="240"/>
      <c r="B6921" s="265"/>
      <c r="C6921" s="240"/>
      <c r="D6921" s="240"/>
      <c r="E6921" s="241"/>
      <c r="F6921" s="265"/>
      <c r="G6921" s="265"/>
    </row>
    <row r="6922" spans="1:7" s="226" customFormat="1">
      <c r="A6922" s="240"/>
      <c r="B6922" s="265"/>
      <c r="C6922" s="240"/>
      <c r="D6922" s="240"/>
      <c r="E6922" s="241"/>
      <c r="F6922" s="265"/>
      <c r="G6922" s="265"/>
    </row>
    <row r="6923" spans="1:7" s="226" customFormat="1">
      <c r="A6923" s="240"/>
      <c r="B6923" s="265"/>
      <c r="C6923" s="240"/>
      <c r="D6923" s="240"/>
      <c r="E6923" s="241"/>
      <c r="F6923" s="265"/>
      <c r="G6923" s="265"/>
    </row>
    <row r="6924" spans="1:7" s="226" customFormat="1">
      <c r="A6924" s="240"/>
      <c r="B6924" s="265"/>
      <c r="C6924" s="240"/>
      <c r="D6924" s="240"/>
      <c r="E6924" s="241"/>
      <c r="F6924" s="265"/>
      <c r="G6924" s="265"/>
    </row>
    <row r="6925" spans="1:7" s="226" customFormat="1">
      <c r="A6925" s="240"/>
      <c r="B6925" s="265"/>
      <c r="C6925" s="240"/>
      <c r="D6925" s="240"/>
      <c r="E6925" s="241"/>
      <c r="F6925" s="265"/>
      <c r="G6925" s="265"/>
    </row>
    <row r="6926" spans="1:7" s="226" customFormat="1">
      <c r="A6926" s="240"/>
      <c r="B6926" s="265"/>
      <c r="C6926" s="240"/>
      <c r="D6926" s="240"/>
      <c r="E6926" s="241"/>
      <c r="F6926" s="265"/>
      <c r="G6926" s="265"/>
    </row>
    <row r="6927" spans="1:7" s="226" customFormat="1">
      <c r="A6927" s="240"/>
      <c r="B6927" s="265"/>
      <c r="C6927" s="240"/>
      <c r="D6927" s="240"/>
      <c r="E6927" s="241"/>
      <c r="F6927" s="265"/>
      <c r="G6927" s="265"/>
    </row>
    <row r="6928" spans="1:7" s="226" customFormat="1">
      <c r="A6928" s="240"/>
      <c r="B6928" s="265"/>
      <c r="C6928" s="240"/>
      <c r="D6928" s="240"/>
      <c r="E6928" s="241"/>
      <c r="F6928" s="265"/>
      <c r="G6928" s="265"/>
    </row>
    <row r="6929" spans="1:7" s="226" customFormat="1">
      <c r="A6929" s="240"/>
      <c r="B6929" s="265"/>
      <c r="C6929" s="240"/>
      <c r="D6929" s="240"/>
      <c r="E6929" s="241"/>
      <c r="F6929" s="265"/>
      <c r="G6929" s="265"/>
    </row>
    <row r="6930" spans="1:7" s="226" customFormat="1">
      <c r="A6930" s="240"/>
      <c r="B6930" s="265"/>
      <c r="C6930" s="240"/>
      <c r="D6930" s="240"/>
      <c r="E6930" s="241"/>
      <c r="F6930" s="265"/>
      <c r="G6930" s="265"/>
    </row>
    <row r="6931" spans="1:7" s="226" customFormat="1">
      <c r="A6931" s="240"/>
      <c r="B6931" s="265"/>
      <c r="C6931" s="240"/>
      <c r="D6931" s="240"/>
      <c r="E6931" s="241"/>
      <c r="F6931" s="265"/>
      <c r="G6931" s="265"/>
    </row>
    <row r="6932" spans="1:7" s="226" customFormat="1">
      <c r="A6932" s="240"/>
      <c r="B6932" s="265"/>
      <c r="C6932" s="240"/>
      <c r="D6932" s="240"/>
      <c r="E6932" s="241"/>
      <c r="F6932" s="265"/>
      <c r="G6932" s="265"/>
    </row>
    <row r="6933" spans="1:7" s="226" customFormat="1">
      <c r="A6933" s="240"/>
      <c r="B6933" s="265"/>
      <c r="C6933" s="240"/>
      <c r="D6933" s="240"/>
      <c r="E6933" s="241"/>
      <c r="F6933" s="265"/>
      <c r="G6933" s="265"/>
    </row>
    <row r="6934" spans="1:7" s="226" customFormat="1">
      <c r="A6934" s="240"/>
      <c r="B6934" s="265"/>
      <c r="C6934" s="240"/>
      <c r="D6934" s="240"/>
      <c r="E6934" s="241"/>
      <c r="F6934" s="265"/>
      <c r="G6934" s="265"/>
    </row>
    <row r="6935" spans="1:7" s="226" customFormat="1">
      <c r="A6935" s="240"/>
      <c r="B6935" s="265"/>
      <c r="C6935" s="240"/>
      <c r="D6935" s="240"/>
      <c r="E6935" s="241"/>
      <c r="F6935" s="265"/>
      <c r="G6935" s="265"/>
    </row>
    <row r="6936" spans="1:7" s="226" customFormat="1">
      <c r="A6936" s="240"/>
      <c r="B6936" s="265"/>
      <c r="C6936" s="240"/>
      <c r="D6936" s="240"/>
      <c r="E6936" s="241"/>
      <c r="F6936" s="265"/>
      <c r="G6936" s="265"/>
    </row>
    <row r="6937" spans="1:7" s="226" customFormat="1">
      <c r="A6937" s="240"/>
      <c r="B6937" s="265"/>
      <c r="C6937" s="240"/>
      <c r="D6937" s="240"/>
      <c r="E6937" s="241"/>
      <c r="F6937" s="265"/>
      <c r="G6937" s="265"/>
    </row>
    <row r="6938" spans="1:7" s="226" customFormat="1">
      <c r="A6938" s="240"/>
      <c r="B6938" s="265"/>
      <c r="C6938" s="240"/>
      <c r="D6938" s="240"/>
      <c r="E6938" s="241"/>
      <c r="F6938" s="265"/>
      <c r="G6938" s="265"/>
    </row>
    <row r="6939" spans="1:7" s="226" customFormat="1">
      <c r="A6939" s="240"/>
      <c r="B6939" s="265"/>
      <c r="C6939" s="240"/>
      <c r="D6939" s="240"/>
      <c r="E6939" s="241"/>
      <c r="F6939" s="265"/>
      <c r="G6939" s="265"/>
    </row>
    <row r="6940" spans="1:7" s="226" customFormat="1">
      <c r="A6940" s="240"/>
      <c r="B6940" s="265"/>
      <c r="C6940" s="240"/>
      <c r="D6940" s="240"/>
      <c r="E6940" s="241"/>
      <c r="F6940" s="265"/>
      <c r="G6940" s="265"/>
    </row>
    <row r="6941" spans="1:7" s="226" customFormat="1">
      <c r="A6941" s="240"/>
      <c r="B6941" s="265"/>
      <c r="C6941" s="240"/>
      <c r="D6941" s="240"/>
      <c r="E6941" s="241"/>
      <c r="F6941" s="265"/>
      <c r="G6941" s="265"/>
    </row>
    <row r="6942" spans="1:7" s="226" customFormat="1">
      <c r="A6942" s="240"/>
      <c r="B6942" s="265"/>
      <c r="C6942" s="240"/>
      <c r="D6942" s="240"/>
      <c r="E6942" s="241"/>
      <c r="F6942" s="265"/>
      <c r="G6942" s="265"/>
    </row>
    <row r="6943" spans="1:7" s="226" customFormat="1">
      <c r="A6943" s="240"/>
      <c r="B6943" s="265"/>
      <c r="C6943" s="240"/>
      <c r="D6943" s="240"/>
      <c r="E6943" s="241"/>
      <c r="F6943" s="265"/>
      <c r="G6943" s="265"/>
    </row>
    <row r="6944" spans="1:7" s="226" customFormat="1">
      <c r="A6944" s="240"/>
      <c r="B6944" s="265"/>
      <c r="C6944" s="240"/>
      <c r="D6944" s="240"/>
      <c r="E6944" s="241"/>
      <c r="F6944" s="265"/>
      <c r="G6944" s="265"/>
    </row>
    <row r="6945" spans="1:7" s="226" customFormat="1">
      <c r="A6945" s="240"/>
      <c r="B6945" s="265"/>
      <c r="C6945" s="240"/>
      <c r="D6945" s="240"/>
      <c r="E6945" s="241"/>
      <c r="F6945" s="265"/>
      <c r="G6945" s="265"/>
    </row>
    <row r="6946" spans="1:7" s="226" customFormat="1">
      <c r="A6946" s="240"/>
      <c r="B6946" s="265"/>
      <c r="C6946" s="240"/>
      <c r="D6946" s="240"/>
      <c r="E6946" s="241"/>
      <c r="F6946" s="265"/>
      <c r="G6946" s="265"/>
    </row>
    <row r="6947" spans="1:7" s="226" customFormat="1">
      <c r="A6947" s="240"/>
      <c r="B6947" s="265"/>
      <c r="C6947" s="240"/>
      <c r="D6947" s="240"/>
      <c r="E6947" s="241"/>
      <c r="F6947" s="265"/>
      <c r="G6947" s="265"/>
    </row>
    <row r="6948" spans="1:7" s="226" customFormat="1">
      <c r="A6948" s="240"/>
      <c r="B6948" s="265"/>
      <c r="C6948" s="240"/>
      <c r="D6948" s="240"/>
      <c r="E6948" s="241"/>
      <c r="F6948" s="265"/>
      <c r="G6948" s="265"/>
    </row>
    <row r="6949" spans="1:7" s="226" customFormat="1">
      <c r="A6949" s="240"/>
      <c r="B6949" s="265"/>
      <c r="C6949" s="240"/>
      <c r="D6949" s="240"/>
      <c r="E6949" s="241"/>
      <c r="F6949" s="265"/>
      <c r="G6949" s="265"/>
    </row>
    <row r="6950" spans="1:7" s="226" customFormat="1">
      <c r="A6950" s="240"/>
      <c r="B6950" s="265"/>
      <c r="C6950" s="240"/>
      <c r="D6950" s="240"/>
      <c r="E6950" s="241"/>
      <c r="F6950" s="265"/>
      <c r="G6950" s="265"/>
    </row>
    <row r="6951" spans="1:7" s="226" customFormat="1">
      <c r="A6951" s="240"/>
      <c r="B6951" s="265"/>
      <c r="C6951" s="240"/>
      <c r="D6951" s="240"/>
      <c r="E6951" s="241"/>
      <c r="F6951" s="265"/>
      <c r="G6951" s="265"/>
    </row>
    <row r="6952" spans="1:7" s="226" customFormat="1">
      <c r="A6952" s="240"/>
      <c r="B6952" s="265"/>
      <c r="C6952" s="240"/>
      <c r="D6952" s="240"/>
      <c r="E6952" s="241"/>
      <c r="F6952" s="265"/>
      <c r="G6952" s="265"/>
    </row>
    <row r="6953" spans="1:7" s="226" customFormat="1">
      <c r="A6953" s="240"/>
      <c r="B6953" s="265"/>
      <c r="C6953" s="240"/>
      <c r="D6953" s="240"/>
      <c r="E6953" s="241"/>
      <c r="F6953" s="265"/>
      <c r="G6953" s="265"/>
    </row>
    <row r="6954" spans="1:7" s="226" customFormat="1">
      <c r="A6954" s="240"/>
      <c r="B6954" s="265"/>
      <c r="C6954" s="240"/>
      <c r="D6954" s="240"/>
      <c r="E6954" s="241"/>
      <c r="F6954" s="265"/>
      <c r="G6954" s="265"/>
    </row>
    <row r="6955" spans="1:7" s="226" customFormat="1">
      <c r="A6955" s="240"/>
      <c r="B6955" s="265"/>
      <c r="C6955" s="240"/>
      <c r="D6955" s="240"/>
      <c r="E6955" s="241"/>
      <c r="F6955" s="265"/>
      <c r="G6955" s="265"/>
    </row>
    <row r="6956" spans="1:7" s="226" customFormat="1">
      <c r="A6956" s="240"/>
      <c r="B6956" s="265"/>
      <c r="C6956" s="240"/>
      <c r="D6956" s="240"/>
      <c r="E6956" s="241"/>
      <c r="F6956" s="265"/>
      <c r="G6956" s="265"/>
    </row>
    <row r="6957" spans="1:7" s="226" customFormat="1">
      <c r="A6957" s="240"/>
      <c r="B6957" s="265"/>
      <c r="C6957" s="240"/>
      <c r="D6957" s="240"/>
      <c r="E6957" s="241"/>
      <c r="F6957" s="265"/>
      <c r="G6957" s="265"/>
    </row>
    <row r="6958" spans="1:7" s="226" customFormat="1">
      <c r="A6958" s="240"/>
      <c r="B6958" s="265"/>
      <c r="C6958" s="240"/>
      <c r="D6958" s="240"/>
      <c r="E6958" s="241"/>
      <c r="F6958" s="265"/>
      <c r="G6958" s="265"/>
    </row>
    <row r="6959" spans="1:7" s="226" customFormat="1">
      <c r="A6959" s="240"/>
      <c r="B6959" s="265"/>
      <c r="C6959" s="240"/>
      <c r="D6959" s="240"/>
      <c r="E6959" s="241"/>
      <c r="F6959" s="265"/>
      <c r="G6959" s="265"/>
    </row>
    <row r="6960" spans="1:7" s="226" customFormat="1">
      <c r="A6960" s="240"/>
      <c r="B6960" s="265"/>
      <c r="C6960" s="240"/>
      <c r="D6960" s="240"/>
      <c r="E6960" s="241"/>
      <c r="F6960" s="265"/>
      <c r="G6960" s="265"/>
    </row>
    <row r="6961" spans="1:7" s="226" customFormat="1">
      <c r="A6961" s="240"/>
      <c r="B6961" s="265"/>
      <c r="C6961" s="240"/>
      <c r="D6961" s="240"/>
      <c r="E6961" s="241"/>
      <c r="F6961" s="265"/>
      <c r="G6961" s="265"/>
    </row>
    <row r="6962" spans="1:7" s="226" customFormat="1">
      <c r="A6962" s="240"/>
      <c r="B6962" s="265"/>
      <c r="C6962" s="240"/>
      <c r="D6962" s="240"/>
      <c r="E6962" s="241"/>
      <c r="F6962" s="265"/>
      <c r="G6962" s="265"/>
    </row>
    <row r="6963" spans="1:7" s="226" customFormat="1">
      <c r="A6963" s="240"/>
      <c r="B6963" s="265"/>
      <c r="C6963" s="240"/>
      <c r="D6963" s="240"/>
      <c r="E6963" s="241"/>
      <c r="F6963" s="265"/>
      <c r="G6963" s="265"/>
    </row>
    <row r="6964" spans="1:7" s="226" customFormat="1">
      <c r="A6964" s="240"/>
      <c r="B6964" s="265"/>
      <c r="C6964" s="240"/>
      <c r="D6964" s="240"/>
      <c r="E6964" s="241"/>
      <c r="F6964" s="265"/>
      <c r="G6964" s="265"/>
    </row>
    <row r="6965" spans="1:7" s="226" customFormat="1">
      <c r="A6965" s="240"/>
      <c r="B6965" s="265"/>
      <c r="C6965" s="240"/>
      <c r="D6965" s="240"/>
      <c r="E6965" s="241"/>
      <c r="F6965" s="265"/>
      <c r="G6965" s="265"/>
    </row>
    <row r="6966" spans="1:7" s="226" customFormat="1">
      <c r="A6966" s="240"/>
      <c r="B6966" s="265"/>
      <c r="C6966" s="240"/>
      <c r="D6966" s="240"/>
      <c r="E6966" s="241"/>
      <c r="F6966" s="265"/>
      <c r="G6966" s="265"/>
    </row>
    <row r="6967" spans="1:7" s="226" customFormat="1">
      <c r="A6967" s="240"/>
      <c r="B6967" s="265"/>
      <c r="C6967" s="240"/>
      <c r="D6967" s="240"/>
      <c r="E6967" s="241"/>
      <c r="F6967" s="265"/>
      <c r="G6967" s="265"/>
    </row>
    <row r="6968" spans="1:7" s="226" customFormat="1">
      <c r="A6968" s="240"/>
      <c r="B6968" s="265"/>
      <c r="C6968" s="240"/>
      <c r="D6968" s="240"/>
      <c r="E6968" s="241"/>
      <c r="F6968" s="265"/>
      <c r="G6968" s="265"/>
    </row>
    <row r="6969" spans="1:7" s="226" customFormat="1">
      <c r="A6969" s="240"/>
      <c r="B6969" s="265"/>
      <c r="C6969" s="240"/>
      <c r="D6969" s="240"/>
      <c r="E6969" s="241"/>
      <c r="F6969" s="265"/>
      <c r="G6969" s="265"/>
    </row>
    <row r="6970" spans="1:7" s="226" customFormat="1">
      <c r="A6970" s="240"/>
      <c r="B6970" s="265"/>
      <c r="C6970" s="240"/>
      <c r="D6970" s="240"/>
      <c r="E6970" s="241"/>
      <c r="F6970" s="265"/>
      <c r="G6970" s="265"/>
    </row>
    <row r="6971" spans="1:7" s="226" customFormat="1">
      <c r="A6971" s="240"/>
      <c r="B6971" s="265"/>
      <c r="C6971" s="240"/>
      <c r="D6971" s="240"/>
      <c r="E6971" s="241"/>
      <c r="F6971" s="265"/>
      <c r="G6971" s="265"/>
    </row>
    <row r="6972" spans="1:7" s="226" customFormat="1">
      <c r="A6972" s="240"/>
      <c r="B6972" s="265"/>
      <c r="C6972" s="240"/>
      <c r="D6972" s="240"/>
      <c r="E6972" s="241"/>
      <c r="F6972" s="265"/>
      <c r="G6972" s="265"/>
    </row>
    <row r="6973" spans="1:7" s="226" customFormat="1">
      <c r="A6973" s="240"/>
      <c r="B6973" s="265"/>
      <c r="C6973" s="240"/>
      <c r="D6973" s="240"/>
      <c r="E6973" s="241"/>
      <c r="F6973" s="265"/>
      <c r="G6973" s="265"/>
    </row>
    <row r="6974" spans="1:7" s="226" customFormat="1">
      <c r="A6974" s="240"/>
      <c r="B6974" s="265"/>
      <c r="C6974" s="240"/>
      <c r="D6974" s="240"/>
      <c r="E6974" s="241"/>
      <c r="F6974" s="265"/>
      <c r="G6974" s="265"/>
    </row>
    <row r="6975" spans="1:7" s="226" customFormat="1">
      <c r="A6975" s="240"/>
      <c r="B6975" s="265"/>
      <c r="C6975" s="240"/>
      <c r="D6975" s="240"/>
      <c r="E6975" s="241"/>
      <c r="F6975" s="265"/>
      <c r="G6975" s="265"/>
    </row>
    <row r="6976" spans="1:7" s="226" customFormat="1">
      <c r="A6976" s="240"/>
      <c r="B6976" s="265"/>
      <c r="C6976" s="240"/>
      <c r="D6976" s="240"/>
      <c r="E6976" s="241"/>
      <c r="F6976" s="265"/>
      <c r="G6976" s="265"/>
    </row>
    <row r="6977" spans="1:7" s="226" customFormat="1">
      <c r="A6977" s="240"/>
      <c r="B6977" s="265"/>
      <c r="C6977" s="240"/>
      <c r="D6977" s="240"/>
      <c r="E6977" s="241"/>
      <c r="F6977" s="265"/>
      <c r="G6977" s="265"/>
    </row>
    <row r="6978" spans="1:7" s="226" customFormat="1">
      <c r="A6978" s="240"/>
      <c r="B6978" s="265"/>
      <c r="C6978" s="240"/>
      <c r="D6978" s="240"/>
      <c r="E6978" s="241"/>
      <c r="F6978" s="265"/>
      <c r="G6978" s="265"/>
    </row>
    <row r="6979" spans="1:7" s="226" customFormat="1">
      <c r="A6979" s="240"/>
      <c r="B6979" s="265"/>
      <c r="C6979" s="240"/>
      <c r="D6979" s="240"/>
      <c r="E6979" s="241"/>
      <c r="F6979" s="265"/>
      <c r="G6979" s="265"/>
    </row>
    <row r="6980" spans="1:7" s="226" customFormat="1">
      <c r="A6980" s="240"/>
      <c r="B6980" s="265"/>
      <c r="C6980" s="240"/>
      <c r="D6980" s="240"/>
      <c r="E6980" s="241"/>
      <c r="F6980" s="265"/>
      <c r="G6980" s="265"/>
    </row>
    <row r="6981" spans="1:7" s="226" customFormat="1">
      <c r="A6981" s="240"/>
      <c r="B6981" s="265"/>
      <c r="C6981" s="240"/>
      <c r="D6981" s="240"/>
      <c r="E6981" s="241"/>
      <c r="F6981" s="265"/>
      <c r="G6981" s="265"/>
    </row>
    <row r="6982" spans="1:7" s="226" customFormat="1">
      <c r="A6982" s="240"/>
      <c r="B6982" s="265"/>
      <c r="C6982" s="240"/>
      <c r="D6982" s="240"/>
      <c r="E6982" s="241"/>
      <c r="F6982" s="265"/>
      <c r="G6982" s="265"/>
    </row>
    <row r="6983" spans="1:7" s="226" customFormat="1">
      <c r="A6983" s="240"/>
      <c r="B6983" s="265"/>
      <c r="C6983" s="240"/>
      <c r="D6983" s="240"/>
      <c r="E6983" s="241"/>
      <c r="F6983" s="265"/>
      <c r="G6983" s="265"/>
    </row>
    <row r="6984" spans="1:7" s="226" customFormat="1">
      <c r="A6984" s="240"/>
      <c r="B6984" s="265"/>
      <c r="C6984" s="240"/>
      <c r="D6984" s="240"/>
      <c r="E6984" s="241"/>
      <c r="F6984" s="265"/>
      <c r="G6984" s="265"/>
    </row>
    <row r="6985" spans="1:7" s="226" customFormat="1">
      <c r="A6985" s="240"/>
      <c r="B6985" s="265"/>
      <c r="C6985" s="240"/>
      <c r="D6985" s="240"/>
      <c r="E6985" s="241"/>
      <c r="F6985" s="265"/>
      <c r="G6985" s="265"/>
    </row>
    <row r="6986" spans="1:7" s="226" customFormat="1">
      <c r="A6986" s="240"/>
      <c r="B6986" s="265"/>
      <c r="C6986" s="240"/>
      <c r="D6986" s="240"/>
      <c r="E6986" s="241"/>
      <c r="F6986" s="265"/>
      <c r="G6986" s="265"/>
    </row>
    <row r="6987" spans="1:7" s="226" customFormat="1">
      <c r="A6987" s="240"/>
      <c r="B6987" s="265"/>
      <c r="C6987" s="240"/>
      <c r="D6987" s="240"/>
      <c r="E6987" s="241"/>
      <c r="F6987" s="265"/>
      <c r="G6987" s="265"/>
    </row>
    <row r="6988" spans="1:7" s="226" customFormat="1">
      <c r="A6988" s="240"/>
      <c r="B6988" s="265"/>
      <c r="C6988" s="240"/>
      <c r="D6988" s="240"/>
      <c r="E6988" s="241"/>
      <c r="F6988" s="265"/>
      <c r="G6988" s="265"/>
    </row>
    <row r="6989" spans="1:7" s="226" customFormat="1">
      <c r="A6989" s="240"/>
      <c r="B6989" s="265"/>
      <c r="C6989" s="240"/>
      <c r="D6989" s="240"/>
      <c r="E6989" s="241"/>
      <c r="F6989" s="265"/>
      <c r="G6989" s="265"/>
    </row>
    <row r="6990" spans="1:7" s="226" customFormat="1">
      <c r="A6990" s="240"/>
      <c r="B6990" s="265"/>
      <c r="C6990" s="240"/>
      <c r="D6990" s="240"/>
      <c r="E6990" s="241"/>
      <c r="F6990" s="265"/>
      <c r="G6990" s="265"/>
    </row>
    <row r="6991" spans="1:7" s="226" customFormat="1">
      <c r="A6991" s="240"/>
      <c r="B6991" s="265"/>
      <c r="C6991" s="240"/>
      <c r="D6991" s="240"/>
      <c r="E6991" s="241"/>
      <c r="F6991" s="265"/>
      <c r="G6991" s="265"/>
    </row>
    <row r="6992" spans="1:7" s="226" customFormat="1">
      <c r="A6992" s="240"/>
      <c r="B6992" s="265"/>
      <c r="C6992" s="240"/>
      <c r="D6992" s="240"/>
      <c r="E6992" s="241"/>
      <c r="F6992" s="265"/>
      <c r="G6992" s="265"/>
    </row>
    <row r="6993" spans="1:7" s="226" customFormat="1">
      <c r="A6993" s="240"/>
      <c r="B6993" s="265"/>
      <c r="C6993" s="240"/>
      <c r="D6993" s="240"/>
      <c r="E6993" s="241"/>
      <c r="F6993" s="265"/>
      <c r="G6993" s="265"/>
    </row>
    <row r="6994" spans="1:7" s="226" customFormat="1">
      <c r="A6994" s="240"/>
      <c r="B6994" s="265"/>
      <c r="C6994" s="240"/>
      <c r="D6994" s="240"/>
      <c r="E6994" s="241"/>
      <c r="F6994" s="265"/>
      <c r="G6994" s="265"/>
    </row>
    <row r="6995" spans="1:7" s="226" customFormat="1">
      <c r="A6995" s="240"/>
      <c r="B6995" s="265"/>
      <c r="C6995" s="240"/>
      <c r="D6995" s="240"/>
      <c r="E6995" s="241"/>
      <c r="F6995" s="265"/>
      <c r="G6995" s="265"/>
    </row>
    <row r="6996" spans="1:7" s="226" customFormat="1">
      <c r="A6996" s="240"/>
      <c r="B6996" s="265"/>
      <c r="C6996" s="240"/>
      <c r="D6996" s="240"/>
      <c r="E6996" s="241"/>
      <c r="F6996" s="265"/>
      <c r="G6996" s="265"/>
    </row>
    <row r="6997" spans="1:7" s="226" customFormat="1">
      <c r="A6997" s="240"/>
      <c r="B6997" s="265"/>
      <c r="C6997" s="240"/>
      <c r="D6997" s="240"/>
      <c r="E6997" s="241"/>
      <c r="F6997" s="265"/>
      <c r="G6997" s="265"/>
    </row>
    <row r="6998" spans="1:7" s="226" customFormat="1">
      <c r="A6998" s="240"/>
      <c r="B6998" s="265"/>
      <c r="C6998" s="240"/>
      <c r="D6998" s="240"/>
      <c r="E6998" s="241"/>
      <c r="F6998" s="265"/>
      <c r="G6998" s="265"/>
    </row>
    <row r="6999" spans="1:7" s="226" customFormat="1">
      <c r="A6999" s="240"/>
      <c r="B6999" s="265"/>
      <c r="C6999" s="240"/>
      <c r="D6999" s="240"/>
      <c r="E6999" s="241"/>
      <c r="F6999" s="265"/>
      <c r="G6999" s="265"/>
    </row>
    <row r="7000" spans="1:7" s="226" customFormat="1">
      <c r="A7000" s="240"/>
      <c r="B7000" s="265"/>
      <c r="C7000" s="240"/>
      <c r="D7000" s="240"/>
      <c r="E7000" s="241"/>
      <c r="F7000" s="265"/>
      <c r="G7000" s="265"/>
    </row>
    <row r="7001" spans="1:7" s="226" customFormat="1">
      <c r="A7001" s="240"/>
      <c r="B7001" s="265"/>
      <c r="C7001" s="240"/>
      <c r="D7001" s="240"/>
      <c r="E7001" s="241"/>
      <c r="F7001" s="265"/>
      <c r="G7001" s="265"/>
    </row>
    <row r="7002" spans="1:7" s="226" customFormat="1">
      <c r="A7002" s="240"/>
      <c r="B7002" s="265"/>
      <c r="C7002" s="240"/>
      <c r="D7002" s="240"/>
      <c r="E7002" s="241"/>
      <c r="F7002" s="265"/>
      <c r="G7002" s="265"/>
    </row>
    <row r="7003" spans="1:7" s="226" customFormat="1">
      <c r="A7003" s="240"/>
      <c r="B7003" s="265"/>
      <c r="C7003" s="240"/>
      <c r="D7003" s="240"/>
      <c r="E7003" s="241"/>
      <c r="F7003" s="265"/>
      <c r="G7003" s="265"/>
    </row>
    <row r="7004" spans="1:7" s="226" customFormat="1">
      <c r="A7004" s="240"/>
      <c r="B7004" s="265"/>
      <c r="C7004" s="240"/>
      <c r="D7004" s="240"/>
      <c r="E7004" s="241"/>
      <c r="F7004" s="265"/>
      <c r="G7004" s="265"/>
    </row>
    <row r="7005" spans="1:7" s="226" customFormat="1">
      <c r="A7005" s="240"/>
      <c r="B7005" s="265"/>
      <c r="C7005" s="240"/>
      <c r="D7005" s="240"/>
      <c r="E7005" s="241"/>
      <c r="F7005" s="265"/>
      <c r="G7005" s="265"/>
    </row>
    <row r="7006" spans="1:7" s="226" customFormat="1">
      <c r="A7006" s="240"/>
      <c r="B7006" s="265"/>
      <c r="C7006" s="240"/>
      <c r="D7006" s="240"/>
      <c r="E7006" s="241"/>
      <c r="F7006" s="265"/>
      <c r="G7006" s="265"/>
    </row>
    <row r="7007" spans="1:7" s="226" customFormat="1">
      <c r="A7007" s="240"/>
      <c r="B7007" s="265"/>
      <c r="C7007" s="240"/>
      <c r="D7007" s="240"/>
      <c r="E7007" s="241"/>
      <c r="F7007" s="265"/>
      <c r="G7007" s="265"/>
    </row>
    <row r="7008" spans="1:7" s="226" customFormat="1">
      <c r="A7008" s="240"/>
      <c r="B7008" s="265"/>
      <c r="C7008" s="240"/>
      <c r="D7008" s="240"/>
      <c r="E7008" s="241"/>
      <c r="F7008" s="265"/>
      <c r="G7008" s="265"/>
    </row>
    <row r="7009" spans="1:7" s="226" customFormat="1">
      <c r="A7009" s="240"/>
      <c r="B7009" s="265"/>
      <c r="C7009" s="240"/>
      <c r="D7009" s="240"/>
      <c r="E7009" s="241"/>
      <c r="F7009" s="265"/>
      <c r="G7009" s="265"/>
    </row>
    <row r="7010" spans="1:7" s="226" customFormat="1">
      <c r="A7010" s="240"/>
      <c r="B7010" s="265"/>
      <c r="C7010" s="240"/>
      <c r="D7010" s="240"/>
      <c r="E7010" s="241"/>
      <c r="F7010" s="265"/>
      <c r="G7010" s="265"/>
    </row>
    <row r="7011" spans="1:7" s="226" customFormat="1">
      <c r="A7011" s="240"/>
      <c r="B7011" s="265"/>
      <c r="C7011" s="240"/>
      <c r="D7011" s="240"/>
      <c r="E7011" s="241"/>
      <c r="F7011" s="265"/>
      <c r="G7011" s="265"/>
    </row>
    <row r="7012" spans="1:7" s="226" customFormat="1">
      <c r="A7012" s="240"/>
      <c r="B7012" s="265"/>
      <c r="C7012" s="240"/>
      <c r="D7012" s="240"/>
      <c r="E7012" s="241"/>
      <c r="F7012" s="265"/>
      <c r="G7012" s="265"/>
    </row>
    <row r="7013" spans="1:7" s="226" customFormat="1">
      <c r="A7013" s="240"/>
      <c r="B7013" s="265"/>
      <c r="C7013" s="240"/>
      <c r="D7013" s="240"/>
      <c r="E7013" s="241"/>
      <c r="F7013" s="265"/>
      <c r="G7013" s="265"/>
    </row>
    <row r="7014" spans="1:7" s="226" customFormat="1">
      <c r="A7014" s="240"/>
      <c r="B7014" s="265"/>
      <c r="C7014" s="240"/>
      <c r="D7014" s="240"/>
      <c r="E7014" s="241"/>
      <c r="F7014" s="265"/>
      <c r="G7014" s="265"/>
    </row>
    <row r="7015" spans="1:7" s="226" customFormat="1">
      <c r="A7015" s="240"/>
      <c r="B7015" s="265"/>
      <c r="C7015" s="240"/>
      <c r="D7015" s="240"/>
      <c r="E7015" s="241"/>
      <c r="F7015" s="265"/>
      <c r="G7015" s="265"/>
    </row>
    <row r="7016" spans="1:7" s="226" customFormat="1">
      <c r="A7016" s="240"/>
      <c r="B7016" s="265"/>
      <c r="C7016" s="240"/>
      <c r="D7016" s="240"/>
      <c r="E7016" s="241"/>
      <c r="F7016" s="265"/>
      <c r="G7016" s="265"/>
    </row>
    <row r="7017" spans="1:7" s="226" customFormat="1">
      <c r="A7017" s="240"/>
      <c r="B7017" s="265"/>
      <c r="C7017" s="240"/>
      <c r="D7017" s="240"/>
      <c r="E7017" s="241"/>
      <c r="F7017" s="265"/>
      <c r="G7017" s="265"/>
    </row>
    <row r="7018" spans="1:7" s="226" customFormat="1">
      <c r="A7018" s="240"/>
      <c r="B7018" s="265"/>
      <c r="C7018" s="240"/>
      <c r="D7018" s="240"/>
      <c r="E7018" s="241"/>
      <c r="F7018" s="265"/>
      <c r="G7018" s="265"/>
    </row>
    <row r="7019" spans="1:7" s="226" customFormat="1">
      <c r="A7019" s="240"/>
      <c r="B7019" s="265"/>
      <c r="C7019" s="240"/>
      <c r="D7019" s="240"/>
      <c r="E7019" s="241"/>
      <c r="F7019" s="265"/>
      <c r="G7019" s="265"/>
    </row>
    <row r="7020" spans="1:7" s="226" customFormat="1">
      <c r="A7020" s="240"/>
      <c r="B7020" s="265"/>
      <c r="C7020" s="240"/>
      <c r="D7020" s="240"/>
      <c r="E7020" s="241"/>
      <c r="F7020" s="265"/>
      <c r="G7020" s="265"/>
    </row>
    <row r="7021" spans="1:7" s="226" customFormat="1">
      <c r="A7021" s="240"/>
      <c r="B7021" s="265"/>
      <c r="C7021" s="240"/>
      <c r="D7021" s="240"/>
      <c r="E7021" s="241"/>
      <c r="F7021" s="265"/>
      <c r="G7021" s="265"/>
    </row>
    <row r="7022" spans="1:7" s="226" customFormat="1">
      <c r="A7022" s="240"/>
      <c r="B7022" s="265"/>
      <c r="C7022" s="240"/>
      <c r="D7022" s="240"/>
      <c r="E7022" s="241"/>
      <c r="F7022" s="265"/>
      <c r="G7022" s="265"/>
    </row>
    <row r="7023" spans="1:7" s="226" customFormat="1">
      <c r="A7023" s="240"/>
      <c r="B7023" s="265"/>
      <c r="C7023" s="240"/>
      <c r="D7023" s="240"/>
      <c r="E7023" s="241"/>
      <c r="F7023" s="265"/>
      <c r="G7023" s="265"/>
    </row>
    <row r="7024" spans="1:7" s="226" customFormat="1">
      <c r="A7024" s="240"/>
      <c r="B7024" s="265"/>
      <c r="C7024" s="240"/>
      <c r="D7024" s="240"/>
      <c r="E7024" s="241"/>
      <c r="F7024" s="265"/>
      <c r="G7024" s="265"/>
    </row>
    <row r="7025" spans="1:7" s="226" customFormat="1">
      <c r="A7025" s="240"/>
      <c r="B7025" s="265"/>
      <c r="C7025" s="240"/>
      <c r="D7025" s="240"/>
      <c r="E7025" s="241"/>
      <c r="F7025" s="265"/>
      <c r="G7025" s="265"/>
    </row>
    <row r="7026" spans="1:7" s="226" customFormat="1">
      <c r="A7026" s="240"/>
      <c r="B7026" s="265"/>
      <c r="C7026" s="240"/>
      <c r="D7026" s="240"/>
      <c r="E7026" s="241"/>
      <c r="F7026" s="265"/>
      <c r="G7026" s="265"/>
    </row>
    <row r="7027" spans="1:7" s="226" customFormat="1">
      <c r="A7027" s="240"/>
      <c r="B7027" s="265"/>
      <c r="C7027" s="240"/>
      <c r="D7027" s="240"/>
      <c r="E7027" s="241"/>
      <c r="F7027" s="265"/>
      <c r="G7027" s="265"/>
    </row>
    <row r="7028" spans="1:7" s="226" customFormat="1">
      <c r="A7028" s="240"/>
      <c r="B7028" s="265"/>
      <c r="C7028" s="240"/>
      <c r="D7028" s="240"/>
      <c r="E7028" s="241"/>
      <c r="F7028" s="265"/>
      <c r="G7028" s="265"/>
    </row>
    <row r="7029" spans="1:7" s="226" customFormat="1">
      <c r="A7029" s="240"/>
      <c r="B7029" s="265"/>
      <c r="C7029" s="240"/>
      <c r="D7029" s="240"/>
      <c r="E7029" s="241"/>
      <c r="F7029" s="265"/>
      <c r="G7029" s="265"/>
    </row>
    <row r="7030" spans="1:7" s="226" customFormat="1">
      <c r="A7030" s="240"/>
      <c r="B7030" s="265"/>
      <c r="C7030" s="240"/>
      <c r="D7030" s="240"/>
      <c r="E7030" s="241"/>
      <c r="F7030" s="265"/>
      <c r="G7030" s="265"/>
    </row>
    <row r="7031" spans="1:7" s="226" customFormat="1">
      <c r="A7031" s="240"/>
      <c r="B7031" s="265"/>
      <c r="C7031" s="240"/>
      <c r="D7031" s="240"/>
      <c r="E7031" s="241"/>
      <c r="F7031" s="265"/>
      <c r="G7031" s="265"/>
    </row>
    <row r="7032" spans="1:7" s="226" customFormat="1">
      <c r="A7032" s="240"/>
      <c r="B7032" s="265"/>
      <c r="C7032" s="240"/>
      <c r="D7032" s="240"/>
      <c r="E7032" s="241"/>
      <c r="F7032" s="265"/>
      <c r="G7032" s="265"/>
    </row>
    <row r="7033" spans="1:7" s="226" customFormat="1">
      <c r="A7033" s="240"/>
      <c r="B7033" s="265"/>
      <c r="C7033" s="240"/>
      <c r="D7033" s="240"/>
      <c r="E7033" s="241"/>
      <c r="F7033" s="265"/>
      <c r="G7033" s="265"/>
    </row>
    <row r="7034" spans="1:7" s="226" customFormat="1">
      <c r="A7034" s="240"/>
      <c r="B7034" s="265"/>
      <c r="C7034" s="240"/>
      <c r="D7034" s="240"/>
      <c r="E7034" s="241"/>
      <c r="F7034" s="265"/>
      <c r="G7034" s="265"/>
    </row>
    <row r="7035" spans="1:7" s="226" customFormat="1">
      <c r="A7035" s="240"/>
      <c r="B7035" s="265"/>
      <c r="C7035" s="240"/>
      <c r="D7035" s="240"/>
      <c r="E7035" s="241"/>
      <c r="F7035" s="265"/>
      <c r="G7035" s="265"/>
    </row>
    <row r="7036" spans="1:7" s="226" customFormat="1">
      <c r="A7036" s="240"/>
      <c r="B7036" s="265"/>
      <c r="C7036" s="240"/>
      <c r="D7036" s="240"/>
      <c r="E7036" s="241"/>
      <c r="F7036" s="265"/>
      <c r="G7036" s="265"/>
    </row>
    <row r="7037" spans="1:7" s="226" customFormat="1">
      <c r="A7037" s="240"/>
      <c r="B7037" s="265"/>
      <c r="C7037" s="240"/>
      <c r="D7037" s="240"/>
      <c r="E7037" s="241"/>
      <c r="F7037" s="265"/>
      <c r="G7037" s="265"/>
    </row>
    <row r="7038" spans="1:7" s="226" customFormat="1">
      <c r="A7038" s="240"/>
      <c r="B7038" s="265"/>
      <c r="C7038" s="240"/>
      <c r="D7038" s="240"/>
      <c r="E7038" s="241"/>
      <c r="F7038" s="265"/>
      <c r="G7038" s="265"/>
    </row>
    <row r="7039" spans="1:7" s="226" customFormat="1">
      <c r="A7039" s="240"/>
      <c r="B7039" s="265"/>
      <c r="C7039" s="240"/>
      <c r="D7039" s="240"/>
      <c r="E7039" s="241"/>
      <c r="F7039" s="265"/>
      <c r="G7039" s="265"/>
    </row>
    <row r="7040" spans="1:7" s="226" customFormat="1">
      <c r="A7040" s="240"/>
      <c r="B7040" s="265"/>
      <c r="C7040" s="240"/>
      <c r="D7040" s="240"/>
      <c r="E7040" s="241"/>
      <c r="F7040" s="265"/>
      <c r="G7040" s="265"/>
    </row>
    <row r="7041" spans="1:7" s="226" customFormat="1">
      <c r="A7041" s="240"/>
      <c r="B7041" s="265"/>
      <c r="C7041" s="240"/>
      <c r="D7041" s="240"/>
      <c r="E7041" s="241"/>
      <c r="F7041" s="265"/>
      <c r="G7041" s="265"/>
    </row>
    <row r="7042" spans="1:7" s="226" customFormat="1">
      <c r="A7042" s="240"/>
      <c r="B7042" s="265"/>
      <c r="C7042" s="240"/>
      <c r="D7042" s="240"/>
      <c r="E7042" s="241"/>
      <c r="F7042" s="265"/>
      <c r="G7042" s="265"/>
    </row>
    <row r="7043" spans="1:7" s="226" customFormat="1">
      <c r="A7043" s="240"/>
      <c r="B7043" s="265"/>
      <c r="C7043" s="240"/>
      <c r="D7043" s="240"/>
      <c r="E7043" s="241"/>
      <c r="F7043" s="265"/>
      <c r="G7043" s="265"/>
    </row>
    <row r="7044" spans="1:7" s="226" customFormat="1">
      <c r="A7044" s="240"/>
      <c r="B7044" s="265"/>
      <c r="C7044" s="240"/>
      <c r="D7044" s="240"/>
      <c r="E7044" s="241"/>
      <c r="F7044" s="265"/>
      <c r="G7044" s="265"/>
    </row>
    <row r="7045" spans="1:7" s="226" customFormat="1">
      <c r="A7045" s="240"/>
      <c r="B7045" s="265"/>
      <c r="C7045" s="240"/>
      <c r="D7045" s="240"/>
      <c r="E7045" s="241"/>
      <c r="F7045" s="265"/>
      <c r="G7045" s="265"/>
    </row>
    <row r="7046" spans="1:7" s="226" customFormat="1">
      <c r="A7046" s="240"/>
      <c r="B7046" s="265"/>
      <c r="C7046" s="240"/>
      <c r="D7046" s="240"/>
      <c r="E7046" s="241"/>
      <c r="F7046" s="265"/>
      <c r="G7046" s="265"/>
    </row>
    <row r="7047" spans="1:7" s="226" customFormat="1">
      <c r="A7047" s="240"/>
      <c r="B7047" s="265"/>
      <c r="C7047" s="240"/>
      <c r="D7047" s="240"/>
      <c r="E7047" s="241"/>
      <c r="F7047" s="265"/>
      <c r="G7047" s="265"/>
    </row>
    <row r="7048" spans="1:7" s="226" customFormat="1">
      <c r="A7048" s="240"/>
      <c r="B7048" s="265"/>
      <c r="C7048" s="240"/>
      <c r="D7048" s="240"/>
      <c r="E7048" s="241"/>
      <c r="F7048" s="265"/>
      <c r="G7048" s="265"/>
    </row>
    <row r="7049" spans="1:7" s="226" customFormat="1">
      <c r="A7049" s="240"/>
      <c r="B7049" s="265"/>
      <c r="C7049" s="240"/>
      <c r="D7049" s="240"/>
      <c r="E7049" s="241"/>
      <c r="F7049" s="265"/>
      <c r="G7049" s="265"/>
    </row>
    <row r="7050" spans="1:7" s="226" customFormat="1">
      <c r="A7050" s="240"/>
      <c r="B7050" s="265"/>
      <c r="C7050" s="240"/>
      <c r="D7050" s="240"/>
      <c r="E7050" s="241"/>
      <c r="F7050" s="265"/>
      <c r="G7050" s="265"/>
    </row>
    <row r="7051" spans="1:7" s="226" customFormat="1">
      <c r="A7051" s="240"/>
      <c r="B7051" s="265"/>
      <c r="C7051" s="240"/>
      <c r="D7051" s="240"/>
      <c r="E7051" s="241"/>
      <c r="F7051" s="265"/>
      <c r="G7051" s="265"/>
    </row>
    <row r="7052" spans="1:7" s="226" customFormat="1">
      <c r="A7052" s="240"/>
      <c r="B7052" s="265"/>
      <c r="C7052" s="240"/>
      <c r="D7052" s="240"/>
      <c r="E7052" s="241"/>
      <c r="F7052" s="265"/>
      <c r="G7052" s="265"/>
    </row>
    <row r="7053" spans="1:7" s="226" customFormat="1">
      <c r="A7053" s="240"/>
      <c r="B7053" s="265"/>
      <c r="C7053" s="240"/>
      <c r="D7053" s="240"/>
      <c r="E7053" s="241"/>
      <c r="F7053" s="265"/>
      <c r="G7053" s="265"/>
    </row>
    <row r="7054" spans="1:7" s="226" customFormat="1">
      <c r="A7054" s="240"/>
      <c r="B7054" s="265"/>
      <c r="C7054" s="240"/>
      <c r="D7054" s="240"/>
      <c r="E7054" s="241"/>
      <c r="F7054" s="265"/>
      <c r="G7054" s="265"/>
    </row>
    <row r="7055" spans="1:7" s="226" customFormat="1">
      <c r="A7055" s="240"/>
      <c r="B7055" s="265"/>
      <c r="C7055" s="240"/>
      <c r="D7055" s="240"/>
      <c r="E7055" s="241"/>
      <c r="F7055" s="265"/>
      <c r="G7055" s="265"/>
    </row>
    <row r="7056" spans="1:7" s="226" customFormat="1">
      <c r="A7056" s="240"/>
      <c r="B7056" s="265"/>
      <c r="C7056" s="240"/>
      <c r="D7056" s="240"/>
      <c r="E7056" s="241"/>
      <c r="F7056" s="265"/>
      <c r="G7056" s="265"/>
    </row>
    <row r="7057" spans="1:7" s="226" customFormat="1">
      <c r="A7057" s="240"/>
      <c r="B7057" s="265"/>
      <c r="C7057" s="240"/>
      <c r="D7057" s="240"/>
      <c r="E7057" s="241"/>
      <c r="F7057" s="265"/>
      <c r="G7057" s="265"/>
    </row>
    <row r="7058" spans="1:7" s="226" customFormat="1">
      <c r="A7058" s="240"/>
      <c r="B7058" s="265"/>
      <c r="C7058" s="240"/>
      <c r="D7058" s="240"/>
      <c r="E7058" s="241"/>
      <c r="F7058" s="265"/>
      <c r="G7058" s="265"/>
    </row>
    <row r="7059" spans="1:7" s="226" customFormat="1">
      <c r="A7059" s="240"/>
      <c r="B7059" s="265"/>
      <c r="C7059" s="240"/>
      <c r="D7059" s="240"/>
      <c r="E7059" s="241"/>
      <c r="F7059" s="265"/>
      <c r="G7059" s="265"/>
    </row>
    <row r="7060" spans="1:7" s="226" customFormat="1">
      <c r="A7060" s="240"/>
      <c r="B7060" s="265"/>
      <c r="C7060" s="240"/>
      <c r="D7060" s="240"/>
      <c r="E7060" s="241"/>
      <c r="F7060" s="265"/>
      <c r="G7060" s="265"/>
    </row>
    <row r="7061" spans="1:7" s="226" customFormat="1">
      <c r="A7061" s="240"/>
      <c r="B7061" s="265"/>
      <c r="C7061" s="240"/>
      <c r="D7061" s="240"/>
      <c r="E7061" s="241"/>
      <c r="F7061" s="265"/>
      <c r="G7061" s="265"/>
    </row>
    <row r="7062" spans="1:7" s="226" customFormat="1">
      <c r="A7062" s="240"/>
      <c r="B7062" s="265"/>
      <c r="C7062" s="240"/>
      <c r="D7062" s="240"/>
      <c r="E7062" s="241"/>
      <c r="F7062" s="265"/>
      <c r="G7062" s="265"/>
    </row>
    <row r="7063" spans="1:7" s="226" customFormat="1">
      <c r="A7063" s="240"/>
      <c r="B7063" s="265"/>
      <c r="C7063" s="240"/>
      <c r="D7063" s="240"/>
      <c r="E7063" s="241"/>
      <c r="F7063" s="265"/>
      <c r="G7063" s="265"/>
    </row>
    <row r="7064" spans="1:7" s="226" customFormat="1">
      <c r="A7064" s="240"/>
      <c r="B7064" s="265"/>
      <c r="C7064" s="240"/>
      <c r="D7064" s="240"/>
      <c r="E7064" s="241"/>
      <c r="F7064" s="265"/>
      <c r="G7064" s="265"/>
    </row>
    <row r="7065" spans="1:7" s="226" customFormat="1">
      <c r="A7065" s="240"/>
      <c r="B7065" s="265"/>
      <c r="C7065" s="240"/>
      <c r="D7065" s="240"/>
      <c r="E7065" s="241"/>
      <c r="F7065" s="265"/>
      <c r="G7065" s="265"/>
    </row>
    <row r="7066" spans="1:7" s="226" customFormat="1">
      <c r="A7066" s="240"/>
      <c r="B7066" s="265"/>
      <c r="C7066" s="240"/>
      <c r="D7066" s="240"/>
      <c r="E7066" s="241"/>
      <c r="F7066" s="265"/>
      <c r="G7066" s="265"/>
    </row>
    <row r="7067" spans="1:7" s="226" customFormat="1">
      <c r="A7067" s="240"/>
      <c r="B7067" s="265"/>
      <c r="C7067" s="240"/>
      <c r="D7067" s="240"/>
      <c r="E7067" s="241"/>
      <c r="F7067" s="265"/>
      <c r="G7067" s="265"/>
    </row>
    <row r="7068" spans="1:7" s="226" customFormat="1">
      <c r="A7068" s="240"/>
      <c r="B7068" s="265"/>
      <c r="C7068" s="240"/>
      <c r="D7068" s="240"/>
      <c r="E7068" s="241"/>
      <c r="F7068" s="265"/>
      <c r="G7068" s="265"/>
    </row>
    <row r="7069" spans="1:7" s="226" customFormat="1">
      <c r="A7069" s="240"/>
      <c r="B7069" s="265"/>
      <c r="C7069" s="240"/>
      <c r="D7069" s="240"/>
      <c r="E7069" s="241"/>
      <c r="F7069" s="265"/>
      <c r="G7069" s="265"/>
    </row>
    <row r="7070" spans="1:7" s="226" customFormat="1">
      <c r="A7070" s="240"/>
      <c r="B7070" s="265"/>
      <c r="C7070" s="240"/>
      <c r="D7070" s="240"/>
      <c r="E7070" s="241"/>
      <c r="F7070" s="265"/>
      <c r="G7070" s="265"/>
    </row>
    <row r="7071" spans="1:7" s="226" customFormat="1">
      <c r="A7071" s="240"/>
      <c r="B7071" s="265"/>
      <c r="C7071" s="240"/>
      <c r="D7071" s="240"/>
      <c r="E7071" s="241"/>
      <c r="F7071" s="265"/>
      <c r="G7071" s="265"/>
    </row>
    <row r="7072" spans="1:7" s="226" customFormat="1">
      <c r="A7072" s="240"/>
      <c r="B7072" s="265"/>
      <c r="C7072" s="240"/>
      <c r="D7072" s="240"/>
      <c r="E7072" s="241"/>
      <c r="F7072" s="265"/>
      <c r="G7072" s="265"/>
    </row>
    <row r="7073" spans="1:7" s="226" customFormat="1">
      <c r="A7073" s="240"/>
      <c r="B7073" s="265"/>
      <c r="C7073" s="240"/>
      <c r="D7073" s="240"/>
      <c r="E7073" s="241"/>
      <c r="F7073" s="265"/>
      <c r="G7073" s="265"/>
    </row>
    <row r="7074" spans="1:7" s="226" customFormat="1">
      <c r="A7074" s="240"/>
      <c r="B7074" s="265"/>
      <c r="C7074" s="240"/>
      <c r="D7074" s="240"/>
      <c r="E7074" s="241"/>
      <c r="F7074" s="265"/>
      <c r="G7074" s="265"/>
    </row>
    <row r="7075" spans="1:7" s="226" customFormat="1">
      <c r="A7075" s="240"/>
      <c r="B7075" s="265"/>
      <c r="C7075" s="240"/>
      <c r="D7075" s="240"/>
      <c r="E7075" s="241"/>
      <c r="F7075" s="265"/>
      <c r="G7075" s="265"/>
    </row>
    <row r="7076" spans="1:7" s="226" customFormat="1">
      <c r="A7076" s="240"/>
      <c r="B7076" s="265"/>
      <c r="C7076" s="240"/>
      <c r="D7076" s="240"/>
      <c r="E7076" s="241"/>
      <c r="F7076" s="265"/>
      <c r="G7076" s="265"/>
    </row>
    <row r="7077" spans="1:7" s="226" customFormat="1">
      <c r="A7077" s="240"/>
      <c r="B7077" s="265"/>
      <c r="C7077" s="240"/>
      <c r="D7077" s="240"/>
      <c r="E7077" s="241"/>
      <c r="F7077" s="265"/>
      <c r="G7077" s="265"/>
    </row>
    <row r="7078" spans="1:7" s="226" customFormat="1">
      <c r="A7078" s="240"/>
      <c r="B7078" s="265"/>
      <c r="C7078" s="240"/>
      <c r="D7078" s="240"/>
      <c r="E7078" s="241"/>
      <c r="F7078" s="265"/>
      <c r="G7078" s="265"/>
    </row>
    <row r="7079" spans="1:7" s="226" customFormat="1">
      <c r="A7079" s="240"/>
      <c r="B7079" s="265"/>
      <c r="C7079" s="240"/>
      <c r="D7079" s="240"/>
      <c r="E7079" s="241"/>
      <c r="F7079" s="265"/>
      <c r="G7079" s="265"/>
    </row>
    <row r="7080" spans="1:7" s="226" customFormat="1">
      <c r="A7080" s="240"/>
      <c r="B7080" s="265"/>
      <c r="C7080" s="240"/>
      <c r="D7080" s="240"/>
      <c r="E7080" s="241"/>
      <c r="F7080" s="265"/>
      <c r="G7080" s="265"/>
    </row>
    <row r="7081" spans="1:7" s="226" customFormat="1">
      <c r="A7081" s="240"/>
      <c r="B7081" s="265"/>
      <c r="C7081" s="240"/>
      <c r="D7081" s="240"/>
      <c r="E7081" s="241"/>
      <c r="F7081" s="265"/>
      <c r="G7081" s="265"/>
    </row>
    <row r="7082" spans="1:7" s="226" customFormat="1">
      <c r="A7082" s="240"/>
      <c r="B7082" s="265"/>
      <c r="C7082" s="240"/>
      <c r="D7082" s="240"/>
      <c r="E7082" s="241"/>
      <c r="F7082" s="265"/>
      <c r="G7082" s="265"/>
    </row>
    <row r="7083" spans="1:7" s="226" customFormat="1">
      <c r="A7083" s="240"/>
      <c r="B7083" s="265"/>
      <c r="C7083" s="240"/>
      <c r="D7083" s="240"/>
      <c r="E7083" s="241"/>
      <c r="F7083" s="265"/>
      <c r="G7083" s="265"/>
    </row>
    <row r="7084" spans="1:7" s="226" customFormat="1">
      <c r="A7084" s="240"/>
      <c r="B7084" s="265"/>
      <c r="C7084" s="240"/>
      <c r="D7084" s="240"/>
      <c r="E7084" s="241"/>
      <c r="F7084" s="265"/>
      <c r="G7084" s="265"/>
    </row>
    <row r="7085" spans="1:7" s="226" customFormat="1">
      <c r="A7085" s="240"/>
      <c r="B7085" s="265"/>
      <c r="C7085" s="240"/>
      <c r="D7085" s="240"/>
      <c r="E7085" s="241"/>
      <c r="F7085" s="265"/>
      <c r="G7085" s="265"/>
    </row>
    <row r="7086" spans="1:7" s="226" customFormat="1">
      <c r="A7086" s="240"/>
      <c r="B7086" s="265"/>
      <c r="C7086" s="240"/>
      <c r="D7086" s="240"/>
      <c r="E7086" s="241"/>
      <c r="F7086" s="265"/>
      <c r="G7086" s="265"/>
    </row>
    <row r="7087" spans="1:7" s="226" customFormat="1">
      <c r="A7087" s="240"/>
      <c r="B7087" s="265"/>
      <c r="C7087" s="240"/>
      <c r="D7087" s="240"/>
      <c r="E7087" s="241"/>
      <c r="F7087" s="265"/>
      <c r="G7087" s="265"/>
    </row>
    <row r="7088" spans="1:7" s="226" customFormat="1">
      <c r="A7088" s="240"/>
      <c r="B7088" s="265"/>
      <c r="C7088" s="240"/>
      <c r="D7088" s="240"/>
      <c r="E7088" s="241"/>
      <c r="F7088" s="265"/>
      <c r="G7088" s="265"/>
    </row>
    <row r="7089" spans="1:7" s="226" customFormat="1">
      <c r="A7089" s="240"/>
      <c r="B7089" s="265"/>
      <c r="C7089" s="240"/>
      <c r="D7089" s="240"/>
      <c r="E7089" s="241"/>
      <c r="F7089" s="265"/>
      <c r="G7089" s="265"/>
    </row>
    <row r="7090" spans="1:7" s="226" customFormat="1">
      <c r="A7090" s="240"/>
      <c r="B7090" s="265"/>
      <c r="C7090" s="240"/>
      <c r="D7090" s="240"/>
      <c r="E7090" s="241"/>
      <c r="F7090" s="265"/>
      <c r="G7090" s="265"/>
    </row>
    <row r="7091" spans="1:7" s="226" customFormat="1">
      <c r="A7091" s="240"/>
      <c r="B7091" s="265"/>
      <c r="C7091" s="240"/>
      <c r="D7091" s="240"/>
      <c r="E7091" s="241"/>
      <c r="F7091" s="265"/>
      <c r="G7091" s="265"/>
    </row>
    <row r="7092" spans="1:7" s="226" customFormat="1">
      <c r="A7092" s="240"/>
      <c r="B7092" s="265"/>
      <c r="C7092" s="240"/>
      <c r="D7092" s="240"/>
      <c r="E7092" s="241"/>
      <c r="F7092" s="265"/>
      <c r="G7092" s="265"/>
    </row>
    <row r="7093" spans="1:7" s="226" customFormat="1">
      <c r="A7093" s="240"/>
      <c r="B7093" s="265"/>
      <c r="C7093" s="240"/>
      <c r="D7093" s="240"/>
      <c r="E7093" s="241"/>
      <c r="F7093" s="265"/>
      <c r="G7093" s="265"/>
    </row>
    <row r="7094" spans="1:7" s="226" customFormat="1">
      <c r="A7094" s="240"/>
      <c r="B7094" s="265"/>
      <c r="C7094" s="240"/>
      <c r="D7094" s="240"/>
      <c r="E7094" s="241"/>
      <c r="F7094" s="265"/>
      <c r="G7094" s="265"/>
    </row>
    <row r="7095" spans="1:7" s="226" customFormat="1">
      <c r="A7095" s="240"/>
      <c r="B7095" s="265"/>
      <c r="C7095" s="240"/>
      <c r="D7095" s="240"/>
      <c r="E7095" s="241"/>
      <c r="F7095" s="265"/>
      <c r="G7095" s="265"/>
    </row>
    <row r="7096" spans="1:7" s="226" customFormat="1">
      <c r="A7096" s="240"/>
      <c r="B7096" s="265"/>
      <c r="C7096" s="240"/>
      <c r="D7096" s="240"/>
      <c r="E7096" s="241"/>
      <c r="F7096" s="265"/>
      <c r="G7096" s="265"/>
    </row>
    <row r="7097" spans="1:7" s="226" customFormat="1">
      <c r="A7097" s="240"/>
      <c r="B7097" s="265"/>
      <c r="C7097" s="240"/>
      <c r="D7097" s="240"/>
      <c r="E7097" s="241"/>
      <c r="F7097" s="265"/>
      <c r="G7097" s="265"/>
    </row>
    <row r="7098" spans="1:7" s="226" customFormat="1">
      <c r="A7098" s="240"/>
      <c r="B7098" s="265"/>
      <c r="C7098" s="240"/>
      <c r="D7098" s="240"/>
      <c r="E7098" s="241"/>
      <c r="F7098" s="265"/>
      <c r="G7098" s="265"/>
    </row>
    <row r="7099" spans="1:7" s="226" customFormat="1">
      <c r="A7099" s="240"/>
      <c r="B7099" s="265"/>
      <c r="C7099" s="240"/>
      <c r="D7099" s="240"/>
      <c r="E7099" s="241"/>
      <c r="F7099" s="265"/>
      <c r="G7099" s="265"/>
    </row>
    <row r="7100" spans="1:7" s="226" customFormat="1">
      <c r="A7100" s="240"/>
      <c r="B7100" s="265"/>
      <c r="C7100" s="240"/>
      <c r="D7100" s="240"/>
      <c r="E7100" s="241"/>
      <c r="F7100" s="265"/>
      <c r="G7100" s="265"/>
    </row>
    <row r="7101" spans="1:7" s="226" customFormat="1">
      <c r="A7101" s="240"/>
      <c r="B7101" s="265"/>
      <c r="C7101" s="240"/>
      <c r="D7101" s="240"/>
      <c r="E7101" s="241"/>
      <c r="F7101" s="265"/>
      <c r="G7101" s="265"/>
    </row>
    <row r="7102" spans="1:7" s="226" customFormat="1">
      <c r="A7102" s="240"/>
      <c r="B7102" s="265"/>
      <c r="C7102" s="240"/>
      <c r="D7102" s="240"/>
      <c r="E7102" s="241"/>
      <c r="F7102" s="265"/>
      <c r="G7102" s="265"/>
    </row>
    <row r="7103" spans="1:7" s="226" customFormat="1">
      <c r="A7103" s="240"/>
      <c r="B7103" s="265"/>
      <c r="C7103" s="240"/>
      <c r="D7103" s="240"/>
      <c r="E7103" s="241"/>
      <c r="F7103" s="265"/>
      <c r="G7103" s="265"/>
    </row>
    <row r="7104" spans="1:7" s="226" customFormat="1">
      <c r="A7104" s="240"/>
      <c r="B7104" s="265"/>
      <c r="C7104" s="240"/>
      <c r="D7104" s="240"/>
      <c r="E7104" s="241"/>
      <c r="F7104" s="265"/>
      <c r="G7104" s="265"/>
    </row>
    <row r="7105" spans="1:7" s="226" customFormat="1">
      <c r="A7105" s="240"/>
      <c r="B7105" s="265"/>
      <c r="C7105" s="240"/>
      <c r="D7105" s="240"/>
      <c r="E7105" s="241"/>
      <c r="F7105" s="265"/>
      <c r="G7105" s="265"/>
    </row>
    <row r="7106" spans="1:7" s="226" customFormat="1">
      <c r="A7106" s="240"/>
      <c r="B7106" s="265"/>
      <c r="C7106" s="240"/>
      <c r="D7106" s="240"/>
      <c r="E7106" s="241"/>
      <c r="F7106" s="265"/>
      <c r="G7106" s="265"/>
    </row>
    <row r="7107" spans="1:7" s="226" customFormat="1">
      <c r="A7107" s="240"/>
      <c r="B7107" s="265"/>
      <c r="C7107" s="240"/>
      <c r="D7107" s="240"/>
      <c r="E7107" s="241"/>
      <c r="F7107" s="265"/>
      <c r="G7107" s="265"/>
    </row>
    <row r="7108" spans="1:7" s="226" customFormat="1">
      <c r="A7108" s="240"/>
      <c r="B7108" s="265"/>
      <c r="C7108" s="240"/>
      <c r="D7108" s="240"/>
      <c r="E7108" s="241"/>
      <c r="F7108" s="265"/>
      <c r="G7108" s="265"/>
    </row>
    <row r="7109" spans="1:7" s="226" customFormat="1">
      <c r="A7109" s="240"/>
      <c r="B7109" s="265"/>
      <c r="C7109" s="240"/>
      <c r="D7109" s="240"/>
      <c r="E7109" s="241"/>
      <c r="F7109" s="265"/>
      <c r="G7109" s="265"/>
    </row>
    <row r="7110" spans="1:7" s="226" customFormat="1">
      <c r="A7110" s="240"/>
      <c r="B7110" s="265"/>
      <c r="C7110" s="240"/>
      <c r="D7110" s="240"/>
      <c r="E7110" s="241"/>
      <c r="F7110" s="265"/>
      <c r="G7110" s="265"/>
    </row>
    <row r="7111" spans="1:7" s="226" customFormat="1">
      <c r="A7111" s="240"/>
      <c r="B7111" s="265"/>
      <c r="C7111" s="240"/>
      <c r="D7111" s="240"/>
      <c r="E7111" s="241"/>
      <c r="F7111" s="265"/>
      <c r="G7111" s="265"/>
    </row>
    <row r="7112" spans="1:7" s="226" customFormat="1">
      <c r="A7112" s="240"/>
      <c r="B7112" s="265"/>
      <c r="C7112" s="240"/>
      <c r="D7112" s="240"/>
      <c r="E7112" s="241"/>
      <c r="F7112" s="265"/>
      <c r="G7112" s="265"/>
    </row>
    <row r="7113" spans="1:7" s="226" customFormat="1">
      <c r="A7113" s="240"/>
      <c r="B7113" s="265"/>
      <c r="C7113" s="240"/>
      <c r="D7113" s="240"/>
      <c r="E7113" s="241"/>
      <c r="F7113" s="265"/>
      <c r="G7113" s="265"/>
    </row>
    <row r="7114" spans="1:7" s="226" customFormat="1">
      <c r="A7114" s="240"/>
      <c r="B7114" s="265"/>
      <c r="C7114" s="240"/>
      <c r="D7114" s="240"/>
      <c r="E7114" s="241"/>
      <c r="F7114" s="265"/>
      <c r="G7114" s="265"/>
    </row>
    <row r="7115" spans="1:7" s="226" customFormat="1">
      <c r="A7115" s="240"/>
      <c r="B7115" s="265"/>
      <c r="C7115" s="240"/>
      <c r="D7115" s="240"/>
      <c r="E7115" s="241"/>
      <c r="F7115" s="265"/>
      <c r="G7115" s="265"/>
    </row>
    <row r="7116" spans="1:7" s="226" customFormat="1">
      <c r="A7116" s="240"/>
      <c r="B7116" s="265"/>
      <c r="C7116" s="240"/>
      <c r="D7116" s="240"/>
      <c r="E7116" s="241"/>
      <c r="F7116" s="265"/>
      <c r="G7116" s="265"/>
    </row>
    <row r="7117" spans="1:7" s="226" customFormat="1">
      <c r="A7117" s="240"/>
      <c r="B7117" s="265"/>
      <c r="C7117" s="240"/>
      <c r="D7117" s="240"/>
      <c r="E7117" s="241"/>
      <c r="F7117" s="265"/>
      <c r="G7117" s="265"/>
    </row>
    <row r="7118" spans="1:7" s="226" customFormat="1">
      <c r="A7118" s="240"/>
      <c r="B7118" s="265"/>
      <c r="C7118" s="240"/>
      <c r="D7118" s="240"/>
      <c r="E7118" s="241"/>
      <c r="F7118" s="265"/>
      <c r="G7118" s="265"/>
    </row>
    <row r="7119" spans="1:7" s="226" customFormat="1">
      <c r="A7119" s="240"/>
      <c r="B7119" s="265"/>
      <c r="C7119" s="240"/>
      <c r="D7119" s="240"/>
      <c r="E7119" s="241"/>
      <c r="F7119" s="265"/>
      <c r="G7119" s="265"/>
    </row>
    <row r="7120" spans="1:7" s="226" customFormat="1">
      <c r="A7120" s="240"/>
      <c r="B7120" s="265"/>
      <c r="C7120" s="240"/>
      <c r="D7120" s="240"/>
      <c r="E7120" s="241"/>
      <c r="F7120" s="265"/>
      <c r="G7120" s="265"/>
    </row>
    <row r="7121" spans="1:7" s="226" customFormat="1">
      <c r="A7121" s="240"/>
      <c r="B7121" s="265"/>
      <c r="C7121" s="240"/>
      <c r="D7121" s="240"/>
      <c r="E7121" s="241"/>
      <c r="F7121" s="265"/>
      <c r="G7121" s="265"/>
    </row>
    <row r="7122" spans="1:7" s="226" customFormat="1">
      <c r="A7122" s="240"/>
      <c r="B7122" s="265"/>
      <c r="C7122" s="240"/>
      <c r="D7122" s="240"/>
      <c r="E7122" s="241"/>
      <c r="F7122" s="265"/>
      <c r="G7122" s="265"/>
    </row>
    <row r="7123" spans="1:7" s="226" customFormat="1">
      <c r="A7123" s="240"/>
      <c r="B7123" s="265"/>
      <c r="C7123" s="240"/>
      <c r="D7123" s="240"/>
      <c r="E7123" s="241"/>
      <c r="F7123" s="265"/>
      <c r="G7123" s="265"/>
    </row>
    <row r="7124" spans="1:7" s="226" customFormat="1">
      <c r="A7124" s="240"/>
      <c r="B7124" s="265"/>
      <c r="C7124" s="240"/>
      <c r="D7124" s="240"/>
      <c r="E7124" s="241"/>
      <c r="F7124" s="265"/>
      <c r="G7124" s="265"/>
    </row>
    <row r="7125" spans="1:7" s="226" customFormat="1">
      <c r="A7125" s="240"/>
      <c r="B7125" s="265"/>
      <c r="C7125" s="240"/>
      <c r="D7125" s="240"/>
      <c r="E7125" s="241"/>
      <c r="F7125" s="265"/>
      <c r="G7125" s="265"/>
    </row>
    <row r="7126" spans="1:7" s="226" customFormat="1">
      <c r="A7126" s="240"/>
      <c r="B7126" s="265"/>
      <c r="C7126" s="240"/>
      <c r="D7126" s="240"/>
      <c r="E7126" s="241"/>
      <c r="F7126" s="265"/>
      <c r="G7126" s="265"/>
    </row>
    <row r="7127" spans="1:7" s="226" customFormat="1">
      <c r="A7127" s="240"/>
      <c r="B7127" s="265"/>
      <c r="C7127" s="240"/>
      <c r="D7127" s="240"/>
      <c r="E7127" s="241"/>
      <c r="F7127" s="265"/>
      <c r="G7127" s="265"/>
    </row>
    <row r="7128" spans="1:7" s="226" customFormat="1">
      <c r="A7128" s="240"/>
      <c r="B7128" s="265"/>
      <c r="C7128" s="240"/>
      <c r="D7128" s="240"/>
      <c r="E7128" s="241"/>
      <c r="F7128" s="265"/>
      <c r="G7128" s="265"/>
    </row>
    <row r="7129" spans="1:7" s="226" customFormat="1">
      <c r="A7129" s="240"/>
      <c r="B7129" s="265"/>
      <c r="C7129" s="240"/>
      <c r="D7129" s="240"/>
      <c r="E7129" s="241"/>
      <c r="F7129" s="265"/>
      <c r="G7129" s="265"/>
    </row>
    <row r="7130" spans="1:7" s="226" customFormat="1">
      <c r="A7130" s="240"/>
      <c r="B7130" s="265"/>
      <c r="C7130" s="240"/>
      <c r="D7130" s="240"/>
      <c r="E7130" s="241"/>
      <c r="F7130" s="265"/>
      <c r="G7130" s="265"/>
    </row>
    <row r="7131" spans="1:7" s="226" customFormat="1">
      <c r="A7131" s="240"/>
      <c r="B7131" s="265"/>
      <c r="C7131" s="240"/>
      <c r="D7131" s="240"/>
      <c r="E7131" s="241"/>
      <c r="F7131" s="265"/>
      <c r="G7131" s="265"/>
    </row>
    <row r="7132" spans="1:7" s="226" customFormat="1">
      <c r="A7132" s="240"/>
      <c r="B7132" s="265"/>
      <c r="C7132" s="240"/>
      <c r="D7132" s="240"/>
      <c r="E7132" s="241"/>
      <c r="F7132" s="265"/>
      <c r="G7132" s="265"/>
    </row>
    <row r="7133" spans="1:7" s="226" customFormat="1">
      <c r="A7133" s="240"/>
      <c r="B7133" s="265"/>
      <c r="C7133" s="240"/>
      <c r="D7133" s="240"/>
      <c r="E7133" s="241"/>
      <c r="F7133" s="265"/>
      <c r="G7133" s="265"/>
    </row>
    <row r="7134" spans="1:7" s="226" customFormat="1">
      <c r="A7134" s="240"/>
      <c r="B7134" s="265"/>
      <c r="C7134" s="240"/>
      <c r="D7134" s="240"/>
      <c r="E7134" s="241"/>
      <c r="F7134" s="265"/>
      <c r="G7134" s="265"/>
    </row>
    <row r="7135" spans="1:7" s="226" customFormat="1">
      <c r="A7135" s="240"/>
      <c r="B7135" s="265"/>
      <c r="C7135" s="240"/>
      <c r="D7135" s="240"/>
      <c r="E7135" s="241"/>
      <c r="F7135" s="265"/>
      <c r="G7135" s="265"/>
    </row>
    <row r="7136" spans="1:7" s="226" customFormat="1">
      <c r="A7136" s="240"/>
      <c r="B7136" s="265"/>
      <c r="C7136" s="240"/>
      <c r="D7136" s="240"/>
      <c r="E7136" s="241"/>
      <c r="F7136" s="265"/>
      <c r="G7136" s="265"/>
    </row>
    <row r="7137" spans="1:7" s="226" customFormat="1">
      <c r="A7137" s="240"/>
      <c r="B7137" s="265"/>
      <c r="C7137" s="240"/>
      <c r="D7137" s="240"/>
      <c r="E7137" s="241"/>
      <c r="F7137" s="265"/>
      <c r="G7137" s="265"/>
    </row>
    <row r="7138" spans="1:7" s="226" customFormat="1">
      <c r="A7138" s="240"/>
      <c r="B7138" s="265"/>
      <c r="C7138" s="240"/>
      <c r="D7138" s="240"/>
      <c r="E7138" s="241"/>
      <c r="F7138" s="265"/>
      <c r="G7138" s="265"/>
    </row>
    <row r="7139" spans="1:7" s="226" customFormat="1">
      <c r="A7139" s="240"/>
      <c r="B7139" s="265"/>
      <c r="C7139" s="240"/>
      <c r="D7139" s="240"/>
      <c r="E7139" s="241"/>
      <c r="F7139" s="265"/>
      <c r="G7139" s="265"/>
    </row>
    <row r="7140" spans="1:7" s="226" customFormat="1">
      <c r="A7140" s="240"/>
      <c r="B7140" s="265"/>
      <c r="C7140" s="240"/>
      <c r="D7140" s="240"/>
      <c r="E7140" s="241"/>
      <c r="F7140" s="265"/>
      <c r="G7140" s="265"/>
    </row>
    <row r="7141" spans="1:7" s="226" customFormat="1">
      <c r="A7141" s="240"/>
      <c r="B7141" s="265"/>
      <c r="C7141" s="240"/>
      <c r="D7141" s="240"/>
      <c r="E7141" s="241"/>
      <c r="F7141" s="265"/>
      <c r="G7141" s="265"/>
    </row>
    <row r="7142" spans="1:7" s="226" customFormat="1">
      <c r="A7142" s="240"/>
      <c r="B7142" s="265"/>
      <c r="C7142" s="240"/>
      <c r="D7142" s="240"/>
      <c r="E7142" s="241"/>
      <c r="F7142" s="265"/>
      <c r="G7142" s="265"/>
    </row>
    <row r="7143" spans="1:7" s="226" customFormat="1">
      <c r="A7143" s="240"/>
      <c r="B7143" s="265"/>
      <c r="C7143" s="240"/>
      <c r="D7143" s="240"/>
      <c r="E7143" s="241"/>
      <c r="F7143" s="265"/>
      <c r="G7143" s="265"/>
    </row>
    <row r="7144" spans="1:7" s="226" customFormat="1">
      <c r="A7144" s="240"/>
      <c r="B7144" s="265"/>
      <c r="C7144" s="240"/>
      <c r="D7144" s="240"/>
      <c r="E7144" s="241"/>
      <c r="F7144" s="265"/>
      <c r="G7144" s="265"/>
    </row>
    <row r="7145" spans="1:7" s="226" customFormat="1">
      <c r="A7145" s="240"/>
      <c r="B7145" s="265"/>
      <c r="C7145" s="240"/>
      <c r="D7145" s="240"/>
      <c r="E7145" s="241"/>
      <c r="F7145" s="265"/>
      <c r="G7145" s="265"/>
    </row>
    <row r="7146" spans="1:7" s="226" customFormat="1">
      <c r="A7146" s="240"/>
      <c r="B7146" s="265"/>
      <c r="C7146" s="240"/>
      <c r="D7146" s="240"/>
      <c r="E7146" s="241"/>
      <c r="F7146" s="265"/>
      <c r="G7146" s="265"/>
    </row>
    <row r="7147" spans="1:7" s="226" customFormat="1">
      <c r="A7147" s="240"/>
      <c r="B7147" s="265"/>
      <c r="C7147" s="240"/>
      <c r="D7147" s="240"/>
      <c r="E7147" s="241"/>
      <c r="F7147" s="265"/>
      <c r="G7147" s="265"/>
    </row>
    <row r="7148" spans="1:7" s="226" customFormat="1">
      <c r="A7148" s="240"/>
      <c r="B7148" s="265"/>
      <c r="C7148" s="240"/>
      <c r="D7148" s="240"/>
      <c r="E7148" s="241"/>
      <c r="F7148" s="265"/>
      <c r="G7148" s="265"/>
    </row>
    <row r="7149" spans="1:7" s="226" customFormat="1">
      <c r="A7149" s="240"/>
      <c r="B7149" s="265"/>
      <c r="C7149" s="240"/>
      <c r="D7149" s="240"/>
      <c r="E7149" s="241"/>
      <c r="F7149" s="265"/>
      <c r="G7149" s="265"/>
    </row>
    <row r="7150" spans="1:7" s="226" customFormat="1">
      <c r="A7150" s="240"/>
      <c r="B7150" s="265"/>
      <c r="C7150" s="240"/>
      <c r="D7150" s="240"/>
      <c r="E7150" s="241"/>
      <c r="F7150" s="265"/>
      <c r="G7150" s="265"/>
    </row>
    <row r="7151" spans="1:7" s="226" customFormat="1">
      <c r="A7151" s="240"/>
      <c r="B7151" s="265"/>
      <c r="C7151" s="240"/>
      <c r="D7151" s="240"/>
      <c r="E7151" s="241"/>
      <c r="F7151" s="265"/>
      <c r="G7151" s="265"/>
    </row>
    <row r="7152" spans="1:7" s="226" customFormat="1">
      <c r="A7152" s="240"/>
      <c r="B7152" s="265"/>
      <c r="C7152" s="240"/>
      <c r="D7152" s="240"/>
      <c r="E7152" s="241"/>
      <c r="F7152" s="265"/>
      <c r="G7152" s="265"/>
    </row>
    <row r="7153" spans="1:7" s="226" customFormat="1">
      <c r="A7153" s="240"/>
      <c r="B7153" s="265"/>
      <c r="C7153" s="240"/>
      <c r="D7153" s="240"/>
      <c r="E7153" s="241"/>
      <c r="F7153" s="265"/>
      <c r="G7153" s="265"/>
    </row>
    <row r="7154" spans="1:7" s="226" customFormat="1">
      <c r="A7154" s="240"/>
      <c r="B7154" s="265"/>
      <c r="C7154" s="240"/>
      <c r="D7154" s="240"/>
      <c r="E7154" s="241"/>
      <c r="F7154" s="265"/>
      <c r="G7154" s="265"/>
    </row>
    <row r="7155" spans="1:7" s="226" customFormat="1">
      <c r="A7155" s="240"/>
      <c r="B7155" s="265"/>
      <c r="C7155" s="240"/>
      <c r="D7155" s="240"/>
      <c r="E7155" s="241"/>
      <c r="F7155" s="265"/>
      <c r="G7155" s="265"/>
    </row>
    <row r="7156" spans="1:7" s="226" customFormat="1">
      <c r="A7156" s="240"/>
      <c r="B7156" s="265"/>
      <c r="C7156" s="240"/>
      <c r="D7156" s="240"/>
      <c r="E7156" s="241"/>
      <c r="F7156" s="265"/>
      <c r="G7156" s="265"/>
    </row>
    <row r="7157" spans="1:7" s="226" customFormat="1">
      <c r="A7157" s="240"/>
      <c r="B7157" s="265"/>
      <c r="C7157" s="240"/>
      <c r="D7157" s="240"/>
      <c r="E7157" s="241"/>
      <c r="F7157" s="265"/>
      <c r="G7157" s="265"/>
    </row>
    <row r="7158" spans="1:7" s="226" customFormat="1">
      <c r="A7158" s="240"/>
      <c r="B7158" s="265"/>
      <c r="C7158" s="240"/>
      <c r="D7158" s="240"/>
      <c r="E7158" s="241"/>
      <c r="F7158" s="265"/>
      <c r="G7158" s="265"/>
    </row>
    <row r="7159" spans="1:7" s="226" customFormat="1">
      <c r="A7159" s="240"/>
      <c r="B7159" s="265"/>
      <c r="C7159" s="240"/>
      <c r="D7159" s="240"/>
      <c r="E7159" s="241"/>
      <c r="F7159" s="265"/>
      <c r="G7159" s="265"/>
    </row>
    <row r="7160" spans="1:7" s="226" customFormat="1">
      <c r="A7160" s="240"/>
      <c r="B7160" s="265"/>
      <c r="C7160" s="240"/>
      <c r="D7160" s="240"/>
      <c r="E7160" s="241"/>
      <c r="F7160" s="265"/>
      <c r="G7160" s="265"/>
    </row>
    <row r="7161" spans="1:7" s="226" customFormat="1">
      <c r="A7161" s="240"/>
      <c r="B7161" s="265"/>
      <c r="C7161" s="240"/>
      <c r="D7161" s="240"/>
      <c r="E7161" s="241"/>
      <c r="F7161" s="265"/>
      <c r="G7161" s="265"/>
    </row>
    <row r="7162" spans="1:7" s="226" customFormat="1">
      <c r="A7162" s="240"/>
      <c r="B7162" s="265"/>
      <c r="C7162" s="240"/>
      <c r="D7162" s="240"/>
      <c r="E7162" s="241"/>
      <c r="F7162" s="265"/>
      <c r="G7162" s="265"/>
    </row>
    <row r="7163" spans="1:7" s="226" customFormat="1">
      <c r="A7163" s="240"/>
      <c r="B7163" s="265"/>
      <c r="C7163" s="240"/>
      <c r="D7163" s="240"/>
      <c r="E7163" s="241"/>
      <c r="F7163" s="265"/>
      <c r="G7163" s="265"/>
    </row>
    <row r="7164" spans="1:7" s="226" customFormat="1">
      <c r="A7164" s="240"/>
      <c r="B7164" s="265"/>
      <c r="C7164" s="240"/>
      <c r="D7164" s="240"/>
      <c r="E7164" s="241"/>
      <c r="F7164" s="265"/>
      <c r="G7164" s="265"/>
    </row>
    <row r="7165" spans="1:7" s="226" customFormat="1">
      <c r="A7165" s="240"/>
      <c r="B7165" s="265"/>
      <c r="C7165" s="240"/>
      <c r="D7165" s="240"/>
      <c r="E7165" s="241"/>
      <c r="F7165" s="265"/>
      <c r="G7165" s="265"/>
    </row>
    <row r="7166" spans="1:7" s="226" customFormat="1">
      <c r="A7166" s="240"/>
      <c r="B7166" s="265"/>
      <c r="C7166" s="240"/>
      <c r="D7166" s="240"/>
      <c r="E7166" s="241"/>
      <c r="F7166" s="265"/>
      <c r="G7166" s="265"/>
    </row>
    <row r="7167" spans="1:7" s="226" customFormat="1">
      <c r="A7167" s="240"/>
      <c r="B7167" s="265"/>
      <c r="C7167" s="240"/>
      <c r="D7167" s="240"/>
      <c r="E7167" s="241"/>
      <c r="F7167" s="265"/>
      <c r="G7167" s="265"/>
    </row>
    <row r="7168" spans="1:7" s="226" customFormat="1">
      <c r="A7168" s="240"/>
      <c r="B7168" s="265"/>
      <c r="C7168" s="240"/>
      <c r="D7168" s="240"/>
      <c r="E7168" s="241"/>
      <c r="F7168" s="265"/>
      <c r="G7168" s="265"/>
    </row>
    <row r="7169" spans="1:7" s="226" customFormat="1">
      <c r="A7169" s="240"/>
      <c r="B7169" s="265"/>
      <c r="C7169" s="240"/>
      <c r="D7169" s="240"/>
      <c r="E7169" s="241"/>
      <c r="F7169" s="265"/>
      <c r="G7169" s="265"/>
    </row>
    <row r="7170" spans="1:7" s="226" customFormat="1">
      <c r="A7170" s="240"/>
      <c r="B7170" s="265"/>
      <c r="C7170" s="240"/>
      <c r="D7170" s="240"/>
      <c r="E7170" s="241"/>
      <c r="F7170" s="265"/>
      <c r="G7170" s="265"/>
    </row>
    <row r="7171" spans="1:7" s="226" customFormat="1">
      <c r="A7171" s="240"/>
      <c r="B7171" s="265"/>
      <c r="C7171" s="240"/>
      <c r="D7171" s="240"/>
      <c r="E7171" s="241"/>
      <c r="F7171" s="265"/>
      <c r="G7171" s="265"/>
    </row>
    <row r="7172" spans="1:7" s="226" customFormat="1">
      <c r="A7172" s="240"/>
      <c r="B7172" s="265"/>
      <c r="C7172" s="240"/>
      <c r="D7172" s="240"/>
      <c r="E7172" s="241"/>
      <c r="F7172" s="265"/>
      <c r="G7172" s="265"/>
    </row>
    <row r="7173" spans="1:7" s="226" customFormat="1">
      <c r="A7173" s="240"/>
      <c r="B7173" s="265"/>
      <c r="C7173" s="240"/>
      <c r="D7173" s="240"/>
      <c r="E7173" s="241"/>
      <c r="F7173" s="265"/>
      <c r="G7173" s="265"/>
    </row>
    <row r="7174" spans="1:7" s="226" customFormat="1">
      <c r="A7174" s="240"/>
      <c r="B7174" s="265"/>
      <c r="C7174" s="240"/>
      <c r="D7174" s="240"/>
      <c r="E7174" s="241"/>
      <c r="F7174" s="265"/>
      <c r="G7174" s="265"/>
    </row>
    <row r="7175" spans="1:7" s="226" customFormat="1">
      <c r="A7175" s="240"/>
      <c r="B7175" s="265"/>
      <c r="C7175" s="240"/>
      <c r="D7175" s="240"/>
      <c r="E7175" s="241"/>
      <c r="F7175" s="265"/>
      <c r="G7175" s="265"/>
    </row>
    <row r="7176" spans="1:7" s="226" customFormat="1">
      <c r="A7176" s="240"/>
      <c r="B7176" s="265"/>
      <c r="C7176" s="240"/>
      <c r="D7176" s="240"/>
      <c r="E7176" s="241"/>
      <c r="F7176" s="265"/>
      <c r="G7176" s="265"/>
    </row>
    <row r="7177" spans="1:7" s="226" customFormat="1">
      <c r="A7177" s="240"/>
      <c r="B7177" s="265"/>
      <c r="C7177" s="240"/>
      <c r="D7177" s="240"/>
      <c r="E7177" s="241"/>
      <c r="F7177" s="265"/>
      <c r="G7177" s="265"/>
    </row>
    <row r="7178" spans="1:7" s="226" customFormat="1">
      <c r="A7178" s="240"/>
      <c r="B7178" s="265"/>
      <c r="C7178" s="240"/>
      <c r="D7178" s="240"/>
      <c r="E7178" s="241"/>
      <c r="F7178" s="265"/>
      <c r="G7178" s="265"/>
    </row>
    <row r="7179" spans="1:7" s="226" customFormat="1">
      <c r="A7179" s="240"/>
      <c r="B7179" s="265"/>
      <c r="C7179" s="240"/>
      <c r="D7179" s="240"/>
      <c r="E7179" s="241"/>
      <c r="F7179" s="265"/>
      <c r="G7179" s="265"/>
    </row>
    <row r="7180" spans="1:7" s="226" customFormat="1">
      <c r="A7180" s="240"/>
      <c r="B7180" s="265"/>
      <c r="C7180" s="240"/>
      <c r="D7180" s="240"/>
      <c r="E7180" s="241"/>
      <c r="F7180" s="265"/>
      <c r="G7180" s="265"/>
    </row>
    <row r="7181" spans="1:7" s="226" customFormat="1">
      <c r="A7181" s="240"/>
      <c r="B7181" s="265"/>
      <c r="C7181" s="240"/>
      <c r="D7181" s="240"/>
      <c r="E7181" s="241"/>
      <c r="F7181" s="265"/>
      <c r="G7181" s="265"/>
    </row>
    <row r="7182" spans="1:7" s="226" customFormat="1">
      <c r="A7182" s="240"/>
      <c r="B7182" s="265"/>
      <c r="C7182" s="240"/>
      <c r="D7182" s="240"/>
      <c r="E7182" s="241"/>
      <c r="F7182" s="265"/>
      <c r="G7182" s="265"/>
    </row>
    <row r="7183" spans="1:7" s="226" customFormat="1">
      <c r="A7183" s="240"/>
      <c r="B7183" s="265"/>
      <c r="C7183" s="240"/>
      <c r="D7183" s="240"/>
      <c r="E7183" s="241"/>
      <c r="F7183" s="265"/>
      <c r="G7183" s="265"/>
    </row>
    <row r="7184" spans="1:7" s="226" customFormat="1">
      <c r="A7184" s="240"/>
      <c r="B7184" s="265"/>
      <c r="C7184" s="240"/>
      <c r="D7184" s="240"/>
      <c r="E7184" s="241"/>
      <c r="F7184" s="265"/>
      <c r="G7184" s="265"/>
    </row>
    <row r="7185" spans="1:7" s="226" customFormat="1">
      <c r="A7185" s="240"/>
      <c r="B7185" s="265"/>
      <c r="C7185" s="240"/>
      <c r="D7185" s="240"/>
      <c r="E7185" s="241"/>
      <c r="F7185" s="265"/>
      <c r="G7185" s="265"/>
    </row>
    <row r="7186" spans="1:7" s="226" customFormat="1">
      <c r="A7186" s="240"/>
      <c r="B7186" s="265"/>
      <c r="C7186" s="240"/>
      <c r="D7186" s="240"/>
      <c r="E7186" s="241"/>
      <c r="F7186" s="265"/>
      <c r="G7186" s="265"/>
    </row>
    <row r="7187" spans="1:7" s="226" customFormat="1">
      <c r="A7187" s="240"/>
      <c r="B7187" s="265"/>
      <c r="C7187" s="240"/>
      <c r="D7187" s="240"/>
      <c r="E7187" s="241"/>
      <c r="F7187" s="265"/>
      <c r="G7187" s="265"/>
    </row>
    <row r="7188" spans="1:7" s="226" customFormat="1">
      <c r="A7188" s="240"/>
      <c r="B7188" s="265"/>
      <c r="C7188" s="240"/>
      <c r="D7188" s="240"/>
      <c r="E7188" s="241"/>
      <c r="F7188" s="265"/>
      <c r="G7188" s="265"/>
    </row>
    <row r="7189" spans="1:7" s="226" customFormat="1">
      <c r="A7189" s="240"/>
      <c r="B7189" s="265"/>
      <c r="C7189" s="240"/>
      <c r="D7189" s="240"/>
      <c r="E7189" s="241"/>
      <c r="F7189" s="265"/>
      <c r="G7189" s="265"/>
    </row>
    <row r="7190" spans="1:7" s="226" customFormat="1">
      <c r="A7190" s="240"/>
      <c r="B7190" s="265"/>
      <c r="C7190" s="240"/>
      <c r="D7190" s="240"/>
      <c r="E7190" s="241"/>
      <c r="F7190" s="265"/>
      <c r="G7190" s="265"/>
    </row>
    <row r="7191" spans="1:7" s="226" customFormat="1">
      <c r="A7191" s="240"/>
      <c r="B7191" s="265"/>
      <c r="C7191" s="240"/>
      <c r="D7191" s="240"/>
      <c r="E7191" s="241"/>
      <c r="F7191" s="265"/>
      <c r="G7191" s="265"/>
    </row>
    <row r="7192" spans="1:7" s="226" customFormat="1">
      <c r="A7192" s="240"/>
      <c r="B7192" s="265"/>
      <c r="C7192" s="240"/>
      <c r="D7192" s="240"/>
      <c r="E7192" s="241"/>
      <c r="F7192" s="265"/>
      <c r="G7192" s="265"/>
    </row>
    <row r="7193" spans="1:7" s="226" customFormat="1">
      <c r="A7193" s="240"/>
      <c r="B7193" s="265"/>
      <c r="C7193" s="240"/>
      <c r="D7193" s="240"/>
      <c r="E7193" s="241"/>
      <c r="F7193" s="265"/>
      <c r="G7193" s="265"/>
    </row>
    <row r="7194" spans="1:7" s="226" customFormat="1">
      <c r="A7194" s="240"/>
      <c r="B7194" s="265"/>
      <c r="C7194" s="240"/>
      <c r="D7194" s="240"/>
      <c r="E7194" s="241"/>
      <c r="F7194" s="265"/>
      <c r="G7194" s="265"/>
    </row>
    <row r="7195" spans="1:7" s="226" customFormat="1">
      <c r="A7195" s="240"/>
      <c r="B7195" s="265"/>
      <c r="C7195" s="240"/>
      <c r="D7195" s="240"/>
      <c r="E7195" s="241"/>
      <c r="F7195" s="265"/>
      <c r="G7195" s="265"/>
    </row>
    <row r="7196" spans="1:7" s="226" customFormat="1">
      <c r="A7196" s="240"/>
      <c r="B7196" s="265"/>
      <c r="C7196" s="240"/>
      <c r="D7196" s="240"/>
      <c r="E7196" s="241"/>
      <c r="F7196" s="265"/>
      <c r="G7196" s="265"/>
    </row>
    <row r="7197" spans="1:7" s="226" customFormat="1">
      <c r="A7197" s="240"/>
      <c r="B7197" s="265"/>
      <c r="C7197" s="240"/>
      <c r="D7197" s="240"/>
      <c r="E7197" s="241"/>
      <c r="F7197" s="265"/>
      <c r="G7197" s="265"/>
    </row>
    <row r="7198" spans="1:7" s="226" customFormat="1">
      <c r="A7198" s="240"/>
      <c r="B7198" s="265"/>
      <c r="C7198" s="240"/>
      <c r="D7198" s="240"/>
      <c r="E7198" s="241"/>
      <c r="F7198" s="265"/>
      <c r="G7198" s="265"/>
    </row>
    <row r="7199" spans="1:7" s="226" customFormat="1">
      <c r="A7199" s="240"/>
      <c r="B7199" s="265"/>
      <c r="C7199" s="240"/>
      <c r="D7199" s="240"/>
      <c r="E7199" s="241"/>
      <c r="F7199" s="265"/>
      <c r="G7199" s="265"/>
    </row>
    <row r="7200" spans="1:7" s="226" customFormat="1">
      <c r="A7200" s="240"/>
      <c r="B7200" s="265"/>
      <c r="C7200" s="240"/>
      <c r="D7200" s="240"/>
      <c r="E7200" s="241"/>
      <c r="F7200" s="265"/>
      <c r="G7200" s="265"/>
    </row>
    <row r="7201" spans="1:7" s="226" customFormat="1">
      <c r="A7201" s="240"/>
      <c r="B7201" s="265"/>
      <c r="C7201" s="240"/>
      <c r="D7201" s="240"/>
      <c r="E7201" s="241"/>
      <c r="F7201" s="265"/>
      <c r="G7201" s="265"/>
    </row>
    <row r="7202" spans="1:7" s="226" customFormat="1">
      <c r="A7202" s="240"/>
      <c r="B7202" s="265"/>
      <c r="C7202" s="240"/>
      <c r="D7202" s="240"/>
      <c r="E7202" s="241"/>
      <c r="F7202" s="265"/>
      <c r="G7202" s="265"/>
    </row>
    <row r="7203" spans="1:7" s="226" customFormat="1">
      <c r="A7203" s="240"/>
      <c r="B7203" s="265"/>
      <c r="C7203" s="240"/>
      <c r="D7203" s="240"/>
      <c r="E7203" s="241"/>
      <c r="F7203" s="265"/>
      <c r="G7203" s="265"/>
    </row>
    <row r="7204" spans="1:7" s="226" customFormat="1">
      <c r="A7204" s="240"/>
      <c r="B7204" s="265"/>
      <c r="C7204" s="240"/>
      <c r="D7204" s="240"/>
      <c r="E7204" s="241"/>
      <c r="F7204" s="265"/>
      <c r="G7204" s="265"/>
    </row>
    <row r="7205" spans="1:7" s="226" customFormat="1">
      <c r="A7205" s="240"/>
      <c r="B7205" s="265"/>
      <c r="C7205" s="240"/>
      <c r="D7205" s="240"/>
      <c r="E7205" s="241"/>
      <c r="F7205" s="265"/>
      <c r="G7205" s="265"/>
    </row>
    <row r="7206" spans="1:7" s="226" customFormat="1">
      <c r="A7206" s="240"/>
      <c r="B7206" s="265"/>
      <c r="C7206" s="240"/>
      <c r="D7206" s="240"/>
      <c r="E7206" s="241"/>
      <c r="F7206" s="265"/>
      <c r="G7206" s="265"/>
    </row>
    <row r="7207" spans="1:7" s="226" customFormat="1">
      <c r="A7207" s="240"/>
      <c r="B7207" s="265"/>
      <c r="C7207" s="240"/>
      <c r="D7207" s="240"/>
      <c r="E7207" s="241"/>
      <c r="F7207" s="265"/>
      <c r="G7207" s="265"/>
    </row>
    <row r="7208" spans="1:7" s="226" customFormat="1">
      <c r="A7208" s="240"/>
      <c r="B7208" s="265"/>
      <c r="C7208" s="240"/>
      <c r="D7208" s="240"/>
      <c r="E7208" s="241"/>
      <c r="F7208" s="265"/>
      <c r="G7208" s="265"/>
    </row>
    <row r="7209" spans="1:7" s="226" customFormat="1">
      <c r="A7209" s="240"/>
      <c r="B7209" s="265"/>
      <c r="C7209" s="240"/>
      <c r="D7209" s="240"/>
      <c r="E7209" s="241"/>
      <c r="F7209" s="265"/>
      <c r="G7209" s="265"/>
    </row>
    <row r="7210" spans="1:7" s="226" customFormat="1">
      <c r="A7210" s="240"/>
      <c r="B7210" s="265"/>
      <c r="C7210" s="240"/>
      <c r="D7210" s="240"/>
      <c r="E7210" s="241"/>
      <c r="F7210" s="265"/>
      <c r="G7210" s="265"/>
    </row>
    <row r="7211" spans="1:7" s="226" customFormat="1">
      <c r="A7211" s="240"/>
      <c r="B7211" s="265"/>
      <c r="C7211" s="240"/>
      <c r="D7211" s="240"/>
      <c r="E7211" s="241"/>
      <c r="F7211" s="265"/>
      <c r="G7211" s="265"/>
    </row>
    <row r="7212" spans="1:7" s="226" customFormat="1">
      <c r="A7212" s="240"/>
      <c r="B7212" s="265"/>
      <c r="C7212" s="240"/>
      <c r="D7212" s="240"/>
      <c r="E7212" s="241"/>
      <c r="F7212" s="265"/>
      <c r="G7212" s="265"/>
    </row>
    <row r="7213" spans="1:7" s="226" customFormat="1">
      <c r="A7213" s="240"/>
      <c r="B7213" s="265"/>
      <c r="C7213" s="240"/>
      <c r="D7213" s="240"/>
      <c r="E7213" s="241"/>
      <c r="F7213" s="265"/>
      <c r="G7213" s="265"/>
    </row>
    <row r="7214" spans="1:7" s="226" customFormat="1">
      <c r="A7214" s="240"/>
      <c r="B7214" s="265"/>
      <c r="C7214" s="240"/>
      <c r="D7214" s="240"/>
      <c r="E7214" s="241"/>
      <c r="F7214" s="265"/>
      <c r="G7214" s="265"/>
    </row>
    <row r="7215" spans="1:7" s="226" customFormat="1">
      <c r="A7215" s="240"/>
      <c r="B7215" s="265"/>
      <c r="C7215" s="240"/>
      <c r="D7215" s="240"/>
      <c r="E7215" s="241"/>
      <c r="F7215" s="265"/>
      <c r="G7215" s="265"/>
    </row>
    <row r="7216" spans="1:7" s="226" customFormat="1">
      <c r="A7216" s="240"/>
      <c r="B7216" s="265"/>
      <c r="C7216" s="240"/>
      <c r="D7216" s="240"/>
      <c r="E7216" s="241"/>
      <c r="F7216" s="265"/>
      <c r="G7216" s="265"/>
    </row>
    <row r="7217" spans="1:7" s="226" customFormat="1">
      <c r="A7217" s="240"/>
      <c r="B7217" s="265"/>
      <c r="C7217" s="240"/>
      <c r="D7217" s="240"/>
      <c r="E7217" s="241"/>
      <c r="F7217" s="265"/>
      <c r="G7217" s="265"/>
    </row>
    <row r="7218" spans="1:7" s="226" customFormat="1">
      <c r="A7218" s="240"/>
      <c r="B7218" s="265"/>
      <c r="C7218" s="240"/>
      <c r="D7218" s="240"/>
      <c r="E7218" s="241"/>
      <c r="F7218" s="265"/>
      <c r="G7218" s="265"/>
    </row>
    <row r="7219" spans="1:7" s="226" customFormat="1">
      <c r="A7219" s="240"/>
      <c r="B7219" s="265"/>
      <c r="C7219" s="240"/>
      <c r="D7219" s="240"/>
      <c r="E7219" s="241"/>
      <c r="F7219" s="265"/>
      <c r="G7219" s="265"/>
    </row>
    <row r="7220" spans="1:7" s="226" customFormat="1">
      <c r="A7220" s="240"/>
      <c r="B7220" s="265"/>
      <c r="C7220" s="240"/>
      <c r="D7220" s="240"/>
      <c r="E7220" s="241"/>
      <c r="F7220" s="265"/>
      <c r="G7220" s="265"/>
    </row>
    <row r="7221" spans="1:7" s="226" customFormat="1">
      <c r="A7221" s="240"/>
      <c r="B7221" s="265"/>
      <c r="C7221" s="240"/>
      <c r="D7221" s="240"/>
      <c r="E7221" s="241"/>
      <c r="F7221" s="265"/>
      <c r="G7221" s="265"/>
    </row>
    <row r="7222" spans="1:7" s="226" customFormat="1">
      <c r="A7222" s="240"/>
      <c r="B7222" s="265"/>
      <c r="C7222" s="240"/>
      <c r="D7222" s="240"/>
      <c r="E7222" s="241"/>
      <c r="F7222" s="265"/>
      <c r="G7222" s="265"/>
    </row>
    <row r="7223" spans="1:7" s="226" customFormat="1">
      <c r="A7223" s="240"/>
      <c r="B7223" s="265"/>
      <c r="C7223" s="240"/>
      <c r="D7223" s="240"/>
      <c r="E7223" s="241"/>
      <c r="F7223" s="265"/>
      <c r="G7223" s="265"/>
    </row>
    <row r="7224" spans="1:7" s="226" customFormat="1">
      <c r="A7224" s="240"/>
      <c r="B7224" s="265"/>
      <c r="C7224" s="240"/>
      <c r="D7224" s="240"/>
      <c r="E7224" s="241"/>
      <c r="F7224" s="265"/>
      <c r="G7224" s="265"/>
    </row>
    <row r="7225" spans="1:7" s="226" customFormat="1">
      <c r="A7225" s="240"/>
      <c r="B7225" s="265"/>
      <c r="C7225" s="240"/>
      <c r="D7225" s="240"/>
      <c r="E7225" s="241"/>
      <c r="F7225" s="265"/>
      <c r="G7225" s="265"/>
    </row>
    <row r="7226" spans="1:7" s="226" customFormat="1">
      <c r="A7226" s="240"/>
      <c r="B7226" s="265"/>
      <c r="C7226" s="240"/>
      <c r="D7226" s="240"/>
      <c r="E7226" s="241"/>
      <c r="F7226" s="265"/>
      <c r="G7226" s="265"/>
    </row>
    <row r="7227" spans="1:7" s="226" customFormat="1">
      <c r="A7227" s="240"/>
      <c r="B7227" s="265"/>
      <c r="C7227" s="240"/>
      <c r="D7227" s="240"/>
      <c r="E7227" s="241"/>
      <c r="F7227" s="265"/>
      <c r="G7227" s="265"/>
    </row>
    <row r="7228" spans="1:7" s="226" customFormat="1">
      <c r="A7228" s="240"/>
      <c r="B7228" s="265"/>
      <c r="C7228" s="240"/>
      <c r="D7228" s="240"/>
      <c r="E7228" s="241"/>
      <c r="F7228" s="265"/>
      <c r="G7228" s="265"/>
    </row>
    <row r="7229" spans="1:7" s="226" customFormat="1">
      <c r="A7229" s="240"/>
      <c r="B7229" s="265"/>
      <c r="C7229" s="240"/>
      <c r="D7229" s="240"/>
      <c r="E7229" s="241"/>
      <c r="F7229" s="265"/>
      <c r="G7229" s="265"/>
    </row>
    <row r="7230" spans="1:7" s="226" customFormat="1">
      <c r="A7230" s="240"/>
      <c r="B7230" s="265"/>
      <c r="C7230" s="240"/>
      <c r="D7230" s="240"/>
      <c r="E7230" s="241"/>
      <c r="F7230" s="265"/>
      <c r="G7230" s="265"/>
    </row>
    <row r="7231" spans="1:7" s="226" customFormat="1">
      <c r="A7231" s="240"/>
      <c r="B7231" s="265"/>
      <c r="C7231" s="240"/>
      <c r="D7231" s="240"/>
      <c r="E7231" s="241"/>
      <c r="F7231" s="265"/>
      <c r="G7231" s="265"/>
    </row>
    <row r="7232" spans="1:7" s="226" customFormat="1">
      <c r="A7232" s="240"/>
      <c r="B7232" s="265"/>
      <c r="C7232" s="240"/>
      <c r="D7232" s="240"/>
      <c r="E7232" s="241"/>
      <c r="F7232" s="265"/>
      <c r="G7232" s="265"/>
    </row>
    <row r="7233" spans="1:7" s="226" customFormat="1">
      <c r="A7233" s="240"/>
      <c r="B7233" s="265"/>
      <c r="C7233" s="240"/>
      <c r="D7233" s="240"/>
      <c r="E7233" s="241"/>
      <c r="F7233" s="265"/>
      <c r="G7233" s="265"/>
    </row>
    <row r="7234" spans="1:7" s="226" customFormat="1">
      <c r="A7234" s="240"/>
      <c r="B7234" s="265"/>
      <c r="C7234" s="240"/>
      <c r="D7234" s="240"/>
      <c r="E7234" s="241"/>
      <c r="F7234" s="265"/>
      <c r="G7234" s="265"/>
    </row>
    <row r="7235" spans="1:7" s="226" customFormat="1">
      <c r="A7235" s="240"/>
      <c r="B7235" s="265"/>
      <c r="C7235" s="240"/>
      <c r="D7235" s="240"/>
      <c r="E7235" s="241"/>
      <c r="F7235" s="265"/>
      <c r="G7235" s="265"/>
    </row>
    <row r="7236" spans="1:7" s="226" customFormat="1">
      <c r="A7236" s="240"/>
      <c r="B7236" s="265"/>
      <c r="C7236" s="240"/>
      <c r="D7236" s="240"/>
      <c r="E7236" s="241"/>
      <c r="F7236" s="265"/>
      <c r="G7236" s="265"/>
    </row>
    <row r="7237" spans="1:7" s="226" customFormat="1">
      <c r="A7237" s="240"/>
      <c r="B7237" s="265"/>
      <c r="C7237" s="240"/>
      <c r="D7237" s="240"/>
      <c r="E7237" s="241"/>
      <c r="F7237" s="265"/>
      <c r="G7237" s="265"/>
    </row>
    <row r="7238" spans="1:7" s="226" customFormat="1">
      <c r="A7238" s="240"/>
      <c r="B7238" s="265"/>
      <c r="C7238" s="240"/>
      <c r="D7238" s="240"/>
      <c r="E7238" s="241"/>
      <c r="F7238" s="265"/>
      <c r="G7238" s="265"/>
    </row>
    <row r="7239" spans="1:7" s="226" customFormat="1">
      <c r="A7239" s="240"/>
      <c r="B7239" s="265"/>
      <c r="C7239" s="240"/>
      <c r="D7239" s="240"/>
      <c r="E7239" s="241"/>
      <c r="F7239" s="265"/>
      <c r="G7239" s="265"/>
    </row>
    <row r="7240" spans="1:7" s="226" customFormat="1">
      <c r="A7240" s="240"/>
      <c r="B7240" s="265"/>
      <c r="C7240" s="240"/>
      <c r="D7240" s="240"/>
      <c r="E7240" s="241"/>
      <c r="F7240" s="265"/>
      <c r="G7240" s="265"/>
    </row>
    <row r="7241" spans="1:7" s="226" customFormat="1">
      <c r="A7241" s="240"/>
      <c r="B7241" s="265"/>
      <c r="C7241" s="240"/>
      <c r="D7241" s="240"/>
      <c r="E7241" s="241"/>
      <c r="F7241" s="265"/>
      <c r="G7241" s="265"/>
    </row>
    <row r="7242" spans="1:7" s="226" customFormat="1">
      <c r="A7242" s="240"/>
      <c r="B7242" s="265"/>
      <c r="C7242" s="240"/>
      <c r="D7242" s="240"/>
      <c r="E7242" s="241"/>
      <c r="F7242" s="265"/>
      <c r="G7242" s="265"/>
    </row>
    <row r="7243" spans="1:7" s="226" customFormat="1">
      <c r="A7243" s="240"/>
      <c r="B7243" s="265"/>
      <c r="C7243" s="240"/>
      <c r="D7243" s="240"/>
      <c r="E7243" s="241"/>
      <c r="F7243" s="265"/>
      <c r="G7243" s="265"/>
    </row>
    <row r="7244" spans="1:7" s="226" customFormat="1">
      <c r="A7244" s="240"/>
      <c r="B7244" s="265"/>
      <c r="C7244" s="240"/>
      <c r="D7244" s="240"/>
      <c r="E7244" s="241"/>
      <c r="F7244" s="265"/>
      <c r="G7244" s="265"/>
    </row>
    <row r="7245" spans="1:7" s="226" customFormat="1">
      <c r="A7245" s="240"/>
      <c r="B7245" s="265"/>
      <c r="C7245" s="240"/>
      <c r="D7245" s="240"/>
      <c r="E7245" s="241"/>
      <c r="F7245" s="265"/>
      <c r="G7245" s="265"/>
    </row>
    <row r="7246" spans="1:7" s="226" customFormat="1">
      <c r="A7246" s="240"/>
      <c r="B7246" s="265"/>
      <c r="C7246" s="240"/>
      <c r="D7246" s="240"/>
      <c r="E7246" s="241"/>
      <c r="F7246" s="265"/>
      <c r="G7246" s="265"/>
    </row>
    <row r="7247" spans="1:7" s="226" customFormat="1">
      <c r="A7247" s="240"/>
      <c r="B7247" s="265"/>
      <c r="C7247" s="240"/>
      <c r="D7247" s="240"/>
      <c r="E7247" s="241"/>
      <c r="F7247" s="265"/>
      <c r="G7247" s="265"/>
    </row>
    <row r="7248" spans="1:7" s="226" customFormat="1">
      <c r="A7248" s="240"/>
      <c r="B7248" s="265"/>
      <c r="C7248" s="240"/>
      <c r="D7248" s="240"/>
      <c r="E7248" s="241"/>
      <c r="F7248" s="265"/>
      <c r="G7248" s="265"/>
    </row>
    <row r="7249" spans="1:7" s="226" customFormat="1">
      <c r="A7249" s="240"/>
      <c r="B7249" s="265"/>
      <c r="C7249" s="240"/>
      <c r="D7249" s="240"/>
      <c r="E7249" s="241"/>
      <c r="F7249" s="265"/>
      <c r="G7249" s="265"/>
    </row>
    <row r="7250" spans="1:7" s="226" customFormat="1">
      <c r="A7250" s="240"/>
      <c r="B7250" s="265"/>
      <c r="C7250" s="240"/>
      <c r="D7250" s="240"/>
      <c r="E7250" s="241"/>
      <c r="F7250" s="265"/>
      <c r="G7250" s="265"/>
    </row>
    <row r="7251" spans="1:7" s="226" customFormat="1">
      <c r="A7251" s="240"/>
      <c r="B7251" s="265"/>
      <c r="C7251" s="240"/>
      <c r="D7251" s="240"/>
      <c r="E7251" s="241"/>
      <c r="F7251" s="265"/>
      <c r="G7251" s="265"/>
    </row>
    <row r="7252" spans="1:7" s="226" customFormat="1">
      <c r="A7252" s="240"/>
      <c r="B7252" s="265"/>
      <c r="C7252" s="240"/>
      <c r="D7252" s="240"/>
      <c r="E7252" s="241"/>
      <c r="F7252" s="265"/>
      <c r="G7252" s="265"/>
    </row>
    <row r="7253" spans="1:7" s="226" customFormat="1">
      <c r="A7253" s="240"/>
      <c r="B7253" s="265"/>
      <c r="C7253" s="240"/>
      <c r="D7253" s="240"/>
      <c r="E7253" s="241"/>
      <c r="F7253" s="265"/>
      <c r="G7253" s="265"/>
    </row>
    <row r="7254" spans="1:7" s="226" customFormat="1">
      <c r="A7254" s="240"/>
      <c r="B7254" s="265"/>
      <c r="C7254" s="240"/>
      <c r="D7254" s="240"/>
      <c r="E7254" s="241"/>
      <c r="F7254" s="265"/>
      <c r="G7254" s="265"/>
    </row>
    <row r="7255" spans="1:7" s="226" customFormat="1">
      <c r="A7255" s="240"/>
      <c r="B7255" s="265"/>
      <c r="C7255" s="240"/>
      <c r="D7255" s="240"/>
      <c r="E7255" s="241"/>
      <c r="F7255" s="265"/>
      <c r="G7255" s="265"/>
    </row>
    <row r="7256" spans="1:7" s="226" customFormat="1">
      <c r="A7256" s="240"/>
      <c r="B7256" s="265"/>
      <c r="C7256" s="240"/>
      <c r="D7256" s="240"/>
      <c r="E7256" s="241"/>
      <c r="F7256" s="265"/>
      <c r="G7256" s="265"/>
    </row>
    <row r="7257" spans="1:7" s="226" customFormat="1">
      <c r="A7257" s="240"/>
      <c r="B7257" s="265"/>
      <c r="C7257" s="240"/>
      <c r="D7257" s="240"/>
      <c r="E7257" s="241"/>
      <c r="F7257" s="265"/>
      <c r="G7257" s="265"/>
    </row>
    <row r="7258" spans="1:7" s="226" customFormat="1">
      <c r="A7258" s="240"/>
      <c r="B7258" s="265"/>
      <c r="C7258" s="240"/>
      <c r="D7258" s="240"/>
      <c r="E7258" s="241"/>
      <c r="F7258" s="265"/>
      <c r="G7258" s="265"/>
    </row>
    <row r="7259" spans="1:7" s="226" customFormat="1">
      <c r="A7259" s="240"/>
      <c r="B7259" s="265"/>
      <c r="C7259" s="240"/>
      <c r="D7259" s="240"/>
      <c r="E7259" s="241"/>
      <c r="F7259" s="265"/>
      <c r="G7259" s="265"/>
    </row>
    <row r="7260" spans="1:7" s="226" customFormat="1">
      <c r="A7260" s="240"/>
      <c r="B7260" s="265"/>
      <c r="C7260" s="240"/>
      <c r="D7260" s="240"/>
      <c r="E7260" s="241"/>
      <c r="F7260" s="265"/>
      <c r="G7260" s="265"/>
    </row>
    <row r="7261" spans="1:7" s="226" customFormat="1">
      <c r="A7261" s="240"/>
      <c r="B7261" s="265"/>
      <c r="C7261" s="240"/>
      <c r="D7261" s="240"/>
      <c r="E7261" s="241"/>
      <c r="F7261" s="265"/>
      <c r="G7261" s="265"/>
    </row>
    <row r="7262" spans="1:7" s="226" customFormat="1">
      <c r="A7262" s="240"/>
      <c r="B7262" s="265"/>
      <c r="C7262" s="240"/>
      <c r="D7262" s="240"/>
      <c r="E7262" s="241"/>
      <c r="F7262" s="265"/>
      <c r="G7262" s="265"/>
    </row>
    <row r="7263" spans="1:7" s="226" customFormat="1">
      <c r="A7263" s="240"/>
      <c r="B7263" s="265"/>
      <c r="C7263" s="240"/>
      <c r="D7263" s="240"/>
      <c r="E7263" s="241"/>
      <c r="F7263" s="265"/>
      <c r="G7263" s="265"/>
    </row>
    <row r="7264" spans="1:7" s="226" customFormat="1">
      <c r="A7264" s="240"/>
      <c r="B7264" s="265"/>
      <c r="C7264" s="240"/>
      <c r="D7264" s="240"/>
      <c r="E7264" s="241"/>
      <c r="F7264" s="265"/>
      <c r="G7264" s="265"/>
    </row>
    <row r="7265" spans="1:7" s="226" customFormat="1">
      <c r="A7265" s="240"/>
      <c r="B7265" s="265"/>
      <c r="C7265" s="240"/>
      <c r="D7265" s="240"/>
      <c r="E7265" s="241"/>
      <c r="F7265" s="265"/>
      <c r="G7265" s="265"/>
    </row>
    <row r="7266" spans="1:7" s="226" customFormat="1">
      <c r="A7266" s="240"/>
      <c r="B7266" s="265"/>
      <c r="C7266" s="240"/>
      <c r="D7266" s="240"/>
      <c r="E7266" s="241"/>
      <c r="F7266" s="265"/>
      <c r="G7266" s="265"/>
    </row>
    <row r="7267" spans="1:7" s="226" customFormat="1">
      <c r="A7267" s="240"/>
      <c r="B7267" s="265"/>
      <c r="C7267" s="240"/>
      <c r="D7267" s="240"/>
      <c r="E7267" s="241"/>
      <c r="F7267" s="265"/>
      <c r="G7267" s="265"/>
    </row>
    <row r="7268" spans="1:7" s="226" customFormat="1">
      <c r="A7268" s="240"/>
      <c r="B7268" s="265"/>
      <c r="C7268" s="240"/>
      <c r="D7268" s="240"/>
      <c r="E7268" s="241"/>
      <c r="F7268" s="265"/>
      <c r="G7268" s="265"/>
    </row>
    <row r="7269" spans="1:7" s="226" customFormat="1">
      <c r="A7269" s="240"/>
      <c r="B7269" s="265"/>
      <c r="C7269" s="240"/>
      <c r="D7269" s="240"/>
      <c r="E7269" s="241"/>
      <c r="F7269" s="265"/>
      <c r="G7269" s="265"/>
    </row>
    <row r="7270" spans="1:7" s="226" customFormat="1">
      <c r="A7270" s="240"/>
      <c r="B7270" s="265"/>
      <c r="C7270" s="240"/>
      <c r="D7270" s="240"/>
      <c r="E7270" s="241"/>
      <c r="F7270" s="265"/>
      <c r="G7270" s="265"/>
    </row>
    <row r="7271" spans="1:7" s="226" customFormat="1">
      <c r="A7271" s="240"/>
      <c r="B7271" s="265"/>
      <c r="C7271" s="240"/>
      <c r="D7271" s="240"/>
      <c r="E7271" s="241"/>
      <c r="F7271" s="265"/>
      <c r="G7271" s="265"/>
    </row>
    <row r="7272" spans="1:7" s="226" customFormat="1" ht="15" customHeight="1">
      <c r="A7272" s="240"/>
      <c r="B7272" s="265"/>
      <c r="C7272" s="240"/>
      <c r="D7272" s="240"/>
      <c r="E7272" s="241"/>
      <c r="F7272" s="265"/>
      <c r="G7272" s="265"/>
    </row>
    <row r="7273" spans="1:7" s="226" customFormat="1" ht="15" customHeight="1">
      <c r="A7273" s="240"/>
      <c r="B7273" s="265"/>
      <c r="C7273" s="240"/>
      <c r="D7273" s="240"/>
      <c r="E7273" s="241"/>
      <c r="F7273" s="265"/>
      <c r="G7273" s="265"/>
    </row>
    <row r="7274" spans="1:7" s="226" customFormat="1">
      <c r="A7274" s="240"/>
      <c r="B7274" s="265"/>
      <c r="C7274" s="240"/>
      <c r="D7274" s="240"/>
      <c r="E7274" s="241"/>
      <c r="F7274" s="265"/>
      <c r="G7274" s="265"/>
    </row>
    <row r="7275" spans="1:7" s="226" customFormat="1">
      <c r="A7275" s="240"/>
      <c r="B7275" s="265"/>
      <c r="C7275" s="240"/>
      <c r="D7275" s="240"/>
      <c r="E7275" s="241"/>
      <c r="F7275" s="265"/>
      <c r="G7275" s="265"/>
    </row>
    <row r="7276" spans="1:7" s="226" customFormat="1">
      <c r="A7276" s="240"/>
      <c r="B7276" s="265"/>
      <c r="C7276" s="240"/>
      <c r="D7276" s="240"/>
      <c r="E7276" s="241"/>
      <c r="F7276" s="265"/>
      <c r="G7276" s="265"/>
    </row>
    <row r="7277" spans="1:7" s="226" customFormat="1">
      <c r="A7277" s="240"/>
      <c r="B7277" s="265"/>
      <c r="C7277" s="240"/>
      <c r="D7277" s="240"/>
      <c r="E7277" s="241"/>
      <c r="F7277" s="265"/>
      <c r="G7277" s="265"/>
    </row>
    <row r="7278" spans="1:7" s="226" customFormat="1">
      <c r="A7278" s="240"/>
      <c r="B7278" s="265"/>
      <c r="C7278" s="240"/>
      <c r="D7278" s="240"/>
      <c r="E7278" s="241"/>
      <c r="F7278" s="265"/>
      <c r="G7278" s="265"/>
    </row>
    <row r="7279" spans="1:7" s="226" customFormat="1">
      <c r="A7279" s="240"/>
      <c r="B7279" s="265"/>
      <c r="C7279" s="240"/>
      <c r="D7279" s="240"/>
      <c r="E7279" s="241"/>
      <c r="F7279" s="265"/>
      <c r="G7279" s="265"/>
    </row>
    <row r="7280" spans="1:7" s="226" customFormat="1">
      <c r="A7280" s="240"/>
      <c r="B7280" s="265"/>
      <c r="C7280" s="240"/>
      <c r="D7280" s="240"/>
      <c r="E7280" s="241"/>
      <c r="F7280" s="265"/>
      <c r="G7280" s="265"/>
    </row>
    <row r="7281" spans="1:7" s="226" customFormat="1">
      <c r="A7281" s="240"/>
      <c r="B7281" s="265"/>
      <c r="C7281" s="240"/>
      <c r="D7281" s="240"/>
      <c r="E7281" s="241"/>
      <c r="F7281" s="265"/>
      <c r="G7281" s="265"/>
    </row>
    <row r="7282" spans="1:7" s="226" customFormat="1">
      <c r="A7282" s="240"/>
      <c r="B7282" s="265"/>
      <c r="C7282" s="240"/>
      <c r="D7282" s="240"/>
      <c r="E7282" s="241"/>
      <c r="F7282" s="265"/>
      <c r="G7282" s="265"/>
    </row>
    <row r="7283" spans="1:7" s="226" customFormat="1">
      <c r="A7283" s="240"/>
      <c r="B7283" s="265"/>
      <c r="C7283" s="240"/>
      <c r="D7283" s="240"/>
      <c r="E7283" s="241"/>
      <c r="F7283" s="265"/>
      <c r="G7283" s="265"/>
    </row>
    <row r="7284" spans="1:7" s="226" customFormat="1">
      <c r="A7284" s="240"/>
      <c r="B7284" s="265"/>
      <c r="C7284" s="240"/>
      <c r="D7284" s="240"/>
      <c r="E7284" s="241"/>
      <c r="F7284" s="265"/>
      <c r="G7284" s="265"/>
    </row>
    <row r="7285" spans="1:7" s="226" customFormat="1">
      <c r="A7285" s="240"/>
      <c r="B7285" s="265"/>
      <c r="C7285" s="240"/>
      <c r="D7285" s="240"/>
      <c r="E7285" s="241"/>
      <c r="F7285" s="265"/>
      <c r="G7285" s="265"/>
    </row>
    <row r="7286" spans="1:7" s="226" customFormat="1">
      <c r="A7286" s="240"/>
      <c r="B7286" s="265"/>
      <c r="C7286" s="240"/>
      <c r="D7286" s="240"/>
      <c r="E7286" s="241"/>
      <c r="F7286" s="265"/>
      <c r="G7286" s="265"/>
    </row>
    <row r="7287" spans="1:7" s="226" customFormat="1">
      <c r="A7287" s="240"/>
      <c r="B7287" s="265"/>
      <c r="C7287" s="240"/>
      <c r="D7287" s="240"/>
      <c r="E7287" s="241"/>
      <c r="F7287" s="265"/>
      <c r="G7287" s="265"/>
    </row>
    <row r="7288" spans="1:7" s="226" customFormat="1">
      <c r="A7288" s="240"/>
      <c r="B7288" s="265"/>
      <c r="C7288" s="240"/>
      <c r="D7288" s="240"/>
      <c r="E7288" s="241"/>
      <c r="F7288" s="265"/>
      <c r="G7288" s="265"/>
    </row>
    <row r="7289" spans="1:7" s="226" customFormat="1">
      <c r="A7289" s="240"/>
      <c r="B7289" s="265"/>
      <c r="C7289" s="240"/>
      <c r="D7289" s="240"/>
      <c r="E7289" s="241"/>
      <c r="F7289" s="265"/>
      <c r="G7289" s="265"/>
    </row>
    <row r="7290" spans="1:7" s="226" customFormat="1">
      <c r="A7290" s="240"/>
      <c r="B7290" s="265"/>
      <c r="C7290" s="240"/>
      <c r="D7290" s="240"/>
      <c r="E7290" s="241"/>
      <c r="F7290" s="265"/>
      <c r="G7290" s="265"/>
    </row>
    <row r="7291" spans="1:7" s="226" customFormat="1">
      <c r="A7291" s="240"/>
      <c r="B7291" s="265"/>
      <c r="C7291" s="240"/>
      <c r="D7291" s="240"/>
      <c r="E7291" s="241"/>
      <c r="F7291" s="265"/>
      <c r="G7291" s="265"/>
    </row>
    <row r="7292" spans="1:7" s="226" customFormat="1">
      <c r="A7292" s="240"/>
      <c r="B7292" s="265"/>
      <c r="C7292" s="240"/>
      <c r="D7292" s="240"/>
      <c r="E7292" s="241"/>
      <c r="F7292" s="265"/>
      <c r="G7292" s="265"/>
    </row>
    <row r="7293" spans="1:7" s="226" customFormat="1">
      <c r="A7293" s="240"/>
      <c r="B7293" s="265"/>
      <c r="C7293" s="240"/>
      <c r="D7293" s="240"/>
      <c r="E7293" s="241"/>
      <c r="F7293" s="265"/>
      <c r="G7293" s="265"/>
    </row>
    <row r="7294" spans="1:7" s="226" customFormat="1">
      <c r="A7294" s="240"/>
      <c r="B7294" s="265"/>
      <c r="C7294" s="240"/>
      <c r="D7294" s="240"/>
      <c r="E7294" s="241"/>
      <c r="F7294" s="265"/>
      <c r="G7294" s="265"/>
    </row>
    <row r="7295" spans="1:7" s="226" customFormat="1">
      <c r="A7295" s="240"/>
      <c r="B7295" s="265"/>
      <c r="C7295" s="240"/>
      <c r="D7295" s="240"/>
      <c r="E7295" s="241"/>
      <c r="F7295" s="265"/>
      <c r="G7295" s="265"/>
    </row>
    <row r="7296" spans="1:7" s="226" customFormat="1">
      <c r="A7296" s="240"/>
      <c r="B7296" s="265"/>
      <c r="C7296" s="240"/>
      <c r="D7296" s="240"/>
      <c r="E7296" s="241"/>
      <c r="F7296" s="265"/>
      <c r="G7296" s="265"/>
    </row>
    <row r="7297" spans="1:7" s="226" customFormat="1">
      <c r="A7297" s="240"/>
      <c r="B7297" s="265"/>
      <c r="C7297" s="240"/>
      <c r="D7297" s="240"/>
      <c r="E7297" s="241"/>
      <c r="F7297" s="265"/>
      <c r="G7297" s="265"/>
    </row>
    <row r="7298" spans="1:7" s="226" customFormat="1">
      <c r="A7298" s="240"/>
      <c r="B7298" s="265"/>
      <c r="C7298" s="240"/>
      <c r="D7298" s="240"/>
      <c r="E7298" s="241"/>
      <c r="F7298" s="265"/>
      <c r="G7298" s="265"/>
    </row>
    <row r="7299" spans="1:7" s="226" customFormat="1">
      <c r="A7299" s="240"/>
      <c r="B7299" s="265"/>
      <c r="C7299" s="240"/>
      <c r="D7299" s="240"/>
      <c r="E7299" s="241"/>
      <c r="F7299" s="265"/>
      <c r="G7299" s="265"/>
    </row>
    <row r="7300" spans="1:7" s="226" customFormat="1">
      <c r="A7300" s="240"/>
      <c r="B7300" s="265"/>
      <c r="C7300" s="240"/>
      <c r="D7300" s="240"/>
      <c r="E7300" s="241"/>
      <c r="F7300" s="265"/>
      <c r="G7300" s="265"/>
    </row>
    <row r="7301" spans="1:7" s="226" customFormat="1">
      <c r="A7301" s="240"/>
      <c r="B7301" s="265"/>
      <c r="C7301" s="240"/>
      <c r="D7301" s="240"/>
      <c r="E7301" s="241"/>
      <c r="F7301" s="265"/>
      <c r="G7301" s="265"/>
    </row>
    <row r="7302" spans="1:7" s="226" customFormat="1">
      <c r="A7302" s="240"/>
      <c r="B7302" s="265"/>
      <c r="C7302" s="240"/>
      <c r="D7302" s="240"/>
      <c r="E7302" s="241"/>
      <c r="F7302" s="265"/>
      <c r="G7302" s="265"/>
    </row>
    <row r="7303" spans="1:7" s="226" customFormat="1">
      <c r="A7303" s="240"/>
      <c r="B7303" s="265"/>
      <c r="C7303" s="240"/>
      <c r="D7303" s="240"/>
      <c r="E7303" s="241"/>
      <c r="F7303" s="265"/>
      <c r="G7303" s="265"/>
    </row>
    <row r="7304" spans="1:7" s="226" customFormat="1">
      <c r="A7304" s="240"/>
      <c r="B7304" s="265"/>
      <c r="C7304" s="240"/>
      <c r="D7304" s="240"/>
      <c r="E7304" s="241"/>
      <c r="F7304" s="265"/>
      <c r="G7304" s="265"/>
    </row>
    <row r="7305" spans="1:7" s="226" customFormat="1">
      <c r="A7305" s="240"/>
      <c r="B7305" s="265"/>
      <c r="C7305" s="240"/>
      <c r="D7305" s="240"/>
      <c r="E7305" s="241"/>
      <c r="F7305" s="265"/>
      <c r="G7305" s="265"/>
    </row>
    <row r="7306" spans="1:7" s="226" customFormat="1">
      <c r="A7306" s="240"/>
      <c r="B7306" s="265"/>
      <c r="C7306" s="240"/>
      <c r="D7306" s="240"/>
      <c r="E7306" s="241"/>
      <c r="F7306" s="265"/>
      <c r="G7306" s="265"/>
    </row>
    <row r="7307" spans="1:7" s="226" customFormat="1">
      <c r="A7307" s="240"/>
      <c r="B7307" s="265"/>
      <c r="C7307" s="240"/>
      <c r="D7307" s="240"/>
      <c r="E7307" s="241"/>
      <c r="F7307" s="265"/>
      <c r="G7307" s="265"/>
    </row>
    <row r="7308" spans="1:7" s="226" customFormat="1">
      <c r="A7308" s="240"/>
      <c r="B7308" s="265"/>
      <c r="C7308" s="240"/>
      <c r="D7308" s="240"/>
      <c r="E7308" s="241"/>
      <c r="F7308" s="265"/>
      <c r="G7308" s="265"/>
    </row>
    <row r="7309" spans="1:7" s="226" customFormat="1">
      <c r="A7309" s="240"/>
      <c r="B7309" s="265"/>
      <c r="C7309" s="240"/>
      <c r="D7309" s="240"/>
      <c r="E7309" s="241"/>
      <c r="F7309" s="265"/>
      <c r="G7309" s="265"/>
    </row>
    <row r="7310" spans="1:7" s="226" customFormat="1">
      <c r="A7310" s="240"/>
      <c r="B7310" s="265"/>
      <c r="C7310" s="240"/>
      <c r="D7310" s="240"/>
      <c r="E7310" s="241"/>
      <c r="F7310" s="265"/>
      <c r="G7310" s="265"/>
    </row>
    <row r="7311" spans="1:7" s="226" customFormat="1">
      <c r="A7311" s="240"/>
      <c r="B7311" s="265"/>
      <c r="C7311" s="240"/>
      <c r="D7311" s="240"/>
      <c r="E7311" s="241"/>
      <c r="F7311" s="265"/>
      <c r="G7311" s="265"/>
    </row>
    <row r="7312" spans="1:7" s="226" customFormat="1">
      <c r="A7312" s="240"/>
      <c r="B7312" s="265"/>
      <c r="C7312" s="240"/>
      <c r="D7312" s="240"/>
      <c r="E7312" s="241"/>
      <c r="F7312" s="265"/>
      <c r="G7312" s="265"/>
    </row>
    <row r="7313" spans="1:7" s="226" customFormat="1">
      <c r="A7313" s="240"/>
      <c r="B7313" s="265"/>
      <c r="C7313" s="240"/>
      <c r="D7313" s="240"/>
      <c r="E7313" s="241"/>
      <c r="F7313" s="265"/>
      <c r="G7313" s="265"/>
    </row>
    <row r="7314" spans="1:7" s="226" customFormat="1">
      <c r="A7314" s="240"/>
      <c r="B7314" s="265"/>
      <c r="C7314" s="240"/>
      <c r="D7314" s="240"/>
      <c r="E7314" s="241"/>
      <c r="F7314" s="265"/>
      <c r="G7314" s="265"/>
    </row>
    <row r="7315" spans="1:7" s="226" customFormat="1">
      <c r="A7315" s="240"/>
      <c r="B7315" s="265"/>
      <c r="C7315" s="240"/>
      <c r="D7315" s="240"/>
      <c r="E7315" s="241"/>
      <c r="F7315" s="265"/>
      <c r="G7315" s="265"/>
    </row>
    <row r="7316" spans="1:7" s="226" customFormat="1">
      <c r="A7316" s="240"/>
      <c r="B7316" s="265"/>
      <c r="C7316" s="240"/>
      <c r="D7316" s="240"/>
      <c r="E7316" s="241"/>
      <c r="F7316" s="265"/>
      <c r="G7316" s="265"/>
    </row>
    <row r="7317" spans="1:7" s="226" customFormat="1">
      <c r="A7317" s="240"/>
      <c r="B7317" s="265"/>
      <c r="C7317" s="240"/>
      <c r="D7317" s="240"/>
      <c r="E7317" s="241"/>
      <c r="F7317" s="265"/>
      <c r="G7317" s="265"/>
    </row>
    <row r="7318" spans="1:7" s="226" customFormat="1">
      <c r="A7318" s="240"/>
      <c r="B7318" s="265"/>
      <c r="C7318" s="240"/>
      <c r="D7318" s="240"/>
      <c r="E7318" s="241"/>
      <c r="F7318" s="265"/>
      <c r="G7318" s="265"/>
    </row>
    <row r="7319" spans="1:7" s="226" customFormat="1">
      <c r="A7319" s="240"/>
      <c r="B7319" s="265"/>
      <c r="C7319" s="240"/>
      <c r="D7319" s="240"/>
      <c r="E7319" s="241"/>
      <c r="F7319" s="265"/>
      <c r="G7319" s="265"/>
    </row>
    <row r="7320" spans="1:7" s="226" customFormat="1">
      <c r="A7320" s="240"/>
      <c r="B7320" s="265"/>
      <c r="C7320" s="240"/>
      <c r="D7320" s="240"/>
      <c r="E7320" s="241"/>
      <c r="F7320" s="265"/>
      <c r="G7320" s="265"/>
    </row>
    <row r="7321" spans="1:7" s="226" customFormat="1">
      <c r="A7321" s="240"/>
      <c r="B7321" s="265"/>
      <c r="C7321" s="240"/>
      <c r="D7321" s="240"/>
      <c r="E7321" s="241"/>
      <c r="F7321" s="265"/>
      <c r="G7321" s="265"/>
    </row>
    <row r="7322" spans="1:7" s="226" customFormat="1">
      <c r="A7322" s="240"/>
      <c r="B7322" s="265"/>
      <c r="C7322" s="240"/>
      <c r="D7322" s="240"/>
      <c r="E7322" s="241"/>
      <c r="F7322" s="265"/>
      <c r="G7322" s="265"/>
    </row>
    <row r="7323" spans="1:7" s="226" customFormat="1">
      <c r="A7323" s="240"/>
      <c r="B7323" s="265"/>
      <c r="C7323" s="240"/>
      <c r="D7323" s="240"/>
      <c r="E7323" s="241"/>
      <c r="F7323" s="265"/>
      <c r="G7323" s="265"/>
    </row>
    <row r="7324" spans="1:7" s="226" customFormat="1">
      <c r="A7324" s="240"/>
      <c r="B7324" s="265"/>
      <c r="C7324" s="240"/>
      <c r="D7324" s="240"/>
      <c r="E7324" s="241"/>
      <c r="F7324" s="265"/>
      <c r="G7324" s="265"/>
    </row>
    <row r="7325" spans="1:7" s="226" customFormat="1">
      <c r="A7325" s="240"/>
      <c r="B7325" s="265"/>
      <c r="C7325" s="240"/>
      <c r="D7325" s="240"/>
      <c r="E7325" s="241"/>
      <c r="F7325" s="265"/>
      <c r="G7325" s="265"/>
    </row>
    <row r="7326" spans="1:7" s="226" customFormat="1">
      <c r="A7326" s="240"/>
      <c r="B7326" s="265"/>
      <c r="C7326" s="240"/>
      <c r="D7326" s="240"/>
      <c r="E7326" s="241"/>
      <c r="F7326" s="265"/>
      <c r="G7326" s="265"/>
    </row>
    <row r="7327" spans="1:7" s="226" customFormat="1">
      <c r="A7327" s="240"/>
      <c r="B7327" s="265"/>
      <c r="C7327" s="240"/>
      <c r="D7327" s="240"/>
      <c r="E7327" s="241"/>
      <c r="F7327" s="265"/>
      <c r="G7327" s="265"/>
    </row>
    <row r="7328" spans="1:7" s="226" customFormat="1">
      <c r="A7328" s="240"/>
      <c r="B7328" s="265"/>
      <c r="C7328" s="240"/>
      <c r="D7328" s="240"/>
      <c r="E7328" s="241"/>
      <c r="F7328" s="265"/>
      <c r="G7328" s="265"/>
    </row>
    <row r="7329" spans="1:7" s="226" customFormat="1">
      <c r="A7329" s="240"/>
      <c r="B7329" s="265"/>
      <c r="C7329" s="240"/>
      <c r="D7329" s="240"/>
      <c r="E7329" s="241"/>
      <c r="F7329" s="265"/>
      <c r="G7329" s="265"/>
    </row>
    <row r="7330" spans="1:7" s="226" customFormat="1">
      <c r="A7330" s="240"/>
      <c r="B7330" s="265"/>
      <c r="C7330" s="240"/>
      <c r="D7330" s="240"/>
      <c r="E7330" s="241"/>
      <c r="F7330" s="265"/>
      <c r="G7330" s="265"/>
    </row>
    <row r="7331" spans="1:7" s="226" customFormat="1">
      <c r="A7331" s="240"/>
      <c r="B7331" s="265"/>
      <c r="C7331" s="240"/>
      <c r="D7331" s="240"/>
      <c r="E7331" s="241"/>
      <c r="F7331" s="265"/>
      <c r="G7331" s="265"/>
    </row>
    <row r="7332" spans="1:7" s="226" customFormat="1">
      <c r="A7332" s="240"/>
      <c r="B7332" s="265"/>
      <c r="C7332" s="240"/>
      <c r="D7332" s="240"/>
      <c r="E7332" s="241"/>
      <c r="F7332" s="265"/>
      <c r="G7332" s="265"/>
    </row>
    <row r="7333" spans="1:7" s="226" customFormat="1">
      <c r="A7333" s="240"/>
      <c r="B7333" s="265"/>
      <c r="C7333" s="240"/>
      <c r="D7333" s="240"/>
      <c r="E7333" s="241"/>
      <c r="F7333" s="265"/>
      <c r="G7333" s="265"/>
    </row>
    <row r="7334" spans="1:7" s="226" customFormat="1">
      <c r="A7334" s="240"/>
      <c r="B7334" s="265"/>
      <c r="C7334" s="240"/>
      <c r="D7334" s="240"/>
      <c r="E7334" s="241"/>
      <c r="F7334" s="265"/>
      <c r="G7334" s="265"/>
    </row>
    <row r="7335" spans="1:7" s="226" customFormat="1">
      <c r="A7335" s="240"/>
      <c r="B7335" s="265"/>
      <c r="C7335" s="240"/>
      <c r="D7335" s="240"/>
      <c r="E7335" s="241"/>
      <c r="F7335" s="265"/>
      <c r="G7335" s="265"/>
    </row>
    <row r="7336" spans="1:7" s="226" customFormat="1">
      <c r="A7336" s="240"/>
      <c r="B7336" s="265"/>
      <c r="C7336" s="240"/>
      <c r="D7336" s="240"/>
      <c r="E7336" s="241"/>
      <c r="F7336" s="265"/>
      <c r="G7336" s="265"/>
    </row>
    <row r="7337" spans="1:7" s="226" customFormat="1">
      <c r="A7337" s="240"/>
      <c r="B7337" s="265"/>
      <c r="C7337" s="240"/>
      <c r="D7337" s="240"/>
      <c r="E7337" s="241"/>
      <c r="F7337" s="265"/>
      <c r="G7337" s="265"/>
    </row>
    <row r="7338" spans="1:7" s="226" customFormat="1">
      <c r="A7338" s="240"/>
      <c r="B7338" s="265"/>
      <c r="C7338" s="240"/>
      <c r="D7338" s="240"/>
      <c r="E7338" s="241"/>
      <c r="F7338" s="265"/>
      <c r="G7338" s="265"/>
    </row>
    <row r="7339" spans="1:7" s="226" customFormat="1">
      <c r="A7339" s="240"/>
      <c r="B7339" s="265"/>
      <c r="C7339" s="240"/>
      <c r="D7339" s="240"/>
      <c r="E7339" s="241"/>
      <c r="F7339" s="265"/>
      <c r="G7339" s="265"/>
    </row>
    <row r="7340" spans="1:7" s="226" customFormat="1">
      <c r="A7340" s="240"/>
      <c r="B7340" s="265"/>
      <c r="C7340" s="240"/>
      <c r="D7340" s="240"/>
      <c r="E7340" s="241"/>
      <c r="F7340" s="265"/>
      <c r="G7340" s="265"/>
    </row>
    <row r="7341" spans="1:7" s="226" customFormat="1">
      <c r="A7341" s="240"/>
      <c r="B7341" s="265"/>
      <c r="C7341" s="240"/>
      <c r="D7341" s="240"/>
      <c r="E7341" s="241"/>
      <c r="F7341" s="265"/>
      <c r="G7341" s="265"/>
    </row>
    <row r="7342" spans="1:7" s="226" customFormat="1">
      <c r="A7342" s="240"/>
      <c r="B7342" s="265"/>
      <c r="C7342" s="240"/>
      <c r="D7342" s="240"/>
      <c r="E7342" s="241"/>
      <c r="F7342" s="265"/>
      <c r="G7342" s="265"/>
    </row>
    <row r="7343" spans="1:7" s="226" customFormat="1">
      <c r="A7343" s="240"/>
      <c r="B7343" s="265"/>
      <c r="C7343" s="240"/>
      <c r="D7343" s="240"/>
      <c r="E7343" s="241"/>
      <c r="F7343" s="265"/>
      <c r="G7343" s="265"/>
    </row>
    <row r="7344" spans="1:7" s="226" customFormat="1">
      <c r="A7344" s="240"/>
      <c r="B7344" s="265"/>
      <c r="C7344" s="240"/>
      <c r="D7344" s="240"/>
      <c r="E7344" s="241"/>
      <c r="F7344" s="265"/>
      <c r="G7344" s="265"/>
    </row>
    <row r="7345" spans="1:7" s="226" customFormat="1">
      <c r="A7345" s="240"/>
      <c r="B7345" s="265"/>
      <c r="C7345" s="240"/>
      <c r="D7345" s="240"/>
      <c r="E7345" s="241"/>
      <c r="F7345" s="265"/>
      <c r="G7345" s="265"/>
    </row>
    <row r="7346" spans="1:7" s="226" customFormat="1">
      <c r="A7346" s="240"/>
      <c r="B7346" s="265"/>
      <c r="C7346" s="240"/>
      <c r="D7346" s="240"/>
      <c r="E7346" s="241"/>
      <c r="F7346" s="265"/>
      <c r="G7346" s="265"/>
    </row>
    <row r="7347" spans="1:7" s="226" customFormat="1">
      <c r="A7347" s="240"/>
      <c r="B7347" s="265"/>
      <c r="C7347" s="240"/>
      <c r="D7347" s="240"/>
      <c r="E7347" s="241"/>
      <c r="F7347" s="265"/>
      <c r="G7347" s="265"/>
    </row>
    <row r="7348" spans="1:7" s="226" customFormat="1">
      <c r="A7348" s="240"/>
      <c r="B7348" s="265"/>
      <c r="C7348" s="240"/>
      <c r="D7348" s="240"/>
      <c r="E7348" s="241"/>
      <c r="F7348" s="265"/>
      <c r="G7348" s="265"/>
    </row>
    <row r="7349" spans="1:7" s="226" customFormat="1">
      <c r="A7349" s="240"/>
      <c r="B7349" s="265"/>
      <c r="C7349" s="240"/>
      <c r="D7349" s="240"/>
      <c r="E7349" s="241"/>
      <c r="F7349" s="265"/>
      <c r="G7349" s="265"/>
    </row>
    <row r="7350" spans="1:7" s="226" customFormat="1">
      <c r="A7350" s="240"/>
      <c r="B7350" s="265"/>
      <c r="C7350" s="240"/>
      <c r="D7350" s="240"/>
      <c r="E7350" s="241"/>
      <c r="F7350" s="265"/>
      <c r="G7350" s="265"/>
    </row>
    <row r="7351" spans="1:7" s="226" customFormat="1">
      <c r="A7351" s="240"/>
      <c r="B7351" s="265"/>
      <c r="C7351" s="240"/>
      <c r="D7351" s="240"/>
      <c r="E7351" s="241"/>
      <c r="F7351" s="265"/>
      <c r="G7351" s="265"/>
    </row>
    <row r="7352" spans="1:7" s="226" customFormat="1">
      <c r="A7352" s="240"/>
      <c r="B7352" s="265"/>
      <c r="C7352" s="240"/>
      <c r="D7352" s="240"/>
      <c r="E7352" s="241"/>
      <c r="F7352" s="265"/>
      <c r="G7352" s="265"/>
    </row>
    <row r="7353" spans="1:7" s="226" customFormat="1">
      <c r="A7353" s="240"/>
      <c r="B7353" s="265"/>
      <c r="C7353" s="240"/>
      <c r="D7353" s="240"/>
      <c r="E7353" s="241"/>
      <c r="F7353" s="265"/>
      <c r="G7353" s="265"/>
    </row>
    <row r="7354" spans="1:7" s="226" customFormat="1">
      <c r="A7354" s="240"/>
      <c r="B7354" s="265"/>
      <c r="C7354" s="240"/>
      <c r="D7354" s="240"/>
      <c r="E7354" s="241"/>
      <c r="F7354" s="265"/>
      <c r="G7354" s="265"/>
    </row>
    <row r="7355" spans="1:7" s="226" customFormat="1">
      <c r="A7355" s="240"/>
      <c r="B7355" s="265"/>
      <c r="C7355" s="240"/>
      <c r="D7355" s="240"/>
      <c r="E7355" s="241"/>
      <c r="F7355" s="265"/>
      <c r="G7355" s="265"/>
    </row>
    <row r="7356" spans="1:7" s="226" customFormat="1">
      <c r="A7356" s="240"/>
      <c r="B7356" s="265"/>
      <c r="C7356" s="240"/>
      <c r="D7356" s="240"/>
      <c r="E7356" s="241"/>
      <c r="F7356" s="265"/>
      <c r="G7356" s="265"/>
    </row>
    <row r="7357" spans="1:7" s="226" customFormat="1">
      <c r="A7357" s="240"/>
      <c r="B7357" s="265"/>
      <c r="C7357" s="240"/>
      <c r="D7357" s="240"/>
      <c r="E7357" s="241"/>
      <c r="F7357" s="265"/>
      <c r="G7357" s="265"/>
    </row>
    <row r="7358" spans="1:7" s="226" customFormat="1">
      <c r="A7358" s="240"/>
      <c r="B7358" s="265"/>
      <c r="C7358" s="240"/>
      <c r="D7358" s="240"/>
      <c r="E7358" s="241"/>
      <c r="F7358" s="265"/>
      <c r="G7358" s="265"/>
    </row>
    <row r="7359" spans="1:7" s="226" customFormat="1">
      <c r="A7359" s="240"/>
      <c r="B7359" s="265"/>
      <c r="C7359" s="240"/>
      <c r="D7359" s="240"/>
      <c r="E7359" s="241"/>
      <c r="F7359" s="265"/>
      <c r="G7359" s="265"/>
    </row>
    <row r="7360" spans="1:7" s="226" customFormat="1">
      <c r="A7360" s="240"/>
      <c r="B7360" s="265"/>
      <c r="C7360" s="240"/>
      <c r="D7360" s="240"/>
      <c r="E7360" s="241"/>
      <c r="F7360" s="265"/>
      <c r="G7360" s="265"/>
    </row>
    <row r="7361" spans="1:7" s="226" customFormat="1">
      <c r="A7361" s="240"/>
      <c r="B7361" s="265"/>
      <c r="C7361" s="240"/>
      <c r="D7361" s="240"/>
      <c r="E7361" s="241"/>
      <c r="F7361" s="265"/>
      <c r="G7361" s="265"/>
    </row>
    <row r="7362" spans="1:7" s="226" customFormat="1">
      <c r="A7362" s="240"/>
      <c r="B7362" s="265"/>
      <c r="C7362" s="240"/>
      <c r="D7362" s="240"/>
      <c r="E7362" s="241"/>
      <c r="F7362" s="265"/>
      <c r="G7362" s="265"/>
    </row>
    <row r="7363" spans="1:7" s="226" customFormat="1">
      <c r="A7363" s="240"/>
      <c r="B7363" s="265"/>
      <c r="C7363" s="240"/>
      <c r="D7363" s="240"/>
      <c r="E7363" s="241"/>
      <c r="F7363" s="265"/>
      <c r="G7363" s="265"/>
    </row>
    <row r="7364" spans="1:7" s="226" customFormat="1">
      <c r="A7364" s="240"/>
      <c r="B7364" s="265"/>
      <c r="C7364" s="240"/>
      <c r="D7364" s="240"/>
      <c r="E7364" s="241"/>
      <c r="F7364" s="265"/>
      <c r="G7364" s="265"/>
    </row>
    <row r="7365" spans="1:7" s="226" customFormat="1">
      <c r="A7365" s="240"/>
      <c r="B7365" s="265"/>
      <c r="C7365" s="240"/>
      <c r="D7365" s="240"/>
      <c r="E7365" s="241"/>
      <c r="F7365" s="265"/>
      <c r="G7365" s="265"/>
    </row>
    <row r="7366" spans="1:7" s="226" customFormat="1">
      <c r="A7366" s="240"/>
      <c r="B7366" s="265"/>
      <c r="C7366" s="240"/>
      <c r="D7366" s="240"/>
      <c r="E7366" s="241"/>
      <c r="F7366" s="265"/>
      <c r="G7366" s="265"/>
    </row>
    <row r="7367" spans="1:7" s="226" customFormat="1">
      <c r="A7367" s="240"/>
      <c r="B7367" s="265"/>
      <c r="C7367" s="240"/>
      <c r="D7367" s="240"/>
      <c r="E7367" s="241"/>
      <c r="F7367" s="265"/>
      <c r="G7367" s="265"/>
    </row>
    <row r="7368" spans="1:7" s="226" customFormat="1">
      <c r="A7368" s="240"/>
      <c r="B7368" s="265"/>
      <c r="C7368" s="240"/>
      <c r="D7368" s="240"/>
      <c r="E7368" s="241"/>
      <c r="F7368" s="265"/>
      <c r="G7368" s="265"/>
    </row>
    <row r="7369" spans="1:7" s="226" customFormat="1">
      <c r="A7369" s="240"/>
      <c r="B7369" s="265"/>
      <c r="C7369" s="240"/>
      <c r="D7369" s="240"/>
      <c r="E7369" s="241"/>
      <c r="F7369" s="265"/>
      <c r="G7369" s="265"/>
    </row>
    <row r="7370" spans="1:7" s="226" customFormat="1">
      <c r="A7370" s="240"/>
      <c r="B7370" s="265"/>
      <c r="C7370" s="240"/>
      <c r="D7370" s="240"/>
      <c r="E7370" s="241"/>
      <c r="F7370" s="265"/>
      <c r="G7370" s="265"/>
    </row>
    <row r="7371" spans="1:7" s="226" customFormat="1">
      <c r="A7371" s="240"/>
      <c r="B7371" s="265"/>
      <c r="C7371" s="240"/>
      <c r="D7371" s="240"/>
      <c r="E7371" s="241"/>
      <c r="F7371" s="265"/>
      <c r="G7371" s="265"/>
    </row>
    <row r="7372" spans="1:7" s="226" customFormat="1">
      <c r="A7372" s="240"/>
      <c r="B7372" s="265"/>
      <c r="C7372" s="240"/>
      <c r="D7372" s="240"/>
      <c r="E7372" s="241"/>
      <c r="F7372" s="265"/>
      <c r="G7372" s="265"/>
    </row>
    <row r="7373" spans="1:7" s="226" customFormat="1">
      <c r="A7373" s="240"/>
      <c r="B7373" s="265"/>
      <c r="C7373" s="240"/>
      <c r="D7373" s="240"/>
      <c r="E7373" s="241"/>
      <c r="F7373" s="265"/>
      <c r="G7373" s="265"/>
    </row>
    <row r="7374" spans="1:7" s="226" customFormat="1">
      <c r="A7374" s="240"/>
      <c r="B7374" s="265"/>
      <c r="C7374" s="240"/>
      <c r="D7374" s="240"/>
      <c r="E7374" s="241"/>
      <c r="F7374" s="265"/>
      <c r="G7374" s="265"/>
    </row>
    <row r="7375" spans="1:7" s="226" customFormat="1">
      <c r="A7375" s="240"/>
      <c r="B7375" s="265"/>
      <c r="C7375" s="240"/>
      <c r="D7375" s="240"/>
      <c r="E7375" s="241"/>
      <c r="F7375" s="265"/>
      <c r="G7375" s="265"/>
    </row>
    <row r="7376" spans="1:7" s="226" customFormat="1">
      <c r="A7376" s="240"/>
      <c r="B7376" s="265"/>
      <c r="C7376" s="240"/>
      <c r="D7376" s="240"/>
      <c r="E7376" s="241"/>
      <c r="F7376" s="265"/>
      <c r="G7376" s="265"/>
    </row>
    <row r="7377" spans="1:7" s="226" customFormat="1">
      <c r="A7377" s="240"/>
      <c r="B7377" s="265"/>
      <c r="C7377" s="240"/>
      <c r="D7377" s="240"/>
      <c r="E7377" s="241"/>
      <c r="F7377" s="265"/>
      <c r="G7377" s="265"/>
    </row>
    <row r="7378" spans="1:7" s="226" customFormat="1">
      <c r="A7378" s="240"/>
      <c r="B7378" s="265"/>
      <c r="C7378" s="240"/>
      <c r="D7378" s="240"/>
      <c r="E7378" s="241"/>
      <c r="F7378" s="265"/>
      <c r="G7378" s="265"/>
    </row>
    <row r="7379" spans="1:7" s="226" customFormat="1">
      <c r="A7379" s="240"/>
      <c r="B7379" s="265"/>
      <c r="C7379" s="240"/>
      <c r="D7379" s="240"/>
      <c r="E7379" s="241"/>
      <c r="F7379" s="265"/>
      <c r="G7379" s="265"/>
    </row>
    <row r="7380" spans="1:7" s="226" customFormat="1">
      <c r="A7380" s="240"/>
      <c r="B7380" s="265"/>
      <c r="C7380" s="240"/>
      <c r="D7380" s="240"/>
      <c r="E7380" s="241"/>
      <c r="F7380" s="265"/>
      <c r="G7380" s="265"/>
    </row>
    <row r="7381" spans="1:7" s="226" customFormat="1">
      <c r="A7381" s="240"/>
      <c r="B7381" s="265"/>
      <c r="C7381" s="240"/>
      <c r="D7381" s="240"/>
      <c r="E7381" s="241"/>
      <c r="F7381" s="265"/>
      <c r="G7381" s="265"/>
    </row>
    <row r="7382" spans="1:7" s="226" customFormat="1">
      <c r="A7382" s="240"/>
      <c r="B7382" s="265"/>
      <c r="C7382" s="240"/>
      <c r="D7382" s="240"/>
      <c r="E7382" s="241"/>
      <c r="F7382" s="265"/>
      <c r="G7382" s="265"/>
    </row>
    <row r="7383" spans="1:7" s="226" customFormat="1">
      <c r="A7383" s="240"/>
      <c r="B7383" s="265"/>
      <c r="C7383" s="240"/>
      <c r="D7383" s="240"/>
      <c r="E7383" s="241"/>
      <c r="F7383" s="265"/>
      <c r="G7383" s="265"/>
    </row>
    <row r="7384" spans="1:7" s="226" customFormat="1">
      <c r="A7384" s="240"/>
      <c r="B7384" s="265"/>
      <c r="C7384" s="240"/>
      <c r="D7384" s="240"/>
      <c r="E7384" s="241"/>
      <c r="F7384" s="265"/>
      <c r="G7384" s="265"/>
    </row>
    <row r="7385" spans="1:7" s="226" customFormat="1">
      <c r="A7385" s="240"/>
      <c r="B7385" s="265"/>
      <c r="C7385" s="240"/>
      <c r="D7385" s="240"/>
      <c r="E7385" s="241"/>
      <c r="F7385" s="265"/>
      <c r="G7385" s="265"/>
    </row>
    <row r="7386" spans="1:7" s="226" customFormat="1">
      <c r="A7386" s="240"/>
      <c r="B7386" s="265"/>
      <c r="C7386" s="240"/>
      <c r="D7386" s="240"/>
      <c r="E7386" s="241"/>
      <c r="F7386" s="265"/>
      <c r="G7386" s="265"/>
    </row>
    <row r="7387" spans="1:7" s="226" customFormat="1">
      <c r="A7387" s="240"/>
      <c r="B7387" s="265"/>
      <c r="C7387" s="240"/>
      <c r="D7387" s="240"/>
      <c r="E7387" s="241"/>
      <c r="F7387" s="265"/>
      <c r="G7387" s="265"/>
    </row>
    <row r="7388" spans="1:7" s="226" customFormat="1">
      <c r="A7388" s="240"/>
      <c r="B7388" s="265"/>
      <c r="C7388" s="240"/>
      <c r="D7388" s="240"/>
      <c r="E7388" s="241"/>
      <c r="F7388" s="265"/>
      <c r="G7388" s="265"/>
    </row>
    <row r="7389" spans="1:7" s="226" customFormat="1">
      <c r="A7389" s="240"/>
      <c r="B7389" s="265"/>
      <c r="C7389" s="240"/>
      <c r="D7389" s="240"/>
      <c r="E7389" s="241"/>
      <c r="F7389" s="265"/>
      <c r="G7389" s="265"/>
    </row>
    <row r="7390" spans="1:7" s="226" customFormat="1">
      <c r="A7390" s="240"/>
      <c r="B7390" s="265"/>
      <c r="C7390" s="240"/>
      <c r="D7390" s="240"/>
      <c r="E7390" s="241"/>
      <c r="F7390" s="265"/>
      <c r="G7390" s="265"/>
    </row>
    <row r="7391" spans="1:7" s="226" customFormat="1">
      <c r="A7391" s="240"/>
      <c r="B7391" s="265"/>
      <c r="C7391" s="240"/>
      <c r="D7391" s="240"/>
      <c r="E7391" s="241"/>
      <c r="F7391" s="265"/>
      <c r="G7391" s="265"/>
    </row>
    <row r="7392" spans="1:7" s="226" customFormat="1">
      <c r="A7392" s="240"/>
      <c r="B7392" s="265"/>
      <c r="C7392" s="240"/>
      <c r="D7392" s="240"/>
      <c r="E7392" s="241"/>
      <c r="F7392" s="265"/>
      <c r="G7392" s="265"/>
    </row>
    <row r="7393" spans="1:7" s="226" customFormat="1">
      <c r="A7393" s="240"/>
      <c r="B7393" s="265"/>
      <c r="C7393" s="240"/>
      <c r="D7393" s="240"/>
      <c r="E7393" s="241"/>
      <c r="F7393" s="265"/>
      <c r="G7393" s="265"/>
    </row>
    <row r="7394" spans="1:7" s="226" customFormat="1">
      <c r="A7394" s="240"/>
      <c r="B7394" s="265"/>
      <c r="C7394" s="240"/>
      <c r="D7394" s="240"/>
      <c r="E7394" s="241"/>
      <c r="F7394" s="265"/>
      <c r="G7394" s="265"/>
    </row>
    <row r="7395" spans="1:7" s="226" customFormat="1">
      <c r="A7395" s="240"/>
      <c r="B7395" s="265"/>
      <c r="C7395" s="240"/>
      <c r="D7395" s="240"/>
      <c r="E7395" s="241"/>
      <c r="F7395" s="265"/>
      <c r="G7395" s="265"/>
    </row>
    <row r="7396" spans="1:7" s="226" customFormat="1">
      <c r="A7396" s="240"/>
      <c r="B7396" s="265"/>
      <c r="C7396" s="240"/>
      <c r="D7396" s="240"/>
      <c r="E7396" s="241"/>
      <c r="F7396" s="265"/>
      <c r="G7396" s="265"/>
    </row>
    <row r="7397" spans="1:7" s="226" customFormat="1">
      <c r="A7397" s="240"/>
      <c r="B7397" s="265"/>
      <c r="C7397" s="240"/>
      <c r="D7397" s="240"/>
      <c r="E7397" s="241"/>
      <c r="F7397" s="265"/>
      <c r="G7397" s="265"/>
    </row>
    <row r="7398" spans="1:7" s="226" customFormat="1">
      <c r="A7398" s="240"/>
      <c r="B7398" s="265"/>
      <c r="C7398" s="240"/>
      <c r="D7398" s="240"/>
      <c r="E7398" s="241"/>
      <c r="F7398" s="265"/>
      <c r="G7398" s="265"/>
    </row>
    <row r="7399" spans="1:7" s="226" customFormat="1">
      <c r="A7399" s="240"/>
      <c r="B7399" s="265"/>
      <c r="C7399" s="240"/>
      <c r="D7399" s="240"/>
      <c r="E7399" s="241"/>
      <c r="F7399" s="265"/>
      <c r="G7399" s="265"/>
    </row>
    <row r="7400" spans="1:7" s="226" customFormat="1">
      <c r="A7400" s="240"/>
      <c r="B7400" s="265"/>
      <c r="C7400" s="240"/>
      <c r="D7400" s="240"/>
      <c r="E7400" s="241"/>
      <c r="F7400" s="265"/>
      <c r="G7400" s="265"/>
    </row>
    <row r="7401" spans="1:7" s="226" customFormat="1">
      <c r="A7401" s="240"/>
      <c r="B7401" s="265"/>
      <c r="C7401" s="240"/>
      <c r="D7401" s="240"/>
      <c r="E7401" s="241"/>
      <c r="F7401" s="265"/>
      <c r="G7401" s="265"/>
    </row>
    <row r="7402" spans="1:7" s="226" customFormat="1">
      <c r="A7402" s="240"/>
      <c r="B7402" s="265"/>
      <c r="C7402" s="240"/>
      <c r="D7402" s="240"/>
      <c r="E7402" s="241"/>
      <c r="F7402" s="265"/>
      <c r="G7402" s="265"/>
    </row>
    <row r="7403" spans="1:7" s="226" customFormat="1">
      <c r="A7403" s="240"/>
      <c r="B7403" s="265"/>
      <c r="C7403" s="240"/>
      <c r="D7403" s="240"/>
      <c r="E7403" s="241"/>
      <c r="F7403" s="265"/>
      <c r="G7403" s="265"/>
    </row>
    <row r="7404" spans="1:7" s="226" customFormat="1">
      <c r="A7404" s="240"/>
      <c r="B7404" s="265"/>
      <c r="C7404" s="240"/>
      <c r="D7404" s="240"/>
      <c r="E7404" s="241"/>
      <c r="F7404" s="265"/>
      <c r="G7404" s="265"/>
    </row>
    <row r="7405" spans="1:7" s="226" customFormat="1">
      <c r="A7405" s="240"/>
      <c r="B7405" s="265"/>
      <c r="C7405" s="240"/>
      <c r="D7405" s="240"/>
      <c r="E7405" s="241"/>
      <c r="F7405" s="265"/>
      <c r="G7405" s="265"/>
    </row>
    <row r="7406" spans="1:7" s="226" customFormat="1">
      <c r="A7406" s="240"/>
      <c r="B7406" s="265"/>
      <c r="C7406" s="240"/>
      <c r="D7406" s="240"/>
      <c r="E7406" s="241"/>
      <c r="F7406" s="265"/>
      <c r="G7406" s="265"/>
    </row>
    <row r="7407" spans="1:7" s="226" customFormat="1">
      <c r="A7407" s="240"/>
      <c r="B7407" s="265"/>
      <c r="C7407" s="240"/>
      <c r="D7407" s="240"/>
      <c r="E7407" s="241"/>
      <c r="F7407" s="265"/>
      <c r="G7407" s="265"/>
    </row>
    <row r="7408" spans="1:7" s="226" customFormat="1">
      <c r="A7408" s="240"/>
      <c r="B7408" s="265"/>
      <c r="C7408" s="240"/>
      <c r="D7408" s="240"/>
      <c r="E7408" s="241"/>
      <c r="F7408" s="265"/>
      <c r="G7408" s="265"/>
    </row>
    <row r="7409" spans="1:7" s="226" customFormat="1">
      <c r="A7409" s="240"/>
      <c r="B7409" s="265"/>
      <c r="C7409" s="240"/>
      <c r="D7409" s="240"/>
      <c r="E7409" s="241"/>
      <c r="F7409" s="265"/>
      <c r="G7409" s="265"/>
    </row>
    <row r="7410" spans="1:7" s="226" customFormat="1">
      <c r="A7410" s="240"/>
      <c r="B7410" s="265"/>
      <c r="C7410" s="240"/>
      <c r="D7410" s="240"/>
      <c r="E7410" s="241"/>
      <c r="F7410" s="265"/>
      <c r="G7410" s="265"/>
    </row>
    <row r="7411" spans="1:7" s="226" customFormat="1">
      <c r="A7411" s="240"/>
      <c r="B7411" s="265"/>
      <c r="C7411" s="240"/>
      <c r="D7411" s="240"/>
      <c r="E7411" s="241"/>
      <c r="F7411" s="265"/>
      <c r="G7411" s="265"/>
    </row>
    <row r="7412" spans="1:7" s="226" customFormat="1">
      <c r="A7412" s="240"/>
      <c r="B7412" s="265"/>
      <c r="C7412" s="240"/>
      <c r="D7412" s="240"/>
      <c r="E7412" s="241"/>
      <c r="F7412" s="265"/>
      <c r="G7412" s="265"/>
    </row>
    <row r="7413" spans="1:7" s="226" customFormat="1">
      <c r="A7413" s="240"/>
      <c r="B7413" s="265"/>
      <c r="C7413" s="240"/>
      <c r="D7413" s="240"/>
      <c r="E7413" s="241"/>
      <c r="F7413" s="265"/>
      <c r="G7413" s="265"/>
    </row>
    <row r="7414" spans="1:7" s="226" customFormat="1">
      <c r="A7414" s="240"/>
      <c r="B7414" s="265"/>
      <c r="C7414" s="240"/>
      <c r="D7414" s="240"/>
      <c r="E7414" s="241"/>
      <c r="F7414" s="265"/>
      <c r="G7414" s="265"/>
    </row>
    <row r="7415" spans="1:7" s="226" customFormat="1">
      <c r="A7415" s="240"/>
      <c r="B7415" s="265"/>
      <c r="C7415" s="240"/>
      <c r="D7415" s="240"/>
      <c r="E7415" s="241"/>
      <c r="F7415" s="265"/>
      <c r="G7415" s="265"/>
    </row>
    <row r="7416" spans="1:7" s="226" customFormat="1">
      <c r="A7416" s="240"/>
      <c r="B7416" s="265"/>
      <c r="C7416" s="240"/>
      <c r="D7416" s="240"/>
      <c r="E7416" s="241"/>
      <c r="F7416" s="265"/>
      <c r="G7416" s="265"/>
    </row>
    <row r="7417" spans="1:7" s="226" customFormat="1">
      <c r="A7417" s="240"/>
      <c r="B7417" s="265"/>
      <c r="C7417" s="240"/>
      <c r="D7417" s="240"/>
      <c r="E7417" s="241"/>
      <c r="F7417" s="265"/>
      <c r="G7417" s="265"/>
    </row>
    <row r="7418" spans="1:7" s="226" customFormat="1">
      <c r="A7418" s="240"/>
      <c r="B7418" s="265"/>
      <c r="C7418" s="240"/>
      <c r="D7418" s="240"/>
      <c r="E7418" s="241"/>
      <c r="F7418" s="265"/>
      <c r="G7418" s="265"/>
    </row>
    <row r="7419" spans="1:7" s="226" customFormat="1">
      <c r="A7419" s="240"/>
      <c r="B7419" s="265"/>
      <c r="C7419" s="240"/>
      <c r="D7419" s="240"/>
      <c r="E7419" s="241"/>
      <c r="F7419" s="265"/>
      <c r="G7419" s="265"/>
    </row>
    <row r="7420" spans="1:7" s="226" customFormat="1">
      <c r="A7420" s="240"/>
      <c r="B7420" s="265"/>
      <c r="C7420" s="240"/>
      <c r="D7420" s="240"/>
      <c r="E7420" s="241"/>
      <c r="F7420" s="265"/>
      <c r="G7420" s="265"/>
    </row>
    <row r="7421" spans="1:7" s="226" customFormat="1">
      <c r="A7421" s="240"/>
      <c r="B7421" s="265"/>
      <c r="C7421" s="240"/>
      <c r="D7421" s="240"/>
      <c r="E7421" s="241"/>
      <c r="F7421" s="265"/>
      <c r="G7421" s="265"/>
    </row>
    <row r="7422" spans="1:7" s="226" customFormat="1">
      <c r="A7422" s="240"/>
      <c r="B7422" s="265"/>
      <c r="C7422" s="240"/>
      <c r="D7422" s="240"/>
      <c r="E7422" s="241"/>
      <c r="F7422" s="265"/>
      <c r="G7422" s="265"/>
    </row>
    <row r="7423" spans="1:7" s="226" customFormat="1">
      <c r="A7423" s="240"/>
      <c r="B7423" s="265"/>
      <c r="C7423" s="240"/>
      <c r="D7423" s="240"/>
      <c r="E7423" s="241"/>
      <c r="F7423" s="265"/>
      <c r="G7423" s="265"/>
    </row>
    <row r="7424" spans="1:7" s="226" customFormat="1">
      <c r="A7424" s="240"/>
      <c r="B7424" s="265"/>
      <c r="C7424" s="240"/>
      <c r="D7424" s="240"/>
      <c r="E7424" s="241"/>
      <c r="F7424" s="265"/>
      <c r="G7424" s="265"/>
    </row>
    <row r="7425" spans="1:7" s="226" customFormat="1">
      <c r="A7425" s="240"/>
      <c r="B7425" s="265"/>
      <c r="C7425" s="240"/>
      <c r="D7425" s="240"/>
      <c r="E7425" s="241"/>
      <c r="F7425" s="265"/>
      <c r="G7425" s="265"/>
    </row>
    <row r="7426" spans="1:7" s="226" customFormat="1">
      <c r="A7426" s="240"/>
      <c r="B7426" s="265"/>
      <c r="C7426" s="240"/>
      <c r="D7426" s="240"/>
      <c r="E7426" s="241"/>
      <c r="F7426" s="265"/>
      <c r="G7426" s="265"/>
    </row>
    <row r="7427" spans="1:7" s="226" customFormat="1">
      <c r="A7427" s="240"/>
      <c r="B7427" s="265"/>
      <c r="C7427" s="240"/>
      <c r="D7427" s="240"/>
      <c r="E7427" s="241"/>
      <c r="F7427" s="265"/>
      <c r="G7427" s="265"/>
    </row>
    <row r="7428" spans="1:7" s="226" customFormat="1">
      <c r="A7428" s="240"/>
      <c r="B7428" s="265"/>
      <c r="C7428" s="240"/>
      <c r="D7428" s="240"/>
      <c r="E7428" s="241"/>
      <c r="F7428" s="265"/>
      <c r="G7428" s="265"/>
    </row>
    <row r="7429" spans="1:7" s="226" customFormat="1">
      <c r="A7429" s="240"/>
      <c r="B7429" s="265"/>
      <c r="C7429" s="240"/>
      <c r="D7429" s="240"/>
      <c r="E7429" s="241"/>
      <c r="F7429" s="265"/>
      <c r="G7429" s="265"/>
    </row>
    <row r="7430" spans="1:7" s="226" customFormat="1">
      <c r="A7430" s="240"/>
      <c r="B7430" s="265"/>
      <c r="C7430" s="240"/>
      <c r="D7430" s="240"/>
      <c r="E7430" s="241"/>
      <c r="F7430" s="265"/>
      <c r="G7430" s="265"/>
    </row>
    <row r="7431" spans="1:7" s="226" customFormat="1">
      <c r="A7431" s="240"/>
      <c r="B7431" s="265"/>
      <c r="C7431" s="240"/>
      <c r="D7431" s="240"/>
      <c r="E7431" s="241"/>
      <c r="F7431" s="265"/>
      <c r="G7431" s="265"/>
    </row>
    <row r="7432" spans="1:7" s="226" customFormat="1">
      <c r="A7432" s="240"/>
      <c r="B7432" s="265"/>
      <c r="C7432" s="240"/>
      <c r="D7432" s="240"/>
      <c r="E7432" s="241"/>
      <c r="F7432" s="265"/>
      <c r="G7432" s="265"/>
    </row>
    <row r="7433" spans="1:7" s="226" customFormat="1">
      <c r="A7433" s="240"/>
      <c r="B7433" s="265"/>
      <c r="C7433" s="240"/>
      <c r="D7433" s="240"/>
      <c r="E7433" s="241"/>
      <c r="F7433" s="265"/>
      <c r="G7433" s="265"/>
    </row>
    <row r="7434" spans="1:7" s="226" customFormat="1">
      <c r="A7434" s="240"/>
      <c r="B7434" s="265"/>
      <c r="C7434" s="240"/>
      <c r="D7434" s="240"/>
      <c r="E7434" s="241"/>
      <c r="F7434" s="265"/>
      <c r="G7434" s="265"/>
    </row>
    <row r="7435" spans="1:7" s="226" customFormat="1">
      <c r="A7435" s="240"/>
      <c r="B7435" s="265"/>
      <c r="C7435" s="240"/>
      <c r="D7435" s="240"/>
      <c r="E7435" s="241"/>
      <c r="F7435" s="265"/>
      <c r="G7435" s="265"/>
    </row>
    <row r="7436" spans="1:7" s="226" customFormat="1">
      <c r="A7436" s="240"/>
      <c r="B7436" s="265"/>
      <c r="C7436" s="240"/>
      <c r="D7436" s="240"/>
      <c r="E7436" s="241"/>
      <c r="F7436" s="265"/>
      <c r="G7436" s="265"/>
    </row>
    <row r="7437" spans="1:7" s="226" customFormat="1">
      <c r="A7437" s="240"/>
      <c r="B7437" s="265"/>
      <c r="C7437" s="240"/>
      <c r="D7437" s="240"/>
      <c r="E7437" s="241"/>
      <c r="F7437" s="265"/>
      <c r="G7437" s="265"/>
    </row>
    <row r="7438" spans="1:7" s="226" customFormat="1">
      <c r="A7438" s="240"/>
      <c r="B7438" s="265"/>
      <c r="C7438" s="240"/>
      <c r="D7438" s="240"/>
      <c r="E7438" s="241"/>
      <c r="F7438" s="265"/>
      <c r="G7438" s="265"/>
    </row>
    <row r="7439" spans="1:7" s="226" customFormat="1">
      <c r="A7439" s="240"/>
      <c r="B7439" s="265"/>
      <c r="C7439" s="240"/>
      <c r="D7439" s="240"/>
      <c r="E7439" s="241"/>
      <c r="F7439" s="265"/>
      <c r="G7439" s="265"/>
    </row>
    <row r="7440" spans="1:7" s="226" customFormat="1">
      <c r="A7440" s="240"/>
      <c r="B7440" s="265"/>
      <c r="C7440" s="240"/>
      <c r="D7440" s="240"/>
      <c r="E7440" s="241"/>
      <c r="F7440" s="265"/>
      <c r="G7440" s="265"/>
    </row>
    <row r="7441" spans="1:7" s="226" customFormat="1">
      <c r="A7441" s="240"/>
      <c r="B7441" s="265"/>
      <c r="C7441" s="240"/>
      <c r="D7441" s="240"/>
      <c r="E7441" s="241"/>
      <c r="F7441" s="265"/>
      <c r="G7441" s="265"/>
    </row>
    <row r="7442" spans="1:7" s="226" customFormat="1">
      <c r="A7442" s="240"/>
      <c r="B7442" s="265"/>
      <c r="C7442" s="240"/>
      <c r="D7442" s="240"/>
      <c r="E7442" s="241"/>
      <c r="F7442" s="265"/>
      <c r="G7442" s="265"/>
    </row>
    <row r="7443" spans="1:7" s="226" customFormat="1">
      <c r="A7443" s="240"/>
      <c r="B7443" s="265"/>
      <c r="C7443" s="240"/>
      <c r="D7443" s="240"/>
      <c r="E7443" s="241"/>
      <c r="F7443" s="265"/>
      <c r="G7443" s="265"/>
    </row>
    <row r="7444" spans="1:7" s="226" customFormat="1">
      <c r="A7444" s="240"/>
      <c r="B7444" s="265"/>
      <c r="C7444" s="240"/>
      <c r="D7444" s="240"/>
      <c r="E7444" s="241"/>
      <c r="F7444" s="265"/>
      <c r="G7444" s="265"/>
    </row>
    <row r="7445" spans="1:7" s="226" customFormat="1">
      <c r="A7445" s="240"/>
      <c r="B7445" s="265"/>
      <c r="C7445" s="240"/>
      <c r="D7445" s="240"/>
      <c r="E7445" s="241"/>
      <c r="F7445" s="265"/>
      <c r="G7445" s="265"/>
    </row>
    <row r="7446" spans="1:7" s="226" customFormat="1">
      <c r="A7446" s="240"/>
      <c r="B7446" s="265"/>
      <c r="C7446" s="240"/>
      <c r="D7446" s="240"/>
      <c r="E7446" s="241"/>
      <c r="F7446" s="265"/>
      <c r="G7446" s="265"/>
    </row>
    <row r="7447" spans="1:7" s="226" customFormat="1">
      <c r="A7447" s="240"/>
      <c r="B7447" s="265"/>
      <c r="C7447" s="240"/>
      <c r="D7447" s="240"/>
      <c r="E7447" s="241"/>
      <c r="F7447" s="265"/>
      <c r="G7447" s="265"/>
    </row>
    <row r="7448" spans="1:7" s="226" customFormat="1">
      <c r="A7448" s="240"/>
      <c r="B7448" s="265"/>
      <c r="C7448" s="240"/>
      <c r="D7448" s="240"/>
      <c r="E7448" s="241"/>
      <c r="F7448" s="265"/>
      <c r="G7448" s="265"/>
    </row>
    <row r="7449" spans="1:7" s="226" customFormat="1">
      <c r="A7449" s="240"/>
      <c r="B7449" s="265"/>
      <c r="C7449" s="240"/>
      <c r="D7449" s="240"/>
      <c r="E7449" s="241"/>
      <c r="F7449" s="265"/>
      <c r="G7449" s="265"/>
    </row>
    <row r="7450" spans="1:7" s="226" customFormat="1">
      <c r="A7450" s="240"/>
      <c r="B7450" s="265"/>
      <c r="C7450" s="240"/>
      <c r="D7450" s="240"/>
      <c r="E7450" s="241"/>
      <c r="F7450" s="265"/>
      <c r="G7450" s="265"/>
    </row>
    <row r="7451" spans="1:7" s="226" customFormat="1">
      <c r="A7451" s="240"/>
      <c r="B7451" s="265"/>
      <c r="C7451" s="240"/>
      <c r="D7451" s="240"/>
      <c r="E7451" s="241"/>
      <c r="F7451" s="265"/>
      <c r="G7451" s="265"/>
    </row>
    <row r="7452" spans="1:7" s="226" customFormat="1">
      <c r="A7452" s="240"/>
      <c r="B7452" s="265"/>
      <c r="C7452" s="240"/>
      <c r="D7452" s="240"/>
      <c r="E7452" s="241"/>
      <c r="F7452" s="265"/>
      <c r="G7452" s="265"/>
    </row>
    <row r="7453" spans="1:7" s="226" customFormat="1">
      <c r="A7453" s="240"/>
      <c r="B7453" s="265"/>
      <c r="C7453" s="240"/>
      <c r="D7453" s="240"/>
      <c r="E7453" s="241"/>
      <c r="F7453" s="265"/>
      <c r="G7453" s="265"/>
    </row>
    <row r="7454" spans="1:7" s="226" customFormat="1">
      <c r="A7454" s="240"/>
      <c r="B7454" s="265"/>
      <c r="C7454" s="240"/>
      <c r="D7454" s="240"/>
      <c r="E7454" s="241"/>
      <c r="F7454" s="265"/>
      <c r="G7454" s="265"/>
    </row>
    <row r="7455" spans="1:7" s="226" customFormat="1">
      <c r="A7455" s="240"/>
      <c r="B7455" s="265"/>
      <c r="C7455" s="240"/>
      <c r="D7455" s="240"/>
      <c r="E7455" s="241"/>
      <c r="F7455" s="265"/>
      <c r="G7455" s="265"/>
    </row>
    <row r="7456" spans="1:7" s="226" customFormat="1">
      <c r="A7456" s="240"/>
      <c r="B7456" s="265"/>
      <c r="C7456" s="240"/>
      <c r="D7456" s="240"/>
      <c r="E7456" s="241"/>
      <c r="F7456" s="265"/>
      <c r="G7456" s="265"/>
    </row>
    <row r="7457" spans="1:7" s="226" customFormat="1">
      <c r="A7457" s="240"/>
      <c r="B7457" s="265"/>
      <c r="C7457" s="240"/>
      <c r="D7457" s="240"/>
      <c r="E7457" s="241"/>
      <c r="F7457" s="265"/>
      <c r="G7457" s="265"/>
    </row>
    <row r="7458" spans="1:7" s="226" customFormat="1">
      <c r="A7458" s="240"/>
      <c r="B7458" s="265"/>
      <c r="C7458" s="240"/>
      <c r="D7458" s="240"/>
      <c r="E7458" s="241"/>
      <c r="F7458" s="265"/>
      <c r="G7458" s="265"/>
    </row>
    <row r="7459" spans="1:7" s="226" customFormat="1">
      <c r="A7459" s="240"/>
      <c r="B7459" s="265"/>
      <c r="C7459" s="240"/>
      <c r="D7459" s="240"/>
      <c r="E7459" s="241"/>
      <c r="F7459" s="265"/>
      <c r="G7459" s="265"/>
    </row>
    <row r="7460" spans="1:7" s="226" customFormat="1">
      <c r="A7460" s="240"/>
      <c r="B7460" s="265"/>
      <c r="C7460" s="240"/>
      <c r="D7460" s="240"/>
      <c r="E7460" s="241"/>
      <c r="F7460" s="265"/>
      <c r="G7460" s="265"/>
    </row>
    <row r="7461" spans="1:7" s="226" customFormat="1">
      <c r="A7461" s="240"/>
      <c r="B7461" s="265"/>
      <c r="C7461" s="240"/>
      <c r="D7461" s="240"/>
      <c r="E7461" s="241"/>
      <c r="F7461" s="265"/>
      <c r="G7461" s="265"/>
    </row>
    <row r="7462" spans="1:7" s="226" customFormat="1">
      <c r="A7462" s="240"/>
      <c r="B7462" s="265"/>
      <c r="C7462" s="240"/>
      <c r="D7462" s="240"/>
      <c r="E7462" s="241"/>
      <c r="F7462" s="265"/>
      <c r="G7462" s="265"/>
    </row>
    <row r="7463" spans="1:7" s="226" customFormat="1">
      <c r="A7463" s="240"/>
      <c r="B7463" s="265"/>
      <c r="C7463" s="240"/>
      <c r="D7463" s="240"/>
      <c r="E7463" s="241"/>
      <c r="F7463" s="265"/>
      <c r="G7463" s="265"/>
    </row>
    <row r="7464" spans="1:7" s="226" customFormat="1">
      <c r="A7464" s="240"/>
      <c r="B7464" s="265"/>
      <c r="C7464" s="240"/>
      <c r="D7464" s="240"/>
      <c r="E7464" s="241"/>
      <c r="F7464" s="265"/>
      <c r="G7464" s="265"/>
    </row>
    <row r="7465" spans="1:7" s="226" customFormat="1">
      <c r="A7465" s="240"/>
      <c r="B7465" s="265"/>
      <c r="C7465" s="240"/>
      <c r="D7465" s="240"/>
      <c r="E7465" s="241"/>
      <c r="F7465" s="265"/>
      <c r="G7465" s="265"/>
    </row>
    <row r="7466" spans="1:7" s="226" customFormat="1">
      <c r="A7466" s="240"/>
      <c r="B7466" s="265"/>
      <c r="C7466" s="240"/>
      <c r="D7466" s="240"/>
      <c r="E7466" s="241"/>
      <c r="F7466" s="265"/>
      <c r="G7466" s="265"/>
    </row>
    <row r="7467" spans="1:7" s="226" customFormat="1">
      <c r="A7467" s="240"/>
      <c r="B7467" s="265"/>
      <c r="C7467" s="240"/>
      <c r="D7467" s="240"/>
      <c r="E7467" s="241"/>
      <c r="F7467" s="265"/>
      <c r="G7467" s="265"/>
    </row>
    <row r="7468" spans="1:7" s="226" customFormat="1">
      <c r="A7468" s="240"/>
      <c r="B7468" s="265"/>
      <c r="C7468" s="240"/>
      <c r="D7468" s="240"/>
      <c r="E7468" s="241"/>
      <c r="F7468" s="265"/>
      <c r="G7468" s="265"/>
    </row>
    <row r="7469" spans="1:7" s="226" customFormat="1">
      <c r="A7469" s="240"/>
      <c r="B7469" s="265"/>
      <c r="C7469" s="240"/>
      <c r="D7469" s="240"/>
      <c r="E7469" s="241"/>
      <c r="F7469" s="265"/>
      <c r="G7469" s="265"/>
    </row>
    <row r="7470" spans="1:7" s="226" customFormat="1">
      <c r="A7470" s="240"/>
      <c r="B7470" s="265"/>
      <c r="C7470" s="240"/>
      <c r="D7470" s="240"/>
      <c r="E7470" s="241"/>
      <c r="F7470" s="265"/>
      <c r="G7470" s="265"/>
    </row>
    <row r="7471" spans="1:7" s="226" customFormat="1">
      <c r="A7471" s="240"/>
      <c r="B7471" s="265"/>
      <c r="C7471" s="240"/>
      <c r="D7471" s="240"/>
      <c r="E7471" s="241"/>
      <c r="F7471" s="265"/>
      <c r="G7471" s="265"/>
    </row>
    <row r="7472" spans="1:7" s="226" customFormat="1">
      <c r="A7472" s="240"/>
      <c r="B7472" s="265"/>
      <c r="C7472" s="240"/>
      <c r="D7472" s="240"/>
      <c r="E7472" s="241"/>
      <c r="F7472" s="265"/>
      <c r="G7472" s="265"/>
    </row>
    <row r="7473" spans="1:7" s="226" customFormat="1">
      <c r="A7473" s="240"/>
      <c r="B7473" s="265"/>
      <c r="C7473" s="240"/>
      <c r="D7473" s="240"/>
      <c r="E7473" s="241"/>
      <c r="F7473" s="265"/>
      <c r="G7473" s="265"/>
    </row>
    <row r="7474" spans="1:7" s="226" customFormat="1">
      <c r="A7474" s="240"/>
      <c r="B7474" s="265"/>
      <c r="C7474" s="240"/>
      <c r="D7474" s="240"/>
      <c r="E7474" s="241"/>
      <c r="F7474" s="265"/>
      <c r="G7474" s="265"/>
    </row>
    <row r="7475" spans="1:7" s="226" customFormat="1">
      <c r="A7475" s="240"/>
      <c r="B7475" s="265"/>
      <c r="C7475" s="240"/>
      <c r="D7475" s="240"/>
      <c r="E7475" s="241"/>
      <c r="F7475" s="265"/>
      <c r="G7475" s="265"/>
    </row>
    <row r="7476" spans="1:7" s="226" customFormat="1">
      <c r="A7476" s="240"/>
      <c r="B7476" s="265"/>
      <c r="C7476" s="240"/>
      <c r="D7476" s="240"/>
      <c r="E7476" s="241"/>
      <c r="F7476" s="265"/>
      <c r="G7476" s="265"/>
    </row>
    <row r="7477" spans="1:7" s="226" customFormat="1">
      <c r="A7477" s="240"/>
      <c r="B7477" s="265"/>
      <c r="C7477" s="240"/>
      <c r="D7477" s="240"/>
      <c r="E7477" s="241"/>
      <c r="F7477" s="265"/>
      <c r="G7477" s="265"/>
    </row>
    <row r="7478" spans="1:7" s="226" customFormat="1">
      <c r="A7478" s="240"/>
      <c r="B7478" s="265"/>
      <c r="C7478" s="240"/>
      <c r="D7478" s="240"/>
      <c r="E7478" s="241"/>
      <c r="F7478" s="265"/>
      <c r="G7478" s="265"/>
    </row>
    <row r="7479" spans="1:7" s="226" customFormat="1">
      <c r="A7479" s="240"/>
      <c r="B7479" s="265"/>
      <c r="C7479" s="240"/>
      <c r="D7479" s="240"/>
      <c r="E7479" s="241"/>
      <c r="F7479" s="265"/>
      <c r="G7479" s="265"/>
    </row>
    <row r="7480" spans="1:7" s="226" customFormat="1">
      <c r="A7480" s="240"/>
      <c r="B7480" s="265"/>
      <c r="C7480" s="240"/>
      <c r="D7480" s="240"/>
      <c r="E7480" s="241"/>
      <c r="F7480" s="265"/>
      <c r="G7480" s="265"/>
    </row>
    <row r="7481" spans="1:7" s="226" customFormat="1">
      <c r="A7481" s="240"/>
      <c r="B7481" s="265"/>
      <c r="C7481" s="240"/>
      <c r="D7481" s="240"/>
      <c r="E7481" s="241"/>
      <c r="F7481" s="265"/>
      <c r="G7481" s="265"/>
    </row>
    <row r="7482" spans="1:7" s="226" customFormat="1">
      <c r="A7482" s="240"/>
      <c r="B7482" s="265"/>
      <c r="C7482" s="240"/>
      <c r="D7482" s="240"/>
      <c r="E7482" s="241"/>
      <c r="F7482" s="265"/>
      <c r="G7482" s="265"/>
    </row>
    <row r="7483" spans="1:7" s="226" customFormat="1">
      <c r="A7483" s="240"/>
      <c r="B7483" s="265"/>
      <c r="C7483" s="240"/>
      <c r="D7483" s="240"/>
      <c r="E7483" s="241"/>
      <c r="F7483" s="265"/>
      <c r="G7483" s="265"/>
    </row>
    <row r="7484" spans="1:7" s="226" customFormat="1">
      <c r="A7484" s="240"/>
      <c r="B7484" s="265"/>
      <c r="C7484" s="240"/>
      <c r="D7484" s="240"/>
      <c r="E7484" s="241"/>
      <c r="F7484" s="265"/>
      <c r="G7484" s="265"/>
    </row>
    <row r="7485" spans="1:7" s="226" customFormat="1">
      <c r="A7485" s="240"/>
      <c r="B7485" s="265"/>
      <c r="C7485" s="240"/>
      <c r="D7485" s="240"/>
      <c r="E7485" s="241"/>
      <c r="F7485" s="265"/>
      <c r="G7485" s="265"/>
    </row>
    <row r="7486" spans="1:7" s="226" customFormat="1">
      <c r="A7486" s="240"/>
      <c r="B7486" s="265"/>
      <c r="C7486" s="240"/>
      <c r="D7486" s="240"/>
      <c r="E7486" s="241"/>
      <c r="F7486" s="265"/>
      <c r="G7486" s="265"/>
    </row>
    <row r="7487" spans="1:7" s="226" customFormat="1">
      <c r="A7487" s="240"/>
      <c r="B7487" s="265"/>
      <c r="C7487" s="240"/>
      <c r="D7487" s="240"/>
      <c r="E7487" s="241"/>
      <c r="F7487" s="265"/>
      <c r="G7487" s="265"/>
    </row>
    <row r="7488" spans="1:7" s="226" customFormat="1">
      <c r="A7488" s="240"/>
      <c r="B7488" s="265"/>
      <c r="C7488" s="240"/>
      <c r="D7488" s="240"/>
      <c r="E7488" s="241"/>
      <c r="F7488" s="265"/>
      <c r="G7488" s="265"/>
    </row>
    <row r="7489" spans="1:7" s="226" customFormat="1">
      <c r="A7489" s="240"/>
      <c r="B7489" s="265"/>
      <c r="C7489" s="240"/>
      <c r="D7489" s="240"/>
      <c r="E7489" s="241"/>
      <c r="F7489" s="265"/>
      <c r="G7489" s="265"/>
    </row>
    <row r="7490" spans="1:7" s="226" customFormat="1">
      <c r="A7490" s="240"/>
      <c r="B7490" s="265"/>
      <c r="C7490" s="240"/>
      <c r="D7490" s="240"/>
      <c r="E7490" s="241"/>
      <c r="F7490" s="265"/>
      <c r="G7490" s="265"/>
    </row>
    <row r="7491" spans="1:7" s="226" customFormat="1">
      <c r="A7491" s="240"/>
      <c r="B7491" s="265"/>
      <c r="C7491" s="240"/>
      <c r="D7491" s="240"/>
      <c r="E7491" s="241"/>
      <c r="F7491" s="265"/>
      <c r="G7491" s="265"/>
    </row>
    <row r="7492" spans="1:7" s="226" customFormat="1">
      <c r="A7492" s="240"/>
      <c r="B7492" s="265"/>
      <c r="C7492" s="240"/>
      <c r="D7492" s="240"/>
      <c r="E7492" s="241"/>
      <c r="F7492" s="265"/>
      <c r="G7492" s="265"/>
    </row>
    <row r="7493" spans="1:7" s="226" customFormat="1">
      <c r="A7493" s="240"/>
      <c r="B7493" s="265"/>
      <c r="C7493" s="240"/>
      <c r="D7493" s="240"/>
      <c r="E7493" s="241"/>
      <c r="F7493" s="265"/>
      <c r="G7493" s="265"/>
    </row>
    <row r="7494" spans="1:7" s="226" customFormat="1">
      <c r="A7494" s="240"/>
      <c r="B7494" s="265"/>
      <c r="C7494" s="240"/>
      <c r="D7494" s="240"/>
      <c r="E7494" s="241"/>
      <c r="F7494" s="265"/>
      <c r="G7494" s="265"/>
    </row>
    <row r="7495" spans="1:7" s="226" customFormat="1">
      <c r="A7495" s="240"/>
      <c r="B7495" s="265"/>
      <c r="C7495" s="240"/>
      <c r="D7495" s="240"/>
      <c r="E7495" s="241"/>
      <c r="F7495" s="265"/>
      <c r="G7495" s="265"/>
    </row>
    <row r="7496" spans="1:7" s="226" customFormat="1">
      <c r="A7496" s="240"/>
      <c r="B7496" s="265"/>
      <c r="C7496" s="240"/>
      <c r="D7496" s="240"/>
      <c r="E7496" s="241"/>
      <c r="F7496" s="265"/>
      <c r="G7496" s="265"/>
    </row>
    <row r="7497" spans="1:7" s="226" customFormat="1">
      <c r="A7497" s="240"/>
      <c r="B7497" s="265"/>
      <c r="C7497" s="240"/>
      <c r="D7497" s="240"/>
      <c r="E7497" s="241"/>
      <c r="F7497" s="265"/>
      <c r="G7497" s="265"/>
    </row>
    <row r="7498" spans="1:7" s="226" customFormat="1">
      <c r="A7498" s="240"/>
      <c r="B7498" s="265"/>
      <c r="C7498" s="240"/>
      <c r="D7498" s="240"/>
      <c r="E7498" s="241"/>
      <c r="F7498" s="265"/>
      <c r="G7498" s="265"/>
    </row>
    <row r="7499" spans="1:7" s="226" customFormat="1">
      <c r="A7499" s="240"/>
      <c r="B7499" s="265"/>
      <c r="C7499" s="240"/>
      <c r="D7499" s="240"/>
      <c r="E7499" s="241"/>
      <c r="F7499" s="265"/>
      <c r="G7499" s="265"/>
    </row>
    <row r="7500" spans="1:7" s="226" customFormat="1">
      <c r="A7500" s="240"/>
      <c r="B7500" s="265"/>
      <c r="C7500" s="240"/>
      <c r="D7500" s="240"/>
      <c r="E7500" s="241"/>
      <c r="F7500" s="265"/>
      <c r="G7500" s="265"/>
    </row>
    <row r="7501" spans="1:7" s="226" customFormat="1">
      <c r="A7501" s="240"/>
      <c r="B7501" s="265"/>
      <c r="C7501" s="240"/>
      <c r="D7501" s="240"/>
      <c r="E7501" s="241"/>
      <c r="F7501" s="265"/>
      <c r="G7501" s="265"/>
    </row>
    <row r="7502" spans="1:7" s="226" customFormat="1">
      <c r="A7502" s="240"/>
      <c r="B7502" s="265"/>
      <c r="C7502" s="240"/>
      <c r="D7502" s="240"/>
      <c r="E7502" s="241"/>
      <c r="F7502" s="265"/>
      <c r="G7502" s="265"/>
    </row>
    <row r="7503" spans="1:7" s="226" customFormat="1">
      <c r="A7503" s="240"/>
      <c r="B7503" s="265"/>
      <c r="C7503" s="240"/>
      <c r="D7503" s="240"/>
      <c r="E7503" s="241"/>
      <c r="F7503" s="265"/>
      <c r="G7503" s="265"/>
    </row>
    <row r="7504" spans="1:7" s="226" customFormat="1">
      <c r="A7504" s="240"/>
      <c r="B7504" s="265"/>
      <c r="C7504" s="240"/>
      <c r="D7504" s="240"/>
      <c r="E7504" s="241"/>
      <c r="F7504" s="265"/>
      <c r="G7504" s="265"/>
    </row>
    <row r="7505" spans="1:7" s="226" customFormat="1">
      <c r="A7505" s="240"/>
      <c r="B7505" s="265"/>
      <c r="C7505" s="240"/>
      <c r="D7505" s="240"/>
      <c r="E7505" s="241"/>
      <c r="F7505" s="265"/>
      <c r="G7505" s="265"/>
    </row>
    <row r="7506" spans="1:7" s="226" customFormat="1">
      <c r="A7506" s="240"/>
      <c r="B7506" s="265"/>
      <c r="C7506" s="240"/>
      <c r="D7506" s="240"/>
      <c r="E7506" s="241"/>
      <c r="F7506" s="265"/>
      <c r="G7506" s="265"/>
    </row>
    <row r="7507" spans="1:7" s="226" customFormat="1">
      <c r="A7507" s="240"/>
      <c r="B7507" s="265"/>
      <c r="C7507" s="240"/>
      <c r="D7507" s="240"/>
      <c r="E7507" s="241"/>
      <c r="F7507" s="265"/>
      <c r="G7507" s="265"/>
    </row>
    <row r="7508" spans="1:7" s="226" customFormat="1">
      <c r="A7508" s="240"/>
      <c r="B7508" s="265"/>
      <c r="C7508" s="240"/>
      <c r="D7508" s="240"/>
      <c r="E7508" s="241"/>
      <c r="F7508" s="265"/>
      <c r="G7508" s="265"/>
    </row>
    <row r="7509" spans="1:7" s="226" customFormat="1">
      <c r="A7509" s="240"/>
      <c r="B7509" s="265"/>
      <c r="C7509" s="240"/>
      <c r="D7509" s="240"/>
      <c r="E7509" s="241"/>
      <c r="F7509" s="265"/>
      <c r="G7509" s="265"/>
    </row>
    <row r="7510" spans="1:7" s="226" customFormat="1">
      <c r="A7510" s="240"/>
      <c r="B7510" s="265"/>
      <c r="C7510" s="240"/>
      <c r="D7510" s="240"/>
      <c r="E7510" s="241"/>
      <c r="F7510" s="265"/>
      <c r="G7510" s="265"/>
    </row>
    <row r="7511" spans="1:7" s="226" customFormat="1">
      <c r="A7511" s="240"/>
      <c r="B7511" s="265"/>
      <c r="C7511" s="240"/>
      <c r="D7511" s="240"/>
      <c r="E7511" s="241"/>
      <c r="F7511" s="265"/>
      <c r="G7511" s="265"/>
    </row>
    <row r="7512" spans="1:7" s="226" customFormat="1">
      <c r="A7512" s="240"/>
      <c r="B7512" s="265"/>
      <c r="C7512" s="240"/>
      <c r="D7512" s="240"/>
      <c r="E7512" s="241"/>
      <c r="F7512" s="265"/>
      <c r="G7512" s="265"/>
    </row>
    <row r="7513" spans="1:7" s="226" customFormat="1">
      <c r="A7513" s="240"/>
      <c r="B7513" s="265"/>
      <c r="C7513" s="240"/>
      <c r="D7513" s="240"/>
      <c r="E7513" s="241"/>
      <c r="F7513" s="265"/>
      <c r="G7513" s="265"/>
    </row>
    <row r="7514" spans="1:7" s="226" customFormat="1">
      <c r="A7514" s="240"/>
      <c r="B7514" s="265"/>
      <c r="C7514" s="240"/>
      <c r="D7514" s="240"/>
      <c r="E7514" s="241"/>
      <c r="F7514" s="265"/>
      <c r="G7514" s="265"/>
    </row>
    <row r="7515" spans="1:7" s="226" customFormat="1">
      <c r="A7515" s="240"/>
      <c r="B7515" s="265"/>
      <c r="C7515" s="240"/>
      <c r="D7515" s="240"/>
      <c r="E7515" s="241"/>
      <c r="F7515" s="265"/>
      <c r="G7515" s="265"/>
    </row>
    <row r="7516" spans="1:7" s="226" customFormat="1">
      <c r="A7516" s="240"/>
      <c r="B7516" s="265"/>
      <c r="C7516" s="240"/>
      <c r="D7516" s="240"/>
      <c r="E7516" s="241"/>
      <c r="F7516" s="265"/>
      <c r="G7516" s="265"/>
    </row>
    <row r="7517" spans="1:7" s="226" customFormat="1">
      <c r="A7517" s="240"/>
      <c r="B7517" s="265"/>
      <c r="C7517" s="240"/>
      <c r="D7517" s="240"/>
      <c r="E7517" s="241"/>
      <c r="F7517" s="265"/>
      <c r="G7517" s="265"/>
    </row>
    <row r="7518" spans="1:7" s="226" customFormat="1">
      <c r="A7518" s="240"/>
      <c r="B7518" s="265"/>
      <c r="C7518" s="240"/>
      <c r="D7518" s="240"/>
      <c r="E7518" s="241"/>
      <c r="F7518" s="265"/>
      <c r="G7518" s="265"/>
    </row>
    <row r="7519" spans="1:7" s="226" customFormat="1">
      <c r="A7519" s="240"/>
      <c r="B7519" s="265"/>
      <c r="C7519" s="240"/>
      <c r="D7519" s="240"/>
      <c r="E7519" s="241"/>
      <c r="F7519" s="265"/>
      <c r="G7519" s="265"/>
    </row>
    <row r="7520" spans="1:7" s="226" customFormat="1">
      <c r="A7520" s="240"/>
      <c r="B7520" s="265"/>
      <c r="C7520" s="240"/>
      <c r="D7520" s="240"/>
      <c r="E7520" s="241"/>
      <c r="F7520" s="265"/>
      <c r="G7520" s="265"/>
    </row>
    <row r="7521" spans="1:7" s="226" customFormat="1">
      <c r="A7521" s="240"/>
      <c r="B7521" s="265"/>
      <c r="C7521" s="240"/>
      <c r="D7521" s="240"/>
      <c r="E7521" s="241"/>
      <c r="F7521" s="265"/>
      <c r="G7521" s="265"/>
    </row>
    <row r="7522" spans="1:7" s="226" customFormat="1">
      <c r="A7522" s="240"/>
      <c r="B7522" s="265"/>
      <c r="C7522" s="240"/>
      <c r="D7522" s="240"/>
      <c r="E7522" s="241"/>
      <c r="F7522" s="265"/>
      <c r="G7522" s="265"/>
    </row>
    <row r="7523" spans="1:7" s="226" customFormat="1">
      <c r="A7523" s="240"/>
      <c r="B7523" s="265"/>
      <c r="C7523" s="240"/>
      <c r="D7523" s="240"/>
      <c r="E7523" s="241"/>
      <c r="F7523" s="265"/>
      <c r="G7523" s="265"/>
    </row>
    <row r="7524" spans="1:7" s="226" customFormat="1">
      <c r="A7524" s="240"/>
      <c r="B7524" s="265"/>
      <c r="C7524" s="240"/>
      <c r="D7524" s="240"/>
      <c r="E7524" s="241"/>
      <c r="F7524" s="265"/>
      <c r="G7524" s="265"/>
    </row>
    <row r="7525" spans="1:7" s="226" customFormat="1">
      <c r="A7525" s="240"/>
      <c r="B7525" s="265"/>
      <c r="C7525" s="240"/>
      <c r="D7525" s="240"/>
      <c r="E7525" s="241"/>
      <c r="F7525" s="265"/>
      <c r="G7525" s="265"/>
    </row>
    <row r="7526" spans="1:7" s="226" customFormat="1">
      <c r="A7526" s="240"/>
      <c r="B7526" s="265"/>
      <c r="C7526" s="240"/>
      <c r="D7526" s="240"/>
      <c r="E7526" s="241"/>
      <c r="F7526" s="265"/>
      <c r="G7526" s="265"/>
    </row>
    <row r="7527" spans="1:7" s="226" customFormat="1">
      <c r="A7527" s="240"/>
      <c r="B7527" s="265"/>
      <c r="C7527" s="240"/>
      <c r="D7527" s="240"/>
      <c r="E7527" s="241"/>
      <c r="F7527" s="265"/>
      <c r="G7527" s="265"/>
    </row>
    <row r="7528" spans="1:7" s="226" customFormat="1">
      <c r="A7528" s="240"/>
      <c r="B7528" s="265"/>
      <c r="C7528" s="240"/>
      <c r="D7528" s="240"/>
      <c r="E7528" s="241"/>
      <c r="F7528" s="265"/>
      <c r="G7528" s="265"/>
    </row>
    <row r="7529" spans="1:7" s="226" customFormat="1">
      <c r="A7529" s="240"/>
      <c r="B7529" s="265"/>
      <c r="C7529" s="240"/>
      <c r="D7529" s="240"/>
      <c r="E7529" s="241"/>
      <c r="F7529" s="265"/>
      <c r="G7529" s="265"/>
    </row>
    <row r="7530" spans="1:7" s="226" customFormat="1">
      <c r="A7530" s="240"/>
      <c r="B7530" s="265"/>
      <c r="C7530" s="240"/>
      <c r="D7530" s="240"/>
      <c r="E7530" s="241"/>
      <c r="F7530" s="265"/>
      <c r="G7530" s="265"/>
    </row>
    <row r="7531" spans="1:7" s="226" customFormat="1">
      <c r="A7531" s="240"/>
      <c r="B7531" s="265"/>
      <c r="C7531" s="240"/>
      <c r="D7531" s="240"/>
      <c r="E7531" s="241"/>
      <c r="F7531" s="265"/>
      <c r="G7531" s="265"/>
    </row>
    <row r="7532" spans="1:7" s="226" customFormat="1">
      <c r="A7532" s="240"/>
      <c r="B7532" s="265"/>
      <c r="C7532" s="240"/>
      <c r="D7532" s="240"/>
      <c r="E7532" s="241"/>
      <c r="F7532" s="265"/>
      <c r="G7532" s="265"/>
    </row>
    <row r="7533" spans="1:7" s="226" customFormat="1">
      <c r="A7533" s="240"/>
      <c r="B7533" s="265"/>
      <c r="C7533" s="240"/>
      <c r="D7533" s="240"/>
      <c r="E7533" s="241"/>
      <c r="F7533" s="265"/>
      <c r="G7533" s="265"/>
    </row>
    <row r="7534" spans="1:7" s="226" customFormat="1">
      <c r="A7534" s="240"/>
      <c r="B7534" s="265"/>
      <c r="C7534" s="240"/>
      <c r="D7534" s="240"/>
      <c r="E7534" s="241"/>
      <c r="F7534" s="265"/>
      <c r="G7534" s="265"/>
    </row>
    <row r="7535" spans="1:7" s="226" customFormat="1">
      <c r="A7535" s="240"/>
      <c r="B7535" s="265"/>
      <c r="C7535" s="240"/>
      <c r="D7535" s="240"/>
      <c r="E7535" s="241"/>
      <c r="F7535" s="265"/>
      <c r="G7535" s="265"/>
    </row>
    <row r="7536" spans="1:7" s="226" customFormat="1">
      <c r="A7536" s="240"/>
      <c r="B7536" s="265"/>
      <c r="C7536" s="240"/>
      <c r="D7536" s="240"/>
      <c r="E7536" s="241"/>
      <c r="F7536" s="265"/>
      <c r="G7536" s="265"/>
    </row>
    <row r="7537" spans="1:7" s="226" customFormat="1">
      <c r="A7537" s="240"/>
      <c r="B7537" s="265"/>
      <c r="C7537" s="240"/>
      <c r="D7537" s="240"/>
      <c r="E7537" s="241"/>
      <c r="F7537" s="265"/>
      <c r="G7537" s="265"/>
    </row>
    <row r="7538" spans="1:7" s="226" customFormat="1">
      <c r="A7538" s="240"/>
      <c r="B7538" s="265"/>
      <c r="C7538" s="240"/>
      <c r="D7538" s="240"/>
      <c r="E7538" s="241"/>
      <c r="F7538" s="265"/>
      <c r="G7538" s="265"/>
    </row>
    <row r="7539" spans="1:7" s="226" customFormat="1">
      <c r="A7539" s="240"/>
      <c r="B7539" s="265"/>
      <c r="C7539" s="240"/>
      <c r="D7539" s="240"/>
      <c r="E7539" s="241"/>
      <c r="F7539" s="265"/>
      <c r="G7539" s="265"/>
    </row>
    <row r="7540" spans="1:7" s="226" customFormat="1">
      <c r="A7540" s="240"/>
      <c r="B7540" s="265"/>
      <c r="C7540" s="240"/>
      <c r="D7540" s="240"/>
      <c r="E7540" s="241"/>
      <c r="F7540" s="265"/>
      <c r="G7540" s="265"/>
    </row>
    <row r="7541" spans="1:7" s="226" customFormat="1">
      <c r="A7541" s="240"/>
      <c r="B7541" s="265"/>
      <c r="C7541" s="240"/>
      <c r="D7541" s="240"/>
      <c r="E7541" s="241"/>
      <c r="F7541" s="265"/>
      <c r="G7541" s="265"/>
    </row>
    <row r="7542" spans="1:7" s="226" customFormat="1">
      <c r="A7542" s="240"/>
      <c r="B7542" s="265"/>
      <c r="C7542" s="240"/>
      <c r="D7542" s="240"/>
      <c r="E7542" s="241"/>
      <c r="F7542" s="265"/>
      <c r="G7542" s="265"/>
    </row>
    <row r="7543" spans="1:7" s="226" customFormat="1">
      <c r="A7543" s="240"/>
      <c r="B7543" s="265"/>
      <c r="C7543" s="240"/>
      <c r="D7543" s="240"/>
      <c r="E7543" s="241"/>
      <c r="F7543" s="265"/>
      <c r="G7543" s="265"/>
    </row>
    <row r="7544" spans="1:7" s="226" customFormat="1">
      <c r="A7544" s="240"/>
      <c r="B7544" s="265"/>
      <c r="C7544" s="240"/>
      <c r="D7544" s="240"/>
      <c r="E7544" s="241"/>
      <c r="F7544" s="265"/>
      <c r="G7544" s="265"/>
    </row>
    <row r="7545" spans="1:7" s="226" customFormat="1">
      <c r="A7545" s="240"/>
      <c r="B7545" s="265"/>
      <c r="C7545" s="240"/>
      <c r="D7545" s="240"/>
      <c r="E7545" s="241"/>
      <c r="F7545" s="265"/>
      <c r="G7545" s="265"/>
    </row>
    <row r="7546" spans="1:7" s="226" customFormat="1">
      <c r="A7546" s="240"/>
      <c r="B7546" s="265"/>
      <c r="C7546" s="240"/>
      <c r="D7546" s="240"/>
      <c r="E7546" s="241"/>
      <c r="F7546" s="265"/>
      <c r="G7546" s="265"/>
    </row>
    <row r="7547" spans="1:7" s="226" customFormat="1">
      <c r="A7547" s="240"/>
      <c r="B7547" s="265"/>
      <c r="C7547" s="240"/>
      <c r="D7547" s="240"/>
      <c r="E7547" s="241"/>
      <c r="F7547" s="265"/>
      <c r="G7547" s="265"/>
    </row>
    <row r="7548" spans="1:7" s="226" customFormat="1">
      <c r="A7548" s="240"/>
      <c r="B7548" s="265"/>
      <c r="C7548" s="240"/>
      <c r="D7548" s="240"/>
      <c r="E7548" s="241"/>
      <c r="F7548" s="265"/>
      <c r="G7548" s="265"/>
    </row>
    <row r="7549" spans="1:7" s="226" customFormat="1">
      <c r="A7549" s="240"/>
      <c r="B7549" s="265"/>
      <c r="C7549" s="240"/>
      <c r="D7549" s="240"/>
      <c r="E7549" s="241"/>
      <c r="F7549" s="265"/>
      <c r="G7549" s="265"/>
    </row>
    <row r="7550" spans="1:7" s="226" customFormat="1">
      <c r="A7550" s="240"/>
      <c r="B7550" s="265"/>
      <c r="C7550" s="240"/>
      <c r="D7550" s="240"/>
      <c r="E7550" s="241"/>
      <c r="F7550" s="265"/>
      <c r="G7550" s="265"/>
    </row>
    <row r="7551" spans="1:7" s="226" customFormat="1">
      <c r="A7551" s="240"/>
      <c r="B7551" s="265"/>
      <c r="C7551" s="240"/>
      <c r="D7551" s="240"/>
      <c r="E7551" s="241"/>
      <c r="F7551" s="265"/>
      <c r="G7551" s="265"/>
    </row>
    <row r="7552" spans="1:7" s="226" customFormat="1">
      <c r="A7552" s="240"/>
      <c r="B7552" s="265"/>
      <c r="C7552" s="240"/>
      <c r="D7552" s="240"/>
      <c r="E7552" s="241"/>
      <c r="F7552" s="265"/>
      <c r="G7552" s="265"/>
    </row>
    <row r="7553" spans="1:7" s="226" customFormat="1">
      <c r="A7553" s="240"/>
      <c r="B7553" s="265"/>
      <c r="C7553" s="240"/>
      <c r="D7553" s="240"/>
      <c r="E7553" s="241"/>
      <c r="F7553" s="265"/>
      <c r="G7553" s="265"/>
    </row>
    <row r="7554" spans="1:7" s="226" customFormat="1">
      <c r="A7554" s="240"/>
      <c r="B7554" s="265"/>
      <c r="C7554" s="240"/>
      <c r="D7554" s="240"/>
      <c r="E7554" s="241"/>
      <c r="F7554" s="265"/>
      <c r="G7554" s="265"/>
    </row>
    <row r="7555" spans="1:7" s="226" customFormat="1">
      <c r="A7555" s="240"/>
      <c r="B7555" s="265"/>
      <c r="C7555" s="240"/>
      <c r="D7555" s="240"/>
      <c r="E7555" s="241"/>
      <c r="F7555" s="265"/>
      <c r="G7555" s="265"/>
    </row>
    <row r="7556" spans="1:7" s="226" customFormat="1">
      <c r="A7556" s="240"/>
      <c r="B7556" s="265"/>
      <c r="C7556" s="240"/>
      <c r="D7556" s="240"/>
      <c r="E7556" s="241"/>
      <c r="F7556" s="265"/>
      <c r="G7556" s="265"/>
    </row>
    <row r="7557" spans="1:7" s="226" customFormat="1">
      <c r="A7557" s="240"/>
      <c r="B7557" s="265"/>
      <c r="C7557" s="240"/>
      <c r="D7557" s="240"/>
      <c r="E7557" s="241"/>
      <c r="F7557" s="265"/>
      <c r="G7557" s="265"/>
    </row>
    <row r="7558" spans="1:7" s="226" customFormat="1">
      <c r="A7558" s="240"/>
      <c r="B7558" s="265"/>
      <c r="C7558" s="240"/>
      <c r="D7558" s="240"/>
      <c r="E7558" s="241"/>
      <c r="F7558" s="265"/>
      <c r="G7558" s="265"/>
    </row>
    <row r="7559" spans="1:7" s="226" customFormat="1">
      <c r="A7559" s="240"/>
      <c r="B7559" s="265"/>
      <c r="C7559" s="240"/>
      <c r="D7559" s="240"/>
      <c r="E7559" s="241"/>
      <c r="F7559" s="265"/>
      <c r="G7559" s="265"/>
    </row>
    <row r="7560" spans="1:7" s="226" customFormat="1">
      <c r="A7560" s="240"/>
      <c r="B7560" s="265"/>
      <c r="C7560" s="240"/>
      <c r="D7560" s="240"/>
      <c r="E7560" s="241"/>
      <c r="F7560" s="265"/>
      <c r="G7560" s="265"/>
    </row>
    <row r="7561" spans="1:7" s="226" customFormat="1">
      <c r="A7561" s="240"/>
      <c r="B7561" s="265"/>
      <c r="C7561" s="240"/>
      <c r="D7561" s="240"/>
      <c r="E7561" s="241"/>
      <c r="F7561" s="265"/>
      <c r="G7561" s="265"/>
    </row>
    <row r="7562" spans="1:7" s="226" customFormat="1">
      <c r="A7562" s="240"/>
      <c r="B7562" s="265"/>
      <c r="C7562" s="240"/>
      <c r="D7562" s="240"/>
      <c r="E7562" s="241"/>
      <c r="F7562" s="265"/>
      <c r="G7562" s="265"/>
    </row>
    <row r="7563" spans="1:7" s="226" customFormat="1">
      <c r="A7563" s="240"/>
      <c r="B7563" s="265"/>
      <c r="C7563" s="240"/>
      <c r="D7563" s="240"/>
      <c r="E7563" s="241"/>
      <c r="F7563" s="265"/>
      <c r="G7563" s="265"/>
    </row>
    <row r="7564" spans="1:7" s="226" customFormat="1">
      <c r="A7564" s="240"/>
      <c r="B7564" s="265"/>
      <c r="C7564" s="240"/>
      <c r="D7564" s="240"/>
      <c r="E7564" s="241"/>
      <c r="F7564" s="265"/>
      <c r="G7564" s="265"/>
    </row>
    <row r="7565" spans="1:7" s="226" customFormat="1">
      <c r="A7565" s="240"/>
      <c r="B7565" s="265"/>
      <c r="C7565" s="240"/>
      <c r="D7565" s="240"/>
      <c r="E7565" s="241"/>
      <c r="F7565" s="265"/>
      <c r="G7565" s="265"/>
    </row>
    <row r="7566" spans="1:7" s="226" customFormat="1">
      <c r="A7566" s="240"/>
      <c r="B7566" s="265"/>
      <c r="C7566" s="240"/>
      <c r="D7566" s="240"/>
      <c r="E7566" s="241"/>
      <c r="F7566" s="265"/>
      <c r="G7566" s="265"/>
    </row>
    <row r="7567" spans="1:7" s="226" customFormat="1">
      <c r="A7567" s="240"/>
      <c r="B7567" s="265"/>
      <c r="C7567" s="240"/>
      <c r="D7567" s="240"/>
      <c r="E7567" s="241"/>
      <c r="F7567" s="265"/>
      <c r="G7567" s="265"/>
    </row>
    <row r="7568" spans="1:7" s="226" customFormat="1">
      <c r="A7568" s="240"/>
      <c r="B7568" s="265"/>
      <c r="C7568" s="240"/>
      <c r="D7568" s="240"/>
      <c r="E7568" s="241"/>
      <c r="F7568" s="265"/>
      <c r="G7568" s="265"/>
    </row>
    <row r="7569" spans="1:7" s="226" customFormat="1">
      <c r="A7569" s="240"/>
      <c r="B7569" s="265"/>
      <c r="C7569" s="240"/>
      <c r="D7569" s="240"/>
      <c r="E7569" s="241"/>
      <c r="F7569" s="265"/>
      <c r="G7569" s="265"/>
    </row>
    <row r="7570" spans="1:7" s="226" customFormat="1">
      <c r="A7570" s="240"/>
      <c r="B7570" s="265"/>
      <c r="C7570" s="240"/>
      <c r="D7570" s="240"/>
      <c r="E7570" s="241"/>
      <c r="F7570" s="265"/>
      <c r="G7570" s="265"/>
    </row>
    <row r="7571" spans="1:7" s="226" customFormat="1">
      <c r="A7571" s="240"/>
      <c r="B7571" s="265"/>
      <c r="C7571" s="240"/>
      <c r="D7571" s="240"/>
      <c r="E7571" s="241"/>
      <c r="F7571" s="265"/>
      <c r="G7571" s="265"/>
    </row>
    <row r="7572" spans="1:7" s="226" customFormat="1">
      <c r="A7572" s="240"/>
      <c r="B7572" s="265"/>
      <c r="C7572" s="240"/>
      <c r="D7572" s="240"/>
      <c r="E7572" s="241"/>
      <c r="F7572" s="265"/>
      <c r="G7572" s="265"/>
    </row>
    <row r="7573" spans="1:7" s="226" customFormat="1">
      <c r="A7573" s="240"/>
      <c r="B7573" s="265"/>
      <c r="C7573" s="240"/>
      <c r="D7573" s="240"/>
      <c r="E7573" s="241"/>
      <c r="F7573" s="265"/>
      <c r="G7573" s="265"/>
    </row>
    <row r="7574" spans="1:7" s="226" customFormat="1">
      <c r="A7574" s="240"/>
      <c r="B7574" s="265"/>
      <c r="C7574" s="240"/>
      <c r="D7574" s="240"/>
      <c r="E7574" s="241"/>
      <c r="F7574" s="265"/>
      <c r="G7574" s="265"/>
    </row>
    <row r="7575" spans="1:7" s="226" customFormat="1">
      <c r="A7575" s="240"/>
      <c r="B7575" s="265"/>
      <c r="C7575" s="240"/>
      <c r="D7575" s="240"/>
      <c r="E7575" s="241"/>
      <c r="F7575" s="265"/>
      <c r="G7575" s="265"/>
    </row>
    <row r="7576" spans="1:7" s="226" customFormat="1">
      <c r="A7576" s="240"/>
      <c r="B7576" s="265"/>
      <c r="C7576" s="240"/>
      <c r="D7576" s="240"/>
      <c r="E7576" s="241"/>
      <c r="F7576" s="265"/>
      <c r="G7576" s="265"/>
    </row>
    <row r="7577" spans="1:7" s="226" customFormat="1">
      <c r="A7577" s="240"/>
      <c r="B7577" s="265"/>
      <c r="C7577" s="240"/>
      <c r="D7577" s="240"/>
      <c r="E7577" s="241"/>
      <c r="F7577" s="265"/>
      <c r="G7577" s="265"/>
    </row>
    <row r="7578" spans="1:7" s="226" customFormat="1">
      <c r="A7578" s="240"/>
      <c r="B7578" s="265"/>
      <c r="C7578" s="240"/>
      <c r="D7578" s="240"/>
      <c r="E7578" s="241"/>
      <c r="F7578" s="265"/>
      <c r="G7578" s="265"/>
    </row>
    <row r="7579" spans="1:7" s="226" customFormat="1">
      <c r="A7579" s="240"/>
      <c r="B7579" s="265"/>
      <c r="C7579" s="240"/>
      <c r="D7579" s="240"/>
      <c r="E7579" s="241"/>
      <c r="F7579" s="265"/>
      <c r="G7579" s="265"/>
    </row>
    <row r="7580" spans="1:7" s="226" customFormat="1">
      <c r="A7580" s="240"/>
      <c r="B7580" s="265"/>
      <c r="C7580" s="240"/>
      <c r="D7580" s="240"/>
      <c r="E7580" s="241"/>
      <c r="F7580" s="265"/>
      <c r="G7580" s="265"/>
    </row>
    <row r="7581" spans="1:7" s="226" customFormat="1">
      <c r="A7581" s="240"/>
      <c r="B7581" s="265"/>
      <c r="C7581" s="240"/>
      <c r="D7581" s="240"/>
      <c r="E7581" s="241"/>
      <c r="F7581" s="265"/>
      <c r="G7581" s="265"/>
    </row>
    <row r="7582" spans="1:7" s="226" customFormat="1">
      <c r="A7582" s="240"/>
      <c r="B7582" s="265"/>
      <c r="C7582" s="240"/>
      <c r="D7582" s="240"/>
      <c r="E7582" s="241"/>
      <c r="F7582" s="265"/>
      <c r="G7582" s="265"/>
    </row>
    <row r="7583" spans="1:7" s="226" customFormat="1">
      <c r="A7583" s="240"/>
      <c r="B7583" s="265"/>
      <c r="C7583" s="240"/>
      <c r="D7583" s="240"/>
      <c r="E7583" s="241"/>
      <c r="F7583" s="265"/>
      <c r="G7583" s="265"/>
    </row>
    <row r="7584" spans="1:7" s="226" customFormat="1">
      <c r="A7584" s="240"/>
      <c r="B7584" s="265"/>
      <c r="C7584" s="240"/>
      <c r="D7584" s="240"/>
      <c r="E7584" s="241"/>
      <c r="F7584" s="265"/>
      <c r="G7584" s="265"/>
    </row>
    <row r="7585" spans="1:7" s="226" customFormat="1">
      <c r="A7585" s="240"/>
      <c r="B7585" s="265"/>
      <c r="C7585" s="240"/>
      <c r="D7585" s="240"/>
      <c r="E7585" s="241"/>
      <c r="F7585" s="265"/>
      <c r="G7585" s="265"/>
    </row>
    <row r="7586" spans="1:7" s="226" customFormat="1">
      <c r="A7586" s="240"/>
      <c r="B7586" s="265"/>
      <c r="C7586" s="240"/>
      <c r="D7586" s="240"/>
      <c r="E7586" s="241"/>
      <c r="F7586" s="265"/>
      <c r="G7586" s="265"/>
    </row>
    <row r="7587" spans="1:7" s="226" customFormat="1">
      <c r="A7587" s="240"/>
      <c r="B7587" s="265"/>
      <c r="C7587" s="240"/>
      <c r="D7587" s="240"/>
      <c r="E7587" s="241"/>
      <c r="F7587" s="265"/>
      <c r="G7587" s="265"/>
    </row>
    <row r="7588" spans="1:7" s="226" customFormat="1">
      <c r="A7588" s="240"/>
      <c r="B7588" s="265"/>
      <c r="C7588" s="240"/>
      <c r="D7588" s="240"/>
      <c r="E7588" s="241"/>
      <c r="F7588" s="265"/>
      <c r="G7588" s="265"/>
    </row>
    <row r="7589" spans="1:7" s="226" customFormat="1">
      <c r="A7589" s="240"/>
      <c r="B7589" s="265"/>
      <c r="C7589" s="240"/>
      <c r="D7589" s="240"/>
      <c r="E7589" s="241"/>
      <c r="F7589" s="265"/>
      <c r="G7589" s="265"/>
    </row>
    <row r="7590" spans="1:7" s="226" customFormat="1">
      <c r="A7590" s="240"/>
      <c r="B7590" s="265"/>
      <c r="C7590" s="240"/>
      <c r="D7590" s="240"/>
      <c r="E7590" s="241"/>
      <c r="F7590" s="265"/>
      <c r="G7590" s="265"/>
    </row>
    <row r="7591" spans="1:7" s="226" customFormat="1">
      <c r="A7591" s="240"/>
      <c r="B7591" s="265"/>
      <c r="C7591" s="240"/>
      <c r="D7591" s="240"/>
      <c r="E7591" s="241"/>
      <c r="F7591" s="265"/>
      <c r="G7591" s="265"/>
    </row>
    <row r="7592" spans="1:7" s="226" customFormat="1">
      <c r="A7592" s="240"/>
      <c r="B7592" s="265"/>
      <c r="C7592" s="240"/>
      <c r="D7592" s="240"/>
      <c r="E7592" s="241"/>
      <c r="F7592" s="265"/>
      <c r="G7592" s="265"/>
    </row>
    <row r="7593" spans="1:7" s="226" customFormat="1">
      <c r="A7593" s="240"/>
      <c r="B7593" s="265"/>
      <c r="C7593" s="240"/>
      <c r="D7593" s="240"/>
      <c r="E7593" s="241"/>
      <c r="F7593" s="265"/>
      <c r="G7593" s="265"/>
    </row>
    <row r="7594" spans="1:7" s="226" customFormat="1">
      <c r="A7594" s="240"/>
      <c r="B7594" s="265"/>
      <c r="C7594" s="240"/>
      <c r="D7594" s="240"/>
      <c r="E7594" s="241"/>
      <c r="F7594" s="265"/>
      <c r="G7594" s="265"/>
    </row>
    <row r="7595" spans="1:7" s="226" customFormat="1">
      <c r="A7595" s="240"/>
      <c r="B7595" s="265"/>
      <c r="C7595" s="240"/>
      <c r="D7595" s="240"/>
      <c r="E7595" s="241"/>
      <c r="F7595" s="265"/>
      <c r="G7595" s="265"/>
    </row>
    <row r="7596" spans="1:7" s="226" customFormat="1">
      <c r="A7596" s="240"/>
      <c r="B7596" s="265"/>
      <c r="C7596" s="240"/>
      <c r="D7596" s="240"/>
      <c r="E7596" s="241"/>
      <c r="F7596" s="265"/>
      <c r="G7596" s="265"/>
    </row>
    <row r="7597" spans="1:7" s="226" customFormat="1">
      <c r="A7597" s="240"/>
      <c r="B7597" s="265"/>
      <c r="C7597" s="240"/>
      <c r="D7597" s="240"/>
      <c r="E7597" s="241"/>
      <c r="F7597" s="265"/>
      <c r="G7597" s="265"/>
    </row>
    <row r="7598" spans="1:7" s="226" customFormat="1">
      <c r="A7598" s="240"/>
      <c r="B7598" s="265"/>
      <c r="C7598" s="240"/>
      <c r="D7598" s="240"/>
      <c r="E7598" s="241"/>
      <c r="F7598" s="265"/>
      <c r="G7598" s="265"/>
    </row>
    <row r="7599" spans="1:7" s="226" customFormat="1">
      <c r="A7599" s="240"/>
      <c r="B7599" s="265"/>
      <c r="C7599" s="240"/>
      <c r="D7599" s="240"/>
      <c r="E7599" s="241"/>
      <c r="F7599" s="265"/>
      <c r="G7599" s="265"/>
    </row>
    <row r="7600" spans="1:7" s="226" customFormat="1">
      <c r="A7600" s="240"/>
      <c r="B7600" s="265"/>
      <c r="C7600" s="240"/>
      <c r="D7600" s="240"/>
      <c r="E7600" s="241"/>
      <c r="F7600" s="265"/>
      <c r="G7600" s="265"/>
    </row>
    <row r="7601" spans="1:7" s="226" customFormat="1">
      <c r="A7601" s="240"/>
      <c r="B7601" s="265"/>
      <c r="C7601" s="240"/>
      <c r="D7601" s="240"/>
      <c r="E7601" s="241"/>
      <c r="F7601" s="265"/>
      <c r="G7601" s="265"/>
    </row>
    <row r="7602" spans="1:7" s="226" customFormat="1">
      <c r="A7602" s="240"/>
      <c r="B7602" s="265"/>
      <c r="C7602" s="240"/>
      <c r="D7602" s="240"/>
      <c r="E7602" s="241"/>
      <c r="F7602" s="265"/>
      <c r="G7602" s="265"/>
    </row>
    <row r="7603" spans="1:7" s="226" customFormat="1">
      <c r="A7603" s="240"/>
      <c r="B7603" s="265"/>
      <c r="C7603" s="240"/>
      <c r="D7603" s="240"/>
      <c r="E7603" s="241"/>
      <c r="F7603" s="265"/>
      <c r="G7603" s="265"/>
    </row>
    <row r="7604" spans="1:7" s="226" customFormat="1">
      <c r="A7604" s="240"/>
      <c r="B7604" s="265"/>
      <c r="C7604" s="240"/>
      <c r="D7604" s="240"/>
      <c r="E7604" s="241"/>
      <c r="F7604" s="265"/>
      <c r="G7604" s="265"/>
    </row>
    <row r="7605" spans="1:7" s="226" customFormat="1">
      <c r="A7605" s="240"/>
      <c r="B7605" s="265"/>
      <c r="C7605" s="240"/>
      <c r="D7605" s="240"/>
      <c r="E7605" s="241"/>
      <c r="F7605" s="265"/>
      <c r="G7605" s="265"/>
    </row>
    <row r="7606" spans="1:7" s="226" customFormat="1">
      <c r="A7606" s="240"/>
      <c r="B7606" s="265"/>
      <c r="C7606" s="240"/>
      <c r="D7606" s="240"/>
      <c r="E7606" s="241"/>
      <c r="F7606" s="265"/>
      <c r="G7606" s="265"/>
    </row>
    <row r="7607" spans="1:7" s="226" customFormat="1">
      <c r="A7607" s="240"/>
      <c r="B7607" s="265"/>
      <c r="C7607" s="240"/>
      <c r="D7607" s="240"/>
      <c r="E7607" s="241"/>
      <c r="F7607" s="265"/>
      <c r="G7607" s="265"/>
    </row>
    <row r="7608" spans="1:7" s="226" customFormat="1">
      <c r="A7608" s="240"/>
      <c r="B7608" s="265"/>
      <c r="C7608" s="240"/>
      <c r="D7608" s="240"/>
      <c r="E7608" s="241"/>
      <c r="F7608" s="265"/>
      <c r="G7608" s="265"/>
    </row>
    <row r="7609" spans="1:7" s="226" customFormat="1">
      <c r="A7609" s="240"/>
      <c r="B7609" s="265"/>
      <c r="C7609" s="240"/>
      <c r="D7609" s="240"/>
      <c r="E7609" s="241"/>
      <c r="F7609" s="265"/>
      <c r="G7609" s="265"/>
    </row>
    <row r="7610" spans="1:7" s="226" customFormat="1">
      <c r="A7610" s="240"/>
      <c r="B7610" s="265"/>
      <c r="C7610" s="240"/>
      <c r="D7610" s="240"/>
      <c r="E7610" s="241"/>
      <c r="F7610" s="265"/>
      <c r="G7610" s="265"/>
    </row>
    <row r="7611" spans="1:7" s="226" customFormat="1">
      <c r="A7611" s="240"/>
      <c r="B7611" s="265"/>
      <c r="C7611" s="240"/>
      <c r="D7611" s="240"/>
      <c r="E7611" s="241"/>
      <c r="F7611" s="265"/>
      <c r="G7611" s="265"/>
    </row>
    <row r="7612" spans="1:7" s="226" customFormat="1">
      <c r="A7612" s="240"/>
      <c r="B7612" s="265"/>
      <c r="C7612" s="240"/>
      <c r="D7612" s="240"/>
      <c r="E7612" s="241"/>
      <c r="F7612" s="265"/>
      <c r="G7612" s="265"/>
    </row>
    <row r="7613" spans="1:7" s="226" customFormat="1">
      <c r="A7613" s="240"/>
      <c r="B7613" s="265"/>
      <c r="C7613" s="240"/>
      <c r="D7613" s="240"/>
      <c r="E7613" s="241"/>
      <c r="F7613" s="265"/>
      <c r="G7613" s="265"/>
    </row>
    <row r="7614" spans="1:7" s="226" customFormat="1">
      <c r="A7614" s="240"/>
      <c r="B7614" s="265"/>
      <c r="C7614" s="240"/>
      <c r="D7614" s="240"/>
      <c r="E7614" s="241"/>
      <c r="F7614" s="265"/>
      <c r="G7614" s="265"/>
    </row>
    <row r="7615" spans="1:7" s="226" customFormat="1">
      <c r="A7615" s="240"/>
      <c r="B7615" s="265"/>
      <c r="C7615" s="240"/>
      <c r="D7615" s="240"/>
      <c r="E7615" s="241"/>
      <c r="F7615" s="265"/>
      <c r="G7615" s="265"/>
    </row>
    <row r="7616" spans="1:7" s="226" customFormat="1">
      <c r="A7616" s="240"/>
      <c r="B7616" s="265"/>
      <c r="C7616" s="240"/>
      <c r="D7616" s="240"/>
      <c r="E7616" s="241"/>
      <c r="F7616" s="265"/>
      <c r="G7616" s="265"/>
    </row>
    <row r="7617" spans="1:7" s="226" customFormat="1">
      <c r="A7617" s="240"/>
      <c r="B7617" s="265"/>
      <c r="C7617" s="240"/>
      <c r="D7617" s="240"/>
      <c r="E7617" s="241"/>
      <c r="F7617" s="265"/>
      <c r="G7617" s="265"/>
    </row>
    <row r="7618" spans="1:7" s="226" customFormat="1">
      <c r="A7618" s="240"/>
      <c r="B7618" s="265"/>
      <c r="C7618" s="240"/>
      <c r="D7618" s="240"/>
      <c r="E7618" s="241"/>
      <c r="F7618" s="265"/>
      <c r="G7618" s="265"/>
    </row>
    <row r="7619" spans="1:7" s="226" customFormat="1">
      <c r="A7619" s="240"/>
      <c r="B7619" s="265"/>
      <c r="C7619" s="240"/>
      <c r="D7619" s="240"/>
      <c r="E7619" s="241"/>
      <c r="F7619" s="265"/>
      <c r="G7619" s="265"/>
    </row>
    <row r="7620" spans="1:7" s="226" customFormat="1">
      <c r="A7620" s="240"/>
      <c r="B7620" s="265"/>
      <c r="C7620" s="240"/>
      <c r="D7620" s="240"/>
      <c r="E7620" s="241"/>
      <c r="F7620" s="265"/>
      <c r="G7620" s="265"/>
    </row>
    <row r="7621" spans="1:7" s="226" customFormat="1">
      <c r="A7621" s="240"/>
      <c r="B7621" s="265"/>
      <c r="C7621" s="240"/>
      <c r="D7621" s="240"/>
      <c r="E7621" s="241"/>
      <c r="F7621" s="265"/>
      <c r="G7621" s="265"/>
    </row>
    <row r="7622" spans="1:7" s="226" customFormat="1">
      <c r="A7622" s="240"/>
      <c r="B7622" s="265"/>
      <c r="C7622" s="240"/>
      <c r="D7622" s="240"/>
      <c r="E7622" s="241"/>
      <c r="F7622" s="265"/>
      <c r="G7622" s="265"/>
    </row>
    <row r="7623" spans="1:7" s="226" customFormat="1">
      <c r="A7623" s="240"/>
      <c r="B7623" s="265"/>
      <c r="C7623" s="240"/>
      <c r="D7623" s="240"/>
      <c r="E7623" s="241"/>
      <c r="F7623" s="265"/>
      <c r="G7623" s="265"/>
    </row>
    <row r="7624" spans="1:7" s="226" customFormat="1">
      <c r="A7624" s="240"/>
      <c r="B7624" s="265"/>
      <c r="C7624" s="240"/>
      <c r="D7624" s="240"/>
      <c r="E7624" s="241"/>
      <c r="F7624" s="265"/>
      <c r="G7624" s="265"/>
    </row>
    <row r="7625" spans="1:7" s="226" customFormat="1">
      <c r="A7625" s="240"/>
      <c r="B7625" s="265"/>
      <c r="C7625" s="240"/>
      <c r="D7625" s="240"/>
      <c r="E7625" s="241"/>
      <c r="F7625" s="265"/>
      <c r="G7625" s="265"/>
    </row>
    <row r="7626" spans="1:7" s="226" customFormat="1">
      <c r="A7626" s="240"/>
      <c r="B7626" s="265"/>
      <c r="C7626" s="240"/>
      <c r="D7626" s="240"/>
      <c r="E7626" s="241"/>
      <c r="F7626" s="265"/>
      <c r="G7626" s="265"/>
    </row>
    <row r="7627" spans="1:7" s="226" customFormat="1">
      <c r="A7627" s="240"/>
      <c r="B7627" s="265"/>
      <c r="C7627" s="240"/>
      <c r="D7627" s="240"/>
      <c r="E7627" s="241"/>
      <c r="F7627" s="265"/>
      <c r="G7627" s="265"/>
    </row>
    <row r="7628" spans="1:7" s="226" customFormat="1">
      <c r="A7628" s="240"/>
      <c r="B7628" s="265"/>
      <c r="C7628" s="240"/>
      <c r="D7628" s="240"/>
      <c r="E7628" s="241"/>
      <c r="F7628" s="265"/>
      <c r="G7628" s="265"/>
    </row>
    <row r="7629" spans="1:7" s="226" customFormat="1">
      <c r="A7629" s="240"/>
      <c r="B7629" s="265"/>
      <c r="C7629" s="240"/>
      <c r="D7629" s="240"/>
      <c r="E7629" s="241"/>
      <c r="F7629" s="265"/>
      <c r="G7629" s="265"/>
    </row>
    <row r="7630" spans="1:7" s="226" customFormat="1">
      <c r="A7630" s="240"/>
      <c r="B7630" s="265"/>
      <c r="C7630" s="240"/>
      <c r="D7630" s="240"/>
      <c r="E7630" s="241"/>
      <c r="F7630" s="265"/>
      <c r="G7630" s="265"/>
    </row>
    <row r="7631" spans="1:7" s="226" customFormat="1">
      <c r="A7631" s="240"/>
      <c r="B7631" s="265"/>
      <c r="C7631" s="240"/>
      <c r="D7631" s="240"/>
      <c r="E7631" s="241"/>
      <c r="F7631" s="265"/>
      <c r="G7631" s="265"/>
    </row>
    <row r="7632" spans="1:7" s="226" customFormat="1">
      <c r="A7632" s="240"/>
      <c r="B7632" s="265"/>
      <c r="C7632" s="240"/>
      <c r="D7632" s="240"/>
      <c r="E7632" s="241"/>
      <c r="F7632" s="265"/>
      <c r="G7632" s="265"/>
    </row>
    <row r="7633" spans="1:7" s="226" customFormat="1">
      <c r="A7633" s="240"/>
      <c r="B7633" s="265"/>
      <c r="C7633" s="240"/>
      <c r="D7633" s="240"/>
      <c r="E7633" s="241"/>
      <c r="F7633" s="265"/>
      <c r="G7633" s="265"/>
    </row>
    <row r="7634" spans="1:7" s="226" customFormat="1">
      <c r="A7634" s="240"/>
      <c r="B7634" s="265"/>
      <c r="C7634" s="240"/>
      <c r="D7634" s="240"/>
      <c r="E7634" s="241"/>
      <c r="F7634" s="265"/>
      <c r="G7634" s="265"/>
    </row>
    <row r="7635" spans="1:7" s="226" customFormat="1">
      <c r="A7635" s="240"/>
      <c r="B7635" s="265"/>
      <c r="C7635" s="240"/>
      <c r="D7635" s="240"/>
      <c r="E7635" s="241"/>
      <c r="F7635" s="265"/>
      <c r="G7635" s="265"/>
    </row>
    <row r="7636" spans="1:7" s="226" customFormat="1">
      <c r="A7636" s="240"/>
      <c r="B7636" s="265"/>
      <c r="C7636" s="240"/>
      <c r="D7636" s="240"/>
      <c r="E7636" s="241"/>
      <c r="F7636" s="265"/>
      <c r="G7636" s="265"/>
    </row>
    <row r="7637" spans="1:7" s="226" customFormat="1">
      <c r="A7637" s="240"/>
      <c r="B7637" s="265"/>
      <c r="C7637" s="240"/>
      <c r="D7637" s="240"/>
      <c r="E7637" s="241"/>
      <c r="F7637" s="265"/>
      <c r="G7637" s="265"/>
    </row>
    <row r="7638" spans="1:7" s="226" customFormat="1">
      <c r="A7638" s="240"/>
      <c r="B7638" s="265"/>
      <c r="C7638" s="240"/>
      <c r="D7638" s="240"/>
      <c r="E7638" s="241"/>
      <c r="F7638" s="265"/>
      <c r="G7638" s="265"/>
    </row>
    <row r="7639" spans="1:7" s="226" customFormat="1">
      <c r="A7639" s="240"/>
      <c r="B7639" s="265"/>
      <c r="C7639" s="240"/>
      <c r="D7639" s="240"/>
      <c r="E7639" s="241"/>
      <c r="F7639" s="265"/>
      <c r="G7639" s="265"/>
    </row>
    <row r="7640" spans="1:7" s="226" customFormat="1">
      <c r="A7640" s="240"/>
      <c r="B7640" s="265"/>
      <c r="C7640" s="240"/>
      <c r="D7640" s="240"/>
      <c r="E7640" s="241"/>
      <c r="F7640" s="265"/>
      <c r="G7640" s="265"/>
    </row>
    <row r="7641" spans="1:7" s="226" customFormat="1">
      <c r="A7641" s="240"/>
      <c r="B7641" s="265"/>
      <c r="C7641" s="240"/>
      <c r="D7641" s="240"/>
      <c r="E7641" s="241"/>
      <c r="F7641" s="265"/>
      <c r="G7641" s="265"/>
    </row>
    <row r="7642" spans="1:7" s="226" customFormat="1">
      <c r="A7642" s="240"/>
      <c r="B7642" s="265"/>
      <c r="C7642" s="240"/>
      <c r="D7642" s="240"/>
      <c r="E7642" s="241"/>
      <c r="F7642" s="265"/>
      <c r="G7642" s="265"/>
    </row>
    <row r="7643" spans="1:7" s="226" customFormat="1">
      <c r="A7643" s="240"/>
      <c r="B7643" s="265"/>
      <c r="C7643" s="240"/>
      <c r="D7643" s="240"/>
      <c r="E7643" s="241"/>
      <c r="F7643" s="265"/>
      <c r="G7643" s="265"/>
    </row>
    <row r="7644" spans="1:7" s="226" customFormat="1">
      <c r="A7644" s="240"/>
      <c r="B7644" s="265"/>
      <c r="C7644" s="240"/>
      <c r="D7644" s="240"/>
      <c r="E7644" s="241"/>
      <c r="F7644" s="265"/>
      <c r="G7644" s="265"/>
    </row>
    <row r="7645" spans="1:7" s="226" customFormat="1">
      <c r="A7645" s="240"/>
      <c r="B7645" s="265"/>
      <c r="C7645" s="240"/>
      <c r="D7645" s="240"/>
      <c r="E7645" s="241"/>
      <c r="F7645" s="265"/>
      <c r="G7645" s="265"/>
    </row>
    <row r="7646" spans="1:7" s="226" customFormat="1">
      <c r="A7646" s="240"/>
      <c r="B7646" s="265"/>
      <c r="C7646" s="240"/>
      <c r="D7646" s="240"/>
      <c r="E7646" s="241"/>
      <c r="F7646" s="265"/>
      <c r="G7646" s="265"/>
    </row>
    <row r="7647" spans="1:7" s="226" customFormat="1">
      <c r="A7647" s="240"/>
      <c r="B7647" s="265"/>
      <c r="C7647" s="240"/>
      <c r="D7647" s="240"/>
      <c r="E7647" s="241"/>
      <c r="F7647" s="265"/>
      <c r="G7647" s="265"/>
    </row>
    <row r="7648" spans="1:7" s="226" customFormat="1">
      <c r="A7648" s="240"/>
      <c r="B7648" s="265"/>
      <c r="C7648" s="240"/>
      <c r="D7648" s="240"/>
      <c r="E7648" s="241"/>
      <c r="F7648" s="265"/>
      <c r="G7648" s="265"/>
    </row>
    <row r="7649" spans="1:7" s="226" customFormat="1">
      <c r="A7649" s="240"/>
      <c r="B7649" s="265"/>
      <c r="C7649" s="240"/>
      <c r="D7649" s="240"/>
      <c r="E7649" s="241"/>
      <c r="F7649" s="265"/>
      <c r="G7649" s="265"/>
    </row>
    <row r="7650" spans="1:7" s="226" customFormat="1">
      <c r="A7650" s="240"/>
      <c r="B7650" s="265"/>
      <c r="C7650" s="240"/>
      <c r="D7650" s="240"/>
      <c r="E7650" s="241"/>
      <c r="F7650" s="265"/>
      <c r="G7650" s="265"/>
    </row>
    <row r="7651" spans="1:7" s="226" customFormat="1">
      <c r="A7651" s="240"/>
      <c r="B7651" s="265"/>
      <c r="C7651" s="240"/>
      <c r="D7651" s="240"/>
      <c r="E7651" s="241"/>
      <c r="F7651" s="265"/>
      <c r="G7651" s="265"/>
    </row>
    <row r="7652" spans="1:7" s="226" customFormat="1">
      <c r="A7652" s="240"/>
      <c r="B7652" s="265"/>
      <c r="C7652" s="240"/>
      <c r="D7652" s="240"/>
      <c r="E7652" s="241"/>
      <c r="F7652" s="265"/>
      <c r="G7652" s="265"/>
    </row>
    <row r="7653" spans="1:7" s="226" customFormat="1">
      <c r="A7653" s="240"/>
      <c r="B7653" s="265"/>
      <c r="C7653" s="240"/>
      <c r="D7653" s="240"/>
      <c r="E7653" s="241"/>
      <c r="F7653" s="265"/>
      <c r="G7653" s="265"/>
    </row>
    <row r="7654" spans="1:7" s="226" customFormat="1">
      <c r="A7654" s="240"/>
      <c r="B7654" s="265"/>
      <c r="C7654" s="240"/>
      <c r="D7654" s="240"/>
      <c r="E7654" s="241"/>
      <c r="F7654" s="265"/>
      <c r="G7654" s="265"/>
    </row>
    <row r="7655" spans="1:7" s="226" customFormat="1">
      <c r="A7655" s="240"/>
      <c r="B7655" s="265"/>
      <c r="C7655" s="240"/>
      <c r="D7655" s="240"/>
      <c r="E7655" s="241"/>
      <c r="F7655" s="265"/>
      <c r="G7655" s="265"/>
    </row>
    <row r="7656" spans="1:7" s="226" customFormat="1">
      <c r="A7656" s="240"/>
      <c r="B7656" s="265"/>
      <c r="C7656" s="240"/>
      <c r="D7656" s="240"/>
      <c r="E7656" s="241"/>
      <c r="F7656" s="265"/>
      <c r="G7656" s="265"/>
    </row>
    <row r="7657" spans="1:7" s="226" customFormat="1">
      <c r="A7657" s="240"/>
      <c r="B7657" s="265"/>
      <c r="C7657" s="240"/>
      <c r="D7657" s="240"/>
      <c r="E7657" s="241"/>
      <c r="F7657" s="265"/>
      <c r="G7657" s="265"/>
    </row>
    <row r="7658" spans="1:7" s="226" customFormat="1">
      <c r="A7658" s="240"/>
      <c r="B7658" s="265"/>
      <c r="C7658" s="240"/>
      <c r="D7658" s="240"/>
      <c r="E7658" s="241"/>
      <c r="F7658" s="265"/>
      <c r="G7658" s="265"/>
    </row>
    <row r="7659" spans="1:7" s="226" customFormat="1">
      <c r="A7659" s="240"/>
      <c r="B7659" s="265"/>
      <c r="C7659" s="240"/>
      <c r="D7659" s="240"/>
      <c r="E7659" s="241"/>
      <c r="F7659" s="265"/>
      <c r="G7659" s="265"/>
    </row>
    <row r="7660" spans="1:7" s="226" customFormat="1">
      <c r="A7660" s="240"/>
      <c r="B7660" s="265"/>
      <c r="C7660" s="240"/>
      <c r="D7660" s="240"/>
      <c r="E7660" s="241"/>
      <c r="F7660" s="265"/>
      <c r="G7660" s="265"/>
    </row>
    <row r="7661" spans="1:7" s="226" customFormat="1">
      <c r="A7661" s="240"/>
      <c r="B7661" s="265"/>
      <c r="C7661" s="240"/>
      <c r="D7661" s="240"/>
      <c r="E7661" s="241"/>
      <c r="F7661" s="265"/>
      <c r="G7661" s="265"/>
    </row>
    <row r="7662" spans="1:7" s="226" customFormat="1">
      <c r="A7662" s="240"/>
      <c r="B7662" s="265"/>
      <c r="C7662" s="240"/>
      <c r="D7662" s="240"/>
      <c r="E7662" s="241"/>
      <c r="F7662" s="265"/>
      <c r="G7662" s="265"/>
    </row>
    <row r="7663" spans="1:7" s="226" customFormat="1">
      <c r="A7663" s="240"/>
      <c r="B7663" s="265"/>
      <c r="C7663" s="240"/>
      <c r="D7663" s="240"/>
      <c r="E7663" s="241"/>
      <c r="F7663" s="265"/>
      <c r="G7663" s="265"/>
    </row>
    <row r="7664" spans="1:7" s="226" customFormat="1">
      <c r="A7664" s="240"/>
      <c r="B7664" s="265"/>
      <c r="C7664" s="240"/>
      <c r="D7664" s="240"/>
      <c r="E7664" s="241"/>
      <c r="F7664" s="265"/>
      <c r="G7664" s="265"/>
    </row>
    <row r="7665" spans="1:7" s="226" customFormat="1">
      <c r="A7665" s="240"/>
      <c r="B7665" s="265"/>
      <c r="C7665" s="240"/>
      <c r="D7665" s="240"/>
      <c r="E7665" s="241"/>
      <c r="F7665" s="265"/>
      <c r="G7665" s="265"/>
    </row>
    <row r="7666" spans="1:7" s="226" customFormat="1">
      <c r="A7666" s="240"/>
      <c r="B7666" s="265"/>
      <c r="C7666" s="240"/>
      <c r="D7666" s="240"/>
      <c r="E7666" s="241"/>
      <c r="F7666" s="265"/>
      <c r="G7666" s="265"/>
    </row>
    <row r="7667" spans="1:7" s="226" customFormat="1">
      <c r="A7667" s="240"/>
      <c r="B7667" s="265"/>
      <c r="C7667" s="240"/>
      <c r="D7667" s="240"/>
      <c r="E7667" s="241"/>
      <c r="F7667" s="265"/>
      <c r="G7667" s="265"/>
    </row>
    <row r="7668" spans="1:7" s="226" customFormat="1">
      <c r="A7668" s="240"/>
      <c r="B7668" s="265"/>
      <c r="C7668" s="240"/>
      <c r="D7668" s="240"/>
      <c r="E7668" s="241"/>
      <c r="F7668" s="265"/>
      <c r="G7668" s="265"/>
    </row>
    <row r="7669" spans="1:7" s="226" customFormat="1">
      <c r="A7669" s="240"/>
      <c r="B7669" s="265"/>
      <c r="C7669" s="240"/>
      <c r="D7669" s="240"/>
      <c r="E7669" s="241"/>
      <c r="F7669" s="265"/>
      <c r="G7669" s="265"/>
    </row>
    <row r="7670" spans="1:7" s="226" customFormat="1">
      <c r="A7670" s="240"/>
      <c r="B7670" s="265"/>
      <c r="C7670" s="240"/>
      <c r="D7670" s="240"/>
      <c r="E7670" s="241"/>
      <c r="F7670" s="265"/>
      <c r="G7670" s="265"/>
    </row>
    <row r="7671" spans="1:7" s="226" customFormat="1">
      <c r="A7671" s="240"/>
      <c r="B7671" s="265"/>
      <c r="C7671" s="240"/>
      <c r="D7671" s="240"/>
      <c r="E7671" s="241"/>
      <c r="F7671" s="265"/>
      <c r="G7671" s="265"/>
    </row>
    <row r="7672" spans="1:7" s="226" customFormat="1">
      <c r="A7672" s="240"/>
      <c r="B7672" s="265"/>
      <c r="C7672" s="240"/>
      <c r="D7672" s="240"/>
      <c r="E7672" s="241"/>
      <c r="F7672" s="265"/>
      <c r="G7672" s="265"/>
    </row>
    <row r="7673" spans="1:7" s="226" customFormat="1">
      <c r="A7673" s="240"/>
      <c r="B7673" s="265"/>
      <c r="C7673" s="240"/>
      <c r="D7673" s="240"/>
      <c r="E7673" s="241"/>
      <c r="F7673" s="265"/>
      <c r="G7673" s="265"/>
    </row>
    <row r="7674" spans="1:7" s="226" customFormat="1">
      <c r="A7674" s="240"/>
      <c r="B7674" s="265"/>
      <c r="C7674" s="240"/>
      <c r="D7674" s="240"/>
      <c r="E7674" s="241"/>
      <c r="F7674" s="265"/>
      <c r="G7674" s="265"/>
    </row>
    <row r="7675" spans="1:7" s="226" customFormat="1">
      <c r="A7675" s="240"/>
      <c r="B7675" s="265"/>
      <c r="C7675" s="240"/>
      <c r="D7675" s="240"/>
      <c r="E7675" s="241"/>
      <c r="F7675" s="265"/>
      <c r="G7675" s="265"/>
    </row>
    <row r="7676" spans="1:7" s="226" customFormat="1">
      <c r="A7676" s="240"/>
      <c r="B7676" s="265"/>
      <c r="C7676" s="240"/>
      <c r="D7676" s="240"/>
      <c r="E7676" s="241"/>
      <c r="F7676" s="265"/>
      <c r="G7676" s="265"/>
    </row>
    <row r="7677" spans="1:7" s="226" customFormat="1">
      <c r="A7677" s="240"/>
      <c r="B7677" s="265"/>
      <c r="C7677" s="240"/>
      <c r="D7677" s="240"/>
      <c r="E7677" s="241"/>
      <c r="F7677" s="265"/>
      <c r="G7677" s="265"/>
    </row>
    <row r="7678" spans="1:7" s="226" customFormat="1">
      <c r="A7678" s="240"/>
      <c r="B7678" s="265"/>
      <c r="C7678" s="240"/>
      <c r="D7678" s="240"/>
      <c r="E7678" s="241"/>
      <c r="F7678" s="265"/>
      <c r="G7678" s="265"/>
    </row>
    <row r="7679" spans="1:7" s="226" customFormat="1">
      <c r="A7679" s="240"/>
      <c r="B7679" s="265"/>
      <c r="C7679" s="240"/>
      <c r="D7679" s="240"/>
      <c r="E7679" s="241"/>
      <c r="F7679" s="265"/>
      <c r="G7679" s="265"/>
    </row>
    <row r="7680" spans="1:7" s="226" customFormat="1">
      <c r="A7680" s="240"/>
      <c r="B7680" s="265"/>
      <c r="C7680" s="240"/>
      <c r="D7680" s="240"/>
      <c r="E7680" s="241"/>
      <c r="F7680" s="265"/>
      <c r="G7680" s="265"/>
    </row>
    <row r="7681" spans="1:7" s="226" customFormat="1">
      <c r="A7681" s="240"/>
      <c r="B7681" s="265"/>
      <c r="C7681" s="240"/>
      <c r="D7681" s="240"/>
      <c r="E7681" s="241"/>
      <c r="F7681" s="265"/>
      <c r="G7681" s="265"/>
    </row>
    <row r="7682" spans="1:7" s="226" customFormat="1">
      <c r="A7682" s="240"/>
      <c r="B7682" s="265"/>
      <c r="C7682" s="240"/>
      <c r="D7682" s="240"/>
      <c r="E7682" s="241"/>
      <c r="F7682" s="265"/>
      <c r="G7682" s="265"/>
    </row>
    <row r="7683" spans="1:7" s="226" customFormat="1">
      <c r="A7683" s="240"/>
      <c r="B7683" s="265"/>
      <c r="C7683" s="240"/>
      <c r="D7683" s="240"/>
      <c r="E7683" s="241"/>
      <c r="F7683" s="265"/>
      <c r="G7683" s="265"/>
    </row>
    <row r="7684" spans="1:7" s="226" customFormat="1">
      <c r="A7684" s="240"/>
      <c r="B7684" s="265"/>
      <c r="C7684" s="240"/>
      <c r="D7684" s="240"/>
      <c r="E7684" s="241"/>
      <c r="F7684" s="265"/>
      <c r="G7684" s="265"/>
    </row>
    <row r="7685" spans="1:7" s="226" customFormat="1">
      <c r="A7685" s="240"/>
      <c r="B7685" s="265"/>
      <c r="C7685" s="240"/>
      <c r="D7685" s="240"/>
      <c r="E7685" s="241"/>
      <c r="F7685" s="265"/>
      <c r="G7685" s="265"/>
    </row>
    <row r="7686" spans="1:7" s="226" customFormat="1" ht="8.25" customHeight="1">
      <c r="A7686" s="240"/>
      <c r="B7686" s="265"/>
      <c r="C7686" s="240"/>
      <c r="D7686" s="240"/>
      <c r="E7686" s="241"/>
      <c r="F7686" s="265"/>
      <c r="G7686" s="265"/>
    </row>
    <row r="7687" spans="1:7" s="226" customFormat="1">
      <c r="A7687" s="240"/>
      <c r="B7687" s="265"/>
      <c r="C7687" s="240"/>
      <c r="D7687" s="240"/>
      <c r="E7687" s="241"/>
      <c r="F7687" s="265"/>
      <c r="G7687" s="265"/>
    </row>
    <row r="7688" spans="1:7" s="226" customFormat="1">
      <c r="A7688" s="240"/>
      <c r="B7688" s="265"/>
      <c r="C7688" s="240"/>
      <c r="D7688" s="240"/>
      <c r="E7688" s="241"/>
      <c r="F7688" s="265"/>
      <c r="G7688" s="265"/>
    </row>
    <row r="7689" spans="1:7" s="226" customFormat="1">
      <c r="A7689" s="240"/>
      <c r="B7689" s="265"/>
      <c r="C7689" s="240"/>
      <c r="D7689" s="240"/>
      <c r="E7689" s="241"/>
      <c r="F7689" s="265"/>
      <c r="G7689" s="265"/>
    </row>
    <row r="7690" spans="1:7" s="226" customFormat="1">
      <c r="A7690" s="240"/>
      <c r="B7690" s="265"/>
      <c r="C7690" s="240"/>
      <c r="D7690" s="240"/>
      <c r="E7690" s="241"/>
      <c r="F7690" s="265"/>
      <c r="G7690" s="265"/>
    </row>
    <row r="7691" spans="1:7" s="226" customFormat="1">
      <c r="A7691" s="240"/>
      <c r="B7691" s="265"/>
      <c r="C7691" s="240"/>
      <c r="D7691" s="240"/>
      <c r="E7691" s="241"/>
      <c r="F7691" s="265"/>
      <c r="G7691" s="265"/>
    </row>
    <row r="7692" spans="1:7" s="226" customFormat="1">
      <c r="A7692" s="240"/>
      <c r="B7692" s="265"/>
      <c r="C7692" s="240"/>
      <c r="D7692" s="240"/>
      <c r="E7692" s="241"/>
      <c r="F7692" s="265"/>
      <c r="G7692" s="265"/>
    </row>
    <row r="7693" spans="1:7" s="226" customFormat="1">
      <c r="A7693" s="240"/>
      <c r="B7693" s="265"/>
      <c r="C7693" s="240"/>
      <c r="D7693" s="240"/>
      <c r="E7693" s="241"/>
      <c r="F7693" s="265"/>
      <c r="G7693" s="265"/>
    </row>
    <row r="7694" spans="1:7" s="226" customFormat="1">
      <c r="A7694" s="240"/>
      <c r="B7694" s="265"/>
      <c r="C7694" s="240"/>
      <c r="D7694" s="240"/>
      <c r="E7694" s="241"/>
      <c r="F7694" s="265"/>
      <c r="G7694" s="265"/>
    </row>
    <row r="7695" spans="1:7" s="226" customFormat="1">
      <c r="A7695" s="240"/>
      <c r="B7695" s="265"/>
      <c r="C7695" s="240"/>
      <c r="D7695" s="240"/>
      <c r="E7695" s="241"/>
      <c r="F7695" s="265"/>
      <c r="G7695" s="265"/>
    </row>
    <row r="7696" spans="1:7" s="226" customFormat="1">
      <c r="A7696" s="240"/>
      <c r="B7696" s="265"/>
      <c r="C7696" s="240"/>
      <c r="D7696" s="240"/>
      <c r="E7696" s="241"/>
      <c r="F7696" s="265"/>
      <c r="G7696" s="265"/>
    </row>
    <row r="7697" spans="1:7" s="226" customFormat="1">
      <c r="A7697" s="240"/>
      <c r="B7697" s="265"/>
      <c r="C7697" s="240"/>
      <c r="D7697" s="240"/>
      <c r="E7697" s="241"/>
      <c r="F7697" s="265"/>
      <c r="G7697" s="265"/>
    </row>
    <row r="7698" spans="1:7" s="226" customFormat="1">
      <c r="A7698" s="240"/>
      <c r="B7698" s="265"/>
      <c r="C7698" s="240"/>
      <c r="D7698" s="240"/>
      <c r="E7698" s="241"/>
      <c r="F7698" s="265"/>
      <c r="G7698" s="265"/>
    </row>
    <row r="7699" spans="1:7" s="226" customFormat="1">
      <c r="A7699" s="240"/>
      <c r="B7699" s="265"/>
      <c r="C7699" s="240"/>
      <c r="D7699" s="240"/>
      <c r="E7699" s="241"/>
      <c r="F7699" s="265"/>
      <c r="G7699" s="265"/>
    </row>
    <row r="7700" spans="1:7" s="226" customFormat="1">
      <c r="A7700" s="240"/>
      <c r="B7700" s="265"/>
      <c r="C7700" s="240"/>
      <c r="D7700" s="240"/>
      <c r="E7700" s="241"/>
      <c r="F7700" s="265"/>
      <c r="G7700" s="265"/>
    </row>
    <row r="7701" spans="1:7" s="226" customFormat="1">
      <c r="A7701" s="240"/>
      <c r="B7701" s="265"/>
      <c r="C7701" s="240"/>
      <c r="D7701" s="240"/>
      <c r="E7701" s="241"/>
      <c r="F7701" s="265"/>
      <c r="G7701" s="265"/>
    </row>
    <row r="7702" spans="1:7" s="226" customFormat="1">
      <c r="A7702" s="240"/>
      <c r="B7702" s="265"/>
      <c r="C7702" s="240"/>
      <c r="D7702" s="240"/>
      <c r="E7702" s="241"/>
      <c r="F7702" s="265"/>
      <c r="G7702" s="265"/>
    </row>
    <row r="7703" spans="1:7" s="226" customFormat="1">
      <c r="A7703" s="240"/>
      <c r="B7703" s="265"/>
      <c r="C7703" s="240"/>
      <c r="D7703" s="240"/>
      <c r="E7703" s="241"/>
      <c r="F7703" s="265"/>
      <c r="G7703" s="265"/>
    </row>
    <row r="7704" spans="1:7" s="226" customFormat="1">
      <c r="A7704" s="240"/>
      <c r="B7704" s="265"/>
      <c r="C7704" s="240"/>
      <c r="D7704" s="240"/>
      <c r="E7704" s="241"/>
      <c r="F7704" s="265"/>
      <c r="G7704" s="265"/>
    </row>
    <row r="7705" spans="1:7" s="226" customFormat="1">
      <c r="A7705" s="240"/>
      <c r="B7705" s="265"/>
      <c r="C7705" s="240"/>
      <c r="D7705" s="240"/>
      <c r="E7705" s="241"/>
      <c r="F7705" s="265"/>
      <c r="G7705" s="265"/>
    </row>
    <row r="7706" spans="1:7" s="226" customFormat="1">
      <c r="A7706" s="240"/>
      <c r="B7706" s="265"/>
      <c r="C7706" s="240"/>
      <c r="D7706" s="240"/>
      <c r="E7706" s="241"/>
      <c r="F7706" s="265"/>
      <c r="G7706" s="265"/>
    </row>
    <row r="7707" spans="1:7" s="226" customFormat="1">
      <c r="A7707" s="240"/>
      <c r="B7707" s="265"/>
      <c r="C7707" s="240"/>
      <c r="D7707" s="240"/>
      <c r="E7707" s="241"/>
      <c r="F7707" s="265"/>
      <c r="G7707" s="265"/>
    </row>
    <row r="7708" spans="1:7" s="226" customFormat="1">
      <c r="A7708" s="240"/>
      <c r="B7708" s="265"/>
      <c r="C7708" s="240"/>
      <c r="D7708" s="240"/>
      <c r="E7708" s="241"/>
      <c r="F7708" s="265"/>
      <c r="G7708" s="265"/>
    </row>
    <row r="7709" spans="1:7" s="226" customFormat="1">
      <c r="A7709" s="240"/>
      <c r="B7709" s="265"/>
      <c r="C7709" s="240"/>
      <c r="D7709" s="240"/>
      <c r="E7709" s="241"/>
      <c r="F7709" s="265"/>
      <c r="G7709" s="265"/>
    </row>
    <row r="7710" spans="1:7" s="226" customFormat="1">
      <c r="A7710" s="240"/>
      <c r="B7710" s="265"/>
      <c r="C7710" s="240"/>
      <c r="D7710" s="240"/>
      <c r="E7710" s="241"/>
      <c r="F7710" s="265"/>
      <c r="G7710" s="265"/>
    </row>
    <row r="7711" spans="1:7" s="226" customFormat="1">
      <c r="A7711" s="240"/>
      <c r="B7711" s="265"/>
      <c r="C7711" s="240"/>
      <c r="D7711" s="240"/>
      <c r="E7711" s="241"/>
      <c r="F7711" s="265"/>
      <c r="G7711" s="265"/>
    </row>
    <row r="7712" spans="1:7" s="226" customFormat="1">
      <c r="A7712" s="240"/>
      <c r="B7712" s="265"/>
      <c r="C7712" s="240"/>
      <c r="D7712" s="240"/>
      <c r="E7712" s="241"/>
      <c r="F7712" s="265"/>
      <c r="G7712" s="265"/>
    </row>
    <row r="7713" spans="1:7" s="226" customFormat="1">
      <c r="A7713" s="240"/>
      <c r="B7713" s="265"/>
      <c r="C7713" s="240"/>
      <c r="D7713" s="240"/>
      <c r="E7713" s="241"/>
      <c r="F7713" s="265"/>
      <c r="G7713" s="265"/>
    </row>
    <row r="7714" spans="1:7" s="226" customFormat="1">
      <c r="A7714" s="240"/>
      <c r="B7714" s="265"/>
      <c r="C7714" s="240"/>
      <c r="D7714" s="240"/>
      <c r="E7714" s="241"/>
      <c r="F7714" s="265"/>
      <c r="G7714" s="265"/>
    </row>
    <row r="7715" spans="1:7" s="226" customFormat="1">
      <c r="A7715" s="240"/>
      <c r="B7715" s="265"/>
      <c r="C7715" s="240"/>
      <c r="D7715" s="240"/>
      <c r="E7715" s="241"/>
      <c r="F7715" s="265"/>
      <c r="G7715" s="265"/>
    </row>
    <row r="7716" spans="1:7" s="226" customFormat="1">
      <c r="A7716" s="240"/>
      <c r="B7716" s="265"/>
      <c r="C7716" s="240"/>
      <c r="D7716" s="240"/>
      <c r="E7716" s="241"/>
      <c r="F7716" s="265"/>
      <c r="G7716" s="265"/>
    </row>
    <row r="7717" spans="1:7" s="226" customFormat="1">
      <c r="A7717" s="240"/>
      <c r="B7717" s="265"/>
      <c r="C7717" s="240"/>
      <c r="D7717" s="240"/>
      <c r="E7717" s="241"/>
      <c r="F7717" s="265"/>
      <c r="G7717" s="265"/>
    </row>
    <row r="7718" spans="1:7" s="226" customFormat="1">
      <c r="A7718" s="240"/>
      <c r="B7718" s="265"/>
      <c r="C7718" s="240"/>
      <c r="D7718" s="240"/>
      <c r="E7718" s="241"/>
      <c r="F7718" s="265"/>
      <c r="G7718" s="265"/>
    </row>
    <row r="7719" spans="1:7" s="226" customFormat="1">
      <c r="A7719" s="240"/>
      <c r="B7719" s="265"/>
      <c r="C7719" s="240"/>
      <c r="D7719" s="240"/>
      <c r="E7719" s="241"/>
      <c r="F7719" s="265"/>
      <c r="G7719" s="265"/>
    </row>
    <row r="7720" spans="1:7" s="226" customFormat="1">
      <c r="A7720" s="240"/>
      <c r="B7720" s="265"/>
      <c r="C7720" s="240"/>
      <c r="D7720" s="240"/>
      <c r="E7720" s="241"/>
      <c r="F7720" s="265"/>
      <c r="G7720" s="265"/>
    </row>
    <row r="7721" spans="1:7" s="226" customFormat="1">
      <c r="A7721" s="240"/>
      <c r="B7721" s="265"/>
      <c r="C7721" s="240"/>
      <c r="D7721" s="240"/>
      <c r="E7721" s="241"/>
      <c r="F7721" s="265"/>
      <c r="G7721" s="265"/>
    </row>
    <row r="7722" spans="1:7" s="226" customFormat="1">
      <c r="A7722" s="240"/>
      <c r="B7722" s="265"/>
      <c r="C7722" s="240"/>
      <c r="D7722" s="240"/>
      <c r="E7722" s="241"/>
      <c r="F7722" s="265"/>
      <c r="G7722" s="265"/>
    </row>
    <row r="7723" spans="1:7" s="226" customFormat="1">
      <c r="A7723" s="240"/>
      <c r="B7723" s="265"/>
      <c r="C7723" s="240"/>
      <c r="D7723" s="240"/>
      <c r="E7723" s="241"/>
      <c r="F7723" s="265"/>
      <c r="G7723" s="265"/>
    </row>
    <row r="7724" spans="1:7" s="226" customFormat="1">
      <c r="A7724" s="240"/>
      <c r="B7724" s="265"/>
      <c r="C7724" s="240"/>
      <c r="D7724" s="240"/>
      <c r="E7724" s="241"/>
      <c r="F7724" s="265"/>
      <c r="G7724" s="265"/>
    </row>
    <row r="7725" spans="1:7" s="226" customFormat="1">
      <c r="A7725" s="240"/>
      <c r="B7725" s="265"/>
      <c r="C7725" s="240"/>
      <c r="D7725" s="240"/>
      <c r="E7725" s="241"/>
      <c r="F7725" s="265"/>
      <c r="G7725" s="265"/>
    </row>
    <row r="7726" spans="1:7" s="226" customFormat="1">
      <c r="A7726" s="240"/>
      <c r="B7726" s="265"/>
      <c r="C7726" s="240"/>
      <c r="D7726" s="240"/>
      <c r="E7726" s="241"/>
      <c r="F7726" s="265"/>
      <c r="G7726" s="265"/>
    </row>
    <row r="7727" spans="1:7" s="226" customFormat="1">
      <c r="A7727" s="240"/>
      <c r="B7727" s="265"/>
      <c r="C7727" s="240"/>
      <c r="D7727" s="240"/>
      <c r="E7727" s="241"/>
      <c r="F7727" s="265"/>
      <c r="G7727" s="265"/>
    </row>
    <row r="7728" spans="1:7" s="226" customFormat="1">
      <c r="A7728" s="240"/>
      <c r="B7728" s="265"/>
      <c r="C7728" s="240"/>
      <c r="D7728" s="240"/>
      <c r="E7728" s="241"/>
      <c r="F7728" s="265"/>
      <c r="G7728" s="265"/>
    </row>
    <row r="7729" spans="1:7" s="226" customFormat="1">
      <c r="A7729" s="240"/>
      <c r="B7729" s="265"/>
      <c r="C7729" s="240"/>
      <c r="D7729" s="240"/>
      <c r="E7729" s="241"/>
      <c r="F7729" s="265"/>
      <c r="G7729" s="265"/>
    </row>
    <row r="7730" spans="1:7" s="226" customFormat="1">
      <c r="A7730" s="240"/>
      <c r="B7730" s="265"/>
      <c r="C7730" s="240"/>
      <c r="D7730" s="240"/>
      <c r="E7730" s="241"/>
      <c r="F7730" s="265"/>
      <c r="G7730" s="265"/>
    </row>
    <row r="7731" spans="1:7" s="226" customFormat="1">
      <c r="A7731" s="240"/>
      <c r="B7731" s="265"/>
      <c r="C7731" s="240"/>
      <c r="D7731" s="240"/>
      <c r="E7731" s="241"/>
      <c r="F7731" s="265"/>
      <c r="G7731" s="265"/>
    </row>
    <row r="7732" spans="1:7" s="226" customFormat="1">
      <c r="A7732" s="240"/>
      <c r="B7732" s="265"/>
      <c r="C7732" s="240"/>
      <c r="D7732" s="240"/>
      <c r="E7732" s="241"/>
      <c r="F7732" s="265"/>
      <c r="G7732" s="265"/>
    </row>
    <row r="7733" spans="1:7" s="226" customFormat="1">
      <c r="A7733" s="240"/>
      <c r="B7733" s="265"/>
      <c r="C7733" s="240"/>
      <c r="D7733" s="240"/>
      <c r="E7733" s="241"/>
      <c r="F7733" s="265"/>
      <c r="G7733" s="265"/>
    </row>
    <row r="7734" spans="1:7" s="226" customFormat="1">
      <c r="A7734" s="240"/>
      <c r="B7734" s="265"/>
      <c r="C7734" s="240"/>
      <c r="D7734" s="240"/>
      <c r="E7734" s="241"/>
      <c r="F7734" s="265"/>
      <c r="G7734" s="265"/>
    </row>
    <row r="7735" spans="1:7" s="226" customFormat="1">
      <c r="A7735" s="240"/>
      <c r="B7735" s="265"/>
      <c r="C7735" s="240"/>
      <c r="D7735" s="240"/>
      <c r="E7735" s="241"/>
      <c r="F7735" s="265"/>
      <c r="G7735" s="265"/>
    </row>
    <row r="7736" spans="1:7" s="226" customFormat="1">
      <c r="A7736" s="240"/>
      <c r="B7736" s="265"/>
      <c r="C7736" s="240"/>
      <c r="D7736" s="240"/>
      <c r="E7736" s="241"/>
      <c r="F7736" s="265"/>
      <c r="G7736" s="265"/>
    </row>
    <row r="7737" spans="1:7" s="226" customFormat="1">
      <c r="A7737" s="240"/>
      <c r="B7737" s="265"/>
      <c r="C7737" s="240"/>
      <c r="D7737" s="240"/>
      <c r="E7737" s="241"/>
      <c r="F7737" s="265"/>
      <c r="G7737" s="265"/>
    </row>
    <row r="7738" spans="1:7" s="226" customFormat="1">
      <c r="A7738" s="240"/>
      <c r="B7738" s="265"/>
      <c r="C7738" s="240"/>
      <c r="D7738" s="240"/>
      <c r="E7738" s="241"/>
      <c r="F7738" s="265"/>
      <c r="G7738" s="265"/>
    </row>
    <row r="7739" spans="1:7" s="226" customFormat="1">
      <c r="A7739" s="240"/>
      <c r="B7739" s="265"/>
      <c r="C7739" s="240"/>
      <c r="D7739" s="240"/>
      <c r="E7739" s="241"/>
      <c r="F7739" s="265"/>
      <c r="G7739" s="265"/>
    </row>
    <row r="7740" spans="1:7" s="226" customFormat="1">
      <c r="A7740" s="240"/>
      <c r="B7740" s="265"/>
      <c r="C7740" s="240"/>
      <c r="D7740" s="240"/>
      <c r="E7740" s="241"/>
      <c r="F7740" s="265"/>
      <c r="G7740" s="265"/>
    </row>
    <row r="7741" spans="1:7" s="226" customFormat="1">
      <c r="A7741" s="240"/>
      <c r="B7741" s="265"/>
      <c r="C7741" s="240"/>
      <c r="D7741" s="240"/>
      <c r="E7741" s="241"/>
      <c r="F7741" s="265"/>
      <c r="G7741" s="265"/>
    </row>
    <row r="7742" spans="1:7" s="226" customFormat="1">
      <c r="A7742" s="240"/>
      <c r="B7742" s="265"/>
      <c r="C7742" s="240"/>
      <c r="D7742" s="240"/>
      <c r="E7742" s="241"/>
      <c r="F7742" s="265"/>
      <c r="G7742" s="265"/>
    </row>
    <row r="7743" spans="1:7" s="226" customFormat="1">
      <c r="A7743" s="240"/>
      <c r="B7743" s="265"/>
      <c r="C7743" s="240"/>
      <c r="D7743" s="240"/>
      <c r="E7743" s="241"/>
      <c r="F7743" s="265"/>
      <c r="G7743" s="265"/>
    </row>
    <row r="7744" spans="1:7" s="226" customFormat="1">
      <c r="A7744" s="240"/>
      <c r="B7744" s="265"/>
      <c r="C7744" s="240"/>
      <c r="D7744" s="240"/>
      <c r="E7744" s="241"/>
      <c r="F7744" s="265"/>
      <c r="G7744" s="265"/>
    </row>
    <row r="7745" spans="1:7" s="226" customFormat="1">
      <c r="A7745" s="240"/>
      <c r="B7745" s="265"/>
      <c r="C7745" s="240"/>
      <c r="D7745" s="240"/>
      <c r="E7745" s="241"/>
      <c r="F7745" s="265"/>
      <c r="G7745" s="265"/>
    </row>
    <row r="7746" spans="1:7" s="226" customFormat="1">
      <c r="A7746" s="240"/>
      <c r="B7746" s="265"/>
      <c r="C7746" s="240"/>
      <c r="D7746" s="240"/>
      <c r="E7746" s="241"/>
      <c r="F7746" s="265"/>
      <c r="G7746" s="265"/>
    </row>
    <row r="7747" spans="1:7" s="226" customFormat="1">
      <c r="A7747" s="240"/>
      <c r="B7747" s="265"/>
      <c r="C7747" s="240"/>
      <c r="D7747" s="240"/>
      <c r="E7747" s="241"/>
      <c r="F7747" s="265"/>
      <c r="G7747" s="265"/>
    </row>
    <row r="7748" spans="1:7" s="226" customFormat="1">
      <c r="A7748" s="240"/>
      <c r="B7748" s="265"/>
      <c r="C7748" s="240"/>
      <c r="D7748" s="240"/>
      <c r="E7748" s="241"/>
      <c r="F7748" s="265"/>
      <c r="G7748" s="265"/>
    </row>
    <row r="7749" spans="1:7" s="226" customFormat="1">
      <c r="A7749" s="240"/>
      <c r="B7749" s="265"/>
      <c r="C7749" s="240"/>
      <c r="D7749" s="240"/>
      <c r="E7749" s="241"/>
      <c r="F7749" s="265"/>
      <c r="G7749" s="265"/>
    </row>
    <row r="7750" spans="1:7" s="226" customFormat="1">
      <c r="A7750" s="240"/>
      <c r="B7750" s="265"/>
      <c r="C7750" s="240"/>
      <c r="D7750" s="240"/>
      <c r="E7750" s="241"/>
      <c r="F7750" s="265"/>
      <c r="G7750" s="265"/>
    </row>
    <row r="7751" spans="1:7" s="226" customFormat="1">
      <c r="A7751" s="240"/>
      <c r="B7751" s="265"/>
      <c r="C7751" s="240"/>
      <c r="D7751" s="240"/>
      <c r="E7751" s="241"/>
      <c r="F7751" s="265"/>
      <c r="G7751" s="265"/>
    </row>
    <row r="7752" spans="1:7" s="226" customFormat="1">
      <c r="A7752" s="240"/>
      <c r="B7752" s="265"/>
      <c r="C7752" s="240"/>
      <c r="D7752" s="240"/>
      <c r="E7752" s="241"/>
      <c r="F7752" s="265"/>
      <c r="G7752" s="265"/>
    </row>
    <row r="7753" spans="1:7" s="226" customFormat="1">
      <c r="A7753" s="240"/>
      <c r="B7753" s="265"/>
      <c r="C7753" s="240"/>
      <c r="D7753" s="240"/>
      <c r="E7753" s="241"/>
      <c r="F7753" s="265"/>
      <c r="G7753" s="265"/>
    </row>
    <row r="7754" spans="1:7" s="226" customFormat="1">
      <c r="A7754" s="240"/>
      <c r="B7754" s="265"/>
      <c r="C7754" s="240"/>
      <c r="D7754" s="240"/>
      <c r="E7754" s="241"/>
      <c r="F7754" s="265"/>
      <c r="G7754" s="265"/>
    </row>
    <row r="7755" spans="1:7" s="226" customFormat="1">
      <c r="A7755" s="240"/>
      <c r="B7755" s="265"/>
      <c r="C7755" s="240"/>
      <c r="D7755" s="240"/>
      <c r="E7755" s="241"/>
      <c r="F7755" s="265"/>
      <c r="G7755" s="265"/>
    </row>
    <row r="7756" spans="1:7" s="226" customFormat="1">
      <c r="A7756" s="240"/>
      <c r="B7756" s="265"/>
      <c r="C7756" s="240"/>
      <c r="D7756" s="240"/>
      <c r="E7756" s="241"/>
      <c r="F7756" s="265"/>
      <c r="G7756" s="265"/>
    </row>
    <row r="7757" spans="1:7" s="226" customFormat="1">
      <c r="A7757" s="240"/>
      <c r="B7757" s="265"/>
      <c r="C7757" s="240"/>
      <c r="D7757" s="240"/>
      <c r="E7757" s="241"/>
      <c r="F7757" s="265"/>
      <c r="G7757" s="265"/>
    </row>
    <row r="7758" spans="1:7" s="226" customFormat="1">
      <c r="A7758" s="240"/>
      <c r="B7758" s="265"/>
      <c r="C7758" s="240"/>
      <c r="D7758" s="240"/>
      <c r="E7758" s="241"/>
      <c r="F7758" s="265"/>
      <c r="G7758" s="265"/>
    </row>
    <row r="7759" spans="1:7" s="226" customFormat="1">
      <c r="A7759" s="240"/>
      <c r="B7759" s="265"/>
      <c r="C7759" s="240"/>
      <c r="D7759" s="240"/>
      <c r="E7759" s="241"/>
      <c r="F7759" s="265"/>
      <c r="G7759" s="265"/>
    </row>
    <row r="7760" spans="1:7" s="226" customFormat="1">
      <c r="A7760" s="240"/>
      <c r="B7760" s="265"/>
      <c r="C7760" s="240"/>
      <c r="D7760" s="240"/>
      <c r="E7760" s="241"/>
      <c r="F7760" s="265"/>
      <c r="G7760" s="265"/>
    </row>
    <row r="7761" spans="1:7" s="226" customFormat="1">
      <c r="A7761" s="240"/>
      <c r="B7761" s="265"/>
      <c r="C7761" s="240"/>
      <c r="D7761" s="240"/>
      <c r="E7761" s="241"/>
      <c r="F7761" s="265"/>
      <c r="G7761" s="265"/>
    </row>
    <row r="7762" spans="1:7" s="226" customFormat="1">
      <c r="A7762" s="240"/>
      <c r="B7762" s="265"/>
      <c r="C7762" s="240"/>
      <c r="D7762" s="240"/>
      <c r="E7762" s="241"/>
      <c r="F7762" s="265"/>
      <c r="G7762" s="265"/>
    </row>
    <row r="7763" spans="1:7" s="226" customFormat="1">
      <c r="A7763" s="240"/>
      <c r="B7763" s="265"/>
      <c r="C7763" s="240"/>
      <c r="D7763" s="240"/>
      <c r="E7763" s="241"/>
      <c r="F7763" s="265"/>
      <c r="G7763" s="265"/>
    </row>
    <row r="7764" spans="1:7" s="226" customFormat="1">
      <c r="A7764" s="240"/>
      <c r="B7764" s="265"/>
      <c r="C7764" s="240"/>
      <c r="D7764" s="240"/>
      <c r="E7764" s="241"/>
      <c r="F7764" s="265"/>
      <c r="G7764" s="265"/>
    </row>
    <row r="7765" spans="1:7" s="226" customFormat="1">
      <c r="A7765" s="240"/>
      <c r="B7765" s="265"/>
      <c r="C7765" s="240"/>
      <c r="D7765" s="240"/>
      <c r="E7765" s="241"/>
      <c r="F7765" s="265"/>
      <c r="G7765" s="265"/>
    </row>
    <row r="7766" spans="1:7" s="226" customFormat="1">
      <c r="A7766" s="240"/>
      <c r="B7766" s="265"/>
      <c r="C7766" s="240"/>
      <c r="D7766" s="240"/>
      <c r="E7766" s="241"/>
      <c r="F7766" s="265"/>
      <c r="G7766" s="265"/>
    </row>
    <row r="7767" spans="1:7" s="226" customFormat="1">
      <c r="A7767" s="240"/>
      <c r="B7767" s="265"/>
      <c r="C7767" s="240"/>
      <c r="D7767" s="240"/>
      <c r="E7767" s="241"/>
      <c r="F7767" s="265"/>
      <c r="G7767" s="265"/>
    </row>
    <row r="7768" spans="1:7" s="226" customFormat="1">
      <c r="A7768" s="240"/>
      <c r="B7768" s="265"/>
      <c r="C7768" s="240"/>
      <c r="D7768" s="240"/>
      <c r="E7768" s="241"/>
      <c r="F7768" s="265"/>
      <c r="G7768" s="265"/>
    </row>
    <row r="7769" spans="1:7" s="226" customFormat="1">
      <c r="A7769" s="240"/>
      <c r="B7769" s="265"/>
      <c r="C7769" s="240"/>
      <c r="D7769" s="240"/>
      <c r="E7769" s="241"/>
      <c r="F7769" s="265"/>
      <c r="G7769" s="265"/>
    </row>
    <row r="7770" spans="1:7" s="226" customFormat="1">
      <c r="A7770" s="240"/>
      <c r="B7770" s="265"/>
      <c r="C7770" s="240"/>
      <c r="D7770" s="240"/>
      <c r="E7770" s="241"/>
      <c r="F7770" s="265"/>
      <c r="G7770" s="265"/>
    </row>
    <row r="7771" spans="1:7" s="226" customFormat="1">
      <c r="A7771" s="240"/>
      <c r="B7771" s="265"/>
      <c r="C7771" s="240"/>
      <c r="D7771" s="240"/>
      <c r="E7771" s="241"/>
      <c r="F7771" s="265"/>
      <c r="G7771" s="265"/>
    </row>
    <row r="7772" spans="1:7" s="226" customFormat="1">
      <c r="A7772" s="240"/>
      <c r="B7772" s="265"/>
      <c r="C7772" s="240"/>
      <c r="D7772" s="240"/>
      <c r="E7772" s="241"/>
      <c r="F7772" s="265"/>
      <c r="G7772" s="265"/>
    </row>
    <row r="7773" spans="1:7" s="226" customFormat="1">
      <c r="A7773" s="240"/>
      <c r="B7773" s="265"/>
      <c r="C7773" s="240"/>
      <c r="D7773" s="240"/>
      <c r="E7773" s="241"/>
      <c r="F7773" s="265"/>
      <c r="G7773" s="265"/>
    </row>
    <row r="7774" spans="1:7" s="226" customFormat="1">
      <c r="A7774" s="240"/>
      <c r="B7774" s="265"/>
      <c r="C7774" s="240"/>
      <c r="D7774" s="240"/>
      <c r="E7774" s="241"/>
      <c r="F7774" s="265"/>
      <c r="G7774" s="265"/>
    </row>
    <row r="7775" spans="1:7" s="226" customFormat="1">
      <c r="A7775" s="240"/>
      <c r="B7775" s="265"/>
      <c r="C7775" s="240"/>
      <c r="D7775" s="240"/>
      <c r="E7775" s="241"/>
      <c r="F7775" s="265"/>
      <c r="G7775" s="265"/>
    </row>
    <row r="7776" spans="1:7" s="226" customFormat="1">
      <c r="A7776" s="240"/>
      <c r="B7776" s="265"/>
      <c r="C7776" s="240"/>
      <c r="D7776" s="240"/>
      <c r="E7776" s="241"/>
      <c r="F7776" s="265"/>
      <c r="G7776" s="265"/>
    </row>
    <row r="7777" spans="1:7" s="226" customFormat="1">
      <c r="A7777" s="240"/>
      <c r="B7777" s="265"/>
      <c r="C7777" s="240"/>
      <c r="D7777" s="240"/>
      <c r="E7777" s="241"/>
      <c r="F7777" s="265"/>
      <c r="G7777" s="265"/>
    </row>
    <row r="7778" spans="1:7" s="226" customFormat="1">
      <c r="A7778" s="240"/>
      <c r="B7778" s="265"/>
      <c r="C7778" s="240"/>
      <c r="D7778" s="240"/>
      <c r="E7778" s="241"/>
      <c r="F7778" s="265"/>
      <c r="G7778" s="265"/>
    </row>
    <row r="7779" spans="1:7" s="226" customFormat="1">
      <c r="A7779" s="240"/>
      <c r="B7779" s="265"/>
      <c r="C7779" s="240"/>
      <c r="D7779" s="240"/>
      <c r="E7779" s="241"/>
      <c r="F7779" s="265"/>
      <c r="G7779" s="265"/>
    </row>
    <row r="7780" spans="1:7" s="226" customFormat="1">
      <c r="A7780" s="240"/>
      <c r="B7780" s="265"/>
      <c r="C7780" s="240"/>
      <c r="D7780" s="240"/>
      <c r="E7780" s="241"/>
      <c r="F7780" s="265"/>
      <c r="G7780" s="265"/>
    </row>
    <row r="7781" spans="1:7" s="226" customFormat="1">
      <c r="A7781" s="240"/>
      <c r="B7781" s="265"/>
      <c r="C7781" s="240"/>
      <c r="D7781" s="240"/>
      <c r="E7781" s="241"/>
      <c r="F7781" s="265"/>
      <c r="G7781" s="265"/>
    </row>
    <row r="7782" spans="1:7" s="226" customFormat="1">
      <c r="A7782" s="240"/>
      <c r="B7782" s="265"/>
      <c r="C7782" s="240"/>
      <c r="D7782" s="240"/>
      <c r="E7782" s="241"/>
      <c r="F7782" s="265"/>
      <c r="G7782" s="265"/>
    </row>
    <row r="7783" spans="1:7" s="226" customFormat="1">
      <c r="A7783" s="240"/>
      <c r="B7783" s="265"/>
      <c r="C7783" s="240"/>
      <c r="D7783" s="240"/>
      <c r="E7783" s="241"/>
      <c r="F7783" s="265"/>
      <c r="G7783" s="265"/>
    </row>
    <row r="7784" spans="1:7" s="226" customFormat="1">
      <c r="A7784" s="240"/>
      <c r="B7784" s="265"/>
      <c r="C7784" s="240"/>
      <c r="D7784" s="240"/>
      <c r="E7784" s="241"/>
      <c r="F7784" s="265"/>
      <c r="G7784" s="265"/>
    </row>
    <row r="7785" spans="1:7" s="226" customFormat="1">
      <c r="A7785" s="240"/>
      <c r="B7785" s="265"/>
      <c r="C7785" s="240"/>
      <c r="D7785" s="240"/>
      <c r="E7785" s="241"/>
      <c r="F7785" s="265"/>
      <c r="G7785" s="265"/>
    </row>
    <row r="7786" spans="1:7" s="226" customFormat="1">
      <c r="A7786" s="240"/>
      <c r="B7786" s="265"/>
      <c r="C7786" s="240"/>
      <c r="D7786" s="240"/>
      <c r="E7786" s="241"/>
      <c r="F7786" s="265"/>
      <c r="G7786" s="265"/>
    </row>
    <row r="7787" spans="1:7" s="226" customFormat="1">
      <c r="A7787" s="240"/>
      <c r="B7787" s="265"/>
      <c r="C7787" s="240"/>
      <c r="D7787" s="240"/>
      <c r="E7787" s="241"/>
      <c r="F7787" s="265"/>
      <c r="G7787" s="265"/>
    </row>
    <row r="7788" spans="1:7" s="226" customFormat="1">
      <c r="A7788" s="240"/>
      <c r="B7788" s="265"/>
      <c r="C7788" s="240"/>
      <c r="D7788" s="240"/>
      <c r="E7788" s="241"/>
      <c r="F7788" s="265"/>
      <c r="G7788" s="265"/>
    </row>
    <row r="7789" spans="1:7" s="226" customFormat="1">
      <c r="A7789" s="240"/>
      <c r="B7789" s="265"/>
      <c r="C7789" s="240"/>
      <c r="D7789" s="240"/>
      <c r="E7789" s="241"/>
      <c r="F7789" s="265"/>
      <c r="G7789" s="265"/>
    </row>
    <row r="7790" spans="1:7" s="226" customFormat="1">
      <c r="A7790" s="240"/>
      <c r="B7790" s="265"/>
      <c r="C7790" s="240"/>
      <c r="D7790" s="240"/>
      <c r="E7790" s="241"/>
      <c r="F7790" s="265"/>
      <c r="G7790" s="265"/>
    </row>
    <row r="7791" spans="1:7" s="226" customFormat="1">
      <c r="A7791" s="240"/>
      <c r="B7791" s="265"/>
      <c r="C7791" s="240"/>
      <c r="D7791" s="240"/>
      <c r="E7791" s="241"/>
      <c r="F7791" s="265"/>
      <c r="G7791" s="265"/>
    </row>
    <row r="7792" spans="1:7" s="226" customFormat="1">
      <c r="A7792" s="240"/>
      <c r="B7792" s="265"/>
      <c r="C7792" s="240"/>
      <c r="D7792" s="240"/>
      <c r="E7792" s="241"/>
      <c r="F7792" s="265"/>
      <c r="G7792" s="265"/>
    </row>
    <row r="7793" spans="1:7" s="226" customFormat="1">
      <c r="A7793" s="240"/>
      <c r="B7793" s="265"/>
      <c r="C7793" s="240"/>
      <c r="D7793" s="240"/>
      <c r="E7793" s="241"/>
      <c r="F7793" s="265"/>
      <c r="G7793" s="265"/>
    </row>
    <row r="7794" spans="1:7" s="226" customFormat="1">
      <c r="A7794" s="240"/>
      <c r="B7794" s="265"/>
      <c r="C7794" s="240"/>
      <c r="D7794" s="240"/>
      <c r="E7794" s="241"/>
      <c r="F7794" s="265"/>
      <c r="G7794" s="265"/>
    </row>
    <row r="7795" spans="1:7" s="226" customFormat="1">
      <c r="A7795" s="240"/>
      <c r="B7795" s="265"/>
      <c r="C7795" s="240"/>
      <c r="D7795" s="240"/>
      <c r="E7795" s="241"/>
      <c r="F7795" s="265"/>
      <c r="G7795" s="265"/>
    </row>
    <row r="7796" spans="1:7" s="226" customFormat="1">
      <c r="A7796" s="240"/>
      <c r="B7796" s="265"/>
      <c r="C7796" s="240"/>
      <c r="D7796" s="240"/>
      <c r="E7796" s="241"/>
      <c r="F7796" s="265"/>
      <c r="G7796" s="265"/>
    </row>
    <row r="7797" spans="1:7" s="226" customFormat="1">
      <c r="A7797" s="240"/>
      <c r="B7797" s="265"/>
      <c r="C7797" s="240"/>
      <c r="D7797" s="240"/>
      <c r="E7797" s="241"/>
      <c r="F7797" s="265"/>
      <c r="G7797" s="265"/>
    </row>
    <row r="7798" spans="1:7" s="226" customFormat="1">
      <c r="A7798" s="240"/>
      <c r="B7798" s="265"/>
      <c r="C7798" s="240"/>
      <c r="D7798" s="240"/>
      <c r="E7798" s="241"/>
      <c r="F7798" s="265"/>
      <c r="G7798" s="265"/>
    </row>
    <row r="7799" spans="1:7" s="226" customFormat="1">
      <c r="A7799" s="240"/>
      <c r="B7799" s="265"/>
      <c r="C7799" s="240"/>
      <c r="D7799" s="240"/>
      <c r="E7799" s="241"/>
      <c r="F7799" s="265"/>
      <c r="G7799" s="265"/>
    </row>
    <row r="7800" spans="1:7" s="226" customFormat="1">
      <c r="A7800" s="240"/>
      <c r="B7800" s="265"/>
      <c r="C7800" s="240"/>
      <c r="D7800" s="240"/>
      <c r="E7800" s="241"/>
      <c r="F7800" s="265"/>
      <c r="G7800" s="265"/>
    </row>
    <row r="7801" spans="1:7" s="226" customFormat="1">
      <c r="A7801" s="240"/>
      <c r="B7801" s="265"/>
      <c r="C7801" s="240"/>
      <c r="D7801" s="240"/>
      <c r="E7801" s="241"/>
      <c r="F7801" s="265"/>
      <c r="G7801" s="265"/>
    </row>
    <row r="7802" spans="1:7" s="226" customFormat="1">
      <c r="A7802" s="240"/>
      <c r="B7802" s="265"/>
      <c r="C7802" s="240"/>
      <c r="D7802" s="240"/>
      <c r="E7802" s="241"/>
      <c r="F7802" s="265"/>
      <c r="G7802" s="265"/>
    </row>
    <row r="7803" spans="1:7" s="226" customFormat="1" ht="6.75" customHeight="1">
      <c r="A7803" s="240"/>
      <c r="B7803" s="265"/>
      <c r="C7803" s="240"/>
      <c r="D7803" s="240"/>
      <c r="E7803" s="241"/>
      <c r="F7803" s="265"/>
      <c r="G7803" s="265"/>
    </row>
    <row r="7804" spans="1:7" s="226" customFormat="1">
      <c r="A7804" s="240"/>
      <c r="B7804" s="265"/>
      <c r="C7804" s="240"/>
      <c r="D7804" s="240"/>
      <c r="E7804" s="241"/>
      <c r="F7804" s="265"/>
      <c r="G7804" s="265"/>
    </row>
    <row r="7805" spans="1:7" s="226" customFormat="1">
      <c r="A7805" s="240"/>
      <c r="B7805" s="265"/>
      <c r="C7805" s="240"/>
      <c r="D7805" s="240"/>
      <c r="E7805" s="241"/>
      <c r="F7805" s="265"/>
      <c r="G7805" s="265"/>
    </row>
    <row r="7806" spans="1:7" s="226" customFormat="1">
      <c r="A7806" s="240"/>
      <c r="B7806" s="265"/>
      <c r="C7806" s="240"/>
      <c r="D7806" s="240"/>
      <c r="E7806" s="241"/>
      <c r="F7806" s="265"/>
      <c r="G7806" s="265"/>
    </row>
    <row r="7807" spans="1:7" s="226" customFormat="1">
      <c r="A7807" s="240"/>
      <c r="B7807" s="265"/>
      <c r="C7807" s="240"/>
      <c r="D7807" s="240"/>
      <c r="E7807" s="241"/>
      <c r="F7807" s="265"/>
      <c r="G7807" s="265"/>
    </row>
    <row r="7808" spans="1:7" s="226" customFormat="1">
      <c r="A7808" s="240"/>
      <c r="B7808" s="265"/>
      <c r="C7808" s="240"/>
      <c r="D7808" s="240"/>
      <c r="E7808" s="241"/>
      <c r="F7808" s="265"/>
      <c r="G7808" s="265"/>
    </row>
    <row r="7809" spans="1:7" s="226" customFormat="1">
      <c r="A7809" s="240"/>
      <c r="B7809" s="265"/>
      <c r="C7809" s="240"/>
      <c r="D7809" s="240"/>
      <c r="E7809" s="241"/>
      <c r="F7809" s="265"/>
      <c r="G7809" s="265"/>
    </row>
    <row r="7810" spans="1:7" s="226" customFormat="1">
      <c r="A7810" s="240"/>
      <c r="B7810" s="265"/>
      <c r="C7810" s="240"/>
      <c r="D7810" s="240"/>
      <c r="E7810" s="241"/>
      <c r="F7810" s="265"/>
      <c r="G7810" s="265"/>
    </row>
    <row r="7811" spans="1:7" s="226" customFormat="1">
      <c r="A7811" s="240"/>
      <c r="B7811" s="265"/>
      <c r="C7811" s="240"/>
      <c r="D7811" s="240"/>
      <c r="E7811" s="241"/>
      <c r="F7811" s="265"/>
      <c r="G7811" s="265"/>
    </row>
    <row r="7812" spans="1:7" s="226" customFormat="1">
      <c r="A7812" s="240"/>
      <c r="B7812" s="265"/>
      <c r="C7812" s="240"/>
      <c r="D7812" s="240"/>
      <c r="E7812" s="241"/>
      <c r="F7812" s="265"/>
      <c r="G7812" s="265"/>
    </row>
    <row r="7813" spans="1:7" s="226" customFormat="1">
      <c r="A7813" s="240"/>
      <c r="B7813" s="265"/>
      <c r="C7813" s="240"/>
      <c r="D7813" s="240"/>
      <c r="E7813" s="241"/>
      <c r="F7813" s="265"/>
      <c r="G7813" s="265"/>
    </row>
    <row r="7814" spans="1:7" s="226" customFormat="1">
      <c r="A7814" s="240"/>
      <c r="B7814" s="265"/>
      <c r="C7814" s="240"/>
      <c r="D7814" s="240"/>
      <c r="E7814" s="241"/>
      <c r="F7814" s="265"/>
      <c r="G7814" s="265"/>
    </row>
    <row r="7815" spans="1:7" s="226" customFormat="1">
      <c r="A7815" s="240"/>
      <c r="B7815" s="265"/>
      <c r="C7815" s="240"/>
      <c r="D7815" s="240"/>
      <c r="E7815" s="241"/>
      <c r="F7815" s="265"/>
      <c r="G7815" s="265"/>
    </row>
    <row r="7816" spans="1:7" s="226" customFormat="1">
      <c r="A7816" s="240"/>
      <c r="B7816" s="265"/>
      <c r="C7816" s="240"/>
      <c r="D7816" s="240"/>
      <c r="E7816" s="241"/>
      <c r="F7816" s="265"/>
      <c r="G7816" s="265"/>
    </row>
    <row r="7817" spans="1:7" s="226" customFormat="1">
      <c r="A7817" s="240"/>
      <c r="B7817" s="265"/>
      <c r="C7817" s="240"/>
      <c r="D7817" s="240"/>
      <c r="E7817" s="241"/>
      <c r="F7817" s="265"/>
      <c r="G7817" s="265"/>
    </row>
    <row r="7818" spans="1:7" s="226" customFormat="1">
      <c r="A7818" s="240"/>
      <c r="B7818" s="265"/>
      <c r="C7818" s="240"/>
      <c r="D7818" s="240"/>
      <c r="E7818" s="241"/>
      <c r="F7818" s="265"/>
      <c r="G7818" s="265"/>
    </row>
    <row r="7819" spans="1:7" s="226" customFormat="1">
      <c r="A7819" s="240"/>
      <c r="B7819" s="265"/>
      <c r="C7819" s="240"/>
      <c r="D7819" s="240"/>
      <c r="E7819" s="241"/>
      <c r="F7819" s="265"/>
      <c r="G7819" s="265"/>
    </row>
    <row r="7820" spans="1:7" s="226" customFormat="1">
      <c r="A7820" s="240"/>
      <c r="B7820" s="265"/>
      <c r="C7820" s="240"/>
      <c r="D7820" s="240"/>
      <c r="E7820" s="241"/>
      <c r="F7820" s="265"/>
      <c r="G7820" s="265"/>
    </row>
    <row r="7821" spans="1:7" s="226" customFormat="1">
      <c r="A7821" s="240"/>
      <c r="B7821" s="265"/>
      <c r="C7821" s="240"/>
      <c r="D7821" s="240"/>
      <c r="E7821" s="241"/>
      <c r="F7821" s="265"/>
      <c r="G7821" s="265"/>
    </row>
    <row r="7822" spans="1:7" s="226" customFormat="1">
      <c r="A7822" s="240"/>
      <c r="B7822" s="265"/>
      <c r="C7822" s="240"/>
      <c r="D7822" s="240"/>
      <c r="E7822" s="241"/>
      <c r="F7822" s="265"/>
      <c r="G7822" s="265"/>
    </row>
    <row r="7823" spans="1:7" s="226" customFormat="1">
      <c r="A7823" s="240"/>
      <c r="B7823" s="265"/>
      <c r="C7823" s="240"/>
      <c r="D7823" s="240"/>
      <c r="E7823" s="241"/>
      <c r="F7823" s="265"/>
      <c r="G7823" s="265"/>
    </row>
    <row r="7824" spans="1:7" s="226" customFormat="1">
      <c r="A7824" s="240"/>
      <c r="B7824" s="265"/>
      <c r="C7824" s="240"/>
      <c r="D7824" s="240"/>
      <c r="E7824" s="241"/>
      <c r="F7824" s="265"/>
      <c r="G7824" s="265"/>
    </row>
    <row r="7825" spans="1:7" s="226" customFormat="1">
      <c r="A7825" s="240"/>
      <c r="B7825" s="265"/>
      <c r="C7825" s="240"/>
      <c r="D7825" s="240"/>
      <c r="E7825" s="241"/>
      <c r="F7825" s="265"/>
      <c r="G7825" s="265"/>
    </row>
    <row r="7826" spans="1:7" s="226" customFormat="1">
      <c r="A7826" s="240"/>
      <c r="B7826" s="265"/>
      <c r="C7826" s="240"/>
      <c r="D7826" s="240"/>
      <c r="E7826" s="241"/>
      <c r="F7826" s="265"/>
      <c r="G7826" s="265"/>
    </row>
    <row r="7827" spans="1:7" s="226" customFormat="1">
      <c r="A7827" s="240"/>
      <c r="B7827" s="265"/>
      <c r="C7827" s="240"/>
      <c r="D7827" s="240"/>
      <c r="E7827" s="241"/>
      <c r="F7827" s="265"/>
      <c r="G7827" s="265"/>
    </row>
    <row r="7828" spans="1:7" s="226" customFormat="1">
      <c r="A7828" s="240"/>
      <c r="B7828" s="265"/>
      <c r="C7828" s="240"/>
      <c r="D7828" s="240"/>
      <c r="E7828" s="241"/>
      <c r="F7828" s="265"/>
      <c r="G7828" s="265"/>
    </row>
    <row r="7829" spans="1:7" s="226" customFormat="1">
      <c r="A7829" s="240"/>
      <c r="B7829" s="265"/>
      <c r="C7829" s="240"/>
      <c r="D7829" s="240"/>
      <c r="E7829" s="241"/>
      <c r="F7829" s="265"/>
      <c r="G7829" s="265"/>
    </row>
    <row r="7830" spans="1:7" s="226" customFormat="1">
      <c r="A7830" s="240"/>
      <c r="B7830" s="265"/>
      <c r="C7830" s="240"/>
      <c r="D7830" s="240"/>
      <c r="E7830" s="241"/>
      <c r="F7830" s="265"/>
      <c r="G7830" s="265"/>
    </row>
    <row r="7831" spans="1:7" s="226" customFormat="1">
      <c r="A7831" s="240"/>
      <c r="B7831" s="265"/>
      <c r="C7831" s="240"/>
      <c r="D7831" s="240"/>
      <c r="E7831" s="241"/>
      <c r="F7831" s="265"/>
      <c r="G7831" s="265"/>
    </row>
    <row r="7832" spans="1:7" s="226" customFormat="1">
      <c r="A7832" s="240"/>
      <c r="B7832" s="265"/>
      <c r="C7832" s="240"/>
      <c r="D7832" s="240"/>
      <c r="E7832" s="241"/>
      <c r="F7832" s="265"/>
      <c r="G7832" s="265"/>
    </row>
    <row r="7833" spans="1:7" s="226" customFormat="1">
      <c r="A7833" s="240"/>
      <c r="B7833" s="265"/>
      <c r="C7833" s="240"/>
      <c r="D7833" s="240"/>
      <c r="E7833" s="241"/>
      <c r="F7833" s="265"/>
      <c r="G7833" s="265"/>
    </row>
    <row r="7834" spans="1:7" s="226" customFormat="1">
      <c r="A7834" s="240"/>
      <c r="B7834" s="265"/>
      <c r="C7834" s="240"/>
      <c r="D7834" s="240"/>
      <c r="E7834" s="241"/>
      <c r="F7834" s="265"/>
      <c r="G7834" s="265"/>
    </row>
    <row r="7835" spans="1:7" s="226" customFormat="1">
      <c r="A7835" s="240"/>
      <c r="B7835" s="265"/>
      <c r="C7835" s="240"/>
      <c r="D7835" s="240"/>
      <c r="E7835" s="241"/>
      <c r="F7835" s="265"/>
      <c r="G7835" s="265"/>
    </row>
    <row r="7836" spans="1:7" s="226" customFormat="1">
      <c r="A7836" s="240"/>
      <c r="B7836" s="265"/>
      <c r="C7836" s="240"/>
      <c r="D7836" s="240"/>
      <c r="E7836" s="241"/>
      <c r="F7836" s="265"/>
      <c r="G7836" s="265"/>
    </row>
    <row r="7837" spans="1:7" s="226" customFormat="1" ht="6.75" customHeight="1">
      <c r="A7837" s="240"/>
      <c r="B7837" s="265"/>
      <c r="C7837" s="240"/>
      <c r="D7837" s="240"/>
      <c r="E7837" s="241"/>
      <c r="F7837" s="265"/>
      <c r="G7837" s="265"/>
    </row>
    <row r="7838" spans="1:7" s="226" customFormat="1">
      <c r="A7838" s="240"/>
      <c r="B7838" s="265"/>
      <c r="C7838" s="240"/>
      <c r="D7838" s="240"/>
      <c r="E7838" s="241"/>
      <c r="F7838" s="265"/>
      <c r="G7838" s="265"/>
    </row>
    <row r="7839" spans="1:7" s="226" customFormat="1">
      <c r="A7839" s="240"/>
      <c r="B7839" s="265"/>
      <c r="C7839" s="240"/>
      <c r="D7839" s="240"/>
      <c r="E7839" s="241"/>
      <c r="F7839" s="265"/>
      <c r="G7839" s="265"/>
    </row>
    <row r="7840" spans="1:7" s="226" customFormat="1">
      <c r="A7840" s="240"/>
      <c r="B7840" s="265"/>
      <c r="C7840" s="240"/>
      <c r="D7840" s="240"/>
      <c r="E7840" s="241"/>
      <c r="F7840" s="265"/>
      <c r="G7840" s="265"/>
    </row>
    <row r="7841" spans="1:7" s="226" customFormat="1">
      <c r="A7841" s="240"/>
      <c r="B7841" s="265"/>
      <c r="C7841" s="240"/>
      <c r="D7841" s="240"/>
      <c r="E7841" s="241"/>
      <c r="F7841" s="265"/>
      <c r="G7841" s="265"/>
    </row>
    <row r="7842" spans="1:7" s="226" customFormat="1">
      <c r="A7842" s="240"/>
      <c r="B7842" s="265"/>
      <c r="C7842" s="240"/>
      <c r="D7842" s="240"/>
      <c r="E7842" s="241"/>
      <c r="F7842" s="265"/>
      <c r="G7842" s="265"/>
    </row>
    <row r="7843" spans="1:7" s="226" customFormat="1">
      <c r="A7843" s="240"/>
      <c r="B7843" s="265"/>
      <c r="C7843" s="240"/>
      <c r="D7843" s="240"/>
      <c r="E7843" s="241"/>
      <c r="F7843" s="265"/>
      <c r="G7843" s="265"/>
    </row>
    <row r="7844" spans="1:7" s="226" customFormat="1">
      <c r="A7844" s="240"/>
      <c r="B7844" s="265"/>
      <c r="C7844" s="240"/>
      <c r="D7844" s="240"/>
      <c r="E7844" s="241"/>
      <c r="F7844" s="265"/>
      <c r="G7844" s="265"/>
    </row>
    <row r="7845" spans="1:7" s="226" customFormat="1">
      <c r="A7845" s="240"/>
      <c r="B7845" s="265"/>
      <c r="C7845" s="240"/>
      <c r="D7845" s="240"/>
      <c r="E7845" s="241"/>
      <c r="F7845" s="265"/>
      <c r="G7845" s="265"/>
    </row>
    <row r="7846" spans="1:7" s="226" customFormat="1">
      <c r="A7846" s="240"/>
      <c r="B7846" s="265"/>
      <c r="C7846" s="240"/>
      <c r="D7846" s="240"/>
      <c r="E7846" s="241"/>
      <c r="F7846" s="265"/>
      <c r="G7846" s="265"/>
    </row>
    <row r="7847" spans="1:7" s="226" customFormat="1">
      <c r="A7847" s="240"/>
      <c r="B7847" s="265"/>
      <c r="C7847" s="240"/>
      <c r="D7847" s="240"/>
      <c r="E7847" s="241"/>
      <c r="F7847" s="265"/>
      <c r="G7847" s="265"/>
    </row>
    <row r="7848" spans="1:7" s="226" customFormat="1">
      <c r="A7848" s="240"/>
      <c r="B7848" s="265"/>
      <c r="C7848" s="240"/>
      <c r="D7848" s="240"/>
      <c r="E7848" s="241"/>
      <c r="F7848" s="265"/>
      <c r="G7848" s="265"/>
    </row>
    <row r="7849" spans="1:7" s="226" customFormat="1">
      <c r="A7849" s="240"/>
      <c r="B7849" s="265"/>
      <c r="C7849" s="240"/>
      <c r="D7849" s="240"/>
      <c r="E7849" s="241"/>
      <c r="F7849" s="265"/>
      <c r="G7849" s="265"/>
    </row>
    <row r="7850" spans="1:7" s="226" customFormat="1">
      <c r="A7850" s="240"/>
      <c r="B7850" s="265"/>
      <c r="C7850" s="240"/>
      <c r="D7850" s="240"/>
      <c r="E7850" s="241"/>
      <c r="F7850" s="265"/>
      <c r="G7850" s="265"/>
    </row>
    <row r="7851" spans="1:7" s="226" customFormat="1">
      <c r="A7851" s="240"/>
      <c r="B7851" s="265"/>
      <c r="C7851" s="240"/>
      <c r="D7851" s="240"/>
      <c r="E7851" s="241"/>
      <c r="F7851" s="265"/>
      <c r="G7851" s="265"/>
    </row>
    <row r="7852" spans="1:7" s="226" customFormat="1">
      <c r="A7852" s="240"/>
      <c r="B7852" s="265"/>
      <c r="C7852" s="240"/>
      <c r="D7852" s="240"/>
      <c r="E7852" s="241"/>
      <c r="F7852" s="265"/>
      <c r="G7852" s="265"/>
    </row>
    <row r="7853" spans="1:7" s="226" customFormat="1">
      <c r="A7853" s="240"/>
      <c r="B7853" s="265"/>
      <c r="C7853" s="240"/>
      <c r="D7853" s="240"/>
      <c r="E7853" s="241"/>
      <c r="F7853" s="265"/>
      <c r="G7853" s="265"/>
    </row>
    <row r="7854" spans="1:7" s="226" customFormat="1">
      <c r="A7854" s="240"/>
      <c r="B7854" s="265"/>
      <c r="C7854" s="240"/>
      <c r="D7854" s="240"/>
      <c r="E7854" s="241"/>
      <c r="F7854" s="265"/>
      <c r="G7854" s="265"/>
    </row>
    <row r="7855" spans="1:7" s="226" customFormat="1">
      <c r="A7855" s="240"/>
      <c r="B7855" s="265"/>
      <c r="C7855" s="240"/>
      <c r="D7855" s="240"/>
      <c r="E7855" s="241"/>
      <c r="F7855" s="265"/>
      <c r="G7855" s="265"/>
    </row>
    <row r="7856" spans="1:7" s="226" customFormat="1">
      <c r="A7856" s="240"/>
      <c r="B7856" s="265"/>
      <c r="C7856" s="240"/>
      <c r="D7856" s="240"/>
      <c r="E7856" s="241"/>
      <c r="F7856" s="265"/>
      <c r="G7856" s="265"/>
    </row>
    <row r="7857" spans="1:7" s="226" customFormat="1">
      <c r="A7857" s="240"/>
      <c r="B7857" s="265"/>
      <c r="C7857" s="240"/>
      <c r="D7857" s="240"/>
      <c r="E7857" s="241"/>
      <c r="F7857" s="265"/>
      <c r="G7857" s="265"/>
    </row>
    <row r="7858" spans="1:7" s="226" customFormat="1">
      <c r="A7858" s="240"/>
      <c r="B7858" s="265"/>
      <c r="C7858" s="240"/>
      <c r="D7858" s="240"/>
      <c r="E7858" s="241"/>
      <c r="F7858" s="265"/>
      <c r="G7858" s="265"/>
    </row>
    <row r="7859" spans="1:7" s="226" customFormat="1">
      <c r="A7859" s="240"/>
      <c r="B7859" s="265"/>
      <c r="C7859" s="240"/>
      <c r="D7859" s="240"/>
      <c r="E7859" s="241"/>
      <c r="F7859" s="265"/>
      <c r="G7859" s="265"/>
    </row>
    <row r="7860" spans="1:7" s="226" customFormat="1">
      <c r="A7860" s="240"/>
      <c r="B7860" s="265"/>
      <c r="C7860" s="240"/>
      <c r="D7860" s="240"/>
      <c r="E7860" s="241"/>
      <c r="F7860" s="265"/>
      <c r="G7860" s="265"/>
    </row>
    <row r="7861" spans="1:7" s="226" customFormat="1">
      <c r="A7861" s="240"/>
      <c r="B7861" s="265"/>
      <c r="C7861" s="240"/>
      <c r="D7861" s="240"/>
      <c r="E7861" s="241"/>
      <c r="F7861" s="265"/>
      <c r="G7861" s="265"/>
    </row>
    <row r="7862" spans="1:7" s="226" customFormat="1">
      <c r="A7862" s="240"/>
      <c r="B7862" s="265"/>
      <c r="C7862" s="240"/>
      <c r="D7862" s="240"/>
      <c r="E7862" s="241"/>
      <c r="F7862" s="265"/>
      <c r="G7862" s="265"/>
    </row>
    <row r="7863" spans="1:7" s="226" customFormat="1">
      <c r="A7863" s="240"/>
      <c r="B7863" s="265"/>
      <c r="C7863" s="240"/>
      <c r="D7863" s="240"/>
      <c r="E7863" s="241"/>
      <c r="F7863" s="265"/>
      <c r="G7863" s="265"/>
    </row>
    <row r="7864" spans="1:7" s="226" customFormat="1">
      <c r="A7864" s="240"/>
      <c r="B7864" s="265"/>
      <c r="C7864" s="240"/>
      <c r="D7864" s="240"/>
      <c r="E7864" s="241"/>
      <c r="F7864" s="265"/>
      <c r="G7864" s="265"/>
    </row>
    <row r="7865" spans="1:7" s="226" customFormat="1">
      <c r="A7865" s="240"/>
      <c r="B7865" s="265"/>
      <c r="C7865" s="240"/>
      <c r="D7865" s="240"/>
      <c r="E7865" s="241"/>
      <c r="F7865" s="265"/>
      <c r="G7865" s="265"/>
    </row>
    <row r="7866" spans="1:7" s="226" customFormat="1">
      <c r="A7866" s="240"/>
      <c r="B7866" s="265"/>
      <c r="C7866" s="240"/>
      <c r="D7866" s="240"/>
      <c r="E7866" s="241"/>
      <c r="F7866" s="265"/>
      <c r="G7866" s="265"/>
    </row>
    <row r="7867" spans="1:7" s="226" customFormat="1">
      <c r="A7867" s="240"/>
      <c r="B7867" s="265"/>
      <c r="C7867" s="240"/>
      <c r="D7867" s="240"/>
      <c r="E7867" s="241"/>
      <c r="F7867" s="265"/>
      <c r="G7867" s="265"/>
    </row>
    <row r="7868" spans="1:7" s="226" customFormat="1">
      <c r="A7868" s="240"/>
      <c r="B7868" s="265"/>
      <c r="C7868" s="240"/>
      <c r="D7868" s="240"/>
      <c r="E7868" s="241"/>
      <c r="F7868" s="265"/>
      <c r="G7868" s="265"/>
    </row>
    <row r="7869" spans="1:7" s="226" customFormat="1">
      <c r="A7869" s="240"/>
      <c r="B7869" s="265"/>
      <c r="C7869" s="240"/>
      <c r="D7869" s="240"/>
      <c r="E7869" s="241"/>
      <c r="F7869" s="265"/>
      <c r="G7869" s="265"/>
    </row>
    <row r="7870" spans="1:7" s="226" customFormat="1">
      <c r="A7870" s="240"/>
      <c r="B7870" s="265"/>
      <c r="C7870" s="240"/>
      <c r="D7870" s="240"/>
      <c r="E7870" s="241"/>
      <c r="F7870" s="265"/>
      <c r="G7870" s="265"/>
    </row>
    <row r="7871" spans="1:7" s="226" customFormat="1">
      <c r="A7871" s="240"/>
      <c r="B7871" s="265"/>
      <c r="C7871" s="240"/>
      <c r="D7871" s="240"/>
      <c r="E7871" s="241"/>
      <c r="F7871" s="265"/>
      <c r="G7871" s="265"/>
    </row>
    <row r="7872" spans="1:7" s="226" customFormat="1">
      <c r="A7872" s="240"/>
      <c r="B7872" s="265"/>
      <c r="C7872" s="240"/>
      <c r="D7872" s="240"/>
      <c r="E7872" s="241"/>
      <c r="F7872" s="265"/>
      <c r="G7872" s="265"/>
    </row>
    <row r="7873" spans="1:7" s="226" customFormat="1">
      <c r="A7873" s="240"/>
      <c r="B7873" s="265"/>
      <c r="C7873" s="240"/>
      <c r="D7873" s="240"/>
      <c r="E7873" s="241"/>
      <c r="F7873" s="265"/>
      <c r="G7873" s="265"/>
    </row>
    <row r="7874" spans="1:7" s="226" customFormat="1">
      <c r="A7874" s="240"/>
      <c r="B7874" s="265"/>
      <c r="C7874" s="240"/>
      <c r="D7874" s="240"/>
      <c r="E7874" s="241"/>
      <c r="F7874" s="265"/>
      <c r="G7874" s="265"/>
    </row>
    <row r="7875" spans="1:7" s="226" customFormat="1">
      <c r="A7875" s="240"/>
      <c r="B7875" s="265"/>
      <c r="C7875" s="240"/>
      <c r="D7875" s="240"/>
      <c r="E7875" s="241"/>
      <c r="F7875" s="265"/>
      <c r="G7875" s="265"/>
    </row>
    <row r="7876" spans="1:7" s="226" customFormat="1">
      <c r="A7876" s="240"/>
      <c r="B7876" s="265"/>
      <c r="C7876" s="240"/>
      <c r="D7876" s="240"/>
      <c r="E7876" s="241"/>
      <c r="F7876" s="265"/>
      <c r="G7876" s="265"/>
    </row>
    <row r="7877" spans="1:7" s="226" customFormat="1">
      <c r="A7877" s="240"/>
      <c r="B7877" s="265"/>
      <c r="C7877" s="240"/>
      <c r="D7877" s="240"/>
      <c r="E7877" s="241"/>
      <c r="F7877" s="265"/>
      <c r="G7877" s="265"/>
    </row>
    <row r="7878" spans="1:7" s="226" customFormat="1">
      <c r="A7878" s="240"/>
      <c r="B7878" s="265"/>
      <c r="C7878" s="240"/>
      <c r="D7878" s="240"/>
      <c r="E7878" s="241"/>
      <c r="F7878" s="265"/>
      <c r="G7878" s="265"/>
    </row>
    <row r="7879" spans="1:7" s="226" customFormat="1">
      <c r="A7879" s="240"/>
      <c r="B7879" s="265"/>
      <c r="C7879" s="240"/>
      <c r="D7879" s="240"/>
      <c r="E7879" s="241"/>
      <c r="F7879" s="265"/>
      <c r="G7879" s="265"/>
    </row>
    <row r="7880" spans="1:7" s="226" customFormat="1">
      <c r="A7880" s="240"/>
      <c r="B7880" s="265"/>
      <c r="C7880" s="240"/>
      <c r="D7880" s="240"/>
      <c r="E7880" s="241"/>
      <c r="F7880" s="265"/>
      <c r="G7880" s="265"/>
    </row>
    <row r="7881" spans="1:7" s="226" customFormat="1">
      <c r="A7881" s="240"/>
      <c r="B7881" s="265"/>
      <c r="C7881" s="240"/>
      <c r="D7881" s="240"/>
      <c r="E7881" s="241"/>
      <c r="F7881" s="265"/>
      <c r="G7881" s="265"/>
    </row>
    <row r="7882" spans="1:7" s="226" customFormat="1">
      <c r="A7882" s="240"/>
      <c r="B7882" s="265"/>
      <c r="C7882" s="240"/>
      <c r="D7882" s="240"/>
      <c r="E7882" s="241"/>
      <c r="F7882" s="265"/>
      <c r="G7882" s="265"/>
    </row>
    <row r="7883" spans="1:7" s="226" customFormat="1">
      <c r="A7883" s="240"/>
      <c r="B7883" s="265"/>
      <c r="C7883" s="240"/>
      <c r="D7883" s="240"/>
      <c r="E7883" s="241"/>
      <c r="F7883" s="265"/>
      <c r="G7883" s="265"/>
    </row>
    <row r="7884" spans="1:7" s="226" customFormat="1">
      <c r="A7884" s="240"/>
      <c r="B7884" s="265"/>
      <c r="C7884" s="240"/>
      <c r="D7884" s="240"/>
      <c r="E7884" s="241"/>
      <c r="F7884" s="265"/>
      <c r="G7884" s="265"/>
    </row>
    <row r="7885" spans="1:7" s="226" customFormat="1">
      <c r="A7885" s="240"/>
      <c r="B7885" s="265"/>
      <c r="C7885" s="240"/>
      <c r="D7885" s="240"/>
      <c r="E7885" s="241"/>
      <c r="F7885" s="265"/>
      <c r="G7885" s="265"/>
    </row>
    <row r="7886" spans="1:7" s="226" customFormat="1">
      <c r="A7886" s="240"/>
      <c r="B7886" s="265"/>
      <c r="C7886" s="240"/>
      <c r="D7886" s="240"/>
      <c r="E7886" s="241"/>
      <c r="F7886" s="265"/>
      <c r="G7886" s="265"/>
    </row>
    <row r="7887" spans="1:7" s="226" customFormat="1">
      <c r="A7887" s="240"/>
      <c r="B7887" s="265"/>
      <c r="C7887" s="240"/>
      <c r="D7887" s="240"/>
      <c r="E7887" s="241"/>
      <c r="F7887" s="265"/>
      <c r="G7887" s="265"/>
    </row>
    <row r="7888" spans="1:7" s="226" customFormat="1">
      <c r="A7888" s="240"/>
      <c r="B7888" s="265"/>
      <c r="C7888" s="240"/>
      <c r="D7888" s="240"/>
      <c r="E7888" s="241"/>
      <c r="F7888" s="265"/>
      <c r="G7888" s="265"/>
    </row>
    <row r="7889" spans="1:7" s="226" customFormat="1">
      <c r="A7889" s="240"/>
      <c r="B7889" s="265"/>
      <c r="C7889" s="240"/>
      <c r="D7889" s="240"/>
      <c r="E7889" s="241"/>
      <c r="F7889" s="265"/>
      <c r="G7889" s="265"/>
    </row>
    <row r="7890" spans="1:7" s="226" customFormat="1">
      <c r="A7890" s="240"/>
      <c r="B7890" s="265"/>
      <c r="C7890" s="240"/>
      <c r="D7890" s="240"/>
      <c r="E7890" s="241"/>
      <c r="F7890" s="265"/>
      <c r="G7890" s="265"/>
    </row>
    <row r="7891" spans="1:7" s="226" customFormat="1">
      <c r="A7891" s="240"/>
      <c r="B7891" s="265"/>
      <c r="C7891" s="240"/>
      <c r="D7891" s="240"/>
      <c r="E7891" s="241"/>
      <c r="F7891" s="265"/>
      <c r="G7891" s="265"/>
    </row>
    <row r="7892" spans="1:7" s="226" customFormat="1">
      <c r="A7892" s="240"/>
      <c r="B7892" s="265"/>
      <c r="C7892" s="240"/>
      <c r="D7892" s="240"/>
      <c r="E7892" s="241"/>
      <c r="F7892" s="265"/>
      <c r="G7892" s="265"/>
    </row>
    <row r="7893" spans="1:7" s="226" customFormat="1">
      <c r="A7893" s="240"/>
      <c r="B7893" s="265"/>
      <c r="C7893" s="240"/>
      <c r="D7893" s="240"/>
      <c r="E7893" s="241"/>
      <c r="F7893" s="265"/>
      <c r="G7893" s="265"/>
    </row>
    <row r="7894" spans="1:7" s="226" customFormat="1">
      <c r="A7894" s="240"/>
      <c r="B7894" s="265"/>
      <c r="C7894" s="240"/>
      <c r="D7894" s="240"/>
      <c r="E7894" s="241"/>
      <c r="F7894" s="265"/>
      <c r="G7894" s="265"/>
    </row>
    <row r="7895" spans="1:7" s="226" customFormat="1">
      <c r="A7895" s="240"/>
      <c r="B7895" s="265"/>
      <c r="C7895" s="240"/>
      <c r="D7895" s="240"/>
      <c r="E7895" s="241"/>
      <c r="F7895" s="265"/>
      <c r="G7895" s="265"/>
    </row>
    <row r="7896" spans="1:7" s="226" customFormat="1">
      <c r="A7896" s="240"/>
      <c r="B7896" s="265"/>
      <c r="C7896" s="240"/>
      <c r="D7896" s="240"/>
      <c r="E7896" s="241"/>
      <c r="F7896" s="265"/>
      <c r="G7896" s="265"/>
    </row>
    <row r="7897" spans="1:7" s="226" customFormat="1">
      <c r="A7897" s="240"/>
      <c r="B7897" s="265"/>
      <c r="C7897" s="240"/>
      <c r="D7897" s="240"/>
      <c r="E7897" s="241"/>
      <c r="F7897" s="265"/>
      <c r="G7897" s="265"/>
    </row>
    <row r="7898" spans="1:7" s="226" customFormat="1">
      <c r="A7898" s="240"/>
      <c r="B7898" s="265"/>
      <c r="C7898" s="240"/>
      <c r="D7898" s="240"/>
      <c r="E7898" s="241"/>
      <c r="F7898" s="265"/>
      <c r="G7898" s="265"/>
    </row>
    <row r="7899" spans="1:7" s="226" customFormat="1">
      <c r="A7899" s="240"/>
      <c r="B7899" s="265"/>
      <c r="C7899" s="240"/>
      <c r="D7899" s="240"/>
      <c r="E7899" s="241"/>
      <c r="F7899" s="265"/>
      <c r="G7899" s="265"/>
    </row>
    <row r="7900" spans="1:7" s="226" customFormat="1">
      <c r="A7900" s="240"/>
      <c r="B7900" s="265"/>
      <c r="C7900" s="240"/>
      <c r="D7900" s="240"/>
      <c r="E7900" s="241"/>
      <c r="F7900" s="265"/>
      <c r="G7900" s="265"/>
    </row>
    <row r="7901" spans="1:7" s="226" customFormat="1">
      <c r="A7901" s="240"/>
      <c r="B7901" s="265"/>
      <c r="C7901" s="240"/>
      <c r="D7901" s="240"/>
      <c r="E7901" s="241"/>
      <c r="F7901" s="265"/>
      <c r="G7901" s="265"/>
    </row>
    <row r="7902" spans="1:7" s="226" customFormat="1">
      <c r="A7902" s="240"/>
      <c r="B7902" s="265"/>
      <c r="C7902" s="240"/>
      <c r="D7902" s="240"/>
      <c r="E7902" s="241"/>
      <c r="F7902" s="265"/>
      <c r="G7902" s="265"/>
    </row>
    <row r="7903" spans="1:7" s="226" customFormat="1">
      <c r="A7903" s="240"/>
      <c r="B7903" s="265"/>
      <c r="C7903" s="240"/>
      <c r="D7903" s="240"/>
      <c r="E7903" s="241"/>
      <c r="F7903" s="265"/>
      <c r="G7903" s="265"/>
    </row>
    <row r="7904" spans="1:7" s="226" customFormat="1">
      <c r="A7904" s="240"/>
      <c r="B7904" s="265"/>
      <c r="C7904" s="240"/>
      <c r="D7904" s="240"/>
      <c r="E7904" s="241"/>
      <c r="F7904" s="265"/>
      <c r="G7904" s="265"/>
    </row>
    <row r="7905" spans="1:7" s="226" customFormat="1">
      <c r="A7905" s="240"/>
      <c r="B7905" s="265"/>
      <c r="C7905" s="240"/>
      <c r="D7905" s="240"/>
      <c r="E7905" s="241"/>
      <c r="F7905" s="265"/>
      <c r="G7905" s="265"/>
    </row>
    <row r="7906" spans="1:7" s="226" customFormat="1">
      <c r="A7906" s="240"/>
      <c r="B7906" s="265"/>
      <c r="C7906" s="240"/>
      <c r="D7906" s="240"/>
      <c r="E7906" s="241"/>
      <c r="F7906" s="265"/>
      <c r="G7906" s="265"/>
    </row>
    <row r="7907" spans="1:7" s="226" customFormat="1">
      <c r="A7907" s="240"/>
      <c r="B7907" s="265"/>
      <c r="C7907" s="240"/>
      <c r="D7907" s="240"/>
      <c r="E7907" s="241"/>
      <c r="F7907" s="265"/>
      <c r="G7907" s="265"/>
    </row>
    <row r="7908" spans="1:7" s="226" customFormat="1">
      <c r="A7908" s="240"/>
      <c r="B7908" s="265"/>
      <c r="C7908" s="240"/>
      <c r="D7908" s="240"/>
      <c r="E7908" s="241"/>
      <c r="F7908" s="265"/>
      <c r="G7908" s="265"/>
    </row>
    <row r="7909" spans="1:7" s="226" customFormat="1">
      <c r="A7909" s="240"/>
      <c r="B7909" s="265"/>
      <c r="C7909" s="240"/>
      <c r="D7909" s="240"/>
      <c r="E7909" s="241"/>
      <c r="F7909" s="265"/>
      <c r="G7909" s="265"/>
    </row>
    <row r="7910" spans="1:7" s="226" customFormat="1">
      <c r="A7910" s="240"/>
      <c r="B7910" s="265"/>
      <c r="C7910" s="240"/>
      <c r="D7910" s="240"/>
      <c r="E7910" s="241"/>
      <c r="F7910" s="265"/>
      <c r="G7910" s="265"/>
    </row>
    <row r="7911" spans="1:7" s="226" customFormat="1">
      <c r="A7911" s="240"/>
      <c r="B7911" s="265"/>
      <c r="C7911" s="240"/>
      <c r="D7911" s="240"/>
      <c r="E7911" s="241"/>
      <c r="F7911" s="265"/>
      <c r="G7911" s="265"/>
    </row>
    <row r="7912" spans="1:7" s="226" customFormat="1">
      <c r="A7912" s="240"/>
      <c r="B7912" s="265"/>
      <c r="C7912" s="240"/>
      <c r="D7912" s="240"/>
      <c r="E7912" s="241"/>
      <c r="F7912" s="265"/>
      <c r="G7912" s="265"/>
    </row>
    <row r="7913" spans="1:7" s="226" customFormat="1">
      <c r="A7913" s="240"/>
      <c r="B7913" s="265"/>
      <c r="C7913" s="240"/>
      <c r="D7913" s="240"/>
      <c r="E7913" s="241"/>
      <c r="F7913" s="265"/>
      <c r="G7913" s="265"/>
    </row>
    <row r="7914" spans="1:7" s="226" customFormat="1">
      <c r="A7914" s="240"/>
      <c r="B7914" s="265"/>
      <c r="C7914" s="240"/>
      <c r="D7914" s="240"/>
      <c r="E7914" s="241"/>
      <c r="F7914" s="265"/>
      <c r="G7914" s="265"/>
    </row>
    <row r="7915" spans="1:7" s="226" customFormat="1">
      <c r="A7915" s="240"/>
      <c r="B7915" s="265"/>
      <c r="C7915" s="240"/>
      <c r="D7915" s="240"/>
      <c r="E7915" s="241"/>
      <c r="F7915" s="265"/>
      <c r="G7915" s="265"/>
    </row>
    <row r="7916" spans="1:7" s="226" customFormat="1">
      <c r="A7916" s="240"/>
      <c r="B7916" s="265"/>
      <c r="C7916" s="240"/>
      <c r="D7916" s="240"/>
      <c r="E7916" s="241"/>
      <c r="F7916" s="265"/>
      <c r="G7916" s="265"/>
    </row>
    <row r="7917" spans="1:7" s="226" customFormat="1">
      <c r="A7917" s="240"/>
      <c r="B7917" s="265"/>
      <c r="C7917" s="240"/>
      <c r="D7917" s="240"/>
      <c r="E7917" s="241"/>
      <c r="F7917" s="265"/>
      <c r="G7917" s="265"/>
    </row>
    <row r="7918" spans="1:7" s="226" customFormat="1">
      <c r="A7918" s="240"/>
      <c r="B7918" s="265"/>
      <c r="C7918" s="240"/>
      <c r="D7918" s="240"/>
      <c r="E7918" s="241"/>
      <c r="F7918" s="265"/>
      <c r="G7918" s="265"/>
    </row>
    <row r="7919" spans="1:7" s="226" customFormat="1">
      <c r="A7919" s="240"/>
      <c r="B7919" s="265"/>
      <c r="C7919" s="240"/>
      <c r="D7919" s="240"/>
      <c r="E7919" s="241"/>
      <c r="F7919" s="265"/>
      <c r="G7919" s="265"/>
    </row>
    <row r="7920" spans="1:7" s="226" customFormat="1">
      <c r="A7920" s="240"/>
      <c r="B7920" s="265"/>
      <c r="C7920" s="240"/>
      <c r="D7920" s="240"/>
      <c r="E7920" s="241"/>
      <c r="F7920" s="265"/>
      <c r="G7920" s="265"/>
    </row>
    <row r="7921" spans="1:7" s="226" customFormat="1">
      <c r="A7921" s="240"/>
      <c r="B7921" s="265"/>
      <c r="C7921" s="240"/>
      <c r="D7921" s="240"/>
      <c r="E7921" s="241"/>
      <c r="F7921" s="265"/>
      <c r="G7921" s="265"/>
    </row>
    <row r="7922" spans="1:7" s="226" customFormat="1">
      <c r="A7922" s="240"/>
      <c r="B7922" s="265"/>
      <c r="C7922" s="240"/>
      <c r="D7922" s="240"/>
      <c r="E7922" s="241"/>
      <c r="F7922" s="265"/>
      <c r="G7922" s="265"/>
    </row>
    <row r="7923" spans="1:7" s="226" customFormat="1">
      <c r="A7923" s="240"/>
      <c r="B7923" s="265"/>
      <c r="C7923" s="240"/>
      <c r="D7923" s="240"/>
      <c r="E7923" s="241"/>
      <c r="F7923" s="265"/>
      <c r="G7923" s="265"/>
    </row>
    <row r="7924" spans="1:7" s="226" customFormat="1">
      <c r="A7924" s="240"/>
      <c r="B7924" s="265"/>
      <c r="C7924" s="240"/>
      <c r="D7924" s="240"/>
      <c r="E7924" s="241"/>
      <c r="F7924" s="265"/>
      <c r="G7924" s="265"/>
    </row>
    <row r="7925" spans="1:7" s="226" customFormat="1">
      <c r="A7925" s="240"/>
      <c r="B7925" s="265"/>
      <c r="C7925" s="240"/>
      <c r="D7925" s="240"/>
      <c r="E7925" s="241"/>
      <c r="F7925" s="265"/>
      <c r="G7925" s="265"/>
    </row>
    <row r="7926" spans="1:7" s="226" customFormat="1">
      <c r="A7926" s="240"/>
      <c r="B7926" s="265"/>
      <c r="C7926" s="240"/>
      <c r="D7926" s="240"/>
      <c r="E7926" s="241"/>
      <c r="F7926" s="265"/>
      <c r="G7926" s="265"/>
    </row>
    <row r="7927" spans="1:7" s="226" customFormat="1">
      <c r="A7927" s="240"/>
      <c r="B7927" s="265"/>
      <c r="C7927" s="240"/>
      <c r="D7927" s="240"/>
      <c r="E7927" s="241"/>
      <c r="F7927" s="265"/>
      <c r="G7927" s="265"/>
    </row>
    <row r="7928" spans="1:7" s="226" customFormat="1">
      <c r="A7928" s="240"/>
      <c r="B7928" s="265"/>
      <c r="C7928" s="240"/>
      <c r="D7928" s="240"/>
      <c r="E7928" s="241"/>
      <c r="F7928" s="265"/>
      <c r="G7928" s="265"/>
    </row>
    <row r="7929" spans="1:7" s="226" customFormat="1">
      <c r="A7929" s="240"/>
      <c r="B7929" s="265"/>
      <c r="C7929" s="240"/>
      <c r="D7929" s="240"/>
      <c r="E7929" s="241"/>
      <c r="F7929" s="265"/>
      <c r="G7929" s="265"/>
    </row>
    <row r="7930" spans="1:7" s="226" customFormat="1">
      <c r="A7930" s="240"/>
      <c r="B7930" s="265"/>
      <c r="C7930" s="240"/>
      <c r="D7930" s="240"/>
      <c r="E7930" s="241"/>
      <c r="F7930" s="265"/>
      <c r="G7930" s="265"/>
    </row>
    <row r="7931" spans="1:7" s="226" customFormat="1">
      <c r="A7931" s="240"/>
      <c r="B7931" s="265"/>
      <c r="C7931" s="240"/>
      <c r="D7931" s="240"/>
      <c r="E7931" s="241"/>
      <c r="F7931" s="265"/>
      <c r="G7931" s="265"/>
    </row>
    <row r="7932" spans="1:7" s="226" customFormat="1">
      <c r="A7932" s="240"/>
      <c r="B7932" s="265"/>
      <c r="C7932" s="240"/>
      <c r="D7932" s="240"/>
      <c r="E7932" s="241"/>
      <c r="F7932" s="265"/>
      <c r="G7932" s="265"/>
    </row>
    <row r="7933" spans="1:7" s="226" customFormat="1">
      <c r="A7933" s="240"/>
      <c r="B7933" s="265"/>
      <c r="C7933" s="240"/>
      <c r="D7933" s="240"/>
      <c r="E7933" s="241"/>
      <c r="F7933" s="265"/>
      <c r="G7933" s="265"/>
    </row>
    <row r="7934" spans="1:7" s="226" customFormat="1">
      <c r="A7934" s="240"/>
      <c r="B7934" s="265"/>
      <c r="C7934" s="240"/>
      <c r="D7934" s="240"/>
      <c r="E7934" s="241"/>
      <c r="F7934" s="265"/>
      <c r="G7934" s="265"/>
    </row>
    <row r="7935" spans="1:7" s="226" customFormat="1">
      <c r="A7935" s="240"/>
      <c r="B7935" s="265"/>
      <c r="C7935" s="240"/>
      <c r="D7935" s="240"/>
      <c r="E7935" s="241"/>
      <c r="F7935" s="265"/>
      <c r="G7935" s="265"/>
    </row>
    <row r="7936" spans="1:7" s="226" customFormat="1">
      <c r="A7936" s="240"/>
      <c r="B7936" s="265"/>
      <c r="C7936" s="240"/>
      <c r="D7936" s="240"/>
      <c r="E7936" s="241"/>
      <c r="F7936" s="265"/>
      <c r="G7936" s="265"/>
    </row>
    <row r="7937" spans="1:7" s="226" customFormat="1">
      <c r="A7937" s="240"/>
      <c r="B7937" s="265"/>
      <c r="C7937" s="240"/>
      <c r="D7937" s="240"/>
      <c r="E7937" s="241"/>
      <c r="F7937" s="265"/>
      <c r="G7937" s="265"/>
    </row>
    <row r="7938" spans="1:7" s="226" customFormat="1">
      <c r="A7938" s="240"/>
      <c r="B7938" s="265"/>
      <c r="C7938" s="240"/>
      <c r="D7938" s="240"/>
      <c r="E7938" s="241"/>
      <c r="F7938" s="265"/>
      <c r="G7938" s="265"/>
    </row>
    <row r="7939" spans="1:7" s="226" customFormat="1">
      <c r="A7939" s="240"/>
      <c r="B7939" s="265"/>
      <c r="C7939" s="240"/>
      <c r="D7939" s="240"/>
      <c r="E7939" s="241"/>
      <c r="F7939" s="265"/>
      <c r="G7939" s="265"/>
    </row>
    <row r="7940" spans="1:7" s="226" customFormat="1">
      <c r="A7940" s="240"/>
      <c r="B7940" s="265"/>
      <c r="C7940" s="240"/>
      <c r="D7940" s="240"/>
      <c r="E7940" s="241"/>
      <c r="F7940" s="265"/>
      <c r="G7940" s="265"/>
    </row>
    <row r="7941" spans="1:7" s="226" customFormat="1">
      <c r="A7941" s="240"/>
      <c r="B7941" s="265"/>
      <c r="C7941" s="240"/>
      <c r="D7941" s="240"/>
      <c r="E7941" s="241"/>
      <c r="F7941" s="265"/>
      <c r="G7941" s="265"/>
    </row>
    <row r="7942" spans="1:7" s="226" customFormat="1">
      <c r="A7942" s="240"/>
      <c r="B7942" s="265"/>
      <c r="C7942" s="240"/>
      <c r="D7942" s="240"/>
      <c r="E7942" s="241"/>
      <c r="F7942" s="265"/>
      <c r="G7942" s="265"/>
    </row>
    <row r="7943" spans="1:7" s="226" customFormat="1">
      <c r="A7943" s="240"/>
      <c r="B7943" s="265"/>
      <c r="C7943" s="240"/>
      <c r="D7943" s="240"/>
      <c r="E7943" s="241"/>
      <c r="F7943" s="265"/>
      <c r="G7943" s="265"/>
    </row>
    <row r="7944" spans="1:7" s="226" customFormat="1">
      <c r="A7944" s="240"/>
      <c r="B7944" s="265"/>
      <c r="C7944" s="240"/>
      <c r="D7944" s="240"/>
      <c r="E7944" s="241"/>
      <c r="F7944" s="265"/>
      <c r="G7944" s="265"/>
    </row>
    <row r="7945" spans="1:7" s="226" customFormat="1">
      <c r="A7945" s="240"/>
      <c r="B7945" s="265"/>
      <c r="C7945" s="240"/>
      <c r="D7945" s="240"/>
      <c r="E7945" s="241"/>
      <c r="F7945" s="265"/>
      <c r="G7945" s="265"/>
    </row>
    <row r="7946" spans="1:7" s="226" customFormat="1">
      <c r="A7946" s="240"/>
      <c r="B7946" s="265"/>
      <c r="C7946" s="240"/>
      <c r="D7946" s="240"/>
      <c r="E7946" s="241"/>
      <c r="F7946" s="265"/>
      <c r="G7946" s="265"/>
    </row>
    <row r="7947" spans="1:7" s="226" customFormat="1">
      <c r="A7947" s="240"/>
      <c r="B7947" s="265"/>
      <c r="C7947" s="240"/>
      <c r="D7947" s="240"/>
      <c r="E7947" s="241"/>
      <c r="F7947" s="265"/>
      <c r="G7947" s="265"/>
    </row>
    <row r="7948" spans="1:7" s="226" customFormat="1">
      <c r="A7948" s="240"/>
      <c r="B7948" s="265"/>
      <c r="C7948" s="240"/>
      <c r="D7948" s="240"/>
      <c r="E7948" s="241"/>
      <c r="F7948" s="265"/>
      <c r="G7948" s="265"/>
    </row>
    <row r="7949" spans="1:7" s="226" customFormat="1">
      <c r="A7949" s="240"/>
      <c r="B7949" s="265"/>
      <c r="C7949" s="240"/>
      <c r="D7949" s="240"/>
      <c r="E7949" s="241"/>
      <c r="F7949" s="265"/>
      <c r="G7949" s="265"/>
    </row>
    <row r="7950" spans="1:7" s="226" customFormat="1">
      <c r="A7950" s="240"/>
      <c r="B7950" s="265"/>
      <c r="C7950" s="240"/>
      <c r="D7950" s="240"/>
      <c r="E7950" s="241"/>
      <c r="F7950" s="265"/>
      <c r="G7950" s="265"/>
    </row>
    <row r="7951" spans="1:7" s="226" customFormat="1">
      <c r="A7951" s="240"/>
      <c r="B7951" s="265"/>
      <c r="C7951" s="240"/>
      <c r="D7951" s="240"/>
      <c r="E7951" s="241"/>
      <c r="F7951" s="265"/>
      <c r="G7951" s="265"/>
    </row>
    <row r="7952" spans="1:7" s="226" customFormat="1">
      <c r="A7952" s="240"/>
      <c r="B7952" s="265"/>
      <c r="C7952" s="240"/>
      <c r="D7952" s="240"/>
      <c r="E7952" s="241"/>
      <c r="F7952" s="265"/>
      <c r="G7952" s="265"/>
    </row>
    <row r="7953" spans="1:7" s="226" customFormat="1">
      <c r="A7953" s="240"/>
      <c r="B7953" s="265"/>
      <c r="C7953" s="240"/>
      <c r="D7953" s="240"/>
      <c r="E7953" s="241"/>
      <c r="F7953" s="265"/>
      <c r="G7953" s="265"/>
    </row>
    <row r="7954" spans="1:7" s="226" customFormat="1">
      <c r="A7954" s="240"/>
      <c r="B7954" s="265"/>
      <c r="C7954" s="240"/>
      <c r="D7954" s="240"/>
      <c r="E7954" s="241"/>
      <c r="F7954" s="265"/>
      <c r="G7954" s="265"/>
    </row>
    <row r="7955" spans="1:7" s="226" customFormat="1">
      <c r="A7955" s="240"/>
      <c r="B7955" s="265"/>
      <c r="C7955" s="240"/>
      <c r="D7955" s="240"/>
      <c r="E7955" s="241"/>
      <c r="F7955" s="265"/>
      <c r="G7955" s="265"/>
    </row>
    <row r="7956" spans="1:7" s="226" customFormat="1">
      <c r="A7956" s="240"/>
      <c r="B7956" s="265"/>
      <c r="C7956" s="240"/>
      <c r="D7956" s="240"/>
      <c r="E7956" s="241"/>
      <c r="F7956" s="265"/>
      <c r="G7956" s="265"/>
    </row>
    <row r="7957" spans="1:7" s="226" customFormat="1">
      <c r="A7957" s="240"/>
      <c r="B7957" s="265"/>
      <c r="C7957" s="240"/>
      <c r="D7957" s="240"/>
      <c r="E7957" s="241"/>
      <c r="F7957" s="265"/>
      <c r="G7957" s="265"/>
    </row>
    <row r="7958" spans="1:7" s="226" customFormat="1">
      <c r="A7958" s="240"/>
      <c r="B7958" s="265"/>
      <c r="C7958" s="240"/>
      <c r="D7958" s="240"/>
      <c r="E7958" s="241"/>
      <c r="F7958" s="265"/>
      <c r="G7958" s="265"/>
    </row>
    <row r="7959" spans="1:7" s="226" customFormat="1">
      <c r="A7959" s="240"/>
      <c r="B7959" s="265"/>
      <c r="C7959" s="240"/>
      <c r="D7959" s="240"/>
      <c r="E7959" s="241"/>
      <c r="F7959" s="265"/>
      <c r="G7959" s="265"/>
    </row>
    <row r="7960" spans="1:7" s="226" customFormat="1">
      <c r="A7960" s="240"/>
      <c r="B7960" s="265"/>
      <c r="C7960" s="240"/>
      <c r="D7960" s="240"/>
      <c r="E7960" s="241"/>
      <c r="F7960" s="265"/>
      <c r="G7960" s="265"/>
    </row>
    <row r="7961" spans="1:7" s="226" customFormat="1">
      <c r="A7961" s="240"/>
      <c r="B7961" s="265"/>
      <c r="C7961" s="240"/>
      <c r="D7961" s="240"/>
      <c r="E7961" s="241"/>
      <c r="F7961" s="265"/>
      <c r="G7961" s="265"/>
    </row>
    <row r="7962" spans="1:7" s="226" customFormat="1">
      <c r="A7962" s="240"/>
      <c r="B7962" s="265"/>
      <c r="C7962" s="240"/>
      <c r="D7962" s="240"/>
      <c r="E7962" s="241"/>
      <c r="F7962" s="265"/>
      <c r="G7962" s="265"/>
    </row>
    <row r="7963" spans="1:7" s="226" customFormat="1">
      <c r="A7963" s="240"/>
      <c r="B7963" s="265"/>
      <c r="C7963" s="240"/>
      <c r="D7963" s="240"/>
      <c r="E7963" s="241"/>
      <c r="F7963" s="265"/>
      <c r="G7963" s="265"/>
    </row>
    <row r="7964" spans="1:7" s="226" customFormat="1">
      <c r="A7964" s="240"/>
      <c r="B7964" s="265"/>
      <c r="C7964" s="240"/>
      <c r="D7964" s="240"/>
      <c r="E7964" s="241"/>
      <c r="F7964" s="265"/>
      <c r="G7964" s="265"/>
    </row>
    <row r="7965" spans="1:7" s="226" customFormat="1">
      <c r="A7965" s="240"/>
      <c r="B7965" s="265"/>
      <c r="C7965" s="240"/>
      <c r="D7965" s="240"/>
      <c r="E7965" s="241"/>
      <c r="F7965" s="265"/>
      <c r="G7965" s="265"/>
    </row>
    <row r="7966" spans="1:7" s="226" customFormat="1">
      <c r="A7966" s="240"/>
      <c r="B7966" s="265"/>
      <c r="C7966" s="240"/>
      <c r="D7966" s="240"/>
      <c r="E7966" s="241"/>
      <c r="F7966" s="265"/>
      <c r="G7966" s="265"/>
    </row>
    <row r="7967" spans="1:7" s="226" customFormat="1">
      <c r="A7967" s="240"/>
      <c r="B7967" s="265"/>
      <c r="C7967" s="240"/>
      <c r="D7967" s="240"/>
      <c r="E7967" s="241"/>
      <c r="F7967" s="265"/>
      <c r="G7967" s="265"/>
    </row>
    <row r="7968" spans="1:7" s="226" customFormat="1">
      <c r="A7968" s="240"/>
      <c r="B7968" s="265"/>
      <c r="C7968" s="240"/>
      <c r="D7968" s="240"/>
      <c r="E7968" s="241"/>
      <c r="F7968" s="265"/>
      <c r="G7968" s="265"/>
    </row>
    <row r="7969" spans="1:7" s="226" customFormat="1">
      <c r="A7969" s="240"/>
      <c r="B7969" s="265"/>
      <c r="C7969" s="240"/>
      <c r="D7969" s="240"/>
      <c r="E7969" s="241"/>
      <c r="F7969" s="265"/>
      <c r="G7969" s="265"/>
    </row>
    <row r="7970" spans="1:7" s="226" customFormat="1">
      <c r="A7970" s="240"/>
      <c r="B7970" s="265"/>
      <c r="C7970" s="240"/>
      <c r="D7970" s="240"/>
      <c r="E7970" s="241"/>
      <c r="F7970" s="265"/>
      <c r="G7970" s="265"/>
    </row>
    <row r="7971" spans="1:7" s="226" customFormat="1">
      <c r="A7971" s="240"/>
      <c r="B7971" s="265"/>
      <c r="C7971" s="240"/>
      <c r="D7971" s="240"/>
      <c r="E7971" s="241"/>
      <c r="F7971" s="265"/>
      <c r="G7971" s="265"/>
    </row>
    <row r="7972" spans="1:7" s="226" customFormat="1">
      <c r="A7972" s="240"/>
      <c r="B7972" s="265"/>
      <c r="C7972" s="240"/>
      <c r="D7972" s="240"/>
      <c r="E7972" s="241"/>
      <c r="F7972" s="265"/>
      <c r="G7972" s="265"/>
    </row>
    <row r="7973" spans="1:7" s="226" customFormat="1">
      <c r="A7973" s="240"/>
      <c r="B7973" s="265"/>
      <c r="C7973" s="240"/>
      <c r="D7973" s="240"/>
      <c r="E7973" s="241"/>
      <c r="F7973" s="265"/>
      <c r="G7973" s="265"/>
    </row>
    <row r="7974" spans="1:7" s="226" customFormat="1">
      <c r="A7974" s="240"/>
      <c r="B7974" s="265"/>
      <c r="C7974" s="240"/>
      <c r="D7974" s="240"/>
      <c r="E7974" s="241"/>
      <c r="F7974" s="265"/>
      <c r="G7974" s="265"/>
    </row>
    <row r="7975" spans="1:7" s="226" customFormat="1">
      <c r="A7975" s="240"/>
      <c r="B7975" s="265"/>
      <c r="C7975" s="240"/>
      <c r="D7975" s="240"/>
      <c r="E7975" s="241"/>
      <c r="F7975" s="265"/>
      <c r="G7975" s="265"/>
    </row>
    <row r="7976" spans="1:7" s="226" customFormat="1">
      <c r="A7976" s="240"/>
      <c r="B7976" s="265"/>
      <c r="C7976" s="240"/>
      <c r="D7976" s="240"/>
      <c r="E7976" s="241"/>
      <c r="F7976" s="265"/>
      <c r="G7976" s="265"/>
    </row>
    <row r="7977" spans="1:7" s="226" customFormat="1">
      <c r="A7977" s="240"/>
      <c r="B7977" s="265"/>
      <c r="C7977" s="240"/>
      <c r="D7977" s="240"/>
      <c r="E7977" s="241"/>
      <c r="F7977" s="265"/>
      <c r="G7977" s="265"/>
    </row>
    <row r="7978" spans="1:7" s="226" customFormat="1">
      <c r="A7978" s="240"/>
      <c r="B7978" s="265"/>
      <c r="C7978" s="240"/>
      <c r="D7978" s="240"/>
      <c r="E7978" s="241"/>
      <c r="F7978" s="265"/>
      <c r="G7978" s="265"/>
    </row>
    <row r="7979" spans="1:7" s="226" customFormat="1">
      <c r="A7979" s="240"/>
      <c r="B7979" s="265"/>
      <c r="C7979" s="240"/>
      <c r="D7979" s="240"/>
      <c r="E7979" s="241"/>
      <c r="F7979" s="265"/>
      <c r="G7979" s="265"/>
    </row>
    <row r="7980" spans="1:7" s="226" customFormat="1">
      <c r="A7980" s="240"/>
      <c r="B7980" s="265"/>
      <c r="C7980" s="240"/>
      <c r="D7980" s="240"/>
      <c r="E7980" s="241"/>
      <c r="F7980" s="265"/>
      <c r="G7980" s="265"/>
    </row>
    <row r="7981" spans="1:7" s="226" customFormat="1">
      <c r="A7981" s="240"/>
      <c r="B7981" s="265"/>
      <c r="C7981" s="240"/>
      <c r="D7981" s="240"/>
      <c r="E7981" s="241"/>
      <c r="F7981" s="265"/>
      <c r="G7981" s="265"/>
    </row>
    <row r="7982" spans="1:7" s="226" customFormat="1">
      <c r="A7982" s="240"/>
      <c r="B7982" s="265"/>
      <c r="C7982" s="240"/>
      <c r="D7982" s="240"/>
      <c r="E7982" s="241"/>
      <c r="F7982" s="265"/>
      <c r="G7982" s="265"/>
    </row>
    <row r="7983" spans="1:7" s="226" customFormat="1">
      <c r="A7983" s="240"/>
      <c r="B7983" s="265"/>
      <c r="C7983" s="240"/>
      <c r="D7983" s="240"/>
      <c r="E7983" s="241"/>
      <c r="F7983" s="265"/>
      <c r="G7983" s="265"/>
    </row>
    <row r="7984" spans="1:7" s="226" customFormat="1">
      <c r="A7984" s="240"/>
      <c r="B7984" s="265"/>
      <c r="C7984" s="240"/>
      <c r="D7984" s="240"/>
      <c r="E7984" s="241"/>
      <c r="F7984" s="265"/>
      <c r="G7984" s="265"/>
    </row>
    <row r="7985" spans="1:7" s="226" customFormat="1">
      <c r="A7985" s="240"/>
      <c r="B7985" s="265"/>
      <c r="C7985" s="240"/>
      <c r="D7985" s="240"/>
      <c r="E7985" s="241"/>
      <c r="F7985" s="265"/>
      <c r="G7985" s="265"/>
    </row>
    <row r="7986" spans="1:7" s="226" customFormat="1">
      <c r="A7986" s="240"/>
      <c r="B7986" s="265"/>
      <c r="C7986" s="240"/>
      <c r="D7986" s="240"/>
      <c r="E7986" s="241"/>
      <c r="F7986" s="265"/>
      <c r="G7986" s="265"/>
    </row>
    <row r="7987" spans="1:7" s="226" customFormat="1">
      <c r="A7987" s="240"/>
      <c r="B7987" s="265"/>
      <c r="C7987" s="240"/>
      <c r="D7987" s="240"/>
      <c r="E7987" s="241"/>
      <c r="F7987" s="265"/>
      <c r="G7987" s="265"/>
    </row>
    <row r="7988" spans="1:7" s="226" customFormat="1">
      <c r="A7988" s="240"/>
      <c r="B7988" s="265"/>
      <c r="C7988" s="240"/>
      <c r="D7988" s="240"/>
      <c r="E7988" s="241"/>
      <c r="F7988" s="265"/>
      <c r="G7988" s="265"/>
    </row>
    <row r="7989" spans="1:7" s="226" customFormat="1">
      <c r="A7989" s="240"/>
      <c r="B7989" s="265"/>
      <c r="C7989" s="240"/>
      <c r="D7989" s="240"/>
      <c r="E7989" s="241"/>
      <c r="F7989" s="265"/>
      <c r="G7989" s="265"/>
    </row>
    <row r="7990" spans="1:7" s="226" customFormat="1">
      <c r="A7990" s="240"/>
      <c r="B7990" s="265"/>
      <c r="C7990" s="240"/>
      <c r="D7990" s="240"/>
      <c r="E7990" s="241"/>
      <c r="F7990" s="265"/>
      <c r="G7990" s="265"/>
    </row>
    <row r="7991" spans="1:7" s="226" customFormat="1">
      <c r="A7991" s="240"/>
      <c r="B7991" s="265"/>
      <c r="C7991" s="240"/>
      <c r="D7991" s="240"/>
      <c r="E7991" s="241"/>
      <c r="F7991" s="265"/>
      <c r="G7991" s="265"/>
    </row>
    <row r="7992" spans="1:7" s="226" customFormat="1">
      <c r="A7992" s="240"/>
      <c r="B7992" s="265"/>
      <c r="C7992" s="240"/>
      <c r="D7992" s="240"/>
      <c r="E7992" s="241"/>
      <c r="F7992" s="265"/>
      <c r="G7992" s="265"/>
    </row>
    <row r="7993" spans="1:7" s="226" customFormat="1">
      <c r="A7993" s="240"/>
      <c r="B7993" s="265"/>
      <c r="C7993" s="240"/>
      <c r="D7993" s="240"/>
      <c r="E7993" s="241"/>
      <c r="F7993" s="265"/>
      <c r="G7993" s="265"/>
    </row>
    <row r="7994" spans="1:7" s="226" customFormat="1">
      <c r="A7994" s="240"/>
      <c r="B7994" s="265"/>
      <c r="C7994" s="240"/>
      <c r="D7994" s="240"/>
      <c r="E7994" s="241"/>
      <c r="F7994" s="265"/>
      <c r="G7994" s="265"/>
    </row>
    <row r="7995" spans="1:7" s="226" customFormat="1">
      <c r="A7995" s="240"/>
      <c r="B7995" s="265"/>
      <c r="C7995" s="240"/>
      <c r="D7995" s="240"/>
      <c r="E7995" s="241"/>
      <c r="F7995" s="265"/>
      <c r="G7995" s="265"/>
    </row>
    <row r="7996" spans="1:7" s="226" customFormat="1">
      <c r="A7996" s="240"/>
      <c r="B7996" s="265"/>
      <c r="C7996" s="240"/>
      <c r="D7996" s="240"/>
      <c r="E7996" s="241"/>
      <c r="F7996" s="265"/>
      <c r="G7996" s="265"/>
    </row>
    <row r="7997" spans="1:7" s="226" customFormat="1">
      <c r="A7997" s="240"/>
      <c r="B7997" s="265"/>
      <c r="C7997" s="240"/>
      <c r="D7997" s="240"/>
      <c r="E7997" s="241"/>
      <c r="F7997" s="265"/>
      <c r="G7997" s="265"/>
    </row>
    <row r="7998" spans="1:7" s="226" customFormat="1">
      <c r="A7998" s="240"/>
      <c r="B7998" s="265"/>
      <c r="C7998" s="240"/>
      <c r="D7998" s="240"/>
      <c r="E7998" s="241"/>
      <c r="F7998" s="265"/>
      <c r="G7998" s="265"/>
    </row>
    <row r="7999" spans="1:7" s="226" customFormat="1">
      <c r="A7999" s="240"/>
      <c r="B7999" s="265"/>
      <c r="C7999" s="240"/>
      <c r="D7999" s="240"/>
      <c r="E7999" s="241"/>
      <c r="F7999" s="265"/>
      <c r="G7999" s="265"/>
    </row>
    <row r="8000" spans="1:7" s="226" customFormat="1">
      <c r="A8000" s="240"/>
      <c r="B8000" s="265"/>
      <c r="C8000" s="240"/>
      <c r="D8000" s="240"/>
      <c r="E8000" s="241"/>
      <c r="F8000" s="265"/>
      <c r="G8000" s="265"/>
    </row>
    <row r="8001" spans="1:7" s="226" customFormat="1">
      <c r="A8001" s="240"/>
      <c r="B8001" s="265"/>
      <c r="C8001" s="240"/>
      <c r="D8001" s="240"/>
      <c r="E8001" s="241"/>
      <c r="F8001" s="265"/>
      <c r="G8001" s="265"/>
    </row>
    <row r="8002" spans="1:7" s="226" customFormat="1">
      <c r="A8002" s="240"/>
      <c r="B8002" s="265"/>
      <c r="C8002" s="240"/>
      <c r="D8002" s="240"/>
      <c r="E8002" s="241"/>
      <c r="F8002" s="265"/>
      <c r="G8002" s="265"/>
    </row>
    <row r="8003" spans="1:7" s="226" customFormat="1">
      <c r="A8003" s="240"/>
      <c r="B8003" s="265"/>
      <c r="C8003" s="240"/>
      <c r="D8003" s="240"/>
      <c r="E8003" s="241"/>
      <c r="F8003" s="265"/>
      <c r="G8003" s="265"/>
    </row>
    <row r="8004" spans="1:7" s="226" customFormat="1">
      <c r="A8004" s="240"/>
      <c r="B8004" s="265"/>
      <c r="C8004" s="240"/>
      <c r="D8004" s="240"/>
      <c r="E8004" s="241"/>
      <c r="F8004" s="265"/>
      <c r="G8004" s="265"/>
    </row>
    <row r="8005" spans="1:7" s="226" customFormat="1">
      <c r="A8005" s="240"/>
      <c r="B8005" s="265"/>
      <c r="C8005" s="240"/>
      <c r="D8005" s="240"/>
      <c r="E8005" s="241"/>
      <c r="F8005" s="265"/>
      <c r="G8005" s="265"/>
    </row>
    <row r="8006" spans="1:7" s="226" customFormat="1">
      <c r="A8006" s="240"/>
      <c r="B8006" s="265"/>
      <c r="C8006" s="240"/>
      <c r="D8006" s="240"/>
      <c r="E8006" s="241"/>
      <c r="F8006" s="265"/>
      <c r="G8006" s="265"/>
    </row>
    <row r="8007" spans="1:7" s="226" customFormat="1">
      <c r="A8007" s="240"/>
      <c r="B8007" s="265"/>
      <c r="C8007" s="240"/>
      <c r="D8007" s="240"/>
      <c r="E8007" s="241"/>
      <c r="F8007" s="265"/>
      <c r="G8007" s="265"/>
    </row>
    <row r="8008" spans="1:7" s="226" customFormat="1">
      <c r="A8008" s="240"/>
      <c r="B8008" s="265"/>
      <c r="C8008" s="240"/>
      <c r="D8008" s="240"/>
      <c r="E8008" s="241"/>
      <c r="F8008" s="265"/>
      <c r="G8008" s="265"/>
    </row>
    <row r="8009" spans="1:7" s="226" customFormat="1">
      <c r="A8009" s="240"/>
      <c r="B8009" s="265"/>
      <c r="C8009" s="240"/>
      <c r="D8009" s="240"/>
      <c r="E8009" s="241"/>
      <c r="F8009" s="265"/>
      <c r="G8009" s="265"/>
    </row>
    <row r="8010" spans="1:7" s="226" customFormat="1">
      <c r="A8010" s="240"/>
      <c r="B8010" s="265"/>
      <c r="C8010" s="240"/>
      <c r="D8010" s="240"/>
      <c r="E8010" s="241"/>
      <c r="F8010" s="265"/>
      <c r="G8010" s="265"/>
    </row>
    <row r="8011" spans="1:7" s="226" customFormat="1">
      <c r="A8011" s="240"/>
      <c r="B8011" s="265"/>
      <c r="C8011" s="240"/>
      <c r="D8011" s="240"/>
      <c r="E8011" s="241"/>
      <c r="F8011" s="265"/>
      <c r="G8011" s="265"/>
    </row>
    <row r="8012" spans="1:7" s="226" customFormat="1">
      <c r="A8012" s="240"/>
      <c r="B8012" s="265"/>
      <c r="C8012" s="240"/>
      <c r="D8012" s="240"/>
      <c r="E8012" s="241"/>
      <c r="F8012" s="265"/>
      <c r="G8012" s="265"/>
    </row>
    <row r="8013" spans="1:7" s="226" customFormat="1">
      <c r="A8013" s="240"/>
      <c r="B8013" s="265"/>
      <c r="C8013" s="240"/>
      <c r="D8013" s="240"/>
      <c r="E8013" s="241"/>
      <c r="F8013" s="265"/>
      <c r="G8013" s="265"/>
    </row>
    <row r="8014" spans="1:7" s="226" customFormat="1">
      <c r="A8014" s="240"/>
      <c r="B8014" s="265"/>
      <c r="C8014" s="240"/>
      <c r="D8014" s="240"/>
      <c r="E8014" s="241"/>
      <c r="F8014" s="265"/>
      <c r="G8014" s="265"/>
    </row>
    <row r="8015" spans="1:7" s="226" customFormat="1">
      <c r="A8015" s="240"/>
      <c r="B8015" s="265"/>
      <c r="C8015" s="240"/>
      <c r="D8015" s="240"/>
      <c r="E8015" s="241"/>
      <c r="F8015" s="265"/>
      <c r="G8015" s="265"/>
    </row>
    <row r="8016" spans="1:7" s="226" customFormat="1">
      <c r="A8016" s="240"/>
      <c r="B8016" s="265"/>
      <c r="C8016" s="240"/>
      <c r="D8016" s="240"/>
      <c r="E8016" s="241"/>
      <c r="F8016" s="265"/>
      <c r="G8016" s="265"/>
    </row>
    <row r="8017" spans="1:7" s="226" customFormat="1">
      <c r="A8017" s="240"/>
      <c r="B8017" s="265"/>
      <c r="C8017" s="240"/>
      <c r="D8017" s="240"/>
      <c r="E8017" s="241"/>
      <c r="F8017" s="265"/>
      <c r="G8017" s="265"/>
    </row>
    <row r="8018" spans="1:7" s="226" customFormat="1">
      <c r="A8018" s="240"/>
      <c r="B8018" s="265"/>
      <c r="C8018" s="240"/>
      <c r="D8018" s="240"/>
      <c r="E8018" s="241"/>
      <c r="F8018" s="265"/>
      <c r="G8018" s="265"/>
    </row>
    <row r="8019" spans="1:7" s="226" customFormat="1">
      <c r="A8019" s="240"/>
      <c r="B8019" s="265"/>
      <c r="C8019" s="240"/>
      <c r="D8019" s="240"/>
      <c r="E8019" s="241"/>
      <c r="F8019" s="265"/>
      <c r="G8019" s="265"/>
    </row>
    <row r="8020" spans="1:7" s="226" customFormat="1">
      <c r="A8020" s="240"/>
      <c r="B8020" s="265"/>
      <c r="C8020" s="240"/>
      <c r="D8020" s="240"/>
      <c r="E8020" s="241"/>
      <c r="F8020" s="265"/>
      <c r="G8020" s="265"/>
    </row>
    <row r="8021" spans="1:7" s="226" customFormat="1">
      <c r="A8021" s="240"/>
      <c r="B8021" s="265"/>
      <c r="C8021" s="240"/>
      <c r="D8021" s="240"/>
      <c r="E8021" s="241"/>
      <c r="F8021" s="265"/>
      <c r="G8021" s="265"/>
    </row>
    <row r="8022" spans="1:7" s="226" customFormat="1">
      <c r="A8022" s="240"/>
      <c r="B8022" s="265"/>
      <c r="C8022" s="240"/>
      <c r="D8022" s="240"/>
      <c r="E8022" s="241"/>
      <c r="F8022" s="265"/>
      <c r="G8022" s="265"/>
    </row>
    <row r="8023" spans="1:7" s="226" customFormat="1">
      <c r="A8023" s="240"/>
      <c r="B8023" s="265"/>
      <c r="C8023" s="240"/>
      <c r="D8023" s="240"/>
      <c r="E8023" s="241"/>
      <c r="F8023" s="265"/>
      <c r="G8023" s="265"/>
    </row>
    <row r="8024" spans="1:7" s="226" customFormat="1">
      <c r="A8024" s="240"/>
      <c r="B8024" s="265"/>
      <c r="C8024" s="240"/>
      <c r="D8024" s="240"/>
      <c r="E8024" s="241"/>
      <c r="F8024" s="265"/>
      <c r="G8024" s="265"/>
    </row>
    <row r="8025" spans="1:7" s="226" customFormat="1">
      <c r="A8025" s="240"/>
      <c r="B8025" s="265"/>
      <c r="C8025" s="240"/>
      <c r="D8025" s="240"/>
      <c r="E8025" s="241"/>
      <c r="F8025" s="265"/>
      <c r="G8025" s="265"/>
    </row>
    <row r="8026" spans="1:7" s="226" customFormat="1">
      <c r="A8026" s="240"/>
      <c r="B8026" s="265"/>
      <c r="C8026" s="240"/>
      <c r="D8026" s="240"/>
      <c r="E8026" s="241"/>
      <c r="F8026" s="265"/>
      <c r="G8026" s="265"/>
    </row>
    <row r="8027" spans="1:7" s="226" customFormat="1">
      <c r="A8027" s="240"/>
      <c r="B8027" s="265"/>
      <c r="C8027" s="240"/>
      <c r="D8027" s="240"/>
      <c r="E8027" s="241"/>
      <c r="F8027" s="265"/>
      <c r="G8027" s="265"/>
    </row>
    <row r="8028" spans="1:7" s="226" customFormat="1">
      <c r="A8028" s="240"/>
      <c r="B8028" s="265"/>
      <c r="C8028" s="240"/>
      <c r="D8028" s="240"/>
      <c r="E8028" s="241"/>
      <c r="F8028" s="265"/>
      <c r="G8028" s="265"/>
    </row>
    <row r="8029" spans="1:7" s="226" customFormat="1">
      <c r="A8029" s="240"/>
      <c r="B8029" s="265"/>
      <c r="C8029" s="240"/>
      <c r="D8029" s="240"/>
      <c r="E8029" s="241"/>
      <c r="F8029" s="265"/>
      <c r="G8029" s="265"/>
    </row>
    <row r="8030" spans="1:7" s="226" customFormat="1">
      <c r="A8030" s="240"/>
      <c r="B8030" s="265"/>
      <c r="C8030" s="240"/>
      <c r="D8030" s="240"/>
      <c r="E8030" s="241"/>
      <c r="F8030" s="265"/>
      <c r="G8030" s="265"/>
    </row>
    <row r="8031" spans="1:7" s="226" customFormat="1">
      <c r="A8031" s="240"/>
      <c r="B8031" s="265"/>
      <c r="C8031" s="240"/>
      <c r="D8031" s="240"/>
      <c r="E8031" s="241"/>
      <c r="F8031" s="265"/>
      <c r="G8031" s="265"/>
    </row>
    <row r="8032" spans="1:7" s="226" customFormat="1">
      <c r="A8032" s="240"/>
      <c r="B8032" s="265"/>
      <c r="C8032" s="240"/>
      <c r="D8032" s="240"/>
      <c r="E8032" s="241"/>
      <c r="F8032" s="265"/>
      <c r="G8032" s="265"/>
    </row>
    <row r="8033" spans="1:7" s="226" customFormat="1">
      <c r="A8033" s="240"/>
      <c r="B8033" s="265"/>
      <c r="C8033" s="240"/>
      <c r="D8033" s="240"/>
      <c r="E8033" s="241"/>
      <c r="F8033" s="265"/>
      <c r="G8033" s="265"/>
    </row>
    <row r="8034" spans="1:7" s="226" customFormat="1">
      <c r="A8034" s="240"/>
      <c r="B8034" s="265"/>
      <c r="C8034" s="240"/>
      <c r="D8034" s="240"/>
      <c r="E8034" s="241"/>
      <c r="F8034" s="265"/>
      <c r="G8034" s="265"/>
    </row>
    <row r="8035" spans="1:7" s="226" customFormat="1">
      <c r="A8035" s="240"/>
      <c r="B8035" s="265"/>
      <c r="C8035" s="240"/>
      <c r="D8035" s="240"/>
      <c r="E8035" s="241"/>
      <c r="F8035" s="265"/>
      <c r="G8035" s="265"/>
    </row>
    <row r="8036" spans="1:7" s="226" customFormat="1">
      <c r="A8036" s="240"/>
      <c r="B8036" s="265"/>
      <c r="C8036" s="240"/>
      <c r="D8036" s="240"/>
      <c r="E8036" s="241"/>
      <c r="F8036" s="265"/>
      <c r="G8036" s="265"/>
    </row>
    <row r="8037" spans="1:7" s="226" customFormat="1">
      <c r="A8037" s="240"/>
      <c r="B8037" s="265"/>
      <c r="C8037" s="240"/>
      <c r="D8037" s="240"/>
      <c r="E8037" s="241"/>
      <c r="F8037" s="265"/>
      <c r="G8037" s="265"/>
    </row>
    <row r="8038" spans="1:7" s="226" customFormat="1">
      <c r="A8038" s="240"/>
      <c r="B8038" s="265"/>
      <c r="C8038" s="240"/>
      <c r="D8038" s="240"/>
      <c r="E8038" s="241"/>
      <c r="F8038" s="265"/>
      <c r="G8038" s="265"/>
    </row>
    <row r="8039" spans="1:7" s="226" customFormat="1">
      <c r="A8039" s="240"/>
      <c r="B8039" s="265"/>
      <c r="C8039" s="240"/>
      <c r="D8039" s="240"/>
      <c r="E8039" s="241"/>
      <c r="F8039" s="265"/>
      <c r="G8039" s="265"/>
    </row>
    <row r="8040" spans="1:7" s="226" customFormat="1">
      <c r="A8040" s="240"/>
      <c r="B8040" s="265"/>
      <c r="C8040" s="240"/>
      <c r="D8040" s="240"/>
      <c r="E8040" s="241"/>
      <c r="F8040" s="265"/>
      <c r="G8040" s="265"/>
    </row>
    <row r="8041" spans="1:7" s="226" customFormat="1">
      <c r="A8041" s="240"/>
      <c r="B8041" s="265"/>
      <c r="C8041" s="240"/>
      <c r="D8041" s="240"/>
      <c r="E8041" s="241"/>
      <c r="F8041" s="265"/>
      <c r="G8041" s="265"/>
    </row>
    <row r="8042" spans="1:7" s="226" customFormat="1">
      <c r="A8042" s="240"/>
      <c r="B8042" s="265"/>
      <c r="C8042" s="240"/>
      <c r="D8042" s="240"/>
      <c r="E8042" s="241"/>
      <c r="F8042" s="265"/>
      <c r="G8042" s="265"/>
    </row>
    <row r="8043" spans="1:7" s="226" customFormat="1">
      <c r="A8043" s="240"/>
      <c r="B8043" s="265"/>
      <c r="C8043" s="240"/>
      <c r="D8043" s="240"/>
      <c r="E8043" s="241"/>
      <c r="F8043" s="265"/>
      <c r="G8043" s="265"/>
    </row>
    <row r="8044" spans="1:7" s="226" customFormat="1">
      <c r="A8044" s="240"/>
      <c r="B8044" s="265"/>
      <c r="C8044" s="240"/>
      <c r="D8044" s="240"/>
      <c r="E8044" s="241"/>
      <c r="F8044" s="265"/>
      <c r="G8044" s="265"/>
    </row>
    <row r="8045" spans="1:7" s="226" customFormat="1">
      <c r="A8045" s="240"/>
      <c r="B8045" s="265"/>
      <c r="C8045" s="240"/>
      <c r="D8045" s="240"/>
      <c r="E8045" s="241"/>
      <c r="F8045" s="265"/>
      <c r="G8045" s="265"/>
    </row>
    <row r="8046" spans="1:7" s="226" customFormat="1">
      <c r="A8046" s="240"/>
      <c r="B8046" s="265"/>
      <c r="C8046" s="240"/>
      <c r="D8046" s="240"/>
      <c r="E8046" s="241"/>
      <c r="F8046" s="265"/>
      <c r="G8046" s="265"/>
    </row>
    <row r="8047" spans="1:7" s="226" customFormat="1">
      <c r="A8047" s="240"/>
      <c r="B8047" s="265"/>
      <c r="C8047" s="240"/>
      <c r="D8047" s="240"/>
      <c r="E8047" s="241"/>
      <c r="F8047" s="265"/>
      <c r="G8047" s="265"/>
    </row>
    <row r="8048" spans="1:7" s="226" customFormat="1">
      <c r="A8048" s="240"/>
      <c r="B8048" s="265"/>
      <c r="C8048" s="240"/>
      <c r="D8048" s="240"/>
      <c r="E8048" s="241"/>
      <c r="F8048" s="265"/>
      <c r="G8048" s="265"/>
    </row>
    <row r="8049" spans="1:7" s="226" customFormat="1">
      <c r="A8049" s="240"/>
      <c r="B8049" s="265"/>
      <c r="C8049" s="240"/>
      <c r="D8049" s="240"/>
      <c r="E8049" s="241"/>
      <c r="F8049" s="265"/>
      <c r="G8049" s="265"/>
    </row>
    <row r="8050" spans="1:7" s="226" customFormat="1">
      <c r="A8050" s="240"/>
      <c r="B8050" s="265"/>
      <c r="C8050" s="240"/>
      <c r="D8050" s="240"/>
      <c r="E8050" s="241"/>
      <c r="F8050" s="265"/>
      <c r="G8050" s="265"/>
    </row>
    <row r="8051" spans="1:7" s="226" customFormat="1">
      <c r="A8051" s="240"/>
      <c r="B8051" s="265"/>
      <c r="C8051" s="240"/>
      <c r="D8051" s="240"/>
      <c r="E8051" s="241"/>
      <c r="F8051" s="265"/>
      <c r="G8051" s="265"/>
    </row>
    <row r="8052" spans="1:7" s="226" customFormat="1">
      <c r="A8052" s="240"/>
      <c r="B8052" s="265"/>
      <c r="C8052" s="240"/>
      <c r="D8052" s="240"/>
      <c r="E8052" s="241"/>
      <c r="F8052" s="265"/>
      <c r="G8052" s="265"/>
    </row>
    <row r="8053" spans="1:7" s="226" customFormat="1">
      <c r="A8053" s="240"/>
      <c r="B8053" s="265"/>
      <c r="C8053" s="240"/>
      <c r="D8053" s="240"/>
      <c r="E8053" s="241"/>
      <c r="F8053" s="265"/>
      <c r="G8053" s="265"/>
    </row>
    <row r="8054" spans="1:7" s="226" customFormat="1">
      <c r="A8054" s="240"/>
      <c r="B8054" s="265"/>
      <c r="C8054" s="240"/>
      <c r="D8054" s="240"/>
      <c r="E8054" s="241"/>
      <c r="F8054" s="265"/>
      <c r="G8054" s="265"/>
    </row>
    <row r="8055" spans="1:7" s="226" customFormat="1">
      <c r="A8055" s="240"/>
      <c r="B8055" s="265"/>
      <c r="C8055" s="240"/>
      <c r="D8055" s="240"/>
      <c r="E8055" s="241"/>
      <c r="F8055" s="265"/>
      <c r="G8055" s="265"/>
    </row>
    <row r="8056" spans="1:7" s="226" customFormat="1">
      <c r="A8056" s="240"/>
      <c r="B8056" s="265"/>
      <c r="C8056" s="240"/>
      <c r="D8056" s="240"/>
      <c r="E8056" s="241"/>
      <c r="F8056" s="265"/>
      <c r="G8056" s="265"/>
    </row>
    <row r="8057" spans="1:7" s="226" customFormat="1">
      <c r="A8057" s="240"/>
      <c r="B8057" s="265"/>
      <c r="C8057" s="240"/>
      <c r="D8057" s="240"/>
      <c r="E8057" s="241"/>
      <c r="F8057" s="265"/>
      <c r="G8057" s="265"/>
    </row>
    <row r="8058" spans="1:7" s="226" customFormat="1">
      <c r="A8058" s="240"/>
      <c r="B8058" s="265"/>
      <c r="C8058" s="240"/>
      <c r="D8058" s="240"/>
      <c r="E8058" s="241"/>
      <c r="F8058" s="265"/>
      <c r="G8058" s="265"/>
    </row>
    <row r="8059" spans="1:7" s="226" customFormat="1">
      <c r="A8059" s="240"/>
      <c r="B8059" s="265"/>
      <c r="C8059" s="240"/>
      <c r="D8059" s="240"/>
      <c r="E8059" s="241"/>
      <c r="F8059" s="265"/>
      <c r="G8059" s="265"/>
    </row>
    <row r="8060" spans="1:7" s="226" customFormat="1">
      <c r="A8060" s="240"/>
      <c r="B8060" s="265"/>
      <c r="C8060" s="240"/>
      <c r="D8060" s="240"/>
      <c r="E8060" s="241"/>
      <c r="F8060" s="265"/>
      <c r="G8060" s="265"/>
    </row>
    <row r="8061" spans="1:7" s="226" customFormat="1">
      <c r="A8061" s="240"/>
      <c r="B8061" s="265"/>
      <c r="C8061" s="240"/>
      <c r="D8061" s="240"/>
      <c r="E8061" s="241"/>
      <c r="F8061" s="265"/>
      <c r="G8061" s="265"/>
    </row>
    <row r="8062" spans="1:7" s="226" customFormat="1">
      <c r="A8062" s="240"/>
      <c r="B8062" s="265"/>
      <c r="C8062" s="240"/>
      <c r="D8062" s="240"/>
      <c r="E8062" s="241"/>
      <c r="F8062" s="265"/>
      <c r="G8062" s="265"/>
    </row>
    <row r="8063" spans="1:7" s="226" customFormat="1">
      <c r="A8063" s="240"/>
      <c r="B8063" s="265"/>
      <c r="C8063" s="240"/>
      <c r="D8063" s="240"/>
      <c r="E8063" s="241"/>
      <c r="F8063" s="265"/>
      <c r="G8063" s="265"/>
    </row>
    <row r="8064" spans="1:7" s="226" customFormat="1">
      <c r="A8064" s="240"/>
      <c r="B8064" s="265"/>
      <c r="C8064" s="240"/>
      <c r="D8064" s="240"/>
      <c r="E8064" s="241"/>
      <c r="F8064" s="265"/>
      <c r="G8064" s="265"/>
    </row>
    <row r="8065" spans="1:7" s="226" customFormat="1">
      <c r="A8065" s="240"/>
      <c r="B8065" s="265"/>
      <c r="C8065" s="240"/>
      <c r="D8065" s="240"/>
      <c r="E8065" s="241"/>
      <c r="F8065" s="265"/>
      <c r="G8065" s="265"/>
    </row>
    <row r="8066" spans="1:7" s="226" customFormat="1">
      <c r="A8066" s="240"/>
      <c r="B8066" s="265"/>
      <c r="C8066" s="240"/>
      <c r="D8066" s="240"/>
      <c r="E8066" s="241"/>
      <c r="F8066" s="265"/>
      <c r="G8066" s="265"/>
    </row>
    <row r="8067" spans="1:7" s="226" customFormat="1">
      <c r="A8067" s="240"/>
      <c r="B8067" s="265"/>
      <c r="C8067" s="240"/>
      <c r="D8067" s="240"/>
      <c r="E8067" s="241"/>
      <c r="F8067" s="265"/>
      <c r="G8067" s="265"/>
    </row>
    <row r="8068" spans="1:7" s="226" customFormat="1">
      <c r="A8068" s="240"/>
      <c r="B8068" s="265"/>
      <c r="C8068" s="240"/>
      <c r="D8068" s="240"/>
      <c r="E8068" s="241"/>
      <c r="F8068" s="265"/>
      <c r="G8068" s="265"/>
    </row>
    <row r="8069" spans="1:7" s="226" customFormat="1">
      <c r="A8069" s="240"/>
      <c r="B8069" s="265"/>
      <c r="C8069" s="240"/>
      <c r="D8069" s="240"/>
      <c r="E8069" s="241"/>
      <c r="F8069" s="265"/>
      <c r="G8069" s="265"/>
    </row>
    <row r="8070" spans="1:7" s="226" customFormat="1">
      <c r="A8070" s="240"/>
      <c r="B8070" s="265"/>
      <c r="C8070" s="240"/>
      <c r="D8070" s="240"/>
      <c r="E8070" s="241"/>
      <c r="F8070" s="265"/>
      <c r="G8070" s="265"/>
    </row>
    <row r="8071" spans="1:7" s="226" customFormat="1">
      <c r="A8071" s="240"/>
      <c r="B8071" s="265"/>
      <c r="C8071" s="240"/>
      <c r="D8071" s="240"/>
      <c r="E8071" s="241"/>
      <c r="F8071" s="265"/>
      <c r="G8071" s="265"/>
    </row>
    <row r="8072" spans="1:7" s="226" customFormat="1">
      <c r="A8072" s="240"/>
      <c r="B8072" s="265"/>
      <c r="C8072" s="240"/>
      <c r="D8072" s="240"/>
      <c r="E8072" s="241"/>
      <c r="F8072" s="265"/>
      <c r="G8072" s="265"/>
    </row>
    <row r="8073" spans="1:7" s="226" customFormat="1">
      <c r="A8073" s="240"/>
      <c r="B8073" s="265"/>
      <c r="C8073" s="240"/>
      <c r="D8073" s="240"/>
      <c r="E8073" s="241"/>
      <c r="F8073" s="265"/>
      <c r="G8073" s="265"/>
    </row>
    <row r="8074" spans="1:7" s="226" customFormat="1">
      <c r="A8074" s="240"/>
      <c r="B8074" s="265"/>
      <c r="C8074" s="240"/>
      <c r="D8074" s="240"/>
      <c r="E8074" s="241"/>
      <c r="F8074" s="265"/>
      <c r="G8074" s="265"/>
    </row>
    <row r="8075" spans="1:7" s="226" customFormat="1">
      <c r="A8075" s="240"/>
      <c r="B8075" s="265"/>
      <c r="C8075" s="240"/>
      <c r="D8075" s="240"/>
      <c r="E8075" s="241"/>
      <c r="F8075" s="265"/>
      <c r="G8075" s="265"/>
    </row>
    <row r="8076" spans="1:7" s="226" customFormat="1">
      <c r="A8076" s="240"/>
      <c r="B8076" s="265"/>
      <c r="C8076" s="240"/>
      <c r="D8076" s="240"/>
      <c r="E8076" s="241"/>
      <c r="F8076" s="265"/>
      <c r="G8076" s="265"/>
    </row>
    <row r="8077" spans="1:7" s="226" customFormat="1">
      <c r="A8077" s="240"/>
      <c r="B8077" s="265"/>
      <c r="C8077" s="240"/>
      <c r="D8077" s="240"/>
      <c r="E8077" s="241"/>
      <c r="F8077" s="265"/>
      <c r="G8077" s="265"/>
    </row>
    <row r="8078" spans="1:7" s="226" customFormat="1">
      <c r="A8078" s="240"/>
      <c r="B8078" s="265"/>
      <c r="C8078" s="240"/>
      <c r="D8078" s="240"/>
      <c r="E8078" s="241"/>
      <c r="F8078" s="265"/>
      <c r="G8078" s="265"/>
    </row>
    <row r="8079" spans="1:7" s="226" customFormat="1">
      <c r="A8079" s="240"/>
      <c r="B8079" s="265"/>
      <c r="C8079" s="240"/>
      <c r="D8079" s="240"/>
      <c r="E8079" s="241"/>
      <c r="F8079" s="265"/>
      <c r="G8079" s="265"/>
    </row>
    <row r="8080" spans="1:7" s="226" customFormat="1">
      <c r="A8080" s="240"/>
      <c r="B8080" s="265"/>
      <c r="C8080" s="240"/>
      <c r="D8080" s="240"/>
      <c r="E8080" s="241"/>
      <c r="F8080" s="265"/>
      <c r="G8080" s="265"/>
    </row>
    <row r="8081" spans="1:7" s="226" customFormat="1">
      <c r="A8081" s="240"/>
      <c r="B8081" s="265"/>
      <c r="C8081" s="240"/>
      <c r="D8081" s="240"/>
      <c r="E8081" s="241"/>
      <c r="F8081" s="265"/>
      <c r="G8081" s="265"/>
    </row>
    <row r="8082" spans="1:7" s="226" customFormat="1">
      <c r="A8082" s="240"/>
      <c r="B8082" s="265"/>
      <c r="C8082" s="240"/>
      <c r="D8082" s="240"/>
      <c r="E8082" s="241"/>
      <c r="F8082" s="265"/>
      <c r="G8082" s="265"/>
    </row>
    <row r="8083" spans="1:7" s="226" customFormat="1">
      <c r="A8083" s="240"/>
      <c r="B8083" s="265"/>
      <c r="C8083" s="240"/>
      <c r="D8083" s="240"/>
      <c r="E8083" s="241"/>
      <c r="F8083" s="265"/>
      <c r="G8083" s="265"/>
    </row>
    <row r="8084" spans="1:7" s="226" customFormat="1">
      <c r="A8084" s="240"/>
      <c r="B8084" s="265"/>
      <c r="C8084" s="240"/>
      <c r="D8084" s="240"/>
      <c r="E8084" s="241"/>
      <c r="F8084" s="265"/>
      <c r="G8084" s="265"/>
    </row>
    <row r="8085" spans="1:7" s="226" customFormat="1">
      <c r="A8085" s="240"/>
      <c r="B8085" s="265"/>
      <c r="C8085" s="240"/>
      <c r="D8085" s="240"/>
      <c r="E8085" s="241"/>
      <c r="F8085" s="265"/>
      <c r="G8085" s="265"/>
    </row>
    <row r="8086" spans="1:7" s="226" customFormat="1">
      <c r="A8086" s="240"/>
      <c r="B8086" s="265"/>
      <c r="C8086" s="240"/>
      <c r="D8086" s="240"/>
      <c r="E8086" s="241"/>
      <c r="F8086" s="265"/>
      <c r="G8086" s="265"/>
    </row>
    <row r="8087" spans="1:7" s="226" customFormat="1">
      <c r="A8087" s="240"/>
      <c r="B8087" s="265"/>
      <c r="C8087" s="240"/>
      <c r="D8087" s="240"/>
      <c r="E8087" s="241"/>
      <c r="F8087" s="265"/>
      <c r="G8087" s="265"/>
    </row>
    <row r="8088" spans="1:7" s="226" customFormat="1">
      <c r="A8088" s="240"/>
      <c r="B8088" s="265"/>
      <c r="C8088" s="240"/>
      <c r="D8088" s="240"/>
      <c r="E8088" s="241"/>
      <c r="F8088" s="265"/>
      <c r="G8088" s="265"/>
    </row>
    <row r="8089" spans="1:7" s="226" customFormat="1">
      <c r="A8089" s="240"/>
      <c r="B8089" s="265"/>
      <c r="C8089" s="240"/>
      <c r="D8089" s="240"/>
      <c r="E8089" s="241"/>
      <c r="F8089" s="265"/>
      <c r="G8089" s="265"/>
    </row>
    <row r="8090" spans="1:7" s="226" customFormat="1">
      <c r="A8090" s="240"/>
      <c r="B8090" s="265"/>
      <c r="C8090" s="240"/>
      <c r="D8090" s="240"/>
      <c r="E8090" s="241"/>
      <c r="F8090" s="265"/>
      <c r="G8090" s="265"/>
    </row>
    <row r="8091" spans="1:7" s="226" customFormat="1">
      <c r="A8091" s="240"/>
      <c r="B8091" s="265"/>
      <c r="C8091" s="240"/>
      <c r="D8091" s="240"/>
      <c r="E8091" s="241"/>
      <c r="F8091" s="265"/>
      <c r="G8091" s="265"/>
    </row>
    <row r="8092" spans="1:7" s="226" customFormat="1">
      <c r="A8092" s="240"/>
      <c r="B8092" s="265"/>
      <c r="C8092" s="240"/>
      <c r="D8092" s="240"/>
      <c r="E8092" s="241"/>
      <c r="F8092" s="265"/>
      <c r="G8092" s="265"/>
    </row>
    <row r="8093" spans="1:7" s="226" customFormat="1">
      <c r="A8093" s="240"/>
      <c r="B8093" s="265"/>
      <c r="C8093" s="240"/>
      <c r="D8093" s="240"/>
      <c r="E8093" s="241"/>
      <c r="F8093" s="265"/>
      <c r="G8093" s="265"/>
    </row>
    <row r="8094" spans="1:7" s="226" customFormat="1">
      <c r="A8094" s="240"/>
      <c r="B8094" s="265"/>
      <c r="C8094" s="240"/>
      <c r="D8094" s="240"/>
      <c r="E8094" s="241"/>
      <c r="F8094" s="265"/>
      <c r="G8094" s="265"/>
    </row>
    <row r="8095" spans="1:7" s="226" customFormat="1">
      <c r="A8095" s="240"/>
      <c r="B8095" s="265"/>
      <c r="C8095" s="240"/>
      <c r="D8095" s="240"/>
      <c r="E8095" s="241"/>
      <c r="F8095" s="265"/>
      <c r="G8095" s="265"/>
    </row>
    <row r="8096" spans="1:7" s="226" customFormat="1">
      <c r="A8096" s="240"/>
      <c r="B8096" s="265"/>
      <c r="C8096" s="240"/>
      <c r="D8096" s="240"/>
      <c r="E8096" s="241"/>
      <c r="F8096" s="265"/>
      <c r="G8096" s="265"/>
    </row>
    <row r="8097" spans="1:7" s="226" customFormat="1">
      <c r="A8097" s="240"/>
      <c r="B8097" s="265"/>
      <c r="C8097" s="240"/>
      <c r="D8097" s="240"/>
      <c r="E8097" s="241"/>
      <c r="F8097" s="265"/>
      <c r="G8097" s="265"/>
    </row>
    <row r="8098" spans="1:7" s="226" customFormat="1">
      <c r="A8098" s="240"/>
      <c r="B8098" s="265"/>
      <c r="C8098" s="240"/>
      <c r="D8098" s="240"/>
      <c r="E8098" s="241"/>
      <c r="F8098" s="265"/>
      <c r="G8098" s="265"/>
    </row>
    <row r="8099" spans="1:7" s="226" customFormat="1">
      <c r="A8099" s="240"/>
      <c r="B8099" s="265"/>
      <c r="C8099" s="240"/>
      <c r="D8099" s="240"/>
      <c r="E8099" s="241"/>
      <c r="F8099" s="265"/>
      <c r="G8099" s="265"/>
    </row>
    <row r="8100" spans="1:7" s="226" customFormat="1">
      <c r="A8100" s="240"/>
      <c r="B8100" s="265"/>
      <c r="C8100" s="240"/>
      <c r="D8100" s="240"/>
      <c r="E8100" s="241"/>
      <c r="F8100" s="265"/>
      <c r="G8100" s="265"/>
    </row>
    <row r="8101" spans="1:7" s="226" customFormat="1">
      <c r="A8101" s="240"/>
      <c r="B8101" s="265"/>
      <c r="C8101" s="240"/>
      <c r="D8101" s="240"/>
      <c r="E8101" s="241"/>
      <c r="F8101" s="265"/>
      <c r="G8101" s="265"/>
    </row>
    <row r="8102" spans="1:7" s="226" customFormat="1">
      <c r="A8102" s="240"/>
      <c r="B8102" s="265"/>
      <c r="C8102" s="240"/>
      <c r="D8102" s="240"/>
      <c r="E8102" s="241"/>
      <c r="F8102" s="265"/>
      <c r="G8102" s="265"/>
    </row>
    <row r="8103" spans="1:7" s="226" customFormat="1">
      <c r="A8103" s="240"/>
      <c r="B8103" s="265"/>
      <c r="C8103" s="240"/>
      <c r="D8103" s="240"/>
      <c r="E8103" s="241"/>
      <c r="F8103" s="265"/>
      <c r="G8103" s="265"/>
    </row>
    <row r="8104" spans="1:7" s="226" customFormat="1">
      <c r="A8104" s="240"/>
      <c r="B8104" s="265"/>
      <c r="C8104" s="240"/>
      <c r="D8104" s="240"/>
      <c r="E8104" s="241"/>
      <c r="F8104" s="265"/>
      <c r="G8104" s="265"/>
    </row>
    <row r="8105" spans="1:7" s="226" customFormat="1">
      <c r="A8105" s="240"/>
      <c r="B8105" s="265"/>
      <c r="C8105" s="240"/>
      <c r="D8105" s="240"/>
      <c r="E8105" s="241"/>
      <c r="F8105" s="265"/>
      <c r="G8105" s="265"/>
    </row>
    <row r="8106" spans="1:7" s="226" customFormat="1">
      <c r="A8106" s="240"/>
      <c r="B8106" s="265"/>
      <c r="C8106" s="240"/>
      <c r="D8106" s="240"/>
      <c r="E8106" s="241"/>
      <c r="F8106" s="265"/>
      <c r="G8106" s="265"/>
    </row>
    <row r="8107" spans="1:7" s="226" customFormat="1">
      <c r="A8107" s="240"/>
      <c r="B8107" s="265"/>
      <c r="C8107" s="240"/>
      <c r="D8107" s="240"/>
      <c r="E8107" s="241"/>
      <c r="F8107" s="265"/>
      <c r="G8107" s="265"/>
    </row>
    <row r="8108" spans="1:7" s="226" customFormat="1">
      <c r="A8108" s="240"/>
      <c r="B8108" s="265"/>
      <c r="C8108" s="240"/>
      <c r="D8108" s="240"/>
      <c r="E8108" s="241"/>
      <c r="F8108" s="265"/>
      <c r="G8108" s="265"/>
    </row>
    <row r="8109" spans="1:7" s="226" customFormat="1">
      <c r="A8109" s="240"/>
      <c r="B8109" s="265"/>
      <c r="C8109" s="240"/>
      <c r="D8109" s="240"/>
      <c r="E8109" s="241"/>
      <c r="F8109" s="265"/>
      <c r="G8109" s="265"/>
    </row>
    <row r="8110" spans="1:7" s="226" customFormat="1">
      <c r="A8110" s="240"/>
      <c r="B8110" s="265"/>
      <c r="C8110" s="240"/>
      <c r="D8110" s="240"/>
      <c r="E8110" s="241"/>
      <c r="F8110" s="265"/>
      <c r="G8110" s="265"/>
    </row>
    <row r="8111" spans="1:7" s="226" customFormat="1">
      <c r="A8111" s="240"/>
      <c r="B8111" s="265"/>
      <c r="C8111" s="240"/>
      <c r="D8111" s="240"/>
      <c r="E8111" s="241"/>
      <c r="F8111" s="265"/>
      <c r="G8111" s="265"/>
    </row>
    <row r="8112" spans="1:7" s="226" customFormat="1">
      <c r="A8112" s="240"/>
      <c r="B8112" s="265"/>
      <c r="C8112" s="240"/>
      <c r="D8112" s="240"/>
      <c r="E8112" s="241"/>
      <c r="F8112" s="265"/>
      <c r="G8112" s="265"/>
    </row>
    <row r="8113" spans="1:7" s="226" customFormat="1">
      <c r="A8113" s="240"/>
      <c r="B8113" s="265"/>
      <c r="C8113" s="240"/>
      <c r="D8113" s="240"/>
      <c r="E8113" s="241"/>
      <c r="F8113" s="265"/>
      <c r="G8113" s="265"/>
    </row>
    <row r="8114" spans="1:7" s="226" customFormat="1">
      <c r="A8114" s="240"/>
      <c r="B8114" s="265"/>
      <c r="C8114" s="240"/>
      <c r="D8114" s="240"/>
      <c r="E8114" s="241"/>
      <c r="F8114" s="265"/>
      <c r="G8114" s="265"/>
    </row>
    <row r="8115" spans="1:7" s="226" customFormat="1">
      <c r="A8115" s="240"/>
      <c r="B8115" s="265"/>
      <c r="C8115" s="240"/>
      <c r="D8115" s="240"/>
      <c r="E8115" s="241"/>
      <c r="F8115" s="265"/>
      <c r="G8115" s="265"/>
    </row>
    <row r="8116" spans="1:7" s="226" customFormat="1">
      <c r="A8116" s="240"/>
      <c r="B8116" s="265"/>
      <c r="C8116" s="240"/>
      <c r="D8116" s="240"/>
      <c r="E8116" s="241"/>
      <c r="F8116" s="265"/>
      <c r="G8116" s="265"/>
    </row>
    <row r="8117" spans="1:7" s="226" customFormat="1">
      <c r="A8117" s="240"/>
      <c r="B8117" s="265"/>
      <c r="C8117" s="240"/>
      <c r="D8117" s="240"/>
      <c r="E8117" s="241"/>
      <c r="F8117" s="265"/>
      <c r="G8117" s="265"/>
    </row>
    <row r="8118" spans="1:7" s="226" customFormat="1">
      <c r="A8118" s="240"/>
      <c r="B8118" s="265"/>
      <c r="C8118" s="240"/>
      <c r="D8118" s="240"/>
      <c r="E8118" s="241"/>
      <c r="F8118" s="265"/>
      <c r="G8118" s="265"/>
    </row>
    <row r="8119" spans="1:7" s="226" customFormat="1">
      <c r="A8119" s="240"/>
      <c r="B8119" s="265"/>
      <c r="C8119" s="240"/>
      <c r="D8119" s="240"/>
      <c r="E8119" s="241"/>
      <c r="F8119" s="265"/>
      <c r="G8119" s="265"/>
    </row>
    <row r="8120" spans="1:7" s="226" customFormat="1">
      <c r="A8120" s="240"/>
      <c r="B8120" s="265"/>
      <c r="C8120" s="240"/>
      <c r="D8120" s="240"/>
      <c r="E8120" s="241"/>
      <c r="F8120" s="265"/>
      <c r="G8120" s="265"/>
    </row>
    <row r="8121" spans="1:7" s="226" customFormat="1">
      <c r="A8121" s="240"/>
      <c r="B8121" s="265"/>
      <c r="C8121" s="240"/>
      <c r="D8121" s="240"/>
      <c r="E8121" s="241"/>
      <c r="F8121" s="265"/>
      <c r="G8121" s="265"/>
    </row>
    <row r="8122" spans="1:7" s="226" customFormat="1">
      <c r="A8122" s="240"/>
      <c r="B8122" s="265"/>
      <c r="C8122" s="240"/>
      <c r="D8122" s="240"/>
      <c r="E8122" s="241"/>
      <c r="F8122" s="265"/>
      <c r="G8122" s="265"/>
    </row>
    <row r="8123" spans="1:7" s="226" customFormat="1">
      <c r="A8123" s="240"/>
      <c r="B8123" s="265"/>
      <c r="C8123" s="240"/>
      <c r="D8123" s="240"/>
      <c r="E8123" s="241"/>
      <c r="F8123" s="265"/>
      <c r="G8123" s="265"/>
    </row>
    <row r="8124" spans="1:7" s="226" customFormat="1">
      <c r="A8124" s="240"/>
      <c r="B8124" s="265"/>
      <c r="C8124" s="240"/>
      <c r="D8124" s="240"/>
      <c r="E8124" s="241"/>
      <c r="F8124" s="265"/>
      <c r="G8124" s="265"/>
    </row>
    <row r="8125" spans="1:7" s="226" customFormat="1">
      <c r="A8125" s="240"/>
      <c r="B8125" s="265"/>
      <c r="C8125" s="240"/>
      <c r="D8125" s="240"/>
      <c r="E8125" s="241"/>
      <c r="F8125" s="265"/>
      <c r="G8125" s="265"/>
    </row>
    <row r="8126" spans="1:7" s="226" customFormat="1">
      <c r="A8126" s="240"/>
      <c r="B8126" s="265"/>
      <c r="C8126" s="240"/>
      <c r="D8126" s="240"/>
      <c r="E8126" s="241"/>
      <c r="F8126" s="265"/>
      <c r="G8126" s="265"/>
    </row>
    <row r="8127" spans="1:7" s="226" customFormat="1">
      <c r="A8127" s="240"/>
      <c r="B8127" s="265"/>
      <c r="C8127" s="240"/>
      <c r="D8127" s="240"/>
      <c r="E8127" s="241"/>
      <c r="F8127" s="265"/>
      <c r="G8127" s="265"/>
    </row>
    <row r="8128" spans="1:7" s="226" customFormat="1">
      <c r="A8128" s="240"/>
      <c r="B8128" s="265"/>
      <c r="C8128" s="240"/>
      <c r="D8128" s="240"/>
      <c r="E8128" s="241"/>
      <c r="F8128" s="265"/>
      <c r="G8128" s="265"/>
    </row>
    <row r="8129" spans="1:7" s="226" customFormat="1">
      <c r="A8129" s="240"/>
      <c r="B8129" s="265"/>
      <c r="C8129" s="240"/>
      <c r="D8129" s="240"/>
      <c r="E8129" s="241"/>
      <c r="F8129" s="265"/>
      <c r="G8129" s="265"/>
    </row>
    <row r="8130" spans="1:7" s="226" customFormat="1">
      <c r="A8130" s="240"/>
      <c r="B8130" s="265"/>
      <c r="C8130" s="240"/>
      <c r="D8130" s="240"/>
      <c r="E8130" s="241"/>
      <c r="F8130" s="265"/>
      <c r="G8130" s="265"/>
    </row>
    <row r="8131" spans="1:7" s="226" customFormat="1">
      <c r="A8131" s="240"/>
      <c r="B8131" s="265"/>
      <c r="C8131" s="240"/>
      <c r="D8131" s="240"/>
      <c r="E8131" s="241"/>
      <c r="F8131" s="265"/>
      <c r="G8131" s="265"/>
    </row>
    <row r="8132" spans="1:7" s="226" customFormat="1">
      <c r="A8132" s="240"/>
      <c r="B8132" s="265"/>
      <c r="C8132" s="240"/>
      <c r="D8132" s="240"/>
      <c r="E8132" s="241"/>
      <c r="F8132" s="265"/>
      <c r="G8132" s="265"/>
    </row>
    <row r="8133" spans="1:7" s="226" customFormat="1">
      <c r="A8133" s="240"/>
      <c r="B8133" s="265"/>
      <c r="C8133" s="240"/>
      <c r="D8133" s="240"/>
      <c r="E8133" s="241"/>
      <c r="F8133" s="265"/>
      <c r="G8133" s="265"/>
    </row>
    <row r="8134" spans="1:7" s="226" customFormat="1">
      <c r="A8134" s="240"/>
      <c r="B8134" s="265"/>
      <c r="C8134" s="240"/>
      <c r="D8134" s="240"/>
      <c r="E8134" s="241"/>
      <c r="F8134" s="265"/>
      <c r="G8134" s="265"/>
    </row>
    <row r="8135" spans="1:7" s="226" customFormat="1">
      <c r="A8135" s="240"/>
      <c r="B8135" s="265"/>
      <c r="C8135" s="240"/>
      <c r="D8135" s="240"/>
      <c r="E8135" s="241"/>
      <c r="F8135" s="265"/>
      <c r="G8135" s="265"/>
    </row>
    <row r="8136" spans="1:7" s="226" customFormat="1">
      <c r="A8136" s="240"/>
      <c r="B8136" s="265"/>
      <c r="C8136" s="240"/>
      <c r="D8136" s="240"/>
      <c r="E8136" s="241"/>
      <c r="F8136" s="265"/>
      <c r="G8136" s="265"/>
    </row>
    <row r="8137" spans="1:7" s="226" customFormat="1">
      <c r="A8137" s="240"/>
      <c r="B8137" s="265"/>
      <c r="C8137" s="240"/>
      <c r="D8137" s="240"/>
      <c r="E8137" s="241"/>
      <c r="F8137" s="265"/>
      <c r="G8137" s="265"/>
    </row>
    <row r="8138" spans="1:7" s="226" customFormat="1">
      <c r="A8138" s="240"/>
      <c r="B8138" s="265"/>
      <c r="C8138" s="240"/>
      <c r="D8138" s="240"/>
      <c r="E8138" s="241"/>
      <c r="F8138" s="265"/>
      <c r="G8138" s="265"/>
    </row>
    <row r="8139" spans="1:7" s="226" customFormat="1">
      <c r="A8139" s="240"/>
      <c r="B8139" s="265"/>
      <c r="C8139" s="240"/>
      <c r="D8139" s="240"/>
      <c r="E8139" s="241"/>
      <c r="F8139" s="265"/>
      <c r="G8139" s="265"/>
    </row>
    <row r="8140" spans="1:7" s="226" customFormat="1">
      <c r="A8140" s="240"/>
      <c r="B8140" s="265"/>
      <c r="C8140" s="240"/>
      <c r="D8140" s="240"/>
      <c r="E8140" s="241"/>
      <c r="F8140" s="265"/>
      <c r="G8140" s="265"/>
    </row>
    <row r="8141" spans="1:7" s="226" customFormat="1">
      <c r="A8141" s="240"/>
      <c r="B8141" s="265"/>
      <c r="C8141" s="240"/>
      <c r="D8141" s="240"/>
      <c r="E8141" s="241"/>
      <c r="F8141" s="265"/>
      <c r="G8141" s="265"/>
    </row>
    <row r="8142" spans="1:7" s="226" customFormat="1">
      <c r="A8142" s="240"/>
      <c r="B8142" s="265"/>
      <c r="C8142" s="240"/>
      <c r="D8142" s="240"/>
      <c r="E8142" s="241"/>
      <c r="F8142" s="265"/>
      <c r="G8142" s="265"/>
    </row>
    <row r="8143" spans="1:7" s="226" customFormat="1">
      <c r="A8143" s="240"/>
      <c r="B8143" s="265"/>
      <c r="C8143" s="240"/>
      <c r="D8143" s="240"/>
      <c r="E8143" s="241"/>
      <c r="F8143" s="265"/>
      <c r="G8143" s="265"/>
    </row>
    <row r="8144" spans="1:7" s="226" customFormat="1">
      <c r="A8144" s="240"/>
      <c r="B8144" s="265"/>
      <c r="C8144" s="240"/>
      <c r="D8144" s="240"/>
      <c r="E8144" s="241"/>
      <c r="F8144" s="265"/>
      <c r="G8144" s="265"/>
    </row>
    <row r="8145" spans="1:7" s="226" customFormat="1">
      <c r="A8145" s="240"/>
      <c r="B8145" s="265"/>
      <c r="C8145" s="240"/>
      <c r="D8145" s="240"/>
      <c r="E8145" s="241"/>
      <c r="F8145" s="265"/>
      <c r="G8145" s="265"/>
    </row>
    <row r="8146" spans="1:7" s="226" customFormat="1">
      <c r="A8146" s="240"/>
      <c r="B8146" s="265"/>
      <c r="C8146" s="240"/>
      <c r="D8146" s="240"/>
      <c r="E8146" s="241"/>
      <c r="F8146" s="265"/>
      <c r="G8146" s="265"/>
    </row>
    <row r="8147" spans="1:7" s="226" customFormat="1">
      <c r="A8147" s="240"/>
      <c r="B8147" s="265"/>
      <c r="C8147" s="240"/>
      <c r="D8147" s="240"/>
      <c r="E8147" s="241"/>
      <c r="F8147" s="265"/>
      <c r="G8147" s="265"/>
    </row>
    <row r="8148" spans="1:7" s="226" customFormat="1">
      <c r="A8148" s="240"/>
      <c r="B8148" s="265"/>
      <c r="C8148" s="240"/>
      <c r="D8148" s="240"/>
      <c r="E8148" s="241"/>
      <c r="F8148" s="265"/>
      <c r="G8148" s="265"/>
    </row>
    <row r="8149" spans="1:7" s="226" customFormat="1">
      <c r="A8149" s="240"/>
      <c r="B8149" s="265"/>
      <c r="C8149" s="240"/>
      <c r="D8149" s="240"/>
      <c r="E8149" s="241"/>
      <c r="F8149" s="265"/>
      <c r="G8149" s="265"/>
    </row>
    <row r="8150" spans="1:7" s="226" customFormat="1">
      <c r="A8150" s="240"/>
      <c r="B8150" s="265"/>
      <c r="C8150" s="240"/>
      <c r="D8150" s="240"/>
      <c r="E8150" s="241"/>
      <c r="F8150" s="265"/>
      <c r="G8150" s="265"/>
    </row>
    <row r="8151" spans="1:7" s="226" customFormat="1">
      <c r="A8151" s="240"/>
      <c r="B8151" s="265"/>
      <c r="C8151" s="240"/>
      <c r="D8151" s="240"/>
      <c r="E8151" s="241"/>
      <c r="F8151" s="265"/>
      <c r="G8151" s="265"/>
    </row>
    <row r="8152" spans="1:7" s="226" customFormat="1">
      <c r="A8152" s="240"/>
      <c r="B8152" s="265"/>
      <c r="C8152" s="240"/>
      <c r="D8152" s="240"/>
      <c r="E8152" s="241"/>
      <c r="F8152" s="265"/>
      <c r="G8152" s="265"/>
    </row>
    <row r="8153" spans="1:7" s="226" customFormat="1">
      <c r="A8153" s="240"/>
      <c r="B8153" s="265"/>
      <c r="C8153" s="240"/>
      <c r="D8153" s="240"/>
      <c r="E8153" s="241"/>
      <c r="F8153" s="265"/>
      <c r="G8153" s="265"/>
    </row>
    <row r="8154" spans="1:7" s="226" customFormat="1">
      <c r="A8154" s="240"/>
      <c r="B8154" s="265"/>
      <c r="C8154" s="240"/>
      <c r="D8154" s="240"/>
      <c r="E8154" s="241"/>
      <c r="F8154" s="265"/>
      <c r="G8154" s="265"/>
    </row>
    <row r="8155" spans="1:7" s="226" customFormat="1">
      <c r="A8155" s="240"/>
      <c r="B8155" s="265"/>
      <c r="C8155" s="240"/>
      <c r="D8155" s="240"/>
      <c r="E8155" s="241"/>
      <c r="F8155" s="265"/>
      <c r="G8155" s="265"/>
    </row>
    <row r="8156" spans="1:7" s="226" customFormat="1">
      <c r="A8156" s="240"/>
      <c r="B8156" s="265"/>
      <c r="C8156" s="240"/>
      <c r="D8156" s="240"/>
      <c r="E8156" s="241"/>
      <c r="F8156" s="265"/>
      <c r="G8156" s="265"/>
    </row>
    <row r="8157" spans="1:7" s="226" customFormat="1">
      <c r="A8157" s="240"/>
      <c r="B8157" s="265"/>
      <c r="C8157" s="240"/>
      <c r="D8157" s="240"/>
      <c r="E8157" s="241"/>
      <c r="F8157" s="265"/>
      <c r="G8157" s="265"/>
    </row>
    <row r="8158" spans="1:7" s="226" customFormat="1">
      <c r="A8158" s="240"/>
      <c r="B8158" s="265"/>
      <c r="C8158" s="240"/>
      <c r="D8158" s="240"/>
      <c r="E8158" s="241"/>
      <c r="F8158" s="265"/>
      <c r="G8158" s="265"/>
    </row>
    <row r="8159" spans="1:7" s="226" customFormat="1">
      <c r="A8159" s="240"/>
      <c r="B8159" s="265"/>
      <c r="C8159" s="240"/>
      <c r="D8159" s="240"/>
      <c r="E8159" s="241"/>
      <c r="F8159" s="265"/>
      <c r="G8159" s="265"/>
    </row>
    <row r="8160" spans="1:7" s="226" customFormat="1">
      <c r="A8160" s="240"/>
      <c r="B8160" s="265"/>
      <c r="C8160" s="240"/>
      <c r="D8160" s="240"/>
      <c r="E8160" s="241"/>
      <c r="F8160" s="265"/>
      <c r="G8160" s="265"/>
    </row>
    <row r="8161" spans="1:7" s="226" customFormat="1">
      <c r="A8161" s="240"/>
      <c r="B8161" s="265"/>
      <c r="C8161" s="240"/>
      <c r="D8161" s="240"/>
      <c r="E8161" s="241"/>
      <c r="F8161" s="265"/>
      <c r="G8161" s="265"/>
    </row>
    <row r="8162" spans="1:7" s="226" customFormat="1">
      <c r="A8162" s="240"/>
      <c r="B8162" s="265"/>
      <c r="C8162" s="240"/>
      <c r="D8162" s="240"/>
      <c r="E8162" s="241"/>
      <c r="F8162" s="265"/>
      <c r="G8162" s="265"/>
    </row>
    <row r="8163" spans="1:7" s="226" customFormat="1">
      <c r="A8163" s="240"/>
      <c r="B8163" s="265"/>
      <c r="C8163" s="240"/>
      <c r="D8163" s="240"/>
      <c r="E8163" s="241"/>
      <c r="F8163" s="265"/>
      <c r="G8163" s="265"/>
    </row>
    <row r="8164" spans="1:7" s="226" customFormat="1">
      <c r="A8164" s="240"/>
      <c r="B8164" s="265"/>
      <c r="C8164" s="240"/>
      <c r="D8164" s="240"/>
      <c r="E8164" s="241"/>
      <c r="F8164" s="265"/>
      <c r="G8164" s="265"/>
    </row>
    <row r="8165" spans="1:7" s="226" customFormat="1">
      <c r="A8165" s="240"/>
      <c r="B8165" s="265"/>
      <c r="C8165" s="240"/>
      <c r="D8165" s="240"/>
      <c r="E8165" s="241"/>
      <c r="F8165" s="265"/>
      <c r="G8165" s="265"/>
    </row>
    <row r="8166" spans="1:7" s="226" customFormat="1">
      <c r="A8166" s="240"/>
      <c r="B8166" s="265"/>
      <c r="C8166" s="240"/>
      <c r="D8166" s="240"/>
      <c r="E8166" s="241"/>
      <c r="F8166" s="265"/>
      <c r="G8166" s="265"/>
    </row>
    <row r="8167" spans="1:7" s="226" customFormat="1">
      <c r="A8167" s="240"/>
      <c r="B8167" s="265"/>
      <c r="C8167" s="240"/>
      <c r="D8167" s="240"/>
      <c r="E8167" s="241"/>
      <c r="F8167" s="265"/>
      <c r="G8167" s="265"/>
    </row>
    <row r="8168" spans="1:7" s="226" customFormat="1">
      <c r="A8168" s="240"/>
      <c r="B8168" s="265"/>
      <c r="C8168" s="240"/>
      <c r="D8168" s="240"/>
      <c r="E8168" s="241"/>
      <c r="F8168" s="265"/>
      <c r="G8168" s="265"/>
    </row>
    <row r="8169" spans="1:7" s="226" customFormat="1">
      <c r="A8169" s="240"/>
      <c r="B8169" s="265"/>
      <c r="C8169" s="240"/>
      <c r="D8169" s="240"/>
      <c r="E8169" s="241"/>
      <c r="F8169" s="265"/>
      <c r="G8169" s="265"/>
    </row>
    <row r="8170" spans="1:7" s="226" customFormat="1">
      <c r="A8170" s="240"/>
      <c r="B8170" s="265"/>
      <c r="C8170" s="240"/>
      <c r="D8170" s="240"/>
      <c r="E8170" s="241"/>
      <c r="F8170" s="265"/>
      <c r="G8170" s="265"/>
    </row>
    <row r="8171" spans="1:7" s="226" customFormat="1">
      <c r="A8171" s="240"/>
      <c r="B8171" s="265"/>
      <c r="C8171" s="240"/>
      <c r="D8171" s="240"/>
      <c r="E8171" s="241"/>
      <c r="F8171" s="265"/>
      <c r="G8171" s="265"/>
    </row>
    <row r="8172" spans="1:7" s="226" customFormat="1">
      <c r="A8172" s="240"/>
      <c r="B8172" s="265"/>
      <c r="C8172" s="240"/>
      <c r="D8172" s="240"/>
      <c r="E8172" s="241"/>
      <c r="F8172" s="265"/>
      <c r="G8172" s="265"/>
    </row>
    <row r="8173" spans="1:7" s="226" customFormat="1">
      <c r="A8173" s="240"/>
      <c r="B8173" s="265"/>
      <c r="C8173" s="240"/>
      <c r="D8173" s="240"/>
      <c r="E8173" s="241"/>
      <c r="F8173" s="265"/>
      <c r="G8173" s="265"/>
    </row>
    <row r="8174" spans="1:7" s="226" customFormat="1">
      <c r="A8174" s="240"/>
      <c r="B8174" s="265"/>
      <c r="C8174" s="240"/>
      <c r="D8174" s="240"/>
      <c r="E8174" s="241"/>
      <c r="F8174" s="265"/>
      <c r="G8174" s="265"/>
    </row>
    <row r="8175" spans="1:7" s="226" customFormat="1">
      <c r="A8175" s="240"/>
      <c r="B8175" s="265"/>
      <c r="C8175" s="240"/>
      <c r="D8175" s="240"/>
      <c r="E8175" s="241"/>
      <c r="F8175" s="265"/>
      <c r="G8175" s="265"/>
    </row>
    <row r="8176" spans="1:7" s="226" customFormat="1">
      <c r="A8176" s="240"/>
      <c r="B8176" s="265"/>
      <c r="C8176" s="240"/>
      <c r="D8176" s="240"/>
      <c r="E8176" s="241"/>
      <c r="F8176" s="265"/>
      <c r="G8176" s="265"/>
    </row>
    <row r="8177" spans="1:7" s="226" customFormat="1">
      <c r="A8177" s="240"/>
      <c r="B8177" s="265"/>
      <c r="C8177" s="240"/>
      <c r="D8177" s="240"/>
      <c r="E8177" s="241"/>
      <c r="F8177" s="265"/>
      <c r="G8177" s="265"/>
    </row>
    <row r="8178" spans="1:7" s="226" customFormat="1">
      <c r="A8178" s="240"/>
      <c r="B8178" s="265"/>
      <c r="C8178" s="240"/>
      <c r="D8178" s="240"/>
      <c r="E8178" s="241"/>
      <c r="F8178" s="265"/>
      <c r="G8178" s="265"/>
    </row>
    <row r="8179" spans="1:7" s="226" customFormat="1">
      <c r="A8179" s="240"/>
      <c r="B8179" s="265"/>
      <c r="C8179" s="240"/>
      <c r="D8179" s="240"/>
      <c r="E8179" s="241"/>
      <c r="F8179" s="265"/>
      <c r="G8179" s="265"/>
    </row>
    <row r="8180" spans="1:7" s="226" customFormat="1">
      <c r="A8180" s="240"/>
      <c r="B8180" s="265"/>
      <c r="C8180" s="240"/>
      <c r="D8180" s="240"/>
      <c r="E8180" s="241"/>
      <c r="F8180" s="265"/>
      <c r="G8180" s="265"/>
    </row>
    <row r="8181" spans="1:7" s="226" customFormat="1">
      <c r="A8181" s="240"/>
      <c r="B8181" s="265"/>
      <c r="C8181" s="240"/>
      <c r="D8181" s="240"/>
      <c r="E8181" s="241"/>
      <c r="F8181" s="265"/>
      <c r="G8181" s="265"/>
    </row>
    <row r="8182" spans="1:7" s="226" customFormat="1">
      <c r="A8182" s="240"/>
      <c r="B8182" s="265"/>
      <c r="C8182" s="240"/>
      <c r="D8182" s="240"/>
      <c r="E8182" s="241"/>
      <c r="F8182" s="265"/>
      <c r="G8182" s="265"/>
    </row>
    <row r="8183" spans="1:7" s="226" customFormat="1">
      <c r="A8183" s="240"/>
      <c r="B8183" s="265"/>
      <c r="C8183" s="240"/>
      <c r="D8183" s="240"/>
      <c r="E8183" s="241"/>
      <c r="F8183" s="265"/>
      <c r="G8183" s="265"/>
    </row>
    <row r="8184" spans="1:7" s="226" customFormat="1">
      <c r="A8184" s="240"/>
      <c r="B8184" s="265"/>
      <c r="C8184" s="240"/>
      <c r="D8184" s="240"/>
      <c r="E8184" s="241"/>
      <c r="F8184" s="265"/>
      <c r="G8184" s="265"/>
    </row>
    <row r="8185" spans="1:7" s="226" customFormat="1">
      <c r="A8185" s="240"/>
      <c r="B8185" s="265"/>
      <c r="C8185" s="240"/>
      <c r="D8185" s="240"/>
      <c r="E8185" s="241"/>
      <c r="F8185" s="265"/>
      <c r="G8185" s="265"/>
    </row>
    <row r="8186" spans="1:7" s="226" customFormat="1">
      <c r="A8186" s="240"/>
      <c r="B8186" s="265"/>
      <c r="C8186" s="240"/>
      <c r="D8186" s="240"/>
      <c r="E8186" s="241"/>
      <c r="F8186" s="265"/>
      <c r="G8186" s="265"/>
    </row>
    <row r="8187" spans="1:7" s="226" customFormat="1">
      <c r="A8187" s="240"/>
      <c r="B8187" s="265"/>
      <c r="C8187" s="240"/>
      <c r="D8187" s="240"/>
      <c r="E8187" s="241"/>
      <c r="F8187" s="265"/>
      <c r="G8187" s="265"/>
    </row>
    <row r="8188" spans="1:7" s="226" customFormat="1">
      <c r="A8188" s="240"/>
      <c r="B8188" s="265"/>
      <c r="C8188" s="240"/>
      <c r="D8188" s="240"/>
      <c r="E8188" s="241"/>
      <c r="F8188" s="265"/>
      <c r="G8188" s="265"/>
    </row>
    <row r="8189" spans="1:7" s="226" customFormat="1">
      <c r="A8189" s="240"/>
      <c r="B8189" s="265"/>
      <c r="C8189" s="240"/>
      <c r="D8189" s="240"/>
      <c r="E8189" s="241"/>
      <c r="F8189" s="265"/>
      <c r="G8189" s="265"/>
    </row>
    <row r="8190" spans="1:7" s="226" customFormat="1">
      <c r="A8190" s="240"/>
      <c r="B8190" s="265"/>
      <c r="C8190" s="240"/>
      <c r="D8190" s="240"/>
      <c r="E8190" s="241"/>
      <c r="F8190" s="265"/>
      <c r="G8190" s="265"/>
    </row>
    <row r="8191" spans="1:7" s="226" customFormat="1">
      <c r="A8191" s="240"/>
      <c r="B8191" s="265"/>
      <c r="C8191" s="240"/>
      <c r="D8191" s="240"/>
      <c r="E8191" s="241"/>
      <c r="F8191" s="265"/>
      <c r="G8191" s="265"/>
    </row>
    <row r="8192" spans="1:7" s="226" customFormat="1">
      <c r="A8192" s="240"/>
      <c r="B8192" s="265"/>
      <c r="C8192" s="240"/>
      <c r="D8192" s="240"/>
      <c r="E8192" s="241"/>
      <c r="F8192" s="265"/>
      <c r="G8192" s="265"/>
    </row>
    <row r="8193" spans="1:7" s="226" customFormat="1">
      <c r="A8193" s="240"/>
      <c r="B8193" s="265"/>
      <c r="C8193" s="240"/>
      <c r="D8193" s="240"/>
      <c r="E8193" s="241"/>
      <c r="F8193" s="265"/>
      <c r="G8193" s="265"/>
    </row>
    <row r="8194" spans="1:7" s="226" customFormat="1">
      <c r="A8194" s="240"/>
      <c r="B8194" s="265"/>
      <c r="C8194" s="240"/>
      <c r="D8194" s="240"/>
      <c r="E8194" s="241"/>
      <c r="F8194" s="265"/>
      <c r="G8194" s="265"/>
    </row>
    <row r="8195" spans="1:7" s="226" customFormat="1">
      <c r="A8195" s="240"/>
      <c r="B8195" s="265"/>
      <c r="C8195" s="240"/>
      <c r="D8195" s="240"/>
      <c r="E8195" s="241"/>
      <c r="F8195" s="265"/>
      <c r="G8195" s="265"/>
    </row>
    <row r="8196" spans="1:7" s="226" customFormat="1">
      <c r="A8196" s="240"/>
      <c r="B8196" s="265"/>
      <c r="C8196" s="240"/>
      <c r="D8196" s="240"/>
      <c r="E8196" s="241"/>
      <c r="F8196" s="265"/>
      <c r="G8196" s="265"/>
    </row>
    <row r="8197" spans="1:7" s="226" customFormat="1">
      <c r="A8197" s="240"/>
      <c r="B8197" s="265"/>
      <c r="C8197" s="240"/>
      <c r="D8197" s="240"/>
      <c r="E8197" s="241"/>
      <c r="F8197" s="265"/>
      <c r="G8197" s="265"/>
    </row>
    <row r="8198" spans="1:7" s="226" customFormat="1">
      <c r="A8198" s="240"/>
      <c r="B8198" s="265"/>
      <c r="C8198" s="240"/>
      <c r="D8198" s="240"/>
      <c r="E8198" s="241"/>
      <c r="F8198" s="265"/>
      <c r="G8198" s="265"/>
    </row>
    <row r="8199" spans="1:7" s="226" customFormat="1">
      <c r="A8199" s="240"/>
      <c r="B8199" s="265"/>
      <c r="C8199" s="240"/>
      <c r="D8199" s="240"/>
      <c r="E8199" s="241"/>
      <c r="F8199" s="265"/>
      <c r="G8199" s="265"/>
    </row>
    <row r="8200" spans="1:7" s="226" customFormat="1">
      <c r="A8200" s="240"/>
      <c r="B8200" s="265"/>
      <c r="C8200" s="240"/>
      <c r="D8200" s="240"/>
      <c r="E8200" s="241"/>
      <c r="F8200" s="265"/>
      <c r="G8200" s="265"/>
    </row>
    <row r="8201" spans="1:7" s="226" customFormat="1">
      <c r="A8201" s="240"/>
      <c r="B8201" s="265"/>
      <c r="C8201" s="240"/>
      <c r="D8201" s="240"/>
      <c r="E8201" s="241"/>
      <c r="F8201" s="265"/>
      <c r="G8201" s="265"/>
    </row>
    <row r="8202" spans="1:7" s="226" customFormat="1">
      <c r="A8202" s="240"/>
      <c r="B8202" s="265"/>
      <c r="C8202" s="240"/>
      <c r="D8202" s="240"/>
      <c r="E8202" s="241"/>
      <c r="F8202" s="265"/>
      <c r="G8202" s="265"/>
    </row>
    <row r="8203" spans="1:7" s="226" customFormat="1">
      <c r="A8203" s="240"/>
      <c r="B8203" s="265"/>
      <c r="C8203" s="240"/>
      <c r="D8203" s="240"/>
      <c r="E8203" s="241"/>
      <c r="F8203" s="265"/>
      <c r="G8203" s="265"/>
    </row>
    <row r="8204" spans="1:7" s="226" customFormat="1">
      <c r="A8204" s="240"/>
      <c r="B8204" s="265"/>
      <c r="C8204" s="240"/>
      <c r="D8204" s="240"/>
      <c r="E8204" s="241"/>
      <c r="F8204" s="265"/>
      <c r="G8204" s="265"/>
    </row>
    <row r="8205" spans="1:7" s="226" customFormat="1">
      <c r="A8205" s="240"/>
      <c r="B8205" s="265"/>
      <c r="C8205" s="240"/>
      <c r="D8205" s="240"/>
      <c r="E8205" s="241"/>
      <c r="F8205" s="265"/>
      <c r="G8205" s="265"/>
    </row>
    <row r="8206" spans="1:7" s="226" customFormat="1">
      <c r="A8206" s="240"/>
      <c r="B8206" s="265"/>
      <c r="C8206" s="240"/>
      <c r="D8206" s="240"/>
      <c r="E8206" s="241"/>
      <c r="F8206" s="265"/>
      <c r="G8206" s="265"/>
    </row>
    <row r="8207" spans="1:7" s="226" customFormat="1">
      <c r="A8207" s="240"/>
      <c r="B8207" s="265"/>
      <c r="C8207" s="240"/>
      <c r="D8207" s="240"/>
      <c r="E8207" s="241"/>
      <c r="F8207" s="265"/>
      <c r="G8207" s="265"/>
    </row>
    <row r="8208" spans="1:7" s="226" customFormat="1" ht="15" customHeight="1">
      <c r="A8208" s="240"/>
      <c r="B8208" s="265"/>
      <c r="C8208" s="240"/>
      <c r="D8208" s="240"/>
      <c r="E8208" s="241"/>
      <c r="F8208" s="265"/>
      <c r="G8208" s="265"/>
    </row>
    <row r="8209" spans="1:7" s="226" customFormat="1" ht="15" customHeight="1">
      <c r="A8209" s="240"/>
      <c r="B8209" s="265"/>
      <c r="C8209" s="240"/>
      <c r="D8209" s="240"/>
      <c r="E8209" s="241"/>
      <c r="F8209" s="265"/>
      <c r="G8209" s="265"/>
    </row>
    <row r="8210" spans="1:7" s="226" customFormat="1">
      <c r="A8210" s="240"/>
      <c r="B8210" s="265"/>
      <c r="C8210" s="240"/>
      <c r="D8210" s="240"/>
      <c r="E8210" s="241"/>
      <c r="F8210" s="265"/>
      <c r="G8210" s="265"/>
    </row>
    <row r="8211" spans="1:7" s="226" customFormat="1">
      <c r="A8211" s="240"/>
      <c r="B8211" s="265"/>
      <c r="C8211" s="240"/>
      <c r="D8211" s="240"/>
      <c r="E8211" s="241"/>
      <c r="F8211" s="265"/>
      <c r="G8211" s="265"/>
    </row>
    <row r="8212" spans="1:7" s="226" customFormat="1">
      <c r="A8212" s="240"/>
      <c r="B8212" s="265"/>
      <c r="C8212" s="240"/>
      <c r="D8212" s="240"/>
      <c r="E8212" s="241"/>
      <c r="F8212" s="265"/>
      <c r="G8212" s="265"/>
    </row>
    <row r="8213" spans="1:7" s="226" customFormat="1">
      <c r="A8213" s="240"/>
      <c r="B8213" s="265"/>
      <c r="C8213" s="240"/>
      <c r="D8213" s="240"/>
      <c r="E8213" s="241"/>
      <c r="F8213" s="265"/>
      <c r="G8213" s="265"/>
    </row>
    <row r="8214" spans="1:7" s="226" customFormat="1">
      <c r="A8214" s="240"/>
      <c r="B8214" s="265"/>
      <c r="C8214" s="240"/>
      <c r="D8214" s="240"/>
      <c r="E8214" s="241"/>
      <c r="F8214" s="265"/>
      <c r="G8214" s="265"/>
    </row>
    <row r="8215" spans="1:7" s="226" customFormat="1">
      <c r="A8215" s="240"/>
      <c r="B8215" s="265"/>
      <c r="C8215" s="240"/>
      <c r="D8215" s="240"/>
      <c r="E8215" s="241"/>
      <c r="F8215" s="265"/>
      <c r="G8215" s="265"/>
    </row>
    <row r="8216" spans="1:7" s="226" customFormat="1">
      <c r="A8216" s="240"/>
      <c r="B8216" s="265"/>
      <c r="C8216" s="240"/>
      <c r="D8216" s="240"/>
      <c r="E8216" s="241"/>
      <c r="F8216" s="265"/>
      <c r="G8216" s="265"/>
    </row>
    <row r="8217" spans="1:7" s="226" customFormat="1">
      <c r="A8217" s="240"/>
      <c r="B8217" s="265"/>
      <c r="C8217" s="240"/>
      <c r="D8217" s="240"/>
      <c r="E8217" s="241"/>
      <c r="F8217" s="265"/>
      <c r="G8217" s="265"/>
    </row>
    <row r="8218" spans="1:7" s="226" customFormat="1">
      <c r="A8218" s="240"/>
      <c r="B8218" s="265"/>
      <c r="C8218" s="240"/>
      <c r="D8218" s="240"/>
      <c r="E8218" s="241"/>
      <c r="F8218" s="265"/>
      <c r="G8218" s="265"/>
    </row>
    <row r="8219" spans="1:7" s="226" customFormat="1">
      <c r="A8219" s="240"/>
      <c r="B8219" s="265"/>
      <c r="C8219" s="240"/>
      <c r="D8219" s="240"/>
      <c r="E8219" s="241"/>
      <c r="F8219" s="265"/>
      <c r="G8219" s="265"/>
    </row>
    <row r="8220" spans="1:7" s="226" customFormat="1">
      <c r="A8220" s="240"/>
      <c r="B8220" s="265"/>
      <c r="C8220" s="240"/>
      <c r="D8220" s="240"/>
      <c r="E8220" s="241"/>
      <c r="F8220" s="265"/>
      <c r="G8220" s="265"/>
    </row>
    <row r="8221" spans="1:7" s="226" customFormat="1">
      <c r="A8221" s="240"/>
      <c r="B8221" s="265"/>
      <c r="C8221" s="240"/>
      <c r="D8221" s="240"/>
      <c r="E8221" s="241"/>
      <c r="F8221" s="265"/>
      <c r="G8221" s="265"/>
    </row>
    <row r="8222" spans="1:7" s="226" customFormat="1">
      <c r="A8222" s="240"/>
      <c r="B8222" s="265"/>
      <c r="C8222" s="240"/>
      <c r="D8222" s="240"/>
      <c r="E8222" s="241"/>
      <c r="F8222" s="265"/>
      <c r="G8222" s="265"/>
    </row>
    <row r="8223" spans="1:7" s="226" customFormat="1">
      <c r="A8223" s="240"/>
      <c r="B8223" s="265"/>
      <c r="C8223" s="240"/>
      <c r="D8223" s="240"/>
      <c r="E8223" s="241"/>
      <c r="F8223" s="265"/>
      <c r="G8223" s="265"/>
    </row>
    <row r="8224" spans="1:7" s="226" customFormat="1">
      <c r="A8224" s="240"/>
      <c r="B8224" s="265"/>
      <c r="C8224" s="240"/>
      <c r="D8224" s="240"/>
      <c r="E8224" s="241"/>
      <c r="F8224" s="265"/>
      <c r="G8224" s="265"/>
    </row>
    <row r="8225" spans="1:7" s="226" customFormat="1">
      <c r="A8225" s="240"/>
      <c r="B8225" s="265"/>
      <c r="C8225" s="240"/>
      <c r="D8225" s="240"/>
      <c r="E8225" s="241"/>
      <c r="F8225" s="265"/>
      <c r="G8225" s="265"/>
    </row>
    <row r="8226" spans="1:7" s="226" customFormat="1">
      <c r="A8226" s="240"/>
      <c r="B8226" s="265"/>
      <c r="C8226" s="240"/>
      <c r="D8226" s="240"/>
      <c r="E8226" s="241"/>
      <c r="F8226" s="265"/>
      <c r="G8226" s="265"/>
    </row>
    <row r="8227" spans="1:7" s="226" customFormat="1">
      <c r="A8227" s="240"/>
      <c r="B8227" s="265"/>
      <c r="C8227" s="240"/>
      <c r="D8227" s="240"/>
      <c r="E8227" s="241"/>
      <c r="F8227" s="265"/>
      <c r="G8227" s="265"/>
    </row>
    <row r="8228" spans="1:7" s="226" customFormat="1">
      <c r="A8228" s="240"/>
      <c r="B8228" s="265"/>
      <c r="C8228" s="240"/>
      <c r="D8228" s="240"/>
      <c r="E8228" s="241"/>
      <c r="F8228" s="265"/>
      <c r="G8228" s="265"/>
    </row>
    <row r="8229" spans="1:7" s="226" customFormat="1">
      <c r="A8229" s="240"/>
      <c r="B8229" s="265"/>
      <c r="C8229" s="240"/>
      <c r="D8229" s="240"/>
      <c r="E8229" s="241"/>
      <c r="F8229" s="265"/>
      <c r="G8229" s="265"/>
    </row>
    <row r="8230" spans="1:7" s="226" customFormat="1">
      <c r="A8230" s="240"/>
      <c r="B8230" s="265"/>
      <c r="C8230" s="240"/>
      <c r="D8230" s="240"/>
      <c r="E8230" s="241"/>
      <c r="F8230" s="265"/>
      <c r="G8230" s="265"/>
    </row>
    <row r="8231" spans="1:7" s="226" customFormat="1">
      <c r="A8231" s="240"/>
      <c r="B8231" s="265"/>
      <c r="C8231" s="240"/>
      <c r="D8231" s="240"/>
      <c r="E8231" s="241"/>
      <c r="F8231" s="265"/>
      <c r="G8231" s="265"/>
    </row>
    <row r="8232" spans="1:7" s="226" customFormat="1">
      <c r="A8232" s="240"/>
      <c r="B8232" s="265"/>
      <c r="C8232" s="240"/>
      <c r="D8232" s="240"/>
      <c r="E8232" s="241"/>
      <c r="F8232" s="265"/>
      <c r="G8232" s="265"/>
    </row>
    <row r="8233" spans="1:7" s="226" customFormat="1">
      <c r="A8233" s="240"/>
      <c r="B8233" s="265"/>
      <c r="C8233" s="240"/>
      <c r="D8233" s="240"/>
      <c r="E8233" s="241"/>
      <c r="F8233" s="265"/>
      <c r="G8233" s="265"/>
    </row>
    <row r="8234" spans="1:7" s="226" customFormat="1">
      <c r="A8234" s="240"/>
      <c r="B8234" s="265"/>
      <c r="C8234" s="240"/>
      <c r="D8234" s="240"/>
      <c r="E8234" s="241"/>
      <c r="F8234" s="265"/>
      <c r="G8234" s="265"/>
    </row>
    <row r="8235" spans="1:7" s="226" customFormat="1">
      <c r="A8235" s="240"/>
      <c r="B8235" s="265"/>
      <c r="C8235" s="240"/>
      <c r="D8235" s="240"/>
      <c r="E8235" s="241"/>
      <c r="F8235" s="265"/>
      <c r="G8235" s="265"/>
    </row>
    <row r="8236" spans="1:7" s="226" customFormat="1">
      <c r="A8236" s="240"/>
      <c r="B8236" s="265"/>
      <c r="C8236" s="240"/>
      <c r="D8236" s="240"/>
      <c r="E8236" s="241"/>
      <c r="F8236" s="265"/>
      <c r="G8236" s="265"/>
    </row>
    <row r="8237" spans="1:7" s="226" customFormat="1">
      <c r="A8237" s="240"/>
      <c r="B8237" s="265"/>
      <c r="C8237" s="240"/>
      <c r="D8237" s="240"/>
      <c r="E8237" s="241"/>
      <c r="F8237" s="265"/>
      <c r="G8237" s="265"/>
    </row>
    <row r="8238" spans="1:7" s="226" customFormat="1">
      <c r="A8238" s="240"/>
      <c r="B8238" s="265"/>
      <c r="C8238" s="240"/>
      <c r="D8238" s="240"/>
      <c r="E8238" s="241"/>
      <c r="F8238" s="265"/>
      <c r="G8238" s="265"/>
    </row>
    <row r="8239" spans="1:7" s="226" customFormat="1">
      <c r="A8239" s="240"/>
      <c r="B8239" s="265"/>
      <c r="C8239" s="240"/>
      <c r="D8239" s="240"/>
      <c r="E8239" s="241"/>
      <c r="F8239" s="265"/>
      <c r="G8239" s="265"/>
    </row>
    <row r="8240" spans="1:7" s="226" customFormat="1">
      <c r="A8240" s="240"/>
      <c r="B8240" s="265"/>
      <c r="C8240" s="240"/>
      <c r="D8240" s="240"/>
      <c r="E8240" s="241"/>
      <c r="F8240" s="265"/>
      <c r="G8240" s="265"/>
    </row>
    <row r="8241" spans="1:7" s="226" customFormat="1">
      <c r="A8241" s="240"/>
      <c r="B8241" s="265"/>
      <c r="C8241" s="240"/>
      <c r="D8241" s="240"/>
      <c r="E8241" s="241"/>
      <c r="F8241" s="265"/>
      <c r="G8241" s="265"/>
    </row>
    <row r="8242" spans="1:7" s="226" customFormat="1">
      <c r="A8242" s="240"/>
      <c r="B8242" s="265"/>
      <c r="C8242" s="240"/>
      <c r="D8242" s="240"/>
      <c r="E8242" s="241"/>
      <c r="F8242" s="265"/>
      <c r="G8242" s="265"/>
    </row>
    <row r="8243" spans="1:7" s="226" customFormat="1">
      <c r="A8243" s="240"/>
      <c r="B8243" s="265"/>
      <c r="C8243" s="240"/>
      <c r="D8243" s="240"/>
      <c r="E8243" s="241"/>
      <c r="F8243" s="265"/>
      <c r="G8243" s="265"/>
    </row>
    <row r="8244" spans="1:7" s="226" customFormat="1">
      <c r="A8244" s="240"/>
      <c r="B8244" s="265"/>
      <c r="C8244" s="240"/>
      <c r="D8244" s="240"/>
      <c r="E8244" s="241"/>
      <c r="F8244" s="265"/>
      <c r="G8244" s="265"/>
    </row>
    <row r="8245" spans="1:7" s="226" customFormat="1">
      <c r="A8245" s="240"/>
      <c r="B8245" s="265"/>
      <c r="C8245" s="240"/>
      <c r="D8245" s="240"/>
      <c r="E8245" s="241"/>
      <c r="F8245" s="265"/>
      <c r="G8245" s="265"/>
    </row>
    <row r="8246" spans="1:7" s="226" customFormat="1">
      <c r="A8246" s="240"/>
      <c r="B8246" s="265"/>
      <c r="C8246" s="240"/>
      <c r="D8246" s="240"/>
      <c r="E8246" s="241"/>
      <c r="F8246" s="265"/>
      <c r="G8246" s="265"/>
    </row>
    <row r="8247" spans="1:7" s="226" customFormat="1">
      <c r="A8247" s="240"/>
      <c r="B8247" s="265"/>
      <c r="C8247" s="240"/>
      <c r="D8247" s="240"/>
      <c r="E8247" s="241"/>
      <c r="F8247" s="265"/>
      <c r="G8247" s="265"/>
    </row>
    <row r="8248" spans="1:7" s="226" customFormat="1">
      <c r="A8248" s="240"/>
      <c r="B8248" s="265"/>
      <c r="C8248" s="240"/>
      <c r="D8248" s="240"/>
      <c r="E8248" s="241"/>
      <c r="F8248" s="265"/>
      <c r="G8248" s="265"/>
    </row>
    <row r="8249" spans="1:7" s="226" customFormat="1">
      <c r="A8249" s="240"/>
      <c r="B8249" s="265"/>
      <c r="C8249" s="240"/>
      <c r="D8249" s="240"/>
      <c r="E8249" s="241"/>
      <c r="F8249" s="265"/>
      <c r="G8249" s="265"/>
    </row>
    <row r="8250" spans="1:7" s="226" customFormat="1">
      <c r="A8250" s="240"/>
      <c r="B8250" s="265"/>
      <c r="C8250" s="240"/>
      <c r="D8250" s="240"/>
      <c r="E8250" s="241"/>
      <c r="F8250" s="265"/>
      <c r="G8250" s="265"/>
    </row>
    <row r="8251" spans="1:7" s="226" customFormat="1">
      <c r="A8251" s="240"/>
      <c r="B8251" s="265"/>
      <c r="C8251" s="240"/>
      <c r="D8251" s="240"/>
      <c r="E8251" s="241"/>
      <c r="F8251" s="265"/>
      <c r="G8251" s="265"/>
    </row>
    <row r="8252" spans="1:7" s="226" customFormat="1">
      <c r="A8252" s="240"/>
      <c r="B8252" s="265"/>
      <c r="C8252" s="240"/>
      <c r="D8252" s="240"/>
      <c r="E8252" s="241"/>
      <c r="F8252" s="265"/>
      <c r="G8252" s="265"/>
    </row>
    <row r="8253" spans="1:7" s="226" customFormat="1">
      <c r="A8253" s="240"/>
      <c r="B8253" s="265"/>
      <c r="C8253" s="240"/>
      <c r="D8253" s="240"/>
      <c r="E8253" s="241"/>
      <c r="F8253" s="265"/>
      <c r="G8253" s="265"/>
    </row>
    <row r="8254" spans="1:7" s="226" customFormat="1">
      <c r="A8254" s="240"/>
      <c r="B8254" s="265"/>
      <c r="C8254" s="240"/>
      <c r="D8254" s="240"/>
      <c r="E8254" s="241"/>
      <c r="F8254" s="265"/>
      <c r="G8254" s="265"/>
    </row>
    <row r="8255" spans="1:7" s="226" customFormat="1">
      <c r="A8255" s="240"/>
      <c r="B8255" s="265"/>
      <c r="C8255" s="240"/>
      <c r="D8255" s="240"/>
      <c r="E8255" s="241"/>
      <c r="F8255" s="265"/>
      <c r="G8255" s="265"/>
    </row>
    <row r="8256" spans="1:7" s="226" customFormat="1">
      <c r="A8256" s="240"/>
      <c r="B8256" s="265"/>
      <c r="C8256" s="240"/>
      <c r="D8256" s="240"/>
      <c r="E8256" s="241"/>
      <c r="F8256" s="265"/>
      <c r="G8256" s="265"/>
    </row>
    <row r="8257" spans="1:7" s="226" customFormat="1">
      <c r="A8257" s="240"/>
      <c r="B8257" s="265"/>
      <c r="C8257" s="240"/>
      <c r="D8257" s="240"/>
      <c r="E8257" s="241"/>
      <c r="F8257" s="265"/>
      <c r="G8257" s="265"/>
    </row>
    <row r="8258" spans="1:7" s="226" customFormat="1">
      <c r="A8258" s="240"/>
      <c r="B8258" s="265"/>
      <c r="C8258" s="240"/>
      <c r="D8258" s="240"/>
      <c r="E8258" s="241"/>
      <c r="F8258" s="265"/>
      <c r="G8258" s="265"/>
    </row>
    <row r="8259" spans="1:7" s="226" customFormat="1">
      <c r="A8259" s="240"/>
      <c r="B8259" s="265"/>
      <c r="C8259" s="240"/>
      <c r="D8259" s="240"/>
      <c r="E8259" s="241"/>
      <c r="F8259" s="265"/>
      <c r="G8259" s="265"/>
    </row>
    <row r="8260" spans="1:7" s="226" customFormat="1">
      <c r="A8260" s="240"/>
      <c r="B8260" s="265"/>
      <c r="C8260" s="240"/>
      <c r="D8260" s="240"/>
      <c r="E8260" s="241"/>
      <c r="F8260" s="265"/>
      <c r="G8260" s="265"/>
    </row>
    <row r="8261" spans="1:7" s="226" customFormat="1">
      <c r="A8261" s="240"/>
      <c r="B8261" s="265"/>
      <c r="C8261" s="240"/>
      <c r="D8261" s="240"/>
      <c r="E8261" s="241"/>
      <c r="F8261" s="265"/>
      <c r="G8261" s="265"/>
    </row>
    <row r="8262" spans="1:7" s="226" customFormat="1">
      <c r="A8262" s="240"/>
      <c r="B8262" s="265"/>
      <c r="C8262" s="240"/>
      <c r="D8262" s="240"/>
      <c r="E8262" s="241"/>
      <c r="F8262" s="265"/>
      <c r="G8262" s="265"/>
    </row>
    <row r="8263" spans="1:7" s="226" customFormat="1">
      <c r="A8263" s="240"/>
      <c r="B8263" s="265"/>
      <c r="C8263" s="240"/>
      <c r="D8263" s="240"/>
      <c r="E8263" s="241"/>
      <c r="F8263" s="265"/>
      <c r="G8263" s="265"/>
    </row>
    <row r="8264" spans="1:7" s="226" customFormat="1">
      <c r="A8264" s="240"/>
      <c r="B8264" s="265"/>
      <c r="C8264" s="240"/>
      <c r="D8264" s="240"/>
      <c r="E8264" s="241"/>
      <c r="F8264" s="265"/>
      <c r="G8264" s="265"/>
    </row>
    <row r="8265" spans="1:7" s="226" customFormat="1">
      <c r="A8265" s="240"/>
      <c r="B8265" s="265"/>
      <c r="C8265" s="240"/>
      <c r="D8265" s="240"/>
      <c r="E8265" s="241"/>
      <c r="F8265" s="265"/>
      <c r="G8265" s="265"/>
    </row>
    <row r="8266" spans="1:7" s="226" customFormat="1">
      <c r="A8266" s="240"/>
      <c r="B8266" s="265"/>
      <c r="C8266" s="240"/>
      <c r="D8266" s="240"/>
      <c r="E8266" s="241"/>
      <c r="F8266" s="265"/>
      <c r="G8266" s="265"/>
    </row>
    <row r="8267" spans="1:7" s="226" customFormat="1">
      <c r="A8267" s="240"/>
      <c r="B8267" s="265"/>
      <c r="C8267" s="240"/>
      <c r="D8267" s="240"/>
      <c r="E8267" s="241"/>
      <c r="F8267" s="265"/>
      <c r="G8267" s="265"/>
    </row>
    <row r="8268" spans="1:7" s="226" customFormat="1">
      <c r="A8268" s="240"/>
      <c r="B8268" s="265"/>
      <c r="C8268" s="240"/>
      <c r="D8268" s="240"/>
      <c r="E8268" s="241"/>
      <c r="F8268" s="265"/>
      <c r="G8268" s="265"/>
    </row>
    <row r="8269" spans="1:7" s="226" customFormat="1">
      <c r="A8269" s="240"/>
      <c r="B8269" s="265"/>
      <c r="C8269" s="240"/>
      <c r="D8269" s="240"/>
      <c r="E8269" s="241"/>
      <c r="F8269" s="265"/>
      <c r="G8269" s="265"/>
    </row>
    <row r="8270" spans="1:7" s="226" customFormat="1">
      <c r="A8270" s="240"/>
      <c r="B8270" s="265"/>
      <c r="C8270" s="240"/>
      <c r="D8270" s="240"/>
      <c r="E8270" s="241"/>
      <c r="F8270" s="265"/>
      <c r="G8270" s="265"/>
    </row>
    <row r="8271" spans="1:7" s="226" customFormat="1">
      <c r="A8271" s="240"/>
      <c r="B8271" s="265"/>
      <c r="C8271" s="240"/>
      <c r="D8271" s="240"/>
      <c r="E8271" s="241"/>
      <c r="F8271" s="265"/>
      <c r="G8271" s="265"/>
    </row>
    <row r="8272" spans="1:7" s="226" customFormat="1">
      <c r="A8272" s="240"/>
      <c r="B8272" s="265"/>
      <c r="C8272" s="240"/>
      <c r="D8272" s="240"/>
      <c r="E8272" s="241"/>
      <c r="F8272" s="265"/>
      <c r="G8272" s="265"/>
    </row>
    <row r="8273" spans="1:7" s="226" customFormat="1">
      <c r="A8273" s="240"/>
      <c r="B8273" s="265"/>
      <c r="C8273" s="240"/>
      <c r="D8273" s="240"/>
      <c r="E8273" s="241"/>
      <c r="F8273" s="265"/>
      <c r="G8273" s="265"/>
    </row>
    <row r="8274" spans="1:7" s="226" customFormat="1">
      <c r="A8274" s="240"/>
      <c r="B8274" s="265"/>
      <c r="C8274" s="240"/>
      <c r="D8274" s="240"/>
      <c r="E8274" s="241"/>
      <c r="F8274" s="265"/>
      <c r="G8274" s="265"/>
    </row>
    <row r="8275" spans="1:7" s="226" customFormat="1">
      <c r="A8275" s="240"/>
      <c r="B8275" s="265"/>
      <c r="C8275" s="240"/>
      <c r="D8275" s="240"/>
      <c r="E8275" s="241"/>
      <c r="F8275" s="265"/>
      <c r="G8275" s="265"/>
    </row>
    <row r="8276" spans="1:7" s="226" customFormat="1">
      <c r="A8276" s="240"/>
      <c r="B8276" s="265"/>
      <c r="C8276" s="240"/>
      <c r="D8276" s="240"/>
      <c r="E8276" s="241"/>
      <c r="F8276" s="265"/>
      <c r="G8276" s="265"/>
    </row>
    <row r="8277" spans="1:7" s="226" customFormat="1">
      <c r="A8277" s="240"/>
      <c r="B8277" s="265"/>
      <c r="C8277" s="240"/>
      <c r="D8277" s="240"/>
      <c r="E8277" s="241"/>
      <c r="F8277" s="265"/>
      <c r="G8277" s="265"/>
    </row>
    <row r="8278" spans="1:7" s="226" customFormat="1">
      <c r="A8278" s="240"/>
      <c r="B8278" s="265"/>
      <c r="C8278" s="240"/>
      <c r="D8278" s="240"/>
      <c r="E8278" s="241"/>
      <c r="F8278" s="265"/>
      <c r="G8278" s="265"/>
    </row>
    <row r="8279" spans="1:7" s="226" customFormat="1">
      <c r="A8279" s="240"/>
      <c r="B8279" s="265"/>
      <c r="C8279" s="240"/>
      <c r="D8279" s="240"/>
      <c r="E8279" s="241"/>
      <c r="F8279" s="265"/>
      <c r="G8279" s="265"/>
    </row>
    <row r="8280" spans="1:7" s="226" customFormat="1">
      <c r="A8280" s="240"/>
      <c r="B8280" s="265"/>
      <c r="C8280" s="240"/>
      <c r="D8280" s="240"/>
      <c r="E8280" s="241"/>
      <c r="F8280" s="265"/>
      <c r="G8280" s="265"/>
    </row>
    <row r="8281" spans="1:7" s="226" customFormat="1">
      <c r="A8281" s="240"/>
      <c r="B8281" s="265"/>
      <c r="C8281" s="240"/>
      <c r="D8281" s="240"/>
      <c r="E8281" s="241"/>
      <c r="F8281" s="265"/>
      <c r="G8281" s="265"/>
    </row>
    <row r="8282" spans="1:7" s="226" customFormat="1">
      <c r="A8282" s="240"/>
      <c r="B8282" s="265"/>
      <c r="C8282" s="240"/>
      <c r="D8282" s="240"/>
      <c r="E8282" s="241"/>
      <c r="F8282" s="265"/>
      <c r="G8282" s="265"/>
    </row>
    <row r="8283" spans="1:7" s="226" customFormat="1">
      <c r="A8283" s="240"/>
      <c r="B8283" s="265"/>
      <c r="C8283" s="240"/>
      <c r="D8283" s="240"/>
      <c r="E8283" s="241"/>
      <c r="F8283" s="265"/>
      <c r="G8283" s="265"/>
    </row>
    <row r="8284" spans="1:7" s="226" customFormat="1">
      <c r="A8284" s="240"/>
      <c r="B8284" s="265"/>
      <c r="C8284" s="240"/>
      <c r="D8284" s="240"/>
      <c r="E8284" s="241"/>
      <c r="F8284" s="265"/>
      <c r="G8284" s="265"/>
    </row>
    <row r="8285" spans="1:7" s="226" customFormat="1">
      <c r="A8285" s="240"/>
      <c r="B8285" s="265"/>
      <c r="C8285" s="240"/>
      <c r="D8285" s="240"/>
      <c r="E8285" s="241"/>
      <c r="F8285" s="265"/>
      <c r="G8285" s="265"/>
    </row>
    <row r="8286" spans="1:7" s="226" customFormat="1">
      <c r="A8286" s="240"/>
      <c r="B8286" s="265"/>
      <c r="C8286" s="240"/>
      <c r="D8286" s="240"/>
      <c r="E8286" s="241"/>
      <c r="F8286" s="265"/>
      <c r="G8286" s="265"/>
    </row>
    <row r="8287" spans="1:7" s="226" customFormat="1">
      <c r="A8287" s="240"/>
      <c r="B8287" s="265"/>
      <c r="C8287" s="240"/>
      <c r="D8287" s="240"/>
      <c r="E8287" s="241"/>
      <c r="F8287" s="265"/>
      <c r="G8287" s="265"/>
    </row>
    <row r="8288" spans="1:7" s="226" customFormat="1">
      <c r="A8288" s="240"/>
      <c r="B8288" s="265"/>
      <c r="C8288" s="240"/>
      <c r="D8288" s="240"/>
      <c r="E8288" s="241"/>
      <c r="F8288" s="265"/>
      <c r="G8288" s="265"/>
    </row>
    <row r="8289" spans="1:7" s="226" customFormat="1">
      <c r="A8289" s="240"/>
      <c r="B8289" s="265"/>
      <c r="C8289" s="240"/>
      <c r="D8289" s="240"/>
      <c r="E8289" s="241"/>
      <c r="F8289" s="265"/>
      <c r="G8289" s="265"/>
    </row>
    <row r="8290" spans="1:7" s="226" customFormat="1">
      <c r="A8290" s="240"/>
      <c r="B8290" s="265"/>
      <c r="C8290" s="240"/>
      <c r="D8290" s="240"/>
      <c r="E8290" s="241"/>
      <c r="F8290" s="265"/>
      <c r="G8290" s="265"/>
    </row>
    <row r="8291" spans="1:7" s="226" customFormat="1">
      <c r="A8291" s="240"/>
      <c r="B8291" s="265"/>
      <c r="C8291" s="240"/>
      <c r="D8291" s="240"/>
      <c r="E8291" s="241"/>
      <c r="F8291" s="265"/>
      <c r="G8291" s="265"/>
    </row>
    <row r="8292" spans="1:7" s="226" customFormat="1">
      <c r="A8292" s="240"/>
      <c r="B8292" s="265"/>
      <c r="C8292" s="240"/>
      <c r="D8292" s="240"/>
      <c r="E8292" s="241"/>
      <c r="F8292" s="265"/>
      <c r="G8292" s="265"/>
    </row>
    <row r="8293" spans="1:7" s="226" customFormat="1">
      <c r="A8293" s="240"/>
      <c r="B8293" s="265"/>
      <c r="C8293" s="240"/>
      <c r="D8293" s="240"/>
      <c r="E8293" s="241"/>
      <c r="F8293" s="265"/>
      <c r="G8293" s="265"/>
    </row>
    <row r="8294" spans="1:7" s="226" customFormat="1">
      <c r="A8294" s="240"/>
      <c r="B8294" s="265"/>
      <c r="C8294" s="240"/>
      <c r="D8294" s="240"/>
      <c r="E8294" s="241"/>
      <c r="F8294" s="265"/>
      <c r="G8294" s="265"/>
    </row>
    <row r="8295" spans="1:7" s="226" customFormat="1">
      <c r="A8295" s="240"/>
      <c r="B8295" s="265"/>
      <c r="C8295" s="240"/>
      <c r="D8295" s="240"/>
      <c r="E8295" s="241"/>
      <c r="F8295" s="265"/>
      <c r="G8295" s="265"/>
    </row>
    <row r="8296" spans="1:7" s="226" customFormat="1">
      <c r="A8296" s="240"/>
      <c r="B8296" s="265"/>
      <c r="C8296" s="240"/>
      <c r="D8296" s="240"/>
      <c r="E8296" s="241"/>
      <c r="F8296" s="265"/>
      <c r="G8296" s="265"/>
    </row>
    <row r="8297" spans="1:7" s="226" customFormat="1">
      <c r="A8297" s="240"/>
      <c r="B8297" s="265"/>
      <c r="C8297" s="240"/>
      <c r="D8297" s="240"/>
      <c r="E8297" s="241"/>
      <c r="F8297" s="265"/>
      <c r="G8297" s="265"/>
    </row>
    <row r="8298" spans="1:7" s="226" customFormat="1">
      <c r="A8298" s="240"/>
      <c r="B8298" s="265"/>
      <c r="C8298" s="240"/>
      <c r="D8298" s="240"/>
      <c r="E8298" s="241"/>
      <c r="F8298" s="265"/>
      <c r="G8298" s="265"/>
    </row>
    <row r="8299" spans="1:7" s="226" customFormat="1">
      <c r="A8299" s="240"/>
      <c r="B8299" s="265"/>
      <c r="C8299" s="240"/>
      <c r="D8299" s="240"/>
      <c r="E8299" s="241"/>
      <c r="F8299" s="265"/>
      <c r="G8299" s="265"/>
    </row>
    <row r="8300" spans="1:7" s="226" customFormat="1">
      <c r="A8300" s="240"/>
      <c r="B8300" s="265"/>
      <c r="C8300" s="240"/>
      <c r="D8300" s="240"/>
      <c r="E8300" s="241"/>
      <c r="F8300" s="265"/>
      <c r="G8300" s="265"/>
    </row>
    <row r="8301" spans="1:7" s="226" customFormat="1">
      <c r="A8301" s="240"/>
      <c r="B8301" s="265"/>
      <c r="C8301" s="240"/>
      <c r="D8301" s="240"/>
      <c r="E8301" s="241"/>
      <c r="F8301" s="265"/>
      <c r="G8301" s="265"/>
    </row>
    <row r="8302" spans="1:7" s="226" customFormat="1">
      <c r="A8302" s="240"/>
      <c r="B8302" s="265"/>
      <c r="C8302" s="240"/>
      <c r="D8302" s="240"/>
      <c r="E8302" s="241"/>
      <c r="F8302" s="265"/>
      <c r="G8302" s="265"/>
    </row>
    <row r="8303" spans="1:7" s="226" customFormat="1">
      <c r="A8303" s="240"/>
      <c r="B8303" s="265"/>
      <c r="C8303" s="240"/>
      <c r="D8303" s="240"/>
      <c r="E8303" s="241"/>
      <c r="F8303" s="265"/>
      <c r="G8303" s="265"/>
    </row>
    <row r="8304" spans="1:7" s="226" customFormat="1">
      <c r="A8304" s="240"/>
      <c r="B8304" s="265"/>
      <c r="C8304" s="240"/>
      <c r="D8304" s="240"/>
      <c r="E8304" s="241"/>
      <c r="F8304" s="265"/>
      <c r="G8304" s="265"/>
    </row>
    <row r="8305" spans="1:7" s="226" customFormat="1">
      <c r="A8305" s="240"/>
      <c r="B8305" s="265"/>
      <c r="C8305" s="240"/>
      <c r="D8305" s="240"/>
      <c r="E8305" s="241"/>
      <c r="F8305" s="265"/>
      <c r="G8305" s="265"/>
    </row>
    <row r="8306" spans="1:7" s="226" customFormat="1">
      <c r="A8306" s="240"/>
      <c r="B8306" s="265"/>
      <c r="C8306" s="240"/>
      <c r="D8306" s="240"/>
      <c r="E8306" s="241"/>
      <c r="F8306" s="265"/>
      <c r="G8306" s="265"/>
    </row>
    <row r="8307" spans="1:7" s="226" customFormat="1">
      <c r="A8307" s="240"/>
      <c r="B8307" s="265"/>
      <c r="C8307" s="240"/>
      <c r="D8307" s="240"/>
      <c r="E8307" s="241"/>
      <c r="F8307" s="265"/>
      <c r="G8307" s="265"/>
    </row>
    <row r="8308" spans="1:7" s="226" customFormat="1">
      <c r="A8308" s="240"/>
      <c r="B8308" s="265"/>
      <c r="C8308" s="240"/>
      <c r="D8308" s="240"/>
      <c r="E8308" s="241"/>
      <c r="F8308" s="265"/>
      <c r="G8308" s="265"/>
    </row>
    <row r="8309" spans="1:7" s="226" customFormat="1">
      <c r="A8309" s="240"/>
      <c r="B8309" s="265"/>
      <c r="C8309" s="240"/>
      <c r="D8309" s="240"/>
      <c r="E8309" s="241"/>
      <c r="F8309" s="265"/>
      <c r="G8309" s="265"/>
    </row>
    <row r="8310" spans="1:7" s="226" customFormat="1">
      <c r="A8310" s="240"/>
      <c r="B8310" s="265"/>
      <c r="C8310" s="240"/>
      <c r="D8310" s="240"/>
      <c r="E8310" s="241"/>
      <c r="F8310" s="265"/>
      <c r="G8310" s="265"/>
    </row>
    <row r="8311" spans="1:7" s="226" customFormat="1">
      <c r="A8311" s="240"/>
      <c r="B8311" s="265"/>
      <c r="C8311" s="240"/>
      <c r="D8311" s="240"/>
      <c r="E8311" s="241"/>
      <c r="F8311" s="265"/>
      <c r="G8311" s="265"/>
    </row>
    <row r="8312" spans="1:7" s="226" customFormat="1">
      <c r="A8312" s="240"/>
      <c r="B8312" s="265"/>
      <c r="C8312" s="240"/>
      <c r="D8312" s="240"/>
      <c r="E8312" s="241"/>
      <c r="F8312" s="265"/>
      <c r="G8312" s="265"/>
    </row>
    <row r="8313" spans="1:7" s="226" customFormat="1">
      <c r="A8313" s="240"/>
      <c r="B8313" s="265"/>
      <c r="C8313" s="240"/>
      <c r="D8313" s="240"/>
      <c r="E8313" s="241"/>
      <c r="F8313" s="265"/>
      <c r="G8313" s="265"/>
    </row>
    <row r="8314" spans="1:7" s="226" customFormat="1">
      <c r="A8314" s="240"/>
      <c r="B8314" s="265"/>
      <c r="C8314" s="240"/>
      <c r="D8314" s="240"/>
      <c r="E8314" s="241"/>
      <c r="F8314" s="265"/>
      <c r="G8314" s="265"/>
    </row>
    <row r="8315" spans="1:7" s="226" customFormat="1">
      <c r="A8315" s="240"/>
      <c r="B8315" s="265"/>
      <c r="C8315" s="240"/>
      <c r="D8315" s="240"/>
      <c r="E8315" s="241"/>
      <c r="F8315" s="265"/>
      <c r="G8315" s="265"/>
    </row>
    <row r="8316" spans="1:7" s="226" customFormat="1">
      <c r="A8316" s="240"/>
      <c r="B8316" s="265"/>
      <c r="C8316" s="240"/>
      <c r="D8316" s="240"/>
      <c r="E8316" s="241"/>
      <c r="F8316" s="265"/>
      <c r="G8316" s="265"/>
    </row>
    <row r="8317" spans="1:7" s="226" customFormat="1">
      <c r="A8317" s="240"/>
      <c r="B8317" s="265"/>
      <c r="C8317" s="240"/>
      <c r="D8317" s="240"/>
      <c r="E8317" s="241"/>
      <c r="F8317" s="265"/>
      <c r="G8317" s="265"/>
    </row>
    <row r="8318" spans="1:7" s="226" customFormat="1">
      <c r="A8318" s="240"/>
      <c r="B8318" s="265"/>
      <c r="C8318" s="240"/>
      <c r="D8318" s="240"/>
      <c r="E8318" s="241"/>
      <c r="F8318" s="265"/>
      <c r="G8318" s="265"/>
    </row>
    <row r="8319" spans="1:7" s="226" customFormat="1">
      <c r="A8319" s="240"/>
      <c r="B8319" s="265"/>
      <c r="C8319" s="240"/>
      <c r="D8319" s="240"/>
      <c r="E8319" s="241"/>
      <c r="F8319" s="265"/>
      <c r="G8319" s="265"/>
    </row>
    <row r="8320" spans="1:7" s="226" customFormat="1">
      <c r="A8320" s="240"/>
      <c r="B8320" s="265"/>
      <c r="C8320" s="240"/>
      <c r="D8320" s="240"/>
      <c r="E8320" s="241"/>
      <c r="F8320" s="265"/>
      <c r="G8320" s="265"/>
    </row>
    <row r="8321" spans="1:7" s="226" customFormat="1">
      <c r="A8321" s="240"/>
      <c r="B8321" s="265"/>
      <c r="C8321" s="240"/>
      <c r="D8321" s="240"/>
      <c r="E8321" s="241"/>
      <c r="F8321" s="265"/>
      <c r="G8321" s="265"/>
    </row>
    <row r="8322" spans="1:7" s="226" customFormat="1">
      <c r="A8322" s="240"/>
      <c r="B8322" s="265"/>
      <c r="C8322" s="240"/>
      <c r="D8322" s="240"/>
      <c r="E8322" s="241"/>
      <c r="F8322" s="265"/>
      <c r="G8322" s="265"/>
    </row>
    <row r="8323" spans="1:7" s="226" customFormat="1">
      <c r="A8323" s="240"/>
      <c r="B8323" s="265"/>
      <c r="C8323" s="240"/>
      <c r="D8323" s="240"/>
      <c r="E8323" s="241"/>
      <c r="F8323" s="265"/>
      <c r="G8323" s="265"/>
    </row>
    <row r="8324" spans="1:7" s="226" customFormat="1">
      <c r="A8324" s="240"/>
      <c r="B8324" s="265"/>
      <c r="C8324" s="240"/>
      <c r="D8324" s="240"/>
      <c r="E8324" s="241"/>
      <c r="F8324" s="265"/>
      <c r="G8324" s="265"/>
    </row>
    <row r="8325" spans="1:7" s="226" customFormat="1">
      <c r="A8325" s="240"/>
      <c r="B8325" s="265"/>
      <c r="C8325" s="240"/>
      <c r="D8325" s="240"/>
      <c r="E8325" s="241"/>
      <c r="F8325" s="265"/>
      <c r="G8325" s="265"/>
    </row>
    <row r="8326" spans="1:7" s="226" customFormat="1">
      <c r="A8326" s="240"/>
      <c r="B8326" s="265"/>
      <c r="C8326" s="240"/>
      <c r="D8326" s="240"/>
      <c r="E8326" s="241"/>
      <c r="F8326" s="265"/>
      <c r="G8326" s="265"/>
    </row>
    <row r="8327" spans="1:7" s="226" customFormat="1">
      <c r="A8327" s="240"/>
      <c r="B8327" s="265"/>
      <c r="C8327" s="240"/>
      <c r="D8327" s="240"/>
      <c r="E8327" s="241"/>
      <c r="F8327" s="265"/>
      <c r="G8327" s="265"/>
    </row>
    <row r="8328" spans="1:7" s="226" customFormat="1">
      <c r="A8328" s="240"/>
      <c r="B8328" s="265"/>
      <c r="C8328" s="240"/>
      <c r="D8328" s="240"/>
      <c r="E8328" s="241"/>
      <c r="F8328" s="265"/>
      <c r="G8328" s="265"/>
    </row>
    <row r="8329" spans="1:7" s="226" customFormat="1">
      <c r="A8329" s="240"/>
      <c r="B8329" s="265"/>
      <c r="C8329" s="240"/>
      <c r="D8329" s="240"/>
      <c r="E8329" s="241"/>
      <c r="F8329" s="265"/>
      <c r="G8329" s="265"/>
    </row>
    <row r="8330" spans="1:7" s="226" customFormat="1">
      <c r="A8330" s="240"/>
      <c r="B8330" s="265"/>
      <c r="C8330" s="240"/>
      <c r="D8330" s="240"/>
      <c r="E8330" s="241"/>
      <c r="F8330" s="265"/>
      <c r="G8330" s="265"/>
    </row>
    <row r="8331" spans="1:7" s="226" customFormat="1">
      <c r="A8331" s="240"/>
      <c r="B8331" s="265"/>
      <c r="C8331" s="240"/>
      <c r="D8331" s="240"/>
      <c r="E8331" s="241"/>
      <c r="F8331" s="265"/>
      <c r="G8331" s="265"/>
    </row>
    <row r="8332" spans="1:7" s="226" customFormat="1">
      <c r="A8332" s="240"/>
      <c r="B8332" s="265"/>
      <c r="C8332" s="240"/>
      <c r="D8332" s="240"/>
      <c r="E8332" s="241"/>
      <c r="F8332" s="265"/>
      <c r="G8332" s="265"/>
    </row>
    <row r="8333" spans="1:7" s="226" customFormat="1">
      <c r="A8333" s="240"/>
      <c r="B8333" s="265"/>
      <c r="C8333" s="240"/>
      <c r="D8333" s="240"/>
      <c r="E8333" s="241"/>
      <c r="F8333" s="265"/>
      <c r="G8333" s="265"/>
    </row>
    <row r="8334" spans="1:7" s="226" customFormat="1">
      <c r="A8334" s="240"/>
      <c r="B8334" s="265"/>
      <c r="C8334" s="240"/>
      <c r="D8334" s="240"/>
      <c r="E8334" s="241"/>
      <c r="F8334" s="265"/>
      <c r="G8334" s="265"/>
    </row>
    <row r="8335" spans="1:7" s="226" customFormat="1">
      <c r="A8335" s="240"/>
      <c r="B8335" s="265"/>
      <c r="C8335" s="240"/>
      <c r="D8335" s="240"/>
      <c r="E8335" s="241"/>
      <c r="F8335" s="265"/>
      <c r="G8335" s="265"/>
    </row>
    <row r="8336" spans="1:7" s="226" customFormat="1">
      <c r="A8336" s="240"/>
      <c r="B8336" s="265"/>
      <c r="C8336" s="240"/>
      <c r="D8336" s="240"/>
      <c r="E8336" s="241"/>
      <c r="F8336" s="265"/>
      <c r="G8336" s="265"/>
    </row>
    <row r="8337" spans="1:7" s="226" customFormat="1">
      <c r="A8337" s="240"/>
      <c r="B8337" s="265"/>
      <c r="C8337" s="240"/>
      <c r="D8337" s="240"/>
      <c r="E8337" s="241"/>
      <c r="F8337" s="265"/>
      <c r="G8337" s="265"/>
    </row>
    <row r="8338" spans="1:7" s="226" customFormat="1">
      <c r="A8338" s="240"/>
      <c r="B8338" s="265"/>
      <c r="C8338" s="240"/>
      <c r="D8338" s="240"/>
      <c r="E8338" s="241"/>
      <c r="F8338" s="265"/>
      <c r="G8338" s="265"/>
    </row>
    <row r="8339" spans="1:7" s="226" customFormat="1">
      <c r="A8339" s="240"/>
      <c r="B8339" s="265"/>
      <c r="C8339" s="240"/>
      <c r="D8339" s="240"/>
      <c r="E8339" s="241"/>
      <c r="F8339" s="265"/>
      <c r="G8339" s="265"/>
    </row>
    <row r="8340" spans="1:7" s="226" customFormat="1">
      <c r="A8340" s="240"/>
      <c r="B8340" s="265"/>
      <c r="C8340" s="240"/>
      <c r="D8340" s="240"/>
      <c r="E8340" s="241"/>
      <c r="F8340" s="265"/>
      <c r="G8340" s="265"/>
    </row>
    <row r="8341" spans="1:7" s="226" customFormat="1">
      <c r="A8341" s="240"/>
      <c r="B8341" s="265"/>
      <c r="C8341" s="240"/>
      <c r="D8341" s="240"/>
      <c r="E8341" s="241"/>
      <c r="F8341" s="265"/>
      <c r="G8341" s="265"/>
    </row>
    <row r="8342" spans="1:7" s="226" customFormat="1">
      <c r="A8342" s="240"/>
      <c r="B8342" s="265"/>
      <c r="C8342" s="240"/>
      <c r="D8342" s="240"/>
      <c r="E8342" s="241"/>
      <c r="F8342" s="265"/>
      <c r="G8342" s="265"/>
    </row>
    <row r="8343" spans="1:7" s="226" customFormat="1">
      <c r="A8343" s="240"/>
      <c r="B8343" s="265"/>
      <c r="C8343" s="240"/>
      <c r="D8343" s="240"/>
      <c r="E8343" s="241"/>
      <c r="F8343" s="265"/>
      <c r="G8343" s="265"/>
    </row>
    <row r="8344" spans="1:7" s="226" customFormat="1">
      <c r="A8344" s="240"/>
      <c r="B8344" s="265"/>
      <c r="C8344" s="240"/>
      <c r="D8344" s="240"/>
      <c r="E8344" s="241"/>
      <c r="F8344" s="265"/>
      <c r="G8344" s="265"/>
    </row>
    <row r="8345" spans="1:7" s="226" customFormat="1">
      <c r="A8345" s="240"/>
      <c r="B8345" s="265"/>
      <c r="C8345" s="240"/>
      <c r="D8345" s="240"/>
      <c r="E8345" s="241"/>
      <c r="F8345" s="265"/>
      <c r="G8345" s="265"/>
    </row>
    <row r="8346" spans="1:7" s="226" customFormat="1">
      <c r="A8346" s="240"/>
      <c r="B8346" s="265"/>
      <c r="C8346" s="240"/>
      <c r="D8346" s="240"/>
      <c r="E8346" s="241"/>
      <c r="F8346" s="265"/>
      <c r="G8346" s="265"/>
    </row>
    <row r="8347" spans="1:7" s="226" customFormat="1">
      <c r="A8347" s="240"/>
      <c r="B8347" s="265"/>
      <c r="C8347" s="240"/>
      <c r="D8347" s="240"/>
      <c r="E8347" s="241"/>
      <c r="F8347" s="265"/>
      <c r="G8347" s="265"/>
    </row>
    <row r="8348" spans="1:7" s="226" customFormat="1">
      <c r="A8348" s="240"/>
      <c r="B8348" s="265"/>
      <c r="C8348" s="240"/>
      <c r="D8348" s="240"/>
      <c r="E8348" s="241"/>
      <c r="F8348" s="265"/>
      <c r="G8348" s="265"/>
    </row>
    <row r="8349" spans="1:7" s="226" customFormat="1">
      <c r="A8349" s="240"/>
      <c r="B8349" s="265"/>
      <c r="C8349" s="240"/>
      <c r="D8349" s="240"/>
      <c r="E8349" s="241"/>
      <c r="F8349" s="265"/>
      <c r="G8349" s="265"/>
    </row>
    <row r="8350" spans="1:7" s="226" customFormat="1">
      <c r="A8350" s="240"/>
      <c r="B8350" s="265"/>
      <c r="C8350" s="240"/>
      <c r="D8350" s="240"/>
      <c r="E8350" s="241"/>
      <c r="F8350" s="265"/>
      <c r="G8350" s="265"/>
    </row>
    <row r="8351" spans="1:7" s="226" customFormat="1">
      <c r="A8351" s="240"/>
      <c r="B8351" s="265"/>
      <c r="C8351" s="240"/>
      <c r="D8351" s="240"/>
      <c r="E8351" s="241"/>
      <c r="F8351" s="265"/>
      <c r="G8351" s="265"/>
    </row>
    <row r="8352" spans="1:7" s="226" customFormat="1">
      <c r="A8352" s="240"/>
      <c r="B8352" s="265"/>
      <c r="C8352" s="240"/>
      <c r="D8352" s="240"/>
      <c r="E8352" s="241"/>
      <c r="F8352" s="265"/>
      <c r="G8352" s="265"/>
    </row>
    <row r="8353" spans="1:7" s="226" customFormat="1">
      <c r="A8353" s="240"/>
      <c r="B8353" s="265"/>
      <c r="C8353" s="240"/>
      <c r="D8353" s="240"/>
      <c r="E8353" s="241"/>
      <c r="F8353" s="265"/>
      <c r="G8353" s="265"/>
    </row>
    <row r="8354" spans="1:7" s="226" customFormat="1">
      <c r="A8354" s="240"/>
      <c r="B8354" s="265"/>
      <c r="C8354" s="240"/>
      <c r="D8354" s="240"/>
      <c r="E8354" s="241"/>
      <c r="F8354" s="265"/>
      <c r="G8354" s="265"/>
    </row>
    <row r="8355" spans="1:7" s="226" customFormat="1">
      <c r="A8355" s="240"/>
      <c r="B8355" s="265"/>
      <c r="C8355" s="240"/>
      <c r="D8355" s="240"/>
      <c r="E8355" s="241"/>
      <c r="F8355" s="265"/>
      <c r="G8355" s="265"/>
    </row>
    <row r="8356" spans="1:7" s="226" customFormat="1">
      <c r="A8356" s="240"/>
      <c r="B8356" s="265"/>
      <c r="C8356" s="240"/>
      <c r="D8356" s="240"/>
      <c r="E8356" s="241"/>
      <c r="F8356" s="265"/>
      <c r="G8356" s="265"/>
    </row>
    <row r="8357" spans="1:7" s="226" customFormat="1">
      <c r="A8357" s="240"/>
      <c r="B8357" s="265"/>
      <c r="C8357" s="240"/>
      <c r="D8357" s="240"/>
      <c r="E8357" s="241"/>
      <c r="F8357" s="265"/>
      <c r="G8357" s="265"/>
    </row>
    <row r="8358" spans="1:7" s="226" customFormat="1">
      <c r="A8358" s="240"/>
      <c r="B8358" s="265"/>
      <c r="C8358" s="240"/>
      <c r="D8358" s="240"/>
      <c r="E8358" s="241"/>
      <c r="F8358" s="265"/>
      <c r="G8358" s="265"/>
    </row>
    <row r="8359" spans="1:7" s="226" customFormat="1">
      <c r="A8359" s="240"/>
      <c r="B8359" s="265"/>
      <c r="C8359" s="240"/>
      <c r="D8359" s="240"/>
      <c r="E8359" s="241"/>
      <c r="F8359" s="265"/>
      <c r="G8359" s="265"/>
    </row>
    <row r="8360" spans="1:7" s="226" customFormat="1">
      <c r="A8360" s="240"/>
      <c r="B8360" s="265"/>
      <c r="C8360" s="240"/>
      <c r="D8360" s="240"/>
      <c r="E8360" s="241"/>
      <c r="F8360" s="265"/>
      <c r="G8360" s="265"/>
    </row>
    <row r="8361" spans="1:7" s="226" customFormat="1">
      <c r="A8361" s="240"/>
      <c r="B8361" s="265"/>
      <c r="C8361" s="240"/>
      <c r="D8361" s="240"/>
      <c r="E8361" s="241"/>
      <c r="F8361" s="265"/>
      <c r="G8361" s="265"/>
    </row>
    <row r="8362" spans="1:7" s="226" customFormat="1">
      <c r="A8362" s="240"/>
      <c r="B8362" s="265"/>
      <c r="C8362" s="240"/>
      <c r="D8362" s="240"/>
      <c r="E8362" s="241"/>
      <c r="F8362" s="265"/>
      <c r="G8362" s="265"/>
    </row>
    <row r="8363" spans="1:7" s="226" customFormat="1">
      <c r="A8363" s="240"/>
      <c r="B8363" s="265"/>
      <c r="C8363" s="240"/>
      <c r="D8363" s="240"/>
      <c r="E8363" s="241"/>
      <c r="F8363" s="265"/>
      <c r="G8363" s="265"/>
    </row>
    <row r="8364" spans="1:7" s="226" customFormat="1">
      <c r="A8364" s="240"/>
      <c r="B8364" s="265"/>
      <c r="C8364" s="240"/>
      <c r="D8364" s="240"/>
      <c r="E8364" s="241"/>
      <c r="F8364" s="265"/>
      <c r="G8364" s="265"/>
    </row>
    <row r="8365" spans="1:7" s="226" customFormat="1">
      <c r="A8365" s="240"/>
      <c r="B8365" s="265"/>
      <c r="C8365" s="240"/>
      <c r="D8365" s="240"/>
      <c r="E8365" s="241"/>
      <c r="F8365" s="265"/>
      <c r="G8365" s="265"/>
    </row>
    <row r="8366" spans="1:7" s="226" customFormat="1">
      <c r="A8366" s="240"/>
      <c r="B8366" s="265"/>
      <c r="C8366" s="240"/>
      <c r="D8366" s="240"/>
      <c r="E8366" s="241"/>
      <c r="F8366" s="265"/>
      <c r="G8366" s="265"/>
    </row>
    <row r="8367" spans="1:7" s="226" customFormat="1">
      <c r="A8367" s="240"/>
      <c r="B8367" s="265"/>
      <c r="C8367" s="240"/>
      <c r="D8367" s="240"/>
      <c r="E8367" s="241"/>
      <c r="F8367" s="265"/>
      <c r="G8367" s="265"/>
    </row>
    <row r="8368" spans="1:7" s="226" customFormat="1">
      <c r="A8368" s="240"/>
      <c r="B8368" s="265"/>
      <c r="C8368" s="240"/>
      <c r="D8368" s="240"/>
      <c r="E8368" s="241"/>
      <c r="F8368" s="265"/>
      <c r="G8368" s="265"/>
    </row>
    <row r="8369" spans="1:7" s="226" customFormat="1">
      <c r="A8369" s="240"/>
      <c r="B8369" s="265"/>
      <c r="C8369" s="240"/>
      <c r="D8369" s="240"/>
      <c r="E8369" s="241"/>
      <c r="F8369" s="265"/>
      <c r="G8369" s="265"/>
    </row>
    <row r="8370" spans="1:7" s="226" customFormat="1">
      <c r="A8370" s="240"/>
      <c r="B8370" s="265"/>
      <c r="C8370" s="240"/>
      <c r="D8370" s="240"/>
      <c r="E8370" s="241"/>
      <c r="F8370" s="265"/>
      <c r="G8370" s="265"/>
    </row>
    <row r="8371" spans="1:7" s="226" customFormat="1">
      <c r="A8371" s="240"/>
      <c r="B8371" s="265"/>
      <c r="C8371" s="240"/>
      <c r="D8371" s="240"/>
      <c r="E8371" s="241"/>
      <c r="F8371" s="265"/>
      <c r="G8371" s="265"/>
    </row>
    <row r="8372" spans="1:7" s="226" customFormat="1">
      <c r="A8372" s="240"/>
      <c r="B8372" s="265"/>
      <c r="C8372" s="240"/>
      <c r="D8372" s="240"/>
      <c r="E8372" s="241"/>
      <c r="F8372" s="265"/>
      <c r="G8372" s="265"/>
    </row>
    <row r="8373" spans="1:7" s="226" customFormat="1">
      <c r="A8373" s="240"/>
      <c r="B8373" s="265"/>
      <c r="C8373" s="240"/>
      <c r="D8373" s="240"/>
      <c r="E8373" s="241"/>
      <c r="F8373" s="265"/>
      <c r="G8373" s="265"/>
    </row>
    <row r="8374" spans="1:7" s="226" customFormat="1">
      <c r="A8374" s="240"/>
      <c r="B8374" s="265"/>
      <c r="C8374" s="240"/>
      <c r="D8374" s="240"/>
      <c r="E8374" s="241"/>
      <c r="F8374" s="265"/>
      <c r="G8374" s="265"/>
    </row>
    <row r="8375" spans="1:7" s="226" customFormat="1">
      <c r="A8375" s="240"/>
      <c r="B8375" s="265"/>
      <c r="C8375" s="240"/>
      <c r="D8375" s="240"/>
      <c r="E8375" s="241"/>
      <c r="F8375" s="265"/>
      <c r="G8375" s="265"/>
    </row>
    <row r="8376" spans="1:7" s="226" customFormat="1">
      <c r="A8376" s="240"/>
      <c r="B8376" s="265"/>
      <c r="C8376" s="240"/>
      <c r="D8376" s="240"/>
      <c r="E8376" s="241"/>
      <c r="F8376" s="265"/>
      <c r="G8376" s="265"/>
    </row>
    <row r="8377" spans="1:7" s="226" customFormat="1">
      <c r="A8377" s="240"/>
      <c r="B8377" s="265"/>
      <c r="C8377" s="240"/>
      <c r="D8377" s="240"/>
      <c r="E8377" s="241"/>
      <c r="F8377" s="265"/>
      <c r="G8377" s="265"/>
    </row>
    <row r="8378" spans="1:7" s="226" customFormat="1">
      <c r="A8378" s="240"/>
      <c r="B8378" s="265"/>
      <c r="C8378" s="240"/>
      <c r="D8378" s="240"/>
      <c r="E8378" s="241"/>
      <c r="F8378" s="265"/>
      <c r="G8378" s="265"/>
    </row>
    <row r="8379" spans="1:7" s="226" customFormat="1">
      <c r="A8379" s="240"/>
      <c r="B8379" s="265"/>
      <c r="C8379" s="240"/>
      <c r="D8379" s="240"/>
      <c r="E8379" s="241"/>
      <c r="F8379" s="265"/>
      <c r="G8379" s="265"/>
    </row>
    <row r="8380" spans="1:7" s="226" customFormat="1">
      <c r="A8380" s="240"/>
      <c r="B8380" s="265"/>
      <c r="C8380" s="240"/>
      <c r="D8380" s="240"/>
      <c r="E8380" s="241"/>
      <c r="F8380" s="265"/>
      <c r="G8380" s="265"/>
    </row>
    <row r="8381" spans="1:7" s="226" customFormat="1">
      <c r="A8381" s="240"/>
      <c r="B8381" s="265"/>
      <c r="C8381" s="240"/>
      <c r="D8381" s="240"/>
      <c r="E8381" s="241"/>
      <c r="F8381" s="265"/>
      <c r="G8381" s="265"/>
    </row>
    <row r="8382" spans="1:7" s="226" customFormat="1">
      <c r="A8382" s="240"/>
      <c r="B8382" s="265"/>
      <c r="C8382" s="240"/>
      <c r="D8382" s="240"/>
      <c r="E8382" s="241"/>
      <c r="F8382" s="265"/>
      <c r="G8382" s="265"/>
    </row>
    <row r="8383" spans="1:7" s="226" customFormat="1">
      <c r="A8383" s="240"/>
      <c r="B8383" s="265"/>
      <c r="C8383" s="240"/>
      <c r="D8383" s="240"/>
      <c r="E8383" s="241"/>
      <c r="F8383" s="265"/>
      <c r="G8383" s="265"/>
    </row>
    <row r="8384" spans="1:7" s="226" customFormat="1">
      <c r="A8384" s="240"/>
      <c r="B8384" s="265"/>
      <c r="C8384" s="240"/>
      <c r="D8384" s="240"/>
      <c r="E8384" s="241"/>
      <c r="F8384" s="265"/>
      <c r="G8384" s="265"/>
    </row>
    <row r="8385" spans="1:7" s="226" customFormat="1">
      <c r="A8385" s="240"/>
      <c r="B8385" s="265"/>
      <c r="C8385" s="240"/>
      <c r="D8385" s="240"/>
      <c r="E8385" s="241"/>
      <c r="F8385" s="265"/>
      <c r="G8385" s="265"/>
    </row>
    <row r="8386" spans="1:7" s="226" customFormat="1">
      <c r="A8386" s="240"/>
      <c r="B8386" s="265"/>
      <c r="C8386" s="240"/>
      <c r="D8386" s="240"/>
      <c r="E8386" s="241"/>
      <c r="F8386" s="265"/>
      <c r="G8386" s="265"/>
    </row>
    <row r="8387" spans="1:7" s="226" customFormat="1">
      <c r="A8387" s="240"/>
      <c r="B8387" s="265"/>
      <c r="C8387" s="240"/>
      <c r="D8387" s="240"/>
      <c r="E8387" s="241"/>
      <c r="F8387" s="265"/>
      <c r="G8387" s="265"/>
    </row>
    <row r="8388" spans="1:7" s="226" customFormat="1">
      <c r="A8388" s="240"/>
      <c r="B8388" s="265"/>
      <c r="C8388" s="240"/>
      <c r="D8388" s="240"/>
      <c r="E8388" s="241"/>
      <c r="F8388" s="265"/>
      <c r="G8388" s="265"/>
    </row>
    <row r="8389" spans="1:7" s="226" customFormat="1">
      <c r="A8389" s="240"/>
      <c r="B8389" s="265"/>
      <c r="C8389" s="240"/>
      <c r="D8389" s="240"/>
      <c r="E8389" s="241"/>
      <c r="F8389" s="265"/>
      <c r="G8389" s="265"/>
    </row>
    <row r="8390" spans="1:7" s="226" customFormat="1">
      <c r="A8390" s="240"/>
      <c r="B8390" s="265"/>
      <c r="C8390" s="240"/>
      <c r="D8390" s="240"/>
      <c r="E8390" s="241"/>
      <c r="F8390" s="265"/>
      <c r="G8390" s="265"/>
    </row>
    <row r="8391" spans="1:7" s="226" customFormat="1">
      <c r="A8391" s="240"/>
      <c r="B8391" s="265"/>
      <c r="C8391" s="240"/>
      <c r="D8391" s="240"/>
      <c r="E8391" s="241"/>
      <c r="F8391" s="265"/>
      <c r="G8391" s="265"/>
    </row>
    <row r="8392" spans="1:7" s="226" customFormat="1">
      <c r="A8392" s="240"/>
      <c r="B8392" s="265"/>
      <c r="C8392" s="240"/>
      <c r="D8392" s="240"/>
      <c r="E8392" s="241"/>
      <c r="F8392" s="265"/>
      <c r="G8392" s="265"/>
    </row>
    <row r="8393" spans="1:7" s="226" customFormat="1">
      <c r="A8393" s="240"/>
      <c r="B8393" s="265"/>
      <c r="C8393" s="240"/>
      <c r="D8393" s="240"/>
      <c r="E8393" s="241"/>
      <c r="F8393" s="265"/>
      <c r="G8393" s="265"/>
    </row>
    <row r="8394" spans="1:7" s="226" customFormat="1">
      <c r="A8394" s="240"/>
      <c r="B8394" s="265"/>
      <c r="C8394" s="240"/>
      <c r="D8394" s="240"/>
      <c r="E8394" s="241"/>
      <c r="F8394" s="265"/>
      <c r="G8394" s="265"/>
    </row>
    <row r="8395" spans="1:7" s="226" customFormat="1">
      <c r="A8395" s="240"/>
      <c r="B8395" s="265"/>
      <c r="C8395" s="240"/>
      <c r="D8395" s="240"/>
      <c r="E8395" s="241"/>
      <c r="F8395" s="265"/>
      <c r="G8395" s="265"/>
    </row>
    <row r="8396" spans="1:7" s="226" customFormat="1">
      <c r="A8396" s="240"/>
      <c r="B8396" s="265"/>
      <c r="C8396" s="240"/>
      <c r="D8396" s="240"/>
      <c r="E8396" s="241"/>
      <c r="F8396" s="265"/>
      <c r="G8396" s="265"/>
    </row>
    <row r="8397" spans="1:7" s="226" customFormat="1">
      <c r="A8397" s="240"/>
      <c r="B8397" s="265"/>
      <c r="C8397" s="240"/>
      <c r="D8397" s="240"/>
      <c r="E8397" s="241"/>
      <c r="F8397" s="265"/>
      <c r="G8397" s="265"/>
    </row>
    <row r="8398" spans="1:7" s="226" customFormat="1">
      <c r="A8398" s="240"/>
      <c r="B8398" s="265"/>
      <c r="C8398" s="240"/>
      <c r="D8398" s="240"/>
      <c r="E8398" s="241"/>
      <c r="F8398" s="265"/>
      <c r="G8398" s="265"/>
    </row>
    <row r="8399" spans="1:7" s="226" customFormat="1">
      <c r="A8399" s="240"/>
      <c r="B8399" s="265"/>
      <c r="C8399" s="240"/>
      <c r="D8399" s="240"/>
      <c r="E8399" s="241"/>
      <c r="F8399" s="265"/>
      <c r="G8399" s="265"/>
    </row>
    <row r="8400" spans="1:7" s="226" customFormat="1">
      <c r="A8400" s="240"/>
      <c r="B8400" s="265"/>
      <c r="C8400" s="240"/>
      <c r="D8400" s="240"/>
      <c r="E8400" s="241"/>
      <c r="F8400" s="265"/>
      <c r="G8400" s="265"/>
    </row>
    <row r="8401" spans="1:7" s="226" customFormat="1">
      <c r="A8401" s="240"/>
      <c r="B8401" s="265"/>
      <c r="C8401" s="240"/>
      <c r="D8401" s="240"/>
      <c r="E8401" s="241"/>
      <c r="F8401" s="265"/>
      <c r="G8401" s="265"/>
    </row>
    <row r="8402" spans="1:7" s="226" customFormat="1">
      <c r="A8402" s="240"/>
      <c r="B8402" s="265"/>
      <c r="C8402" s="240"/>
      <c r="D8402" s="240"/>
      <c r="E8402" s="241"/>
      <c r="F8402" s="265"/>
      <c r="G8402" s="265"/>
    </row>
    <row r="8403" spans="1:7" s="226" customFormat="1">
      <c r="A8403" s="240"/>
      <c r="B8403" s="265"/>
      <c r="C8403" s="240"/>
      <c r="D8403" s="240"/>
      <c r="E8403" s="241"/>
      <c r="F8403" s="265"/>
      <c r="G8403" s="265"/>
    </row>
    <row r="8404" spans="1:7" s="226" customFormat="1">
      <c r="A8404" s="240"/>
      <c r="B8404" s="265"/>
      <c r="C8404" s="240"/>
      <c r="D8404" s="240"/>
      <c r="E8404" s="241"/>
      <c r="F8404" s="265"/>
      <c r="G8404" s="265"/>
    </row>
    <row r="8405" spans="1:7" s="226" customFormat="1">
      <c r="A8405" s="240"/>
      <c r="B8405" s="265"/>
      <c r="C8405" s="240"/>
      <c r="D8405" s="240"/>
      <c r="E8405" s="241"/>
      <c r="F8405" s="265"/>
      <c r="G8405" s="265"/>
    </row>
    <row r="8406" spans="1:7" s="226" customFormat="1">
      <c r="A8406" s="240"/>
      <c r="B8406" s="265"/>
      <c r="C8406" s="240"/>
      <c r="D8406" s="240"/>
      <c r="E8406" s="241"/>
      <c r="F8406" s="265"/>
      <c r="G8406" s="265"/>
    </row>
    <row r="8407" spans="1:7" s="226" customFormat="1">
      <c r="A8407" s="240"/>
      <c r="B8407" s="265"/>
      <c r="C8407" s="240"/>
      <c r="D8407" s="240"/>
      <c r="E8407" s="241"/>
      <c r="F8407" s="265"/>
      <c r="G8407" s="265"/>
    </row>
    <row r="8408" spans="1:7" s="226" customFormat="1">
      <c r="A8408" s="240"/>
      <c r="B8408" s="265"/>
      <c r="C8408" s="240"/>
      <c r="D8408" s="240"/>
      <c r="E8408" s="241"/>
      <c r="F8408" s="265"/>
      <c r="G8408" s="265"/>
    </row>
    <row r="8409" spans="1:7" s="226" customFormat="1">
      <c r="A8409" s="240"/>
      <c r="B8409" s="265"/>
      <c r="C8409" s="240"/>
      <c r="D8409" s="240"/>
      <c r="E8409" s="241"/>
      <c r="F8409" s="265"/>
      <c r="G8409" s="265"/>
    </row>
    <row r="8410" spans="1:7" s="226" customFormat="1">
      <c r="A8410" s="240"/>
      <c r="B8410" s="265"/>
      <c r="C8410" s="240"/>
      <c r="D8410" s="240"/>
      <c r="E8410" s="241"/>
      <c r="F8410" s="265"/>
      <c r="G8410" s="265"/>
    </row>
    <row r="8411" spans="1:7" s="226" customFormat="1">
      <c r="A8411" s="240"/>
      <c r="B8411" s="265"/>
      <c r="C8411" s="240"/>
      <c r="D8411" s="240"/>
      <c r="E8411" s="241"/>
      <c r="F8411" s="265"/>
      <c r="G8411" s="265"/>
    </row>
    <row r="8412" spans="1:7" s="226" customFormat="1">
      <c r="A8412" s="240"/>
      <c r="B8412" s="265"/>
      <c r="C8412" s="240"/>
      <c r="D8412" s="240"/>
      <c r="E8412" s="241"/>
      <c r="F8412" s="265"/>
      <c r="G8412" s="265"/>
    </row>
    <row r="8413" spans="1:7" s="226" customFormat="1">
      <c r="A8413" s="240"/>
      <c r="B8413" s="265"/>
      <c r="C8413" s="240"/>
      <c r="D8413" s="240"/>
      <c r="E8413" s="241"/>
      <c r="F8413" s="265"/>
      <c r="G8413" s="265"/>
    </row>
    <row r="8414" spans="1:7" s="226" customFormat="1">
      <c r="A8414" s="240"/>
      <c r="B8414" s="265"/>
      <c r="C8414" s="240"/>
      <c r="D8414" s="240"/>
      <c r="E8414" s="241"/>
      <c r="F8414" s="265"/>
      <c r="G8414" s="265"/>
    </row>
    <row r="8415" spans="1:7" s="226" customFormat="1">
      <c r="A8415" s="240"/>
      <c r="B8415" s="265"/>
      <c r="C8415" s="240"/>
      <c r="D8415" s="240"/>
      <c r="E8415" s="241"/>
      <c r="F8415" s="265"/>
      <c r="G8415" s="265"/>
    </row>
    <row r="8416" spans="1:7" s="226" customFormat="1">
      <c r="A8416" s="240"/>
      <c r="B8416" s="265"/>
      <c r="C8416" s="240"/>
      <c r="D8416" s="240"/>
      <c r="E8416" s="241"/>
      <c r="F8416" s="265"/>
      <c r="G8416" s="265"/>
    </row>
    <row r="8417" spans="1:7" s="226" customFormat="1">
      <c r="A8417" s="240"/>
      <c r="B8417" s="265"/>
      <c r="C8417" s="240"/>
      <c r="D8417" s="240"/>
      <c r="E8417" s="241"/>
      <c r="F8417" s="265"/>
      <c r="G8417" s="265"/>
    </row>
    <row r="8418" spans="1:7" s="226" customFormat="1">
      <c r="A8418" s="240"/>
      <c r="B8418" s="265"/>
      <c r="C8418" s="240"/>
      <c r="D8418" s="240"/>
      <c r="E8418" s="241"/>
      <c r="F8418" s="265"/>
      <c r="G8418" s="265"/>
    </row>
    <row r="8419" spans="1:7" s="226" customFormat="1">
      <c r="A8419" s="240"/>
      <c r="B8419" s="265"/>
      <c r="C8419" s="240"/>
      <c r="D8419" s="240"/>
      <c r="E8419" s="241"/>
      <c r="F8419" s="265"/>
      <c r="G8419" s="265"/>
    </row>
    <row r="8420" spans="1:7" s="226" customFormat="1">
      <c r="A8420" s="240"/>
      <c r="B8420" s="265"/>
      <c r="C8420" s="240"/>
      <c r="D8420" s="240"/>
      <c r="E8420" s="241"/>
      <c r="F8420" s="265"/>
      <c r="G8420" s="265"/>
    </row>
    <row r="8421" spans="1:7" s="226" customFormat="1">
      <c r="A8421" s="240"/>
      <c r="B8421" s="265"/>
      <c r="C8421" s="240"/>
      <c r="D8421" s="240"/>
      <c r="E8421" s="241"/>
      <c r="F8421" s="265"/>
      <c r="G8421" s="265"/>
    </row>
    <row r="8422" spans="1:7" s="226" customFormat="1">
      <c r="A8422" s="240"/>
      <c r="B8422" s="265"/>
      <c r="C8422" s="240"/>
      <c r="D8422" s="240"/>
      <c r="E8422" s="241"/>
      <c r="F8422" s="265"/>
      <c r="G8422" s="265"/>
    </row>
    <row r="8423" spans="1:7" s="226" customFormat="1">
      <c r="A8423" s="240"/>
      <c r="B8423" s="265"/>
      <c r="C8423" s="240"/>
      <c r="D8423" s="240"/>
      <c r="E8423" s="241"/>
      <c r="F8423" s="265"/>
      <c r="G8423" s="265"/>
    </row>
    <row r="8424" spans="1:7" s="226" customFormat="1">
      <c r="A8424" s="240"/>
      <c r="B8424" s="265"/>
      <c r="C8424" s="240"/>
      <c r="D8424" s="240"/>
      <c r="E8424" s="241"/>
      <c r="F8424" s="265"/>
      <c r="G8424" s="265"/>
    </row>
    <row r="8425" spans="1:7" s="226" customFormat="1">
      <c r="A8425" s="240"/>
      <c r="B8425" s="265"/>
      <c r="C8425" s="240"/>
      <c r="D8425" s="240"/>
      <c r="E8425" s="241"/>
      <c r="F8425" s="265"/>
      <c r="G8425" s="265"/>
    </row>
    <row r="8426" spans="1:7" s="226" customFormat="1">
      <c r="A8426" s="240"/>
      <c r="B8426" s="265"/>
      <c r="C8426" s="240"/>
      <c r="D8426" s="240"/>
      <c r="E8426" s="241"/>
      <c r="F8426" s="265"/>
      <c r="G8426" s="265"/>
    </row>
    <row r="8427" spans="1:7" s="226" customFormat="1">
      <c r="A8427" s="240"/>
      <c r="B8427" s="265"/>
      <c r="C8427" s="240"/>
      <c r="D8427" s="240"/>
      <c r="E8427" s="241"/>
      <c r="F8427" s="265"/>
      <c r="G8427" s="265"/>
    </row>
    <row r="8428" spans="1:7" s="226" customFormat="1">
      <c r="A8428" s="240"/>
      <c r="B8428" s="265"/>
      <c r="C8428" s="240"/>
      <c r="D8428" s="240"/>
      <c r="E8428" s="241"/>
      <c r="F8428" s="265"/>
      <c r="G8428" s="265"/>
    </row>
    <row r="8429" spans="1:7" s="226" customFormat="1">
      <c r="A8429" s="240"/>
      <c r="B8429" s="265"/>
      <c r="C8429" s="240"/>
      <c r="D8429" s="240"/>
      <c r="E8429" s="241"/>
      <c r="F8429" s="265"/>
      <c r="G8429" s="265"/>
    </row>
    <row r="8430" spans="1:7" s="226" customFormat="1">
      <c r="A8430" s="240"/>
      <c r="B8430" s="265"/>
      <c r="C8430" s="240"/>
      <c r="D8430" s="240"/>
      <c r="E8430" s="241"/>
      <c r="F8430" s="265"/>
      <c r="G8430" s="265"/>
    </row>
    <row r="8431" spans="1:7" s="226" customFormat="1">
      <c r="A8431" s="240"/>
      <c r="B8431" s="265"/>
      <c r="C8431" s="240"/>
      <c r="D8431" s="240"/>
      <c r="E8431" s="241"/>
      <c r="F8431" s="265"/>
      <c r="G8431" s="265"/>
    </row>
    <row r="8432" spans="1:7" s="226" customFormat="1">
      <c r="A8432" s="240"/>
      <c r="B8432" s="265"/>
      <c r="C8432" s="240"/>
      <c r="D8432" s="240"/>
      <c r="E8432" s="241"/>
      <c r="F8432" s="265"/>
      <c r="G8432" s="265"/>
    </row>
    <row r="8433" spans="1:7" s="226" customFormat="1">
      <c r="A8433" s="240"/>
      <c r="B8433" s="265"/>
      <c r="C8433" s="240"/>
      <c r="D8433" s="240"/>
      <c r="E8433" s="241"/>
      <c r="F8433" s="265"/>
      <c r="G8433" s="265"/>
    </row>
    <row r="8434" spans="1:7" s="226" customFormat="1">
      <c r="A8434" s="240"/>
      <c r="B8434" s="265"/>
      <c r="C8434" s="240"/>
      <c r="D8434" s="240"/>
      <c r="E8434" s="241"/>
      <c r="F8434" s="265"/>
      <c r="G8434" s="265"/>
    </row>
    <row r="8435" spans="1:7" s="226" customFormat="1">
      <c r="A8435" s="240"/>
      <c r="B8435" s="265"/>
      <c r="C8435" s="240"/>
      <c r="D8435" s="240"/>
      <c r="E8435" s="241"/>
      <c r="F8435" s="265"/>
      <c r="G8435" s="265"/>
    </row>
    <row r="8436" spans="1:7" s="226" customFormat="1">
      <c r="A8436" s="240"/>
      <c r="B8436" s="265"/>
      <c r="C8436" s="240"/>
      <c r="D8436" s="240"/>
      <c r="E8436" s="241"/>
      <c r="F8436" s="265"/>
      <c r="G8436" s="265"/>
    </row>
    <row r="8437" spans="1:7" s="226" customFormat="1">
      <c r="A8437" s="240"/>
      <c r="B8437" s="265"/>
      <c r="C8437" s="240"/>
      <c r="D8437" s="240"/>
      <c r="E8437" s="241"/>
      <c r="F8437" s="265"/>
      <c r="G8437" s="265"/>
    </row>
    <row r="8438" spans="1:7" s="226" customFormat="1">
      <c r="A8438" s="240"/>
      <c r="B8438" s="265"/>
      <c r="C8438" s="240"/>
      <c r="D8438" s="240"/>
      <c r="E8438" s="241"/>
      <c r="F8438" s="265"/>
      <c r="G8438" s="265"/>
    </row>
    <row r="8439" spans="1:7" s="226" customFormat="1">
      <c r="A8439" s="240"/>
      <c r="B8439" s="265"/>
      <c r="C8439" s="240"/>
      <c r="D8439" s="240"/>
      <c r="E8439" s="241"/>
      <c r="F8439" s="265"/>
      <c r="G8439" s="265"/>
    </row>
    <row r="8440" spans="1:7" s="226" customFormat="1">
      <c r="A8440" s="240"/>
      <c r="B8440" s="265"/>
      <c r="C8440" s="240"/>
      <c r="D8440" s="240"/>
      <c r="E8440" s="241"/>
      <c r="F8440" s="265"/>
      <c r="G8440" s="265"/>
    </row>
    <row r="8441" spans="1:7" s="226" customFormat="1">
      <c r="A8441" s="240"/>
      <c r="B8441" s="265"/>
      <c r="C8441" s="240"/>
      <c r="D8441" s="240"/>
      <c r="E8441" s="241"/>
      <c r="F8441" s="265"/>
      <c r="G8441" s="265"/>
    </row>
    <row r="8442" spans="1:7" s="226" customFormat="1">
      <c r="A8442" s="240"/>
      <c r="B8442" s="265"/>
      <c r="C8442" s="240"/>
      <c r="D8442" s="240"/>
      <c r="E8442" s="241"/>
      <c r="F8442" s="265"/>
      <c r="G8442" s="265"/>
    </row>
    <row r="8443" spans="1:7" s="226" customFormat="1">
      <c r="A8443" s="240"/>
      <c r="B8443" s="265"/>
      <c r="C8443" s="240"/>
      <c r="D8443" s="240"/>
      <c r="E8443" s="241"/>
      <c r="F8443" s="265"/>
      <c r="G8443" s="265"/>
    </row>
    <row r="8444" spans="1:7" s="226" customFormat="1">
      <c r="A8444" s="240"/>
      <c r="B8444" s="265"/>
      <c r="C8444" s="240"/>
      <c r="D8444" s="240"/>
      <c r="E8444" s="241"/>
      <c r="F8444" s="265"/>
      <c r="G8444" s="265"/>
    </row>
    <row r="8445" spans="1:7" s="226" customFormat="1">
      <c r="A8445" s="240"/>
      <c r="B8445" s="265"/>
      <c r="C8445" s="240"/>
      <c r="D8445" s="240"/>
      <c r="E8445" s="241"/>
      <c r="F8445" s="265"/>
      <c r="G8445" s="265"/>
    </row>
    <row r="8446" spans="1:7" s="226" customFormat="1">
      <c r="A8446" s="240"/>
      <c r="B8446" s="265"/>
      <c r="C8446" s="240"/>
      <c r="D8446" s="240"/>
      <c r="E8446" s="241"/>
      <c r="F8446" s="265"/>
      <c r="G8446" s="265"/>
    </row>
    <row r="8447" spans="1:7" s="226" customFormat="1">
      <c r="A8447" s="240"/>
      <c r="B8447" s="265"/>
      <c r="C8447" s="240"/>
      <c r="D8447" s="240"/>
      <c r="E8447" s="241"/>
      <c r="F8447" s="265"/>
      <c r="G8447" s="265"/>
    </row>
    <row r="8448" spans="1:7" s="226" customFormat="1">
      <c r="A8448" s="240"/>
      <c r="B8448" s="265"/>
      <c r="C8448" s="240"/>
      <c r="D8448" s="240"/>
      <c r="E8448" s="241"/>
      <c r="F8448" s="265"/>
      <c r="G8448" s="265"/>
    </row>
    <row r="8449" spans="1:7" s="226" customFormat="1">
      <c r="A8449" s="240"/>
      <c r="B8449" s="265"/>
      <c r="C8449" s="240"/>
      <c r="D8449" s="240"/>
      <c r="E8449" s="241"/>
      <c r="F8449" s="265"/>
      <c r="G8449" s="265"/>
    </row>
    <row r="8450" spans="1:7" s="226" customFormat="1">
      <c r="A8450" s="240"/>
      <c r="B8450" s="265"/>
      <c r="C8450" s="240"/>
      <c r="D8450" s="240"/>
      <c r="E8450" s="241"/>
      <c r="F8450" s="265"/>
      <c r="G8450" s="265"/>
    </row>
    <row r="8451" spans="1:7" s="226" customFormat="1">
      <c r="A8451" s="240"/>
      <c r="B8451" s="265"/>
      <c r="C8451" s="240"/>
      <c r="D8451" s="240"/>
      <c r="E8451" s="241"/>
      <c r="F8451" s="265"/>
      <c r="G8451" s="265"/>
    </row>
    <row r="8452" spans="1:7" s="226" customFormat="1">
      <c r="A8452" s="240"/>
      <c r="B8452" s="265"/>
      <c r="C8452" s="240"/>
      <c r="D8452" s="240"/>
      <c r="E8452" s="241"/>
      <c r="F8452" s="265"/>
      <c r="G8452" s="265"/>
    </row>
    <row r="8453" spans="1:7" s="226" customFormat="1">
      <c r="A8453" s="240"/>
      <c r="B8453" s="265"/>
      <c r="C8453" s="240"/>
      <c r="D8453" s="240"/>
      <c r="E8453" s="241"/>
      <c r="F8453" s="265"/>
      <c r="G8453" s="265"/>
    </row>
    <row r="8454" spans="1:7" s="226" customFormat="1">
      <c r="A8454" s="240"/>
      <c r="B8454" s="265"/>
      <c r="C8454" s="240"/>
      <c r="D8454" s="240"/>
      <c r="E8454" s="241"/>
      <c r="F8454" s="265"/>
      <c r="G8454" s="265"/>
    </row>
    <row r="8455" spans="1:7" s="226" customFormat="1">
      <c r="A8455" s="240"/>
      <c r="B8455" s="265"/>
      <c r="C8455" s="240"/>
      <c r="D8455" s="240"/>
      <c r="E8455" s="241"/>
      <c r="F8455" s="265"/>
      <c r="G8455" s="265"/>
    </row>
    <row r="8456" spans="1:7" s="226" customFormat="1">
      <c r="A8456" s="240"/>
      <c r="B8456" s="265"/>
      <c r="C8456" s="240"/>
      <c r="D8456" s="240"/>
      <c r="E8456" s="241"/>
      <c r="F8456" s="265"/>
      <c r="G8456" s="265"/>
    </row>
    <row r="8457" spans="1:7" s="226" customFormat="1">
      <c r="A8457" s="240"/>
      <c r="B8457" s="265"/>
      <c r="C8457" s="240"/>
      <c r="D8457" s="240"/>
      <c r="E8457" s="241"/>
      <c r="F8457" s="265"/>
      <c r="G8457" s="265"/>
    </row>
    <row r="8458" spans="1:7" s="226" customFormat="1">
      <c r="A8458" s="240"/>
      <c r="B8458" s="265"/>
      <c r="C8458" s="240"/>
      <c r="D8458" s="240"/>
      <c r="E8458" s="241"/>
      <c r="F8458" s="265"/>
      <c r="G8458" s="265"/>
    </row>
    <row r="8459" spans="1:7" s="226" customFormat="1">
      <c r="A8459" s="240"/>
      <c r="B8459" s="265"/>
      <c r="C8459" s="240"/>
      <c r="D8459" s="240"/>
      <c r="E8459" s="241"/>
      <c r="F8459" s="265"/>
      <c r="G8459" s="265"/>
    </row>
    <row r="8460" spans="1:7" s="226" customFormat="1">
      <c r="A8460" s="240"/>
      <c r="B8460" s="265"/>
      <c r="C8460" s="240"/>
      <c r="D8460" s="240"/>
      <c r="E8460" s="241"/>
      <c r="F8460" s="265"/>
      <c r="G8460" s="265"/>
    </row>
    <row r="8461" spans="1:7" s="226" customFormat="1">
      <c r="A8461" s="240"/>
      <c r="B8461" s="265"/>
      <c r="C8461" s="240"/>
      <c r="D8461" s="240"/>
      <c r="E8461" s="241"/>
      <c r="F8461" s="265"/>
      <c r="G8461" s="265"/>
    </row>
    <row r="8462" spans="1:7" s="226" customFormat="1">
      <c r="A8462" s="240"/>
      <c r="B8462" s="265"/>
      <c r="C8462" s="240"/>
      <c r="D8462" s="240"/>
      <c r="E8462" s="241"/>
      <c r="F8462" s="265"/>
      <c r="G8462" s="265"/>
    </row>
    <row r="8463" spans="1:7" s="226" customFormat="1">
      <c r="A8463" s="240"/>
      <c r="B8463" s="265"/>
      <c r="C8463" s="240"/>
      <c r="D8463" s="240"/>
      <c r="E8463" s="241"/>
      <c r="F8463" s="265"/>
      <c r="G8463" s="265"/>
    </row>
    <row r="8464" spans="1:7" s="226" customFormat="1">
      <c r="A8464" s="240"/>
      <c r="B8464" s="265"/>
      <c r="C8464" s="240"/>
      <c r="D8464" s="240"/>
      <c r="E8464" s="241"/>
      <c r="F8464" s="265"/>
      <c r="G8464" s="265"/>
    </row>
    <row r="8465" spans="1:7" s="226" customFormat="1">
      <c r="A8465" s="240"/>
      <c r="B8465" s="265"/>
      <c r="C8465" s="240"/>
      <c r="D8465" s="240"/>
      <c r="E8465" s="241"/>
      <c r="F8465" s="265"/>
      <c r="G8465" s="265"/>
    </row>
    <row r="8466" spans="1:7" s="226" customFormat="1">
      <c r="A8466" s="240"/>
      <c r="B8466" s="265"/>
      <c r="C8466" s="240"/>
      <c r="D8466" s="240"/>
      <c r="E8466" s="241"/>
      <c r="F8466" s="265"/>
      <c r="G8466" s="265"/>
    </row>
    <row r="8467" spans="1:7" s="226" customFormat="1">
      <c r="A8467" s="240"/>
      <c r="B8467" s="265"/>
      <c r="C8467" s="240"/>
      <c r="D8467" s="240"/>
      <c r="E8467" s="241"/>
      <c r="F8467" s="265"/>
      <c r="G8467" s="265"/>
    </row>
    <row r="8468" spans="1:7" s="226" customFormat="1">
      <c r="A8468" s="240"/>
      <c r="B8468" s="265"/>
      <c r="C8468" s="240"/>
      <c r="D8468" s="240"/>
      <c r="E8468" s="241"/>
      <c r="F8468" s="265"/>
      <c r="G8468" s="265"/>
    </row>
    <row r="8469" spans="1:7" s="226" customFormat="1">
      <c r="A8469" s="240"/>
      <c r="B8469" s="265"/>
      <c r="C8469" s="240"/>
      <c r="D8469" s="240"/>
      <c r="E8469" s="241"/>
      <c r="F8469" s="265"/>
      <c r="G8469" s="265"/>
    </row>
    <row r="8470" spans="1:7" s="226" customFormat="1">
      <c r="A8470" s="240"/>
      <c r="B8470" s="265"/>
      <c r="C8470" s="240"/>
      <c r="D8470" s="240"/>
      <c r="E8470" s="241"/>
      <c r="F8470" s="265"/>
      <c r="G8470" s="265"/>
    </row>
    <row r="8471" spans="1:7" s="226" customFormat="1">
      <c r="A8471" s="240"/>
      <c r="B8471" s="265"/>
      <c r="C8471" s="240"/>
      <c r="D8471" s="240"/>
      <c r="E8471" s="241"/>
      <c r="F8471" s="265"/>
      <c r="G8471" s="265"/>
    </row>
    <row r="8472" spans="1:7" s="226" customFormat="1">
      <c r="A8472" s="240"/>
      <c r="B8472" s="265"/>
      <c r="C8472" s="240"/>
      <c r="D8472" s="240"/>
      <c r="E8472" s="241"/>
      <c r="F8472" s="265"/>
      <c r="G8472" s="265"/>
    </row>
    <row r="8473" spans="1:7" s="226" customFormat="1">
      <c r="A8473" s="240"/>
      <c r="B8473" s="265"/>
      <c r="C8473" s="240"/>
      <c r="D8473" s="240"/>
      <c r="E8473" s="241"/>
      <c r="F8473" s="265"/>
      <c r="G8473" s="265"/>
    </row>
    <row r="8474" spans="1:7" s="226" customFormat="1">
      <c r="A8474" s="240"/>
      <c r="B8474" s="265"/>
      <c r="C8474" s="240"/>
      <c r="D8474" s="240"/>
      <c r="E8474" s="241"/>
      <c r="F8474" s="265"/>
      <c r="G8474" s="265"/>
    </row>
    <row r="8475" spans="1:7" s="226" customFormat="1">
      <c r="A8475" s="240"/>
      <c r="B8475" s="265"/>
      <c r="C8475" s="240"/>
      <c r="D8475" s="240"/>
      <c r="E8475" s="241"/>
      <c r="F8475" s="265"/>
      <c r="G8475" s="265"/>
    </row>
    <row r="8476" spans="1:7" s="226" customFormat="1">
      <c r="A8476" s="240"/>
      <c r="B8476" s="265"/>
      <c r="C8476" s="240"/>
      <c r="D8476" s="240"/>
      <c r="E8476" s="241"/>
      <c r="F8476" s="265"/>
      <c r="G8476" s="265"/>
    </row>
    <row r="8477" spans="1:7" s="226" customFormat="1">
      <c r="A8477" s="240"/>
      <c r="B8477" s="265"/>
      <c r="C8477" s="240"/>
      <c r="D8477" s="240"/>
      <c r="E8477" s="241"/>
      <c r="F8477" s="265"/>
      <c r="G8477" s="265"/>
    </row>
    <row r="8478" spans="1:7" s="226" customFormat="1">
      <c r="A8478" s="240"/>
      <c r="B8478" s="265"/>
      <c r="C8478" s="240"/>
      <c r="D8478" s="240"/>
      <c r="E8478" s="241"/>
      <c r="F8478" s="265"/>
      <c r="G8478" s="265"/>
    </row>
    <row r="8479" spans="1:7" s="226" customFormat="1">
      <c r="A8479" s="240"/>
      <c r="B8479" s="265"/>
      <c r="C8479" s="240"/>
      <c r="D8479" s="240"/>
      <c r="E8479" s="241"/>
      <c r="F8479" s="265"/>
      <c r="G8479" s="265"/>
    </row>
    <row r="8480" spans="1:7" s="226" customFormat="1">
      <c r="A8480" s="240"/>
      <c r="B8480" s="265"/>
      <c r="C8480" s="240"/>
      <c r="D8480" s="240"/>
      <c r="E8480" s="241"/>
      <c r="F8480" s="265"/>
      <c r="G8480" s="265"/>
    </row>
    <row r="8481" spans="1:7" s="226" customFormat="1">
      <c r="A8481" s="240"/>
      <c r="B8481" s="265"/>
      <c r="C8481" s="240"/>
      <c r="D8481" s="240"/>
      <c r="E8481" s="241"/>
      <c r="F8481" s="265"/>
      <c r="G8481" s="265"/>
    </row>
    <row r="8482" spans="1:7" s="226" customFormat="1">
      <c r="A8482" s="240"/>
      <c r="B8482" s="265"/>
      <c r="C8482" s="240"/>
      <c r="D8482" s="240"/>
      <c r="E8482" s="241"/>
      <c r="F8482" s="265"/>
      <c r="G8482" s="265"/>
    </row>
    <row r="8483" spans="1:7" s="226" customFormat="1">
      <c r="A8483" s="240"/>
      <c r="B8483" s="265"/>
      <c r="C8483" s="240"/>
      <c r="D8483" s="240"/>
      <c r="E8483" s="241"/>
      <c r="F8483" s="265"/>
      <c r="G8483" s="265"/>
    </row>
    <row r="8484" spans="1:7" s="226" customFormat="1">
      <c r="A8484" s="240"/>
      <c r="B8484" s="265"/>
      <c r="C8484" s="240"/>
      <c r="D8484" s="240"/>
      <c r="E8484" s="241"/>
      <c r="F8484" s="265"/>
      <c r="G8484" s="265"/>
    </row>
    <row r="8485" spans="1:7" s="226" customFormat="1">
      <c r="A8485" s="240"/>
      <c r="B8485" s="265"/>
      <c r="C8485" s="240"/>
      <c r="D8485" s="240"/>
      <c r="E8485" s="241"/>
      <c r="F8485" s="265"/>
      <c r="G8485" s="265"/>
    </row>
    <row r="8486" spans="1:7" s="226" customFormat="1">
      <c r="A8486" s="240"/>
      <c r="B8486" s="265"/>
      <c r="C8486" s="240"/>
      <c r="D8486" s="240"/>
      <c r="E8486" s="241"/>
      <c r="F8486" s="265"/>
      <c r="G8486" s="265"/>
    </row>
    <row r="8487" spans="1:7" s="226" customFormat="1">
      <c r="A8487" s="240"/>
      <c r="B8487" s="265"/>
      <c r="C8487" s="240"/>
      <c r="D8487" s="240"/>
      <c r="E8487" s="241"/>
      <c r="F8487" s="265"/>
      <c r="G8487" s="265"/>
    </row>
    <row r="8488" spans="1:7" s="226" customFormat="1">
      <c r="A8488" s="240"/>
      <c r="B8488" s="265"/>
      <c r="C8488" s="240"/>
      <c r="D8488" s="240"/>
      <c r="E8488" s="241"/>
      <c r="F8488" s="265"/>
      <c r="G8488" s="265"/>
    </row>
    <row r="8489" spans="1:7" s="226" customFormat="1">
      <c r="A8489" s="240"/>
      <c r="B8489" s="265"/>
      <c r="C8489" s="240"/>
      <c r="D8489" s="240"/>
      <c r="E8489" s="241"/>
      <c r="F8489" s="265"/>
      <c r="G8489" s="265"/>
    </row>
    <row r="8490" spans="1:7" s="226" customFormat="1">
      <c r="A8490" s="240"/>
      <c r="B8490" s="265"/>
      <c r="C8490" s="240"/>
      <c r="D8490" s="240"/>
      <c r="E8490" s="241"/>
      <c r="F8490" s="265"/>
      <c r="G8490" s="265"/>
    </row>
    <row r="8491" spans="1:7" s="226" customFormat="1">
      <c r="A8491" s="240"/>
      <c r="B8491" s="265"/>
      <c r="C8491" s="240"/>
      <c r="D8491" s="240"/>
      <c r="E8491" s="241"/>
      <c r="F8491" s="265"/>
      <c r="G8491" s="265"/>
    </row>
    <row r="8492" spans="1:7" s="226" customFormat="1">
      <c r="A8492" s="240"/>
      <c r="B8492" s="265"/>
      <c r="C8492" s="240"/>
      <c r="D8492" s="240"/>
      <c r="E8492" s="241"/>
      <c r="F8492" s="265"/>
      <c r="G8492" s="265"/>
    </row>
    <row r="8493" spans="1:7" s="226" customFormat="1">
      <c r="A8493" s="240"/>
      <c r="B8493" s="265"/>
      <c r="C8493" s="240"/>
      <c r="D8493" s="240"/>
      <c r="E8493" s="241"/>
      <c r="F8493" s="265"/>
      <c r="G8493" s="265"/>
    </row>
    <row r="8494" spans="1:7" s="226" customFormat="1">
      <c r="A8494" s="240"/>
      <c r="B8494" s="265"/>
      <c r="C8494" s="240"/>
      <c r="D8494" s="240"/>
      <c r="E8494" s="241"/>
      <c r="F8494" s="265"/>
      <c r="G8494" s="265"/>
    </row>
    <row r="8495" spans="1:7" s="226" customFormat="1">
      <c r="A8495" s="240"/>
      <c r="B8495" s="265"/>
      <c r="C8495" s="240"/>
      <c r="D8495" s="240"/>
      <c r="E8495" s="241"/>
      <c r="F8495" s="265"/>
      <c r="G8495" s="265"/>
    </row>
    <row r="8496" spans="1:7" s="226" customFormat="1">
      <c r="A8496" s="240"/>
      <c r="B8496" s="265"/>
      <c r="C8496" s="240"/>
      <c r="D8496" s="240"/>
      <c r="E8496" s="241"/>
      <c r="F8496" s="265"/>
      <c r="G8496" s="265"/>
    </row>
    <row r="8497" spans="1:7" s="226" customFormat="1">
      <c r="A8497" s="240"/>
      <c r="B8497" s="265"/>
      <c r="C8497" s="240"/>
      <c r="D8497" s="240"/>
      <c r="E8497" s="241"/>
      <c r="F8497" s="265"/>
      <c r="G8497" s="265"/>
    </row>
    <row r="8498" spans="1:7" s="226" customFormat="1">
      <c r="A8498" s="240"/>
      <c r="B8498" s="265"/>
      <c r="C8498" s="240"/>
      <c r="D8498" s="240"/>
      <c r="E8498" s="241"/>
      <c r="F8498" s="265"/>
      <c r="G8498" s="265"/>
    </row>
    <row r="8499" spans="1:7" s="226" customFormat="1">
      <c r="A8499" s="240"/>
      <c r="B8499" s="265"/>
      <c r="C8499" s="240"/>
      <c r="D8499" s="240"/>
      <c r="E8499" s="241"/>
      <c r="F8499" s="265"/>
      <c r="G8499" s="265"/>
    </row>
    <row r="8500" spans="1:7" s="226" customFormat="1">
      <c r="A8500" s="240"/>
      <c r="B8500" s="265"/>
      <c r="C8500" s="240"/>
      <c r="D8500" s="240"/>
      <c r="E8500" s="241"/>
      <c r="F8500" s="265"/>
      <c r="G8500" s="265"/>
    </row>
    <row r="8501" spans="1:7" s="226" customFormat="1">
      <c r="A8501" s="240"/>
      <c r="B8501" s="265"/>
      <c r="C8501" s="240"/>
      <c r="D8501" s="240"/>
      <c r="E8501" s="241"/>
      <c r="F8501" s="265"/>
      <c r="G8501" s="265"/>
    </row>
    <row r="8502" spans="1:7" s="226" customFormat="1">
      <c r="A8502" s="240"/>
      <c r="B8502" s="265"/>
      <c r="C8502" s="240"/>
      <c r="D8502" s="240"/>
      <c r="E8502" s="241"/>
      <c r="F8502" s="265"/>
      <c r="G8502" s="265"/>
    </row>
    <row r="8503" spans="1:7" s="226" customFormat="1">
      <c r="A8503" s="240"/>
      <c r="B8503" s="265"/>
      <c r="C8503" s="240"/>
      <c r="D8503" s="240"/>
      <c r="E8503" s="241"/>
      <c r="F8503" s="265"/>
      <c r="G8503" s="265"/>
    </row>
    <row r="8504" spans="1:7" s="226" customFormat="1">
      <c r="A8504" s="240"/>
      <c r="B8504" s="265"/>
      <c r="C8504" s="240"/>
      <c r="D8504" s="240"/>
      <c r="E8504" s="241"/>
      <c r="F8504" s="265"/>
      <c r="G8504" s="265"/>
    </row>
    <row r="8505" spans="1:7" s="226" customFormat="1">
      <c r="A8505" s="240"/>
      <c r="B8505" s="265"/>
      <c r="C8505" s="240"/>
      <c r="D8505" s="240"/>
      <c r="E8505" s="241"/>
      <c r="F8505" s="265"/>
      <c r="G8505" s="265"/>
    </row>
    <row r="8506" spans="1:7" s="226" customFormat="1">
      <c r="A8506" s="240"/>
      <c r="B8506" s="265"/>
      <c r="C8506" s="240"/>
      <c r="D8506" s="240"/>
      <c r="E8506" s="241"/>
      <c r="F8506" s="265"/>
      <c r="G8506" s="265"/>
    </row>
    <row r="8507" spans="1:7" s="226" customFormat="1">
      <c r="A8507" s="240"/>
      <c r="B8507" s="265"/>
      <c r="C8507" s="240"/>
      <c r="D8507" s="240"/>
      <c r="E8507" s="241"/>
      <c r="F8507" s="265"/>
      <c r="G8507" s="265"/>
    </row>
    <row r="8508" spans="1:7" s="226" customFormat="1">
      <c r="A8508" s="240"/>
      <c r="B8508" s="265"/>
      <c r="C8508" s="240"/>
      <c r="D8508" s="240"/>
      <c r="E8508" s="241"/>
      <c r="F8508" s="265"/>
      <c r="G8508" s="265"/>
    </row>
    <row r="8509" spans="1:7" s="226" customFormat="1">
      <c r="A8509" s="240"/>
      <c r="B8509" s="265"/>
      <c r="C8509" s="240"/>
      <c r="D8509" s="240"/>
      <c r="E8509" s="241"/>
      <c r="F8509" s="265"/>
      <c r="G8509" s="265"/>
    </row>
    <row r="8510" spans="1:7" s="226" customFormat="1">
      <c r="A8510" s="240"/>
      <c r="B8510" s="265"/>
      <c r="C8510" s="240"/>
      <c r="D8510" s="240"/>
      <c r="E8510" s="241"/>
      <c r="F8510" s="265"/>
      <c r="G8510" s="265"/>
    </row>
    <row r="8511" spans="1:7" s="226" customFormat="1">
      <c r="A8511" s="240"/>
      <c r="B8511" s="265"/>
      <c r="C8511" s="240"/>
      <c r="D8511" s="240"/>
      <c r="E8511" s="241"/>
      <c r="F8511" s="265"/>
      <c r="G8511" s="265"/>
    </row>
    <row r="8512" spans="1:7" s="226" customFormat="1">
      <c r="A8512" s="240"/>
      <c r="B8512" s="265"/>
      <c r="C8512" s="240"/>
      <c r="D8512" s="240"/>
      <c r="E8512" s="241"/>
      <c r="F8512" s="265"/>
      <c r="G8512" s="265"/>
    </row>
    <row r="8513" spans="1:7" s="226" customFormat="1">
      <c r="A8513" s="240"/>
      <c r="B8513" s="265"/>
      <c r="C8513" s="240"/>
      <c r="D8513" s="240"/>
      <c r="E8513" s="241"/>
      <c r="F8513" s="265"/>
      <c r="G8513" s="265"/>
    </row>
    <row r="8514" spans="1:7" s="226" customFormat="1">
      <c r="A8514" s="240"/>
      <c r="B8514" s="265"/>
      <c r="C8514" s="240"/>
      <c r="D8514" s="240"/>
      <c r="E8514" s="241"/>
      <c r="F8514" s="265"/>
      <c r="G8514" s="265"/>
    </row>
    <row r="8515" spans="1:7" s="226" customFormat="1">
      <c r="A8515" s="240"/>
      <c r="B8515" s="265"/>
      <c r="C8515" s="240"/>
      <c r="D8515" s="240"/>
      <c r="E8515" s="241"/>
      <c r="F8515" s="265"/>
      <c r="G8515" s="265"/>
    </row>
    <row r="8516" spans="1:7" s="226" customFormat="1">
      <c r="A8516" s="240"/>
      <c r="B8516" s="265"/>
      <c r="C8516" s="240"/>
      <c r="D8516" s="240"/>
      <c r="E8516" s="241"/>
      <c r="F8516" s="265"/>
      <c r="G8516" s="265"/>
    </row>
    <row r="8517" spans="1:7" s="226" customFormat="1">
      <c r="A8517" s="240"/>
      <c r="B8517" s="265"/>
      <c r="C8517" s="240"/>
      <c r="D8517" s="240"/>
      <c r="E8517" s="241"/>
      <c r="F8517" s="265"/>
      <c r="G8517" s="265"/>
    </row>
    <row r="8518" spans="1:7" s="226" customFormat="1">
      <c r="A8518" s="240"/>
      <c r="B8518" s="265"/>
      <c r="C8518" s="240"/>
      <c r="D8518" s="240"/>
      <c r="E8518" s="241"/>
      <c r="F8518" s="265"/>
      <c r="G8518" s="265"/>
    </row>
    <row r="8519" spans="1:7" s="226" customFormat="1">
      <c r="A8519" s="240"/>
      <c r="B8519" s="265"/>
      <c r="C8519" s="240"/>
      <c r="D8519" s="240"/>
      <c r="E8519" s="241"/>
      <c r="F8519" s="265"/>
      <c r="G8519" s="265"/>
    </row>
    <row r="8520" spans="1:7" s="226" customFormat="1">
      <c r="A8520" s="240"/>
      <c r="B8520" s="265"/>
      <c r="C8520" s="240"/>
      <c r="D8520" s="240"/>
      <c r="E8520" s="241"/>
      <c r="F8520" s="265"/>
      <c r="G8520" s="265"/>
    </row>
    <row r="8521" spans="1:7" s="226" customFormat="1">
      <c r="A8521" s="240"/>
      <c r="B8521" s="265"/>
      <c r="C8521" s="240"/>
      <c r="D8521" s="240"/>
      <c r="E8521" s="241"/>
      <c r="F8521" s="265"/>
      <c r="G8521" s="265"/>
    </row>
    <row r="8522" spans="1:7" s="226" customFormat="1">
      <c r="A8522" s="240"/>
      <c r="B8522" s="265"/>
      <c r="C8522" s="240"/>
      <c r="D8522" s="240"/>
      <c r="E8522" s="241"/>
      <c r="F8522" s="265"/>
      <c r="G8522" s="265"/>
    </row>
    <row r="8523" spans="1:7" s="226" customFormat="1">
      <c r="A8523" s="240"/>
      <c r="B8523" s="265"/>
      <c r="C8523" s="240"/>
      <c r="D8523" s="240"/>
      <c r="E8523" s="241"/>
      <c r="F8523" s="265"/>
      <c r="G8523" s="265"/>
    </row>
    <row r="8524" spans="1:7" s="226" customFormat="1">
      <c r="A8524" s="240"/>
      <c r="B8524" s="265"/>
      <c r="C8524" s="240"/>
      <c r="D8524" s="240"/>
      <c r="E8524" s="241"/>
      <c r="F8524" s="265"/>
      <c r="G8524" s="265"/>
    </row>
    <row r="8525" spans="1:7" s="226" customFormat="1">
      <c r="A8525" s="240"/>
      <c r="B8525" s="265"/>
      <c r="C8525" s="240"/>
      <c r="D8525" s="240"/>
      <c r="E8525" s="241"/>
      <c r="F8525" s="265"/>
      <c r="G8525" s="265"/>
    </row>
    <row r="8526" spans="1:7" s="226" customFormat="1">
      <c r="A8526" s="240"/>
      <c r="B8526" s="265"/>
      <c r="C8526" s="240"/>
      <c r="D8526" s="240"/>
      <c r="E8526" s="241"/>
      <c r="F8526" s="265"/>
      <c r="G8526" s="265"/>
    </row>
    <row r="8527" spans="1:7" s="226" customFormat="1">
      <c r="A8527" s="240"/>
      <c r="B8527" s="265"/>
      <c r="C8527" s="240"/>
      <c r="D8527" s="240"/>
      <c r="E8527" s="241"/>
      <c r="F8527" s="265"/>
      <c r="G8527" s="265"/>
    </row>
    <row r="8528" spans="1:7" s="226" customFormat="1">
      <c r="A8528" s="240"/>
      <c r="B8528" s="265"/>
      <c r="C8528" s="240"/>
      <c r="D8528" s="240"/>
      <c r="E8528" s="241"/>
      <c r="F8528" s="265"/>
      <c r="G8528" s="265"/>
    </row>
    <row r="8529" spans="1:7" s="226" customFormat="1">
      <c r="A8529" s="240"/>
      <c r="B8529" s="265"/>
      <c r="C8529" s="240"/>
      <c r="D8529" s="240"/>
      <c r="E8529" s="241"/>
      <c r="F8529" s="265"/>
      <c r="G8529" s="265"/>
    </row>
    <row r="8530" spans="1:7" s="226" customFormat="1">
      <c r="A8530" s="240"/>
      <c r="B8530" s="265"/>
      <c r="C8530" s="240"/>
      <c r="D8530" s="240"/>
      <c r="E8530" s="241"/>
      <c r="F8530" s="265"/>
      <c r="G8530" s="265"/>
    </row>
    <row r="8531" spans="1:7" s="226" customFormat="1">
      <c r="A8531" s="240"/>
      <c r="B8531" s="265"/>
      <c r="C8531" s="240"/>
      <c r="D8531" s="240"/>
      <c r="E8531" s="241"/>
      <c r="F8531" s="265"/>
      <c r="G8531" s="265"/>
    </row>
    <row r="8532" spans="1:7" s="226" customFormat="1">
      <c r="A8532" s="240"/>
      <c r="B8532" s="265"/>
      <c r="C8532" s="240"/>
      <c r="D8532" s="240"/>
      <c r="E8532" s="241"/>
      <c r="F8532" s="265"/>
      <c r="G8532" s="265"/>
    </row>
    <row r="8533" spans="1:7" s="226" customFormat="1">
      <c r="A8533" s="240"/>
      <c r="B8533" s="265"/>
      <c r="C8533" s="240"/>
      <c r="D8533" s="240"/>
      <c r="E8533" s="241"/>
      <c r="F8533" s="265"/>
      <c r="G8533" s="265"/>
    </row>
    <row r="8534" spans="1:7" s="226" customFormat="1">
      <c r="A8534" s="240"/>
      <c r="B8534" s="265"/>
      <c r="C8534" s="240"/>
      <c r="D8534" s="240"/>
      <c r="E8534" s="241"/>
      <c r="F8534" s="265"/>
      <c r="G8534" s="265"/>
    </row>
    <row r="8535" spans="1:7" s="226" customFormat="1">
      <c r="A8535" s="240"/>
      <c r="B8535" s="265"/>
      <c r="C8535" s="240"/>
      <c r="D8535" s="240"/>
      <c r="E8535" s="241"/>
      <c r="F8535" s="265"/>
      <c r="G8535" s="265"/>
    </row>
    <row r="8536" spans="1:7" s="226" customFormat="1">
      <c r="A8536" s="240"/>
      <c r="B8536" s="265"/>
      <c r="C8536" s="240"/>
      <c r="D8536" s="240"/>
      <c r="E8536" s="241"/>
      <c r="F8536" s="265"/>
      <c r="G8536" s="265"/>
    </row>
    <row r="8537" spans="1:7" s="226" customFormat="1">
      <c r="A8537" s="240"/>
      <c r="B8537" s="265"/>
      <c r="C8537" s="240"/>
      <c r="D8537" s="240"/>
      <c r="E8537" s="241"/>
      <c r="F8537" s="265"/>
      <c r="G8537" s="265"/>
    </row>
    <row r="8538" spans="1:7" s="226" customFormat="1">
      <c r="A8538" s="240"/>
      <c r="B8538" s="265"/>
      <c r="C8538" s="240"/>
      <c r="D8538" s="240"/>
      <c r="E8538" s="241"/>
      <c r="F8538" s="265"/>
      <c r="G8538" s="265"/>
    </row>
    <row r="8539" spans="1:7" s="226" customFormat="1">
      <c r="A8539" s="240"/>
      <c r="B8539" s="265"/>
      <c r="C8539" s="240"/>
      <c r="D8539" s="240"/>
      <c r="E8539" s="241"/>
      <c r="F8539" s="265"/>
      <c r="G8539" s="265"/>
    </row>
    <row r="8540" spans="1:7" s="226" customFormat="1">
      <c r="A8540" s="240"/>
      <c r="B8540" s="265"/>
      <c r="C8540" s="240"/>
      <c r="D8540" s="240"/>
      <c r="E8540" s="241"/>
      <c r="F8540" s="265"/>
      <c r="G8540" s="265"/>
    </row>
    <row r="8541" spans="1:7" s="226" customFormat="1">
      <c r="A8541" s="240"/>
      <c r="B8541" s="265"/>
      <c r="C8541" s="240"/>
      <c r="D8541" s="240"/>
      <c r="E8541" s="241"/>
      <c r="F8541" s="265"/>
      <c r="G8541" s="265"/>
    </row>
    <row r="8542" spans="1:7" s="226" customFormat="1">
      <c r="A8542" s="240"/>
      <c r="B8542" s="265"/>
      <c r="C8542" s="240"/>
      <c r="D8542" s="240"/>
      <c r="E8542" s="241"/>
      <c r="F8542" s="265"/>
      <c r="G8542" s="265"/>
    </row>
    <row r="8543" spans="1:7" s="226" customFormat="1">
      <c r="A8543" s="240"/>
      <c r="B8543" s="265"/>
      <c r="C8543" s="240"/>
      <c r="D8543" s="240"/>
      <c r="E8543" s="241"/>
      <c r="F8543" s="265"/>
      <c r="G8543" s="265"/>
    </row>
    <row r="8544" spans="1:7" s="226" customFormat="1">
      <c r="A8544" s="240"/>
      <c r="B8544" s="265"/>
      <c r="C8544" s="240"/>
      <c r="D8544" s="240"/>
      <c r="E8544" s="241"/>
      <c r="F8544" s="265"/>
      <c r="G8544" s="265"/>
    </row>
    <row r="8545" spans="1:7" s="226" customFormat="1">
      <c r="A8545" s="240"/>
      <c r="B8545" s="265"/>
      <c r="C8545" s="240"/>
      <c r="D8545" s="240"/>
      <c r="E8545" s="241"/>
      <c r="F8545" s="265"/>
      <c r="G8545" s="265"/>
    </row>
    <row r="8546" spans="1:7" s="226" customFormat="1">
      <c r="A8546" s="240"/>
      <c r="B8546" s="265"/>
      <c r="C8546" s="240"/>
      <c r="D8546" s="240"/>
      <c r="E8546" s="241"/>
      <c r="F8546" s="265"/>
      <c r="G8546" s="265"/>
    </row>
    <row r="8547" spans="1:7" s="226" customFormat="1">
      <c r="A8547" s="240"/>
      <c r="B8547" s="265"/>
      <c r="C8547" s="240"/>
      <c r="D8547" s="240"/>
      <c r="E8547" s="241"/>
      <c r="F8547" s="265"/>
      <c r="G8547" s="265"/>
    </row>
    <row r="8548" spans="1:7" s="226" customFormat="1">
      <c r="A8548" s="240"/>
      <c r="B8548" s="265"/>
      <c r="C8548" s="240"/>
      <c r="D8548" s="240"/>
      <c r="E8548" s="241"/>
      <c r="F8548" s="265"/>
      <c r="G8548" s="265"/>
    </row>
    <row r="8549" spans="1:7" s="226" customFormat="1">
      <c r="A8549" s="240"/>
      <c r="B8549" s="265"/>
      <c r="C8549" s="240"/>
      <c r="D8549" s="240"/>
      <c r="E8549" s="241"/>
      <c r="F8549" s="265"/>
      <c r="G8549" s="265"/>
    </row>
    <row r="8550" spans="1:7" s="226" customFormat="1">
      <c r="A8550" s="240"/>
      <c r="B8550" s="265"/>
      <c r="C8550" s="240"/>
      <c r="D8550" s="240"/>
      <c r="E8550" s="241"/>
      <c r="F8550" s="265"/>
      <c r="G8550" s="265"/>
    </row>
    <row r="8551" spans="1:7" s="226" customFormat="1">
      <c r="A8551" s="240"/>
      <c r="B8551" s="265"/>
      <c r="C8551" s="240"/>
      <c r="D8551" s="240"/>
      <c r="E8551" s="241"/>
      <c r="F8551" s="265"/>
      <c r="G8551" s="265"/>
    </row>
    <row r="8552" spans="1:7" s="226" customFormat="1">
      <c r="A8552" s="240"/>
      <c r="B8552" s="265"/>
      <c r="C8552" s="240"/>
      <c r="D8552" s="240"/>
      <c r="E8552" s="241"/>
      <c r="F8552" s="265"/>
      <c r="G8552" s="265"/>
    </row>
    <row r="8553" spans="1:7" s="226" customFormat="1">
      <c r="A8553" s="240"/>
      <c r="B8553" s="265"/>
      <c r="C8553" s="240"/>
      <c r="D8553" s="240"/>
      <c r="E8553" s="241"/>
      <c r="F8553" s="265"/>
      <c r="G8553" s="265"/>
    </row>
    <row r="8554" spans="1:7" s="226" customFormat="1">
      <c r="A8554" s="240"/>
      <c r="B8554" s="265"/>
      <c r="C8554" s="240"/>
      <c r="D8554" s="240"/>
      <c r="E8554" s="241"/>
      <c r="F8554" s="265"/>
      <c r="G8554" s="265"/>
    </row>
    <row r="8555" spans="1:7" s="226" customFormat="1">
      <c r="A8555" s="240"/>
      <c r="B8555" s="265"/>
      <c r="C8555" s="240"/>
      <c r="D8555" s="240"/>
      <c r="E8555" s="241"/>
      <c r="F8555" s="265"/>
      <c r="G8555" s="265"/>
    </row>
    <row r="8556" spans="1:7" s="226" customFormat="1">
      <c r="A8556" s="240"/>
      <c r="B8556" s="265"/>
      <c r="C8556" s="240"/>
      <c r="D8556" s="240"/>
      <c r="E8556" s="241"/>
      <c r="F8556" s="265"/>
      <c r="G8556" s="265"/>
    </row>
    <row r="8557" spans="1:7" s="226" customFormat="1">
      <c r="A8557" s="240"/>
      <c r="B8557" s="265"/>
      <c r="C8557" s="240"/>
      <c r="D8557" s="240"/>
      <c r="E8557" s="241"/>
      <c r="F8557" s="265"/>
      <c r="G8557" s="265"/>
    </row>
    <row r="8558" spans="1:7" s="226" customFormat="1">
      <c r="A8558" s="240"/>
      <c r="B8558" s="265"/>
      <c r="C8558" s="240"/>
      <c r="D8558" s="240"/>
      <c r="E8558" s="241"/>
      <c r="F8558" s="265"/>
      <c r="G8558" s="265"/>
    </row>
    <row r="8559" spans="1:7" s="226" customFormat="1">
      <c r="A8559" s="240"/>
      <c r="B8559" s="265"/>
      <c r="C8559" s="240"/>
      <c r="D8559" s="240"/>
      <c r="E8559" s="241"/>
      <c r="F8559" s="265"/>
      <c r="G8559" s="265"/>
    </row>
    <row r="8560" spans="1:7" s="226" customFormat="1">
      <c r="A8560" s="240"/>
      <c r="B8560" s="265"/>
      <c r="C8560" s="240"/>
      <c r="D8560" s="240"/>
      <c r="E8560" s="241"/>
      <c r="F8560" s="265"/>
      <c r="G8560" s="265"/>
    </row>
    <row r="8561" spans="1:7" s="226" customFormat="1">
      <c r="A8561" s="240"/>
      <c r="B8561" s="265"/>
      <c r="C8561" s="240"/>
      <c r="D8561" s="240"/>
      <c r="E8561" s="241"/>
      <c r="F8561" s="265"/>
      <c r="G8561" s="265"/>
    </row>
    <row r="8562" spans="1:7" s="226" customFormat="1">
      <c r="A8562" s="240"/>
      <c r="B8562" s="265"/>
      <c r="C8562" s="240"/>
      <c r="D8562" s="240"/>
      <c r="E8562" s="241"/>
      <c r="F8562" s="265"/>
      <c r="G8562" s="265"/>
    </row>
    <row r="8563" spans="1:7" s="226" customFormat="1">
      <c r="A8563" s="240"/>
      <c r="B8563" s="265"/>
      <c r="C8563" s="240"/>
      <c r="D8563" s="240"/>
      <c r="E8563" s="241"/>
      <c r="F8563" s="265"/>
      <c r="G8563" s="265"/>
    </row>
    <row r="8564" spans="1:7" s="226" customFormat="1">
      <c r="A8564" s="240"/>
      <c r="B8564" s="265"/>
      <c r="C8564" s="240"/>
      <c r="D8564" s="240"/>
      <c r="E8564" s="241"/>
      <c r="F8564" s="265"/>
      <c r="G8564" s="265"/>
    </row>
    <row r="8565" spans="1:7" s="226" customFormat="1">
      <c r="A8565" s="240"/>
      <c r="B8565" s="265"/>
      <c r="C8565" s="240"/>
      <c r="D8565" s="240"/>
      <c r="E8565" s="241"/>
      <c r="F8565" s="265"/>
      <c r="G8565" s="265"/>
    </row>
    <row r="8566" spans="1:7" s="226" customFormat="1">
      <c r="A8566" s="240"/>
      <c r="B8566" s="265"/>
      <c r="C8566" s="240"/>
      <c r="D8566" s="240"/>
      <c r="E8566" s="241"/>
      <c r="F8566" s="265"/>
      <c r="G8566" s="265"/>
    </row>
    <row r="8567" spans="1:7" s="226" customFormat="1">
      <c r="A8567" s="240"/>
      <c r="B8567" s="265"/>
      <c r="C8567" s="240"/>
      <c r="D8567" s="240"/>
      <c r="E8567" s="241"/>
      <c r="F8567" s="265"/>
      <c r="G8567" s="265"/>
    </row>
    <row r="8568" spans="1:7" s="226" customFormat="1">
      <c r="A8568" s="240"/>
      <c r="B8568" s="265"/>
      <c r="C8568" s="240"/>
      <c r="D8568" s="240"/>
      <c r="E8568" s="241"/>
      <c r="F8568" s="265"/>
      <c r="G8568" s="265"/>
    </row>
    <row r="8569" spans="1:7" s="226" customFormat="1">
      <c r="A8569" s="240"/>
      <c r="B8569" s="265"/>
      <c r="C8569" s="240"/>
      <c r="D8569" s="240"/>
      <c r="E8569" s="241"/>
      <c r="F8569" s="265"/>
      <c r="G8569" s="265"/>
    </row>
    <row r="8570" spans="1:7" s="226" customFormat="1">
      <c r="A8570" s="240"/>
      <c r="B8570" s="265"/>
      <c r="C8570" s="240"/>
      <c r="D8570" s="240"/>
      <c r="E8570" s="241"/>
      <c r="F8570" s="265"/>
      <c r="G8570" s="265"/>
    </row>
    <row r="8571" spans="1:7" s="226" customFormat="1">
      <c r="A8571" s="240"/>
      <c r="B8571" s="265"/>
      <c r="C8571" s="240"/>
      <c r="D8571" s="240"/>
      <c r="E8571" s="241"/>
      <c r="F8571" s="265"/>
      <c r="G8571" s="265"/>
    </row>
    <row r="8572" spans="1:7" s="226" customFormat="1">
      <c r="A8572" s="240"/>
      <c r="B8572" s="265"/>
      <c r="C8572" s="240"/>
      <c r="D8572" s="240"/>
      <c r="E8572" s="241"/>
      <c r="F8572" s="265"/>
      <c r="G8572" s="265"/>
    </row>
    <row r="8573" spans="1:7" s="226" customFormat="1">
      <c r="A8573" s="240"/>
      <c r="B8573" s="265"/>
      <c r="C8573" s="240"/>
      <c r="D8573" s="240"/>
      <c r="E8573" s="241"/>
      <c r="F8573" s="265"/>
      <c r="G8573" s="265"/>
    </row>
    <row r="8574" spans="1:7" s="226" customFormat="1">
      <c r="A8574" s="240"/>
      <c r="B8574" s="265"/>
      <c r="C8574" s="240"/>
      <c r="D8574" s="240"/>
      <c r="E8574" s="241"/>
      <c r="F8574" s="265"/>
      <c r="G8574" s="265"/>
    </row>
    <row r="8575" spans="1:7" s="226" customFormat="1">
      <c r="A8575" s="240"/>
      <c r="B8575" s="265"/>
      <c r="C8575" s="240"/>
      <c r="D8575" s="240"/>
      <c r="E8575" s="241"/>
      <c r="F8575" s="265"/>
      <c r="G8575" s="265"/>
    </row>
    <row r="8576" spans="1:7" s="226" customFormat="1">
      <c r="A8576" s="240"/>
      <c r="B8576" s="265"/>
      <c r="C8576" s="240"/>
      <c r="D8576" s="240"/>
      <c r="E8576" s="241"/>
      <c r="F8576" s="265"/>
      <c r="G8576" s="265"/>
    </row>
    <row r="8577" spans="1:7" s="226" customFormat="1">
      <c r="A8577" s="240"/>
      <c r="B8577" s="265"/>
      <c r="C8577" s="240"/>
      <c r="D8577" s="240"/>
      <c r="E8577" s="241"/>
      <c r="F8577" s="265"/>
      <c r="G8577" s="265"/>
    </row>
    <row r="8578" spans="1:7" s="226" customFormat="1">
      <c r="A8578" s="240"/>
      <c r="B8578" s="265"/>
      <c r="C8578" s="240"/>
      <c r="D8578" s="240"/>
      <c r="E8578" s="241"/>
      <c r="F8578" s="265"/>
      <c r="G8578" s="265"/>
    </row>
    <row r="8579" spans="1:7" s="226" customFormat="1">
      <c r="A8579" s="240"/>
      <c r="B8579" s="265"/>
      <c r="C8579" s="240"/>
      <c r="D8579" s="240"/>
      <c r="E8579" s="241"/>
      <c r="F8579" s="265"/>
      <c r="G8579" s="265"/>
    </row>
    <row r="8580" spans="1:7" s="226" customFormat="1">
      <c r="A8580" s="240"/>
      <c r="B8580" s="265"/>
      <c r="C8580" s="240"/>
      <c r="D8580" s="240"/>
      <c r="E8580" s="241"/>
      <c r="F8580" s="265"/>
      <c r="G8580" s="265"/>
    </row>
    <row r="8581" spans="1:7" s="226" customFormat="1">
      <c r="A8581" s="240"/>
      <c r="B8581" s="265"/>
      <c r="C8581" s="240"/>
      <c r="D8581" s="240"/>
      <c r="E8581" s="241"/>
      <c r="F8581" s="265"/>
      <c r="G8581" s="265"/>
    </row>
    <row r="8582" spans="1:7" s="226" customFormat="1">
      <c r="A8582" s="240"/>
      <c r="B8582" s="265"/>
      <c r="C8582" s="240"/>
      <c r="D8582" s="240"/>
      <c r="E8582" s="241"/>
      <c r="F8582" s="265"/>
      <c r="G8582" s="265"/>
    </row>
    <row r="8583" spans="1:7" s="226" customFormat="1">
      <c r="A8583" s="240"/>
      <c r="B8583" s="265"/>
      <c r="C8583" s="240"/>
      <c r="D8583" s="240"/>
      <c r="E8583" s="241"/>
      <c r="F8583" s="265"/>
      <c r="G8583" s="265"/>
    </row>
    <row r="8584" spans="1:7" s="226" customFormat="1">
      <c r="A8584" s="240"/>
      <c r="B8584" s="265"/>
      <c r="C8584" s="240"/>
      <c r="D8584" s="240"/>
      <c r="E8584" s="241"/>
      <c r="F8584" s="265"/>
      <c r="G8584" s="265"/>
    </row>
    <row r="8585" spans="1:7" s="226" customFormat="1">
      <c r="A8585" s="240"/>
      <c r="B8585" s="265"/>
      <c r="C8585" s="240"/>
      <c r="D8585" s="240"/>
      <c r="E8585" s="241"/>
      <c r="F8585" s="265"/>
      <c r="G8585" s="265"/>
    </row>
    <row r="8586" spans="1:7" s="226" customFormat="1">
      <c r="A8586" s="240"/>
      <c r="B8586" s="265"/>
      <c r="C8586" s="240"/>
      <c r="D8586" s="240"/>
      <c r="E8586" s="241"/>
      <c r="F8586" s="265"/>
      <c r="G8586" s="265"/>
    </row>
    <row r="8587" spans="1:7" s="226" customFormat="1">
      <c r="A8587" s="240"/>
      <c r="B8587" s="265"/>
      <c r="C8587" s="240"/>
      <c r="D8587" s="240"/>
      <c r="E8587" s="241"/>
      <c r="F8587" s="265"/>
      <c r="G8587" s="265"/>
    </row>
    <row r="8588" spans="1:7" s="226" customFormat="1">
      <c r="A8588" s="240"/>
      <c r="B8588" s="265"/>
      <c r="C8588" s="240"/>
      <c r="D8588" s="240"/>
      <c r="E8588" s="241"/>
      <c r="F8588" s="265"/>
      <c r="G8588" s="265"/>
    </row>
    <row r="8589" spans="1:7" s="226" customFormat="1">
      <c r="A8589" s="240"/>
      <c r="B8589" s="265"/>
      <c r="C8589" s="240"/>
      <c r="D8589" s="240"/>
      <c r="E8589" s="241"/>
      <c r="F8589" s="265"/>
      <c r="G8589" s="265"/>
    </row>
    <row r="8590" spans="1:7" s="226" customFormat="1">
      <c r="A8590" s="240"/>
      <c r="B8590" s="265"/>
      <c r="C8590" s="240"/>
      <c r="D8590" s="240"/>
      <c r="E8590" s="241"/>
      <c r="F8590" s="265"/>
      <c r="G8590" s="265"/>
    </row>
    <row r="8591" spans="1:7" s="226" customFormat="1">
      <c r="A8591" s="240"/>
      <c r="B8591" s="265"/>
      <c r="C8591" s="240"/>
      <c r="D8591" s="240"/>
      <c r="E8591" s="241"/>
      <c r="F8591" s="265"/>
      <c r="G8591" s="265"/>
    </row>
    <row r="8592" spans="1:7" s="226" customFormat="1">
      <c r="A8592" s="240"/>
      <c r="B8592" s="265"/>
      <c r="C8592" s="240"/>
      <c r="D8592" s="240"/>
      <c r="E8592" s="241"/>
      <c r="F8592" s="265"/>
      <c r="G8592" s="265"/>
    </row>
    <row r="8593" spans="1:7" s="226" customFormat="1">
      <c r="A8593" s="240"/>
      <c r="B8593" s="265"/>
      <c r="C8593" s="240"/>
      <c r="D8593" s="240"/>
      <c r="E8593" s="241"/>
      <c r="F8593" s="265"/>
      <c r="G8593" s="265"/>
    </row>
    <row r="8594" spans="1:7" s="226" customFormat="1">
      <c r="A8594" s="240"/>
      <c r="B8594" s="265"/>
      <c r="C8594" s="240"/>
      <c r="D8594" s="240"/>
      <c r="E8594" s="241"/>
      <c r="F8594" s="265"/>
      <c r="G8594" s="265"/>
    </row>
    <row r="8595" spans="1:7" s="226" customFormat="1">
      <c r="A8595" s="240"/>
      <c r="B8595" s="265"/>
      <c r="C8595" s="240"/>
      <c r="D8595" s="240"/>
      <c r="E8595" s="241"/>
      <c r="F8595" s="265"/>
      <c r="G8595" s="265"/>
    </row>
    <row r="8596" spans="1:7" s="226" customFormat="1">
      <c r="A8596" s="240"/>
      <c r="B8596" s="265"/>
      <c r="C8596" s="240"/>
      <c r="D8596" s="240"/>
      <c r="E8596" s="241"/>
      <c r="F8596" s="265"/>
      <c r="G8596" s="265"/>
    </row>
    <row r="8597" spans="1:7" s="226" customFormat="1">
      <c r="A8597" s="240"/>
      <c r="B8597" s="265"/>
      <c r="C8597" s="240"/>
      <c r="D8597" s="240"/>
      <c r="E8597" s="241"/>
      <c r="F8597" s="265"/>
      <c r="G8597" s="265"/>
    </row>
    <row r="8598" spans="1:7" s="226" customFormat="1">
      <c r="A8598" s="240"/>
      <c r="B8598" s="265"/>
      <c r="C8598" s="240"/>
      <c r="D8598" s="240"/>
      <c r="E8598" s="241"/>
      <c r="F8598" s="265"/>
      <c r="G8598" s="265"/>
    </row>
    <row r="8599" spans="1:7" s="226" customFormat="1">
      <c r="A8599" s="240"/>
      <c r="B8599" s="265"/>
      <c r="C8599" s="240"/>
      <c r="D8599" s="240"/>
      <c r="E8599" s="241"/>
      <c r="F8599" s="265"/>
      <c r="G8599" s="265"/>
    </row>
    <row r="8600" spans="1:7" s="226" customFormat="1">
      <c r="A8600" s="240"/>
      <c r="B8600" s="265"/>
      <c r="C8600" s="240"/>
      <c r="D8600" s="240"/>
      <c r="E8600" s="241"/>
      <c r="F8600" s="265"/>
      <c r="G8600" s="265"/>
    </row>
    <row r="8601" spans="1:7" s="226" customFormat="1">
      <c r="A8601" s="240"/>
      <c r="B8601" s="265"/>
      <c r="C8601" s="240"/>
      <c r="D8601" s="240"/>
      <c r="E8601" s="241"/>
      <c r="F8601" s="265"/>
      <c r="G8601" s="265"/>
    </row>
    <row r="8602" spans="1:7" s="226" customFormat="1">
      <c r="A8602" s="240"/>
      <c r="B8602" s="265"/>
      <c r="C8602" s="240"/>
      <c r="D8602" s="240"/>
      <c r="E8602" s="241"/>
      <c r="F8602" s="265"/>
      <c r="G8602" s="265"/>
    </row>
    <row r="8603" spans="1:7" s="226" customFormat="1">
      <c r="A8603" s="240"/>
      <c r="B8603" s="265"/>
      <c r="C8603" s="240"/>
      <c r="D8603" s="240"/>
      <c r="E8603" s="241"/>
      <c r="F8603" s="265"/>
      <c r="G8603" s="265"/>
    </row>
    <row r="8604" spans="1:7" s="226" customFormat="1">
      <c r="A8604" s="240"/>
      <c r="B8604" s="265"/>
      <c r="C8604" s="240"/>
      <c r="D8604" s="240"/>
      <c r="E8604" s="241"/>
      <c r="F8604" s="265"/>
      <c r="G8604" s="265"/>
    </row>
    <row r="8605" spans="1:7" s="226" customFormat="1">
      <c r="A8605" s="240"/>
      <c r="B8605" s="265"/>
      <c r="C8605" s="240"/>
      <c r="D8605" s="240"/>
      <c r="E8605" s="241"/>
      <c r="F8605" s="265"/>
      <c r="G8605" s="265"/>
    </row>
    <row r="8606" spans="1:7" s="226" customFormat="1">
      <c r="A8606" s="240"/>
      <c r="B8606" s="265"/>
      <c r="C8606" s="240"/>
      <c r="D8606" s="240"/>
      <c r="E8606" s="241"/>
      <c r="F8606" s="265"/>
      <c r="G8606" s="265"/>
    </row>
    <row r="8607" spans="1:7" s="226" customFormat="1">
      <c r="A8607" s="240"/>
      <c r="B8607" s="265"/>
      <c r="C8607" s="240"/>
      <c r="D8607" s="240"/>
      <c r="E8607" s="241"/>
      <c r="F8607" s="265"/>
      <c r="G8607" s="265"/>
    </row>
    <row r="8608" spans="1:7" s="226" customFormat="1">
      <c r="A8608" s="240"/>
      <c r="B8608" s="265"/>
      <c r="C8608" s="240"/>
      <c r="D8608" s="240"/>
      <c r="E8608" s="241"/>
      <c r="F8608" s="265"/>
      <c r="G8608" s="265"/>
    </row>
    <row r="8609" spans="1:7" s="226" customFormat="1">
      <c r="A8609" s="240"/>
      <c r="B8609" s="265"/>
      <c r="C8609" s="240"/>
      <c r="D8609" s="240"/>
      <c r="E8609" s="241"/>
      <c r="F8609" s="265"/>
      <c r="G8609" s="265"/>
    </row>
    <row r="8610" spans="1:7" s="226" customFormat="1">
      <c r="A8610" s="240"/>
      <c r="B8610" s="265"/>
      <c r="C8610" s="240"/>
      <c r="D8610" s="240"/>
      <c r="E8610" s="241"/>
      <c r="F8610" s="265"/>
      <c r="G8610" s="265"/>
    </row>
    <row r="8611" spans="1:7" s="226" customFormat="1">
      <c r="A8611" s="240"/>
      <c r="B8611" s="265"/>
      <c r="C8611" s="240"/>
      <c r="D8611" s="240"/>
      <c r="E8611" s="241"/>
      <c r="F8611" s="265"/>
      <c r="G8611" s="265"/>
    </row>
    <row r="8612" spans="1:7" s="226" customFormat="1">
      <c r="A8612" s="240"/>
      <c r="B8612" s="265"/>
      <c r="C8612" s="240"/>
      <c r="D8612" s="240"/>
      <c r="E8612" s="241"/>
      <c r="F8612" s="265"/>
      <c r="G8612" s="265"/>
    </row>
    <row r="8613" spans="1:7" s="226" customFormat="1">
      <c r="A8613" s="240"/>
      <c r="B8613" s="265"/>
      <c r="C8613" s="240"/>
      <c r="D8613" s="240"/>
      <c r="E8613" s="241"/>
      <c r="F8613" s="265"/>
      <c r="G8613" s="265"/>
    </row>
    <row r="8614" spans="1:7" s="226" customFormat="1">
      <c r="A8614" s="240"/>
      <c r="B8614" s="265"/>
      <c r="C8614" s="240"/>
      <c r="D8614" s="240"/>
      <c r="E8614" s="241"/>
      <c r="F8614" s="265"/>
      <c r="G8614" s="265"/>
    </row>
    <row r="8615" spans="1:7" s="226" customFormat="1">
      <c r="A8615" s="240"/>
      <c r="B8615" s="265"/>
      <c r="C8615" s="240"/>
      <c r="D8615" s="240"/>
      <c r="E8615" s="241"/>
      <c r="F8615" s="265"/>
      <c r="G8615" s="265"/>
    </row>
    <row r="8616" spans="1:7" s="226" customFormat="1">
      <c r="A8616" s="240"/>
      <c r="B8616" s="265"/>
      <c r="C8616" s="240"/>
      <c r="D8616" s="240"/>
      <c r="E8616" s="241"/>
      <c r="F8616" s="265"/>
      <c r="G8616" s="265"/>
    </row>
    <row r="8617" spans="1:7" s="226" customFormat="1">
      <c r="A8617" s="240"/>
      <c r="B8617" s="265"/>
      <c r="C8617" s="240"/>
      <c r="D8617" s="240"/>
      <c r="E8617" s="241"/>
      <c r="F8617" s="265"/>
      <c r="G8617" s="265"/>
    </row>
    <row r="8618" spans="1:7" s="226" customFormat="1">
      <c r="A8618" s="240"/>
      <c r="B8618" s="265"/>
      <c r="C8618" s="240"/>
      <c r="D8618" s="240"/>
      <c r="E8618" s="241"/>
      <c r="F8618" s="265"/>
      <c r="G8618" s="265"/>
    </row>
    <row r="8619" spans="1:7" s="226" customFormat="1">
      <c r="A8619" s="240"/>
      <c r="B8619" s="265"/>
      <c r="C8619" s="240"/>
      <c r="D8619" s="240"/>
      <c r="E8619" s="241"/>
      <c r="F8619" s="265"/>
      <c r="G8619" s="265"/>
    </row>
    <row r="8620" spans="1:7" s="226" customFormat="1">
      <c r="A8620" s="240"/>
      <c r="B8620" s="265"/>
      <c r="C8620" s="240"/>
      <c r="D8620" s="240"/>
      <c r="E8620" s="241"/>
      <c r="F8620" s="265"/>
      <c r="G8620" s="265"/>
    </row>
    <row r="8621" spans="1:7" s="226" customFormat="1" ht="15" customHeight="1">
      <c r="A8621" s="240"/>
      <c r="B8621" s="265"/>
      <c r="C8621" s="240"/>
      <c r="D8621" s="240"/>
      <c r="E8621" s="241"/>
      <c r="F8621" s="265"/>
      <c r="G8621" s="265"/>
    </row>
    <row r="8622" spans="1:7" s="226" customFormat="1" ht="15" customHeight="1">
      <c r="A8622" s="240"/>
      <c r="B8622" s="265"/>
      <c r="C8622" s="240"/>
      <c r="D8622" s="240"/>
      <c r="E8622" s="241"/>
      <c r="F8622" s="265"/>
      <c r="G8622" s="265"/>
    </row>
    <row r="8623" spans="1:7" s="226" customFormat="1">
      <c r="A8623" s="240"/>
      <c r="B8623" s="265"/>
      <c r="C8623" s="240"/>
      <c r="D8623" s="240"/>
      <c r="E8623" s="241"/>
      <c r="F8623" s="265"/>
      <c r="G8623" s="265"/>
    </row>
    <row r="8624" spans="1:7" s="226" customFormat="1">
      <c r="A8624" s="240"/>
      <c r="B8624" s="265"/>
      <c r="C8624" s="240"/>
      <c r="D8624" s="240"/>
      <c r="E8624" s="241"/>
      <c r="F8624" s="265"/>
      <c r="G8624" s="265"/>
    </row>
    <row r="8625" spans="1:7" s="226" customFormat="1">
      <c r="A8625" s="240"/>
      <c r="B8625" s="265"/>
      <c r="C8625" s="240"/>
      <c r="D8625" s="240"/>
      <c r="E8625" s="241"/>
      <c r="F8625" s="265"/>
      <c r="G8625" s="265"/>
    </row>
    <row r="8626" spans="1:7" s="226" customFormat="1">
      <c r="A8626" s="240"/>
      <c r="B8626" s="265"/>
      <c r="C8626" s="240"/>
      <c r="D8626" s="240"/>
      <c r="E8626" s="241"/>
      <c r="F8626" s="265"/>
      <c r="G8626" s="265"/>
    </row>
    <row r="8627" spans="1:7" s="226" customFormat="1">
      <c r="A8627" s="240"/>
      <c r="B8627" s="265"/>
      <c r="C8627" s="240"/>
      <c r="D8627" s="240"/>
      <c r="E8627" s="241"/>
      <c r="F8627" s="265"/>
      <c r="G8627" s="265"/>
    </row>
    <row r="8628" spans="1:7" s="226" customFormat="1">
      <c r="A8628" s="240"/>
      <c r="B8628" s="265"/>
      <c r="C8628" s="240"/>
      <c r="D8628" s="240"/>
      <c r="E8628" s="241"/>
      <c r="F8628" s="265"/>
      <c r="G8628" s="265"/>
    </row>
    <row r="8629" spans="1:7" s="226" customFormat="1">
      <c r="A8629" s="240"/>
      <c r="B8629" s="265"/>
      <c r="C8629" s="240"/>
      <c r="D8629" s="240"/>
      <c r="E8629" s="241"/>
      <c r="F8629" s="265"/>
      <c r="G8629" s="265"/>
    </row>
    <row r="8630" spans="1:7" s="226" customFormat="1">
      <c r="A8630" s="240"/>
      <c r="B8630" s="265"/>
      <c r="C8630" s="240"/>
      <c r="D8630" s="240"/>
      <c r="E8630" s="241"/>
      <c r="F8630" s="265"/>
      <c r="G8630" s="265"/>
    </row>
    <row r="8631" spans="1:7" s="226" customFormat="1">
      <c r="A8631" s="240"/>
      <c r="B8631" s="265"/>
      <c r="C8631" s="240"/>
      <c r="D8631" s="240"/>
      <c r="E8631" s="241"/>
      <c r="F8631" s="265"/>
      <c r="G8631" s="265"/>
    </row>
    <row r="8632" spans="1:7" s="226" customFormat="1">
      <c r="A8632" s="240"/>
      <c r="B8632" s="265"/>
      <c r="C8632" s="240"/>
      <c r="D8632" s="240"/>
      <c r="E8632" s="241"/>
      <c r="F8632" s="265"/>
      <c r="G8632" s="265"/>
    </row>
    <row r="8633" spans="1:7" s="226" customFormat="1">
      <c r="A8633" s="240"/>
      <c r="B8633" s="265"/>
      <c r="C8633" s="240"/>
      <c r="D8633" s="240"/>
      <c r="E8633" s="241"/>
      <c r="F8633" s="265"/>
      <c r="G8633" s="265"/>
    </row>
    <row r="8634" spans="1:7" s="226" customFormat="1">
      <c r="A8634" s="240"/>
      <c r="B8634" s="265"/>
      <c r="C8634" s="240"/>
      <c r="D8634" s="240"/>
      <c r="E8634" s="241"/>
      <c r="F8634" s="265"/>
      <c r="G8634" s="265"/>
    </row>
    <row r="8635" spans="1:7" s="226" customFormat="1">
      <c r="A8635" s="240"/>
      <c r="B8635" s="265"/>
      <c r="C8635" s="240"/>
      <c r="D8635" s="240"/>
      <c r="E8635" s="241"/>
      <c r="F8635" s="265"/>
      <c r="G8635" s="265"/>
    </row>
    <row r="8636" spans="1:7" s="226" customFormat="1">
      <c r="A8636" s="240"/>
      <c r="B8636" s="265"/>
      <c r="C8636" s="240"/>
      <c r="D8636" s="240"/>
      <c r="E8636" s="241"/>
      <c r="F8636" s="265"/>
      <c r="G8636" s="265"/>
    </row>
    <row r="8637" spans="1:7" s="226" customFormat="1">
      <c r="A8637" s="240"/>
      <c r="B8637" s="265"/>
      <c r="C8637" s="240"/>
      <c r="D8637" s="240"/>
      <c r="E8637" s="241"/>
      <c r="F8637" s="265"/>
      <c r="G8637" s="265"/>
    </row>
    <row r="8638" spans="1:7" s="226" customFormat="1">
      <c r="A8638" s="240"/>
      <c r="B8638" s="265"/>
      <c r="C8638" s="240"/>
      <c r="D8638" s="240"/>
      <c r="E8638" s="241"/>
      <c r="F8638" s="265"/>
      <c r="G8638" s="265"/>
    </row>
    <row r="8639" spans="1:7" s="226" customFormat="1">
      <c r="A8639" s="240"/>
      <c r="B8639" s="265"/>
      <c r="C8639" s="240"/>
      <c r="D8639" s="240"/>
      <c r="E8639" s="241"/>
      <c r="F8639" s="265"/>
      <c r="G8639" s="265"/>
    </row>
    <row r="8640" spans="1:7" s="226" customFormat="1">
      <c r="A8640" s="240"/>
      <c r="B8640" s="265"/>
      <c r="C8640" s="240"/>
      <c r="D8640" s="240"/>
      <c r="E8640" s="241"/>
      <c r="F8640" s="265"/>
      <c r="G8640" s="265"/>
    </row>
    <row r="8641" spans="1:7" s="226" customFormat="1">
      <c r="A8641" s="240"/>
      <c r="B8641" s="265"/>
      <c r="C8641" s="240"/>
      <c r="D8641" s="240"/>
      <c r="E8641" s="241"/>
      <c r="F8641" s="265"/>
      <c r="G8641" s="265"/>
    </row>
    <row r="8642" spans="1:7" s="226" customFormat="1">
      <c r="A8642" s="240"/>
      <c r="B8642" s="265"/>
      <c r="C8642" s="240"/>
      <c r="D8642" s="240"/>
      <c r="E8642" s="241"/>
      <c r="F8642" s="265"/>
      <c r="G8642" s="265"/>
    </row>
    <row r="8643" spans="1:7" s="226" customFormat="1">
      <c r="A8643" s="240"/>
      <c r="B8643" s="265"/>
      <c r="C8643" s="240"/>
      <c r="D8643" s="240"/>
      <c r="E8643" s="241"/>
      <c r="F8643" s="265"/>
      <c r="G8643" s="265"/>
    </row>
    <row r="8644" spans="1:7" s="226" customFormat="1">
      <c r="A8644" s="240"/>
      <c r="B8644" s="265"/>
      <c r="C8644" s="240"/>
      <c r="D8644" s="240"/>
      <c r="E8644" s="241"/>
      <c r="F8644" s="265"/>
      <c r="G8644" s="265"/>
    </row>
    <row r="8645" spans="1:7" s="226" customFormat="1">
      <c r="A8645" s="240"/>
      <c r="B8645" s="265"/>
      <c r="C8645" s="240"/>
      <c r="D8645" s="240"/>
      <c r="E8645" s="241"/>
      <c r="F8645" s="265"/>
      <c r="G8645" s="265"/>
    </row>
    <row r="8646" spans="1:7" s="226" customFormat="1">
      <c r="A8646" s="240"/>
      <c r="B8646" s="265"/>
      <c r="C8646" s="240"/>
      <c r="D8646" s="240"/>
      <c r="E8646" s="241"/>
      <c r="F8646" s="265"/>
      <c r="G8646" s="265"/>
    </row>
    <row r="8647" spans="1:7" s="226" customFormat="1">
      <c r="A8647" s="240"/>
      <c r="B8647" s="265"/>
      <c r="C8647" s="240"/>
      <c r="D8647" s="240"/>
      <c r="E8647" s="241"/>
      <c r="F8647" s="265"/>
      <c r="G8647" s="265"/>
    </row>
    <row r="8648" spans="1:7" s="226" customFormat="1">
      <c r="A8648" s="240"/>
      <c r="B8648" s="265"/>
      <c r="C8648" s="240"/>
      <c r="D8648" s="240"/>
      <c r="E8648" s="241"/>
      <c r="F8648" s="265"/>
      <c r="G8648" s="265"/>
    </row>
    <row r="8649" spans="1:7" s="226" customFormat="1">
      <c r="A8649" s="240"/>
      <c r="B8649" s="265"/>
      <c r="C8649" s="240"/>
      <c r="D8649" s="240"/>
      <c r="E8649" s="241"/>
      <c r="F8649" s="265"/>
      <c r="G8649" s="265"/>
    </row>
    <row r="8650" spans="1:7" s="226" customFormat="1">
      <c r="A8650" s="240"/>
      <c r="B8650" s="265"/>
      <c r="C8650" s="240"/>
      <c r="D8650" s="240"/>
      <c r="E8650" s="241"/>
      <c r="F8650" s="265"/>
      <c r="G8650" s="265"/>
    </row>
    <row r="8651" spans="1:7" s="226" customFormat="1">
      <c r="A8651" s="240"/>
      <c r="B8651" s="265"/>
      <c r="C8651" s="240"/>
      <c r="D8651" s="240"/>
      <c r="E8651" s="241"/>
      <c r="F8651" s="265"/>
      <c r="G8651" s="265"/>
    </row>
    <row r="8652" spans="1:7" s="226" customFormat="1">
      <c r="A8652" s="240"/>
      <c r="B8652" s="265"/>
      <c r="C8652" s="240"/>
      <c r="D8652" s="240"/>
      <c r="E8652" s="241"/>
      <c r="F8652" s="265"/>
      <c r="G8652" s="265"/>
    </row>
    <row r="8653" spans="1:7" s="226" customFormat="1">
      <c r="A8653" s="240"/>
      <c r="B8653" s="265"/>
      <c r="C8653" s="240"/>
      <c r="D8653" s="240"/>
      <c r="E8653" s="241"/>
      <c r="F8653" s="265"/>
      <c r="G8653" s="265"/>
    </row>
    <row r="8654" spans="1:7" s="226" customFormat="1">
      <c r="A8654" s="240"/>
      <c r="B8654" s="265"/>
      <c r="C8654" s="240"/>
      <c r="D8654" s="240"/>
      <c r="E8654" s="241"/>
      <c r="F8654" s="265"/>
      <c r="G8654" s="265"/>
    </row>
    <row r="8655" spans="1:7" s="226" customFormat="1">
      <c r="A8655" s="240"/>
      <c r="B8655" s="265"/>
      <c r="C8655" s="240"/>
      <c r="D8655" s="240"/>
      <c r="E8655" s="241"/>
      <c r="F8655" s="265"/>
      <c r="G8655" s="265"/>
    </row>
    <row r="8656" spans="1:7" s="226" customFormat="1">
      <c r="A8656" s="240"/>
      <c r="B8656" s="265"/>
      <c r="C8656" s="240"/>
      <c r="D8656" s="240"/>
      <c r="E8656" s="241"/>
      <c r="F8656" s="265"/>
      <c r="G8656" s="265"/>
    </row>
    <row r="8657" spans="1:7" s="226" customFormat="1">
      <c r="A8657" s="240"/>
      <c r="B8657" s="265"/>
      <c r="C8657" s="240"/>
      <c r="D8657" s="240"/>
      <c r="E8657" s="241"/>
      <c r="F8657" s="265"/>
      <c r="G8657" s="265"/>
    </row>
    <row r="8658" spans="1:7" s="226" customFormat="1">
      <c r="A8658" s="240"/>
      <c r="B8658" s="265"/>
      <c r="C8658" s="240"/>
      <c r="D8658" s="240"/>
      <c r="E8658" s="241"/>
      <c r="F8658" s="265"/>
      <c r="G8658" s="265"/>
    </row>
    <row r="8659" spans="1:7" s="226" customFormat="1">
      <c r="A8659" s="240"/>
      <c r="B8659" s="265"/>
      <c r="C8659" s="240"/>
      <c r="D8659" s="240"/>
      <c r="E8659" s="241"/>
      <c r="F8659" s="265"/>
      <c r="G8659" s="265"/>
    </row>
    <row r="8660" spans="1:7" s="226" customFormat="1">
      <c r="A8660" s="240"/>
      <c r="B8660" s="265"/>
      <c r="C8660" s="240"/>
      <c r="D8660" s="240"/>
      <c r="E8660" s="241"/>
      <c r="F8660" s="265"/>
      <c r="G8660" s="265"/>
    </row>
    <row r="8661" spans="1:7" s="226" customFormat="1">
      <c r="A8661" s="240"/>
      <c r="B8661" s="265"/>
      <c r="C8661" s="240"/>
      <c r="D8661" s="240"/>
      <c r="E8661" s="241"/>
      <c r="F8661" s="265"/>
      <c r="G8661" s="265"/>
    </row>
    <row r="8662" spans="1:7" s="226" customFormat="1">
      <c r="A8662" s="240"/>
      <c r="B8662" s="265"/>
      <c r="C8662" s="240"/>
      <c r="D8662" s="240"/>
      <c r="E8662" s="241"/>
      <c r="F8662" s="265"/>
      <c r="G8662" s="265"/>
    </row>
    <row r="8663" spans="1:7" s="226" customFormat="1">
      <c r="A8663" s="240"/>
      <c r="B8663" s="265"/>
      <c r="C8663" s="240"/>
      <c r="D8663" s="240"/>
      <c r="E8663" s="241"/>
      <c r="F8663" s="265"/>
      <c r="G8663" s="265"/>
    </row>
    <row r="8664" spans="1:7" s="226" customFormat="1">
      <c r="A8664" s="240"/>
      <c r="B8664" s="265"/>
      <c r="C8664" s="240"/>
      <c r="D8664" s="240"/>
      <c r="E8664" s="241"/>
      <c r="F8664" s="265"/>
      <c r="G8664" s="265"/>
    </row>
    <row r="8665" spans="1:7" s="226" customFormat="1">
      <c r="A8665" s="240"/>
      <c r="B8665" s="265"/>
      <c r="C8665" s="240"/>
      <c r="D8665" s="240"/>
      <c r="E8665" s="241"/>
      <c r="F8665" s="265"/>
      <c r="G8665" s="265"/>
    </row>
    <row r="8666" spans="1:7" s="226" customFormat="1">
      <c r="A8666" s="240"/>
      <c r="B8666" s="265"/>
      <c r="C8666" s="240"/>
      <c r="D8666" s="240"/>
      <c r="E8666" s="241"/>
      <c r="F8666" s="265"/>
      <c r="G8666" s="265"/>
    </row>
    <row r="8667" spans="1:7" s="226" customFormat="1">
      <c r="A8667" s="240"/>
      <c r="B8667" s="265"/>
      <c r="C8667" s="240"/>
      <c r="D8667" s="240"/>
      <c r="E8667" s="241"/>
      <c r="F8667" s="265"/>
      <c r="G8667" s="265"/>
    </row>
    <row r="8668" spans="1:7" s="226" customFormat="1">
      <c r="A8668" s="240"/>
      <c r="B8668" s="265"/>
      <c r="C8668" s="240"/>
      <c r="D8668" s="240"/>
      <c r="E8668" s="241"/>
      <c r="F8668" s="265"/>
      <c r="G8668" s="265"/>
    </row>
    <row r="8669" spans="1:7" s="226" customFormat="1">
      <c r="A8669" s="240"/>
      <c r="B8669" s="265"/>
      <c r="C8669" s="240"/>
      <c r="D8669" s="240"/>
      <c r="E8669" s="241"/>
      <c r="F8669" s="265"/>
      <c r="G8669" s="265"/>
    </row>
    <row r="8670" spans="1:7" s="226" customFormat="1">
      <c r="A8670" s="240"/>
      <c r="B8670" s="265"/>
      <c r="C8670" s="240"/>
      <c r="D8670" s="240"/>
      <c r="E8670" s="241"/>
      <c r="F8670" s="265"/>
      <c r="G8670" s="265"/>
    </row>
    <row r="8671" spans="1:7" s="226" customFormat="1">
      <c r="A8671" s="240"/>
      <c r="B8671" s="265"/>
      <c r="C8671" s="240"/>
      <c r="D8671" s="240"/>
      <c r="E8671" s="241"/>
      <c r="F8671" s="265"/>
      <c r="G8671" s="265"/>
    </row>
    <row r="8672" spans="1:7" s="226" customFormat="1">
      <c r="A8672" s="240"/>
      <c r="B8672" s="265"/>
      <c r="C8672" s="240"/>
      <c r="D8672" s="240"/>
      <c r="E8672" s="241"/>
      <c r="F8672" s="265"/>
      <c r="G8672" s="265"/>
    </row>
    <row r="8673" spans="1:7" s="226" customFormat="1">
      <c r="A8673" s="240"/>
      <c r="B8673" s="265"/>
      <c r="C8673" s="240"/>
      <c r="D8673" s="240"/>
      <c r="E8673" s="241"/>
      <c r="F8673" s="265"/>
      <c r="G8673" s="265"/>
    </row>
    <row r="8674" spans="1:7" s="226" customFormat="1">
      <c r="A8674" s="240"/>
      <c r="B8674" s="265"/>
      <c r="C8674" s="240"/>
      <c r="D8674" s="240"/>
      <c r="E8674" s="241"/>
      <c r="F8674" s="265"/>
      <c r="G8674" s="265"/>
    </row>
    <row r="8675" spans="1:7" s="226" customFormat="1">
      <c r="A8675" s="240"/>
      <c r="B8675" s="265"/>
      <c r="C8675" s="240"/>
      <c r="D8675" s="240"/>
      <c r="E8675" s="241"/>
      <c r="F8675" s="265"/>
      <c r="G8675" s="265"/>
    </row>
    <row r="8676" spans="1:7" s="226" customFormat="1">
      <c r="A8676" s="240"/>
      <c r="B8676" s="265"/>
      <c r="C8676" s="240"/>
      <c r="D8676" s="240"/>
      <c r="E8676" s="241"/>
      <c r="F8676" s="265"/>
      <c r="G8676" s="265"/>
    </row>
    <row r="8677" spans="1:7" s="226" customFormat="1">
      <c r="A8677" s="240"/>
      <c r="B8677" s="265"/>
      <c r="C8677" s="240"/>
      <c r="D8677" s="240"/>
      <c r="E8677" s="241"/>
      <c r="F8677" s="265"/>
      <c r="G8677" s="265"/>
    </row>
    <row r="8678" spans="1:7" s="226" customFormat="1">
      <c r="A8678" s="240"/>
      <c r="B8678" s="265"/>
      <c r="C8678" s="240"/>
      <c r="D8678" s="240"/>
      <c r="E8678" s="241"/>
      <c r="F8678" s="265"/>
      <c r="G8678" s="265"/>
    </row>
    <row r="8679" spans="1:7" s="226" customFormat="1">
      <c r="A8679" s="240"/>
      <c r="B8679" s="265"/>
      <c r="C8679" s="240"/>
      <c r="D8679" s="240"/>
      <c r="E8679" s="241"/>
      <c r="F8679" s="265"/>
      <c r="G8679" s="265"/>
    </row>
    <row r="8680" spans="1:7" s="226" customFormat="1">
      <c r="A8680" s="240"/>
      <c r="B8680" s="265"/>
      <c r="C8680" s="240"/>
      <c r="D8680" s="240"/>
      <c r="E8680" s="241"/>
      <c r="F8680" s="265"/>
      <c r="G8680" s="265"/>
    </row>
    <row r="8681" spans="1:7" s="226" customFormat="1">
      <c r="A8681" s="240"/>
      <c r="B8681" s="265"/>
      <c r="C8681" s="240"/>
      <c r="D8681" s="240"/>
      <c r="E8681" s="241"/>
      <c r="F8681" s="265"/>
      <c r="G8681" s="265"/>
    </row>
    <row r="8682" spans="1:7" s="226" customFormat="1">
      <c r="A8682" s="240"/>
      <c r="B8682" s="265"/>
      <c r="C8682" s="240"/>
      <c r="D8682" s="240"/>
      <c r="E8682" s="241"/>
      <c r="F8682" s="265"/>
      <c r="G8682" s="265"/>
    </row>
    <row r="8683" spans="1:7" s="226" customFormat="1">
      <c r="A8683" s="240"/>
      <c r="B8683" s="265"/>
      <c r="C8683" s="240"/>
      <c r="D8683" s="240"/>
      <c r="E8683" s="241"/>
      <c r="F8683" s="265"/>
      <c r="G8683" s="265"/>
    </row>
    <row r="8684" spans="1:7" s="226" customFormat="1">
      <c r="A8684" s="240"/>
      <c r="B8684" s="265"/>
      <c r="C8684" s="240"/>
      <c r="D8684" s="240"/>
      <c r="E8684" s="241"/>
      <c r="F8684" s="265"/>
      <c r="G8684" s="265"/>
    </row>
    <row r="8685" spans="1:7" s="226" customFormat="1">
      <c r="A8685" s="240"/>
      <c r="B8685" s="265"/>
      <c r="C8685" s="240"/>
      <c r="D8685" s="240"/>
      <c r="E8685" s="241"/>
      <c r="F8685" s="265"/>
      <c r="G8685" s="265"/>
    </row>
    <row r="8686" spans="1:7" s="226" customFormat="1">
      <c r="A8686" s="240"/>
      <c r="B8686" s="265"/>
      <c r="C8686" s="240"/>
      <c r="D8686" s="240"/>
      <c r="E8686" s="241"/>
      <c r="F8686" s="265"/>
      <c r="G8686" s="265"/>
    </row>
    <row r="8687" spans="1:7" s="226" customFormat="1">
      <c r="A8687" s="240"/>
      <c r="B8687" s="265"/>
      <c r="C8687" s="240"/>
      <c r="D8687" s="240"/>
      <c r="E8687" s="241"/>
      <c r="F8687" s="265"/>
      <c r="G8687" s="265"/>
    </row>
    <row r="8688" spans="1:7" s="226" customFormat="1">
      <c r="A8688" s="240"/>
      <c r="B8688" s="265"/>
      <c r="C8688" s="240"/>
      <c r="D8688" s="240"/>
      <c r="E8688" s="241"/>
      <c r="F8688" s="265"/>
      <c r="G8688" s="265"/>
    </row>
    <row r="8689" spans="1:7" s="226" customFormat="1">
      <c r="A8689" s="240"/>
      <c r="B8689" s="265"/>
      <c r="C8689" s="240"/>
      <c r="D8689" s="240"/>
      <c r="E8689" s="241"/>
      <c r="F8689" s="265"/>
      <c r="G8689" s="265"/>
    </row>
    <row r="8690" spans="1:7" s="226" customFormat="1">
      <c r="A8690" s="240"/>
      <c r="B8690" s="265"/>
      <c r="C8690" s="240"/>
      <c r="D8690" s="240"/>
      <c r="E8690" s="241"/>
      <c r="F8690" s="265"/>
      <c r="G8690" s="265"/>
    </row>
    <row r="8691" spans="1:7" s="226" customFormat="1">
      <c r="A8691" s="240"/>
      <c r="B8691" s="265"/>
      <c r="C8691" s="240"/>
      <c r="D8691" s="240"/>
      <c r="E8691" s="241"/>
      <c r="F8691" s="265"/>
      <c r="G8691" s="265"/>
    </row>
    <row r="8692" spans="1:7" s="226" customFormat="1">
      <c r="A8692" s="240"/>
      <c r="B8692" s="265"/>
      <c r="C8692" s="240"/>
      <c r="D8692" s="240"/>
      <c r="E8692" s="241"/>
      <c r="F8692" s="265"/>
      <c r="G8692" s="265"/>
    </row>
    <row r="8693" spans="1:7" s="226" customFormat="1">
      <c r="A8693" s="240"/>
      <c r="B8693" s="265"/>
      <c r="C8693" s="240"/>
      <c r="D8693" s="240"/>
      <c r="E8693" s="241"/>
      <c r="F8693" s="265"/>
      <c r="G8693" s="265"/>
    </row>
    <row r="8694" spans="1:7" s="226" customFormat="1">
      <c r="A8694" s="240"/>
      <c r="B8694" s="265"/>
      <c r="C8694" s="240"/>
      <c r="D8694" s="240"/>
      <c r="E8694" s="241"/>
      <c r="F8694" s="265"/>
      <c r="G8694" s="265"/>
    </row>
    <row r="8695" spans="1:7" s="226" customFormat="1">
      <c r="A8695" s="240"/>
      <c r="B8695" s="265"/>
      <c r="C8695" s="240"/>
      <c r="D8695" s="240"/>
      <c r="E8695" s="241"/>
      <c r="F8695" s="265"/>
      <c r="G8695" s="265"/>
    </row>
    <row r="8696" spans="1:7" s="226" customFormat="1">
      <c r="A8696" s="240"/>
      <c r="B8696" s="265"/>
      <c r="C8696" s="240"/>
      <c r="D8696" s="240"/>
      <c r="E8696" s="241"/>
      <c r="F8696" s="265"/>
      <c r="G8696" s="265"/>
    </row>
    <row r="8697" spans="1:7" s="226" customFormat="1">
      <c r="A8697" s="240"/>
      <c r="B8697" s="265"/>
      <c r="C8697" s="240"/>
      <c r="D8697" s="240"/>
      <c r="E8697" s="241"/>
      <c r="F8697" s="265"/>
      <c r="G8697" s="265"/>
    </row>
    <row r="8698" spans="1:7" s="226" customFormat="1">
      <c r="A8698" s="240"/>
      <c r="B8698" s="265"/>
      <c r="C8698" s="240"/>
      <c r="D8698" s="240"/>
      <c r="E8698" s="241"/>
      <c r="F8698" s="265"/>
      <c r="G8698" s="265"/>
    </row>
    <row r="8699" spans="1:7" s="226" customFormat="1">
      <c r="A8699" s="240"/>
      <c r="B8699" s="265"/>
      <c r="C8699" s="240"/>
      <c r="D8699" s="240"/>
      <c r="E8699" s="241"/>
      <c r="F8699" s="265"/>
      <c r="G8699" s="265"/>
    </row>
    <row r="8700" spans="1:7" s="226" customFormat="1">
      <c r="A8700" s="240"/>
      <c r="B8700" s="265"/>
      <c r="C8700" s="240"/>
      <c r="D8700" s="240"/>
      <c r="E8700" s="241"/>
      <c r="F8700" s="265"/>
      <c r="G8700" s="265"/>
    </row>
    <row r="8701" spans="1:7" s="226" customFormat="1">
      <c r="A8701" s="240"/>
      <c r="B8701" s="265"/>
      <c r="C8701" s="240"/>
      <c r="D8701" s="240"/>
      <c r="E8701" s="241"/>
      <c r="F8701" s="265"/>
      <c r="G8701" s="265"/>
    </row>
    <row r="8702" spans="1:7" s="226" customFormat="1">
      <c r="A8702" s="240"/>
      <c r="B8702" s="265"/>
      <c r="C8702" s="240"/>
      <c r="D8702" s="240"/>
      <c r="E8702" s="241"/>
      <c r="F8702" s="265"/>
      <c r="G8702" s="265"/>
    </row>
    <row r="8703" spans="1:7" s="226" customFormat="1">
      <c r="A8703" s="240"/>
      <c r="B8703" s="265"/>
      <c r="C8703" s="240"/>
      <c r="D8703" s="240"/>
      <c r="E8703" s="241"/>
      <c r="F8703" s="265"/>
      <c r="G8703" s="265"/>
    </row>
    <row r="8704" spans="1:7" s="226" customFormat="1">
      <c r="A8704" s="240"/>
      <c r="B8704" s="265"/>
      <c r="C8704" s="240"/>
      <c r="D8704" s="240"/>
      <c r="E8704" s="241"/>
      <c r="F8704" s="265"/>
      <c r="G8704" s="265"/>
    </row>
    <row r="8705" spans="1:7" s="226" customFormat="1">
      <c r="A8705" s="240"/>
      <c r="B8705" s="265"/>
      <c r="C8705" s="240"/>
      <c r="D8705" s="240"/>
      <c r="E8705" s="241"/>
      <c r="F8705" s="265"/>
      <c r="G8705" s="265"/>
    </row>
    <row r="8706" spans="1:7" s="226" customFormat="1">
      <c r="A8706" s="240"/>
      <c r="B8706" s="265"/>
      <c r="C8706" s="240"/>
      <c r="D8706" s="240"/>
      <c r="E8706" s="241"/>
      <c r="F8706" s="265"/>
      <c r="G8706" s="265"/>
    </row>
    <row r="8707" spans="1:7" s="226" customFormat="1">
      <c r="A8707" s="240"/>
      <c r="B8707" s="265"/>
      <c r="C8707" s="240"/>
      <c r="D8707" s="240"/>
      <c r="E8707" s="241"/>
      <c r="F8707" s="265"/>
      <c r="G8707" s="265"/>
    </row>
    <row r="8708" spans="1:7" s="226" customFormat="1">
      <c r="A8708" s="240"/>
      <c r="B8708" s="265"/>
      <c r="C8708" s="240"/>
      <c r="D8708" s="240"/>
      <c r="E8708" s="241"/>
      <c r="F8708" s="265"/>
      <c r="G8708" s="265"/>
    </row>
    <row r="8709" spans="1:7" s="226" customFormat="1">
      <c r="A8709" s="240"/>
      <c r="B8709" s="265"/>
      <c r="C8709" s="240"/>
      <c r="D8709" s="240"/>
      <c r="E8709" s="241"/>
      <c r="F8709" s="265"/>
      <c r="G8709" s="265"/>
    </row>
    <row r="8710" spans="1:7" s="226" customFormat="1">
      <c r="A8710" s="240"/>
      <c r="B8710" s="265"/>
      <c r="C8710" s="240"/>
      <c r="D8710" s="240"/>
      <c r="E8710" s="241"/>
      <c r="F8710" s="265"/>
      <c r="G8710" s="265"/>
    </row>
    <row r="8711" spans="1:7" s="226" customFormat="1">
      <c r="A8711" s="240"/>
      <c r="B8711" s="265"/>
      <c r="C8711" s="240"/>
      <c r="D8711" s="240"/>
      <c r="E8711" s="241"/>
      <c r="F8711" s="265"/>
      <c r="G8711" s="265"/>
    </row>
    <row r="8712" spans="1:7" s="226" customFormat="1">
      <c r="A8712" s="240"/>
      <c r="B8712" s="265"/>
      <c r="C8712" s="240"/>
      <c r="D8712" s="240"/>
      <c r="E8712" s="241"/>
      <c r="F8712" s="265"/>
      <c r="G8712" s="265"/>
    </row>
    <row r="8713" spans="1:7" s="226" customFormat="1">
      <c r="A8713" s="240"/>
      <c r="B8713" s="265"/>
      <c r="C8713" s="240"/>
      <c r="D8713" s="240"/>
      <c r="E8713" s="241"/>
      <c r="F8713" s="265"/>
      <c r="G8713" s="265"/>
    </row>
    <row r="8714" spans="1:7" s="226" customFormat="1">
      <c r="A8714" s="240"/>
      <c r="B8714" s="265"/>
      <c r="C8714" s="240"/>
      <c r="D8714" s="240"/>
      <c r="E8714" s="241"/>
      <c r="F8714" s="265"/>
      <c r="G8714" s="265"/>
    </row>
    <row r="8715" spans="1:7" s="226" customFormat="1">
      <c r="A8715" s="240"/>
      <c r="B8715" s="265"/>
      <c r="C8715" s="240"/>
      <c r="D8715" s="240"/>
      <c r="E8715" s="241"/>
      <c r="F8715" s="265"/>
      <c r="G8715" s="265"/>
    </row>
    <row r="8716" spans="1:7" s="226" customFormat="1">
      <c r="A8716" s="240"/>
      <c r="B8716" s="265"/>
      <c r="C8716" s="240"/>
      <c r="D8716" s="240"/>
      <c r="E8716" s="241"/>
      <c r="F8716" s="265"/>
      <c r="G8716" s="265"/>
    </row>
    <row r="8717" spans="1:7" s="226" customFormat="1">
      <c r="A8717" s="240"/>
      <c r="B8717" s="265"/>
      <c r="C8717" s="240"/>
      <c r="D8717" s="240"/>
      <c r="E8717" s="241"/>
      <c r="F8717" s="265"/>
      <c r="G8717" s="265"/>
    </row>
    <row r="8718" spans="1:7" s="226" customFormat="1">
      <c r="A8718" s="240"/>
      <c r="B8718" s="265"/>
      <c r="C8718" s="240"/>
      <c r="D8718" s="240"/>
      <c r="E8718" s="241"/>
      <c r="F8718" s="265"/>
      <c r="G8718" s="265"/>
    </row>
    <row r="8719" spans="1:7" s="226" customFormat="1">
      <c r="A8719" s="240"/>
      <c r="B8719" s="265"/>
      <c r="C8719" s="240"/>
      <c r="D8719" s="240"/>
      <c r="E8719" s="241"/>
      <c r="F8719" s="265"/>
      <c r="G8719" s="265"/>
    </row>
    <row r="8720" spans="1:7" s="226" customFormat="1">
      <c r="A8720" s="240"/>
      <c r="B8720" s="265"/>
      <c r="C8720" s="240"/>
      <c r="D8720" s="240"/>
      <c r="E8720" s="241"/>
      <c r="F8720" s="265"/>
      <c r="G8720" s="265"/>
    </row>
    <row r="8721" spans="1:7" s="226" customFormat="1">
      <c r="A8721" s="240"/>
      <c r="B8721" s="265"/>
      <c r="C8721" s="240"/>
      <c r="D8721" s="240"/>
      <c r="E8721" s="241"/>
      <c r="F8721" s="265"/>
      <c r="G8721" s="265"/>
    </row>
    <row r="8722" spans="1:7" s="226" customFormat="1">
      <c r="A8722" s="240"/>
      <c r="B8722" s="265"/>
      <c r="C8722" s="240"/>
      <c r="D8722" s="240"/>
      <c r="E8722" s="241"/>
      <c r="F8722" s="265"/>
      <c r="G8722" s="265"/>
    </row>
    <row r="8723" spans="1:7" s="226" customFormat="1">
      <c r="A8723" s="240"/>
      <c r="B8723" s="265"/>
      <c r="C8723" s="240"/>
      <c r="D8723" s="240"/>
      <c r="E8723" s="241"/>
      <c r="F8723" s="265"/>
      <c r="G8723" s="265"/>
    </row>
    <row r="8724" spans="1:7" s="226" customFormat="1">
      <c r="A8724" s="240"/>
      <c r="B8724" s="265"/>
      <c r="C8724" s="240"/>
      <c r="D8724" s="240"/>
      <c r="E8724" s="241"/>
      <c r="F8724" s="265"/>
      <c r="G8724" s="265"/>
    </row>
    <row r="8725" spans="1:7" s="226" customFormat="1">
      <c r="A8725" s="240"/>
      <c r="B8725" s="265"/>
      <c r="C8725" s="240"/>
      <c r="D8725" s="240"/>
      <c r="E8725" s="241"/>
      <c r="F8725" s="265"/>
      <c r="G8725" s="265"/>
    </row>
    <row r="8726" spans="1:7" s="226" customFormat="1">
      <c r="A8726" s="240"/>
      <c r="B8726" s="265"/>
      <c r="C8726" s="240"/>
      <c r="D8726" s="240"/>
      <c r="E8726" s="241"/>
      <c r="F8726" s="265"/>
      <c r="G8726" s="265"/>
    </row>
    <row r="8727" spans="1:7" s="226" customFormat="1">
      <c r="A8727" s="240"/>
      <c r="B8727" s="265"/>
      <c r="C8727" s="240"/>
      <c r="D8727" s="240"/>
      <c r="E8727" s="241"/>
      <c r="F8727" s="265"/>
      <c r="G8727" s="265"/>
    </row>
    <row r="8728" spans="1:7" s="226" customFormat="1">
      <c r="A8728" s="240"/>
      <c r="B8728" s="265"/>
      <c r="C8728" s="240"/>
      <c r="D8728" s="240"/>
      <c r="E8728" s="241"/>
      <c r="F8728" s="265"/>
      <c r="G8728" s="265"/>
    </row>
    <row r="8729" spans="1:7" s="226" customFormat="1">
      <c r="A8729" s="240"/>
      <c r="B8729" s="265"/>
      <c r="C8729" s="240"/>
      <c r="D8729" s="240"/>
      <c r="E8729" s="241"/>
      <c r="F8729" s="265"/>
      <c r="G8729" s="265"/>
    </row>
    <row r="8730" spans="1:7" s="226" customFormat="1">
      <c r="A8730" s="240"/>
      <c r="B8730" s="265"/>
      <c r="C8730" s="240"/>
      <c r="D8730" s="240"/>
      <c r="E8730" s="241"/>
      <c r="F8730" s="265"/>
      <c r="G8730" s="265"/>
    </row>
    <row r="8731" spans="1:7" s="226" customFormat="1">
      <c r="A8731" s="240"/>
      <c r="B8731" s="265"/>
      <c r="C8731" s="240"/>
      <c r="D8731" s="240"/>
      <c r="E8731" s="241"/>
      <c r="F8731" s="265"/>
      <c r="G8731" s="265"/>
    </row>
    <row r="8732" spans="1:7" s="226" customFormat="1">
      <c r="A8732" s="240"/>
      <c r="B8732" s="265"/>
      <c r="C8732" s="240"/>
      <c r="D8732" s="240"/>
      <c r="E8732" s="241"/>
      <c r="F8732" s="265"/>
      <c r="G8732" s="265"/>
    </row>
    <row r="8733" spans="1:7" s="226" customFormat="1">
      <c r="A8733" s="240"/>
      <c r="B8733" s="265"/>
      <c r="C8733" s="240"/>
      <c r="D8733" s="240"/>
      <c r="E8733" s="241"/>
      <c r="F8733" s="265"/>
      <c r="G8733" s="265"/>
    </row>
    <row r="8734" spans="1:7" s="226" customFormat="1">
      <c r="A8734" s="240"/>
      <c r="B8734" s="265"/>
      <c r="C8734" s="240"/>
      <c r="D8734" s="240"/>
      <c r="E8734" s="241"/>
      <c r="F8734" s="265"/>
      <c r="G8734" s="265"/>
    </row>
    <row r="8735" spans="1:7" s="226" customFormat="1">
      <c r="A8735" s="240"/>
      <c r="B8735" s="265"/>
      <c r="C8735" s="240"/>
      <c r="D8735" s="240"/>
      <c r="E8735" s="241"/>
      <c r="F8735" s="265"/>
      <c r="G8735" s="265"/>
    </row>
    <row r="8736" spans="1:7" s="226" customFormat="1">
      <c r="A8736" s="240"/>
      <c r="B8736" s="265"/>
      <c r="C8736" s="240"/>
      <c r="D8736" s="240"/>
      <c r="E8736" s="241"/>
      <c r="F8736" s="265"/>
      <c r="G8736" s="265"/>
    </row>
    <row r="8737" spans="1:7" s="226" customFormat="1">
      <c r="A8737" s="240"/>
      <c r="B8737" s="265"/>
      <c r="C8737" s="240"/>
      <c r="D8737" s="240"/>
      <c r="E8737" s="241"/>
      <c r="F8737" s="265"/>
      <c r="G8737" s="265"/>
    </row>
    <row r="8738" spans="1:7" s="226" customFormat="1">
      <c r="A8738" s="240"/>
      <c r="B8738" s="265"/>
      <c r="C8738" s="240"/>
      <c r="D8738" s="240"/>
      <c r="E8738" s="241"/>
      <c r="F8738" s="265"/>
      <c r="G8738" s="265"/>
    </row>
    <row r="8739" spans="1:7" s="226" customFormat="1">
      <c r="A8739" s="240"/>
      <c r="B8739" s="265"/>
      <c r="C8739" s="240"/>
      <c r="D8739" s="240"/>
      <c r="E8739" s="241"/>
      <c r="F8739" s="265"/>
      <c r="G8739" s="265"/>
    </row>
    <row r="8740" spans="1:7" s="226" customFormat="1">
      <c r="A8740" s="240"/>
      <c r="B8740" s="265"/>
      <c r="C8740" s="240"/>
      <c r="D8740" s="240"/>
      <c r="E8740" s="241"/>
      <c r="F8740" s="265"/>
      <c r="G8740" s="265"/>
    </row>
    <row r="8741" spans="1:7" s="226" customFormat="1">
      <c r="A8741" s="240"/>
      <c r="B8741" s="265"/>
      <c r="C8741" s="240"/>
      <c r="D8741" s="240"/>
      <c r="E8741" s="241"/>
      <c r="F8741" s="265"/>
      <c r="G8741" s="265"/>
    </row>
    <row r="8742" spans="1:7" s="226" customFormat="1">
      <c r="A8742" s="240"/>
      <c r="B8742" s="265"/>
      <c r="C8742" s="240"/>
      <c r="D8742" s="240"/>
      <c r="E8742" s="241"/>
      <c r="F8742" s="265"/>
      <c r="G8742" s="265"/>
    </row>
    <row r="8743" spans="1:7" s="226" customFormat="1">
      <c r="A8743" s="240"/>
      <c r="B8743" s="265"/>
      <c r="C8743" s="240"/>
      <c r="D8743" s="240"/>
      <c r="E8743" s="241"/>
      <c r="F8743" s="265"/>
      <c r="G8743" s="265"/>
    </row>
    <row r="8744" spans="1:7" s="226" customFormat="1">
      <c r="A8744" s="240"/>
      <c r="B8744" s="265"/>
      <c r="C8744" s="240"/>
      <c r="D8744" s="240"/>
      <c r="E8744" s="241"/>
      <c r="F8744" s="265"/>
      <c r="G8744" s="265"/>
    </row>
    <row r="8745" spans="1:7" s="226" customFormat="1">
      <c r="A8745" s="240"/>
      <c r="B8745" s="265"/>
      <c r="C8745" s="240"/>
      <c r="D8745" s="240"/>
      <c r="E8745" s="241"/>
      <c r="F8745" s="265"/>
      <c r="G8745" s="265"/>
    </row>
    <row r="8746" spans="1:7" s="226" customFormat="1">
      <c r="A8746" s="240"/>
      <c r="B8746" s="265"/>
      <c r="C8746" s="240"/>
      <c r="D8746" s="240"/>
      <c r="E8746" s="241"/>
      <c r="F8746" s="265"/>
      <c r="G8746" s="265"/>
    </row>
    <row r="8747" spans="1:7" s="226" customFormat="1">
      <c r="A8747" s="240"/>
      <c r="B8747" s="265"/>
      <c r="C8747" s="240"/>
      <c r="D8747" s="240"/>
      <c r="E8747" s="241"/>
      <c r="F8747" s="265"/>
      <c r="G8747" s="265"/>
    </row>
    <row r="8748" spans="1:7" s="226" customFormat="1">
      <c r="A8748" s="240"/>
      <c r="B8748" s="265"/>
      <c r="C8748" s="240"/>
      <c r="D8748" s="240"/>
      <c r="E8748" s="241"/>
      <c r="F8748" s="265"/>
      <c r="G8748" s="265"/>
    </row>
    <row r="8749" spans="1:7" s="226" customFormat="1">
      <c r="A8749" s="240"/>
      <c r="B8749" s="265"/>
      <c r="C8749" s="240"/>
      <c r="D8749" s="240"/>
      <c r="E8749" s="241"/>
      <c r="F8749" s="265"/>
      <c r="G8749" s="265"/>
    </row>
    <row r="8750" spans="1:7" s="226" customFormat="1">
      <c r="A8750" s="240"/>
      <c r="B8750" s="265"/>
      <c r="C8750" s="240"/>
      <c r="D8750" s="240"/>
      <c r="E8750" s="241"/>
      <c r="F8750" s="265"/>
      <c r="G8750" s="265"/>
    </row>
    <row r="8751" spans="1:7" s="226" customFormat="1">
      <c r="A8751" s="240"/>
      <c r="B8751" s="265"/>
      <c r="C8751" s="240"/>
      <c r="D8751" s="240"/>
      <c r="E8751" s="241"/>
      <c r="F8751" s="265"/>
      <c r="G8751" s="265"/>
    </row>
    <row r="8752" spans="1:7" s="226" customFormat="1">
      <c r="A8752" s="240"/>
      <c r="B8752" s="265"/>
      <c r="C8752" s="240"/>
      <c r="D8752" s="240"/>
      <c r="E8752" s="241"/>
      <c r="F8752" s="265"/>
      <c r="G8752" s="265"/>
    </row>
    <row r="8753" spans="1:7" s="226" customFormat="1">
      <c r="A8753" s="240"/>
      <c r="B8753" s="265"/>
      <c r="C8753" s="240"/>
      <c r="D8753" s="240"/>
      <c r="E8753" s="241"/>
      <c r="F8753" s="265"/>
      <c r="G8753" s="265"/>
    </row>
    <row r="8754" spans="1:7" s="226" customFormat="1">
      <c r="A8754" s="240"/>
      <c r="B8754" s="265"/>
      <c r="C8754" s="240"/>
      <c r="D8754" s="240"/>
      <c r="E8754" s="241"/>
      <c r="F8754" s="265"/>
      <c r="G8754" s="265"/>
    </row>
    <row r="8755" spans="1:7" s="226" customFormat="1">
      <c r="A8755" s="240"/>
      <c r="B8755" s="265"/>
      <c r="C8755" s="240"/>
      <c r="D8755" s="240"/>
      <c r="E8755" s="241"/>
      <c r="F8755" s="265"/>
      <c r="G8755" s="265"/>
    </row>
    <row r="8756" spans="1:7" s="226" customFormat="1">
      <c r="A8756" s="240"/>
      <c r="B8756" s="265"/>
      <c r="C8756" s="240"/>
      <c r="D8756" s="240"/>
      <c r="E8756" s="241"/>
      <c r="F8756" s="265"/>
      <c r="G8756" s="265"/>
    </row>
    <row r="8757" spans="1:7" s="226" customFormat="1">
      <c r="A8757" s="240"/>
      <c r="B8757" s="265"/>
      <c r="C8757" s="240"/>
      <c r="D8757" s="240"/>
      <c r="E8757" s="241"/>
      <c r="F8757" s="265"/>
      <c r="G8757" s="265"/>
    </row>
    <row r="8758" spans="1:7" s="226" customFormat="1">
      <c r="A8758" s="240"/>
      <c r="B8758" s="265"/>
      <c r="C8758" s="240"/>
      <c r="D8758" s="240"/>
      <c r="E8758" s="241"/>
      <c r="F8758" s="265"/>
      <c r="G8758" s="265"/>
    </row>
    <row r="8759" spans="1:7" s="226" customFormat="1">
      <c r="A8759" s="240"/>
      <c r="B8759" s="265"/>
      <c r="C8759" s="240"/>
      <c r="D8759" s="240"/>
      <c r="E8759" s="241"/>
      <c r="F8759" s="265"/>
      <c r="G8759" s="265"/>
    </row>
    <row r="8760" spans="1:7" s="226" customFormat="1">
      <c r="A8760" s="240"/>
      <c r="B8760" s="265"/>
      <c r="C8760" s="240"/>
      <c r="D8760" s="240"/>
      <c r="E8760" s="241"/>
      <c r="F8760" s="265"/>
      <c r="G8760" s="265"/>
    </row>
    <row r="8761" spans="1:7" s="226" customFormat="1">
      <c r="A8761" s="240"/>
      <c r="B8761" s="265"/>
      <c r="C8761" s="240"/>
      <c r="D8761" s="240"/>
      <c r="E8761" s="241"/>
      <c r="F8761" s="265"/>
      <c r="G8761" s="265"/>
    </row>
    <row r="8762" spans="1:7" s="226" customFormat="1">
      <c r="A8762" s="240"/>
      <c r="B8762" s="265"/>
      <c r="C8762" s="240"/>
      <c r="D8762" s="240"/>
      <c r="E8762" s="241"/>
      <c r="F8762" s="265"/>
      <c r="G8762" s="265"/>
    </row>
    <row r="8763" spans="1:7" s="226" customFormat="1">
      <c r="A8763" s="240"/>
      <c r="B8763" s="265"/>
      <c r="C8763" s="240"/>
      <c r="D8763" s="240"/>
      <c r="E8763" s="241"/>
      <c r="F8763" s="265"/>
      <c r="G8763" s="265"/>
    </row>
    <row r="8764" spans="1:7" s="226" customFormat="1">
      <c r="A8764" s="240"/>
      <c r="B8764" s="265"/>
      <c r="C8764" s="240"/>
      <c r="D8764" s="240"/>
      <c r="E8764" s="241"/>
      <c r="F8764" s="265"/>
      <c r="G8764" s="265"/>
    </row>
    <row r="8765" spans="1:7" s="226" customFormat="1">
      <c r="A8765" s="240"/>
      <c r="B8765" s="265"/>
      <c r="C8765" s="240"/>
      <c r="D8765" s="240"/>
      <c r="E8765" s="241"/>
      <c r="F8765" s="265"/>
      <c r="G8765" s="265"/>
    </row>
    <row r="8766" spans="1:7" s="226" customFormat="1">
      <c r="A8766" s="240"/>
      <c r="B8766" s="265"/>
      <c r="C8766" s="240"/>
      <c r="D8766" s="240"/>
      <c r="E8766" s="241"/>
      <c r="F8766" s="265"/>
      <c r="G8766" s="265"/>
    </row>
    <row r="8767" spans="1:7" s="226" customFormat="1">
      <c r="A8767" s="240"/>
      <c r="B8767" s="265"/>
      <c r="C8767" s="240"/>
      <c r="D8767" s="240"/>
      <c r="E8767" s="241"/>
      <c r="F8767" s="265"/>
      <c r="G8767" s="265"/>
    </row>
    <row r="8768" spans="1:7" s="226" customFormat="1">
      <c r="A8768" s="240"/>
      <c r="B8768" s="265"/>
      <c r="C8768" s="240"/>
      <c r="D8768" s="240"/>
      <c r="E8768" s="241"/>
      <c r="F8768" s="265"/>
      <c r="G8768" s="265"/>
    </row>
    <row r="8769" spans="1:7" s="226" customFormat="1">
      <c r="A8769" s="240"/>
      <c r="B8769" s="265"/>
      <c r="C8769" s="240"/>
      <c r="D8769" s="240"/>
      <c r="E8769" s="241"/>
      <c r="F8769" s="265"/>
      <c r="G8769" s="265"/>
    </row>
    <row r="8770" spans="1:7" s="226" customFormat="1">
      <c r="A8770" s="240"/>
      <c r="B8770" s="265"/>
      <c r="C8770" s="240"/>
      <c r="D8770" s="240"/>
      <c r="E8770" s="241"/>
      <c r="F8770" s="265"/>
      <c r="G8770" s="265"/>
    </row>
    <row r="8771" spans="1:7" s="226" customFormat="1">
      <c r="A8771" s="240"/>
      <c r="B8771" s="265"/>
      <c r="C8771" s="240"/>
      <c r="D8771" s="240"/>
      <c r="E8771" s="241"/>
      <c r="F8771" s="265"/>
      <c r="G8771" s="265"/>
    </row>
    <row r="8772" spans="1:7" s="226" customFormat="1">
      <c r="A8772" s="240"/>
      <c r="B8772" s="265"/>
      <c r="C8772" s="240"/>
      <c r="D8772" s="240"/>
      <c r="E8772" s="241"/>
      <c r="F8772" s="265"/>
      <c r="G8772" s="265"/>
    </row>
    <row r="8773" spans="1:7" s="226" customFormat="1">
      <c r="A8773" s="240"/>
      <c r="B8773" s="265"/>
      <c r="C8773" s="240"/>
      <c r="D8773" s="240"/>
      <c r="E8773" s="241"/>
      <c r="F8773" s="265"/>
      <c r="G8773" s="265"/>
    </row>
    <row r="8774" spans="1:7" s="226" customFormat="1">
      <c r="A8774" s="240"/>
      <c r="B8774" s="265"/>
      <c r="C8774" s="240"/>
      <c r="D8774" s="240"/>
      <c r="E8774" s="241"/>
      <c r="F8774" s="265"/>
      <c r="G8774" s="265"/>
    </row>
    <row r="8775" spans="1:7" s="226" customFormat="1">
      <c r="A8775" s="240"/>
      <c r="B8775" s="265"/>
      <c r="C8775" s="240"/>
      <c r="D8775" s="240"/>
      <c r="E8775" s="241"/>
      <c r="F8775" s="265"/>
      <c r="G8775" s="265"/>
    </row>
    <row r="8776" spans="1:7" s="226" customFormat="1">
      <c r="A8776" s="240"/>
      <c r="B8776" s="265"/>
      <c r="C8776" s="240"/>
      <c r="D8776" s="240"/>
      <c r="E8776" s="241"/>
      <c r="F8776" s="265"/>
      <c r="G8776" s="265"/>
    </row>
    <row r="8777" spans="1:7" s="226" customFormat="1">
      <c r="A8777" s="240"/>
      <c r="B8777" s="265"/>
      <c r="C8777" s="240"/>
      <c r="D8777" s="240"/>
      <c r="E8777" s="241"/>
      <c r="F8777" s="265"/>
      <c r="G8777" s="265"/>
    </row>
    <row r="8778" spans="1:7" s="226" customFormat="1">
      <c r="A8778" s="240"/>
      <c r="B8778" s="265"/>
      <c r="C8778" s="240"/>
      <c r="D8778" s="240"/>
      <c r="E8778" s="241"/>
      <c r="F8778" s="265"/>
      <c r="G8778" s="265"/>
    </row>
    <row r="8779" spans="1:7" s="226" customFormat="1">
      <c r="A8779" s="240"/>
      <c r="B8779" s="265"/>
      <c r="C8779" s="240"/>
      <c r="D8779" s="240"/>
      <c r="E8779" s="241"/>
      <c r="F8779" s="265"/>
      <c r="G8779" s="265"/>
    </row>
    <row r="8780" spans="1:7" s="226" customFormat="1">
      <c r="A8780" s="240"/>
      <c r="B8780" s="265"/>
      <c r="C8780" s="240"/>
      <c r="D8780" s="240"/>
      <c r="E8780" s="241"/>
      <c r="F8780" s="265"/>
      <c r="G8780" s="265"/>
    </row>
    <row r="8781" spans="1:7" s="226" customFormat="1">
      <c r="A8781" s="240"/>
      <c r="B8781" s="265"/>
      <c r="C8781" s="240"/>
      <c r="D8781" s="240"/>
      <c r="E8781" s="241"/>
      <c r="F8781" s="265"/>
      <c r="G8781" s="265"/>
    </row>
    <row r="8782" spans="1:7" s="226" customFormat="1">
      <c r="A8782" s="240"/>
      <c r="B8782" s="265"/>
      <c r="C8782" s="240"/>
      <c r="D8782" s="240"/>
      <c r="E8782" s="241"/>
      <c r="F8782" s="265"/>
      <c r="G8782" s="265"/>
    </row>
    <row r="8783" spans="1:7" s="226" customFormat="1">
      <c r="A8783" s="240"/>
      <c r="B8783" s="265"/>
      <c r="C8783" s="240"/>
      <c r="D8783" s="240"/>
      <c r="E8783" s="241"/>
      <c r="F8783" s="265"/>
      <c r="G8783" s="265"/>
    </row>
    <row r="8784" spans="1:7" s="226" customFormat="1">
      <c r="A8784" s="240"/>
      <c r="B8784" s="265"/>
      <c r="C8784" s="240"/>
      <c r="D8784" s="240"/>
      <c r="E8784" s="241"/>
      <c r="F8784" s="265"/>
      <c r="G8784" s="265"/>
    </row>
    <row r="8785" spans="1:7" s="226" customFormat="1">
      <c r="A8785" s="240"/>
      <c r="B8785" s="265"/>
      <c r="C8785" s="240"/>
      <c r="D8785" s="240"/>
      <c r="E8785" s="241"/>
      <c r="F8785" s="265"/>
      <c r="G8785" s="265"/>
    </row>
    <row r="8786" spans="1:7" s="226" customFormat="1">
      <c r="A8786" s="240"/>
      <c r="B8786" s="265"/>
      <c r="C8786" s="240"/>
      <c r="D8786" s="240"/>
      <c r="E8786" s="241"/>
      <c r="F8786" s="265"/>
      <c r="G8786" s="265"/>
    </row>
    <row r="8787" spans="1:7" s="226" customFormat="1">
      <c r="A8787" s="240"/>
      <c r="B8787" s="265"/>
      <c r="C8787" s="240"/>
      <c r="D8787" s="240"/>
      <c r="E8787" s="241"/>
      <c r="F8787" s="265"/>
      <c r="G8787" s="265"/>
    </row>
    <row r="8788" spans="1:7" s="226" customFormat="1">
      <c r="A8788" s="240"/>
      <c r="B8788" s="265"/>
      <c r="C8788" s="240"/>
      <c r="D8788" s="240"/>
      <c r="E8788" s="241"/>
      <c r="F8788" s="265"/>
      <c r="G8788" s="265"/>
    </row>
    <row r="8789" spans="1:7" s="226" customFormat="1">
      <c r="A8789" s="240"/>
      <c r="B8789" s="265"/>
      <c r="C8789" s="240"/>
      <c r="D8789" s="240"/>
      <c r="E8789" s="241"/>
      <c r="F8789" s="265"/>
      <c r="G8789" s="265"/>
    </row>
    <row r="8790" spans="1:7" s="226" customFormat="1">
      <c r="A8790" s="240"/>
      <c r="B8790" s="265"/>
      <c r="C8790" s="240"/>
      <c r="D8790" s="240"/>
      <c r="E8790" s="241"/>
      <c r="F8790" s="265"/>
      <c r="G8790" s="265"/>
    </row>
    <row r="8791" spans="1:7" s="226" customFormat="1">
      <c r="A8791" s="240"/>
      <c r="B8791" s="265"/>
      <c r="C8791" s="240"/>
      <c r="D8791" s="240"/>
      <c r="E8791" s="241"/>
      <c r="F8791" s="265"/>
      <c r="G8791" s="265"/>
    </row>
    <row r="8792" spans="1:7" s="226" customFormat="1">
      <c r="A8792" s="240"/>
      <c r="B8792" s="265"/>
      <c r="C8792" s="240"/>
      <c r="D8792" s="240"/>
      <c r="E8792" s="241"/>
      <c r="F8792" s="265"/>
      <c r="G8792" s="265"/>
    </row>
    <row r="8793" spans="1:7" s="226" customFormat="1">
      <c r="A8793" s="240"/>
      <c r="B8793" s="265"/>
      <c r="C8793" s="240"/>
      <c r="D8793" s="240"/>
      <c r="E8793" s="241"/>
      <c r="F8793" s="265"/>
      <c r="G8793" s="265"/>
    </row>
    <row r="8794" spans="1:7" s="226" customFormat="1">
      <c r="A8794" s="240"/>
      <c r="B8794" s="265"/>
      <c r="C8794" s="240"/>
      <c r="D8794" s="240"/>
      <c r="E8794" s="241"/>
      <c r="F8794" s="265"/>
      <c r="G8794" s="265"/>
    </row>
    <row r="8795" spans="1:7" s="226" customFormat="1">
      <c r="A8795" s="240"/>
      <c r="B8795" s="265"/>
      <c r="C8795" s="240"/>
      <c r="D8795" s="240"/>
      <c r="E8795" s="241"/>
      <c r="F8795" s="265"/>
      <c r="G8795" s="265"/>
    </row>
    <row r="8796" spans="1:7" s="226" customFormat="1">
      <c r="A8796" s="240"/>
      <c r="B8796" s="265"/>
      <c r="C8796" s="240"/>
      <c r="D8796" s="240"/>
      <c r="E8796" s="241"/>
      <c r="F8796" s="265"/>
      <c r="G8796" s="265"/>
    </row>
    <row r="8797" spans="1:7" s="226" customFormat="1">
      <c r="A8797" s="240"/>
      <c r="B8797" s="265"/>
      <c r="C8797" s="240"/>
      <c r="D8797" s="240"/>
      <c r="E8797" s="241"/>
      <c r="F8797" s="265"/>
      <c r="G8797" s="265"/>
    </row>
    <row r="8798" spans="1:7" s="226" customFormat="1">
      <c r="A8798" s="240"/>
      <c r="B8798" s="265"/>
      <c r="C8798" s="240"/>
      <c r="D8798" s="240"/>
      <c r="E8798" s="241"/>
      <c r="F8798" s="265"/>
      <c r="G8798" s="265"/>
    </row>
    <row r="8799" spans="1:7" s="226" customFormat="1">
      <c r="A8799" s="240"/>
      <c r="B8799" s="265"/>
      <c r="C8799" s="240"/>
      <c r="D8799" s="240"/>
      <c r="E8799" s="241"/>
      <c r="F8799" s="265"/>
      <c r="G8799" s="265"/>
    </row>
    <row r="8800" spans="1:7" s="226" customFormat="1">
      <c r="A8800" s="240"/>
      <c r="B8800" s="265"/>
      <c r="C8800" s="240"/>
      <c r="D8800" s="240"/>
      <c r="E8800" s="241"/>
      <c r="F8800" s="265"/>
      <c r="G8800" s="265"/>
    </row>
    <row r="8801" spans="1:7" s="226" customFormat="1">
      <c r="A8801" s="240"/>
      <c r="B8801" s="265"/>
      <c r="C8801" s="240"/>
      <c r="D8801" s="240"/>
      <c r="E8801" s="241"/>
      <c r="F8801" s="265"/>
      <c r="G8801" s="265"/>
    </row>
    <row r="8802" spans="1:7" s="226" customFormat="1">
      <c r="A8802" s="240"/>
      <c r="B8802" s="265"/>
      <c r="C8802" s="240"/>
      <c r="D8802" s="240"/>
      <c r="E8802" s="241"/>
      <c r="F8802" s="265"/>
      <c r="G8802" s="265"/>
    </row>
    <row r="8803" spans="1:7" s="226" customFormat="1">
      <c r="A8803" s="240"/>
      <c r="B8803" s="265"/>
      <c r="C8803" s="240"/>
      <c r="D8803" s="240"/>
      <c r="E8803" s="241"/>
      <c r="F8803" s="265"/>
      <c r="G8803" s="265"/>
    </row>
    <row r="8804" spans="1:7" s="226" customFormat="1">
      <c r="A8804" s="240"/>
      <c r="B8804" s="265"/>
      <c r="C8804" s="240"/>
      <c r="D8804" s="240"/>
      <c r="E8804" s="241"/>
      <c r="F8804" s="265"/>
      <c r="G8804" s="265"/>
    </row>
    <row r="8805" spans="1:7" s="226" customFormat="1">
      <c r="A8805" s="240"/>
      <c r="B8805" s="265"/>
      <c r="C8805" s="240"/>
      <c r="D8805" s="240"/>
      <c r="E8805" s="241"/>
      <c r="F8805" s="265"/>
      <c r="G8805" s="265"/>
    </row>
    <row r="8806" spans="1:7" s="226" customFormat="1">
      <c r="A8806" s="240"/>
      <c r="B8806" s="265"/>
      <c r="C8806" s="240"/>
      <c r="D8806" s="240"/>
      <c r="E8806" s="241"/>
      <c r="F8806" s="265"/>
      <c r="G8806" s="265"/>
    </row>
    <row r="8807" spans="1:7" s="226" customFormat="1">
      <c r="A8807" s="240"/>
      <c r="B8807" s="265"/>
      <c r="C8807" s="240"/>
      <c r="D8807" s="240"/>
      <c r="E8807" s="241"/>
      <c r="F8807" s="265"/>
      <c r="G8807" s="265"/>
    </row>
    <row r="8808" spans="1:7" s="226" customFormat="1">
      <c r="A8808" s="240"/>
      <c r="B8808" s="265"/>
      <c r="C8808" s="240"/>
      <c r="D8808" s="240"/>
      <c r="E8808" s="241"/>
      <c r="F8808" s="265"/>
      <c r="G8808" s="265"/>
    </row>
    <row r="8809" spans="1:7" s="226" customFormat="1">
      <c r="A8809" s="240"/>
      <c r="B8809" s="265"/>
      <c r="C8809" s="240"/>
      <c r="D8809" s="240"/>
      <c r="E8809" s="241"/>
      <c r="F8809" s="265"/>
      <c r="G8809" s="265"/>
    </row>
    <row r="8810" spans="1:7" s="226" customFormat="1">
      <c r="A8810" s="240"/>
      <c r="B8810" s="265"/>
      <c r="C8810" s="240"/>
      <c r="D8810" s="240"/>
      <c r="E8810" s="241"/>
      <c r="F8810" s="265"/>
      <c r="G8810" s="265"/>
    </row>
    <row r="8811" spans="1:7" s="226" customFormat="1">
      <c r="A8811" s="240"/>
      <c r="B8811" s="265"/>
      <c r="C8811" s="240"/>
      <c r="D8811" s="240"/>
      <c r="E8811" s="241"/>
      <c r="F8811" s="265"/>
      <c r="G8811" s="265"/>
    </row>
    <row r="8812" spans="1:7" s="226" customFormat="1">
      <c r="A8812" s="240"/>
      <c r="B8812" s="265"/>
      <c r="C8812" s="240"/>
      <c r="D8812" s="240"/>
      <c r="E8812" s="241"/>
      <c r="F8812" s="265"/>
      <c r="G8812" s="265"/>
    </row>
    <row r="8813" spans="1:7" s="226" customFormat="1">
      <c r="A8813" s="240"/>
      <c r="B8813" s="265"/>
      <c r="C8813" s="240"/>
      <c r="D8813" s="240"/>
      <c r="E8813" s="241"/>
      <c r="F8813" s="265"/>
      <c r="G8813" s="265"/>
    </row>
    <row r="8814" spans="1:7" s="226" customFormat="1">
      <c r="A8814" s="240"/>
      <c r="B8814" s="265"/>
      <c r="C8814" s="240"/>
      <c r="D8814" s="240"/>
      <c r="E8814" s="241"/>
      <c r="F8814" s="265"/>
      <c r="G8814" s="265"/>
    </row>
    <row r="8815" spans="1:7" s="226" customFormat="1">
      <c r="A8815" s="240"/>
      <c r="B8815" s="265"/>
      <c r="C8815" s="240"/>
      <c r="D8815" s="240"/>
      <c r="E8815" s="241"/>
      <c r="F8815" s="265"/>
      <c r="G8815" s="265"/>
    </row>
    <row r="8816" spans="1:7" s="226" customFormat="1">
      <c r="A8816" s="240"/>
      <c r="B8816" s="265"/>
      <c r="C8816" s="240"/>
      <c r="D8816" s="240"/>
      <c r="E8816" s="241"/>
      <c r="F8816" s="265"/>
      <c r="G8816" s="265"/>
    </row>
    <row r="8817" spans="1:7" s="226" customFormat="1">
      <c r="A8817" s="240"/>
      <c r="B8817" s="265"/>
      <c r="C8817" s="240"/>
      <c r="D8817" s="240"/>
      <c r="E8817" s="241"/>
      <c r="F8817" s="265"/>
      <c r="G8817" s="265"/>
    </row>
    <row r="8818" spans="1:7" s="226" customFormat="1">
      <c r="A8818" s="240"/>
      <c r="B8818" s="265"/>
      <c r="C8818" s="240"/>
      <c r="D8818" s="240"/>
      <c r="E8818" s="241"/>
      <c r="F8818" s="265"/>
      <c r="G8818" s="265"/>
    </row>
    <row r="8819" spans="1:7" s="226" customFormat="1">
      <c r="A8819" s="240"/>
      <c r="B8819" s="265"/>
      <c r="C8819" s="240"/>
      <c r="D8819" s="240"/>
      <c r="E8819" s="241"/>
      <c r="F8819" s="265"/>
      <c r="G8819" s="265"/>
    </row>
    <row r="8820" spans="1:7" s="226" customFormat="1">
      <c r="A8820" s="240"/>
      <c r="B8820" s="265"/>
      <c r="C8820" s="240"/>
      <c r="D8820" s="240"/>
      <c r="E8820" s="241"/>
      <c r="F8820" s="265"/>
      <c r="G8820" s="265"/>
    </row>
    <row r="8821" spans="1:7" s="226" customFormat="1">
      <c r="A8821" s="240"/>
      <c r="B8821" s="265"/>
      <c r="C8821" s="240"/>
      <c r="D8821" s="240"/>
      <c r="E8821" s="241"/>
      <c r="F8821" s="265"/>
      <c r="G8821" s="265"/>
    </row>
    <row r="8822" spans="1:7" s="226" customFormat="1">
      <c r="A8822" s="240"/>
      <c r="B8822" s="265"/>
      <c r="C8822" s="240"/>
      <c r="D8822" s="240"/>
      <c r="E8822" s="241"/>
      <c r="F8822" s="265"/>
      <c r="G8822" s="265"/>
    </row>
    <row r="8823" spans="1:7" s="226" customFormat="1">
      <c r="A8823" s="240"/>
      <c r="B8823" s="265"/>
      <c r="C8823" s="240"/>
      <c r="D8823" s="240"/>
      <c r="E8823" s="241"/>
      <c r="F8823" s="265"/>
      <c r="G8823" s="265"/>
    </row>
    <row r="8824" spans="1:7" s="226" customFormat="1">
      <c r="A8824" s="240"/>
      <c r="B8824" s="265"/>
      <c r="C8824" s="240"/>
      <c r="D8824" s="240"/>
      <c r="E8824" s="241"/>
      <c r="F8824" s="265"/>
      <c r="G8824" s="265"/>
    </row>
    <row r="8825" spans="1:7" s="226" customFormat="1">
      <c r="A8825" s="240"/>
      <c r="B8825" s="265"/>
      <c r="C8825" s="240"/>
      <c r="D8825" s="240"/>
      <c r="E8825" s="241"/>
      <c r="F8825" s="265"/>
      <c r="G8825" s="265"/>
    </row>
    <row r="8826" spans="1:7" s="226" customFormat="1">
      <c r="A8826" s="240"/>
      <c r="B8826" s="265"/>
      <c r="C8826" s="240"/>
      <c r="D8826" s="240"/>
      <c r="E8826" s="241"/>
      <c r="F8826" s="265"/>
      <c r="G8826" s="265"/>
    </row>
    <row r="8827" spans="1:7" s="226" customFormat="1">
      <c r="A8827" s="240"/>
      <c r="B8827" s="265"/>
      <c r="C8827" s="240"/>
      <c r="D8827" s="240"/>
      <c r="E8827" s="241"/>
      <c r="F8827" s="265"/>
      <c r="G8827" s="265"/>
    </row>
    <row r="8828" spans="1:7" s="226" customFormat="1">
      <c r="A8828" s="240"/>
      <c r="B8828" s="265"/>
      <c r="C8828" s="240"/>
      <c r="D8828" s="240"/>
      <c r="E8828" s="241"/>
      <c r="F8828" s="265"/>
      <c r="G8828" s="265"/>
    </row>
    <row r="8829" spans="1:7" s="226" customFormat="1">
      <c r="A8829" s="240"/>
      <c r="B8829" s="265"/>
      <c r="C8829" s="240"/>
      <c r="D8829" s="240"/>
      <c r="E8829" s="241"/>
      <c r="F8829" s="265"/>
      <c r="G8829" s="265"/>
    </row>
    <row r="8830" spans="1:7" s="226" customFormat="1">
      <c r="A8830" s="240"/>
      <c r="B8830" s="265"/>
      <c r="C8830" s="240"/>
      <c r="D8830" s="240"/>
      <c r="E8830" s="241"/>
      <c r="F8830" s="265"/>
      <c r="G8830" s="265"/>
    </row>
    <row r="8831" spans="1:7" s="226" customFormat="1">
      <c r="A8831" s="240"/>
      <c r="B8831" s="265"/>
      <c r="C8831" s="240"/>
      <c r="D8831" s="240"/>
      <c r="E8831" s="241"/>
      <c r="F8831" s="265"/>
      <c r="G8831" s="265"/>
    </row>
    <row r="8832" spans="1:7" s="226" customFormat="1">
      <c r="A8832" s="240"/>
      <c r="B8832" s="265"/>
      <c r="C8832" s="240"/>
      <c r="D8832" s="240"/>
      <c r="E8832" s="241"/>
      <c r="F8832" s="265"/>
      <c r="G8832" s="265"/>
    </row>
    <row r="8833" spans="1:7" s="226" customFormat="1">
      <c r="A8833" s="240"/>
      <c r="B8833" s="265"/>
      <c r="C8833" s="240"/>
      <c r="D8833" s="240"/>
      <c r="E8833" s="241"/>
      <c r="F8833" s="265"/>
      <c r="G8833" s="265"/>
    </row>
    <row r="8834" spans="1:7" s="226" customFormat="1">
      <c r="A8834" s="240"/>
      <c r="B8834" s="265"/>
      <c r="C8834" s="240"/>
      <c r="D8834" s="240"/>
      <c r="E8834" s="241"/>
      <c r="F8834" s="265"/>
      <c r="G8834" s="265"/>
    </row>
    <row r="8835" spans="1:7" s="226" customFormat="1">
      <c r="A8835" s="240"/>
      <c r="B8835" s="265"/>
      <c r="C8835" s="240"/>
      <c r="D8835" s="240"/>
      <c r="E8835" s="241"/>
      <c r="F8835" s="265"/>
      <c r="G8835" s="265"/>
    </row>
    <row r="8836" spans="1:7" s="226" customFormat="1">
      <c r="A8836" s="240"/>
      <c r="B8836" s="265"/>
      <c r="C8836" s="240"/>
      <c r="D8836" s="240"/>
      <c r="E8836" s="241"/>
      <c r="F8836" s="265"/>
      <c r="G8836" s="265"/>
    </row>
    <row r="8837" spans="1:7" s="226" customFormat="1">
      <c r="A8837" s="240"/>
      <c r="B8837" s="265"/>
      <c r="C8837" s="240"/>
      <c r="D8837" s="240"/>
      <c r="E8837" s="241"/>
      <c r="F8837" s="265"/>
      <c r="G8837" s="265"/>
    </row>
    <row r="8838" spans="1:7" s="226" customFormat="1">
      <c r="A8838" s="240"/>
      <c r="B8838" s="265"/>
      <c r="C8838" s="240"/>
      <c r="D8838" s="240"/>
      <c r="E8838" s="241"/>
      <c r="F8838" s="265"/>
      <c r="G8838" s="265"/>
    </row>
    <row r="8839" spans="1:7" s="226" customFormat="1">
      <c r="A8839" s="240"/>
      <c r="B8839" s="265"/>
      <c r="C8839" s="240"/>
      <c r="D8839" s="240"/>
      <c r="E8839" s="241"/>
      <c r="F8839" s="265"/>
      <c r="G8839" s="265"/>
    </row>
    <row r="8840" spans="1:7" s="226" customFormat="1">
      <c r="A8840" s="240"/>
      <c r="B8840" s="265"/>
      <c r="C8840" s="240"/>
      <c r="D8840" s="240"/>
      <c r="E8840" s="241"/>
      <c r="F8840" s="265"/>
      <c r="G8840" s="265"/>
    </row>
    <row r="8841" spans="1:7" s="226" customFormat="1">
      <c r="A8841" s="240"/>
      <c r="B8841" s="265"/>
      <c r="C8841" s="240"/>
      <c r="D8841" s="240"/>
      <c r="E8841" s="241"/>
      <c r="F8841" s="265"/>
      <c r="G8841" s="265"/>
    </row>
    <row r="8842" spans="1:7" s="226" customFormat="1">
      <c r="A8842" s="240"/>
      <c r="B8842" s="265"/>
      <c r="C8842" s="240"/>
      <c r="D8842" s="240"/>
      <c r="E8842" s="241"/>
      <c r="F8842" s="265"/>
      <c r="G8842" s="265"/>
    </row>
    <row r="8843" spans="1:7" s="226" customFormat="1">
      <c r="A8843" s="240"/>
      <c r="B8843" s="265"/>
      <c r="C8843" s="240"/>
      <c r="D8843" s="240"/>
      <c r="E8843" s="241"/>
      <c r="F8843" s="265"/>
      <c r="G8843" s="265"/>
    </row>
    <row r="8844" spans="1:7" s="226" customFormat="1">
      <c r="A8844" s="240"/>
      <c r="B8844" s="265"/>
      <c r="C8844" s="240"/>
      <c r="D8844" s="240"/>
      <c r="E8844" s="241"/>
      <c r="F8844" s="265"/>
      <c r="G8844" s="265"/>
    </row>
    <row r="8845" spans="1:7" s="226" customFormat="1">
      <c r="A8845" s="240"/>
      <c r="B8845" s="265"/>
      <c r="C8845" s="240"/>
      <c r="D8845" s="240"/>
      <c r="E8845" s="241"/>
      <c r="F8845" s="265"/>
      <c r="G8845" s="265"/>
    </row>
    <row r="8846" spans="1:7" s="226" customFormat="1">
      <c r="A8846" s="240"/>
      <c r="B8846" s="265"/>
      <c r="C8846" s="240"/>
      <c r="D8846" s="240"/>
      <c r="E8846" s="241"/>
      <c r="F8846" s="265"/>
      <c r="G8846" s="265"/>
    </row>
    <row r="8847" spans="1:7" s="226" customFormat="1">
      <c r="A8847" s="240"/>
      <c r="B8847" s="265"/>
      <c r="C8847" s="240"/>
      <c r="D8847" s="240"/>
      <c r="E8847" s="241"/>
      <c r="F8847" s="265"/>
      <c r="G8847" s="265"/>
    </row>
    <row r="8848" spans="1:7" s="226" customFormat="1">
      <c r="A8848" s="240"/>
      <c r="B8848" s="265"/>
      <c r="C8848" s="240"/>
      <c r="D8848" s="240"/>
      <c r="E8848" s="241"/>
      <c r="F8848" s="265"/>
      <c r="G8848" s="265"/>
    </row>
    <row r="8849" spans="1:7" s="226" customFormat="1">
      <c r="A8849" s="240"/>
      <c r="B8849" s="265"/>
      <c r="C8849" s="240"/>
      <c r="D8849" s="240"/>
      <c r="E8849" s="241"/>
      <c r="F8849" s="265"/>
      <c r="G8849" s="265"/>
    </row>
    <row r="8850" spans="1:7" s="226" customFormat="1">
      <c r="A8850" s="240"/>
      <c r="B8850" s="265"/>
      <c r="C8850" s="240"/>
      <c r="D8850" s="240"/>
      <c r="E8850" s="241"/>
      <c r="F8850" s="265"/>
      <c r="G8850" s="265"/>
    </row>
    <row r="8851" spans="1:7" s="226" customFormat="1">
      <c r="A8851" s="240"/>
      <c r="B8851" s="265"/>
      <c r="C8851" s="240"/>
      <c r="D8851" s="240"/>
      <c r="E8851" s="241"/>
      <c r="F8851" s="265"/>
      <c r="G8851" s="265"/>
    </row>
    <row r="8852" spans="1:7" s="226" customFormat="1">
      <c r="A8852" s="240"/>
      <c r="B8852" s="265"/>
      <c r="C8852" s="240"/>
      <c r="D8852" s="240"/>
      <c r="E8852" s="241"/>
      <c r="F8852" s="265"/>
      <c r="G8852" s="265"/>
    </row>
    <row r="8853" spans="1:7" s="226" customFormat="1">
      <c r="A8853" s="240"/>
      <c r="B8853" s="265"/>
      <c r="C8853" s="240"/>
      <c r="D8853" s="240"/>
      <c r="E8853" s="241"/>
      <c r="F8853" s="265"/>
      <c r="G8853" s="265"/>
    </row>
    <row r="8854" spans="1:7" s="226" customFormat="1">
      <c r="A8854" s="240"/>
      <c r="B8854" s="265"/>
      <c r="C8854" s="240"/>
      <c r="D8854" s="240"/>
      <c r="E8854" s="241"/>
      <c r="F8854" s="265"/>
      <c r="G8854" s="265"/>
    </row>
    <row r="8855" spans="1:7" s="226" customFormat="1">
      <c r="A8855" s="240"/>
      <c r="B8855" s="265"/>
      <c r="C8855" s="240"/>
      <c r="D8855" s="240"/>
      <c r="E8855" s="241"/>
      <c r="F8855" s="265"/>
      <c r="G8855" s="265"/>
    </row>
    <row r="8856" spans="1:7" s="226" customFormat="1">
      <c r="A8856" s="240"/>
      <c r="B8856" s="265"/>
      <c r="C8856" s="240"/>
      <c r="D8856" s="240"/>
      <c r="E8856" s="241"/>
      <c r="F8856" s="265"/>
      <c r="G8856" s="265"/>
    </row>
    <row r="8857" spans="1:7" s="226" customFormat="1">
      <c r="A8857" s="240"/>
      <c r="B8857" s="265"/>
      <c r="C8857" s="240"/>
      <c r="D8857" s="240"/>
      <c r="E8857" s="241"/>
      <c r="F8857" s="265"/>
      <c r="G8857" s="265"/>
    </row>
    <row r="8858" spans="1:7" s="226" customFormat="1">
      <c r="A8858" s="240"/>
      <c r="B8858" s="265"/>
      <c r="C8858" s="240"/>
      <c r="D8858" s="240"/>
      <c r="E8858" s="241"/>
      <c r="F8858" s="265"/>
      <c r="G8858" s="265"/>
    </row>
    <row r="8859" spans="1:7" s="226" customFormat="1">
      <c r="A8859" s="240"/>
      <c r="B8859" s="265"/>
      <c r="C8859" s="240"/>
      <c r="D8859" s="240"/>
      <c r="E8859" s="241"/>
      <c r="F8859" s="265"/>
      <c r="G8859" s="265"/>
    </row>
    <row r="8860" spans="1:7" s="226" customFormat="1">
      <c r="A8860" s="240"/>
      <c r="B8860" s="265"/>
      <c r="C8860" s="240"/>
      <c r="D8860" s="240"/>
      <c r="E8860" s="241"/>
      <c r="F8860" s="265"/>
      <c r="G8860" s="265"/>
    </row>
    <row r="8861" spans="1:7" s="226" customFormat="1">
      <c r="A8861" s="240"/>
      <c r="B8861" s="265"/>
      <c r="C8861" s="240"/>
      <c r="D8861" s="240"/>
      <c r="E8861" s="241"/>
      <c r="F8861" s="265"/>
      <c r="G8861" s="265"/>
    </row>
    <row r="8862" spans="1:7" s="226" customFormat="1">
      <c r="A8862" s="240"/>
      <c r="B8862" s="265"/>
      <c r="C8862" s="240"/>
      <c r="D8862" s="240"/>
      <c r="E8862" s="241"/>
      <c r="F8862" s="265"/>
      <c r="G8862" s="265"/>
    </row>
    <row r="8863" spans="1:7" s="226" customFormat="1">
      <c r="A8863" s="240"/>
      <c r="B8863" s="265"/>
      <c r="C8863" s="240"/>
      <c r="D8863" s="240"/>
      <c r="E8863" s="241"/>
      <c r="F8863" s="265"/>
      <c r="G8863" s="265"/>
    </row>
    <row r="8864" spans="1:7" s="226" customFormat="1">
      <c r="A8864" s="240"/>
      <c r="B8864" s="265"/>
      <c r="C8864" s="240"/>
      <c r="D8864" s="240"/>
      <c r="E8864" s="241"/>
      <c r="F8864" s="265"/>
      <c r="G8864" s="265"/>
    </row>
    <row r="8865" spans="1:7" s="226" customFormat="1">
      <c r="A8865" s="240"/>
      <c r="B8865" s="265"/>
      <c r="C8865" s="240"/>
      <c r="D8865" s="240"/>
      <c r="E8865" s="241"/>
      <c r="F8865" s="265"/>
      <c r="G8865" s="265"/>
    </row>
    <row r="8866" spans="1:7" s="226" customFormat="1">
      <c r="A8866" s="240"/>
      <c r="B8866" s="265"/>
      <c r="C8866" s="240"/>
      <c r="D8866" s="240"/>
      <c r="E8866" s="241"/>
      <c r="F8866" s="265"/>
      <c r="G8866" s="265"/>
    </row>
    <row r="8867" spans="1:7" s="226" customFormat="1">
      <c r="A8867" s="240"/>
      <c r="B8867" s="265"/>
      <c r="C8867" s="240"/>
      <c r="D8867" s="240"/>
      <c r="E8867" s="241"/>
      <c r="F8867" s="265"/>
      <c r="G8867" s="265"/>
    </row>
    <row r="8868" spans="1:7" s="226" customFormat="1">
      <c r="A8868" s="240"/>
      <c r="B8868" s="265"/>
      <c r="C8868" s="240"/>
      <c r="D8868" s="240"/>
      <c r="E8868" s="241"/>
      <c r="F8868" s="265"/>
      <c r="G8868" s="265"/>
    </row>
    <row r="8869" spans="1:7" s="226" customFormat="1">
      <c r="A8869" s="240"/>
      <c r="B8869" s="265"/>
      <c r="C8869" s="240"/>
      <c r="D8869" s="240"/>
      <c r="E8869" s="241"/>
      <c r="F8869" s="265"/>
      <c r="G8869" s="265"/>
    </row>
    <row r="8870" spans="1:7" s="226" customFormat="1">
      <c r="A8870" s="240"/>
      <c r="B8870" s="265"/>
      <c r="C8870" s="240"/>
      <c r="D8870" s="240"/>
      <c r="E8870" s="241"/>
      <c r="F8870" s="265"/>
      <c r="G8870" s="265"/>
    </row>
    <row r="8871" spans="1:7" s="226" customFormat="1">
      <c r="A8871" s="240"/>
      <c r="B8871" s="265"/>
      <c r="C8871" s="240"/>
      <c r="D8871" s="240"/>
      <c r="E8871" s="241"/>
      <c r="F8871" s="265"/>
      <c r="G8871" s="265"/>
    </row>
    <row r="8872" spans="1:7" s="226" customFormat="1">
      <c r="A8872" s="240"/>
      <c r="B8872" s="265"/>
      <c r="C8872" s="240"/>
      <c r="D8872" s="240"/>
      <c r="E8872" s="241"/>
      <c r="F8872" s="265"/>
      <c r="G8872" s="265"/>
    </row>
    <row r="8873" spans="1:7" s="226" customFormat="1">
      <c r="A8873" s="240"/>
      <c r="B8873" s="265"/>
      <c r="C8873" s="240"/>
      <c r="D8873" s="240"/>
      <c r="E8873" s="241"/>
      <c r="F8873" s="265"/>
      <c r="G8873" s="265"/>
    </row>
    <row r="8874" spans="1:7" s="226" customFormat="1">
      <c r="A8874" s="240"/>
      <c r="B8874" s="265"/>
      <c r="C8874" s="240"/>
      <c r="D8874" s="240"/>
      <c r="E8874" s="241"/>
      <c r="F8874" s="265"/>
      <c r="G8874" s="265"/>
    </row>
    <row r="8875" spans="1:7" s="226" customFormat="1">
      <c r="A8875" s="240"/>
      <c r="B8875" s="265"/>
      <c r="C8875" s="240"/>
      <c r="D8875" s="240"/>
      <c r="E8875" s="241"/>
      <c r="F8875" s="265"/>
      <c r="G8875" s="265"/>
    </row>
    <row r="8876" spans="1:7" s="226" customFormat="1">
      <c r="A8876" s="240"/>
      <c r="B8876" s="265"/>
      <c r="C8876" s="240"/>
      <c r="D8876" s="240"/>
      <c r="E8876" s="241"/>
      <c r="F8876" s="265"/>
      <c r="G8876" s="265"/>
    </row>
    <row r="8877" spans="1:7" s="226" customFormat="1">
      <c r="A8877" s="240"/>
      <c r="B8877" s="265"/>
      <c r="C8877" s="240"/>
      <c r="D8877" s="240"/>
      <c r="E8877" s="241"/>
      <c r="F8877" s="265"/>
      <c r="G8877" s="265"/>
    </row>
    <row r="8878" spans="1:7" s="226" customFormat="1">
      <c r="A8878" s="240"/>
      <c r="B8878" s="265"/>
      <c r="C8878" s="240"/>
      <c r="D8878" s="240"/>
      <c r="E8878" s="241"/>
      <c r="F8878" s="265"/>
      <c r="G8878" s="265"/>
    </row>
    <row r="8879" spans="1:7" s="226" customFormat="1">
      <c r="A8879" s="240"/>
      <c r="B8879" s="265"/>
      <c r="C8879" s="240"/>
      <c r="D8879" s="240"/>
      <c r="E8879" s="241"/>
      <c r="F8879" s="265"/>
      <c r="G8879" s="265"/>
    </row>
    <row r="8880" spans="1:7" s="226" customFormat="1">
      <c r="A8880" s="240"/>
      <c r="B8880" s="265"/>
      <c r="C8880" s="240"/>
      <c r="D8880" s="240"/>
      <c r="E8880" s="241"/>
      <c r="F8880" s="265"/>
      <c r="G8880" s="265"/>
    </row>
    <row r="8881" spans="1:7" s="226" customFormat="1">
      <c r="A8881" s="240"/>
      <c r="B8881" s="265"/>
      <c r="C8881" s="240"/>
      <c r="D8881" s="240"/>
      <c r="E8881" s="241"/>
      <c r="F8881" s="265"/>
      <c r="G8881" s="265"/>
    </row>
    <row r="8882" spans="1:7" s="226" customFormat="1">
      <c r="A8882" s="240"/>
      <c r="B8882" s="265"/>
      <c r="C8882" s="240"/>
      <c r="D8882" s="240"/>
      <c r="E8882" s="241"/>
      <c r="F8882" s="265"/>
      <c r="G8882" s="265"/>
    </row>
    <row r="8883" spans="1:7" s="226" customFormat="1">
      <c r="A8883" s="240"/>
      <c r="B8883" s="265"/>
      <c r="C8883" s="240"/>
      <c r="D8883" s="240"/>
      <c r="E8883" s="241"/>
      <c r="F8883" s="265"/>
      <c r="G8883" s="265"/>
    </row>
    <row r="8884" spans="1:7" s="226" customFormat="1">
      <c r="A8884" s="240"/>
      <c r="B8884" s="265"/>
      <c r="C8884" s="240"/>
      <c r="D8884" s="240"/>
      <c r="E8884" s="241"/>
      <c r="F8884" s="265"/>
      <c r="G8884" s="265"/>
    </row>
    <row r="8885" spans="1:7" s="226" customFormat="1">
      <c r="A8885" s="240"/>
      <c r="B8885" s="265"/>
      <c r="C8885" s="240"/>
      <c r="D8885" s="240"/>
      <c r="E8885" s="241"/>
      <c r="F8885" s="265"/>
      <c r="G8885" s="265"/>
    </row>
    <row r="8886" spans="1:7" s="226" customFormat="1">
      <c r="A8886" s="240"/>
      <c r="B8886" s="265"/>
      <c r="C8886" s="240"/>
      <c r="D8886" s="240"/>
      <c r="E8886" s="241"/>
      <c r="F8886" s="265"/>
      <c r="G8886" s="265"/>
    </row>
    <row r="8887" spans="1:7" s="226" customFormat="1">
      <c r="A8887" s="240"/>
      <c r="B8887" s="265"/>
      <c r="C8887" s="240"/>
      <c r="D8887" s="240"/>
      <c r="E8887" s="241"/>
      <c r="F8887" s="265"/>
      <c r="G8887" s="265"/>
    </row>
    <row r="8888" spans="1:7" s="226" customFormat="1">
      <c r="A8888" s="240"/>
      <c r="B8888" s="265"/>
      <c r="C8888" s="240"/>
      <c r="D8888" s="240"/>
      <c r="E8888" s="241"/>
      <c r="F8888" s="265"/>
      <c r="G8888" s="265"/>
    </row>
    <row r="8889" spans="1:7" s="226" customFormat="1">
      <c r="A8889" s="240"/>
      <c r="B8889" s="265"/>
      <c r="C8889" s="240"/>
      <c r="D8889" s="240"/>
      <c r="E8889" s="241"/>
      <c r="F8889" s="265"/>
      <c r="G8889" s="265"/>
    </row>
    <row r="8890" spans="1:7" s="226" customFormat="1">
      <c r="A8890" s="240"/>
      <c r="B8890" s="265"/>
      <c r="C8890" s="240"/>
      <c r="D8890" s="240"/>
      <c r="E8890" s="241"/>
      <c r="F8890" s="265"/>
      <c r="G8890" s="265"/>
    </row>
    <row r="8891" spans="1:7" s="226" customFormat="1">
      <c r="A8891" s="240"/>
      <c r="B8891" s="265"/>
      <c r="C8891" s="240"/>
      <c r="D8891" s="240"/>
      <c r="E8891" s="241"/>
      <c r="F8891" s="265"/>
      <c r="G8891" s="265"/>
    </row>
    <row r="8892" spans="1:7" s="226" customFormat="1">
      <c r="A8892" s="240"/>
      <c r="B8892" s="265"/>
      <c r="C8892" s="240"/>
      <c r="D8892" s="240"/>
      <c r="E8892" s="241"/>
      <c r="F8892" s="265"/>
      <c r="G8892" s="265"/>
    </row>
    <row r="8893" spans="1:7" s="226" customFormat="1">
      <c r="A8893" s="240"/>
      <c r="B8893" s="265"/>
      <c r="C8893" s="240"/>
      <c r="D8893" s="240"/>
      <c r="E8893" s="241"/>
      <c r="F8893" s="265"/>
      <c r="G8893" s="265"/>
    </row>
    <row r="8894" spans="1:7" s="226" customFormat="1">
      <c r="A8894" s="240"/>
      <c r="B8894" s="265"/>
      <c r="C8894" s="240"/>
      <c r="D8894" s="240"/>
      <c r="E8894" s="241"/>
      <c r="F8894" s="265"/>
      <c r="G8894" s="265"/>
    </row>
    <row r="8895" spans="1:7" s="226" customFormat="1">
      <c r="A8895" s="240"/>
      <c r="B8895" s="265"/>
      <c r="C8895" s="240"/>
      <c r="D8895" s="240"/>
      <c r="E8895" s="241"/>
      <c r="F8895" s="265"/>
      <c r="G8895" s="265"/>
    </row>
    <row r="8896" spans="1:7" s="226" customFormat="1">
      <c r="A8896" s="240"/>
      <c r="B8896" s="265"/>
      <c r="C8896" s="240"/>
      <c r="D8896" s="240"/>
      <c r="E8896" s="241"/>
      <c r="F8896" s="265"/>
      <c r="G8896" s="265"/>
    </row>
    <row r="8897" spans="1:7" s="226" customFormat="1">
      <c r="A8897" s="240"/>
      <c r="B8897" s="265"/>
      <c r="C8897" s="240"/>
      <c r="D8897" s="240"/>
      <c r="E8897" s="241"/>
      <c r="F8897" s="265"/>
      <c r="G8897" s="265"/>
    </row>
    <row r="8898" spans="1:7" s="226" customFormat="1">
      <c r="A8898" s="240"/>
      <c r="B8898" s="265"/>
      <c r="C8898" s="240"/>
      <c r="D8898" s="240"/>
      <c r="E8898" s="241"/>
      <c r="F8898" s="265"/>
      <c r="G8898" s="265"/>
    </row>
    <row r="8899" spans="1:7" s="226" customFormat="1">
      <c r="A8899" s="240"/>
      <c r="B8899" s="265"/>
      <c r="C8899" s="240"/>
      <c r="D8899" s="240"/>
      <c r="E8899" s="241"/>
      <c r="F8899" s="265"/>
      <c r="G8899" s="265"/>
    </row>
    <row r="8900" spans="1:7" s="226" customFormat="1">
      <c r="A8900" s="240"/>
      <c r="B8900" s="265"/>
      <c r="C8900" s="240"/>
      <c r="D8900" s="240"/>
      <c r="E8900" s="241"/>
      <c r="F8900" s="265"/>
      <c r="G8900" s="265"/>
    </row>
    <row r="8901" spans="1:7" s="226" customFormat="1">
      <c r="A8901" s="240"/>
      <c r="B8901" s="265"/>
      <c r="C8901" s="240"/>
      <c r="D8901" s="240"/>
      <c r="E8901" s="241"/>
      <c r="F8901" s="265"/>
      <c r="G8901" s="265"/>
    </row>
    <row r="8902" spans="1:7" s="226" customFormat="1">
      <c r="A8902" s="240"/>
      <c r="B8902" s="265"/>
      <c r="C8902" s="240"/>
      <c r="D8902" s="240"/>
      <c r="E8902" s="241"/>
      <c r="F8902" s="265"/>
      <c r="G8902" s="265"/>
    </row>
    <row r="8903" spans="1:7" s="226" customFormat="1">
      <c r="A8903" s="240"/>
      <c r="B8903" s="265"/>
      <c r="C8903" s="240"/>
      <c r="D8903" s="240"/>
      <c r="E8903" s="241"/>
      <c r="F8903" s="265"/>
      <c r="G8903" s="265"/>
    </row>
    <row r="8904" spans="1:7" s="226" customFormat="1">
      <c r="A8904" s="240"/>
      <c r="B8904" s="265"/>
      <c r="C8904" s="240"/>
      <c r="D8904" s="240"/>
      <c r="E8904" s="241"/>
      <c r="F8904" s="265"/>
      <c r="G8904" s="265"/>
    </row>
    <row r="8905" spans="1:7" s="226" customFormat="1">
      <c r="A8905" s="240"/>
      <c r="B8905" s="265"/>
      <c r="C8905" s="240"/>
      <c r="D8905" s="240"/>
      <c r="E8905" s="241"/>
      <c r="F8905" s="265"/>
      <c r="G8905" s="265"/>
    </row>
    <row r="8906" spans="1:7" s="226" customFormat="1">
      <c r="A8906" s="240"/>
      <c r="B8906" s="265"/>
      <c r="C8906" s="240"/>
      <c r="D8906" s="240"/>
      <c r="E8906" s="241"/>
      <c r="F8906" s="265"/>
      <c r="G8906" s="265"/>
    </row>
    <row r="8907" spans="1:7" s="226" customFormat="1">
      <c r="A8907" s="240"/>
      <c r="B8907" s="265"/>
      <c r="C8907" s="240"/>
      <c r="D8907" s="240"/>
      <c r="E8907" s="241"/>
      <c r="F8907" s="265"/>
      <c r="G8907" s="265"/>
    </row>
    <row r="8908" spans="1:7" s="226" customFormat="1">
      <c r="A8908" s="240"/>
      <c r="B8908" s="265"/>
      <c r="C8908" s="240"/>
      <c r="D8908" s="240"/>
      <c r="E8908" s="241"/>
      <c r="F8908" s="265"/>
      <c r="G8908" s="265"/>
    </row>
    <row r="8909" spans="1:7" s="226" customFormat="1">
      <c r="A8909" s="240"/>
      <c r="B8909" s="265"/>
      <c r="C8909" s="240"/>
      <c r="D8909" s="240"/>
      <c r="E8909" s="241"/>
      <c r="F8909" s="265"/>
      <c r="G8909" s="265"/>
    </row>
    <row r="8910" spans="1:7" s="226" customFormat="1">
      <c r="A8910" s="240"/>
      <c r="B8910" s="265"/>
      <c r="C8910" s="240"/>
      <c r="D8910" s="240"/>
      <c r="E8910" s="241"/>
      <c r="F8910" s="265"/>
      <c r="G8910" s="265"/>
    </row>
    <row r="8911" spans="1:7" s="226" customFormat="1">
      <c r="A8911" s="240"/>
      <c r="B8911" s="265"/>
      <c r="C8911" s="240"/>
      <c r="D8911" s="240"/>
      <c r="E8911" s="241"/>
      <c r="F8911" s="265"/>
      <c r="G8911" s="265"/>
    </row>
    <row r="8912" spans="1:7" s="226" customFormat="1">
      <c r="A8912" s="240"/>
      <c r="B8912" s="265"/>
      <c r="C8912" s="240"/>
      <c r="D8912" s="240"/>
      <c r="E8912" s="241"/>
      <c r="F8912" s="265"/>
      <c r="G8912" s="265"/>
    </row>
    <row r="8913" spans="1:7" s="226" customFormat="1">
      <c r="A8913" s="240"/>
      <c r="B8913" s="265"/>
      <c r="C8913" s="240"/>
      <c r="D8913" s="240"/>
      <c r="E8913" s="241"/>
      <c r="F8913" s="265"/>
      <c r="G8913" s="265"/>
    </row>
    <row r="8914" spans="1:7" s="226" customFormat="1">
      <c r="A8914" s="240"/>
      <c r="B8914" s="265"/>
      <c r="C8914" s="240"/>
      <c r="D8914" s="240"/>
      <c r="E8914" s="241"/>
      <c r="F8914" s="265"/>
      <c r="G8914" s="265"/>
    </row>
    <row r="8915" spans="1:7" s="226" customFormat="1">
      <c r="A8915" s="240"/>
      <c r="B8915" s="265"/>
      <c r="C8915" s="240"/>
      <c r="D8915" s="240"/>
      <c r="E8915" s="241"/>
      <c r="F8915" s="265"/>
      <c r="G8915" s="265"/>
    </row>
    <row r="8916" spans="1:7" s="226" customFormat="1">
      <c r="A8916" s="240"/>
      <c r="B8916" s="265"/>
      <c r="C8916" s="240"/>
      <c r="D8916" s="240"/>
      <c r="E8916" s="241"/>
      <c r="F8916" s="265"/>
      <c r="G8916" s="265"/>
    </row>
    <row r="8917" spans="1:7" s="226" customFormat="1">
      <c r="A8917" s="240"/>
      <c r="B8917" s="265"/>
      <c r="C8917" s="240"/>
      <c r="D8917" s="240"/>
      <c r="E8917" s="241"/>
      <c r="F8917" s="265"/>
      <c r="G8917" s="265"/>
    </row>
    <row r="8918" spans="1:7" s="226" customFormat="1">
      <c r="A8918" s="240"/>
      <c r="B8918" s="265"/>
      <c r="C8918" s="240"/>
      <c r="D8918" s="240"/>
      <c r="E8918" s="241"/>
      <c r="F8918" s="265"/>
      <c r="G8918" s="265"/>
    </row>
    <row r="8919" spans="1:7" s="226" customFormat="1">
      <c r="A8919" s="240"/>
      <c r="B8919" s="265"/>
      <c r="C8919" s="240"/>
      <c r="D8919" s="240"/>
      <c r="E8919" s="241"/>
      <c r="F8919" s="265"/>
      <c r="G8919" s="265"/>
    </row>
    <row r="8920" spans="1:7" s="226" customFormat="1">
      <c r="A8920" s="240"/>
      <c r="B8920" s="265"/>
      <c r="C8920" s="240"/>
      <c r="D8920" s="240"/>
      <c r="E8920" s="241"/>
      <c r="F8920" s="265"/>
      <c r="G8920" s="265"/>
    </row>
    <row r="8921" spans="1:7" s="226" customFormat="1">
      <c r="A8921" s="240"/>
      <c r="B8921" s="265"/>
      <c r="C8921" s="240"/>
      <c r="D8921" s="240"/>
      <c r="E8921" s="241"/>
      <c r="F8921" s="265"/>
      <c r="G8921" s="265"/>
    </row>
    <row r="8922" spans="1:7" s="226" customFormat="1">
      <c r="A8922" s="240"/>
      <c r="B8922" s="265"/>
      <c r="C8922" s="240"/>
      <c r="D8922" s="240"/>
      <c r="E8922" s="241"/>
      <c r="F8922" s="265"/>
      <c r="G8922" s="265"/>
    </row>
    <row r="8923" spans="1:7" s="226" customFormat="1">
      <c r="A8923" s="240"/>
      <c r="B8923" s="265"/>
      <c r="C8923" s="240"/>
      <c r="D8923" s="240"/>
      <c r="E8923" s="241"/>
      <c r="F8923" s="265"/>
      <c r="G8923" s="265"/>
    </row>
    <row r="8924" spans="1:7" s="226" customFormat="1">
      <c r="A8924" s="240"/>
      <c r="B8924" s="265"/>
      <c r="C8924" s="240"/>
      <c r="D8924" s="240"/>
      <c r="E8924" s="241"/>
      <c r="F8924" s="265"/>
      <c r="G8924" s="265"/>
    </row>
    <row r="8925" spans="1:7" s="226" customFormat="1">
      <c r="A8925" s="240"/>
      <c r="B8925" s="265"/>
      <c r="C8925" s="240"/>
      <c r="D8925" s="240"/>
      <c r="E8925" s="241"/>
      <c r="F8925" s="265"/>
      <c r="G8925" s="265"/>
    </row>
    <row r="8926" spans="1:7" s="226" customFormat="1">
      <c r="A8926" s="240"/>
      <c r="B8926" s="265"/>
      <c r="C8926" s="240"/>
      <c r="D8926" s="240"/>
      <c r="E8926" s="241"/>
      <c r="F8926" s="265"/>
      <c r="G8926" s="265"/>
    </row>
    <row r="8927" spans="1:7" s="226" customFormat="1">
      <c r="A8927" s="240"/>
      <c r="B8927" s="265"/>
      <c r="C8927" s="240"/>
      <c r="D8927" s="240"/>
      <c r="E8927" s="241"/>
      <c r="F8927" s="265"/>
      <c r="G8927" s="265"/>
    </row>
    <row r="8928" spans="1:7" s="226" customFormat="1">
      <c r="A8928" s="240"/>
      <c r="B8928" s="265"/>
      <c r="C8928" s="240"/>
      <c r="D8928" s="240"/>
      <c r="E8928" s="241"/>
      <c r="F8928" s="265"/>
      <c r="G8928" s="265"/>
    </row>
    <row r="8929" spans="1:7" s="226" customFormat="1">
      <c r="A8929" s="240"/>
      <c r="B8929" s="265"/>
      <c r="C8929" s="240"/>
      <c r="D8929" s="240"/>
      <c r="E8929" s="241"/>
      <c r="F8929" s="265"/>
      <c r="G8929" s="265"/>
    </row>
    <row r="8930" spans="1:7" s="226" customFormat="1">
      <c r="A8930" s="240"/>
      <c r="B8930" s="265"/>
      <c r="C8930" s="240"/>
      <c r="D8930" s="240"/>
      <c r="E8930" s="241"/>
      <c r="F8930" s="265"/>
      <c r="G8930" s="265"/>
    </row>
    <row r="8931" spans="1:7" s="226" customFormat="1">
      <c r="A8931" s="240"/>
      <c r="B8931" s="265"/>
      <c r="C8931" s="240"/>
      <c r="D8931" s="240"/>
      <c r="E8931" s="241"/>
      <c r="F8931" s="265"/>
      <c r="G8931" s="265"/>
    </row>
    <row r="8932" spans="1:7" s="226" customFormat="1">
      <c r="A8932" s="240"/>
      <c r="B8932" s="265"/>
      <c r="C8932" s="240"/>
      <c r="D8932" s="240"/>
      <c r="E8932" s="241"/>
      <c r="F8932" s="265"/>
      <c r="G8932" s="265"/>
    </row>
    <row r="8933" spans="1:7" s="226" customFormat="1">
      <c r="A8933" s="240"/>
      <c r="B8933" s="265"/>
      <c r="C8933" s="240"/>
      <c r="D8933" s="240"/>
      <c r="E8933" s="241"/>
      <c r="F8933" s="265"/>
      <c r="G8933" s="265"/>
    </row>
    <row r="8934" spans="1:7" s="226" customFormat="1">
      <c r="A8934" s="240"/>
      <c r="B8934" s="265"/>
      <c r="C8934" s="240"/>
      <c r="D8934" s="240"/>
      <c r="E8934" s="241"/>
      <c r="F8934" s="265"/>
      <c r="G8934" s="265"/>
    </row>
    <row r="8935" spans="1:7" s="226" customFormat="1">
      <c r="A8935" s="240"/>
      <c r="B8935" s="265"/>
      <c r="C8935" s="240"/>
      <c r="D8935" s="240"/>
      <c r="E8935" s="241"/>
      <c r="F8935" s="265"/>
      <c r="G8935" s="265"/>
    </row>
    <row r="8936" spans="1:7" s="226" customFormat="1">
      <c r="A8936" s="240"/>
      <c r="B8936" s="265"/>
      <c r="C8936" s="240"/>
      <c r="D8936" s="240"/>
      <c r="E8936" s="241"/>
      <c r="F8936" s="265"/>
      <c r="G8936" s="265"/>
    </row>
    <row r="8937" spans="1:7" s="226" customFormat="1">
      <c r="A8937" s="240"/>
      <c r="B8937" s="265"/>
      <c r="C8937" s="240"/>
      <c r="D8937" s="240"/>
      <c r="E8937" s="241"/>
      <c r="F8937" s="265"/>
      <c r="G8937" s="265"/>
    </row>
    <row r="8938" spans="1:7" s="226" customFormat="1">
      <c r="A8938" s="240"/>
      <c r="B8938" s="265"/>
      <c r="C8938" s="240"/>
      <c r="D8938" s="240"/>
      <c r="E8938" s="241"/>
      <c r="F8938" s="265"/>
      <c r="G8938" s="265"/>
    </row>
    <row r="8939" spans="1:7" s="226" customFormat="1">
      <c r="A8939" s="240"/>
      <c r="B8939" s="265"/>
      <c r="C8939" s="240"/>
      <c r="D8939" s="240"/>
      <c r="E8939" s="241"/>
      <c r="F8939" s="265"/>
      <c r="G8939" s="265"/>
    </row>
    <row r="8940" spans="1:7" s="226" customFormat="1">
      <c r="A8940" s="240"/>
      <c r="B8940" s="265"/>
      <c r="C8940" s="240"/>
      <c r="D8940" s="240"/>
      <c r="E8940" s="241"/>
      <c r="F8940" s="265"/>
      <c r="G8940" s="265"/>
    </row>
    <row r="8941" spans="1:7" s="226" customFormat="1">
      <c r="A8941" s="240"/>
      <c r="B8941" s="265"/>
      <c r="C8941" s="240"/>
      <c r="D8941" s="240"/>
      <c r="E8941" s="241"/>
      <c r="F8941" s="265"/>
      <c r="G8941" s="265"/>
    </row>
    <row r="8942" spans="1:7" s="226" customFormat="1">
      <c r="A8942" s="240"/>
      <c r="B8942" s="265"/>
      <c r="C8942" s="240"/>
      <c r="D8942" s="240"/>
      <c r="E8942" s="241"/>
      <c r="F8942" s="265"/>
      <c r="G8942" s="265"/>
    </row>
    <row r="8943" spans="1:7" s="226" customFormat="1">
      <c r="A8943" s="240"/>
      <c r="B8943" s="265"/>
      <c r="C8943" s="240"/>
      <c r="D8943" s="240"/>
      <c r="E8943" s="241"/>
      <c r="F8943" s="265"/>
      <c r="G8943" s="265"/>
    </row>
    <row r="8944" spans="1:7" s="226" customFormat="1">
      <c r="A8944" s="240"/>
      <c r="B8944" s="265"/>
      <c r="C8944" s="240"/>
      <c r="D8944" s="240"/>
      <c r="E8944" s="241"/>
      <c r="F8944" s="265"/>
      <c r="G8944" s="265"/>
    </row>
    <row r="8945" spans="1:7" s="226" customFormat="1">
      <c r="A8945" s="240"/>
      <c r="B8945" s="265"/>
      <c r="C8945" s="240"/>
      <c r="D8945" s="240"/>
      <c r="E8945" s="241"/>
      <c r="F8945" s="265"/>
      <c r="G8945" s="265"/>
    </row>
    <row r="8946" spans="1:7" s="226" customFormat="1">
      <c r="A8946" s="240"/>
      <c r="B8946" s="265"/>
      <c r="C8946" s="240"/>
      <c r="D8946" s="240"/>
      <c r="E8946" s="241"/>
      <c r="F8946" s="265"/>
      <c r="G8946" s="265"/>
    </row>
    <row r="8947" spans="1:7" s="226" customFormat="1">
      <c r="A8947" s="240"/>
      <c r="B8947" s="265"/>
      <c r="C8947" s="240"/>
      <c r="D8947" s="240"/>
      <c r="E8947" s="241"/>
      <c r="F8947" s="265"/>
      <c r="G8947" s="265"/>
    </row>
    <row r="8948" spans="1:7" s="226" customFormat="1">
      <c r="A8948" s="240"/>
      <c r="B8948" s="265"/>
      <c r="C8948" s="240"/>
      <c r="D8948" s="240"/>
      <c r="E8948" s="241"/>
      <c r="F8948" s="265"/>
      <c r="G8948" s="265"/>
    </row>
    <row r="8949" spans="1:7" s="226" customFormat="1">
      <c r="A8949" s="240"/>
      <c r="B8949" s="265"/>
      <c r="C8949" s="240"/>
      <c r="D8949" s="240"/>
      <c r="E8949" s="241"/>
      <c r="F8949" s="265"/>
      <c r="G8949" s="265"/>
    </row>
    <row r="8950" spans="1:7" s="226" customFormat="1">
      <c r="A8950" s="240"/>
      <c r="B8950" s="265"/>
      <c r="C8950" s="240"/>
      <c r="D8950" s="240"/>
      <c r="E8950" s="241"/>
      <c r="F8950" s="265"/>
      <c r="G8950" s="265"/>
    </row>
    <row r="8951" spans="1:7" s="226" customFormat="1">
      <c r="A8951" s="240"/>
      <c r="B8951" s="265"/>
      <c r="C8951" s="240"/>
      <c r="D8951" s="240"/>
      <c r="E8951" s="241"/>
      <c r="F8951" s="265"/>
      <c r="G8951" s="265"/>
    </row>
    <row r="8952" spans="1:7" s="226" customFormat="1">
      <c r="A8952" s="240"/>
      <c r="B8952" s="265"/>
      <c r="C8952" s="240"/>
      <c r="D8952" s="240"/>
      <c r="E8952" s="241"/>
      <c r="F8952" s="265"/>
      <c r="G8952" s="265"/>
    </row>
    <row r="8953" spans="1:7" s="226" customFormat="1">
      <c r="A8953" s="240"/>
      <c r="B8953" s="265"/>
      <c r="C8953" s="240"/>
      <c r="D8953" s="240"/>
      <c r="E8953" s="241"/>
      <c r="F8953" s="265"/>
      <c r="G8953" s="265"/>
    </row>
    <row r="8954" spans="1:7" s="226" customFormat="1">
      <c r="A8954" s="240"/>
      <c r="B8954" s="265"/>
      <c r="C8954" s="240"/>
      <c r="D8954" s="240"/>
      <c r="E8954" s="241"/>
      <c r="F8954" s="265"/>
      <c r="G8954" s="265"/>
    </row>
    <row r="8955" spans="1:7" s="226" customFormat="1">
      <c r="A8955" s="240"/>
      <c r="B8955" s="265"/>
      <c r="C8955" s="240"/>
      <c r="D8955" s="240"/>
      <c r="E8955" s="241"/>
      <c r="F8955" s="265"/>
      <c r="G8955" s="265"/>
    </row>
    <row r="8956" spans="1:7" s="226" customFormat="1">
      <c r="A8956" s="240"/>
      <c r="B8956" s="265"/>
      <c r="C8956" s="240"/>
      <c r="D8956" s="240"/>
      <c r="E8956" s="241"/>
      <c r="F8956" s="265"/>
      <c r="G8956" s="265"/>
    </row>
    <row r="8957" spans="1:7" s="226" customFormat="1">
      <c r="A8957" s="240"/>
      <c r="B8957" s="265"/>
      <c r="C8957" s="240"/>
      <c r="D8957" s="240"/>
      <c r="E8957" s="241"/>
      <c r="F8957" s="265"/>
      <c r="G8957" s="265"/>
    </row>
    <row r="8958" spans="1:7" s="226" customFormat="1">
      <c r="A8958" s="240"/>
      <c r="B8958" s="265"/>
      <c r="C8958" s="240"/>
      <c r="D8958" s="240"/>
      <c r="E8958" s="241"/>
      <c r="F8958" s="265"/>
      <c r="G8958" s="265"/>
    </row>
    <row r="8959" spans="1:7" s="226" customFormat="1">
      <c r="A8959" s="240"/>
      <c r="B8959" s="265"/>
      <c r="C8959" s="240"/>
      <c r="D8959" s="240"/>
      <c r="E8959" s="241"/>
      <c r="F8959" s="265"/>
      <c r="G8959" s="265"/>
    </row>
    <row r="8960" spans="1:7" s="226" customFormat="1">
      <c r="A8960" s="240"/>
      <c r="B8960" s="265"/>
      <c r="C8960" s="240"/>
      <c r="D8960" s="240"/>
      <c r="E8960" s="241"/>
      <c r="F8960" s="265"/>
      <c r="G8960" s="265"/>
    </row>
    <row r="8961" spans="1:7" s="226" customFormat="1">
      <c r="A8961" s="240"/>
      <c r="B8961" s="265"/>
      <c r="C8961" s="240"/>
      <c r="D8961" s="240"/>
      <c r="E8961" s="241"/>
      <c r="F8961" s="265"/>
      <c r="G8961" s="265"/>
    </row>
    <row r="8962" spans="1:7" s="226" customFormat="1">
      <c r="A8962" s="240"/>
      <c r="B8962" s="265"/>
      <c r="C8962" s="240"/>
      <c r="D8962" s="240"/>
      <c r="E8962" s="241"/>
      <c r="F8962" s="265"/>
      <c r="G8962" s="265"/>
    </row>
    <row r="8963" spans="1:7" s="226" customFormat="1">
      <c r="A8963" s="240"/>
      <c r="B8963" s="265"/>
      <c r="C8963" s="240"/>
      <c r="D8963" s="240"/>
      <c r="E8963" s="241"/>
      <c r="F8963" s="265"/>
      <c r="G8963" s="265"/>
    </row>
    <row r="8964" spans="1:7" s="226" customFormat="1">
      <c r="A8964" s="240"/>
      <c r="B8964" s="265"/>
      <c r="C8964" s="240"/>
      <c r="D8964" s="240"/>
      <c r="E8964" s="241"/>
      <c r="F8964" s="265"/>
      <c r="G8964" s="265"/>
    </row>
    <row r="8965" spans="1:7" s="226" customFormat="1">
      <c r="A8965" s="240"/>
      <c r="B8965" s="265"/>
      <c r="C8965" s="240"/>
      <c r="D8965" s="240"/>
      <c r="E8965" s="241"/>
      <c r="F8965" s="265"/>
      <c r="G8965" s="265"/>
    </row>
    <row r="8966" spans="1:7" s="226" customFormat="1">
      <c r="A8966" s="240"/>
      <c r="B8966" s="265"/>
      <c r="C8966" s="240"/>
      <c r="D8966" s="240"/>
      <c r="E8966" s="241"/>
      <c r="F8966" s="265"/>
      <c r="G8966" s="265"/>
    </row>
    <row r="8967" spans="1:7" s="226" customFormat="1">
      <c r="A8967" s="240"/>
      <c r="B8967" s="265"/>
      <c r="C8967" s="240"/>
      <c r="D8967" s="240"/>
      <c r="E8967" s="241"/>
      <c r="F8967" s="265"/>
      <c r="G8967" s="265"/>
    </row>
    <row r="8968" spans="1:7" s="226" customFormat="1">
      <c r="A8968" s="240"/>
      <c r="B8968" s="265"/>
      <c r="C8968" s="240"/>
      <c r="D8968" s="240"/>
      <c r="E8968" s="241"/>
      <c r="F8968" s="265"/>
      <c r="G8968" s="265"/>
    </row>
    <row r="8969" spans="1:7" s="226" customFormat="1">
      <c r="A8969" s="240"/>
      <c r="B8969" s="265"/>
      <c r="C8969" s="240"/>
      <c r="D8969" s="240"/>
      <c r="E8969" s="241"/>
      <c r="F8969" s="265"/>
      <c r="G8969" s="265"/>
    </row>
    <row r="8970" spans="1:7" s="226" customFormat="1">
      <c r="A8970" s="240"/>
      <c r="B8970" s="265"/>
      <c r="C8970" s="240"/>
      <c r="D8970" s="240"/>
      <c r="E8970" s="241"/>
      <c r="F8970" s="265"/>
      <c r="G8970" s="265"/>
    </row>
    <row r="8971" spans="1:7" s="226" customFormat="1">
      <c r="A8971" s="240"/>
      <c r="B8971" s="265"/>
      <c r="C8971" s="240"/>
      <c r="D8971" s="240"/>
      <c r="E8971" s="241"/>
      <c r="F8971" s="265"/>
      <c r="G8971" s="265"/>
    </row>
    <row r="8972" spans="1:7" s="226" customFormat="1">
      <c r="A8972" s="240"/>
      <c r="B8972" s="265"/>
      <c r="C8972" s="240"/>
      <c r="D8972" s="240"/>
      <c r="E8972" s="241"/>
      <c r="F8972" s="265"/>
      <c r="G8972" s="265"/>
    </row>
    <row r="8973" spans="1:7" s="226" customFormat="1">
      <c r="A8973" s="240"/>
      <c r="B8973" s="265"/>
      <c r="C8973" s="240"/>
      <c r="D8973" s="240"/>
      <c r="E8973" s="241"/>
      <c r="F8973" s="265"/>
      <c r="G8973" s="265"/>
    </row>
    <row r="8974" spans="1:7" s="226" customFormat="1">
      <c r="A8974" s="240"/>
      <c r="B8974" s="265"/>
      <c r="C8974" s="240"/>
      <c r="D8974" s="240"/>
      <c r="E8974" s="241"/>
      <c r="F8974" s="265"/>
      <c r="G8974" s="265"/>
    </row>
    <row r="8975" spans="1:7" s="226" customFormat="1">
      <c r="A8975" s="240"/>
      <c r="B8975" s="265"/>
      <c r="C8975" s="240"/>
      <c r="D8975" s="240"/>
      <c r="E8975" s="241"/>
      <c r="F8975" s="265"/>
      <c r="G8975" s="265"/>
    </row>
    <row r="8976" spans="1:7" s="226" customFormat="1">
      <c r="A8976" s="240"/>
      <c r="B8976" s="265"/>
      <c r="C8976" s="240"/>
      <c r="D8976" s="240"/>
      <c r="E8976" s="241"/>
      <c r="F8976" s="265"/>
      <c r="G8976" s="265"/>
    </row>
    <row r="8977" spans="1:7" s="226" customFormat="1">
      <c r="A8977" s="240"/>
      <c r="B8977" s="265"/>
      <c r="C8977" s="240"/>
      <c r="D8977" s="240"/>
      <c r="E8977" s="241"/>
      <c r="F8977" s="265"/>
      <c r="G8977" s="265"/>
    </row>
    <row r="8978" spans="1:7" s="226" customFormat="1">
      <c r="A8978" s="240"/>
      <c r="B8978" s="265"/>
      <c r="C8978" s="240"/>
      <c r="D8978" s="240"/>
      <c r="E8978" s="241"/>
      <c r="F8978" s="265"/>
      <c r="G8978" s="265"/>
    </row>
    <row r="8979" spans="1:7" s="226" customFormat="1">
      <c r="A8979" s="240"/>
      <c r="B8979" s="265"/>
      <c r="C8979" s="240"/>
      <c r="D8979" s="240"/>
      <c r="E8979" s="241"/>
      <c r="F8979" s="265"/>
      <c r="G8979" s="265"/>
    </row>
    <row r="8980" spans="1:7" s="226" customFormat="1">
      <c r="A8980" s="240"/>
      <c r="B8980" s="265"/>
      <c r="C8980" s="240"/>
      <c r="D8980" s="240"/>
      <c r="E8980" s="241"/>
      <c r="F8980" s="265"/>
      <c r="G8980" s="265"/>
    </row>
    <row r="8981" spans="1:7" s="226" customFormat="1">
      <c r="A8981" s="240"/>
      <c r="B8981" s="265"/>
      <c r="C8981" s="240"/>
      <c r="D8981" s="240"/>
      <c r="E8981" s="241"/>
      <c r="F8981" s="265"/>
      <c r="G8981" s="265"/>
    </row>
    <row r="8982" spans="1:7" s="226" customFormat="1">
      <c r="A8982" s="240"/>
      <c r="B8982" s="265"/>
      <c r="C8982" s="240"/>
      <c r="D8982" s="240"/>
      <c r="E8982" s="241"/>
      <c r="F8982" s="265"/>
      <c r="G8982" s="265"/>
    </row>
    <row r="8983" spans="1:7" s="226" customFormat="1">
      <c r="A8983" s="240"/>
      <c r="B8983" s="265"/>
      <c r="C8983" s="240"/>
      <c r="D8983" s="240"/>
      <c r="E8983" s="241"/>
      <c r="F8983" s="265"/>
      <c r="G8983" s="265"/>
    </row>
    <row r="8984" spans="1:7" s="226" customFormat="1">
      <c r="A8984" s="240"/>
      <c r="B8984" s="265"/>
      <c r="C8984" s="240"/>
      <c r="D8984" s="240"/>
      <c r="E8984" s="241"/>
      <c r="F8984" s="265"/>
      <c r="G8984" s="265"/>
    </row>
    <row r="8985" spans="1:7" s="226" customFormat="1">
      <c r="A8985" s="240"/>
      <c r="B8985" s="265"/>
      <c r="C8985" s="240"/>
      <c r="D8985" s="240"/>
      <c r="E8985" s="241"/>
      <c r="F8985" s="265"/>
      <c r="G8985" s="265"/>
    </row>
    <row r="8986" spans="1:7" s="226" customFormat="1">
      <c r="A8986" s="240"/>
      <c r="B8986" s="265"/>
      <c r="C8986" s="240"/>
      <c r="D8986" s="240"/>
      <c r="E8986" s="241"/>
      <c r="F8986" s="265"/>
      <c r="G8986" s="265"/>
    </row>
    <row r="8987" spans="1:7" s="226" customFormat="1">
      <c r="A8987" s="240"/>
      <c r="B8987" s="265"/>
      <c r="C8987" s="240"/>
      <c r="D8987" s="240"/>
      <c r="E8987" s="241"/>
      <c r="F8987" s="265"/>
      <c r="G8987" s="265"/>
    </row>
    <row r="8988" spans="1:7" s="226" customFormat="1">
      <c r="A8988" s="240"/>
      <c r="B8988" s="265"/>
      <c r="C8988" s="240"/>
      <c r="D8988" s="240"/>
      <c r="E8988" s="241"/>
      <c r="F8988" s="265"/>
      <c r="G8988" s="265"/>
    </row>
    <row r="8989" spans="1:7" s="226" customFormat="1">
      <c r="A8989" s="240"/>
      <c r="B8989" s="265"/>
      <c r="C8989" s="240"/>
      <c r="D8989" s="240"/>
      <c r="E8989" s="241"/>
      <c r="F8989" s="265"/>
      <c r="G8989" s="265"/>
    </row>
    <row r="8990" spans="1:7" s="226" customFormat="1">
      <c r="A8990" s="240"/>
      <c r="B8990" s="265"/>
      <c r="C8990" s="240"/>
      <c r="D8990" s="240"/>
      <c r="E8990" s="241"/>
      <c r="F8990" s="265"/>
      <c r="G8990" s="265"/>
    </row>
    <row r="8991" spans="1:7" s="226" customFormat="1">
      <c r="A8991" s="240"/>
      <c r="B8991" s="265"/>
      <c r="C8991" s="240"/>
      <c r="D8991" s="240"/>
      <c r="E8991" s="241"/>
      <c r="F8991" s="265"/>
      <c r="G8991" s="265"/>
    </row>
    <row r="8992" spans="1:7" s="226" customFormat="1">
      <c r="A8992" s="240"/>
      <c r="B8992" s="265"/>
      <c r="C8992" s="240"/>
      <c r="D8992" s="240"/>
      <c r="E8992" s="241"/>
      <c r="F8992" s="265"/>
      <c r="G8992" s="265"/>
    </row>
    <row r="8993" spans="1:7" s="226" customFormat="1">
      <c r="A8993" s="240"/>
      <c r="B8993" s="265"/>
      <c r="C8993" s="240"/>
      <c r="D8993" s="240"/>
      <c r="E8993" s="241"/>
      <c r="F8993" s="265"/>
      <c r="G8993" s="265"/>
    </row>
    <row r="8994" spans="1:7" s="226" customFormat="1">
      <c r="A8994" s="240"/>
      <c r="B8994" s="265"/>
      <c r="C8994" s="240"/>
      <c r="D8994" s="240"/>
      <c r="E8994" s="241"/>
      <c r="F8994" s="265"/>
      <c r="G8994" s="265"/>
    </row>
    <row r="8995" spans="1:7" s="226" customFormat="1">
      <c r="A8995" s="240"/>
      <c r="B8995" s="265"/>
      <c r="C8995" s="240"/>
      <c r="D8995" s="240"/>
      <c r="E8995" s="241"/>
      <c r="F8995" s="265"/>
      <c r="G8995" s="265"/>
    </row>
    <row r="8996" spans="1:7" s="226" customFormat="1">
      <c r="A8996" s="240"/>
      <c r="B8996" s="265"/>
      <c r="C8996" s="240"/>
      <c r="D8996" s="240"/>
      <c r="E8996" s="241"/>
      <c r="F8996" s="265"/>
      <c r="G8996" s="265"/>
    </row>
    <row r="8997" spans="1:7" s="226" customFormat="1">
      <c r="A8997" s="240"/>
      <c r="B8997" s="265"/>
      <c r="C8997" s="240"/>
      <c r="D8997" s="240"/>
      <c r="E8997" s="241"/>
      <c r="F8997" s="265"/>
      <c r="G8997" s="265"/>
    </row>
    <row r="8998" spans="1:7" s="226" customFormat="1">
      <c r="A8998" s="240"/>
      <c r="B8998" s="265"/>
      <c r="C8998" s="240"/>
      <c r="D8998" s="240"/>
      <c r="E8998" s="241"/>
      <c r="F8998" s="265"/>
      <c r="G8998" s="265"/>
    </row>
    <row r="8999" spans="1:7" s="226" customFormat="1">
      <c r="A8999" s="240"/>
      <c r="B8999" s="265"/>
      <c r="C8999" s="240"/>
      <c r="D8999" s="240"/>
      <c r="E8999" s="241"/>
      <c r="F8999" s="265"/>
      <c r="G8999" s="265"/>
    </row>
    <row r="9000" spans="1:7" s="226" customFormat="1">
      <c r="A9000" s="240"/>
      <c r="B9000" s="265"/>
      <c r="C9000" s="240"/>
      <c r="D9000" s="240"/>
      <c r="E9000" s="241"/>
      <c r="F9000" s="265"/>
      <c r="G9000" s="265"/>
    </row>
    <row r="9001" spans="1:7" s="226" customFormat="1">
      <c r="A9001" s="240"/>
      <c r="B9001" s="265"/>
      <c r="C9001" s="240"/>
      <c r="D9001" s="240"/>
      <c r="E9001" s="241"/>
      <c r="F9001" s="265"/>
      <c r="G9001" s="265"/>
    </row>
    <row r="9002" spans="1:7" s="226" customFormat="1">
      <c r="A9002" s="240"/>
      <c r="B9002" s="265"/>
      <c r="C9002" s="240"/>
      <c r="D9002" s="240"/>
      <c r="E9002" s="241"/>
      <c r="F9002" s="265"/>
      <c r="G9002" s="265"/>
    </row>
    <row r="9003" spans="1:7" s="226" customFormat="1">
      <c r="A9003" s="240"/>
      <c r="B9003" s="265"/>
      <c r="C9003" s="240"/>
      <c r="D9003" s="240"/>
      <c r="E9003" s="241"/>
      <c r="F9003" s="265"/>
      <c r="G9003" s="265"/>
    </row>
    <row r="9004" spans="1:7" s="226" customFormat="1">
      <c r="A9004" s="240"/>
      <c r="B9004" s="265"/>
      <c r="C9004" s="240"/>
      <c r="D9004" s="240"/>
      <c r="E9004" s="241"/>
      <c r="F9004" s="265"/>
      <c r="G9004" s="265"/>
    </row>
    <row r="9005" spans="1:7" s="226" customFormat="1">
      <c r="A9005" s="240"/>
      <c r="B9005" s="265"/>
      <c r="C9005" s="240"/>
      <c r="D9005" s="240"/>
      <c r="E9005" s="241"/>
      <c r="F9005" s="265"/>
      <c r="G9005" s="265"/>
    </row>
    <row r="9006" spans="1:7" s="226" customFormat="1">
      <c r="A9006" s="240"/>
      <c r="B9006" s="265"/>
      <c r="C9006" s="240"/>
      <c r="D9006" s="240"/>
      <c r="E9006" s="241"/>
      <c r="F9006" s="265"/>
      <c r="G9006" s="265"/>
    </row>
    <row r="9007" spans="1:7" s="226" customFormat="1">
      <c r="A9007" s="240"/>
      <c r="B9007" s="265"/>
      <c r="C9007" s="240"/>
      <c r="D9007" s="240"/>
      <c r="E9007" s="241"/>
      <c r="F9007" s="265"/>
      <c r="G9007" s="265"/>
    </row>
    <row r="9008" spans="1:7" s="226" customFormat="1">
      <c r="A9008" s="240"/>
      <c r="B9008" s="265"/>
      <c r="C9008" s="240"/>
      <c r="D9008" s="240"/>
      <c r="E9008" s="241"/>
      <c r="F9008" s="265"/>
      <c r="G9008" s="265"/>
    </row>
    <row r="9009" spans="1:7" s="226" customFormat="1">
      <c r="A9009" s="240"/>
      <c r="B9009" s="265"/>
      <c r="C9009" s="240"/>
      <c r="D9009" s="240"/>
      <c r="E9009" s="241"/>
      <c r="F9009" s="265"/>
      <c r="G9009" s="265"/>
    </row>
    <row r="9010" spans="1:7" s="226" customFormat="1">
      <c r="A9010" s="240"/>
      <c r="B9010" s="265"/>
      <c r="C9010" s="240"/>
      <c r="D9010" s="240"/>
      <c r="E9010" s="241"/>
      <c r="F9010" s="265"/>
      <c r="G9010" s="265"/>
    </row>
    <row r="9011" spans="1:7" s="226" customFormat="1">
      <c r="A9011" s="240"/>
      <c r="B9011" s="265"/>
      <c r="C9011" s="240"/>
      <c r="D9011" s="240"/>
      <c r="E9011" s="241"/>
      <c r="F9011" s="265"/>
      <c r="G9011" s="265"/>
    </row>
    <row r="9012" spans="1:7" s="226" customFormat="1">
      <c r="A9012" s="240"/>
      <c r="B9012" s="265"/>
      <c r="C9012" s="240"/>
      <c r="D9012" s="240"/>
      <c r="E9012" s="241"/>
      <c r="F9012" s="265"/>
      <c r="G9012" s="265"/>
    </row>
    <row r="9013" spans="1:7" s="226" customFormat="1">
      <c r="A9013" s="240"/>
      <c r="B9013" s="265"/>
      <c r="C9013" s="240"/>
      <c r="D9013" s="240"/>
      <c r="E9013" s="241"/>
      <c r="F9013" s="265"/>
      <c r="G9013" s="265"/>
    </row>
    <row r="9014" spans="1:7" s="226" customFormat="1">
      <c r="A9014" s="240"/>
      <c r="B9014" s="265"/>
      <c r="C9014" s="240"/>
      <c r="D9014" s="240"/>
      <c r="E9014" s="241"/>
      <c r="F9014" s="265"/>
      <c r="G9014" s="265"/>
    </row>
    <row r="9015" spans="1:7" s="226" customFormat="1">
      <c r="A9015" s="240"/>
      <c r="B9015" s="265"/>
      <c r="C9015" s="240"/>
      <c r="D9015" s="240"/>
      <c r="E9015" s="241"/>
      <c r="F9015" s="265"/>
      <c r="G9015" s="265"/>
    </row>
    <row r="9016" spans="1:7" s="226" customFormat="1">
      <c r="A9016" s="240"/>
      <c r="B9016" s="265"/>
      <c r="C9016" s="240"/>
      <c r="D9016" s="240"/>
      <c r="E9016" s="241"/>
      <c r="F9016" s="265"/>
      <c r="G9016" s="265"/>
    </row>
    <row r="9017" spans="1:7" s="226" customFormat="1">
      <c r="A9017" s="240"/>
      <c r="B9017" s="265"/>
      <c r="C9017" s="240"/>
      <c r="D9017" s="240"/>
      <c r="E9017" s="241"/>
      <c r="F9017" s="265"/>
      <c r="G9017" s="265"/>
    </row>
    <row r="9018" spans="1:7" s="226" customFormat="1">
      <c r="A9018" s="240"/>
      <c r="B9018" s="265"/>
      <c r="C9018" s="240"/>
      <c r="D9018" s="240"/>
      <c r="E9018" s="241"/>
      <c r="F9018" s="265"/>
      <c r="G9018" s="265"/>
    </row>
    <row r="9019" spans="1:7" s="226" customFormat="1">
      <c r="A9019" s="240"/>
      <c r="B9019" s="265"/>
      <c r="C9019" s="240"/>
      <c r="D9019" s="240"/>
      <c r="E9019" s="241"/>
      <c r="F9019" s="265"/>
      <c r="G9019" s="265"/>
    </row>
    <row r="9020" spans="1:7" s="226" customFormat="1">
      <c r="A9020" s="240"/>
      <c r="B9020" s="265"/>
      <c r="C9020" s="240"/>
      <c r="D9020" s="240"/>
      <c r="E9020" s="241"/>
      <c r="F9020" s="265"/>
      <c r="G9020" s="265"/>
    </row>
    <row r="9021" spans="1:7" s="226" customFormat="1">
      <c r="A9021" s="240"/>
      <c r="B9021" s="265"/>
      <c r="C9021" s="240"/>
      <c r="D9021" s="240"/>
      <c r="E9021" s="241"/>
      <c r="F9021" s="265"/>
      <c r="G9021" s="265"/>
    </row>
    <row r="9022" spans="1:7" s="226" customFormat="1">
      <c r="A9022" s="240"/>
      <c r="B9022" s="265"/>
      <c r="C9022" s="240"/>
      <c r="D9022" s="240"/>
      <c r="E9022" s="241"/>
      <c r="F9022" s="265"/>
      <c r="G9022" s="265"/>
    </row>
    <row r="9023" spans="1:7" s="226" customFormat="1">
      <c r="A9023" s="240"/>
      <c r="B9023" s="265"/>
      <c r="C9023" s="240"/>
      <c r="D9023" s="240"/>
      <c r="E9023" s="241"/>
      <c r="F9023" s="265"/>
      <c r="G9023" s="265"/>
    </row>
    <row r="9024" spans="1:7" s="226" customFormat="1">
      <c r="A9024" s="240"/>
      <c r="B9024" s="265"/>
      <c r="C9024" s="240"/>
      <c r="D9024" s="240"/>
      <c r="E9024" s="241"/>
      <c r="F9024" s="265"/>
      <c r="G9024" s="265"/>
    </row>
    <row r="9025" spans="1:7" s="226" customFormat="1">
      <c r="A9025" s="240"/>
      <c r="B9025" s="265"/>
      <c r="C9025" s="240"/>
      <c r="D9025" s="240"/>
      <c r="E9025" s="241"/>
      <c r="F9025" s="265"/>
      <c r="G9025" s="265"/>
    </row>
    <row r="9026" spans="1:7" s="226" customFormat="1">
      <c r="A9026" s="240"/>
      <c r="B9026" s="265"/>
      <c r="C9026" s="240"/>
      <c r="D9026" s="240"/>
      <c r="E9026" s="241"/>
      <c r="F9026" s="265"/>
      <c r="G9026" s="265"/>
    </row>
    <row r="9027" spans="1:7" s="226" customFormat="1">
      <c r="A9027" s="240"/>
      <c r="B9027" s="265"/>
      <c r="C9027" s="240"/>
      <c r="D9027" s="240"/>
      <c r="E9027" s="241"/>
      <c r="F9027" s="265"/>
      <c r="G9027" s="265"/>
    </row>
    <row r="9028" spans="1:7" s="226" customFormat="1">
      <c r="A9028" s="240"/>
      <c r="B9028" s="265"/>
      <c r="C9028" s="240"/>
      <c r="D9028" s="240"/>
      <c r="E9028" s="241"/>
      <c r="F9028" s="265"/>
      <c r="G9028" s="265"/>
    </row>
    <row r="9029" spans="1:7" s="226" customFormat="1">
      <c r="A9029" s="240"/>
      <c r="B9029" s="265"/>
      <c r="C9029" s="240"/>
      <c r="D9029" s="240"/>
      <c r="E9029" s="241"/>
      <c r="F9029" s="265"/>
      <c r="G9029" s="265"/>
    </row>
    <row r="9030" spans="1:7" s="226" customFormat="1">
      <c r="A9030" s="240"/>
      <c r="B9030" s="265"/>
      <c r="C9030" s="240"/>
      <c r="D9030" s="240"/>
      <c r="E9030" s="241"/>
      <c r="F9030" s="265"/>
      <c r="G9030" s="265"/>
    </row>
    <row r="9031" spans="1:7" s="226" customFormat="1">
      <c r="A9031" s="240"/>
      <c r="B9031" s="265"/>
      <c r="C9031" s="240"/>
      <c r="D9031" s="240"/>
      <c r="E9031" s="241"/>
      <c r="F9031" s="265"/>
      <c r="G9031" s="265"/>
    </row>
    <row r="9032" spans="1:7" s="226" customFormat="1">
      <c r="A9032" s="240"/>
      <c r="B9032" s="265"/>
      <c r="C9032" s="240"/>
      <c r="D9032" s="240"/>
      <c r="E9032" s="241"/>
      <c r="F9032" s="265"/>
      <c r="G9032" s="265"/>
    </row>
    <row r="9033" spans="1:7" s="226" customFormat="1">
      <c r="A9033" s="240"/>
      <c r="B9033" s="265"/>
      <c r="C9033" s="240"/>
      <c r="D9033" s="240"/>
      <c r="E9033" s="241"/>
      <c r="F9033" s="265"/>
      <c r="G9033" s="265"/>
    </row>
    <row r="9034" spans="1:7" s="226" customFormat="1">
      <c r="A9034" s="240"/>
      <c r="B9034" s="265"/>
      <c r="C9034" s="240"/>
      <c r="D9034" s="240"/>
      <c r="E9034" s="241"/>
      <c r="F9034" s="265"/>
      <c r="G9034" s="265"/>
    </row>
    <row r="9035" spans="1:7" s="226" customFormat="1">
      <c r="A9035" s="240"/>
      <c r="B9035" s="265"/>
      <c r="C9035" s="240"/>
      <c r="D9035" s="240"/>
      <c r="E9035" s="241"/>
      <c r="F9035" s="265"/>
      <c r="G9035" s="265"/>
    </row>
    <row r="9036" spans="1:7" s="226" customFormat="1">
      <c r="A9036" s="240"/>
      <c r="B9036" s="265"/>
      <c r="C9036" s="240"/>
      <c r="D9036" s="240"/>
      <c r="E9036" s="241"/>
      <c r="F9036" s="265"/>
      <c r="G9036" s="265"/>
    </row>
    <row r="9037" spans="1:7" s="226" customFormat="1">
      <c r="A9037" s="240"/>
      <c r="B9037" s="265"/>
      <c r="C9037" s="240"/>
      <c r="D9037" s="240"/>
      <c r="E9037" s="241"/>
      <c r="F9037" s="265"/>
      <c r="G9037" s="265"/>
    </row>
    <row r="9038" spans="1:7" s="226" customFormat="1">
      <c r="A9038" s="240"/>
      <c r="B9038" s="265"/>
      <c r="C9038" s="240"/>
      <c r="D9038" s="240"/>
      <c r="E9038" s="241"/>
      <c r="F9038" s="265"/>
      <c r="G9038" s="265"/>
    </row>
    <row r="9039" spans="1:7" s="226" customFormat="1">
      <c r="A9039" s="240"/>
      <c r="B9039" s="265"/>
      <c r="C9039" s="240"/>
      <c r="D9039" s="240"/>
      <c r="E9039" s="241"/>
      <c r="F9039" s="265"/>
      <c r="G9039" s="265"/>
    </row>
    <row r="9040" spans="1:7" s="226" customFormat="1">
      <c r="A9040" s="240"/>
      <c r="B9040" s="265"/>
      <c r="C9040" s="240"/>
      <c r="D9040" s="240"/>
      <c r="E9040" s="241"/>
      <c r="F9040" s="265"/>
      <c r="G9040" s="265"/>
    </row>
    <row r="9041" spans="1:7" s="226" customFormat="1">
      <c r="A9041" s="240"/>
      <c r="B9041" s="265"/>
      <c r="C9041" s="240"/>
      <c r="D9041" s="240"/>
      <c r="E9041" s="241"/>
      <c r="F9041" s="265"/>
      <c r="G9041" s="265"/>
    </row>
    <row r="9042" spans="1:7" s="226" customFormat="1">
      <c r="A9042" s="240"/>
      <c r="B9042" s="265"/>
      <c r="C9042" s="240"/>
      <c r="D9042" s="240"/>
      <c r="E9042" s="241"/>
      <c r="F9042" s="265"/>
      <c r="G9042" s="265"/>
    </row>
    <row r="9043" spans="1:7" s="226" customFormat="1">
      <c r="A9043" s="240"/>
      <c r="B9043" s="265"/>
      <c r="C9043" s="240"/>
      <c r="D9043" s="240"/>
      <c r="E9043" s="241"/>
      <c r="F9043" s="265"/>
      <c r="G9043" s="265"/>
    </row>
    <row r="9044" spans="1:7" s="226" customFormat="1">
      <c r="A9044" s="240"/>
      <c r="B9044" s="265"/>
      <c r="C9044" s="240"/>
      <c r="D9044" s="240"/>
      <c r="E9044" s="241"/>
      <c r="F9044" s="265"/>
      <c r="G9044" s="265"/>
    </row>
    <row r="9045" spans="1:7" s="226" customFormat="1">
      <c r="A9045" s="240"/>
      <c r="B9045" s="265"/>
      <c r="C9045" s="240"/>
      <c r="D9045" s="240"/>
      <c r="E9045" s="241"/>
      <c r="F9045" s="265"/>
      <c r="G9045" s="265"/>
    </row>
    <row r="9046" spans="1:7" s="226" customFormat="1">
      <c r="A9046" s="240"/>
      <c r="B9046" s="265"/>
      <c r="C9046" s="240"/>
      <c r="D9046" s="240"/>
      <c r="E9046" s="241"/>
      <c r="F9046" s="265"/>
      <c r="G9046" s="265"/>
    </row>
    <row r="9047" spans="1:7" s="226" customFormat="1">
      <c r="A9047" s="240"/>
      <c r="B9047" s="265"/>
      <c r="C9047" s="240"/>
      <c r="D9047" s="240"/>
      <c r="E9047" s="241"/>
      <c r="F9047" s="265"/>
      <c r="G9047" s="265"/>
    </row>
    <row r="9048" spans="1:7" s="226" customFormat="1">
      <c r="A9048" s="240"/>
      <c r="B9048" s="265"/>
      <c r="C9048" s="240"/>
      <c r="D9048" s="240"/>
      <c r="E9048" s="241"/>
      <c r="F9048" s="265"/>
      <c r="G9048" s="265"/>
    </row>
    <row r="9049" spans="1:7" s="226" customFormat="1">
      <c r="A9049" s="240"/>
      <c r="B9049" s="265"/>
      <c r="C9049" s="240"/>
      <c r="D9049" s="240"/>
      <c r="E9049" s="241"/>
      <c r="F9049" s="265"/>
      <c r="G9049" s="265"/>
    </row>
    <row r="9050" spans="1:7" s="226" customFormat="1">
      <c r="A9050" s="240"/>
      <c r="B9050" s="265"/>
      <c r="C9050" s="240"/>
      <c r="D9050" s="240"/>
      <c r="E9050" s="241"/>
      <c r="F9050" s="265"/>
      <c r="G9050" s="265"/>
    </row>
    <row r="9051" spans="1:7" s="226" customFormat="1">
      <c r="A9051" s="240"/>
      <c r="B9051" s="265"/>
      <c r="C9051" s="240"/>
      <c r="D9051" s="240"/>
      <c r="E9051" s="241"/>
      <c r="F9051" s="265"/>
      <c r="G9051" s="265"/>
    </row>
    <row r="9052" spans="1:7" s="226" customFormat="1">
      <c r="A9052" s="240"/>
      <c r="B9052" s="265"/>
      <c r="C9052" s="240"/>
      <c r="D9052" s="240"/>
      <c r="E9052" s="241"/>
      <c r="F9052" s="265"/>
      <c r="G9052" s="265"/>
    </row>
    <row r="9053" spans="1:7" s="226" customFormat="1">
      <c r="A9053" s="240"/>
      <c r="B9053" s="265"/>
      <c r="C9053" s="240"/>
      <c r="D9053" s="240"/>
      <c r="E9053" s="241"/>
      <c r="F9053" s="265"/>
      <c r="G9053" s="265"/>
    </row>
    <row r="9054" spans="1:7" s="226" customFormat="1">
      <c r="A9054" s="240"/>
      <c r="B9054" s="265"/>
      <c r="C9054" s="240"/>
      <c r="D9054" s="240"/>
      <c r="E9054" s="241"/>
      <c r="F9054" s="265"/>
      <c r="G9054" s="265"/>
    </row>
    <row r="9055" spans="1:7" s="226" customFormat="1">
      <c r="A9055" s="240"/>
      <c r="B9055" s="265"/>
      <c r="C9055" s="240"/>
      <c r="D9055" s="240"/>
      <c r="E9055" s="241"/>
      <c r="F9055" s="265"/>
      <c r="G9055" s="265"/>
    </row>
    <row r="9056" spans="1:7" s="226" customFormat="1">
      <c r="A9056" s="240"/>
      <c r="B9056" s="265"/>
      <c r="C9056" s="240"/>
      <c r="D9056" s="240"/>
      <c r="E9056" s="241"/>
      <c r="F9056" s="265"/>
      <c r="G9056" s="265"/>
    </row>
    <row r="9057" spans="1:7" s="226" customFormat="1">
      <c r="A9057" s="240"/>
      <c r="B9057" s="265"/>
      <c r="C9057" s="240"/>
      <c r="D9057" s="240"/>
      <c r="E9057" s="241"/>
      <c r="F9057" s="265"/>
      <c r="G9057" s="265"/>
    </row>
    <row r="9058" spans="1:7" s="226" customFormat="1">
      <c r="A9058" s="240"/>
      <c r="B9058" s="265"/>
      <c r="C9058" s="240"/>
      <c r="D9058" s="240"/>
      <c r="E9058" s="241"/>
      <c r="F9058" s="265"/>
      <c r="G9058" s="265"/>
    </row>
    <row r="9059" spans="1:7" s="226" customFormat="1">
      <c r="A9059" s="240"/>
      <c r="B9059" s="265"/>
      <c r="C9059" s="240"/>
      <c r="D9059" s="240"/>
      <c r="E9059" s="241"/>
      <c r="F9059" s="265"/>
      <c r="G9059" s="265"/>
    </row>
    <row r="9060" spans="1:7" s="226" customFormat="1">
      <c r="A9060" s="240"/>
      <c r="B9060" s="265"/>
      <c r="C9060" s="240"/>
      <c r="D9060" s="240"/>
      <c r="E9060" s="241"/>
      <c r="F9060" s="265"/>
      <c r="G9060" s="265"/>
    </row>
    <row r="9061" spans="1:7" s="226" customFormat="1">
      <c r="A9061" s="240"/>
      <c r="B9061" s="265"/>
      <c r="C9061" s="240"/>
      <c r="D9061" s="240"/>
      <c r="E9061" s="241"/>
      <c r="F9061" s="265"/>
      <c r="G9061" s="265"/>
    </row>
    <row r="9062" spans="1:7" s="226" customFormat="1">
      <c r="A9062" s="240"/>
      <c r="B9062" s="265"/>
      <c r="C9062" s="240"/>
      <c r="D9062" s="240"/>
      <c r="E9062" s="241"/>
      <c r="F9062" s="265"/>
      <c r="G9062" s="265"/>
    </row>
    <row r="9063" spans="1:7" s="226" customFormat="1">
      <c r="A9063" s="240"/>
      <c r="B9063" s="265"/>
      <c r="C9063" s="240"/>
      <c r="D9063" s="240"/>
      <c r="E9063" s="241"/>
      <c r="F9063" s="265"/>
      <c r="G9063" s="265"/>
    </row>
    <row r="9064" spans="1:7" s="226" customFormat="1">
      <c r="A9064" s="240"/>
      <c r="B9064" s="265"/>
      <c r="C9064" s="240"/>
      <c r="D9064" s="240"/>
      <c r="E9064" s="241"/>
      <c r="F9064" s="265"/>
      <c r="G9064" s="265"/>
    </row>
    <row r="9065" spans="1:7" s="226" customFormat="1">
      <c r="A9065" s="240"/>
      <c r="B9065" s="265"/>
      <c r="C9065" s="240"/>
      <c r="D9065" s="240"/>
      <c r="E9065" s="241"/>
      <c r="F9065" s="265"/>
      <c r="G9065" s="265"/>
    </row>
    <row r="9066" spans="1:7" s="226" customFormat="1">
      <c r="A9066" s="240"/>
      <c r="B9066" s="265"/>
      <c r="C9066" s="240"/>
      <c r="D9066" s="240"/>
      <c r="E9066" s="241"/>
      <c r="F9066" s="265"/>
      <c r="G9066" s="265"/>
    </row>
    <row r="9067" spans="1:7" s="226" customFormat="1">
      <c r="A9067" s="240"/>
      <c r="B9067" s="265"/>
      <c r="C9067" s="240"/>
      <c r="D9067" s="240"/>
      <c r="E9067" s="241"/>
      <c r="F9067" s="265"/>
      <c r="G9067" s="265"/>
    </row>
    <row r="9068" spans="1:7" s="226" customFormat="1">
      <c r="A9068" s="240"/>
      <c r="B9068" s="265"/>
      <c r="C9068" s="240"/>
      <c r="D9068" s="240"/>
      <c r="E9068" s="241"/>
      <c r="F9068" s="265"/>
      <c r="G9068" s="265"/>
    </row>
    <row r="9069" spans="1:7" s="226" customFormat="1">
      <c r="A9069" s="240"/>
      <c r="B9069" s="265"/>
      <c r="C9069" s="240"/>
      <c r="D9069" s="240"/>
      <c r="E9069" s="241"/>
      <c r="F9069" s="265"/>
      <c r="G9069" s="265"/>
    </row>
    <row r="9070" spans="1:7" s="226" customFormat="1">
      <c r="A9070" s="240"/>
      <c r="B9070" s="265"/>
      <c r="C9070" s="240"/>
      <c r="D9070" s="240"/>
      <c r="E9070" s="241"/>
      <c r="F9070" s="265"/>
      <c r="G9070" s="265"/>
    </row>
    <row r="9071" spans="1:7" s="226" customFormat="1">
      <c r="A9071" s="240"/>
      <c r="B9071" s="265"/>
      <c r="C9071" s="240"/>
      <c r="D9071" s="240"/>
      <c r="E9071" s="241"/>
      <c r="F9071" s="265"/>
      <c r="G9071" s="265"/>
    </row>
    <row r="9072" spans="1:7" s="226" customFormat="1">
      <c r="A9072" s="240"/>
      <c r="B9072" s="265"/>
      <c r="C9072" s="240"/>
      <c r="D9072" s="240"/>
      <c r="E9072" s="241"/>
      <c r="F9072" s="265"/>
      <c r="G9072" s="265"/>
    </row>
    <row r="9073" spans="1:7" s="226" customFormat="1">
      <c r="A9073" s="240"/>
      <c r="B9073" s="265"/>
      <c r="C9073" s="240"/>
      <c r="D9073" s="240"/>
      <c r="E9073" s="241"/>
      <c r="F9073" s="265"/>
      <c r="G9073" s="265"/>
    </row>
    <row r="9074" spans="1:7" s="226" customFormat="1">
      <c r="A9074" s="240"/>
      <c r="B9074" s="265"/>
      <c r="C9074" s="240"/>
      <c r="D9074" s="240"/>
      <c r="E9074" s="241"/>
      <c r="F9074" s="265"/>
      <c r="G9074" s="265"/>
    </row>
    <row r="9075" spans="1:7" s="226" customFormat="1">
      <c r="A9075" s="240"/>
      <c r="B9075" s="265"/>
      <c r="C9075" s="240"/>
      <c r="D9075" s="240"/>
      <c r="E9075" s="241"/>
      <c r="F9075" s="265"/>
      <c r="G9075" s="265"/>
    </row>
    <row r="9076" spans="1:7" s="226" customFormat="1">
      <c r="A9076" s="240"/>
      <c r="B9076" s="265"/>
      <c r="C9076" s="240"/>
      <c r="D9076" s="240"/>
      <c r="E9076" s="241"/>
      <c r="F9076" s="265"/>
      <c r="G9076" s="265"/>
    </row>
    <row r="9077" spans="1:7" s="226" customFormat="1">
      <c r="A9077" s="240"/>
      <c r="B9077" s="265"/>
      <c r="C9077" s="240"/>
      <c r="D9077" s="240"/>
      <c r="E9077" s="241"/>
      <c r="F9077" s="265"/>
      <c r="G9077" s="265"/>
    </row>
    <row r="9078" spans="1:7" s="226" customFormat="1">
      <c r="A9078" s="240"/>
      <c r="B9078" s="265"/>
      <c r="C9078" s="240"/>
      <c r="D9078" s="240"/>
      <c r="E9078" s="241"/>
      <c r="F9078" s="265"/>
      <c r="G9078" s="265"/>
    </row>
    <row r="9079" spans="1:7" s="226" customFormat="1">
      <c r="A9079" s="240"/>
      <c r="B9079" s="265"/>
      <c r="C9079" s="240"/>
      <c r="D9079" s="240"/>
      <c r="E9079" s="241"/>
      <c r="F9079" s="265"/>
      <c r="G9079" s="265"/>
    </row>
    <row r="9080" spans="1:7" s="226" customFormat="1">
      <c r="A9080" s="240"/>
      <c r="B9080" s="265"/>
      <c r="C9080" s="240"/>
      <c r="D9080" s="240"/>
      <c r="E9080" s="241"/>
      <c r="F9080" s="265"/>
      <c r="G9080" s="265"/>
    </row>
    <row r="9081" spans="1:7" s="226" customFormat="1">
      <c r="A9081" s="240"/>
      <c r="B9081" s="265"/>
      <c r="C9081" s="240"/>
      <c r="D9081" s="240"/>
      <c r="E9081" s="241"/>
      <c r="F9081" s="265"/>
      <c r="G9081" s="265"/>
    </row>
    <row r="9082" spans="1:7" s="226" customFormat="1">
      <c r="A9082" s="240"/>
      <c r="B9082" s="265"/>
      <c r="C9082" s="240"/>
      <c r="D9082" s="240"/>
      <c r="E9082" s="241"/>
      <c r="F9082" s="265"/>
      <c r="G9082" s="265"/>
    </row>
    <row r="9083" spans="1:7" s="226" customFormat="1">
      <c r="A9083" s="240"/>
      <c r="B9083" s="265"/>
      <c r="C9083" s="240"/>
      <c r="D9083" s="240"/>
      <c r="E9083" s="241"/>
      <c r="F9083" s="265"/>
      <c r="G9083" s="265"/>
    </row>
    <row r="9084" spans="1:7" s="226" customFormat="1">
      <c r="A9084" s="240"/>
      <c r="B9084" s="265"/>
      <c r="C9084" s="240"/>
      <c r="D9084" s="240"/>
      <c r="E9084" s="241"/>
      <c r="F9084" s="265"/>
      <c r="G9084" s="265"/>
    </row>
    <row r="9085" spans="1:7" s="226" customFormat="1">
      <c r="A9085" s="240"/>
      <c r="B9085" s="265"/>
      <c r="C9085" s="240"/>
      <c r="D9085" s="240"/>
      <c r="E9085" s="241"/>
      <c r="F9085" s="265"/>
      <c r="G9085" s="265"/>
    </row>
    <row r="9086" spans="1:7" s="226" customFormat="1">
      <c r="A9086" s="240"/>
      <c r="B9086" s="265"/>
      <c r="C9086" s="240"/>
      <c r="D9086" s="240"/>
      <c r="E9086" s="241"/>
      <c r="F9086" s="265"/>
      <c r="G9086" s="265"/>
    </row>
    <row r="9087" spans="1:7" s="226" customFormat="1">
      <c r="A9087" s="240"/>
      <c r="B9087" s="265"/>
      <c r="C9087" s="240"/>
      <c r="D9087" s="240"/>
      <c r="E9087" s="241"/>
      <c r="F9087" s="265"/>
      <c r="G9087" s="265"/>
    </row>
    <row r="9088" spans="1:7" s="226" customFormat="1">
      <c r="A9088" s="240"/>
      <c r="B9088" s="265"/>
      <c r="C9088" s="240"/>
      <c r="D9088" s="240"/>
      <c r="E9088" s="241"/>
      <c r="F9088" s="265"/>
      <c r="G9088" s="265"/>
    </row>
    <row r="9089" spans="1:7" s="226" customFormat="1">
      <c r="A9089" s="240"/>
      <c r="B9089" s="265"/>
      <c r="C9089" s="240"/>
      <c r="D9089" s="240"/>
      <c r="E9089" s="241"/>
      <c r="F9089" s="265"/>
      <c r="G9089" s="265"/>
    </row>
    <row r="9090" spans="1:7" s="226" customFormat="1">
      <c r="A9090" s="240"/>
      <c r="B9090" s="265"/>
      <c r="C9090" s="240"/>
      <c r="D9090" s="240"/>
      <c r="E9090" s="241"/>
      <c r="F9090" s="265"/>
      <c r="G9090" s="265"/>
    </row>
    <row r="9091" spans="1:7" s="226" customFormat="1">
      <c r="A9091" s="240"/>
      <c r="B9091" s="265"/>
      <c r="C9091" s="240"/>
      <c r="D9091" s="240"/>
      <c r="E9091" s="241"/>
      <c r="F9091" s="265"/>
      <c r="G9091" s="265"/>
    </row>
    <row r="9092" spans="1:7" s="226" customFormat="1">
      <c r="A9092" s="240"/>
      <c r="B9092" s="265"/>
      <c r="C9092" s="240"/>
      <c r="D9092" s="240"/>
      <c r="E9092" s="241"/>
      <c r="F9092" s="265"/>
      <c r="G9092" s="265"/>
    </row>
    <row r="9093" spans="1:7" s="226" customFormat="1">
      <c r="A9093" s="240"/>
      <c r="B9093" s="265"/>
      <c r="C9093" s="240"/>
      <c r="D9093" s="240"/>
      <c r="E9093" s="241"/>
      <c r="F9093" s="265"/>
      <c r="G9093" s="265"/>
    </row>
    <row r="9094" spans="1:7" s="226" customFormat="1">
      <c r="A9094" s="240"/>
      <c r="B9094" s="265"/>
      <c r="C9094" s="240"/>
      <c r="D9094" s="240"/>
      <c r="E9094" s="241"/>
      <c r="F9094" s="265"/>
      <c r="G9094" s="265"/>
    </row>
    <row r="9095" spans="1:7" s="226" customFormat="1">
      <c r="A9095" s="240"/>
      <c r="B9095" s="265"/>
      <c r="C9095" s="240"/>
      <c r="D9095" s="240"/>
      <c r="E9095" s="241"/>
      <c r="F9095" s="265"/>
      <c r="G9095" s="265"/>
    </row>
    <row r="9096" spans="1:7" s="226" customFormat="1">
      <c r="A9096" s="240"/>
      <c r="B9096" s="265"/>
      <c r="C9096" s="240"/>
      <c r="D9096" s="240"/>
      <c r="E9096" s="241"/>
      <c r="F9096" s="265"/>
      <c r="G9096" s="265"/>
    </row>
    <row r="9097" spans="1:7" s="226" customFormat="1">
      <c r="A9097" s="240"/>
      <c r="B9097" s="265"/>
      <c r="C9097" s="240"/>
      <c r="D9097" s="240"/>
      <c r="E9097" s="241"/>
      <c r="F9097" s="265"/>
      <c r="G9097" s="265"/>
    </row>
    <row r="9098" spans="1:7" s="226" customFormat="1">
      <c r="A9098" s="240"/>
      <c r="B9098" s="265"/>
      <c r="C9098" s="240"/>
      <c r="D9098" s="240"/>
      <c r="E9098" s="241"/>
      <c r="F9098" s="265"/>
      <c r="G9098" s="265"/>
    </row>
    <row r="9099" spans="1:7" s="226" customFormat="1">
      <c r="A9099" s="240"/>
      <c r="B9099" s="265"/>
      <c r="C9099" s="240"/>
      <c r="D9099" s="240"/>
      <c r="E9099" s="241"/>
      <c r="F9099" s="265"/>
      <c r="G9099" s="265"/>
    </row>
    <row r="9100" spans="1:7" s="226" customFormat="1">
      <c r="A9100" s="240"/>
      <c r="B9100" s="265"/>
      <c r="C9100" s="240"/>
      <c r="D9100" s="240"/>
      <c r="E9100" s="241"/>
      <c r="F9100" s="265"/>
      <c r="G9100" s="265"/>
    </row>
    <row r="9101" spans="1:7" s="226" customFormat="1">
      <c r="A9101" s="240"/>
      <c r="B9101" s="265"/>
      <c r="C9101" s="240"/>
      <c r="D9101" s="240"/>
      <c r="E9101" s="241"/>
      <c r="F9101" s="265"/>
      <c r="G9101" s="265"/>
    </row>
    <row r="9102" spans="1:7" s="226" customFormat="1">
      <c r="A9102" s="240"/>
      <c r="B9102" s="265"/>
      <c r="C9102" s="240"/>
      <c r="D9102" s="240"/>
      <c r="E9102" s="241"/>
      <c r="F9102" s="265"/>
      <c r="G9102" s="265"/>
    </row>
    <row r="9103" spans="1:7" s="226" customFormat="1">
      <c r="A9103" s="240"/>
      <c r="B9103" s="265"/>
      <c r="C9103" s="240"/>
      <c r="D9103" s="240"/>
      <c r="E9103" s="241"/>
      <c r="F9103" s="265"/>
      <c r="G9103" s="265"/>
    </row>
    <row r="9104" spans="1:7" s="226" customFormat="1">
      <c r="A9104" s="240"/>
      <c r="B9104" s="265"/>
      <c r="C9104" s="240"/>
      <c r="D9104" s="240"/>
      <c r="E9104" s="241"/>
      <c r="F9104" s="265"/>
      <c r="G9104" s="265"/>
    </row>
    <row r="9105" spans="1:7" s="226" customFormat="1">
      <c r="A9105" s="240"/>
      <c r="B9105" s="265"/>
      <c r="C9105" s="240"/>
      <c r="D9105" s="240"/>
      <c r="E9105" s="241"/>
      <c r="F9105" s="265"/>
      <c r="G9105" s="265"/>
    </row>
    <row r="9106" spans="1:7" s="226" customFormat="1">
      <c r="A9106" s="240"/>
      <c r="B9106" s="265"/>
      <c r="C9106" s="240"/>
      <c r="D9106" s="240"/>
      <c r="E9106" s="241"/>
      <c r="F9106" s="265"/>
      <c r="G9106" s="265"/>
    </row>
    <row r="9107" spans="1:7" s="226" customFormat="1">
      <c r="A9107" s="240"/>
      <c r="B9107" s="265"/>
      <c r="C9107" s="240"/>
      <c r="D9107" s="240"/>
      <c r="E9107" s="241"/>
      <c r="F9107" s="265"/>
      <c r="G9107" s="265"/>
    </row>
    <row r="9108" spans="1:7" s="226" customFormat="1">
      <c r="A9108" s="240"/>
      <c r="B9108" s="265"/>
      <c r="C9108" s="240"/>
      <c r="D9108" s="240"/>
      <c r="E9108" s="241"/>
      <c r="F9108" s="265"/>
      <c r="G9108" s="265"/>
    </row>
    <row r="9109" spans="1:7" s="226" customFormat="1">
      <c r="A9109" s="240"/>
      <c r="B9109" s="265"/>
      <c r="C9109" s="240"/>
      <c r="D9109" s="240"/>
      <c r="E9109" s="241"/>
      <c r="F9109" s="265"/>
      <c r="G9109" s="265"/>
    </row>
    <row r="9110" spans="1:7" s="226" customFormat="1">
      <c r="A9110" s="240"/>
      <c r="B9110" s="265"/>
      <c r="C9110" s="240"/>
      <c r="D9110" s="240"/>
      <c r="E9110" s="241"/>
      <c r="F9110" s="265"/>
      <c r="G9110" s="265"/>
    </row>
    <row r="9111" spans="1:7" s="226" customFormat="1">
      <c r="A9111" s="240"/>
      <c r="B9111" s="265"/>
      <c r="C9111" s="240"/>
      <c r="D9111" s="240"/>
      <c r="E9111" s="241"/>
      <c r="F9111" s="265"/>
      <c r="G9111" s="265"/>
    </row>
    <row r="9112" spans="1:7" s="226" customFormat="1">
      <c r="A9112" s="240"/>
      <c r="B9112" s="265"/>
      <c r="C9112" s="240"/>
      <c r="D9112" s="240"/>
      <c r="E9112" s="241"/>
      <c r="F9112" s="265"/>
      <c r="G9112" s="265"/>
    </row>
    <row r="9113" spans="1:7" s="226" customFormat="1">
      <c r="A9113" s="240"/>
      <c r="B9113" s="265"/>
      <c r="C9113" s="240"/>
      <c r="D9113" s="240"/>
      <c r="E9113" s="241"/>
      <c r="F9113" s="265"/>
      <c r="G9113" s="265"/>
    </row>
    <row r="9114" spans="1:7" s="226" customFormat="1">
      <c r="A9114" s="240"/>
      <c r="B9114" s="265"/>
      <c r="C9114" s="240"/>
      <c r="D9114" s="240"/>
      <c r="E9114" s="241"/>
      <c r="F9114" s="265"/>
      <c r="G9114" s="265"/>
    </row>
    <row r="9115" spans="1:7" s="226" customFormat="1">
      <c r="A9115" s="240"/>
      <c r="B9115" s="265"/>
      <c r="C9115" s="240"/>
      <c r="D9115" s="240"/>
      <c r="E9115" s="241"/>
      <c r="F9115" s="265"/>
      <c r="G9115" s="265"/>
    </row>
    <row r="9116" spans="1:7" s="226" customFormat="1">
      <c r="A9116" s="240"/>
      <c r="B9116" s="265"/>
      <c r="C9116" s="240"/>
      <c r="D9116" s="240"/>
      <c r="E9116" s="241"/>
      <c r="F9116" s="265"/>
      <c r="G9116" s="265"/>
    </row>
    <row r="9117" spans="1:7" s="226" customFormat="1">
      <c r="A9117" s="240"/>
      <c r="B9117" s="265"/>
      <c r="C9117" s="240"/>
      <c r="D9117" s="240"/>
      <c r="E9117" s="241"/>
      <c r="F9117" s="265"/>
      <c r="G9117" s="265"/>
    </row>
    <row r="9118" spans="1:7" s="226" customFormat="1">
      <c r="A9118" s="240"/>
      <c r="B9118" s="265"/>
      <c r="C9118" s="240"/>
      <c r="D9118" s="240"/>
      <c r="E9118" s="241"/>
      <c r="F9118" s="265"/>
      <c r="G9118" s="265"/>
    </row>
    <row r="9119" spans="1:7" s="226" customFormat="1">
      <c r="A9119" s="240"/>
      <c r="B9119" s="265"/>
      <c r="C9119" s="240"/>
      <c r="D9119" s="240"/>
      <c r="E9119" s="241"/>
      <c r="F9119" s="265"/>
      <c r="G9119" s="265"/>
    </row>
    <row r="9120" spans="1:7" s="226" customFormat="1">
      <c r="A9120" s="240"/>
      <c r="B9120" s="265"/>
      <c r="C9120" s="240"/>
      <c r="D9120" s="240"/>
      <c r="E9120" s="241"/>
      <c r="F9120" s="265"/>
      <c r="G9120" s="265"/>
    </row>
    <row r="9121" spans="1:7" s="226" customFormat="1">
      <c r="A9121" s="240"/>
      <c r="B9121" s="265"/>
      <c r="C9121" s="240"/>
      <c r="D9121" s="240"/>
      <c r="E9121" s="241"/>
      <c r="F9121" s="265"/>
      <c r="G9121" s="265"/>
    </row>
    <row r="9122" spans="1:7" s="226" customFormat="1">
      <c r="A9122" s="240"/>
      <c r="B9122" s="265"/>
      <c r="C9122" s="240"/>
      <c r="D9122" s="240"/>
      <c r="E9122" s="241"/>
      <c r="F9122" s="265"/>
      <c r="G9122" s="265"/>
    </row>
    <row r="9123" spans="1:7" s="226" customFormat="1">
      <c r="A9123" s="240"/>
      <c r="B9123" s="265"/>
      <c r="C9123" s="240"/>
      <c r="D9123" s="240"/>
      <c r="E9123" s="241"/>
      <c r="F9123" s="265"/>
      <c r="G9123" s="265"/>
    </row>
    <row r="9124" spans="1:7" s="226" customFormat="1">
      <c r="A9124" s="240"/>
      <c r="B9124" s="265"/>
      <c r="C9124" s="240"/>
      <c r="D9124" s="240"/>
      <c r="E9124" s="241"/>
      <c r="F9124" s="265"/>
      <c r="G9124" s="265"/>
    </row>
    <row r="9125" spans="1:7" s="226" customFormat="1">
      <c r="A9125" s="240"/>
      <c r="B9125" s="265"/>
      <c r="C9125" s="240"/>
      <c r="D9125" s="240"/>
      <c r="E9125" s="241"/>
      <c r="F9125" s="265"/>
      <c r="G9125" s="265"/>
    </row>
    <row r="9126" spans="1:7" s="226" customFormat="1">
      <c r="A9126" s="240"/>
      <c r="B9126" s="265"/>
      <c r="C9126" s="240"/>
      <c r="D9126" s="240"/>
      <c r="E9126" s="241"/>
      <c r="F9126" s="265"/>
      <c r="G9126" s="265"/>
    </row>
    <row r="9127" spans="1:7" s="226" customFormat="1">
      <c r="A9127" s="240"/>
      <c r="B9127" s="265"/>
      <c r="C9127" s="240"/>
      <c r="D9127" s="240"/>
      <c r="E9127" s="241"/>
      <c r="F9127" s="265"/>
      <c r="G9127" s="265"/>
    </row>
    <row r="9128" spans="1:7" s="226" customFormat="1">
      <c r="A9128" s="240"/>
      <c r="B9128" s="265"/>
      <c r="C9128" s="240"/>
      <c r="D9128" s="240"/>
      <c r="E9128" s="241"/>
      <c r="F9128" s="265"/>
      <c r="G9128" s="265"/>
    </row>
    <row r="9129" spans="1:7" s="226" customFormat="1">
      <c r="A9129" s="240"/>
      <c r="B9129" s="265"/>
      <c r="C9129" s="240"/>
      <c r="D9129" s="240"/>
      <c r="E9129" s="241"/>
      <c r="F9129" s="265"/>
      <c r="G9129" s="265"/>
    </row>
    <row r="9130" spans="1:7" s="226" customFormat="1">
      <c r="A9130" s="240"/>
      <c r="B9130" s="265"/>
      <c r="C9130" s="240"/>
      <c r="D9130" s="240"/>
      <c r="E9130" s="241"/>
      <c r="F9130" s="265"/>
      <c r="G9130" s="265"/>
    </row>
    <row r="9131" spans="1:7" s="226" customFormat="1">
      <c r="A9131" s="240"/>
      <c r="B9131" s="265"/>
      <c r="C9131" s="240"/>
      <c r="D9131" s="240"/>
      <c r="E9131" s="241"/>
      <c r="F9131" s="265"/>
      <c r="G9131" s="265"/>
    </row>
    <row r="9132" spans="1:7" s="226" customFormat="1">
      <c r="A9132" s="240"/>
      <c r="B9132" s="265"/>
      <c r="C9132" s="240"/>
      <c r="D9132" s="240"/>
      <c r="E9132" s="241"/>
      <c r="F9132" s="265"/>
      <c r="G9132" s="265"/>
    </row>
    <row r="9133" spans="1:7" s="226" customFormat="1">
      <c r="A9133" s="240"/>
      <c r="B9133" s="265"/>
      <c r="C9133" s="240"/>
      <c r="D9133" s="240"/>
      <c r="E9133" s="241"/>
      <c r="F9133" s="265"/>
      <c r="G9133" s="265"/>
    </row>
    <row r="9134" spans="1:7" s="226" customFormat="1">
      <c r="A9134" s="240"/>
      <c r="B9134" s="265"/>
      <c r="C9134" s="240"/>
      <c r="D9134" s="240"/>
      <c r="E9134" s="241"/>
      <c r="F9134" s="265"/>
      <c r="G9134" s="265"/>
    </row>
    <row r="9135" spans="1:7" s="226" customFormat="1">
      <c r="A9135" s="240"/>
      <c r="B9135" s="265"/>
      <c r="C9135" s="240"/>
      <c r="D9135" s="240"/>
      <c r="E9135" s="241"/>
      <c r="F9135" s="265"/>
      <c r="G9135" s="265"/>
    </row>
    <row r="9136" spans="1:7" s="226" customFormat="1">
      <c r="A9136" s="240"/>
      <c r="B9136" s="265"/>
      <c r="C9136" s="240"/>
      <c r="D9136" s="240"/>
      <c r="E9136" s="241"/>
      <c r="F9136" s="265"/>
      <c r="G9136" s="265"/>
    </row>
    <row r="9137" spans="1:7" s="226" customFormat="1">
      <c r="A9137" s="240"/>
      <c r="B9137" s="265"/>
      <c r="C9137" s="240"/>
      <c r="D9137" s="240"/>
      <c r="E9137" s="241"/>
      <c r="F9137" s="265"/>
      <c r="G9137" s="265"/>
    </row>
    <row r="9138" spans="1:7" s="226" customFormat="1">
      <c r="A9138" s="240"/>
      <c r="B9138" s="265"/>
      <c r="C9138" s="240"/>
      <c r="D9138" s="240"/>
      <c r="E9138" s="241"/>
      <c r="F9138" s="265"/>
      <c r="G9138" s="265"/>
    </row>
    <row r="9139" spans="1:7" s="226" customFormat="1">
      <c r="A9139" s="240"/>
      <c r="B9139" s="265"/>
      <c r="C9139" s="240"/>
      <c r="D9139" s="240"/>
      <c r="E9139" s="241"/>
      <c r="F9139" s="265"/>
      <c r="G9139" s="265"/>
    </row>
    <row r="9140" spans="1:7" s="226" customFormat="1">
      <c r="A9140" s="240"/>
      <c r="B9140" s="265"/>
      <c r="C9140" s="240"/>
      <c r="D9140" s="240"/>
      <c r="E9140" s="241"/>
      <c r="F9140" s="265"/>
      <c r="G9140" s="265"/>
    </row>
    <row r="9141" spans="1:7" s="226" customFormat="1">
      <c r="A9141" s="240"/>
      <c r="B9141" s="265"/>
      <c r="C9141" s="240"/>
      <c r="D9141" s="240"/>
      <c r="E9141" s="241"/>
      <c r="F9141" s="265"/>
      <c r="G9141" s="265"/>
    </row>
    <row r="9142" spans="1:7" s="226" customFormat="1">
      <c r="A9142" s="240"/>
      <c r="B9142" s="265"/>
      <c r="C9142" s="240"/>
      <c r="D9142" s="240"/>
      <c r="E9142" s="241"/>
      <c r="F9142" s="265"/>
      <c r="G9142" s="265"/>
    </row>
    <row r="9143" spans="1:7" s="226" customFormat="1">
      <c r="A9143" s="240"/>
      <c r="B9143" s="265"/>
      <c r="C9143" s="240"/>
      <c r="D9143" s="240"/>
      <c r="E9143" s="241"/>
      <c r="F9143" s="265"/>
      <c r="G9143" s="265"/>
    </row>
    <row r="9144" spans="1:7" s="226" customFormat="1">
      <c r="A9144" s="240"/>
      <c r="B9144" s="265"/>
      <c r="C9144" s="240"/>
      <c r="D9144" s="240"/>
      <c r="E9144" s="241"/>
      <c r="F9144" s="265"/>
      <c r="G9144" s="265"/>
    </row>
    <row r="9145" spans="1:7" s="226" customFormat="1">
      <c r="A9145" s="240"/>
      <c r="B9145" s="265"/>
      <c r="C9145" s="240"/>
      <c r="D9145" s="240"/>
      <c r="E9145" s="241"/>
      <c r="F9145" s="265"/>
      <c r="G9145" s="265"/>
    </row>
    <row r="9146" spans="1:7" s="226" customFormat="1">
      <c r="A9146" s="240"/>
      <c r="B9146" s="265"/>
      <c r="C9146" s="240"/>
      <c r="D9146" s="240"/>
      <c r="E9146" s="241"/>
      <c r="F9146" s="265"/>
      <c r="G9146" s="265"/>
    </row>
    <row r="9147" spans="1:7" s="226" customFormat="1">
      <c r="A9147" s="240"/>
      <c r="B9147" s="265"/>
      <c r="C9147" s="240"/>
      <c r="D9147" s="240"/>
      <c r="E9147" s="241"/>
      <c r="F9147" s="265"/>
      <c r="G9147" s="265"/>
    </row>
    <row r="9148" spans="1:7" s="226" customFormat="1">
      <c r="A9148" s="240"/>
      <c r="B9148" s="265"/>
      <c r="C9148" s="240"/>
      <c r="D9148" s="240"/>
      <c r="E9148" s="241"/>
      <c r="F9148" s="265"/>
      <c r="G9148" s="265"/>
    </row>
    <row r="9149" spans="1:7" s="226" customFormat="1">
      <c r="A9149" s="240"/>
      <c r="B9149" s="265"/>
      <c r="C9149" s="240"/>
      <c r="D9149" s="240"/>
      <c r="E9149" s="241"/>
      <c r="F9149" s="265"/>
      <c r="G9149" s="265"/>
    </row>
    <row r="9150" spans="1:7" s="226" customFormat="1">
      <c r="A9150" s="240"/>
      <c r="B9150" s="265"/>
      <c r="C9150" s="240"/>
      <c r="D9150" s="240"/>
      <c r="E9150" s="241"/>
      <c r="F9150" s="265"/>
      <c r="G9150" s="265"/>
    </row>
    <row r="9151" spans="1:7" s="226" customFormat="1">
      <c r="A9151" s="240"/>
      <c r="B9151" s="265"/>
      <c r="C9151" s="240"/>
      <c r="D9151" s="240"/>
      <c r="E9151" s="241"/>
      <c r="F9151" s="265"/>
      <c r="G9151" s="265"/>
    </row>
    <row r="9152" spans="1:7" s="226" customFormat="1">
      <c r="A9152" s="240"/>
      <c r="B9152" s="265"/>
      <c r="C9152" s="240"/>
      <c r="D9152" s="240"/>
      <c r="E9152" s="241"/>
      <c r="F9152" s="265"/>
      <c r="G9152" s="265"/>
    </row>
    <row r="9153" spans="1:7" s="226" customFormat="1">
      <c r="A9153" s="240"/>
      <c r="B9153" s="265"/>
      <c r="C9153" s="240"/>
      <c r="D9153" s="240"/>
      <c r="E9153" s="241"/>
      <c r="F9153" s="265"/>
      <c r="G9153" s="265"/>
    </row>
    <row r="9154" spans="1:7" s="226" customFormat="1">
      <c r="A9154" s="240"/>
      <c r="B9154" s="265"/>
      <c r="C9154" s="240"/>
      <c r="D9154" s="240"/>
      <c r="E9154" s="241"/>
      <c r="F9154" s="265"/>
      <c r="G9154" s="265"/>
    </row>
    <row r="9155" spans="1:7" s="226" customFormat="1">
      <c r="A9155" s="240"/>
      <c r="B9155" s="265"/>
      <c r="C9155" s="240"/>
      <c r="D9155" s="240"/>
      <c r="E9155" s="241"/>
      <c r="F9155" s="265"/>
      <c r="G9155" s="265"/>
    </row>
    <row r="9156" spans="1:7" s="226" customFormat="1">
      <c r="A9156" s="240"/>
      <c r="B9156" s="265"/>
      <c r="C9156" s="240"/>
      <c r="D9156" s="240"/>
      <c r="E9156" s="241"/>
      <c r="F9156" s="265"/>
      <c r="G9156" s="265"/>
    </row>
    <row r="9157" spans="1:7" s="226" customFormat="1">
      <c r="A9157" s="240"/>
      <c r="B9157" s="265"/>
      <c r="C9157" s="240"/>
      <c r="D9157" s="240"/>
      <c r="E9157" s="241"/>
      <c r="F9157" s="265"/>
      <c r="G9157" s="265"/>
    </row>
    <row r="9158" spans="1:7" s="226" customFormat="1">
      <c r="A9158" s="240"/>
      <c r="B9158" s="265"/>
      <c r="C9158" s="240"/>
      <c r="D9158" s="240"/>
      <c r="E9158" s="241"/>
      <c r="F9158" s="265"/>
      <c r="G9158" s="265"/>
    </row>
    <row r="9159" spans="1:7" s="226" customFormat="1">
      <c r="A9159" s="240"/>
      <c r="B9159" s="265"/>
      <c r="C9159" s="240"/>
      <c r="D9159" s="240"/>
      <c r="E9159" s="241"/>
      <c r="F9159" s="265"/>
      <c r="G9159" s="265"/>
    </row>
    <row r="9160" spans="1:7" s="226" customFormat="1">
      <c r="A9160" s="240"/>
      <c r="B9160" s="265"/>
      <c r="C9160" s="240"/>
      <c r="D9160" s="240"/>
      <c r="E9160" s="241"/>
      <c r="F9160" s="265"/>
      <c r="G9160" s="265"/>
    </row>
    <row r="9161" spans="1:7" s="226" customFormat="1">
      <c r="A9161" s="240"/>
      <c r="B9161" s="265"/>
      <c r="C9161" s="240"/>
      <c r="D9161" s="240"/>
      <c r="E9161" s="241"/>
      <c r="F9161" s="265"/>
      <c r="G9161" s="265"/>
    </row>
    <row r="9162" spans="1:7" s="226" customFormat="1">
      <c r="A9162" s="240"/>
      <c r="B9162" s="265"/>
      <c r="C9162" s="240"/>
      <c r="D9162" s="240"/>
      <c r="E9162" s="241"/>
      <c r="F9162" s="265"/>
      <c r="G9162" s="265"/>
    </row>
    <row r="9163" spans="1:7" s="226" customFormat="1">
      <c r="A9163" s="240"/>
      <c r="B9163" s="265"/>
      <c r="C9163" s="240"/>
      <c r="D9163" s="240"/>
      <c r="E9163" s="241"/>
      <c r="F9163" s="265"/>
      <c r="G9163" s="265"/>
    </row>
    <row r="9164" spans="1:7" s="226" customFormat="1">
      <c r="A9164" s="240"/>
      <c r="B9164" s="265"/>
      <c r="C9164" s="240"/>
      <c r="D9164" s="240"/>
      <c r="E9164" s="241"/>
      <c r="F9164" s="265"/>
      <c r="G9164" s="265"/>
    </row>
    <row r="9165" spans="1:7" s="226" customFormat="1">
      <c r="A9165" s="240"/>
      <c r="B9165" s="265"/>
      <c r="C9165" s="240"/>
      <c r="D9165" s="240"/>
      <c r="E9165" s="241"/>
      <c r="F9165" s="265"/>
      <c r="G9165" s="265"/>
    </row>
    <row r="9166" spans="1:7" s="226" customFormat="1">
      <c r="A9166" s="240"/>
      <c r="B9166" s="265"/>
      <c r="C9166" s="240"/>
      <c r="D9166" s="240"/>
      <c r="E9166" s="241"/>
      <c r="F9166" s="265"/>
      <c r="G9166" s="265"/>
    </row>
    <row r="9167" spans="1:7" s="226" customFormat="1">
      <c r="A9167" s="240"/>
      <c r="B9167" s="265"/>
      <c r="C9167" s="240"/>
      <c r="D9167" s="240"/>
      <c r="E9167" s="241"/>
      <c r="F9167" s="265"/>
      <c r="G9167" s="265"/>
    </row>
    <row r="9168" spans="1:7" s="226" customFormat="1">
      <c r="A9168" s="240"/>
      <c r="B9168" s="265"/>
      <c r="C9168" s="240"/>
      <c r="D9168" s="240"/>
      <c r="E9168" s="241"/>
      <c r="F9168" s="265"/>
      <c r="G9168" s="265"/>
    </row>
    <row r="9169" spans="1:7" s="226" customFormat="1">
      <c r="A9169" s="240"/>
      <c r="B9169" s="265"/>
      <c r="C9169" s="240"/>
      <c r="D9169" s="240"/>
      <c r="E9169" s="241"/>
      <c r="F9169" s="265"/>
      <c r="G9169" s="265"/>
    </row>
    <row r="9170" spans="1:7" s="226" customFormat="1">
      <c r="A9170" s="240"/>
      <c r="B9170" s="265"/>
      <c r="C9170" s="240"/>
      <c r="D9170" s="240"/>
      <c r="E9170" s="241"/>
      <c r="F9170" s="265"/>
      <c r="G9170" s="265"/>
    </row>
    <row r="9171" spans="1:7" s="226" customFormat="1">
      <c r="A9171" s="240"/>
      <c r="B9171" s="265"/>
      <c r="C9171" s="240"/>
      <c r="D9171" s="240"/>
      <c r="E9171" s="241"/>
      <c r="F9171" s="265"/>
      <c r="G9171" s="265"/>
    </row>
    <row r="9172" spans="1:7" s="226" customFormat="1">
      <c r="A9172" s="240"/>
      <c r="B9172" s="265"/>
      <c r="C9172" s="240"/>
      <c r="D9172" s="240"/>
      <c r="E9172" s="241"/>
      <c r="F9172" s="265"/>
      <c r="G9172" s="265"/>
    </row>
    <row r="9173" spans="1:7" s="226" customFormat="1">
      <c r="A9173" s="240"/>
      <c r="B9173" s="265"/>
      <c r="C9173" s="240"/>
      <c r="D9173" s="240"/>
      <c r="E9173" s="241"/>
      <c r="F9173" s="265"/>
      <c r="G9173" s="265"/>
    </row>
    <row r="9174" spans="1:7" s="226" customFormat="1">
      <c r="A9174" s="240"/>
      <c r="B9174" s="265"/>
      <c r="C9174" s="240"/>
      <c r="D9174" s="240"/>
      <c r="E9174" s="241"/>
      <c r="F9174" s="265"/>
      <c r="G9174" s="265"/>
    </row>
    <row r="9175" spans="1:7" s="226" customFormat="1">
      <c r="A9175" s="240"/>
      <c r="B9175" s="265"/>
      <c r="C9175" s="240"/>
      <c r="D9175" s="240"/>
      <c r="E9175" s="241"/>
      <c r="F9175" s="265"/>
      <c r="G9175" s="265"/>
    </row>
    <row r="9176" spans="1:7" s="226" customFormat="1">
      <c r="A9176" s="240"/>
      <c r="B9176" s="265"/>
      <c r="C9176" s="240"/>
      <c r="D9176" s="240"/>
      <c r="E9176" s="241"/>
      <c r="F9176" s="265"/>
      <c r="G9176" s="265"/>
    </row>
    <row r="9177" spans="1:7" s="226" customFormat="1">
      <c r="A9177" s="240"/>
      <c r="B9177" s="265"/>
      <c r="C9177" s="240"/>
      <c r="D9177" s="240"/>
      <c r="E9177" s="241"/>
      <c r="F9177" s="265"/>
      <c r="G9177" s="265"/>
    </row>
    <row r="9178" spans="1:7" s="226" customFormat="1">
      <c r="A9178" s="240"/>
      <c r="B9178" s="265"/>
      <c r="C9178" s="240"/>
      <c r="D9178" s="240"/>
      <c r="E9178" s="241"/>
      <c r="F9178" s="265"/>
      <c r="G9178" s="265"/>
    </row>
    <row r="9179" spans="1:7" s="226" customFormat="1">
      <c r="A9179" s="240"/>
      <c r="B9179" s="265"/>
      <c r="C9179" s="240"/>
      <c r="D9179" s="240"/>
      <c r="E9179" s="241"/>
      <c r="F9179" s="265"/>
      <c r="G9179" s="265"/>
    </row>
    <row r="9180" spans="1:7" s="226" customFormat="1">
      <c r="A9180" s="240"/>
      <c r="B9180" s="265"/>
      <c r="C9180" s="240"/>
      <c r="D9180" s="240"/>
      <c r="E9180" s="241"/>
      <c r="F9180" s="265"/>
      <c r="G9180" s="265"/>
    </row>
    <row r="9181" spans="1:7" s="226" customFormat="1">
      <c r="A9181" s="240"/>
      <c r="B9181" s="265"/>
      <c r="C9181" s="240"/>
      <c r="D9181" s="240"/>
      <c r="E9181" s="241"/>
      <c r="F9181" s="265"/>
      <c r="G9181" s="265"/>
    </row>
    <row r="9182" spans="1:7" s="226" customFormat="1">
      <c r="A9182" s="240"/>
      <c r="B9182" s="265"/>
      <c r="C9182" s="240"/>
      <c r="D9182" s="240"/>
      <c r="E9182" s="241"/>
      <c r="F9182" s="265"/>
      <c r="G9182" s="265"/>
    </row>
    <row r="9183" spans="1:7" s="226" customFormat="1">
      <c r="A9183" s="240"/>
      <c r="B9183" s="265"/>
      <c r="C9183" s="240"/>
      <c r="D9183" s="240"/>
      <c r="E9183" s="241"/>
      <c r="F9183" s="265"/>
      <c r="G9183" s="265"/>
    </row>
    <row r="9184" spans="1:7" s="226" customFormat="1">
      <c r="A9184" s="240"/>
      <c r="B9184" s="265"/>
      <c r="C9184" s="240"/>
      <c r="D9184" s="240"/>
      <c r="E9184" s="241"/>
      <c r="F9184" s="265"/>
      <c r="G9184" s="265"/>
    </row>
    <row r="9185" spans="1:7" s="226" customFormat="1">
      <c r="A9185" s="240"/>
      <c r="B9185" s="265"/>
      <c r="C9185" s="240"/>
      <c r="D9185" s="240"/>
      <c r="E9185" s="241"/>
      <c r="F9185" s="265"/>
      <c r="G9185" s="265"/>
    </row>
    <row r="9186" spans="1:7" s="226" customFormat="1">
      <c r="A9186" s="240"/>
      <c r="B9186" s="265"/>
      <c r="C9186" s="240"/>
      <c r="D9186" s="240"/>
      <c r="E9186" s="241"/>
      <c r="F9186" s="265"/>
      <c r="G9186" s="265"/>
    </row>
    <row r="9187" spans="1:7" s="226" customFormat="1">
      <c r="A9187" s="240"/>
      <c r="B9187" s="265"/>
      <c r="C9187" s="240"/>
      <c r="D9187" s="240"/>
      <c r="E9187" s="241"/>
      <c r="F9187" s="265"/>
      <c r="G9187" s="265"/>
    </row>
    <row r="9188" spans="1:7" s="226" customFormat="1">
      <c r="A9188" s="240"/>
      <c r="B9188" s="265"/>
      <c r="C9188" s="240"/>
      <c r="D9188" s="240"/>
      <c r="E9188" s="241"/>
      <c r="F9188" s="265"/>
      <c r="G9188" s="265"/>
    </row>
    <row r="9189" spans="1:7" s="226" customFormat="1">
      <c r="A9189" s="240"/>
      <c r="B9189" s="265"/>
      <c r="C9189" s="240"/>
      <c r="D9189" s="240"/>
      <c r="E9189" s="241"/>
      <c r="F9189" s="265"/>
      <c r="G9189" s="265"/>
    </row>
    <row r="9190" spans="1:7" s="226" customFormat="1">
      <c r="A9190" s="240"/>
      <c r="B9190" s="265"/>
      <c r="C9190" s="240"/>
      <c r="D9190" s="240"/>
      <c r="E9190" s="241"/>
      <c r="F9190" s="265"/>
      <c r="G9190" s="265"/>
    </row>
    <row r="9191" spans="1:7" s="226" customFormat="1">
      <c r="A9191" s="240"/>
      <c r="B9191" s="265"/>
      <c r="C9191" s="240"/>
      <c r="D9191" s="240"/>
      <c r="E9191" s="241"/>
      <c r="F9191" s="265"/>
      <c r="G9191" s="265"/>
    </row>
    <row r="9192" spans="1:7" s="226" customFormat="1">
      <c r="A9192" s="240"/>
      <c r="B9192" s="265"/>
      <c r="C9192" s="240"/>
      <c r="D9192" s="240"/>
      <c r="E9192" s="241"/>
      <c r="F9192" s="265"/>
      <c r="G9192" s="265"/>
    </row>
    <row r="9193" spans="1:7" s="226" customFormat="1">
      <c r="A9193" s="240"/>
      <c r="B9193" s="265"/>
      <c r="C9193" s="240"/>
      <c r="D9193" s="240"/>
      <c r="E9193" s="241"/>
      <c r="F9193" s="265"/>
      <c r="G9193" s="265"/>
    </row>
    <row r="9194" spans="1:7" s="226" customFormat="1">
      <c r="A9194" s="240"/>
      <c r="B9194" s="265"/>
      <c r="C9194" s="240"/>
      <c r="D9194" s="240"/>
      <c r="E9194" s="241"/>
      <c r="F9194" s="265"/>
      <c r="G9194" s="265"/>
    </row>
    <row r="9195" spans="1:7" s="226" customFormat="1">
      <c r="A9195" s="240"/>
      <c r="B9195" s="265"/>
      <c r="C9195" s="240"/>
      <c r="D9195" s="240"/>
      <c r="E9195" s="241"/>
      <c r="F9195" s="265"/>
      <c r="G9195" s="265"/>
    </row>
    <row r="9196" spans="1:7" s="226" customFormat="1">
      <c r="A9196" s="240"/>
      <c r="B9196" s="265"/>
      <c r="C9196" s="240"/>
      <c r="D9196" s="240"/>
      <c r="E9196" s="241"/>
      <c r="F9196" s="265"/>
      <c r="G9196" s="265"/>
    </row>
    <row r="9197" spans="1:7" s="226" customFormat="1">
      <c r="A9197" s="240"/>
      <c r="B9197" s="265"/>
      <c r="C9197" s="240"/>
      <c r="D9197" s="240"/>
      <c r="E9197" s="241"/>
      <c r="F9197" s="265"/>
      <c r="G9197" s="265"/>
    </row>
    <row r="9198" spans="1:7" s="226" customFormat="1">
      <c r="A9198" s="240"/>
      <c r="B9198" s="265"/>
      <c r="C9198" s="240"/>
      <c r="D9198" s="240"/>
      <c r="E9198" s="241"/>
      <c r="F9198" s="265"/>
      <c r="G9198" s="265"/>
    </row>
    <row r="9199" spans="1:7" s="226" customFormat="1">
      <c r="A9199" s="240"/>
      <c r="B9199" s="265"/>
      <c r="C9199" s="240"/>
      <c r="D9199" s="240"/>
      <c r="E9199" s="241"/>
      <c r="F9199" s="265"/>
      <c r="G9199" s="265"/>
    </row>
    <row r="9200" spans="1:7" s="226" customFormat="1">
      <c r="A9200" s="240"/>
      <c r="B9200" s="265"/>
      <c r="C9200" s="240"/>
      <c r="D9200" s="240"/>
      <c r="E9200" s="241"/>
      <c r="F9200" s="265"/>
      <c r="G9200" s="265"/>
    </row>
    <row r="9201" spans="1:7" s="226" customFormat="1">
      <c r="A9201" s="240"/>
      <c r="B9201" s="265"/>
      <c r="C9201" s="240"/>
      <c r="D9201" s="240"/>
      <c r="E9201" s="241"/>
      <c r="F9201" s="265"/>
      <c r="G9201" s="265"/>
    </row>
    <row r="9202" spans="1:7" s="226" customFormat="1">
      <c r="A9202" s="240"/>
      <c r="B9202" s="265"/>
      <c r="C9202" s="240"/>
      <c r="D9202" s="240"/>
      <c r="E9202" s="241"/>
      <c r="F9202" s="265"/>
      <c r="G9202" s="265"/>
    </row>
    <row r="9203" spans="1:7" s="226" customFormat="1">
      <c r="A9203" s="240"/>
      <c r="B9203" s="265"/>
      <c r="C9203" s="240"/>
      <c r="D9203" s="240"/>
      <c r="E9203" s="241"/>
      <c r="F9203" s="265"/>
      <c r="G9203" s="265"/>
    </row>
    <row r="9204" spans="1:7" s="226" customFormat="1">
      <c r="A9204" s="240"/>
      <c r="B9204" s="265"/>
      <c r="C9204" s="240"/>
      <c r="D9204" s="240"/>
      <c r="E9204" s="241"/>
      <c r="F9204" s="265"/>
      <c r="G9204" s="265"/>
    </row>
    <row r="9205" spans="1:7" s="226" customFormat="1">
      <c r="A9205" s="240"/>
      <c r="B9205" s="265"/>
      <c r="C9205" s="240"/>
      <c r="D9205" s="240"/>
      <c r="E9205" s="241"/>
      <c r="F9205" s="265"/>
      <c r="G9205" s="265"/>
    </row>
    <row r="9206" spans="1:7" s="226" customFormat="1">
      <c r="A9206" s="240"/>
      <c r="B9206" s="265"/>
      <c r="C9206" s="240"/>
      <c r="D9206" s="240"/>
      <c r="E9206" s="241"/>
      <c r="F9206" s="265"/>
      <c r="G9206" s="265"/>
    </row>
    <row r="9207" spans="1:7" s="226" customFormat="1">
      <c r="A9207" s="240"/>
      <c r="B9207" s="265"/>
      <c r="C9207" s="240"/>
      <c r="D9207" s="240"/>
      <c r="E9207" s="241"/>
      <c r="F9207" s="265"/>
      <c r="G9207" s="265"/>
    </row>
    <row r="9208" spans="1:7" s="226" customFormat="1">
      <c r="A9208" s="240"/>
      <c r="B9208" s="265"/>
      <c r="C9208" s="240"/>
      <c r="D9208" s="240"/>
      <c r="E9208" s="241"/>
      <c r="F9208" s="265"/>
      <c r="G9208" s="265"/>
    </row>
    <row r="9209" spans="1:7" s="226" customFormat="1">
      <c r="A9209" s="240"/>
      <c r="B9209" s="265"/>
      <c r="C9209" s="240"/>
      <c r="D9209" s="240"/>
      <c r="E9209" s="241"/>
      <c r="F9209" s="265"/>
      <c r="G9209" s="265"/>
    </row>
    <row r="9210" spans="1:7" s="226" customFormat="1">
      <c r="A9210" s="240"/>
      <c r="B9210" s="265"/>
      <c r="C9210" s="240"/>
      <c r="D9210" s="240"/>
      <c r="E9210" s="241"/>
      <c r="F9210" s="265"/>
      <c r="G9210" s="265"/>
    </row>
    <row r="9211" spans="1:7" s="226" customFormat="1">
      <c r="A9211" s="240"/>
      <c r="B9211" s="265"/>
      <c r="C9211" s="240"/>
      <c r="D9211" s="240"/>
      <c r="E9211" s="241"/>
      <c r="F9211" s="265"/>
      <c r="G9211" s="265"/>
    </row>
    <row r="9212" spans="1:7" s="226" customFormat="1">
      <c r="A9212" s="240"/>
      <c r="B9212" s="265"/>
      <c r="C9212" s="240"/>
      <c r="D9212" s="240"/>
      <c r="E9212" s="241"/>
      <c r="F9212" s="265"/>
      <c r="G9212" s="265"/>
    </row>
    <row r="9213" spans="1:7" s="226" customFormat="1">
      <c r="A9213" s="240"/>
      <c r="B9213" s="265"/>
      <c r="C9213" s="240"/>
      <c r="D9213" s="240"/>
      <c r="E9213" s="241"/>
      <c r="F9213" s="265"/>
      <c r="G9213" s="265"/>
    </row>
    <row r="9214" spans="1:7" s="226" customFormat="1">
      <c r="A9214" s="240"/>
      <c r="B9214" s="265"/>
      <c r="C9214" s="240"/>
      <c r="D9214" s="240"/>
      <c r="E9214" s="241"/>
      <c r="F9214" s="265"/>
      <c r="G9214" s="265"/>
    </row>
    <row r="9215" spans="1:7" s="226" customFormat="1">
      <c r="A9215" s="240"/>
      <c r="B9215" s="265"/>
      <c r="C9215" s="240"/>
      <c r="D9215" s="240"/>
      <c r="E9215" s="241"/>
      <c r="F9215" s="265"/>
      <c r="G9215" s="265"/>
    </row>
    <row r="9216" spans="1:7" s="226" customFormat="1">
      <c r="A9216" s="240"/>
      <c r="B9216" s="265"/>
      <c r="C9216" s="240"/>
      <c r="D9216" s="240"/>
      <c r="E9216" s="241"/>
      <c r="F9216" s="265"/>
      <c r="G9216" s="265"/>
    </row>
    <row r="9217" spans="1:7" s="226" customFormat="1">
      <c r="A9217" s="240"/>
      <c r="B9217" s="265"/>
      <c r="C9217" s="240"/>
      <c r="D9217" s="240"/>
      <c r="E9217" s="241"/>
      <c r="F9217" s="265"/>
      <c r="G9217" s="265"/>
    </row>
    <row r="9218" spans="1:7" s="226" customFormat="1">
      <c r="A9218" s="240"/>
      <c r="B9218" s="265"/>
      <c r="C9218" s="240"/>
      <c r="D9218" s="240"/>
      <c r="E9218" s="241"/>
      <c r="F9218" s="265"/>
      <c r="G9218" s="265"/>
    </row>
    <row r="9219" spans="1:7" s="226" customFormat="1">
      <c r="A9219" s="240"/>
      <c r="B9219" s="265"/>
      <c r="C9219" s="240"/>
      <c r="D9219" s="240"/>
      <c r="E9219" s="241"/>
      <c r="F9219" s="265"/>
      <c r="G9219" s="265"/>
    </row>
    <row r="9220" spans="1:7" s="226" customFormat="1">
      <c r="A9220" s="240"/>
      <c r="B9220" s="265"/>
      <c r="C9220" s="240"/>
      <c r="D9220" s="240"/>
      <c r="E9220" s="241"/>
      <c r="F9220" s="265"/>
      <c r="G9220" s="265"/>
    </row>
    <row r="9221" spans="1:7" s="226" customFormat="1">
      <c r="A9221" s="240"/>
      <c r="B9221" s="265"/>
      <c r="C9221" s="240"/>
      <c r="D9221" s="240"/>
      <c r="E9221" s="241"/>
      <c r="F9221" s="265"/>
      <c r="G9221" s="265"/>
    </row>
    <row r="9222" spans="1:7" s="226" customFormat="1">
      <c r="A9222" s="240"/>
      <c r="B9222" s="265"/>
      <c r="C9222" s="240"/>
      <c r="D9222" s="240"/>
      <c r="E9222" s="241"/>
      <c r="F9222" s="265"/>
      <c r="G9222" s="265"/>
    </row>
    <row r="9223" spans="1:7" s="226" customFormat="1">
      <c r="A9223" s="240"/>
      <c r="B9223" s="265"/>
      <c r="C9223" s="240"/>
      <c r="D9223" s="240"/>
      <c r="E9223" s="241"/>
      <c r="F9223" s="265"/>
      <c r="G9223" s="265"/>
    </row>
    <row r="9224" spans="1:7" s="226" customFormat="1">
      <c r="A9224" s="240"/>
      <c r="B9224" s="265"/>
      <c r="C9224" s="240"/>
      <c r="D9224" s="240"/>
      <c r="E9224" s="241"/>
      <c r="F9224" s="265"/>
      <c r="G9224" s="265"/>
    </row>
    <row r="9225" spans="1:7" s="226" customFormat="1">
      <c r="A9225" s="240"/>
      <c r="B9225" s="265"/>
      <c r="C9225" s="240"/>
      <c r="D9225" s="240"/>
      <c r="E9225" s="241"/>
      <c r="F9225" s="265"/>
      <c r="G9225" s="265"/>
    </row>
    <row r="9226" spans="1:7" s="226" customFormat="1">
      <c r="A9226" s="240"/>
      <c r="B9226" s="265"/>
      <c r="C9226" s="240"/>
      <c r="D9226" s="240"/>
      <c r="E9226" s="241"/>
      <c r="F9226" s="265"/>
      <c r="G9226" s="265"/>
    </row>
    <row r="9227" spans="1:7" s="226" customFormat="1">
      <c r="A9227" s="240"/>
      <c r="B9227" s="265"/>
      <c r="C9227" s="240"/>
      <c r="D9227" s="240"/>
      <c r="E9227" s="241"/>
      <c r="F9227" s="265"/>
      <c r="G9227" s="265"/>
    </row>
    <row r="9228" spans="1:7" s="226" customFormat="1">
      <c r="A9228" s="240"/>
      <c r="B9228" s="265"/>
      <c r="C9228" s="240"/>
      <c r="D9228" s="240"/>
      <c r="E9228" s="241"/>
      <c r="F9228" s="265"/>
      <c r="G9228" s="265"/>
    </row>
    <row r="9229" spans="1:7" s="226" customFormat="1">
      <c r="A9229" s="240"/>
      <c r="B9229" s="265"/>
      <c r="C9229" s="240"/>
      <c r="D9229" s="240"/>
      <c r="E9229" s="241"/>
      <c r="F9229" s="265"/>
      <c r="G9229" s="265"/>
    </row>
    <row r="9230" spans="1:7" s="226" customFormat="1">
      <c r="A9230" s="240"/>
      <c r="B9230" s="265"/>
      <c r="C9230" s="240"/>
      <c r="D9230" s="240"/>
      <c r="E9230" s="241"/>
      <c r="F9230" s="265"/>
      <c r="G9230" s="265"/>
    </row>
    <row r="9231" spans="1:7" s="226" customFormat="1">
      <c r="A9231" s="240"/>
      <c r="B9231" s="265"/>
      <c r="C9231" s="240"/>
      <c r="D9231" s="240"/>
      <c r="E9231" s="241"/>
      <c r="F9231" s="265"/>
      <c r="G9231" s="265"/>
    </row>
    <row r="9232" spans="1:7" s="226" customFormat="1">
      <c r="A9232" s="240"/>
      <c r="B9232" s="265"/>
      <c r="C9232" s="240"/>
      <c r="D9232" s="240"/>
      <c r="E9232" s="241"/>
      <c r="F9232" s="265"/>
      <c r="G9232" s="265"/>
    </row>
    <row r="9233" spans="1:7" s="226" customFormat="1">
      <c r="A9233" s="240"/>
      <c r="B9233" s="265"/>
      <c r="C9233" s="240"/>
      <c r="D9233" s="240"/>
      <c r="E9233" s="241"/>
      <c r="F9233" s="265"/>
      <c r="G9233" s="265"/>
    </row>
    <row r="9234" spans="1:7" s="226" customFormat="1">
      <c r="A9234" s="240"/>
      <c r="B9234" s="265"/>
      <c r="C9234" s="240"/>
      <c r="D9234" s="240"/>
      <c r="E9234" s="241"/>
      <c r="F9234" s="265"/>
      <c r="G9234" s="265"/>
    </row>
    <row r="9235" spans="1:7" s="226" customFormat="1">
      <c r="A9235" s="240"/>
      <c r="B9235" s="265"/>
      <c r="C9235" s="240"/>
      <c r="D9235" s="240"/>
      <c r="E9235" s="241"/>
      <c r="F9235" s="265"/>
      <c r="G9235" s="265"/>
    </row>
    <row r="9236" spans="1:7" s="226" customFormat="1">
      <c r="A9236" s="240"/>
      <c r="B9236" s="265"/>
      <c r="C9236" s="240"/>
      <c r="D9236" s="240"/>
      <c r="E9236" s="241"/>
      <c r="F9236" s="265"/>
      <c r="G9236" s="265"/>
    </row>
    <row r="9237" spans="1:7" s="226" customFormat="1">
      <c r="A9237" s="240"/>
      <c r="B9237" s="265"/>
      <c r="C9237" s="240"/>
      <c r="D9237" s="240"/>
      <c r="E9237" s="241"/>
      <c r="F9237" s="265"/>
      <c r="G9237" s="265"/>
    </row>
    <row r="9238" spans="1:7" s="226" customFormat="1">
      <c r="A9238" s="240"/>
      <c r="B9238" s="265"/>
      <c r="C9238" s="240"/>
      <c r="D9238" s="240"/>
      <c r="E9238" s="241"/>
      <c r="F9238" s="265"/>
      <c r="G9238" s="265"/>
    </row>
    <row r="9239" spans="1:7" s="226" customFormat="1">
      <c r="A9239" s="240"/>
      <c r="B9239" s="265"/>
      <c r="C9239" s="240"/>
      <c r="D9239" s="240"/>
      <c r="E9239" s="241"/>
      <c r="F9239" s="265"/>
      <c r="G9239" s="265"/>
    </row>
    <row r="9240" spans="1:7" s="226" customFormat="1">
      <c r="A9240" s="240"/>
      <c r="B9240" s="265"/>
      <c r="C9240" s="240"/>
      <c r="D9240" s="240"/>
      <c r="E9240" s="241"/>
      <c r="F9240" s="265"/>
      <c r="G9240" s="265"/>
    </row>
    <row r="9241" spans="1:7" s="226" customFormat="1">
      <c r="A9241" s="240"/>
      <c r="B9241" s="265"/>
      <c r="C9241" s="240"/>
      <c r="D9241" s="240"/>
      <c r="E9241" s="241"/>
      <c r="F9241" s="265"/>
      <c r="G9241" s="265"/>
    </row>
    <row r="9242" spans="1:7" s="226" customFormat="1">
      <c r="A9242" s="240"/>
      <c r="B9242" s="265"/>
      <c r="C9242" s="240"/>
      <c r="D9242" s="240"/>
      <c r="E9242" s="241"/>
      <c r="F9242" s="265"/>
      <c r="G9242" s="265"/>
    </row>
    <row r="9243" spans="1:7" s="226" customFormat="1">
      <c r="A9243" s="240"/>
      <c r="B9243" s="265"/>
      <c r="C9243" s="240"/>
      <c r="D9243" s="240"/>
      <c r="E9243" s="241"/>
      <c r="F9243" s="265"/>
      <c r="G9243" s="265"/>
    </row>
    <row r="9244" spans="1:7" s="226" customFormat="1">
      <c r="A9244" s="240"/>
      <c r="B9244" s="265"/>
      <c r="C9244" s="240"/>
      <c r="D9244" s="240"/>
      <c r="E9244" s="241"/>
      <c r="F9244" s="265"/>
      <c r="G9244" s="265"/>
    </row>
    <row r="9245" spans="1:7" s="226" customFormat="1">
      <c r="A9245" s="240"/>
      <c r="B9245" s="265"/>
      <c r="C9245" s="240"/>
      <c r="D9245" s="240"/>
      <c r="E9245" s="241"/>
      <c r="F9245" s="265"/>
      <c r="G9245" s="265"/>
    </row>
    <row r="9246" spans="1:7" s="226" customFormat="1">
      <c r="A9246" s="240"/>
      <c r="B9246" s="265"/>
      <c r="C9246" s="240"/>
      <c r="D9246" s="240"/>
      <c r="E9246" s="241"/>
      <c r="F9246" s="265"/>
      <c r="G9246" s="265"/>
    </row>
    <row r="9247" spans="1:7" s="226" customFormat="1">
      <c r="A9247" s="240"/>
      <c r="B9247" s="265"/>
      <c r="C9247" s="240"/>
      <c r="D9247" s="240"/>
      <c r="E9247" s="241"/>
      <c r="F9247" s="265"/>
      <c r="G9247" s="265"/>
    </row>
    <row r="9248" spans="1:7" s="226" customFormat="1">
      <c r="A9248" s="240"/>
      <c r="B9248" s="265"/>
      <c r="C9248" s="240"/>
      <c r="D9248" s="240"/>
      <c r="E9248" s="241"/>
      <c r="F9248" s="265"/>
      <c r="G9248" s="265"/>
    </row>
    <row r="9249" spans="1:7" s="226" customFormat="1">
      <c r="A9249" s="240"/>
      <c r="B9249" s="265"/>
      <c r="C9249" s="240"/>
      <c r="D9249" s="240"/>
      <c r="E9249" s="241"/>
      <c r="F9249" s="265"/>
      <c r="G9249" s="265"/>
    </row>
    <row r="9250" spans="1:7" s="226" customFormat="1">
      <c r="A9250" s="240"/>
      <c r="B9250" s="265"/>
      <c r="C9250" s="240"/>
      <c r="D9250" s="240"/>
      <c r="E9250" s="241"/>
      <c r="F9250" s="265"/>
      <c r="G9250" s="265"/>
    </row>
    <row r="9251" spans="1:7" s="226" customFormat="1">
      <c r="A9251" s="240"/>
      <c r="B9251" s="265"/>
      <c r="C9251" s="240"/>
      <c r="D9251" s="240"/>
      <c r="E9251" s="241"/>
      <c r="F9251" s="265"/>
      <c r="G9251" s="265"/>
    </row>
    <row r="9252" spans="1:7" s="226" customFormat="1">
      <c r="A9252" s="240"/>
      <c r="B9252" s="265"/>
      <c r="C9252" s="240"/>
      <c r="D9252" s="240"/>
      <c r="E9252" s="241"/>
      <c r="F9252" s="265"/>
      <c r="G9252" s="265"/>
    </row>
    <row r="9253" spans="1:7" s="226" customFormat="1">
      <c r="A9253" s="240"/>
      <c r="B9253" s="265"/>
      <c r="C9253" s="240"/>
      <c r="D9253" s="240"/>
      <c r="E9253" s="241"/>
      <c r="F9253" s="265"/>
      <c r="G9253" s="265"/>
    </row>
    <row r="9254" spans="1:7" s="226" customFormat="1">
      <c r="A9254" s="240"/>
      <c r="B9254" s="265"/>
      <c r="C9254" s="240"/>
      <c r="D9254" s="240"/>
      <c r="E9254" s="241"/>
      <c r="F9254" s="265"/>
      <c r="G9254" s="265"/>
    </row>
    <row r="9255" spans="1:7" s="226" customFormat="1">
      <c r="A9255" s="240"/>
      <c r="B9255" s="265"/>
      <c r="C9255" s="240"/>
      <c r="D9255" s="240"/>
      <c r="E9255" s="241"/>
      <c r="F9255" s="265"/>
      <c r="G9255" s="265"/>
    </row>
    <row r="9256" spans="1:7" s="226" customFormat="1">
      <c r="A9256" s="240"/>
      <c r="B9256" s="265"/>
      <c r="C9256" s="240"/>
      <c r="D9256" s="240"/>
      <c r="E9256" s="241"/>
      <c r="F9256" s="265"/>
      <c r="G9256" s="265"/>
    </row>
    <row r="9257" spans="1:7" s="226" customFormat="1">
      <c r="A9257" s="240"/>
      <c r="B9257" s="265"/>
      <c r="C9257" s="240"/>
      <c r="D9257" s="240"/>
      <c r="E9257" s="241"/>
      <c r="F9257" s="265"/>
      <c r="G9257" s="265"/>
    </row>
    <row r="9258" spans="1:7" s="226" customFormat="1">
      <c r="A9258" s="240"/>
      <c r="B9258" s="265"/>
      <c r="C9258" s="240"/>
      <c r="D9258" s="240"/>
      <c r="E9258" s="241"/>
      <c r="F9258" s="265"/>
      <c r="G9258" s="265"/>
    </row>
    <row r="9259" spans="1:7" s="226" customFormat="1">
      <c r="A9259" s="240"/>
      <c r="B9259" s="265"/>
      <c r="C9259" s="240"/>
      <c r="D9259" s="240"/>
      <c r="E9259" s="241"/>
      <c r="F9259" s="265"/>
      <c r="G9259" s="265"/>
    </row>
    <row r="9260" spans="1:7" s="226" customFormat="1">
      <c r="A9260" s="240"/>
      <c r="B9260" s="265"/>
      <c r="C9260" s="240"/>
      <c r="D9260" s="240"/>
      <c r="E9260" s="241"/>
      <c r="F9260" s="265"/>
      <c r="G9260" s="265"/>
    </row>
    <row r="9261" spans="1:7" s="226" customFormat="1">
      <c r="A9261" s="240"/>
      <c r="B9261" s="265"/>
      <c r="C9261" s="240"/>
      <c r="D9261" s="240"/>
      <c r="E9261" s="241"/>
      <c r="F9261" s="265"/>
      <c r="G9261" s="265"/>
    </row>
    <row r="9262" spans="1:7" s="226" customFormat="1">
      <c r="A9262" s="240"/>
      <c r="B9262" s="265"/>
      <c r="C9262" s="240"/>
      <c r="D9262" s="240"/>
      <c r="E9262" s="241"/>
      <c r="F9262" s="265"/>
      <c r="G9262" s="265"/>
    </row>
    <row r="9263" spans="1:7" s="226" customFormat="1">
      <c r="A9263" s="240"/>
      <c r="B9263" s="265"/>
      <c r="C9263" s="240"/>
      <c r="D9263" s="240"/>
      <c r="E9263" s="241"/>
      <c r="F9263" s="265"/>
      <c r="G9263" s="265"/>
    </row>
    <row r="9264" spans="1:7" s="226" customFormat="1">
      <c r="A9264" s="240"/>
      <c r="B9264" s="265"/>
      <c r="C9264" s="240"/>
      <c r="D9264" s="240"/>
      <c r="E9264" s="241"/>
      <c r="F9264" s="265"/>
      <c r="G9264" s="265"/>
    </row>
    <row r="9265" spans="1:7" s="226" customFormat="1">
      <c r="A9265" s="240"/>
      <c r="B9265" s="265"/>
      <c r="C9265" s="240"/>
      <c r="D9265" s="240"/>
      <c r="E9265" s="241"/>
      <c r="F9265" s="265"/>
      <c r="G9265" s="265"/>
    </row>
    <row r="9266" spans="1:7" s="226" customFormat="1">
      <c r="A9266" s="240"/>
      <c r="B9266" s="265"/>
      <c r="C9266" s="240"/>
      <c r="D9266" s="240"/>
      <c r="E9266" s="241"/>
      <c r="F9266" s="265"/>
      <c r="G9266" s="265"/>
    </row>
    <row r="9267" spans="1:7" s="226" customFormat="1">
      <c r="A9267" s="240"/>
      <c r="B9267" s="265"/>
      <c r="C9267" s="240"/>
      <c r="D9267" s="240"/>
      <c r="E9267" s="241"/>
      <c r="F9267" s="265"/>
      <c r="G9267" s="265"/>
    </row>
    <row r="9268" spans="1:7" s="226" customFormat="1">
      <c r="A9268" s="240"/>
      <c r="B9268" s="265"/>
      <c r="C9268" s="240"/>
      <c r="D9268" s="240"/>
      <c r="E9268" s="241"/>
      <c r="F9268" s="265"/>
      <c r="G9268" s="265"/>
    </row>
    <row r="9269" spans="1:7" s="226" customFormat="1">
      <c r="A9269" s="240"/>
      <c r="B9269" s="265"/>
      <c r="C9269" s="240"/>
      <c r="D9269" s="240"/>
      <c r="E9269" s="241"/>
      <c r="F9269" s="265"/>
      <c r="G9269" s="265"/>
    </row>
    <row r="9270" spans="1:7" s="226" customFormat="1">
      <c r="A9270" s="240"/>
      <c r="B9270" s="265"/>
      <c r="C9270" s="240"/>
      <c r="D9270" s="240"/>
      <c r="E9270" s="241"/>
      <c r="F9270" s="265"/>
      <c r="G9270" s="265"/>
    </row>
    <row r="9271" spans="1:7" s="226" customFormat="1">
      <c r="A9271" s="240"/>
      <c r="B9271" s="265"/>
      <c r="C9271" s="240"/>
      <c r="D9271" s="240"/>
      <c r="E9271" s="241"/>
      <c r="F9271" s="265"/>
      <c r="G9271" s="265"/>
    </row>
    <row r="9272" spans="1:7" s="226" customFormat="1">
      <c r="A9272" s="240"/>
      <c r="B9272" s="265"/>
      <c r="C9272" s="240"/>
      <c r="D9272" s="240"/>
      <c r="E9272" s="241"/>
      <c r="F9272" s="265"/>
      <c r="G9272" s="265"/>
    </row>
    <row r="9273" spans="1:7" s="226" customFormat="1">
      <c r="A9273" s="240"/>
      <c r="B9273" s="265"/>
      <c r="C9273" s="240"/>
      <c r="D9273" s="240"/>
      <c r="E9273" s="241"/>
      <c r="F9273" s="265"/>
      <c r="G9273" s="265"/>
    </row>
    <row r="9274" spans="1:7" s="226" customFormat="1">
      <c r="A9274" s="240"/>
      <c r="B9274" s="265"/>
      <c r="C9274" s="240"/>
      <c r="D9274" s="240"/>
      <c r="E9274" s="241"/>
      <c r="F9274" s="265"/>
      <c r="G9274" s="265"/>
    </row>
    <row r="9275" spans="1:7" s="226" customFormat="1">
      <c r="A9275" s="240"/>
      <c r="B9275" s="265"/>
      <c r="C9275" s="240"/>
      <c r="D9275" s="240"/>
      <c r="E9275" s="241"/>
      <c r="F9275" s="265"/>
      <c r="G9275" s="265"/>
    </row>
    <row r="9276" spans="1:7" s="226" customFormat="1">
      <c r="A9276" s="240"/>
      <c r="B9276" s="265"/>
      <c r="C9276" s="240"/>
      <c r="D9276" s="240"/>
      <c r="E9276" s="241"/>
      <c r="F9276" s="265"/>
      <c r="G9276" s="265"/>
    </row>
    <row r="9277" spans="1:7" s="226" customFormat="1">
      <c r="A9277" s="240"/>
      <c r="B9277" s="265"/>
      <c r="C9277" s="240"/>
      <c r="D9277" s="240"/>
      <c r="E9277" s="241"/>
      <c r="F9277" s="265"/>
      <c r="G9277" s="265"/>
    </row>
    <row r="9278" spans="1:7" s="226" customFormat="1">
      <c r="A9278" s="240"/>
      <c r="B9278" s="265"/>
      <c r="C9278" s="240"/>
      <c r="D9278" s="240"/>
      <c r="E9278" s="241"/>
      <c r="F9278" s="265"/>
      <c r="G9278" s="265"/>
    </row>
    <row r="9279" spans="1:7" s="226" customFormat="1">
      <c r="A9279" s="240"/>
      <c r="B9279" s="265"/>
      <c r="C9279" s="240"/>
      <c r="D9279" s="240"/>
      <c r="E9279" s="241"/>
      <c r="F9279" s="265"/>
      <c r="G9279" s="265"/>
    </row>
    <row r="9280" spans="1:7" s="226" customFormat="1">
      <c r="A9280" s="240"/>
      <c r="B9280" s="265"/>
      <c r="C9280" s="240"/>
      <c r="D9280" s="240"/>
      <c r="E9280" s="241"/>
      <c r="F9280" s="265"/>
      <c r="G9280" s="265"/>
    </row>
    <row r="9281" spans="1:7" s="226" customFormat="1">
      <c r="A9281" s="240"/>
      <c r="B9281" s="265"/>
      <c r="C9281" s="240"/>
      <c r="D9281" s="240"/>
      <c r="E9281" s="241"/>
      <c r="F9281" s="265"/>
      <c r="G9281" s="265"/>
    </row>
    <row r="9282" spans="1:7" s="226" customFormat="1">
      <c r="A9282" s="240"/>
      <c r="B9282" s="265"/>
      <c r="C9282" s="240"/>
      <c r="D9282" s="240"/>
      <c r="E9282" s="241"/>
      <c r="F9282" s="265"/>
      <c r="G9282" s="265"/>
    </row>
    <row r="9283" spans="1:7" s="226" customFormat="1">
      <c r="A9283" s="240"/>
      <c r="B9283" s="265"/>
      <c r="C9283" s="240"/>
      <c r="D9283" s="240"/>
      <c r="E9283" s="241"/>
      <c r="F9283" s="265"/>
      <c r="G9283" s="265"/>
    </row>
    <row r="9284" spans="1:7" s="226" customFormat="1">
      <c r="A9284" s="240"/>
      <c r="B9284" s="265"/>
      <c r="C9284" s="240"/>
      <c r="D9284" s="240"/>
      <c r="E9284" s="241"/>
      <c r="F9284" s="265"/>
      <c r="G9284" s="265"/>
    </row>
    <row r="9285" spans="1:7" s="226" customFormat="1">
      <c r="A9285" s="240"/>
      <c r="B9285" s="265"/>
      <c r="C9285" s="240"/>
      <c r="D9285" s="240"/>
      <c r="E9285" s="241"/>
      <c r="F9285" s="265"/>
      <c r="G9285" s="265"/>
    </row>
    <row r="9286" spans="1:7" s="226" customFormat="1">
      <c r="A9286" s="240"/>
      <c r="B9286" s="265"/>
      <c r="C9286" s="240"/>
      <c r="D9286" s="240"/>
      <c r="E9286" s="241"/>
      <c r="F9286" s="265"/>
      <c r="G9286" s="265"/>
    </row>
    <row r="9287" spans="1:7" s="226" customFormat="1">
      <c r="A9287" s="240"/>
      <c r="B9287" s="265"/>
      <c r="C9287" s="240"/>
      <c r="D9287" s="240"/>
      <c r="E9287" s="241"/>
      <c r="F9287" s="265"/>
      <c r="G9287" s="265"/>
    </row>
    <row r="9288" spans="1:7" s="226" customFormat="1">
      <c r="A9288" s="240"/>
      <c r="B9288" s="265"/>
      <c r="C9288" s="240"/>
      <c r="D9288" s="240"/>
      <c r="E9288" s="241"/>
      <c r="F9288" s="265"/>
      <c r="G9288" s="265"/>
    </row>
    <row r="9289" spans="1:7" s="226" customFormat="1">
      <c r="A9289" s="240"/>
      <c r="B9289" s="265"/>
      <c r="C9289" s="240"/>
      <c r="D9289" s="240"/>
      <c r="E9289" s="241"/>
      <c r="F9289" s="265"/>
      <c r="G9289" s="265"/>
    </row>
    <row r="9290" spans="1:7" s="226" customFormat="1">
      <c r="A9290" s="240"/>
      <c r="B9290" s="265"/>
      <c r="C9290" s="240"/>
      <c r="D9290" s="240"/>
      <c r="E9290" s="241"/>
      <c r="F9290" s="265"/>
      <c r="G9290" s="265"/>
    </row>
    <row r="9291" spans="1:7" s="226" customFormat="1">
      <c r="A9291" s="240"/>
      <c r="B9291" s="265"/>
      <c r="C9291" s="240"/>
      <c r="D9291" s="240"/>
      <c r="E9291" s="241"/>
      <c r="F9291" s="265"/>
      <c r="G9291" s="265"/>
    </row>
    <row r="9292" spans="1:7" s="226" customFormat="1">
      <c r="A9292" s="240"/>
      <c r="B9292" s="265"/>
      <c r="C9292" s="240"/>
      <c r="D9292" s="240"/>
      <c r="E9292" s="241"/>
      <c r="F9292" s="265"/>
      <c r="G9292" s="265"/>
    </row>
    <row r="9293" spans="1:7" s="226" customFormat="1">
      <c r="A9293" s="240"/>
      <c r="B9293" s="265"/>
      <c r="C9293" s="240"/>
      <c r="D9293" s="240"/>
      <c r="E9293" s="241"/>
      <c r="F9293" s="265"/>
      <c r="G9293" s="265"/>
    </row>
    <row r="9294" spans="1:7" s="226" customFormat="1">
      <c r="A9294" s="240"/>
      <c r="B9294" s="265"/>
      <c r="C9294" s="240"/>
      <c r="D9294" s="240"/>
      <c r="E9294" s="241"/>
      <c r="F9294" s="265"/>
      <c r="G9294" s="265"/>
    </row>
    <row r="9295" spans="1:7" s="226" customFormat="1">
      <c r="A9295" s="240"/>
      <c r="B9295" s="265"/>
      <c r="C9295" s="240"/>
      <c r="D9295" s="240"/>
      <c r="E9295" s="241"/>
      <c r="F9295" s="265"/>
      <c r="G9295" s="265"/>
    </row>
    <row r="9296" spans="1:7" s="226" customFormat="1">
      <c r="A9296" s="240"/>
      <c r="B9296" s="265"/>
      <c r="C9296" s="240"/>
      <c r="D9296" s="240"/>
      <c r="E9296" s="241"/>
      <c r="F9296" s="265"/>
      <c r="G9296" s="265"/>
    </row>
    <row r="9297" spans="1:7" s="226" customFormat="1">
      <c r="A9297" s="240"/>
      <c r="B9297" s="265"/>
      <c r="C9297" s="240"/>
      <c r="D9297" s="240"/>
      <c r="E9297" s="241"/>
      <c r="F9297" s="265"/>
      <c r="G9297" s="265"/>
    </row>
    <row r="9298" spans="1:7" s="226" customFormat="1">
      <c r="A9298" s="240"/>
      <c r="B9298" s="265"/>
      <c r="C9298" s="240"/>
      <c r="D9298" s="240"/>
      <c r="E9298" s="241"/>
      <c r="F9298" s="265"/>
      <c r="G9298" s="265"/>
    </row>
    <row r="9299" spans="1:7" s="226" customFormat="1">
      <c r="A9299" s="240"/>
      <c r="B9299" s="265"/>
      <c r="C9299" s="240"/>
      <c r="D9299" s="240"/>
      <c r="E9299" s="241"/>
      <c r="F9299" s="265"/>
      <c r="G9299" s="265"/>
    </row>
    <row r="9300" spans="1:7" s="226" customFormat="1">
      <c r="A9300" s="240"/>
      <c r="B9300" s="265"/>
      <c r="C9300" s="240"/>
      <c r="D9300" s="240"/>
      <c r="E9300" s="241"/>
      <c r="F9300" s="265"/>
      <c r="G9300" s="265"/>
    </row>
    <row r="9301" spans="1:7" s="226" customFormat="1">
      <c r="A9301" s="240"/>
      <c r="B9301" s="265"/>
      <c r="C9301" s="240"/>
      <c r="D9301" s="240"/>
      <c r="E9301" s="241"/>
      <c r="F9301" s="265"/>
      <c r="G9301" s="265"/>
    </row>
    <row r="9302" spans="1:7" s="226" customFormat="1">
      <c r="A9302" s="240"/>
      <c r="B9302" s="265"/>
      <c r="C9302" s="240"/>
      <c r="D9302" s="240"/>
      <c r="E9302" s="241"/>
      <c r="F9302" s="265"/>
      <c r="G9302" s="265"/>
    </row>
    <row r="9303" spans="1:7" s="226" customFormat="1">
      <c r="A9303" s="240"/>
      <c r="B9303" s="265"/>
      <c r="C9303" s="240"/>
      <c r="D9303" s="240"/>
      <c r="E9303" s="241"/>
      <c r="F9303" s="265"/>
      <c r="G9303" s="265"/>
    </row>
    <row r="9304" spans="1:7" s="226" customFormat="1">
      <c r="A9304" s="240"/>
      <c r="B9304" s="265"/>
      <c r="C9304" s="240"/>
      <c r="D9304" s="240"/>
      <c r="E9304" s="241"/>
      <c r="F9304" s="265"/>
      <c r="G9304" s="265"/>
    </row>
    <row r="9305" spans="1:7" s="226" customFormat="1">
      <c r="A9305" s="240"/>
      <c r="B9305" s="265"/>
      <c r="C9305" s="240"/>
      <c r="D9305" s="240"/>
      <c r="E9305" s="241"/>
      <c r="F9305" s="265"/>
      <c r="G9305" s="265"/>
    </row>
    <row r="9306" spans="1:7" s="226" customFormat="1">
      <c r="A9306" s="240"/>
      <c r="B9306" s="265"/>
      <c r="C9306" s="240"/>
      <c r="D9306" s="240"/>
      <c r="E9306" s="241"/>
      <c r="F9306" s="265"/>
      <c r="G9306" s="265"/>
    </row>
    <row r="9307" spans="1:7" s="226" customFormat="1">
      <c r="A9307" s="240"/>
      <c r="B9307" s="265"/>
      <c r="C9307" s="240"/>
      <c r="D9307" s="240"/>
      <c r="E9307" s="241"/>
      <c r="F9307" s="265"/>
      <c r="G9307" s="265"/>
    </row>
    <row r="9308" spans="1:7" s="226" customFormat="1">
      <c r="A9308" s="240"/>
      <c r="B9308" s="265"/>
      <c r="C9308" s="240"/>
      <c r="D9308" s="240"/>
      <c r="E9308" s="241"/>
      <c r="F9308" s="265"/>
      <c r="G9308" s="265"/>
    </row>
    <row r="9309" spans="1:7" s="226" customFormat="1">
      <c r="A9309" s="240"/>
      <c r="B9309" s="265"/>
      <c r="C9309" s="240"/>
      <c r="D9309" s="240"/>
      <c r="E9309" s="241"/>
      <c r="F9309" s="265"/>
      <c r="G9309" s="265"/>
    </row>
    <row r="9310" spans="1:7" s="226" customFormat="1">
      <c r="A9310" s="240"/>
      <c r="B9310" s="265"/>
      <c r="C9310" s="240"/>
      <c r="D9310" s="240"/>
      <c r="E9310" s="241"/>
      <c r="F9310" s="265"/>
      <c r="G9310" s="265"/>
    </row>
    <row r="9311" spans="1:7" s="226" customFormat="1">
      <c r="A9311" s="240"/>
      <c r="B9311" s="265"/>
      <c r="C9311" s="240"/>
      <c r="D9311" s="240"/>
      <c r="E9311" s="241"/>
      <c r="F9311" s="265"/>
      <c r="G9311" s="265"/>
    </row>
    <row r="9312" spans="1:7" s="226" customFormat="1">
      <c r="A9312" s="240"/>
      <c r="B9312" s="265"/>
      <c r="C9312" s="240"/>
      <c r="D9312" s="240"/>
      <c r="E9312" s="241"/>
      <c r="F9312" s="265"/>
      <c r="G9312" s="265"/>
    </row>
    <row r="9313" spans="1:7" s="226" customFormat="1">
      <c r="A9313" s="240"/>
      <c r="B9313" s="265"/>
      <c r="C9313" s="240"/>
      <c r="D9313" s="240"/>
      <c r="E9313" s="241"/>
      <c r="F9313" s="265"/>
      <c r="G9313" s="265"/>
    </row>
    <row r="9314" spans="1:7" s="226" customFormat="1">
      <c r="A9314" s="240"/>
      <c r="B9314" s="265"/>
      <c r="C9314" s="240"/>
      <c r="D9314" s="240"/>
      <c r="E9314" s="241"/>
      <c r="F9314" s="265"/>
      <c r="G9314" s="265"/>
    </row>
    <row r="9315" spans="1:7" s="226" customFormat="1">
      <c r="A9315" s="240"/>
      <c r="B9315" s="265"/>
      <c r="C9315" s="240"/>
      <c r="D9315" s="240"/>
      <c r="E9315" s="241"/>
      <c r="F9315" s="265"/>
      <c r="G9315" s="265"/>
    </row>
    <row r="9316" spans="1:7" s="226" customFormat="1">
      <c r="A9316" s="240"/>
      <c r="B9316" s="265"/>
      <c r="C9316" s="240"/>
      <c r="D9316" s="240"/>
      <c r="E9316" s="241"/>
      <c r="F9316" s="265"/>
      <c r="G9316" s="265"/>
    </row>
    <row r="9317" spans="1:7" s="226" customFormat="1">
      <c r="A9317" s="240"/>
      <c r="B9317" s="265"/>
      <c r="C9317" s="240"/>
      <c r="D9317" s="240"/>
      <c r="E9317" s="241"/>
      <c r="F9317" s="265"/>
      <c r="G9317" s="265"/>
    </row>
    <row r="9318" spans="1:7" s="226" customFormat="1">
      <c r="A9318" s="240"/>
      <c r="B9318" s="265"/>
      <c r="C9318" s="240"/>
      <c r="D9318" s="240"/>
      <c r="E9318" s="241"/>
      <c r="F9318" s="265"/>
      <c r="G9318" s="265"/>
    </row>
    <row r="9319" spans="1:7" s="226" customFormat="1">
      <c r="A9319" s="240"/>
      <c r="B9319" s="265"/>
      <c r="C9319" s="240"/>
      <c r="D9319" s="240"/>
      <c r="E9319" s="241"/>
      <c r="F9319" s="265"/>
      <c r="G9319" s="265"/>
    </row>
    <row r="9320" spans="1:7" s="226" customFormat="1">
      <c r="A9320" s="240"/>
      <c r="B9320" s="265"/>
      <c r="C9320" s="240"/>
      <c r="D9320" s="240"/>
      <c r="E9320" s="241"/>
      <c r="F9320" s="265"/>
      <c r="G9320" s="265"/>
    </row>
    <row r="9321" spans="1:7" s="226" customFormat="1">
      <c r="A9321" s="240"/>
      <c r="B9321" s="265"/>
      <c r="C9321" s="240"/>
      <c r="D9321" s="240"/>
      <c r="E9321" s="241"/>
      <c r="F9321" s="265"/>
      <c r="G9321" s="265"/>
    </row>
    <row r="9322" spans="1:7" s="226" customFormat="1">
      <c r="A9322" s="240"/>
      <c r="B9322" s="265"/>
      <c r="C9322" s="240"/>
      <c r="D9322" s="240"/>
      <c r="E9322" s="241"/>
      <c r="F9322" s="265"/>
      <c r="G9322" s="265"/>
    </row>
    <row r="9323" spans="1:7" s="226" customFormat="1">
      <c r="A9323" s="240"/>
      <c r="B9323" s="265"/>
      <c r="C9323" s="240"/>
      <c r="D9323" s="240"/>
      <c r="E9323" s="241"/>
      <c r="F9323" s="265"/>
      <c r="G9323" s="265"/>
    </row>
    <row r="9324" spans="1:7" s="226" customFormat="1">
      <c r="A9324" s="240"/>
      <c r="B9324" s="265"/>
      <c r="C9324" s="240"/>
      <c r="D9324" s="240"/>
      <c r="E9324" s="241"/>
      <c r="F9324" s="265"/>
      <c r="G9324" s="265"/>
    </row>
    <row r="9325" spans="1:7" s="226" customFormat="1">
      <c r="A9325" s="240"/>
      <c r="B9325" s="265"/>
      <c r="C9325" s="240"/>
      <c r="D9325" s="240"/>
      <c r="E9325" s="241"/>
      <c r="F9325" s="265"/>
      <c r="G9325" s="265"/>
    </row>
    <row r="9326" spans="1:7" s="226" customFormat="1">
      <c r="A9326" s="240"/>
      <c r="B9326" s="265"/>
      <c r="C9326" s="240"/>
      <c r="D9326" s="240"/>
      <c r="E9326" s="241"/>
      <c r="F9326" s="265"/>
      <c r="G9326" s="265"/>
    </row>
    <row r="9327" spans="1:7" s="226" customFormat="1">
      <c r="A9327" s="240"/>
      <c r="B9327" s="265"/>
      <c r="C9327" s="240"/>
      <c r="D9327" s="240"/>
      <c r="E9327" s="241"/>
      <c r="F9327" s="265"/>
      <c r="G9327" s="265"/>
    </row>
    <row r="9328" spans="1:7" s="226" customFormat="1">
      <c r="A9328" s="240"/>
      <c r="B9328" s="265"/>
      <c r="C9328" s="240"/>
      <c r="D9328" s="240"/>
      <c r="E9328" s="241"/>
      <c r="F9328" s="265"/>
      <c r="G9328" s="265"/>
    </row>
    <row r="9329" spans="1:7" s="226" customFormat="1">
      <c r="A9329" s="240"/>
      <c r="B9329" s="265"/>
      <c r="C9329" s="240"/>
      <c r="D9329" s="240"/>
      <c r="E9329" s="241"/>
      <c r="F9329" s="265"/>
      <c r="G9329" s="265"/>
    </row>
    <row r="9330" spans="1:7" s="226" customFormat="1">
      <c r="A9330" s="240"/>
      <c r="B9330" s="265"/>
      <c r="C9330" s="240"/>
      <c r="D9330" s="240"/>
      <c r="E9330" s="241"/>
      <c r="F9330" s="265"/>
      <c r="G9330" s="265"/>
    </row>
    <row r="9331" spans="1:7" s="226" customFormat="1">
      <c r="A9331" s="240"/>
      <c r="B9331" s="265"/>
      <c r="C9331" s="240"/>
      <c r="D9331" s="240"/>
      <c r="E9331" s="241"/>
      <c r="F9331" s="265"/>
      <c r="G9331" s="265"/>
    </row>
    <row r="9332" spans="1:7" s="226" customFormat="1">
      <c r="A9332" s="240"/>
      <c r="B9332" s="265"/>
      <c r="C9332" s="240"/>
      <c r="D9332" s="240"/>
      <c r="E9332" s="241"/>
      <c r="F9332" s="265"/>
      <c r="G9332" s="265"/>
    </row>
    <row r="9333" spans="1:7" s="226" customFormat="1">
      <c r="A9333" s="240"/>
      <c r="B9333" s="265"/>
      <c r="C9333" s="240"/>
      <c r="D9333" s="240"/>
      <c r="E9333" s="241"/>
      <c r="F9333" s="265"/>
      <c r="G9333" s="265"/>
    </row>
    <row r="9334" spans="1:7" s="226" customFormat="1">
      <c r="A9334" s="240"/>
      <c r="B9334" s="265"/>
      <c r="C9334" s="240"/>
      <c r="D9334" s="240"/>
      <c r="E9334" s="241"/>
      <c r="F9334" s="265"/>
      <c r="G9334" s="265"/>
    </row>
    <row r="9335" spans="1:7" s="226" customFormat="1">
      <c r="A9335" s="240"/>
      <c r="B9335" s="265"/>
      <c r="C9335" s="240"/>
      <c r="D9335" s="240"/>
      <c r="E9335" s="241"/>
      <c r="F9335" s="265"/>
      <c r="G9335" s="265"/>
    </row>
    <row r="9336" spans="1:7" s="226" customFormat="1">
      <c r="A9336" s="240"/>
      <c r="B9336" s="265"/>
      <c r="C9336" s="240"/>
      <c r="D9336" s="240"/>
      <c r="E9336" s="241"/>
      <c r="F9336" s="265"/>
      <c r="G9336" s="265"/>
    </row>
    <row r="9337" spans="1:7" s="226" customFormat="1">
      <c r="A9337" s="240"/>
      <c r="B9337" s="265"/>
      <c r="C9337" s="240"/>
      <c r="D9337" s="240"/>
      <c r="E9337" s="241"/>
      <c r="F9337" s="265"/>
      <c r="G9337" s="265"/>
    </row>
    <row r="9338" spans="1:7" s="226" customFormat="1">
      <c r="A9338" s="240"/>
      <c r="B9338" s="265"/>
      <c r="C9338" s="240"/>
      <c r="D9338" s="240"/>
      <c r="E9338" s="241"/>
      <c r="F9338" s="265"/>
      <c r="G9338" s="265"/>
    </row>
    <row r="9339" spans="1:7" s="226" customFormat="1">
      <c r="A9339" s="240"/>
      <c r="B9339" s="265"/>
      <c r="C9339" s="240"/>
      <c r="D9339" s="240"/>
      <c r="E9339" s="241"/>
      <c r="F9339" s="265"/>
      <c r="G9339" s="265"/>
    </row>
    <row r="9340" spans="1:7" s="226" customFormat="1">
      <c r="A9340" s="240"/>
      <c r="B9340" s="265"/>
      <c r="C9340" s="240"/>
      <c r="D9340" s="240"/>
      <c r="E9340" s="241"/>
      <c r="F9340" s="265"/>
      <c r="G9340" s="265"/>
    </row>
    <row r="9341" spans="1:7" s="226" customFormat="1">
      <c r="A9341" s="240"/>
      <c r="B9341" s="265"/>
      <c r="C9341" s="240"/>
      <c r="D9341" s="240"/>
      <c r="E9341" s="241"/>
      <c r="F9341" s="265"/>
      <c r="G9341" s="265"/>
    </row>
    <row r="9342" spans="1:7" s="226" customFormat="1">
      <c r="A9342" s="240"/>
      <c r="B9342" s="265"/>
      <c r="C9342" s="240"/>
      <c r="D9342" s="240"/>
      <c r="E9342" s="241"/>
      <c r="F9342" s="265"/>
      <c r="G9342" s="265"/>
    </row>
    <row r="9343" spans="1:7" s="226" customFormat="1">
      <c r="A9343" s="240"/>
      <c r="B9343" s="265"/>
      <c r="C9343" s="240"/>
      <c r="D9343" s="240"/>
      <c r="E9343" s="241"/>
      <c r="F9343" s="265"/>
      <c r="G9343" s="265"/>
    </row>
    <row r="9344" spans="1:7" s="226" customFormat="1">
      <c r="A9344" s="240"/>
      <c r="B9344" s="265"/>
      <c r="C9344" s="240"/>
      <c r="D9344" s="240"/>
      <c r="E9344" s="241"/>
      <c r="F9344" s="265"/>
      <c r="G9344" s="265"/>
    </row>
    <row r="9345" spans="1:7" s="226" customFormat="1">
      <c r="A9345" s="240"/>
      <c r="B9345" s="265"/>
      <c r="C9345" s="240"/>
      <c r="D9345" s="240"/>
      <c r="E9345" s="241"/>
      <c r="F9345" s="265"/>
      <c r="G9345" s="265"/>
    </row>
    <row r="9346" spans="1:7" s="226" customFormat="1">
      <c r="A9346" s="240"/>
      <c r="B9346" s="265"/>
      <c r="C9346" s="240"/>
      <c r="D9346" s="240"/>
      <c r="E9346" s="241"/>
      <c r="F9346" s="265"/>
      <c r="G9346" s="265"/>
    </row>
    <row r="9347" spans="1:7" s="226" customFormat="1">
      <c r="A9347" s="240"/>
      <c r="B9347" s="265"/>
      <c r="C9347" s="240"/>
      <c r="D9347" s="240"/>
      <c r="E9347" s="241"/>
      <c r="F9347" s="265"/>
      <c r="G9347" s="265"/>
    </row>
    <row r="9348" spans="1:7" s="226" customFormat="1">
      <c r="A9348" s="240"/>
      <c r="B9348" s="265"/>
      <c r="C9348" s="240"/>
      <c r="D9348" s="240"/>
      <c r="E9348" s="241"/>
      <c r="F9348" s="265"/>
      <c r="G9348" s="265"/>
    </row>
    <row r="9349" spans="1:7" s="226" customFormat="1">
      <c r="A9349" s="240"/>
      <c r="B9349" s="265"/>
      <c r="C9349" s="240"/>
      <c r="D9349" s="240"/>
      <c r="E9349" s="241"/>
      <c r="F9349" s="265"/>
      <c r="G9349" s="265"/>
    </row>
    <row r="9350" spans="1:7" s="226" customFormat="1">
      <c r="A9350" s="240"/>
      <c r="B9350" s="265"/>
      <c r="C9350" s="240"/>
      <c r="D9350" s="240"/>
      <c r="E9350" s="241"/>
      <c r="F9350" s="265"/>
      <c r="G9350" s="265"/>
    </row>
    <row r="9351" spans="1:7" s="226" customFormat="1">
      <c r="A9351" s="240"/>
      <c r="B9351" s="265"/>
      <c r="C9351" s="240"/>
      <c r="D9351" s="240"/>
      <c r="E9351" s="241"/>
      <c r="F9351" s="265"/>
      <c r="G9351" s="265"/>
    </row>
    <row r="9352" spans="1:7" s="226" customFormat="1">
      <c r="A9352" s="240"/>
      <c r="B9352" s="265"/>
      <c r="C9352" s="240"/>
      <c r="D9352" s="240"/>
      <c r="E9352" s="241"/>
      <c r="F9352" s="265"/>
      <c r="G9352" s="265"/>
    </row>
    <row r="9353" spans="1:7" s="226" customFormat="1">
      <c r="A9353" s="240"/>
      <c r="B9353" s="265"/>
      <c r="C9353" s="240"/>
      <c r="D9353" s="240"/>
      <c r="E9353" s="241"/>
      <c r="F9353" s="265"/>
      <c r="G9353" s="265"/>
    </row>
    <row r="9354" spans="1:7" s="226" customFormat="1">
      <c r="A9354" s="240"/>
      <c r="B9354" s="265"/>
      <c r="C9354" s="240"/>
      <c r="D9354" s="240"/>
      <c r="E9354" s="241"/>
      <c r="F9354" s="265"/>
      <c r="G9354" s="265"/>
    </row>
    <row r="9355" spans="1:7" s="226" customFormat="1">
      <c r="A9355" s="240"/>
      <c r="B9355" s="265"/>
      <c r="C9355" s="240"/>
      <c r="D9355" s="240"/>
      <c r="E9355" s="241"/>
      <c r="F9355" s="265"/>
      <c r="G9355" s="265"/>
    </row>
    <row r="9356" spans="1:7" s="226" customFormat="1">
      <c r="A9356" s="240"/>
      <c r="B9356" s="265"/>
      <c r="C9356" s="240"/>
      <c r="D9356" s="240"/>
      <c r="E9356" s="241"/>
      <c r="F9356" s="265"/>
      <c r="G9356" s="265"/>
    </row>
    <row r="9357" spans="1:7" s="226" customFormat="1">
      <c r="A9357" s="240"/>
      <c r="B9357" s="265"/>
      <c r="C9357" s="240"/>
      <c r="D9357" s="240"/>
      <c r="E9357" s="241"/>
      <c r="F9357" s="265"/>
      <c r="G9357" s="265"/>
    </row>
    <row r="9358" spans="1:7" s="226" customFormat="1">
      <c r="A9358" s="240"/>
      <c r="B9358" s="265"/>
      <c r="C9358" s="240"/>
      <c r="D9358" s="240"/>
      <c r="E9358" s="241"/>
      <c r="F9358" s="265"/>
      <c r="G9358" s="265"/>
    </row>
    <row r="9359" spans="1:7" s="226" customFormat="1">
      <c r="A9359" s="240"/>
      <c r="B9359" s="265"/>
      <c r="C9359" s="240"/>
      <c r="D9359" s="240"/>
      <c r="E9359" s="241"/>
      <c r="F9359" s="265"/>
      <c r="G9359" s="265"/>
    </row>
    <row r="9360" spans="1:7" s="226" customFormat="1">
      <c r="A9360" s="240"/>
      <c r="B9360" s="265"/>
      <c r="C9360" s="240"/>
      <c r="D9360" s="240"/>
      <c r="E9360" s="241"/>
      <c r="F9360" s="265"/>
      <c r="G9360" s="265"/>
    </row>
    <row r="9361" spans="1:7" s="226" customFormat="1">
      <c r="A9361" s="240"/>
      <c r="B9361" s="265"/>
      <c r="C9361" s="240"/>
      <c r="D9361" s="240"/>
      <c r="E9361" s="241"/>
      <c r="F9361" s="265"/>
      <c r="G9361" s="265"/>
    </row>
    <row r="9362" spans="1:7" s="226" customFormat="1">
      <c r="A9362" s="240"/>
      <c r="B9362" s="265"/>
      <c r="C9362" s="240"/>
      <c r="D9362" s="240"/>
      <c r="E9362" s="241"/>
      <c r="F9362" s="265"/>
      <c r="G9362" s="265"/>
    </row>
    <row r="9363" spans="1:7" s="226" customFormat="1">
      <c r="A9363" s="240"/>
      <c r="B9363" s="265"/>
      <c r="C9363" s="240"/>
      <c r="D9363" s="240"/>
      <c r="E9363" s="241"/>
      <c r="F9363" s="265"/>
      <c r="G9363" s="265"/>
    </row>
    <row r="9364" spans="1:7" s="226" customFormat="1">
      <c r="A9364" s="240"/>
      <c r="B9364" s="265"/>
      <c r="C9364" s="240"/>
      <c r="D9364" s="240"/>
      <c r="E9364" s="241"/>
      <c r="F9364" s="265"/>
      <c r="G9364" s="265"/>
    </row>
    <row r="9365" spans="1:7" s="226" customFormat="1">
      <c r="A9365" s="240"/>
      <c r="B9365" s="265"/>
      <c r="C9365" s="240"/>
      <c r="D9365" s="240"/>
      <c r="E9365" s="241"/>
      <c r="F9365" s="265"/>
      <c r="G9365" s="265"/>
    </row>
    <row r="9366" spans="1:7" s="226" customFormat="1">
      <c r="A9366" s="240"/>
      <c r="B9366" s="265"/>
      <c r="C9366" s="240"/>
      <c r="D9366" s="240"/>
      <c r="E9366" s="241"/>
      <c r="F9366" s="265"/>
      <c r="G9366" s="265"/>
    </row>
    <row r="9367" spans="1:7" s="226" customFormat="1">
      <c r="A9367" s="240"/>
      <c r="B9367" s="265"/>
      <c r="C9367" s="240"/>
      <c r="D9367" s="240"/>
      <c r="E9367" s="241"/>
      <c r="F9367" s="265"/>
      <c r="G9367" s="265"/>
    </row>
    <row r="9368" spans="1:7" s="226" customFormat="1">
      <c r="A9368" s="240"/>
      <c r="B9368" s="265"/>
      <c r="C9368" s="240"/>
      <c r="D9368" s="240"/>
      <c r="E9368" s="241"/>
      <c r="F9368" s="265"/>
      <c r="G9368" s="265"/>
    </row>
    <row r="9369" spans="1:7" s="226" customFormat="1">
      <c r="A9369" s="240"/>
      <c r="B9369" s="265"/>
      <c r="C9369" s="240"/>
      <c r="D9369" s="240"/>
      <c r="E9369" s="241"/>
      <c r="F9369" s="265"/>
      <c r="G9369" s="265"/>
    </row>
    <row r="9370" spans="1:7" s="226" customFormat="1">
      <c r="A9370" s="240"/>
      <c r="B9370" s="265"/>
      <c r="C9370" s="240"/>
      <c r="D9370" s="240"/>
      <c r="E9370" s="241"/>
      <c r="F9370" s="265"/>
      <c r="G9370" s="265"/>
    </row>
    <row r="9371" spans="1:7" s="226" customFormat="1">
      <c r="A9371" s="240"/>
      <c r="B9371" s="265"/>
      <c r="C9371" s="240"/>
      <c r="D9371" s="240"/>
      <c r="E9371" s="241"/>
      <c r="F9371" s="265"/>
      <c r="G9371" s="265"/>
    </row>
    <row r="9372" spans="1:7" s="226" customFormat="1">
      <c r="A9372" s="240"/>
      <c r="B9372" s="265"/>
      <c r="C9372" s="240"/>
      <c r="D9372" s="240"/>
      <c r="E9372" s="241"/>
      <c r="F9372" s="265"/>
      <c r="G9372" s="265"/>
    </row>
    <row r="9373" spans="1:7" s="226" customFormat="1">
      <c r="A9373" s="240"/>
      <c r="B9373" s="265"/>
      <c r="C9373" s="240"/>
      <c r="D9373" s="240"/>
      <c r="E9373" s="241"/>
      <c r="F9373" s="265"/>
      <c r="G9373" s="265"/>
    </row>
    <row r="9374" spans="1:7" s="226" customFormat="1">
      <c r="A9374" s="240"/>
      <c r="B9374" s="265"/>
      <c r="C9374" s="240"/>
      <c r="D9374" s="240"/>
      <c r="E9374" s="241"/>
      <c r="F9374" s="265"/>
      <c r="G9374" s="265"/>
    </row>
    <row r="9375" spans="1:7" s="226" customFormat="1">
      <c r="A9375" s="240"/>
      <c r="B9375" s="265"/>
      <c r="C9375" s="240"/>
      <c r="D9375" s="240"/>
      <c r="E9375" s="241"/>
      <c r="F9375" s="265"/>
      <c r="G9375" s="265"/>
    </row>
    <row r="9376" spans="1:7" s="226" customFormat="1">
      <c r="A9376" s="240"/>
      <c r="B9376" s="265"/>
      <c r="C9376" s="240"/>
      <c r="D9376" s="240"/>
      <c r="E9376" s="241"/>
      <c r="F9376" s="265"/>
      <c r="G9376" s="265"/>
    </row>
    <row r="9377" spans="1:7" s="226" customFormat="1">
      <c r="A9377" s="240"/>
      <c r="B9377" s="265"/>
      <c r="C9377" s="240"/>
      <c r="D9377" s="240"/>
      <c r="E9377" s="241"/>
      <c r="F9377" s="265"/>
      <c r="G9377" s="265"/>
    </row>
    <row r="9378" spans="1:7" s="226" customFormat="1">
      <c r="A9378" s="240"/>
      <c r="B9378" s="265"/>
      <c r="C9378" s="240"/>
      <c r="D9378" s="240"/>
      <c r="E9378" s="241"/>
      <c r="F9378" s="265"/>
      <c r="G9378" s="265"/>
    </row>
    <row r="9379" spans="1:7" s="226" customFormat="1">
      <c r="A9379" s="240"/>
      <c r="B9379" s="265"/>
      <c r="C9379" s="240"/>
      <c r="D9379" s="240"/>
      <c r="E9379" s="241"/>
      <c r="F9379" s="265"/>
      <c r="G9379" s="265"/>
    </row>
    <row r="9380" spans="1:7" s="226" customFormat="1">
      <c r="A9380" s="240"/>
      <c r="B9380" s="265"/>
      <c r="C9380" s="240"/>
      <c r="D9380" s="240"/>
      <c r="E9380" s="241"/>
      <c r="F9380" s="265"/>
      <c r="G9380" s="265"/>
    </row>
    <row r="9381" spans="1:7" s="226" customFormat="1">
      <c r="A9381" s="240"/>
      <c r="B9381" s="265"/>
      <c r="C9381" s="240"/>
      <c r="D9381" s="240"/>
      <c r="E9381" s="241"/>
      <c r="F9381" s="265"/>
      <c r="G9381" s="265"/>
    </row>
    <row r="9382" spans="1:7" s="226" customFormat="1">
      <c r="A9382" s="240"/>
      <c r="B9382" s="265"/>
      <c r="C9382" s="240"/>
      <c r="D9382" s="240"/>
      <c r="E9382" s="241"/>
      <c r="F9382" s="265"/>
      <c r="G9382" s="265"/>
    </row>
    <row r="9383" spans="1:7" s="226" customFormat="1">
      <c r="A9383" s="240"/>
      <c r="B9383" s="265"/>
      <c r="C9383" s="240"/>
      <c r="D9383" s="240"/>
      <c r="E9383" s="241"/>
      <c r="F9383" s="265"/>
      <c r="G9383" s="265"/>
    </row>
    <row r="9384" spans="1:7" s="226" customFormat="1">
      <c r="A9384" s="240"/>
      <c r="B9384" s="265"/>
      <c r="C9384" s="240"/>
      <c r="D9384" s="240"/>
      <c r="E9384" s="241"/>
      <c r="F9384" s="265"/>
      <c r="G9384" s="265"/>
    </row>
    <row r="9385" spans="1:7" s="226" customFormat="1">
      <c r="A9385" s="240"/>
      <c r="B9385" s="265"/>
      <c r="C9385" s="240"/>
      <c r="D9385" s="240"/>
      <c r="E9385" s="241"/>
      <c r="F9385" s="265"/>
      <c r="G9385" s="265"/>
    </row>
    <row r="9386" spans="1:7" s="226" customFormat="1">
      <c r="A9386" s="240"/>
      <c r="B9386" s="265"/>
      <c r="C9386" s="240"/>
      <c r="D9386" s="240"/>
      <c r="E9386" s="241"/>
      <c r="F9386" s="265"/>
      <c r="G9386" s="265"/>
    </row>
    <row r="9387" spans="1:7" s="226" customFormat="1">
      <c r="A9387" s="240"/>
      <c r="B9387" s="265"/>
      <c r="C9387" s="240"/>
      <c r="D9387" s="240"/>
      <c r="E9387" s="241"/>
      <c r="F9387" s="265"/>
      <c r="G9387" s="265"/>
    </row>
    <row r="9388" spans="1:7" s="226" customFormat="1">
      <c r="A9388" s="240"/>
      <c r="B9388" s="265"/>
      <c r="C9388" s="240"/>
      <c r="D9388" s="240"/>
      <c r="E9388" s="241"/>
      <c r="F9388" s="265"/>
      <c r="G9388" s="265"/>
    </row>
    <row r="9389" spans="1:7" s="226" customFormat="1">
      <c r="A9389" s="240"/>
      <c r="B9389" s="265"/>
      <c r="C9389" s="240"/>
      <c r="D9389" s="240"/>
      <c r="E9389" s="241"/>
      <c r="F9389" s="265"/>
      <c r="G9389" s="265"/>
    </row>
    <row r="9390" spans="1:7" s="226" customFormat="1">
      <c r="A9390" s="240"/>
      <c r="B9390" s="265"/>
      <c r="C9390" s="240"/>
      <c r="D9390" s="240"/>
      <c r="E9390" s="241"/>
      <c r="F9390" s="265"/>
      <c r="G9390" s="265"/>
    </row>
    <row r="9391" spans="1:7" s="226" customFormat="1">
      <c r="A9391" s="240"/>
      <c r="B9391" s="265"/>
      <c r="C9391" s="240"/>
      <c r="D9391" s="240"/>
      <c r="E9391" s="241"/>
      <c r="F9391" s="265"/>
      <c r="G9391" s="265"/>
    </row>
    <row r="9392" spans="1:7" s="226" customFormat="1">
      <c r="A9392" s="240"/>
      <c r="B9392" s="265"/>
      <c r="C9392" s="240"/>
      <c r="D9392" s="240"/>
      <c r="E9392" s="241"/>
      <c r="F9392" s="265"/>
      <c r="G9392" s="265"/>
    </row>
    <row r="9393" spans="1:7" s="226" customFormat="1">
      <c r="A9393" s="240"/>
      <c r="B9393" s="265"/>
      <c r="C9393" s="240"/>
      <c r="D9393" s="240"/>
      <c r="E9393" s="241"/>
      <c r="F9393" s="265"/>
      <c r="G9393" s="265"/>
    </row>
    <row r="9394" spans="1:7" s="226" customFormat="1">
      <c r="A9394" s="240"/>
      <c r="B9394" s="265"/>
      <c r="C9394" s="240"/>
      <c r="D9394" s="240"/>
      <c r="E9394" s="241"/>
      <c r="F9394" s="265"/>
      <c r="G9394" s="265"/>
    </row>
    <row r="9395" spans="1:7" s="226" customFormat="1">
      <c r="A9395" s="240"/>
      <c r="B9395" s="265"/>
      <c r="C9395" s="240"/>
      <c r="D9395" s="240"/>
      <c r="E9395" s="241"/>
      <c r="F9395" s="265"/>
      <c r="G9395" s="265"/>
    </row>
    <row r="9396" spans="1:7" s="226" customFormat="1">
      <c r="A9396" s="240"/>
      <c r="B9396" s="265"/>
      <c r="C9396" s="240"/>
      <c r="D9396" s="240"/>
      <c r="E9396" s="241"/>
      <c r="F9396" s="265"/>
      <c r="G9396" s="265"/>
    </row>
    <row r="9397" spans="1:7" s="226" customFormat="1">
      <c r="A9397" s="240"/>
      <c r="B9397" s="265"/>
      <c r="C9397" s="240"/>
      <c r="D9397" s="240"/>
      <c r="E9397" s="241"/>
      <c r="F9397" s="265"/>
      <c r="G9397" s="265"/>
    </row>
    <row r="9398" spans="1:7" s="226" customFormat="1">
      <c r="A9398" s="240"/>
      <c r="B9398" s="265"/>
      <c r="C9398" s="240"/>
      <c r="D9398" s="240"/>
      <c r="E9398" s="241"/>
      <c r="F9398" s="265"/>
      <c r="G9398" s="265"/>
    </row>
    <row r="9399" spans="1:7" s="226" customFormat="1">
      <c r="A9399" s="240"/>
      <c r="B9399" s="265"/>
      <c r="C9399" s="240"/>
      <c r="D9399" s="240"/>
      <c r="E9399" s="241"/>
      <c r="F9399" s="265"/>
      <c r="G9399" s="265"/>
    </row>
    <row r="9400" spans="1:7" s="226" customFormat="1">
      <c r="A9400" s="240"/>
      <c r="B9400" s="265"/>
      <c r="C9400" s="240"/>
      <c r="D9400" s="240"/>
      <c r="E9400" s="241"/>
      <c r="F9400" s="265"/>
      <c r="G9400" s="265"/>
    </row>
    <row r="9401" spans="1:7" s="226" customFormat="1">
      <c r="A9401" s="240"/>
      <c r="B9401" s="265"/>
      <c r="C9401" s="240"/>
      <c r="D9401" s="240"/>
      <c r="E9401" s="241"/>
      <c r="F9401" s="265"/>
      <c r="G9401" s="265"/>
    </row>
    <row r="9402" spans="1:7" s="226" customFormat="1">
      <c r="A9402" s="240"/>
      <c r="B9402" s="265"/>
      <c r="C9402" s="240"/>
      <c r="D9402" s="240"/>
      <c r="E9402" s="241"/>
      <c r="F9402" s="265"/>
      <c r="G9402" s="265"/>
    </row>
    <row r="9403" spans="1:7" s="226" customFormat="1">
      <c r="A9403" s="240"/>
      <c r="B9403" s="265"/>
      <c r="C9403" s="240"/>
      <c r="D9403" s="240"/>
      <c r="E9403" s="241"/>
      <c r="F9403" s="265"/>
      <c r="G9403" s="265"/>
    </row>
    <row r="9404" spans="1:7" s="226" customFormat="1">
      <c r="A9404" s="240"/>
      <c r="B9404" s="265"/>
      <c r="C9404" s="240"/>
      <c r="D9404" s="240"/>
      <c r="E9404" s="241"/>
      <c r="F9404" s="265"/>
      <c r="G9404" s="265"/>
    </row>
    <row r="9405" spans="1:7" s="226" customFormat="1">
      <c r="A9405" s="240"/>
      <c r="B9405" s="265"/>
      <c r="C9405" s="240"/>
      <c r="D9405" s="240"/>
      <c r="E9405" s="241"/>
      <c r="F9405" s="265"/>
      <c r="G9405" s="265"/>
    </row>
    <row r="9406" spans="1:7" s="226" customFormat="1">
      <c r="A9406" s="240"/>
      <c r="B9406" s="265"/>
      <c r="C9406" s="240"/>
      <c r="D9406" s="240"/>
      <c r="E9406" s="241"/>
      <c r="F9406" s="265"/>
      <c r="G9406" s="265"/>
    </row>
    <row r="9407" spans="1:7" s="226" customFormat="1">
      <c r="A9407" s="240"/>
      <c r="B9407" s="265"/>
      <c r="C9407" s="240"/>
      <c r="D9407" s="240"/>
      <c r="E9407" s="241"/>
      <c r="F9407" s="265"/>
      <c r="G9407" s="265"/>
    </row>
    <row r="9408" spans="1:7" s="226" customFormat="1">
      <c r="A9408" s="240"/>
      <c r="B9408" s="265"/>
      <c r="C9408" s="240"/>
      <c r="D9408" s="240"/>
      <c r="E9408" s="241"/>
      <c r="F9408" s="265"/>
      <c r="G9408" s="265"/>
    </row>
    <row r="9409" spans="1:7" s="226" customFormat="1">
      <c r="A9409" s="240"/>
      <c r="B9409" s="265"/>
      <c r="C9409" s="240"/>
      <c r="D9409" s="240"/>
      <c r="E9409" s="241"/>
      <c r="F9409" s="265"/>
      <c r="G9409" s="265"/>
    </row>
    <row r="9410" spans="1:7" s="226" customFormat="1">
      <c r="A9410" s="240"/>
      <c r="B9410" s="265"/>
      <c r="C9410" s="240"/>
      <c r="D9410" s="240"/>
      <c r="E9410" s="241"/>
      <c r="F9410" s="265"/>
      <c r="G9410" s="265"/>
    </row>
    <row r="9411" spans="1:7" s="226" customFormat="1">
      <c r="A9411" s="240"/>
      <c r="B9411" s="265"/>
      <c r="C9411" s="240"/>
      <c r="D9411" s="240"/>
      <c r="E9411" s="241"/>
      <c r="F9411" s="265"/>
      <c r="G9411" s="265"/>
    </row>
    <row r="9412" spans="1:7" s="226" customFormat="1">
      <c r="A9412" s="240"/>
      <c r="B9412" s="265"/>
      <c r="C9412" s="240"/>
      <c r="D9412" s="240"/>
      <c r="E9412" s="241"/>
      <c r="F9412" s="265"/>
      <c r="G9412" s="265"/>
    </row>
    <row r="9413" spans="1:7" s="226" customFormat="1">
      <c r="A9413" s="240"/>
      <c r="B9413" s="265"/>
      <c r="C9413" s="240"/>
      <c r="D9413" s="240"/>
      <c r="E9413" s="241"/>
      <c r="F9413" s="265"/>
      <c r="G9413" s="265"/>
    </row>
    <row r="9414" spans="1:7" s="226" customFormat="1">
      <c r="A9414" s="240"/>
      <c r="B9414" s="265"/>
      <c r="C9414" s="240"/>
      <c r="D9414" s="240"/>
      <c r="E9414" s="241"/>
      <c r="F9414" s="265"/>
      <c r="G9414" s="265"/>
    </row>
    <row r="9415" spans="1:7" s="226" customFormat="1">
      <c r="A9415" s="240"/>
      <c r="B9415" s="265"/>
      <c r="C9415" s="240"/>
      <c r="D9415" s="240"/>
      <c r="E9415" s="241"/>
      <c r="F9415" s="265"/>
      <c r="G9415" s="265"/>
    </row>
    <row r="9416" spans="1:7" s="226" customFormat="1">
      <c r="A9416" s="240"/>
      <c r="B9416" s="265"/>
      <c r="C9416" s="240"/>
      <c r="D9416" s="240"/>
      <c r="E9416" s="241"/>
      <c r="F9416" s="265"/>
      <c r="G9416" s="265"/>
    </row>
    <row r="9417" spans="1:7" s="226" customFormat="1">
      <c r="A9417" s="240"/>
      <c r="B9417" s="265"/>
      <c r="C9417" s="240"/>
      <c r="D9417" s="240"/>
      <c r="E9417" s="241"/>
      <c r="F9417" s="265"/>
      <c r="G9417" s="265"/>
    </row>
    <row r="9418" spans="1:7" s="226" customFormat="1">
      <c r="A9418" s="240"/>
      <c r="B9418" s="265"/>
      <c r="C9418" s="240"/>
      <c r="D9418" s="240"/>
      <c r="E9418" s="241"/>
      <c r="F9418" s="265"/>
      <c r="G9418" s="265"/>
    </row>
    <row r="9419" spans="1:7" s="226" customFormat="1">
      <c r="A9419" s="240"/>
      <c r="B9419" s="265"/>
      <c r="C9419" s="240"/>
      <c r="D9419" s="240"/>
      <c r="E9419" s="241"/>
      <c r="F9419" s="265"/>
      <c r="G9419" s="265"/>
    </row>
    <row r="9420" spans="1:7" s="226" customFormat="1">
      <c r="A9420" s="240"/>
      <c r="B9420" s="265"/>
      <c r="C9420" s="240"/>
      <c r="D9420" s="240"/>
      <c r="E9420" s="241"/>
      <c r="F9420" s="265"/>
      <c r="G9420" s="265"/>
    </row>
    <row r="9421" spans="1:7" s="226" customFormat="1">
      <c r="A9421" s="240"/>
      <c r="B9421" s="265"/>
      <c r="C9421" s="240"/>
      <c r="D9421" s="240"/>
      <c r="E9421" s="241"/>
      <c r="F9421" s="265"/>
      <c r="G9421" s="265"/>
    </row>
    <row r="9422" spans="1:7" s="226" customFormat="1">
      <c r="A9422" s="240"/>
      <c r="B9422" s="265"/>
      <c r="C9422" s="240"/>
      <c r="D9422" s="240"/>
      <c r="E9422" s="241"/>
      <c r="F9422" s="265"/>
      <c r="G9422" s="265"/>
    </row>
    <row r="9423" spans="1:7" s="226" customFormat="1">
      <c r="A9423" s="240"/>
      <c r="B9423" s="265"/>
      <c r="C9423" s="240"/>
      <c r="D9423" s="240"/>
      <c r="E9423" s="241"/>
      <c r="F9423" s="265"/>
      <c r="G9423" s="265"/>
    </row>
    <row r="9424" spans="1:7" s="226" customFormat="1">
      <c r="A9424" s="240"/>
      <c r="B9424" s="265"/>
      <c r="C9424" s="240"/>
      <c r="D9424" s="240"/>
      <c r="E9424" s="241"/>
      <c r="F9424" s="265"/>
      <c r="G9424" s="265"/>
    </row>
    <row r="9425" spans="1:7" s="226" customFormat="1">
      <c r="A9425" s="240"/>
      <c r="B9425" s="265"/>
      <c r="C9425" s="240"/>
      <c r="D9425" s="240"/>
      <c r="E9425" s="241"/>
      <c r="F9425" s="265"/>
      <c r="G9425" s="265"/>
    </row>
    <row r="9426" spans="1:7" s="226" customFormat="1">
      <c r="A9426" s="240"/>
      <c r="B9426" s="265"/>
      <c r="C9426" s="240"/>
      <c r="D9426" s="240"/>
      <c r="E9426" s="241"/>
      <c r="F9426" s="265"/>
      <c r="G9426" s="265"/>
    </row>
    <row r="9427" spans="1:7" s="226" customFormat="1">
      <c r="A9427" s="240"/>
      <c r="B9427" s="265"/>
      <c r="C9427" s="240"/>
      <c r="D9427" s="240"/>
      <c r="E9427" s="241"/>
      <c r="F9427" s="265"/>
      <c r="G9427" s="265"/>
    </row>
    <row r="9428" spans="1:7" s="226" customFormat="1">
      <c r="A9428" s="240"/>
      <c r="B9428" s="265"/>
      <c r="C9428" s="240"/>
      <c r="D9428" s="240"/>
      <c r="E9428" s="241"/>
      <c r="F9428" s="265"/>
      <c r="G9428" s="265"/>
    </row>
    <row r="9429" spans="1:7" s="226" customFormat="1">
      <c r="A9429" s="240"/>
      <c r="B9429" s="265"/>
      <c r="C9429" s="240"/>
      <c r="D9429" s="240"/>
      <c r="E9429" s="241"/>
      <c r="F9429" s="265"/>
      <c r="G9429" s="265"/>
    </row>
    <row r="9430" spans="1:7" s="226" customFormat="1">
      <c r="A9430" s="240"/>
      <c r="B9430" s="265"/>
      <c r="C9430" s="240"/>
      <c r="D9430" s="240"/>
      <c r="E9430" s="241"/>
      <c r="F9430" s="265"/>
      <c r="G9430" s="265"/>
    </row>
    <row r="9431" spans="1:7" s="226" customFormat="1">
      <c r="A9431" s="240"/>
      <c r="B9431" s="265"/>
      <c r="C9431" s="240"/>
      <c r="D9431" s="240"/>
      <c r="E9431" s="241"/>
      <c r="F9431" s="265"/>
      <c r="G9431" s="265"/>
    </row>
    <row r="9432" spans="1:7" s="226" customFormat="1">
      <c r="A9432" s="240"/>
      <c r="B9432" s="265"/>
      <c r="C9432" s="240"/>
      <c r="D9432" s="240"/>
      <c r="E9432" s="241"/>
      <c r="F9432" s="265"/>
      <c r="G9432" s="265"/>
    </row>
    <row r="9433" spans="1:7" s="226" customFormat="1">
      <c r="A9433" s="240"/>
      <c r="B9433" s="265"/>
      <c r="C9433" s="240"/>
      <c r="D9433" s="240"/>
      <c r="E9433" s="241"/>
      <c r="F9433" s="265"/>
      <c r="G9433" s="265"/>
    </row>
    <row r="9434" spans="1:7" s="226" customFormat="1">
      <c r="A9434" s="240"/>
      <c r="B9434" s="265"/>
      <c r="C9434" s="240"/>
      <c r="D9434" s="240"/>
      <c r="E9434" s="241"/>
      <c r="F9434" s="265"/>
      <c r="G9434" s="265"/>
    </row>
    <row r="9435" spans="1:7" s="226" customFormat="1">
      <c r="A9435" s="240"/>
      <c r="B9435" s="265"/>
      <c r="C9435" s="240"/>
      <c r="D9435" s="240"/>
      <c r="E9435" s="241"/>
      <c r="F9435" s="265"/>
      <c r="G9435" s="265"/>
    </row>
    <row r="9436" spans="1:7" s="226" customFormat="1">
      <c r="A9436" s="240"/>
      <c r="B9436" s="265"/>
      <c r="C9436" s="240"/>
      <c r="D9436" s="240"/>
      <c r="E9436" s="241"/>
      <c r="F9436" s="265"/>
      <c r="G9436" s="265"/>
    </row>
    <row r="9437" spans="1:7" s="226" customFormat="1">
      <c r="A9437" s="240"/>
      <c r="B9437" s="265"/>
      <c r="C9437" s="240"/>
      <c r="D9437" s="240"/>
      <c r="E9437" s="241"/>
      <c r="F9437" s="265"/>
      <c r="G9437" s="265"/>
    </row>
    <row r="9438" spans="1:7" s="226" customFormat="1">
      <c r="A9438" s="240"/>
      <c r="B9438" s="265"/>
      <c r="C9438" s="240"/>
      <c r="D9438" s="240"/>
      <c r="E9438" s="241"/>
      <c r="F9438" s="265"/>
      <c r="G9438" s="265"/>
    </row>
    <row r="9439" spans="1:7" s="226" customFormat="1">
      <c r="A9439" s="240"/>
      <c r="B9439" s="265"/>
      <c r="C9439" s="240"/>
      <c r="D9439" s="240"/>
      <c r="E9439" s="241"/>
      <c r="F9439" s="265"/>
      <c r="G9439" s="265"/>
    </row>
    <row r="9440" spans="1:7" s="226" customFormat="1">
      <c r="A9440" s="240"/>
      <c r="B9440" s="265"/>
      <c r="C9440" s="240"/>
      <c r="D9440" s="240"/>
      <c r="E9440" s="241"/>
      <c r="F9440" s="265"/>
      <c r="G9440" s="265"/>
    </row>
    <row r="9441" spans="1:7" s="226" customFormat="1">
      <c r="A9441" s="240"/>
      <c r="B9441" s="265"/>
      <c r="C9441" s="240"/>
      <c r="D9441" s="240"/>
      <c r="E9441" s="241"/>
      <c r="F9441" s="265"/>
      <c r="G9441" s="265"/>
    </row>
    <row r="9442" spans="1:7" s="226" customFormat="1">
      <c r="A9442" s="240"/>
      <c r="B9442" s="265"/>
      <c r="C9442" s="240"/>
      <c r="D9442" s="240"/>
      <c r="E9442" s="241"/>
      <c r="F9442" s="265"/>
      <c r="G9442" s="265"/>
    </row>
    <row r="9443" spans="1:7" s="226" customFormat="1">
      <c r="A9443" s="240"/>
      <c r="B9443" s="265"/>
      <c r="C9443" s="240"/>
      <c r="D9443" s="240"/>
      <c r="E9443" s="241"/>
      <c r="F9443" s="265"/>
      <c r="G9443" s="265"/>
    </row>
    <row r="9444" spans="1:7" s="226" customFormat="1">
      <c r="A9444" s="240"/>
      <c r="B9444" s="265"/>
      <c r="C9444" s="240"/>
      <c r="D9444" s="240"/>
      <c r="E9444" s="241"/>
      <c r="F9444" s="265"/>
      <c r="G9444" s="265"/>
    </row>
    <row r="9445" spans="1:7" s="226" customFormat="1">
      <c r="A9445" s="240"/>
      <c r="B9445" s="265"/>
      <c r="C9445" s="240"/>
      <c r="D9445" s="240"/>
      <c r="E9445" s="241"/>
      <c r="F9445" s="265"/>
      <c r="G9445" s="265"/>
    </row>
    <row r="9446" spans="1:7" s="226" customFormat="1">
      <c r="A9446" s="240"/>
      <c r="B9446" s="265"/>
      <c r="C9446" s="240"/>
      <c r="D9446" s="240"/>
      <c r="E9446" s="241"/>
      <c r="F9446" s="265"/>
      <c r="G9446" s="265"/>
    </row>
    <row r="9447" spans="1:7" s="226" customFormat="1">
      <c r="A9447" s="240"/>
      <c r="B9447" s="265"/>
      <c r="C9447" s="240"/>
      <c r="D9447" s="240"/>
      <c r="E9447" s="241"/>
      <c r="F9447" s="265"/>
      <c r="G9447" s="265"/>
    </row>
    <row r="9448" spans="1:7" s="226" customFormat="1">
      <c r="A9448" s="240"/>
      <c r="B9448" s="265"/>
      <c r="C9448" s="240"/>
      <c r="D9448" s="240"/>
      <c r="E9448" s="241"/>
      <c r="F9448" s="265"/>
      <c r="G9448" s="265"/>
    </row>
    <row r="9449" spans="1:7" s="226" customFormat="1">
      <c r="A9449" s="240"/>
      <c r="B9449" s="265"/>
      <c r="C9449" s="240"/>
      <c r="D9449" s="240"/>
      <c r="E9449" s="241"/>
      <c r="F9449" s="265"/>
      <c r="G9449" s="265"/>
    </row>
    <row r="9450" spans="1:7" s="226" customFormat="1">
      <c r="A9450" s="240"/>
      <c r="B9450" s="265"/>
      <c r="C9450" s="240"/>
      <c r="D9450" s="240"/>
      <c r="E9450" s="241"/>
      <c r="F9450" s="265"/>
      <c r="G9450" s="265"/>
    </row>
    <row r="9451" spans="1:7" s="226" customFormat="1">
      <c r="A9451" s="240"/>
      <c r="B9451" s="265"/>
      <c r="C9451" s="240"/>
      <c r="D9451" s="240"/>
      <c r="E9451" s="241"/>
      <c r="F9451" s="265"/>
      <c r="G9451" s="265"/>
    </row>
    <row r="9452" spans="1:7" s="226" customFormat="1">
      <c r="A9452" s="240"/>
      <c r="B9452" s="265"/>
      <c r="C9452" s="240"/>
      <c r="D9452" s="240"/>
      <c r="E9452" s="241"/>
      <c r="F9452" s="265"/>
      <c r="G9452" s="265"/>
    </row>
    <row r="9453" spans="1:7" s="226" customFormat="1">
      <c r="A9453" s="240"/>
      <c r="B9453" s="265"/>
      <c r="C9453" s="240"/>
      <c r="D9453" s="240"/>
      <c r="E9453" s="241"/>
      <c r="F9453" s="265"/>
      <c r="G9453" s="265"/>
    </row>
    <row r="9454" spans="1:7" s="226" customFormat="1">
      <c r="A9454" s="240"/>
      <c r="B9454" s="265"/>
      <c r="C9454" s="240"/>
      <c r="D9454" s="240"/>
      <c r="E9454" s="241"/>
      <c r="F9454" s="265"/>
      <c r="G9454" s="265"/>
    </row>
    <row r="9455" spans="1:7" s="226" customFormat="1">
      <c r="A9455" s="240"/>
      <c r="B9455" s="265"/>
      <c r="C9455" s="240"/>
      <c r="D9455" s="240"/>
      <c r="E9455" s="241"/>
      <c r="F9455" s="265"/>
      <c r="G9455" s="265"/>
    </row>
    <row r="9456" spans="1:7" s="226" customFormat="1">
      <c r="A9456" s="240"/>
      <c r="B9456" s="265"/>
      <c r="C9456" s="240"/>
      <c r="D9456" s="240"/>
      <c r="E9456" s="241"/>
      <c r="F9456" s="265"/>
      <c r="G9456" s="265"/>
    </row>
    <row r="9457" spans="1:7" s="226" customFormat="1">
      <c r="A9457" s="240"/>
      <c r="B9457" s="265"/>
      <c r="C9457" s="240"/>
      <c r="D9457" s="240"/>
      <c r="E9457" s="241"/>
      <c r="F9457" s="265"/>
      <c r="G9457" s="265"/>
    </row>
    <row r="9458" spans="1:7" s="226" customFormat="1">
      <c r="A9458" s="240"/>
      <c r="B9458" s="265"/>
      <c r="C9458" s="240"/>
      <c r="D9458" s="240"/>
      <c r="E9458" s="241"/>
      <c r="F9458" s="265"/>
      <c r="G9458" s="265"/>
    </row>
    <row r="9459" spans="1:7" s="226" customFormat="1">
      <c r="A9459" s="240"/>
      <c r="B9459" s="265"/>
      <c r="C9459" s="240"/>
      <c r="D9459" s="240"/>
      <c r="E9459" s="241"/>
      <c r="F9459" s="265"/>
      <c r="G9459" s="265"/>
    </row>
    <row r="9460" spans="1:7" s="226" customFormat="1">
      <c r="A9460" s="240"/>
      <c r="B9460" s="265"/>
      <c r="C9460" s="240"/>
      <c r="D9460" s="240"/>
      <c r="E9460" s="241"/>
      <c r="F9460" s="265"/>
      <c r="G9460" s="265"/>
    </row>
    <row r="9461" spans="1:7" s="226" customFormat="1">
      <c r="A9461" s="240"/>
      <c r="B9461" s="265"/>
      <c r="C9461" s="240"/>
      <c r="D9461" s="240"/>
      <c r="E9461" s="241"/>
      <c r="F9461" s="265"/>
      <c r="G9461" s="265"/>
    </row>
    <row r="9462" spans="1:7" s="226" customFormat="1">
      <c r="A9462" s="240"/>
      <c r="B9462" s="265"/>
      <c r="C9462" s="240"/>
      <c r="D9462" s="240"/>
      <c r="E9462" s="241"/>
      <c r="F9462" s="265"/>
      <c r="G9462" s="265"/>
    </row>
    <row r="9463" spans="1:7" s="226" customFormat="1">
      <c r="A9463" s="240"/>
      <c r="B9463" s="265"/>
      <c r="C9463" s="240"/>
      <c r="D9463" s="240"/>
      <c r="E9463" s="241"/>
      <c r="F9463" s="265"/>
      <c r="G9463" s="265"/>
    </row>
    <row r="9464" spans="1:7" s="226" customFormat="1">
      <c r="A9464" s="240"/>
      <c r="B9464" s="265"/>
      <c r="C9464" s="240"/>
      <c r="D9464" s="240"/>
      <c r="E9464" s="241"/>
      <c r="F9464" s="265"/>
      <c r="G9464" s="265"/>
    </row>
    <row r="9465" spans="1:7" s="226" customFormat="1">
      <c r="A9465" s="240"/>
      <c r="B9465" s="265"/>
      <c r="C9465" s="240"/>
      <c r="D9465" s="240"/>
      <c r="E9465" s="241"/>
      <c r="F9465" s="265"/>
      <c r="G9465" s="265"/>
    </row>
    <row r="9466" spans="1:7" s="226" customFormat="1">
      <c r="A9466" s="240"/>
      <c r="B9466" s="265"/>
      <c r="C9466" s="240"/>
      <c r="D9466" s="240"/>
      <c r="E9466" s="241"/>
      <c r="F9466" s="265"/>
      <c r="G9466" s="265"/>
    </row>
    <row r="9467" spans="1:7" s="226" customFormat="1">
      <c r="A9467" s="240"/>
      <c r="B9467" s="265"/>
      <c r="C9467" s="240"/>
      <c r="D9467" s="240"/>
      <c r="E9467" s="241"/>
      <c r="F9467" s="265"/>
      <c r="G9467" s="265"/>
    </row>
    <row r="9468" spans="1:7" s="226" customFormat="1">
      <c r="A9468" s="240"/>
      <c r="B9468" s="265"/>
      <c r="C9468" s="240"/>
      <c r="D9468" s="240"/>
      <c r="E9468" s="241"/>
      <c r="F9468" s="265"/>
      <c r="G9468" s="265"/>
    </row>
    <row r="9469" spans="1:7" s="226" customFormat="1">
      <c r="A9469" s="240"/>
      <c r="B9469" s="265"/>
      <c r="C9469" s="240"/>
      <c r="D9469" s="240"/>
      <c r="E9469" s="241"/>
      <c r="F9469" s="265"/>
      <c r="G9469" s="265"/>
    </row>
    <row r="9470" spans="1:7" s="226" customFormat="1">
      <c r="A9470" s="240"/>
      <c r="B9470" s="265"/>
      <c r="C9470" s="240"/>
      <c r="D9470" s="240"/>
      <c r="E9470" s="241"/>
      <c r="F9470" s="265"/>
      <c r="G9470" s="265"/>
    </row>
    <row r="9471" spans="1:7" s="226" customFormat="1">
      <c r="A9471" s="240"/>
      <c r="B9471" s="265"/>
      <c r="C9471" s="240"/>
      <c r="D9471" s="240"/>
      <c r="E9471" s="241"/>
      <c r="F9471" s="265"/>
      <c r="G9471" s="265"/>
    </row>
    <row r="9472" spans="1:7" s="226" customFormat="1">
      <c r="A9472" s="240"/>
      <c r="B9472" s="265"/>
      <c r="C9472" s="240"/>
      <c r="D9472" s="240"/>
      <c r="E9472" s="241"/>
      <c r="F9472" s="265"/>
      <c r="G9472" s="265"/>
    </row>
    <row r="9473" spans="1:7" s="226" customFormat="1">
      <c r="A9473" s="240"/>
      <c r="B9473" s="265"/>
      <c r="C9473" s="240"/>
      <c r="D9473" s="240"/>
      <c r="E9473" s="241"/>
      <c r="F9473" s="265"/>
      <c r="G9473" s="265"/>
    </row>
    <row r="9474" spans="1:7" s="226" customFormat="1">
      <c r="A9474" s="240"/>
      <c r="B9474" s="265"/>
      <c r="C9474" s="240"/>
      <c r="D9474" s="240"/>
      <c r="E9474" s="241"/>
      <c r="F9474" s="265"/>
      <c r="G9474" s="265"/>
    </row>
    <row r="9475" spans="1:7" s="226" customFormat="1">
      <c r="A9475" s="240"/>
      <c r="B9475" s="265"/>
      <c r="C9475" s="240"/>
      <c r="D9475" s="240"/>
      <c r="E9475" s="241"/>
      <c r="F9475" s="265"/>
      <c r="G9475" s="265"/>
    </row>
    <row r="9476" spans="1:7" s="226" customFormat="1">
      <c r="A9476" s="240"/>
      <c r="B9476" s="265"/>
      <c r="C9476" s="240"/>
      <c r="D9476" s="240"/>
      <c r="E9476" s="241"/>
      <c r="F9476" s="265"/>
      <c r="G9476" s="265"/>
    </row>
    <row r="9477" spans="1:7" s="226" customFormat="1">
      <c r="A9477" s="240"/>
      <c r="B9477" s="265"/>
      <c r="C9477" s="240"/>
      <c r="D9477" s="240"/>
      <c r="E9477" s="241"/>
      <c r="F9477" s="265"/>
      <c r="G9477" s="265"/>
    </row>
    <row r="9478" spans="1:7" s="226" customFormat="1">
      <c r="A9478" s="240"/>
      <c r="B9478" s="265"/>
      <c r="C9478" s="240"/>
      <c r="D9478" s="240"/>
      <c r="E9478" s="241"/>
      <c r="F9478" s="265"/>
      <c r="G9478" s="265"/>
    </row>
    <row r="9479" spans="1:7" s="226" customFormat="1">
      <c r="A9479" s="240"/>
      <c r="B9479" s="265"/>
      <c r="C9479" s="240"/>
      <c r="D9479" s="240"/>
      <c r="E9479" s="241"/>
      <c r="F9479" s="265"/>
      <c r="G9479" s="265"/>
    </row>
    <row r="9480" spans="1:7" s="226" customFormat="1">
      <c r="A9480" s="240"/>
      <c r="B9480" s="265"/>
      <c r="C9480" s="240"/>
      <c r="D9480" s="240"/>
      <c r="E9480" s="241"/>
      <c r="F9480" s="265"/>
      <c r="G9480" s="265"/>
    </row>
    <row r="9481" spans="1:7" s="226" customFormat="1">
      <c r="A9481" s="240"/>
      <c r="B9481" s="265"/>
      <c r="C9481" s="240"/>
      <c r="D9481" s="240"/>
      <c r="E9481" s="241"/>
      <c r="F9481" s="265"/>
      <c r="G9481" s="265"/>
    </row>
    <row r="9482" spans="1:7" s="226" customFormat="1">
      <c r="A9482" s="240"/>
      <c r="B9482" s="265"/>
      <c r="C9482" s="240"/>
      <c r="D9482" s="240"/>
      <c r="E9482" s="241"/>
      <c r="F9482" s="265"/>
      <c r="G9482" s="265"/>
    </row>
    <row r="9483" spans="1:7" s="226" customFormat="1">
      <c r="A9483" s="240"/>
      <c r="B9483" s="265"/>
      <c r="C9483" s="240"/>
      <c r="D9483" s="240"/>
      <c r="E9483" s="241"/>
      <c r="F9483" s="265"/>
      <c r="G9483" s="265"/>
    </row>
    <row r="9484" spans="1:7" s="226" customFormat="1">
      <c r="A9484" s="240"/>
      <c r="B9484" s="265"/>
      <c r="C9484" s="240"/>
      <c r="D9484" s="240"/>
      <c r="E9484" s="241"/>
      <c r="F9484" s="265"/>
      <c r="G9484" s="265"/>
    </row>
    <row r="9485" spans="1:7" s="226" customFormat="1">
      <c r="A9485" s="240"/>
      <c r="B9485" s="265"/>
      <c r="C9485" s="240"/>
      <c r="D9485" s="240"/>
      <c r="E9485" s="241"/>
      <c r="F9485" s="265"/>
      <c r="G9485" s="265"/>
    </row>
    <row r="9486" spans="1:7" s="226" customFormat="1">
      <c r="A9486" s="240"/>
      <c r="B9486" s="265"/>
      <c r="C9486" s="240"/>
      <c r="D9486" s="240"/>
      <c r="E9486" s="241"/>
      <c r="F9486" s="265"/>
      <c r="G9486" s="265"/>
    </row>
    <row r="9487" spans="1:7" s="226" customFormat="1">
      <c r="A9487" s="240"/>
      <c r="B9487" s="265"/>
      <c r="C9487" s="240"/>
      <c r="D9487" s="240"/>
      <c r="E9487" s="241"/>
      <c r="F9487" s="265"/>
      <c r="G9487" s="265"/>
    </row>
    <row r="9488" spans="1:7" s="226" customFormat="1">
      <c r="A9488" s="240"/>
      <c r="B9488" s="265"/>
      <c r="C9488" s="240"/>
      <c r="D9488" s="240"/>
      <c r="E9488" s="241"/>
      <c r="F9488" s="265"/>
      <c r="G9488" s="265"/>
    </row>
    <row r="9489" spans="1:7" s="226" customFormat="1">
      <c r="A9489" s="240"/>
      <c r="B9489" s="265"/>
      <c r="C9489" s="240"/>
      <c r="D9489" s="240"/>
      <c r="E9489" s="241"/>
      <c r="F9489" s="265"/>
      <c r="G9489" s="265"/>
    </row>
    <row r="9490" spans="1:7" s="226" customFormat="1">
      <c r="A9490" s="240"/>
      <c r="B9490" s="265"/>
      <c r="C9490" s="240"/>
      <c r="D9490" s="240"/>
      <c r="E9490" s="241"/>
      <c r="F9490" s="265"/>
      <c r="G9490" s="265"/>
    </row>
    <row r="9491" spans="1:7" s="226" customFormat="1">
      <c r="A9491" s="240"/>
      <c r="B9491" s="265"/>
      <c r="C9491" s="240"/>
      <c r="D9491" s="240"/>
      <c r="E9491" s="241"/>
      <c r="F9491" s="265"/>
      <c r="G9491" s="265"/>
    </row>
    <row r="9492" spans="1:7" s="226" customFormat="1">
      <c r="A9492" s="240"/>
      <c r="B9492" s="265"/>
      <c r="C9492" s="240"/>
      <c r="D9492" s="240"/>
      <c r="E9492" s="241"/>
      <c r="F9492" s="265"/>
      <c r="G9492" s="265"/>
    </row>
    <row r="9493" spans="1:7" s="226" customFormat="1">
      <c r="A9493" s="240"/>
      <c r="B9493" s="265"/>
      <c r="C9493" s="240"/>
      <c r="D9493" s="240"/>
      <c r="E9493" s="241"/>
      <c r="F9493" s="265"/>
      <c r="G9493" s="265"/>
    </row>
    <row r="9494" spans="1:7" s="226" customFormat="1">
      <c r="A9494" s="240"/>
      <c r="B9494" s="265"/>
      <c r="C9494" s="240"/>
      <c r="D9494" s="240"/>
      <c r="E9494" s="241"/>
      <c r="F9494" s="265"/>
      <c r="G9494" s="265"/>
    </row>
    <row r="9495" spans="1:7" s="226" customFormat="1">
      <c r="A9495" s="240"/>
      <c r="B9495" s="265"/>
      <c r="C9495" s="240"/>
      <c r="D9495" s="240"/>
      <c r="E9495" s="241"/>
      <c r="F9495" s="265"/>
      <c r="G9495" s="265"/>
    </row>
    <row r="9496" spans="1:7" s="226" customFormat="1">
      <c r="A9496" s="240"/>
      <c r="B9496" s="265"/>
      <c r="C9496" s="240"/>
      <c r="D9496" s="240"/>
      <c r="E9496" s="241"/>
      <c r="F9496" s="265"/>
      <c r="G9496" s="265"/>
    </row>
    <row r="9497" spans="1:7" s="226" customFormat="1">
      <c r="A9497" s="240"/>
      <c r="B9497" s="265"/>
      <c r="C9497" s="240"/>
      <c r="D9497" s="240"/>
      <c r="E9497" s="241"/>
      <c r="F9497" s="265"/>
      <c r="G9497" s="265"/>
    </row>
    <row r="9498" spans="1:7" s="226" customFormat="1">
      <c r="A9498" s="240"/>
      <c r="B9498" s="265"/>
      <c r="C9498" s="240"/>
      <c r="D9498" s="240"/>
      <c r="E9498" s="241"/>
      <c r="F9498" s="265"/>
      <c r="G9498" s="265"/>
    </row>
    <row r="9499" spans="1:7" s="226" customFormat="1">
      <c r="A9499" s="240"/>
      <c r="B9499" s="265"/>
      <c r="C9499" s="240"/>
      <c r="D9499" s="240"/>
      <c r="E9499" s="241"/>
      <c r="F9499" s="265"/>
      <c r="G9499" s="265"/>
    </row>
    <row r="9500" spans="1:7" s="226" customFormat="1">
      <c r="A9500" s="240"/>
      <c r="B9500" s="265"/>
      <c r="C9500" s="240"/>
      <c r="D9500" s="240"/>
      <c r="E9500" s="241"/>
      <c r="F9500" s="265"/>
      <c r="G9500" s="265"/>
    </row>
    <row r="9501" spans="1:7" s="226" customFormat="1">
      <c r="A9501" s="240"/>
      <c r="B9501" s="265"/>
      <c r="C9501" s="240"/>
      <c r="D9501" s="240"/>
      <c r="E9501" s="241"/>
      <c r="F9501" s="265"/>
      <c r="G9501" s="265"/>
    </row>
    <row r="9502" spans="1:7" s="226" customFormat="1">
      <c r="A9502" s="240"/>
      <c r="B9502" s="265"/>
      <c r="C9502" s="240"/>
      <c r="D9502" s="240"/>
      <c r="E9502" s="241"/>
      <c r="F9502" s="265"/>
      <c r="G9502" s="265"/>
    </row>
    <row r="9503" spans="1:7" s="226" customFormat="1">
      <c r="A9503" s="240"/>
      <c r="B9503" s="265"/>
      <c r="C9503" s="240"/>
      <c r="D9503" s="240"/>
      <c r="E9503" s="241"/>
      <c r="F9503" s="265"/>
      <c r="G9503" s="265"/>
    </row>
    <row r="9504" spans="1:7" s="226" customFormat="1">
      <c r="A9504" s="240"/>
      <c r="B9504" s="265"/>
      <c r="C9504" s="240"/>
      <c r="D9504" s="240"/>
      <c r="E9504" s="241"/>
      <c r="F9504" s="265"/>
      <c r="G9504" s="265"/>
    </row>
    <row r="9505" spans="1:7" s="226" customFormat="1">
      <c r="A9505" s="240"/>
      <c r="B9505" s="265"/>
      <c r="C9505" s="240"/>
      <c r="D9505" s="240"/>
      <c r="E9505" s="241"/>
      <c r="F9505" s="265"/>
      <c r="G9505" s="265"/>
    </row>
    <row r="9506" spans="1:7" s="226" customFormat="1">
      <c r="A9506" s="240"/>
      <c r="B9506" s="265"/>
      <c r="C9506" s="240"/>
      <c r="D9506" s="240"/>
      <c r="E9506" s="241"/>
      <c r="F9506" s="265"/>
      <c r="G9506" s="265"/>
    </row>
    <row r="9507" spans="1:7" s="226" customFormat="1">
      <c r="A9507" s="240"/>
      <c r="B9507" s="265"/>
      <c r="C9507" s="240"/>
      <c r="D9507" s="240"/>
      <c r="E9507" s="241"/>
      <c r="F9507" s="265"/>
      <c r="G9507" s="265"/>
    </row>
    <row r="9508" spans="1:7" s="226" customFormat="1">
      <c r="A9508" s="240"/>
      <c r="B9508" s="265"/>
      <c r="C9508" s="240"/>
      <c r="D9508" s="240"/>
      <c r="E9508" s="241"/>
      <c r="F9508" s="265"/>
      <c r="G9508" s="265"/>
    </row>
    <row r="9509" spans="1:7" s="226" customFormat="1">
      <c r="A9509" s="240"/>
      <c r="B9509" s="265"/>
      <c r="C9509" s="240"/>
      <c r="D9509" s="240"/>
      <c r="E9509" s="241"/>
      <c r="F9509" s="265"/>
      <c r="G9509" s="265"/>
    </row>
    <row r="9510" spans="1:7" s="226" customFormat="1">
      <c r="A9510" s="240"/>
      <c r="B9510" s="265"/>
      <c r="C9510" s="240"/>
      <c r="D9510" s="240"/>
      <c r="E9510" s="241"/>
      <c r="F9510" s="265"/>
      <c r="G9510" s="265"/>
    </row>
    <row r="9511" spans="1:7" s="226" customFormat="1">
      <c r="A9511" s="240"/>
      <c r="B9511" s="265"/>
      <c r="C9511" s="240"/>
      <c r="D9511" s="240"/>
      <c r="E9511" s="241"/>
      <c r="F9511" s="265"/>
      <c r="G9511" s="265"/>
    </row>
    <row r="9512" spans="1:7" s="226" customFormat="1">
      <c r="A9512" s="240"/>
      <c r="B9512" s="265"/>
      <c r="C9512" s="240"/>
      <c r="D9512" s="240"/>
      <c r="E9512" s="241"/>
      <c r="F9512" s="265"/>
      <c r="G9512" s="265"/>
    </row>
    <row r="9513" spans="1:7" s="226" customFormat="1">
      <c r="A9513" s="240"/>
      <c r="B9513" s="265"/>
      <c r="C9513" s="240"/>
      <c r="D9513" s="240"/>
      <c r="E9513" s="241"/>
      <c r="F9513" s="265"/>
      <c r="G9513" s="265"/>
    </row>
    <row r="9514" spans="1:7" s="226" customFormat="1">
      <c r="A9514" s="240"/>
      <c r="B9514" s="265"/>
      <c r="C9514" s="240"/>
      <c r="D9514" s="240"/>
      <c r="E9514" s="241"/>
      <c r="F9514" s="265"/>
      <c r="G9514" s="265"/>
    </row>
    <row r="9515" spans="1:7" s="226" customFormat="1">
      <c r="A9515" s="240"/>
      <c r="B9515" s="265"/>
      <c r="C9515" s="240"/>
      <c r="D9515" s="240"/>
      <c r="E9515" s="241"/>
      <c r="F9515" s="265"/>
      <c r="G9515" s="265"/>
    </row>
    <row r="9516" spans="1:7" s="226" customFormat="1">
      <c r="A9516" s="240"/>
      <c r="B9516" s="265"/>
      <c r="C9516" s="240"/>
      <c r="D9516" s="240"/>
      <c r="E9516" s="241"/>
      <c r="F9516" s="265"/>
      <c r="G9516" s="265"/>
    </row>
    <row r="9517" spans="1:7" s="226" customFormat="1">
      <c r="A9517" s="240"/>
      <c r="B9517" s="265"/>
      <c r="C9517" s="240"/>
      <c r="D9517" s="240"/>
      <c r="E9517" s="241"/>
      <c r="F9517" s="265"/>
      <c r="G9517" s="265"/>
    </row>
    <row r="9518" spans="1:7" s="226" customFormat="1">
      <c r="A9518" s="240"/>
      <c r="B9518" s="265"/>
      <c r="C9518" s="240"/>
      <c r="D9518" s="240"/>
      <c r="E9518" s="241"/>
      <c r="F9518" s="265"/>
      <c r="G9518" s="265"/>
    </row>
    <row r="9519" spans="1:7" s="226" customFormat="1">
      <c r="A9519" s="240"/>
      <c r="B9519" s="265"/>
      <c r="C9519" s="240"/>
      <c r="D9519" s="240"/>
      <c r="E9519" s="241"/>
      <c r="F9519" s="265"/>
      <c r="G9519" s="265"/>
    </row>
    <row r="9520" spans="1:7" s="226" customFormat="1">
      <c r="A9520" s="240"/>
      <c r="B9520" s="265"/>
      <c r="C9520" s="240"/>
      <c r="D9520" s="240"/>
      <c r="E9520" s="241"/>
      <c r="F9520" s="265"/>
      <c r="G9520" s="265"/>
    </row>
    <row r="9521" spans="1:7" s="226" customFormat="1">
      <c r="A9521" s="240"/>
      <c r="B9521" s="265"/>
      <c r="C9521" s="240"/>
      <c r="D9521" s="240"/>
      <c r="E9521" s="241"/>
      <c r="F9521" s="265"/>
      <c r="G9521" s="265"/>
    </row>
    <row r="9522" spans="1:7" s="226" customFormat="1">
      <c r="A9522" s="240"/>
      <c r="B9522" s="265"/>
      <c r="C9522" s="240"/>
      <c r="D9522" s="240"/>
      <c r="E9522" s="241"/>
      <c r="F9522" s="265"/>
      <c r="G9522" s="265"/>
    </row>
    <row r="9523" spans="1:7" s="226" customFormat="1">
      <c r="A9523" s="240"/>
      <c r="B9523" s="265"/>
      <c r="C9523" s="240"/>
      <c r="D9523" s="240"/>
      <c r="E9523" s="241"/>
      <c r="F9523" s="265"/>
      <c r="G9523" s="265"/>
    </row>
    <row r="9524" spans="1:7" s="226" customFormat="1">
      <c r="A9524" s="240"/>
      <c r="B9524" s="265"/>
      <c r="C9524" s="240"/>
      <c r="D9524" s="240"/>
      <c r="E9524" s="241"/>
      <c r="F9524" s="265"/>
      <c r="G9524" s="265"/>
    </row>
    <row r="9525" spans="1:7" s="226" customFormat="1">
      <c r="A9525" s="240"/>
      <c r="B9525" s="265"/>
      <c r="C9525" s="240"/>
      <c r="D9525" s="240"/>
      <c r="E9525" s="241"/>
      <c r="F9525" s="265"/>
      <c r="G9525" s="265"/>
    </row>
    <row r="9526" spans="1:7" s="226" customFormat="1">
      <c r="A9526" s="240"/>
      <c r="B9526" s="265"/>
      <c r="C9526" s="240"/>
      <c r="D9526" s="240"/>
      <c r="E9526" s="241"/>
      <c r="F9526" s="265"/>
      <c r="G9526" s="265"/>
    </row>
    <row r="9527" spans="1:7" s="226" customFormat="1">
      <c r="A9527" s="240"/>
      <c r="B9527" s="265"/>
      <c r="C9527" s="240"/>
      <c r="D9527" s="240"/>
      <c r="E9527" s="241"/>
      <c r="F9527" s="265"/>
      <c r="G9527" s="265"/>
    </row>
    <row r="9528" spans="1:7" s="226" customFormat="1">
      <c r="A9528" s="240"/>
      <c r="B9528" s="265"/>
      <c r="C9528" s="240"/>
      <c r="D9528" s="240"/>
      <c r="E9528" s="241"/>
      <c r="F9528" s="265"/>
      <c r="G9528" s="265"/>
    </row>
    <row r="9529" spans="1:7" s="226" customFormat="1">
      <c r="A9529" s="240"/>
      <c r="B9529" s="265"/>
      <c r="C9529" s="240"/>
      <c r="D9529" s="240"/>
      <c r="E9529" s="241"/>
      <c r="F9529" s="265"/>
      <c r="G9529" s="265"/>
    </row>
    <row r="9530" spans="1:7" s="226" customFormat="1">
      <c r="A9530" s="240"/>
      <c r="B9530" s="265"/>
      <c r="C9530" s="240"/>
      <c r="D9530" s="240"/>
      <c r="E9530" s="241"/>
      <c r="F9530" s="265"/>
      <c r="G9530" s="265"/>
    </row>
    <row r="9531" spans="1:7" s="226" customFormat="1">
      <c r="A9531" s="240"/>
      <c r="B9531" s="265"/>
      <c r="C9531" s="240"/>
      <c r="D9531" s="240"/>
      <c r="E9531" s="241"/>
      <c r="F9531" s="265"/>
      <c r="G9531" s="265"/>
    </row>
    <row r="9532" spans="1:7" s="226" customFormat="1">
      <c r="A9532" s="240"/>
      <c r="B9532" s="265"/>
      <c r="C9532" s="240"/>
      <c r="D9532" s="240"/>
      <c r="E9532" s="241"/>
      <c r="F9532" s="265"/>
      <c r="G9532" s="265"/>
    </row>
    <row r="9533" spans="1:7" s="226" customFormat="1">
      <c r="A9533" s="240"/>
      <c r="B9533" s="265"/>
      <c r="C9533" s="240"/>
      <c r="D9533" s="240"/>
      <c r="E9533" s="241"/>
      <c r="F9533" s="265"/>
      <c r="G9533" s="265"/>
    </row>
    <row r="9534" spans="1:7" s="226" customFormat="1">
      <c r="A9534" s="240"/>
      <c r="B9534" s="265"/>
      <c r="C9534" s="240"/>
      <c r="D9534" s="240"/>
      <c r="E9534" s="241"/>
      <c r="F9534" s="265"/>
      <c r="G9534" s="265"/>
    </row>
    <row r="9535" spans="1:7" s="226" customFormat="1">
      <c r="A9535" s="240"/>
      <c r="B9535" s="265"/>
      <c r="C9535" s="240"/>
      <c r="D9535" s="240"/>
      <c r="E9535" s="241"/>
      <c r="F9535" s="265"/>
      <c r="G9535" s="265"/>
    </row>
    <row r="9536" spans="1:7" s="226" customFormat="1">
      <c r="A9536" s="240"/>
      <c r="B9536" s="265"/>
      <c r="C9536" s="240"/>
      <c r="D9536" s="240"/>
      <c r="E9536" s="241"/>
      <c r="F9536" s="265"/>
      <c r="G9536" s="265"/>
    </row>
    <row r="9537" spans="1:7" s="226" customFormat="1">
      <c r="A9537" s="240"/>
      <c r="B9537" s="265"/>
      <c r="C9537" s="240"/>
      <c r="D9537" s="240"/>
      <c r="E9537" s="241"/>
      <c r="F9537" s="265"/>
      <c r="G9537" s="265"/>
    </row>
    <row r="9538" spans="1:7" s="226" customFormat="1">
      <c r="A9538" s="240"/>
      <c r="B9538" s="265"/>
      <c r="C9538" s="240"/>
      <c r="D9538" s="240"/>
      <c r="E9538" s="241"/>
      <c r="F9538" s="265"/>
      <c r="G9538" s="265"/>
    </row>
    <row r="9539" spans="1:7" s="226" customFormat="1">
      <c r="A9539" s="240"/>
      <c r="B9539" s="265"/>
      <c r="C9539" s="240"/>
      <c r="D9539" s="240"/>
      <c r="E9539" s="241"/>
      <c r="F9539" s="265"/>
      <c r="G9539" s="265"/>
    </row>
    <row r="9540" spans="1:7" s="226" customFormat="1">
      <c r="A9540" s="240"/>
      <c r="B9540" s="265"/>
      <c r="C9540" s="240"/>
      <c r="D9540" s="240"/>
      <c r="E9540" s="241"/>
      <c r="F9540" s="265"/>
      <c r="G9540" s="265"/>
    </row>
    <row r="9541" spans="1:7" s="226" customFormat="1">
      <c r="A9541" s="240"/>
      <c r="B9541" s="265"/>
      <c r="C9541" s="240"/>
      <c r="D9541" s="240"/>
      <c r="E9541" s="241"/>
      <c r="F9541" s="265"/>
      <c r="G9541" s="265"/>
    </row>
    <row r="9542" spans="1:7" s="226" customFormat="1">
      <c r="A9542" s="240"/>
      <c r="B9542" s="265"/>
      <c r="C9542" s="240"/>
      <c r="D9542" s="240"/>
      <c r="E9542" s="241"/>
      <c r="F9542" s="265"/>
      <c r="G9542" s="265"/>
    </row>
    <row r="9543" spans="1:7" s="226" customFormat="1">
      <c r="A9543" s="240"/>
      <c r="B9543" s="265"/>
      <c r="C9543" s="240"/>
      <c r="D9543" s="240"/>
      <c r="E9543" s="241"/>
      <c r="F9543" s="265"/>
      <c r="G9543" s="265"/>
    </row>
    <row r="9544" spans="1:7" s="226" customFormat="1">
      <c r="A9544" s="240"/>
      <c r="B9544" s="265"/>
      <c r="C9544" s="240"/>
      <c r="D9544" s="240"/>
      <c r="E9544" s="241"/>
      <c r="F9544" s="265"/>
      <c r="G9544" s="265"/>
    </row>
    <row r="9545" spans="1:7" s="226" customFormat="1">
      <c r="A9545" s="240"/>
      <c r="B9545" s="265"/>
      <c r="C9545" s="240"/>
      <c r="D9545" s="240"/>
      <c r="E9545" s="241"/>
      <c r="F9545" s="265"/>
      <c r="G9545" s="265"/>
    </row>
    <row r="9546" spans="1:7" s="226" customFormat="1">
      <c r="A9546" s="240"/>
      <c r="B9546" s="265"/>
      <c r="C9546" s="240"/>
      <c r="D9546" s="240"/>
      <c r="E9546" s="241"/>
      <c r="F9546" s="265"/>
      <c r="G9546" s="265"/>
    </row>
    <row r="9547" spans="1:7" s="226" customFormat="1">
      <c r="A9547" s="240"/>
      <c r="B9547" s="265"/>
      <c r="C9547" s="240"/>
      <c r="D9547" s="240"/>
      <c r="E9547" s="241"/>
      <c r="F9547" s="265"/>
      <c r="G9547" s="265"/>
    </row>
    <row r="9548" spans="1:7" s="226" customFormat="1">
      <c r="A9548" s="240"/>
      <c r="B9548" s="265"/>
      <c r="C9548" s="240"/>
      <c r="D9548" s="240"/>
      <c r="E9548" s="241"/>
      <c r="F9548" s="265"/>
      <c r="G9548" s="265"/>
    </row>
    <row r="9549" spans="1:7" s="226" customFormat="1">
      <c r="A9549" s="240"/>
      <c r="B9549" s="265"/>
      <c r="C9549" s="240"/>
      <c r="D9549" s="240"/>
      <c r="E9549" s="241"/>
      <c r="F9549" s="265"/>
      <c r="G9549" s="265"/>
    </row>
    <row r="9550" spans="1:7" s="226" customFormat="1">
      <c r="A9550" s="240"/>
      <c r="B9550" s="265"/>
      <c r="C9550" s="240"/>
      <c r="D9550" s="240"/>
      <c r="E9550" s="241"/>
      <c r="F9550" s="265"/>
      <c r="G9550" s="265"/>
    </row>
    <row r="9551" spans="1:7" s="226" customFormat="1">
      <c r="A9551" s="240"/>
      <c r="B9551" s="265"/>
      <c r="C9551" s="240"/>
      <c r="D9551" s="240"/>
      <c r="E9551" s="241"/>
      <c r="F9551" s="265"/>
      <c r="G9551" s="265"/>
    </row>
    <row r="9552" spans="1:7" s="226" customFormat="1">
      <c r="A9552" s="240"/>
      <c r="B9552" s="265"/>
      <c r="C9552" s="240"/>
      <c r="D9552" s="240"/>
      <c r="E9552" s="241"/>
      <c r="F9552" s="265"/>
      <c r="G9552" s="265"/>
    </row>
    <row r="9553" spans="1:7" s="226" customFormat="1">
      <c r="A9553" s="240"/>
      <c r="B9553" s="265"/>
      <c r="C9553" s="240"/>
      <c r="D9553" s="240"/>
      <c r="E9553" s="241"/>
      <c r="F9553" s="265"/>
      <c r="G9553" s="265"/>
    </row>
    <row r="9554" spans="1:7" s="226" customFormat="1">
      <c r="A9554" s="240"/>
      <c r="B9554" s="265"/>
      <c r="C9554" s="240"/>
      <c r="D9554" s="240"/>
      <c r="E9554" s="241"/>
      <c r="F9554" s="265"/>
      <c r="G9554" s="265"/>
    </row>
    <row r="9555" spans="1:7" s="226" customFormat="1">
      <c r="A9555" s="240"/>
      <c r="B9555" s="265"/>
      <c r="C9555" s="240"/>
      <c r="D9555" s="240"/>
      <c r="E9555" s="241"/>
      <c r="F9555" s="265"/>
      <c r="G9555" s="265"/>
    </row>
    <row r="9556" spans="1:7" s="226" customFormat="1">
      <c r="A9556" s="240"/>
      <c r="B9556" s="265"/>
      <c r="C9556" s="240"/>
      <c r="D9556" s="240"/>
      <c r="E9556" s="241"/>
      <c r="F9556" s="265"/>
      <c r="G9556" s="265"/>
    </row>
    <row r="9557" spans="1:7" s="226" customFormat="1">
      <c r="A9557" s="240"/>
      <c r="B9557" s="265"/>
      <c r="C9557" s="240"/>
      <c r="D9557" s="240"/>
      <c r="E9557" s="241"/>
      <c r="F9557" s="265"/>
      <c r="G9557" s="265"/>
    </row>
    <row r="9558" spans="1:7" s="226" customFormat="1">
      <c r="A9558" s="240"/>
      <c r="B9558" s="265"/>
      <c r="C9558" s="240"/>
      <c r="D9558" s="240"/>
      <c r="E9558" s="241"/>
      <c r="F9558" s="265"/>
      <c r="G9558" s="265"/>
    </row>
    <row r="9559" spans="1:7" s="226" customFormat="1">
      <c r="A9559" s="240"/>
      <c r="B9559" s="265"/>
      <c r="C9559" s="240"/>
      <c r="D9559" s="240"/>
      <c r="E9559" s="241"/>
      <c r="F9559" s="265"/>
      <c r="G9559" s="265"/>
    </row>
    <row r="9560" spans="1:7" s="226" customFormat="1">
      <c r="A9560" s="240"/>
      <c r="B9560" s="265"/>
      <c r="C9560" s="240"/>
      <c r="D9560" s="240"/>
      <c r="E9560" s="241"/>
      <c r="F9560" s="265"/>
      <c r="G9560" s="265"/>
    </row>
    <row r="9561" spans="1:7" s="226" customFormat="1">
      <c r="A9561" s="240"/>
      <c r="B9561" s="265"/>
      <c r="C9561" s="240"/>
      <c r="D9561" s="240"/>
      <c r="E9561" s="241"/>
      <c r="F9561" s="265"/>
      <c r="G9561" s="265"/>
    </row>
    <row r="9562" spans="1:7" s="226" customFormat="1">
      <c r="A9562" s="240"/>
      <c r="B9562" s="265"/>
      <c r="C9562" s="240"/>
      <c r="D9562" s="240"/>
      <c r="E9562" s="241"/>
      <c r="F9562" s="265"/>
      <c r="G9562" s="265"/>
    </row>
    <row r="9563" spans="1:7" s="226" customFormat="1">
      <c r="A9563" s="240"/>
      <c r="B9563" s="265"/>
      <c r="C9563" s="240"/>
      <c r="D9563" s="240"/>
      <c r="E9563" s="241"/>
      <c r="F9563" s="265"/>
      <c r="G9563" s="265"/>
    </row>
    <row r="9564" spans="1:7" s="226" customFormat="1">
      <c r="A9564" s="240"/>
      <c r="B9564" s="265"/>
      <c r="C9564" s="240"/>
      <c r="D9564" s="240"/>
      <c r="E9564" s="241"/>
      <c r="F9564" s="265"/>
      <c r="G9564" s="265"/>
    </row>
    <row r="9565" spans="1:7" s="226" customFormat="1">
      <c r="A9565" s="240"/>
      <c r="B9565" s="265"/>
      <c r="C9565" s="240"/>
      <c r="D9565" s="240"/>
      <c r="E9565" s="241"/>
      <c r="F9565" s="265"/>
      <c r="G9565" s="265"/>
    </row>
    <row r="9566" spans="1:7" s="226" customFormat="1">
      <c r="A9566" s="240"/>
      <c r="B9566" s="265"/>
      <c r="C9566" s="240"/>
      <c r="D9566" s="240"/>
      <c r="E9566" s="241"/>
      <c r="F9566" s="265"/>
      <c r="G9566" s="265"/>
    </row>
    <row r="9567" spans="1:7" s="226" customFormat="1">
      <c r="A9567" s="240"/>
      <c r="B9567" s="265"/>
      <c r="C9567" s="240"/>
      <c r="D9567" s="240"/>
      <c r="E9567" s="241"/>
      <c r="F9567" s="265"/>
      <c r="G9567" s="265"/>
    </row>
    <row r="9568" spans="1:7" s="226" customFormat="1">
      <c r="A9568" s="240"/>
      <c r="B9568" s="265"/>
      <c r="C9568" s="240"/>
      <c r="D9568" s="240"/>
      <c r="E9568" s="241"/>
      <c r="F9568" s="265"/>
      <c r="G9568" s="265"/>
    </row>
    <row r="9569" spans="1:7" s="226" customFormat="1">
      <c r="A9569" s="240"/>
      <c r="B9569" s="265"/>
      <c r="C9569" s="240"/>
      <c r="D9569" s="240"/>
      <c r="E9569" s="241"/>
      <c r="F9569" s="265"/>
      <c r="G9569" s="265"/>
    </row>
    <row r="9570" spans="1:7" s="226" customFormat="1">
      <c r="A9570" s="240"/>
      <c r="B9570" s="265"/>
      <c r="C9570" s="240"/>
      <c r="D9570" s="240"/>
      <c r="E9570" s="241"/>
      <c r="F9570" s="265"/>
      <c r="G9570" s="265"/>
    </row>
    <row r="9571" spans="1:7" s="226" customFormat="1">
      <c r="A9571" s="240"/>
      <c r="B9571" s="265"/>
      <c r="C9571" s="240"/>
      <c r="D9571" s="240"/>
      <c r="E9571" s="241"/>
      <c r="F9571" s="265"/>
      <c r="G9571" s="265"/>
    </row>
    <row r="9572" spans="1:7" s="226" customFormat="1">
      <c r="A9572" s="240"/>
      <c r="B9572" s="265"/>
      <c r="C9572" s="240"/>
      <c r="D9572" s="240"/>
      <c r="E9572" s="241"/>
      <c r="F9572" s="265"/>
      <c r="G9572" s="265"/>
    </row>
    <row r="9573" spans="1:7" s="226" customFormat="1">
      <c r="A9573" s="240"/>
      <c r="B9573" s="265"/>
      <c r="C9573" s="240"/>
      <c r="D9573" s="240"/>
      <c r="E9573" s="241"/>
      <c r="F9573" s="265"/>
      <c r="G9573" s="265"/>
    </row>
    <row r="9574" spans="1:7" s="226" customFormat="1">
      <c r="A9574" s="240"/>
      <c r="B9574" s="265"/>
      <c r="C9574" s="240"/>
      <c r="D9574" s="240"/>
      <c r="E9574" s="241"/>
      <c r="F9574" s="265"/>
      <c r="G9574" s="265"/>
    </row>
    <row r="9575" spans="1:7" s="226" customFormat="1">
      <c r="A9575" s="240"/>
      <c r="B9575" s="265"/>
      <c r="C9575" s="240"/>
      <c r="D9575" s="240"/>
      <c r="E9575" s="241"/>
      <c r="F9575" s="265"/>
      <c r="G9575" s="265"/>
    </row>
    <row r="9576" spans="1:7" s="226" customFormat="1">
      <c r="A9576" s="240"/>
      <c r="B9576" s="265"/>
      <c r="C9576" s="240"/>
      <c r="D9576" s="240"/>
      <c r="E9576" s="241"/>
      <c r="F9576" s="265"/>
      <c r="G9576" s="265"/>
    </row>
    <row r="9577" spans="1:7" s="226" customFormat="1">
      <c r="A9577" s="240"/>
      <c r="B9577" s="265"/>
      <c r="C9577" s="240"/>
      <c r="D9577" s="240"/>
      <c r="E9577" s="241"/>
      <c r="F9577" s="265"/>
      <c r="G9577" s="265"/>
    </row>
    <row r="9578" spans="1:7" s="226" customFormat="1">
      <c r="A9578" s="240"/>
      <c r="B9578" s="265"/>
      <c r="C9578" s="240"/>
      <c r="D9578" s="240"/>
      <c r="E9578" s="241"/>
      <c r="F9578" s="265"/>
      <c r="G9578" s="265"/>
    </row>
    <row r="9579" spans="1:7" s="226" customFormat="1">
      <c r="A9579" s="240"/>
      <c r="B9579" s="265"/>
      <c r="C9579" s="240"/>
      <c r="D9579" s="240"/>
      <c r="E9579" s="241"/>
      <c r="F9579" s="265"/>
      <c r="G9579" s="265"/>
    </row>
    <row r="9580" spans="1:7" s="226" customFormat="1">
      <c r="A9580" s="240"/>
      <c r="B9580" s="265"/>
      <c r="C9580" s="240"/>
      <c r="D9580" s="240"/>
      <c r="E9580" s="241"/>
      <c r="F9580" s="265"/>
      <c r="G9580" s="265"/>
    </row>
    <row r="9581" spans="1:7" s="226" customFormat="1">
      <c r="A9581" s="240"/>
      <c r="B9581" s="265"/>
      <c r="C9581" s="240"/>
      <c r="D9581" s="240"/>
      <c r="E9581" s="241"/>
      <c r="F9581" s="265"/>
      <c r="G9581" s="265"/>
    </row>
    <row r="9582" spans="1:7" s="226" customFormat="1">
      <c r="A9582" s="240"/>
      <c r="B9582" s="265"/>
      <c r="C9582" s="240"/>
      <c r="D9582" s="240"/>
      <c r="E9582" s="241"/>
      <c r="F9582" s="265"/>
      <c r="G9582" s="265"/>
    </row>
    <row r="9583" spans="1:7" s="226" customFormat="1">
      <c r="A9583" s="240"/>
      <c r="B9583" s="265"/>
      <c r="C9583" s="240"/>
      <c r="D9583" s="240"/>
      <c r="E9583" s="241"/>
      <c r="F9583" s="265"/>
      <c r="G9583" s="265"/>
    </row>
    <row r="9584" spans="1:7" s="226" customFormat="1">
      <c r="A9584" s="240"/>
      <c r="B9584" s="265"/>
      <c r="C9584" s="240"/>
      <c r="D9584" s="240"/>
      <c r="E9584" s="241"/>
      <c r="F9584" s="265"/>
      <c r="G9584" s="265"/>
    </row>
    <row r="9585" spans="1:7" s="226" customFormat="1">
      <c r="A9585" s="240"/>
      <c r="B9585" s="265"/>
      <c r="C9585" s="240"/>
      <c r="D9585" s="240"/>
      <c r="E9585" s="241"/>
      <c r="F9585" s="265"/>
      <c r="G9585" s="265"/>
    </row>
    <row r="9586" spans="1:7" s="226" customFormat="1">
      <c r="A9586" s="240"/>
      <c r="B9586" s="265"/>
      <c r="C9586" s="240"/>
      <c r="D9586" s="240"/>
      <c r="E9586" s="241"/>
      <c r="F9586" s="265"/>
      <c r="G9586" s="265"/>
    </row>
    <row r="9587" spans="1:7" s="226" customFormat="1">
      <c r="A9587" s="240"/>
      <c r="B9587" s="265"/>
      <c r="C9587" s="240"/>
      <c r="D9587" s="240"/>
      <c r="E9587" s="241"/>
      <c r="F9587" s="265"/>
      <c r="G9587" s="265"/>
    </row>
    <row r="9588" spans="1:7" s="226" customFormat="1">
      <c r="A9588" s="240"/>
      <c r="B9588" s="265"/>
      <c r="C9588" s="240"/>
      <c r="D9588" s="240"/>
      <c r="E9588" s="241"/>
      <c r="F9588" s="265"/>
      <c r="G9588" s="265"/>
    </row>
    <row r="9589" spans="1:7" s="226" customFormat="1">
      <c r="A9589" s="240"/>
      <c r="B9589" s="265"/>
      <c r="C9589" s="240"/>
      <c r="D9589" s="240"/>
      <c r="E9589" s="241"/>
      <c r="F9589" s="265"/>
      <c r="G9589" s="265"/>
    </row>
    <row r="9590" spans="1:7" s="226" customFormat="1">
      <c r="A9590" s="240"/>
      <c r="B9590" s="265"/>
      <c r="C9590" s="240"/>
      <c r="D9590" s="240"/>
      <c r="E9590" s="241"/>
      <c r="F9590" s="265"/>
      <c r="G9590" s="265"/>
    </row>
    <row r="9591" spans="1:7" s="226" customFormat="1">
      <c r="A9591" s="240"/>
      <c r="B9591" s="265"/>
      <c r="C9591" s="240"/>
      <c r="D9591" s="240"/>
      <c r="E9591" s="241"/>
      <c r="F9591" s="265"/>
      <c r="G9591" s="265"/>
    </row>
    <row r="9592" spans="1:7" s="226" customFormat="1">
      <c r="A9592" s="240"/>
      <c r="B9592" s="265"/>
      <c r="C9592" s="240"/>
      <c r="D9592" s="240"/>
      <c r="E9592" s="241"/>
      <c r="F9592" s="265"/>
      <c r="G9592" s="265"/>
    </row>
    <row r="9593" spans="1:7" s="226" customFormat="1">
      <c r="A9593" s="240"/>
      <c r="B9593" s="265"/>
      <c r="C9593" s="240"/>
      <c r="D9593" s="240"/>
      <c r="E9593" s="241"/>
      <c r="F9593" s="265"/>
      <c r="G9593" s="265"/>
    </row>
    <row r="9594" spans="1:7" s="226" customFormat="1">
      <c r="A9594" s="240"/>
      <c r="B9594" s="265"/>
      <c r="C9594" s="240"/>
      <c r="D9594" s="240"/>
      <c r="E9594" s="241"/>
      <c r="F9594" s="265"/>
      <c r="G9594" s="265"/>
    </row>
    <row r="9595" spans="1:7" s="226" customFormat="1">
      <c r="A9595" s="240"/>
      <c r="B9595" s="265"/>
      <c r="C9595" s="240"/>
      <c r="D9595" s="240"/>
      <c r="E9595" s="241"/>
      <c r="F9595" s="265"/>
      <c r="G9595" s="265"/>
    </row>
    <row r="9596" spans="1:7" s="226" customFormat="1">
      <c r="A9596" s="240"/>
      <c r="B9596" s="265"/>
      <c r="C9596" s="240"/>
      <c r="D9596" s="240"/>
      <c r="E9596" s="241"/>
      <c r="F9596" s="265"/>
      <c r="G9596" s="265"/>
    </row>
    <row r="9597" spans="1:7" s="226" customFormat="1">
      <c r="A9597" s="240"/>
      <c r="B9597" s="265"/>
      <c r="C9597" s="240"/>
      <c r="D9597" s="240"/>
      <c r="E9597" s="241"/>
      <c r="F9597" s="265"/>
      <c r="G9597" s="265"/>
    </row>
    <row r="9598" spans="1:7" s="226" customFormat="1">
      <c r="A9598" s="240"/>
      <c r="B9598" s="265"/>
      <c r="C9598" s="240"/>
      <c r="D9598" s="240"/>
      <c r="E9598" s="241"/>
      <c r="F9598" s="265"/>
      <c r="G9598" s="265"/>
    </row>
    <row r="9599" spans="1:7" s="226" customFormat="1">
      <c r="A9599" s="240"/>
      <c r="B9599" s="265"/>
      <c r="C9599" s="240"/>
      <c r="D9599" s="240"/>
      <c r="E9599" s="241"/>
      <c r="F9599" s="265"/>
      <c r="G9599" s="265"/>
    </row>
    <row r="9600" spans="1:7" s="226" customFormat="1">
      <c r="A9600" s="240"/>
      <c r="B9600" s="265"/>
      <c r="C9600" s="240"/>
      <c r="D9600" s="240"/>
      <c r="E9600" s="241"/>
      <c r="F9600" s="265"/>
      <c r="G9600" s="265"/>
    </row>
    <row r="9601" spans="1:7" s="226" customFormat="1">
      <c r="A9601" s="240"/>
      <c r="B9601" s="265"/>
      <c r="C9601" s="240"/>
      <c r="D9601" s="240"/>
      <c r="E9601" s="241"/>
      <c r="F9601" s="265"/>
      <c r="G9601" s="265"/>
    </row>
    <row r="9602" spans="1:7" s="226" customFormat="1">
      <c r="A9602" s="240"/>
      <c r="B9602" s="265"/>
      <c r="C9602" s="240"/>
      <c r="D9602" s="240"/>
      <c r="E9602" s="241"/>
      <c r="F9602" s="265"/>
      <c r="G9602" s="265"/>
    </row>
    <row r="9603" spans="1:7" s="226" customFormat="1">
      <c r="A9603" s="240"/>
      <c r="B9603" s="265"/>
      <c r="C9603" s="240"/>
      <c r="D9603" s="240"/>
      <c r="E9603" s="241"/>
      <c r="F9603" s="265"/>
      <c r="G9603" s="265"/>
    </row>
    <row r="9604" spans="1:7" s="226" customFormat="1">
      <c r="A9604" s="240"/>
      <c r="B9604" s="265"/>
      <c r="C9604" s="240"/>
      <c r="D9604" s="240"/>
      <c r="E9604" s="241"/>
      <c r="F9604" s="265"/>
      <c r="G9604" s="265"/>
    </row>
    <row r="9605" spans="1:7" s="226" customFormat="1">
      <c r="A9605" s="240"/>
      <c r="B9605" s="265"/>
      <c r="C9605" s="240"/>
      <c r="D9605" s="240"/>
      <c r="E9605" s="241"/>
      <c r="F9605" s="265"/>
      <c r="G9605" s="265"/>
    </row>
    <row r="9606" spans="1:7" s="226" customFormat="1">
      <c r="A9606" s="240"/>
      <c r="B9606" s="265"/>
      <c r="C9606" s="240"/>
      <c r="D9606" s="240"/>
      <c r="E9606" s="241"/>
      <c r="F9606" s="265"/>
      <c r="G9606" s="265"/>
    </row>
    <row r="9607" spans="1:7" s="226" customFormat="1">
      <c r="A9607" s="240"/>
      <c r="B9607" s="265"/>
      <c r="C9607" s="240"/>
      <c r="D9607" s="240"/>
      <c r="E9607" s="241"/>
      <c r="F9607" s="265"/>
      <c r="G9607" s="265"/>
    </row>
    <row r="9608" spans="1:7" s="226" customFormat="1">
      <c r="A9608" s="240"/>
      <c r="B9608" s="265"/>
      <c r="C9608" s="240"/>
      <c r="D9608" s="240"/>
      <c r="E9608" s="241"/>
      <c r="F9608" s="265"/>
      <c r="G9608" s="265"/>
    </row>
    <row r="9609" spans="1:7" s="226" customFormat="1">
      <c r="A9609" s="240"/>
      <c r="B9609" s="265"/>
      <c r="C9609" s="240"/>
      <c r="D9609" s="240"/>
      <c r="E9609" s="241"/>
      <c r="F9609" s="265"/>
      <c r="G9609" s="265"/>
    </row>
    <row r="9610" spans="1:7" s="226" customFormat="1">
      <c r="A9610" s="240"/>
      <c r="B9610" s="265"/>
      <c r="C9610" s="240"/>
      <c r="D9610" s="240"/>
      <c r="E9610" s="241"/>
      <c r="F9610" s="265"/>
      <c r="G9610" s="265"/>
    </row>
    <row r="9611" spans="1:7" s="226" customFormat="1">
      <c r="A9611" s="240"/>
      <c r="B9611" s="265"/>
      <c r="C9611" s="240"/>
      <c r="D9611" s="240"/>
      <c r="E9611" s="241"/>
      <c r="F9611" s="265"/>
      <c r="G9611" s="265"/>
    </row>
    <row r="9612" spans="1:7" s="226" customFormat="1">
      <c r="A9612" s="240"/>
      <c r="B9612" s="265"/>
      <c r="C9612" s="240"/>
      <c r="D9612" s="240"/>
      <c r="E9612" s="241"/>
      <c r="F9612" s="265"/>
      <c r="G9612" s="265"/>
    </row>
    <row r="9613" spans="1:7" s="226" customFormat="1">
      <c r="A9613" s="240"/>
      <c r="B9613" s="265"/>
      <c r="C9613" s="240"/>
      <c r="D9613" s="240"/>
      <c r="E9613" s="241"/>
      <c r="F9613" s="265"/>
      <c r="G9613" s="265"/>
    </row>
    <row r="9614" spans="1:7" s="226" customFormat="1">
      <c r="A9614" s="240"/>
      <c r="B9614" s="265"/>
      <c r="C9614" s="240"/>
      <c r="D9614" s="240"/>
      <c r="E9614" s="241"/>
      <c r="F9614" s="265"/>
      <c r="G9614" s="265"/>
    </row>
    <row r="9615" spans="1:7" s="226" customFormat="1">
      <c r="A9615" s="240"/>
      <c r="B9615" s="265"/>
      <c r="C9615" s="240"/>
      <c r="D9615" s="240"/>
      <c r="E9615" s="241"/>
      <c r="F9615" s="265"/>
      <c r="G9615" s="265"/>
    </row>
    <row r="9616" spans="1:7" s="226" customFormat="1">
      <c r="A9616" s="240"/>
      <c r="B9616" s="265"/>
      <c r="C9616" s="240"/>
      <c r="D9616" s="240"/>
      <c r="E9616" s="241"/>
      <c r="F9616" s="265"/>
      <c r="G9616" s="265"/>
    </row>
    <row r="9617" spans="1:7" s="226" customFormat="1">
      <c r="A9617" s="240"/>
      <c r="B9617" s="265"/>
      <c r="C9617" s="240"/>
      <c r="D9617" s="240"/>
      <c r="E9617" s="241"/>
      <c r="F9617" s="265"/>
      <c r="G9617" s="265"/>
    </row>
    <row r="9618" spans="1:7" s="226" customFormat="1">
      <c r="A9618" s="240"/>
      <c r="B9618" s="265"/>
      <c r="C9618" s="240"/>
      <c r="D9618" s="240"/>
      <c r="E9618" s="241"/>
      <c r="F9618" s="265"/>
      <c r="G9618" s="265"/>
    </row>
    <row r="9619" spans="1:7" s="226" customFormat="1">
      <c r="A9619" s="240"/>
      <c r="B9619" s="265"/>
      <c r="C9619" s="240"/>
      <c r="D9619" s="240"/>
      <c r="E9619" s="241"/>
      <c r="F9619" s="265"/>
      <c r="G9619" s="265"/>
    </row>
    <row r="9620" spans="1:7" s="226" customFormat="1">
      <c r="A9620" s="240"/>
      <c r="B9620" s="265"/>
      <c r="C9620" s="240"/>
      <c r="D9620" s="240"/>
      <c r="E9620" s="241"/>
      <c r="F9620" s="265"/>
      <c r="G9620" s="265"/>
    </row>
    <row r="9621" spans="1:7" s="226" customFormat="1">
      <c r="A9621" s="240"/>
      <c r="B9621" s="265"/>
      <c r="C9621" s="240"/>
      <c r="D9621" s="240"/>
      <c r="E9621" s="241"/>
      <c r="F9621" s="265"/>
      <c r="G9621" s="265"/>
    </row>
    <row r="9622" spans="1:7" s="226" customFormat="1">
      <c r="A9622" s="240"/>
      <c r="B9622" s="265"/>
      <c r="C9622" s="240"/>
      <c r="D9622" s="240"/>
      <c r="E9622" s="241"/>
      <c r="F9622" s="265"/>
      <c r="G9622" s="265"/>
    </row>
    <row r="9623" spans="1:7" s="226" customFormat="1">
      <c r="A9623" s="240"/>
      <c r="B9623" s="265"/>
      <c r="C9623" s="240"/>
      <c r="D9623" s="240"/>
      <c r="E9623" s="241"/>
      <c r="F9623" s="265"/>
      <c r="G9623" s="265"/>
    </row>
    <row r="9624" spans="1:7" s="226" customFormat="1">
      <c r="A9624" s="240"/>
      <c r="B9624" s="265"/>
      <c r="C9624" s="240"/>
      <c r="D9624" s="240"/>
      <c r="E9624" s="241"/>
      <c r="F9624" s="265"/>
      <c r="G9624" s="265"/>
    </row>
    <row r="9625" spans="1:7" s="226" customFormat="1">
      <c r="A9625" s="240"/>
      <c r="B9625" s="265"/>
      <c r="C9625" s="240"/>
      <c r="D9625" s="240"/>
      <c r="E9625" s="241"/>
      <c r="F9625" s="265"/>
      <c r="G9625" s="265"/>
    </row>
    <row r="9626" spans="1:7" s="226" customFormat="1">
      <c r="A9626" s="240"/>
      <c r="B9626" s="265"/>
      <c r="C9626" s="240"/>
      <c r="D9626" s="240"/>
      <c r="E9626" s="241"/>
      <c r="F9626" s="265"/>
      <c r="G9626" s="265"/>
    </row>
    <row r="9627" spans="1:7" s="226" customFormat="1">
      <c r="A9627" s="240"/>
      <c r="B9627" s="265"/>
      <c r="C9627" s="240"/>
      <c r="D9627" s="240"/>
      <c r="E9627" s="241"/>
      <c r="F9627" s="265"/>
      <c r="G9627" s="265"/>
    </row>
    <row r="9628" spans="1:7" s="226" customFormat="1">
      <c r="A9628" s="240"/>
      <c r="B9628" s="265"/>
      <c r="C9628" s="240"/>
      <c r="D9628" s="240"/>
      <c r="E9628" s="241"/>
      <c r="F9628" s="265"/>
      <c r="G9628" s="265"/>
    </row>
    <row r="9629" spans="1:7" s="226" customFormat="1">
      <c r="A9629" s="240"/>
      <c r="B9629" s="265"/>
      <c r="C9629" s="240"/>
      <c r="D9629" s="240"/>
      <c r="E9629" s="241"/>
      <c r="F9629" s="265"/>
      <c r="G9629" s="265"/>
    </row>
    <row r="9630" spans="1:7" s="226" customFormat="1">
      <c r="A9630" s="240"/>
      <c r="B9630" s="265"/>
      <c r="C9630" s="240"/>
      <c r="D9630" s="240"/>
      <c r="E9630" s="241"/>
      <c r="F9630" s="265"/>
      <c r="G9630" s="265"/>
    </row>
    <row r="9631" spans="1:7" s="226" customFormat="1">
      <c r="A9631" s="240"/>
      <c r="B9631" s="265"/>
      <c r="C9631" s="240"/>
      <c r="D9631" s="240"/>
      <c r="E9631" s="241"/>
      <c r="F9631" s="265"/>
      <c r="G9631" s="265"/>
    </row>
    <row r="9632" spans="1:7" s="226" customFormat="1">
      <c r="A9632" s="240"/>
      <c r="B9632" s="265"/>
      <c r="C9632" s="240"/>
      <c r="D9632" s="240"/>
      <c r="E9632" s="241"/>
      <c r="F9632" s="265"/>
      <c r="G9632" s="265"/>
    </row>
    <row r="9633" spans="1:7" s="226" customFormat="1">
      <c r="A9633" s="240"/>
      <c r="B9633" s="265"/>
      <c r="C9633" s="240"/>
      <c r="D9633" s="240"/>
      <c r="E9633" s="241"/>
      <c r="F9633" s="265"/>
      <c r="G9633" s="265"/>
    </row>
    <row r="9634" spans="1:7" s="226" customFormat="1">
      <c r="A9634" s="240"/>
      <c r="B9634" s="265"/>
      <c r="C9634" s="240"/>
      <c r="D9634" s="240"/>
      <c r="E9634" s="241"/>
      <c r="F9634" s="265"/>
      <c r="G9634" s="265"/>
    </row>
    <row r="9635" spans="1:7" s="226" customFormat="1">
      <c r="A9635" s="240"/>
      <c r="B9635" s="265"/>
      <c r="C9635" s="240"/>
      <c r="D9635" s="240"/>
      <c r="E9635" s="241"/>
      <c r="F9635" s="265"/>
      <c r="G9635" s="265"/>
    </row>
    <row r="9636" spans="1:7" s="226" customFormat="1">
      <c r="A9636" s="240"/>
      <c r="B9636" s="265"/>
      <c r="C9636" s="240"/>
      <c r="D9636" s="240"/>
      <c r="E9636" s="241"/>
      <c r="F9636" s="265"/>
      <c r="G9636" s="265"/>
    </row>
    <row r="9637" spans="1:7" s="226" customFormat="1">
      <c r="A9637" s="240"/>
      <c r="B9637" s="265"/>
      <c r="C9637" s="240"/>
      <c r="D9637" s="240"/>
      <c r="E9637" s="241"/>
      <c r="F9637" s="265"/>
      <c r="G9637" s="265"/>
    </row>
    <row r="9638" spans="1:7" s="226" customFormat="1">
      <c r="A9638" s="240"/>
      <c r="B9638" s="265"/>
      <c r="C9638" s="240"/>
      <c r="D9638" s="240"/>
      <c r="E9638" s="241"/>
      <c r="F9638" s="265"/>
      <c r="G9638" s="265"/>
    </row>
    <row r="9639" spans="1:7" s="226" customFormat="1">
      <c r="A9639" s="240"/>
      <c r="B9639" s="265"/>
      <c r="C9639" s="240"/>
      <c r="D9639" s="240"/>
      <c r="E9639" s="241"/>
      <c r="F9639" s="265"/>
      <c r="G9639" s="265"/>
    </row>
    <row r="9640" spans="1:7" s="226" customFormat="1">
      <c r="A9640" s="240"/>
      <c r="B9640" s="265"/>
      <c r="C9640" s="240"/>
      <c r="D9640" s="240"/>
      <c r="E9640" s="241"/>
      <c r="F9640" s="265"/>
      <c r="G9640" s="265"/>
    </row>
    <row r="9641" spans="1:7" s="226" customFormat="1">
      <c r="A9641" s="240"/>
      <c r="B9641" s="265"/>
      <c r="C9641" s="240"/>
      <c r="D9641" s="240"/>
      <c r="E9641" s="241"/>
      <c r="F9641" s="265"/>
      <c r="G9641" s="265"/>
    </row>
    <row r="9642" spans="1:7" s="226" customFormat="1">
      <c r="A9642" s="240"/>
      <c r="B9642" s="265"/>
      <c r="C9642" s="240"/>
      <c r="D9642" s="240"/>
      <c r="E9642" s="241"/>
      <c r="F9642" s="265"/>
      <c r="G9642" s="265"/>
    </row>
    <row r="9643" spans="1:7" s="226" customFormat="1">
      <c r="A9643" s="240"/>
      <c r="B9643" s="265"/>
      <c r="C9643" s="240"/>
      <c r="D9643" s="240"/>
      <c r="E9643" s="241"/>
      <c r="F9643" s="265"/>
      <c r="G9643" s="265"/>
    </row>
    <row r="9644" spans="1:7" s="226" customFormat="1">
      <c r="A9644" s="240"/>
      <c r="B9644" s="265"/>
      <c r="C9644" s="240"/>
      <c r="D9644" s="240"/>
      <c r="E9644" s="241"/>
      <c r="F9644" s="265"/>
      <c r="G9644" s="265"/>
    </row>
    <row r="9645" spans="1:7" s="226" customFormat="1">
      <c r="A9645" s="240"/>
      <c r="B9645" s="265"/>
      <c r="C9645" s="240"/>
      <c r="D9645" s="240"/>
      <c r="E9645" s="241"/>
      <c r="F9645" s="265"/>
      <c r="G9645" s="265"/>
    </row>
    <row r="9646" spans="1:7" s="226" customFormat="1">
      <c r="A9646" s="240"/>
      <c r="B9646" s="265"/>
      <c r="C9646" s="240"/>
      <c r="D9646" s="240"/>
      <c r="E9646" s="241"/>
      <c r="F9646" s="265"/>
      <c r="G9646" s="265"/>
    </row>
    <row r="9647" spans="1:7" s="226" customFormat="1">
      <c r="A9647" s="240"/>
      <c r="B9647" s="265"/>
      <c r="C9647" s="240"/>
      <c r="D9647" s="240"/>
      <c r="E9647" s="241"/>
      <c r="F9647" s="265"/>
      <c r="G9647" s="265"/>
    </row>
    <row r="9648" spans="1:7" s="226" customFormat="1">
      <c r="A9648" s="240"/>
      <c r="B9648" s="265"/>
      <c r="C9648" s="240"/>
      <c r="D9648" s="240"/>
      <c r="E9648" s="241"/>
      <c r="F9648" s="265"/>
      <c r="G9648" s="265"/>
    </row>
    <row r="9649" spans="1:7" s="226" customFormat="1">
      <c r="A9649" s="240"/>
      <c r="B9649" s="265"/>
      <c r="C9649" s="240"/>
      <c r="D9649" s="240"/>
      <c r="E9649" s="241"/>
      <c r="F9649" s="265"/>
      <c r="G9649" s="265"/>
    </row>
    <row r="9650" spans="1:7" s="226" customFormat="1">
      <c r="A9650" s="240"/>
      <c r="B9650" s="265"/>
      <c r="C9650" s="240"/>
      <c r="D9650" s="240"/>
      <c r="E9650" s="241"/>
      <c r="F9650" s="265"/>
      <c r="G9650" s="265"/>
    </row>
    <row r="9651" spans="1:7" s="226" customFormat="1">
      <c r="A9651" s="240"/>
      <c r="B9651" s="265"/>
      <c r="C9651" s="240"/>
      <c r="D9651" s="240"/>
      <c r="E9651" s="241"/>
      <c r="F9651" s="265"/>
      <c r="G9651" s="265"/>
    </row>
    <row r="9652" spans="1:7" s="226" customFormat="1">
      <c r="A9652" s="240"/>
      <c r="B9652" s="265"/>
      <c r="C9652" s="240"/>
      <c r="D9652" s="240"/>
      <c r="E9652" s="241"/>
      <c r="F9652" s="265"/>
      <c r="G9652" s="265"/>
    </row>
    <row r="9653" spans="1:7" s="226" customFormat="1">
      <c r="A9653" s="240"/>
      <c r="B9653" s="265"/>
      <c r="C9653" s="240"/>
      <c r="D9653" s="240"/>
      <c r="E9653" s="241"/>
      <c r="F9653" s="265"/>
      <c r="G9653" s="265"/>
    </row>
    <row r="9654" spans="1:7" s="226" customFormat="1">
      <c r="A9654" s="240"/>
      <c r="B9654" s="265"/>
      <c r="C9654" s="240"/>
      <c r="D9654" s="240"/>
      <c r="E9654" s="241"/>
      <c r="F9654" s="265"/>
      <c r="G9654" s="265"/>
    </row>
    <row r="9655" spans="1:7" s="226" customFormat="1">
      <c r="A9655" s="240"/>
      <c r="B9655" s="265"/>
      <c r="C9655" s="240"/>
      <c r="D9655" s="240"/>
      <c r="E9655" s="241"/>
      <c r="F9655" s="265"/>
      <c r="G9655" s="265"/>
    </row>
    <row r="9656" spans="1:7" s="226" customFormat="1">
      <c r="A9656" s="240"/>
      <c r="B9656" s="265"/>
      <c r="C9656" s="240"/>
      <c r="D9656" s="240"/>
      <c r="E9656" s="241"/>
      <c r="F9656" s="265"/>
      <c r="G9656" s="265"/>
    </row>
    <row r="9657" spans="1:7" s="226" customFormat="1">
      <c r="A9657" s="240"/>
      <c r="B9657" s="265"/>
      <c r="C9657" s="240"/>
      <c r="D9657" s="240"/>
      <c r="E9657" s="241"/>
      <c r="F9657" s="265"/>
      <c r="G9657" s="265"/>
    </row>
    <row r="9658" spans="1:7" s="226" customFormat="1">
      <c r="A9658" s="240"/>
      <c r="B9658" s="265"/>
      <c r="C9658" s="240"/>
      <c r="D9658" s="240"/>
      <c r="E9658" s="241"/>
      <c r="F9658" s="265"/>
      <c r="G9658" s="265"/>
    </row>
    <row r="9659" spans="1:7" s="226" customFormat="1">
      <c r="A9659" s="240"/>
      <c r="B9659" s="265"/>
      <c r="C9659" s="240"/>
      <c r="D9659" s="240"/>
      <c r="E9659" s="241"/>
      <c r="F9659" s="265"/>
      <c r="G9659" s="265"/>
    </row>
    <row r="9660" spans="1:7" s="226" customFormat="1">
      <c r="A9660" s="240"/>
      <c r="B9660" s="265"/>
      <c r="C9660" s="240"/>
      <c r="D9660" s="240"/>
      <c r="E9660" s="241"/>
      <c r="F9660" s="265"/>
      <c r="G9660" s="265"/>
    </row>
    <row r="9661" spans="1:7" s="226" customFormat="1">
      <c r="A9661" s="240"/>
      <c r="B9661" s="265"/>
      <c r="C9661" s="240"/>
      <c r="D9661" s="240"/>
      <c r="E9661" s="241"/>
      <c r="F9661" s="265"/>
      <c r="G9661" s="265"/>
    </row>
    <row r="9662" spans="1:7" s="226" customFormat="1">
      <c r="A9662" s="240"/>
      <c r="B9662" s="265"/>
      <c r="C9662" s="240"/>
      <c r="D9662" s="240"/>
      <c r="E9662" s="241"/>
      <c r="F9662" s="265"/>
      <c r="G9662" s="265"/>
    </row>
    <row r="9663" spans="1:7" s="226" customFormat="1">
      <c r="A9663" s="240"/>
      <c r="B9663" s="265"/>
      <c r="C9663" s="240"/>
      <c r="D9663" s="240"/>
      <c r="E9663" s="241"/>
      <c r="F9663" s="265"/>
      <c r="G9663" s="265"/>
    </row>
    <row r="9664" spans="1:7" s="226" customFormat="1">
      <c r="A9664" s="240"/>
      <c r="B9664" s="265"/>
      <c r="C9664" s="240"/>
      <c r="D9664" s="240"/>
      <c r="E9664" s="241"/>
      <c r="F9664" s="265"/>
      <c r="G9664" s="265"/>
    </row>
    <row r="9665" spans="1:7" s="226" customFormat="1">
      <c r="A9665" s="240"/>
      <c r="B9665" s="265"/>
      <c r="C9665" s="240"/>
      <c r="D9665" s="240"/>
      <c r="E9665" s="241"/>
      <c r="F9665" s="265"/>
      <c r="G9665" s="265"/>
    </row>
    <row r="9666" spans="1:7" s="226" customFormat="1">
      <c r="A9666" s="240"/>
      <c r="B9666" s="265"/>
      <c r="C9666" s="240"/>
      <c r="D9666" s="240"/>
      <c r="E9666" s="241"/>
      <c r="F9666" s="265"/>
      <c r="G9666" s="265"/>
    </row>
    <row r="9667" spans="1:7" s="226" customFormat="1">
      <c r="A9667" s="240"/>
      <c r="B9667" s="265"/>
      <c r="C9667" s="240"/>
      <c r="D9667" s="240"/>
      <c r="E9667" s="241"/>
      <c r="F9667" s="265"/>
      <c r="G9667" s="265"/>
    </row>
    <row r="9668" spans="1:7" s="226" customFormat="1">
      <c r="A9668" s="240"/>
      <c r="B9668" s="265"/>
      <c r="C9668" s="240"/>
      <c r="D9668" s="240"/>
      <c r="E9668" s="241"/>
      <c r="F9668" s="265"/>
      <c r="G9668" s="265"/>
    </row>
    <row r="9669" spans="1:7" s="226" customFormat="1">
      <c r="A9669" s="240"/>
      <c r="B9669" s="265"/>
      <c r="C9669" s="240"/>
      <c r="D9669" s="240"/>
      <c r="E9669" s="241"/>
      <c r="F9669" s="265"/>
      <c r="G9669" s="265"/>
    </row>
    <row r="9670" spans="1:7" s="226" customFormat="1">
      <c r="A9670" s="240"/>
      <c r="B9670" s="265"/>
      <c r="C9670" s="240"/>
      <c r="D9670" s="240"/>
      <c r="E9670" s="241"/>
      <c r="F9670" s="265"/>
      <c r="G9670" s="265"/>
    </row>
    <row r="9671" spans="1:7" s="226" customFormat="1">
      <c r="A9671" s="240"/>
      <c r="B9671" s="265"/>
      <c r="C9671" s="240"/>
      <c r="D9671" s="240"/>
      <c r="E9671" s="241"/>
      <c r="F9671" s="265"/>
      <c r="G9671" s="265"/>
    </row>
    <row r="9672" spans="1:7" s="226" customFormat="1">
      <c r="A9672" s="240"/>
      <c r="B9672" s="265"/>
      <c r="C9672" s="240"/>
      <c r="D9672" s="240"/>
      <c r="E9672" s="241"/>
      <c r="F9672" s="265"/>
      <c r="G9672" s="265"/>
    </row>
    <row r="9673" spans="1:7" s="226" customFormat="1">
      <c r="A9673" s="240"/>
      <c r="B9673" s="265"/>
      <c r="C9673" s="240"/>
      <c r="D9673" s="240"/>
      <c r="E9673" s="241"/>
      <c r="F9673" s="265"/>
      <c r="G9673" s="265"/>
    </row>
    <row r="9674" spans="1:7" s="226" customFormat="1">
      <c r="A9674" s="240"/>
      <c r="B9674" s="265"/>
      <c r="C9674" s="240"/>
      <c r="D9674" s="240"/>
      <c r="E9674" s="241"/>
      <c r="F9674" s="265"/>
      <c r="G9674" s="265"/>
    </row>
    <row r="9675" spans="1:7" s="226" customFormat="1">
      <c r="A9675" s="240"/>
      <c r="B9675" s="265"/>
      <c r="C9675" s="240"/>
      <c r="D9675" s="240"/>
      <c r="E9675" s="241"/>
      <c r="F9675" s="265"/>
      <c r="G9675" s="265"/>
    </row>
    <row r="9676" spans="1:7" s="226" customFormat="1">
      <c r="A9676" s="240"/>
      <c r="B9676" s="265"/>
      <c r="C9676" s="240"/>
      <c r="D9676" s="240"/>
      <c r="E9676" s="241"/>
      <c r="F9676" s="265"/>
      <c r="G9676" s="265"/>
    </row>
    <row r="9677" spans="1:7" s="226" customFormat="1">
      <c r="A9677" s="240"/>
      <c r="B9677" s="265"/>
      <c r="C9677" s="240"/>
      <c r="D9677" s="240"/>
      <c r="E9677" s="241"/>
      <c r="F9677" s="265"/>
      <c r="G9677" s="265"/>
    </row>
    <row r="9678" spans="1:7" s="226" customFormat="1">
      <c r="A9678" s="240"/>
      <c r="B9678" s="265"/>
      <c r="C9678" s="240"/>
      <c r="D9678" s="240"/>
      <c r="E9678" s="241"/>
      <c r="F9678" s="265"/>
      <c r="G9678" s="265"/>
    </row>
    <row r="9679" spans="1:7" s="226" customFormat="1">
      <c r="A9679" s="240"/>
      <c r="B9679" s="265"/>
      <c r="C9679" s="240"/>
      <c r="D9679" s="240"/>
      <c r="E9679" s="241"/>
      <c r="F9679" s="265"/>
      <c r="G9679" s="265"/>
    </row>
    <row r="9680" spans="1:7" s="226" customFormat="1">
      <c r="A9680" s="240"/>
      <c r="B9680" s="265"/>
      <c r="C9680" s="240"/>
      <c r="D9680" s="240"/>
      <c r="E9680" s="241"/>
      <c r="F9680" s="265"/>
      <c r="G9680" s="265"/>
    </row>
    <row r="9681" spans="1:7" s="226" customFormat="1">
      <c r="A9681" s="240"/>
      <c r="B9681" s="265"/>
      <c r="C9681" s="240"/>
      <c r="D9681" s="240"/>
      <c r="E9681" s="241"/>
      <c r="F9681" s="265"/>
      <c r="G9681" s="265"/>
    </row>
    <row r="9682" spans="1:7" s="226" customFormat="1">
      <c r="A9682" s="240"/>
      <c r="B9682" s="265"/>
      <c r="C9682" s="240"/>
      <c r="D9682" s="240"/>
      <c r="E9682" s="241"/>
      <c r="F9682" s="265"/>
      <c r="G9682" s="265"/>
    </row>
    <row r="9683" spans="1:7" s="226" customFormat="1">
      <c r="A9683" s="240"/>
      <c r="B9683" s="265"/>
      <c r="C9683" s="240"/>
      <c r="D9683" s="240"/>
      <c r="E9683" s="241"/>
      <c r="F9683" s="265"/>
      <c r="G9683" s="265"/>
    </row>
    <row r="9684" spans="1:7" s="226" customFormat="1">
      <c r="A9684" s="240"/>
      <c r="B9684" s="265"/>
      <c r="C9684" s="240"/>
      <c r="D9684" s="240"/>
      <c r="E9684" s="241"/>
      <c r="F9684" s="265"/>
      <c r="G9684" s="265"/>
    </row>
    <row r="9685" spans="1:7" s="226" customFormat="1">
      <c r="A9685" s="240"/>
      <c r="B9685" s="265"/>
      <c r="C9685" s="240"/>
      <c r="D9685" s="240"/>
      <c r="E9685" s="241"/>
      <c r="F9685" s="265"/>
      <c r="G9685" s="265"/>
    </row>
    <row r="9686" spans="1:7" s="226" customFormat="1">
      <c r="A9686" s="240"/>
      <c r="B9686" s="265"/>
      <c r="C9686" s="240"/>
      <c r="D9686" s="240"/>
      <c r="E9686" s="241"/>
      <c r="F9686" s="265"/>
      <c r="G9686" s="265"/>
    </row>
    <row r="9687" spans="1:7" s="226" customFormat="1">
      <c r="A9687" s="240"/>
      <c r="B9687" s="265"/>
      <c r="C9687" s="240"/>
      <c r="D9687" s="240"/>
      <c r="E9687" s="241"/>
      <c r="F9687" s="265"/>
      <c r="G9687" s="265"/>
    </row>
    <row r="9688" spans="1:7" s="226" customFormat="1">
      <c r="A9688" s="240"/>
      <c r="B9688" s="265"/>
      <c r="C9688" s="240"/>
      <c r="D9688" s="240"/>
      <c r="E9688" s="241"/>
      <c r="F9688" s="265"/>
      <c r="G9688" s="265"/>
    </row>
    <row r="9689" spans="1:7" s="226" customFormat="1">
      <c r="A9689" s="240"/>
      <c r="B9689" s="265"/>
      <c r="C9689" s="240"/>
      <c r="D9689" s="240"/>
      <c r="E9689" s="241"/>
      <c r="F9689" s="265"/>
      <c r="G9689" s="265"/>
    </row>
    <row r="9690" spans="1:7" s="226" customFormat="1">
      <c r="A9690" s="240"/>
      <c r="B9690" s="265"/>
      <c r="C9690" s="240"/>
      <c r="D9690" s="240"/>
      <c r="E9690" s="241"/>
      <c r="F9690" s="265"/>
      <c r="G9690" s="265"/>
    </row>
    <row r="9691" spans="1:7" s="226" customFormat="1">
      <c r="A9691" s="240"/>
      <c r="B9691" s="265"/>
      <c r="C9691" s="240"/>
      <c r="D9691" s="240"/>
      <c r="E9691" s="241"/>
      <c r="F9691" s="265"/>
      <c r="G9691" s="265"/>
    </row>
    <row r="9692" spans="1:7" s="226" customFormat="1">
      <c r="A9692" s="240"/>
      <c r="B9692" s="265"/>
      <c r="C9692" s="240"/>
      <c r="D9692" s="240"/>
      <c r="E9692" s="241"/>
      <c r="F9692" s="265"/>
      <c r="G9692" s="265"/>
    </row>
    <row r="9693" spans="1:7" s="226" customFormat="1">
      <c r="A9693" s="240"/>
      <c r="B9693" s="265"/>
      <c r="C9693" s="240"/>
      <c r="D9693" s="240"/>
      <c r="E9693" s="241"/>
      <c r="F9693" s="265"/>
      <c r="G9693" s="265"/>
    </row>
    <row r="9694" spans="1:7" s="226" customFormat="1">
      <c r="A9694" s="240"/>
      <c r="B9694" s="265"/>
      <c r="C9694" s="240"/>
      <c r="D9694" s="240"/>
      <c r="E9694" s="241"/>
      <c r="F9694" s="265"/>
      <c r="G9694" s="265"/>
    </row>
    <row r="9695" spans="1:7" s="226" customFormat="1">
      <c r="A9695" s="240"/>
      <c r="B9695" s="265"/>
      <c r="C9695" s="240"/>
      <c r="D9695" s="240"/>
      <c r="E9695" s="241"/>
      <c r="F9695" s="265"/>
      <c r="G9695" s="265"/>
    </row>
    <row r="9696" spans="1:7" s="226" customFormat="1">
      <c r="A9696" s="240"/>
      <c r="B9696" s="265"/>
      <c r="C9696" s="240"/>
      <c r="D9696" s="240"/>
      <c r="E9696" s="241"/>
      <c r="F9696" s="265"/>
      <c r="G9696" s="265"/>
    </row>
    <row r="9697" spans="1:7" s="226" customFormat="1">
      <c r="A9697" s="240"/>
      <c r="B9697" s="265"/>
      <c r="C9697" s="240"/>
      <c r="D9697" s="240"/>
      <c r="E9697" s="241"/>
      <c r="F9697" s="265"/>
      <c r="G9697" s="265"/>
    </row>
    <row r="9698" spans="1:7" s="226" customFormat="1">
      <c r="A9698" s="240"/>
      <c r="B9698" s="265"/>
      <c r="C9698" s="240"/>
      <c r="D9698" s="240"/>
      <c r="E9698" s="241"/>
      <c r="F9698" s="265"/>
      <c r="G9698" s="265"/>
    </row>
    <row r="9699" spans="1:7" s="226" customFormat="1">
      <c r="A9699" s="240"/>
      <c r="B9699" s="265"/>
      <c r="C9699" s="240"/>
      <c r="D9699" s="240"/>
      <c r="E9699" s="241"/>
      <c r="F9699" s="265"/>
      <c r="G9699" s="265"/>
    </row>
    <row r="9700" spans="1:7" s="226" customFormat="1">
      <c r="A9700" s="240"/>
      <c r="B9700" s="265"/>
      <c r="C9700" s="240"/>
      <c r="D9700" s="240"/>
      <c r="E9700" s="241"/>
      <c r="F9700" s="265"/>
      <c r="G9700" s="265"/>
    </row>
    <row r="9701" spans="1:7" s="226" customFormat="1">
      <c r="A9701" s="240"/>
      <c r="B9701" s="265"/>
      <c r="C9701" s="240"/>
      <c r="D9701" s="240"/>
      <c r="E9701" s="241"/>
      <c r="F9701" s="265"/>
      <c r="G9701" s="265"/>
    </row>
    <row r="9702" spans="1:7" s="226" customFormat="1">
      <c r="A9702" s="240"/>
      <c r="B9702" s="265"/>
      <c r="C9702" s="240"/>
      <c r="D9702" s="240"/>
      <c r="E9702" s="241"/>
      <c r="F9702" s="265"/>
      <c r="G9702" s="265"/>
    </row>
    <row r="9703" spans="1:7" s="226" customFormat="1">
      <c r="A9703" s="240"/>
      <c r="B9703" s="265"/>
      <c r="C9703" s="240"/>
      <c r="D9703" s="240"/>
      <c r="E9703" s="241"/>
      <c r="F9703" s="265"/>
      <c r="G9703" s="265"/>
    </row>
    <row r="9704" spans="1:7" s="226" customFormat="1">
      <c r="A9704" s="240"/>
      <c r="B9704" s="265"/>
      <c r="C9704" s="240"/>
      <c r="D9704" s="240"/>
      <c r="E9704" s="241"/>
      <c r="F9704" s="265"/>
      <c r="G9704" s="265"/>
    </row>
    <row r="9705" spans="1:7" s="226" customFormat="1">
      <c r="A9705" s="240"/>
      <c r="B9705" s="265"/>
      <c r="C9705" s="240"/>
      <c r="D9705" s="240"/>
      <c r="E9705" s="241"/>
      <c r="F9705" s="265"/>
      <c r="G9705" s="265"/>
    </row>
    <row r="9706" spans="1:7" s="226" customFormat="1">
      <c r="A9706" s="240"/>
      <c r="B9706" s="265"/>
      <c r="C9706" s="240"/>
      <c r="D9706" s="240"/>
      <c r="E9706" s="241"/>
      <c r="F9706" s="265"/>
      <c r="G9706" s="265"/>
    </row>
    <row r="9707" spans="1:7" s="226" customFormat="1">
      <c r="A9707" s="240"/>
      <c r="B9707" s="265"/>
      <c r="C9707" s="240"/>
      <c r="D9707" s="240"/>
      <c r="E9707" s="241"/>
      <c r="F9707" s="265"/>
      <c r="G9707" s="265"/>
    </row>
    <row r="9708" spans="1:7" s="226" customFormat="1">
      <c r="A9708" s="240"/>
      <c r="B9708" s="265"/>
      <c r="C9708" s="240"/>
      <c r="D9708" s="240"/>
      <c r="E9708" s="241"/>
      <c r="F9708" s="265"/>
      <c r="G9708" s="265"/>
    </row>
    <row r="9709" spans="1:7" s="226" customFormat="1">
      <c r="A9709" s="240"/>
      <c r="B9709" s="265"/>
      <c r="C9709" s="240"/>
      <c r="D9709" s="240"/>
      <c r="E9709" s="241"/>
      <c r="F9709" s="265"/>
      <c r="G9709" s="265"/>
    </row>
    <row r="9710" spans="1:7" s="226" customFormat="1">
      <c r="A9710" s="240"/>
      <c r="B9710" s="265"/>
      <c r="C9710" s="240"/>
      <c r="D9710" s="240"/>
      <c r="E9710" s="241"/>
      <c r="F9710" s="265"/>
      <c r="G9710" s="265"/>
    </row>
    <row r="9711" spans="1:7" s="226" customFormat="1">
      <c r="A9711" s="240"/>
      <c r="B9711" s="265"/>
      <c r="C9711" s="240"/>
      <c r="D9711" s="240"/>
      <c r="E9711" s="241"/>
      <c r="F9711" s="265"/>
      <c r="G9711" s="265"/>
    </row>
    <row r="9712" spans="1:7" s="226" customFormat="1">
      <c r="A9712" s="240"/>
      <c r="B9712" s="265"/>
      <c r="C9712" s="240"/>
      <c r="D9712" s="240"/>
      <c r="E9712" s="241"/>
      <c r="F9712" s="265"/>
      <c r="G9712" s="265"/>
    </row>
    <row r="9713" spans="1:7" s="226" customFormat="1">
      <c r="A9713" s="240"/>
      <c r="B9713" s="265"/>
      <c r="C9713" s="240"/>
      <c r="D9713" s="240"/>
      <c r="E9713" s="241"/>
      <c r="F9713" s="265"/>
      <c r="G9713" s="265"/>
    </row>
    <row r="9714" spans="1:7" s="226" customFormat="1">
      <c r="A9714" s="240"/>
      <c r="B9714" s="265"/>
      <c r="C9714" s="240"/>
      <c r="D9714" s="240"/>
      <c r="E9714" s="241"/>
      <c r="F9714" s="265"/>
      <c r="G9714" s="265"/>
    </row>
    <row r="9715" spans="1:7" s="226" customFormat="1">
      <c r="A9715" s="240"/>
      <c r="B9715" s="265"/>
      <c r="C9715" s="240"/>
      <c r="D9715" s="240"/>
      <c r="E9715" s="241"/>
      <c r="F9715" s="265"/>
      <c r="G9715" s="265"/>
    </row>
    <row r="9716" spans="1:7" s="226" customFormat="1">
      <c r="A9716" s="240"/>
      <c r="B9716" s="265"/>
      <c r="C9716" s="240"/>
      <c r="D9716" s="240"/>
      <c r="E9716" s="241"/>
      <c r="F9716" s="265"/>
      <c r="G9716" s="265"/>
    </row>
    <row r="9717" spans="1:7" s="226" customFormat="1">
      <c r="A9717" s="240"/>
      <c r="B9717" s="265"/>
      <c r="C9717" s="240"/>
      <c r="D9717" s="240"/>
      <c r="E9717" s="241"/>
      <c r="F9717" s="265"/>
      <c r="G9717" s="265"/>
    </row>
    <row r="9718" spans="1:7" s="226" customFormat="1">
      <c r="A9718" s="240"/>
      <c r="B9718" s="265"/>
      <c r="C9718" s="240"/>
      <c r="D9718" s="240"/>
      <c r="E9718" s="241"/>
      <c r="F9718" s="265"/>
      <c r="G9718" s="265"/>
    </row>
    <row r="9719" spans="1:7" s="226" customFormat="1">
      <c r="A9719" s="240"/>
      <c r="B9719" s="265"/>
      <c r="C9719" s="240"/>
      <c r="D9719" s="240"/>
      <c r="E9719" s="241"/>
      <c r="F9719" s="265"/>
      <c r="G9719" s="265"/>
    </row>
    <row r="9720" spans="1:7" s="226" customFormat="1">
      <c r="A9720" s="240"/>
      <c r="B9720" s="265"/>
      <c r="C9720" s="240"/>
      <c r="D9720" s="240"/>
      <c r="E9720" s="241"/>
      <c r="F9720" s="265"/>
      <c r="G9720" s="265"/>
    </row>
    <row r="9721" spans="1:7" s="226" customFormat="1">
      <c r="A9721" s="240"/>
      <c r="B9721" s="265"/>
      <c r="C9721" s="240"/>
      <c r="D9721" s="240"/>
      <c r="E9721" s="241"/>
      <c r="F9721" s="265"/>
      <c r="G9721" s="265"/>
    </row>
    <row r="9722" spans="1:7" s="226" customFormat="1">
      <c r="A9722" s="240"/>
      <c r="B9722" s="265"/>
      <c r="C9722" s="240"/>
      <c r="D9722" s="240"/>
      <c r="E9722" s="241"/>
      <c r="F9722" s="265"/>
      <c r="G9722" s="265"/>
    </row>
    <row r="9723" spans="1:7" s="226" customFormat="1">
      <c r="A9723" s="240"/>
      <c r="B9723" s="265"/>
      <c r="C9723" s="240"/>
      <c r="D9723" s="240"/>
      <c r="E9723" s="241"/>
      <c r="F9723" s="265"/>
      <c r="G9723" s="265"/>
    </row>
    <row r="9724" spans="1:7" s="226" customFormat="1">
      <c r="A9724" s="240"/>
      <c r="B9724" s="265"/>
      <c r="C9724" s="240"/>
      <c r="D9724" s="240"/>
      <c r="E9724" s="241"/>
      <c r="F9724" s="265"/>
      <c r="G9724" s="265"/>
    </row>
    <row r="9725" spans="1:7" s="226" customFormat="1">
      <c r="A9725" s="240"/>
      <c r="B9725" s="265"/>
      <c r="C9725" s="240"/>
      <c r="D9725" s="240"/>
      <c r="E9725" s="241"/>
      <c r="F9725" s="265"/>
      <c r="G9725" s="265"/>
    </row>
    <row r="9726" spans="1:7" s="226" customFormat="1">
      <c r="A9726" s="240"/>
      <c r="B9726" s="265"/>
      <c r="C9726" s="240"/>
      <c r="D9726" s="240"/>
      <c r="E9726" s="241"/>
      <c r="F9726" s="265"/>
      <c r="G9726" s="265"/>
    </row>
    <row r="9727" spans="1:7" s="226" customFormat="1">
      <c r="A9727" s="240"/>
      <c r="B9727" s="265"/>
      <c r="C9727" s="240"/>
      <c r="D9727" s="240"/>
      <c r="E9727" s="241"/>
      <c r="F9727" s="265"/>
      <c r="G9727" s="265"/>
    </row>
    <row r="9728" spans="1:7" s="226" customFormat="1">
      <c r="A9728" s="240"/>
      <c r="B9728" s="265"/>
      <c r="C9728" s="240"/>
      <c r="D9728" s="240"/>
      <c r="E9728" s="241"/>
      <c r="F9728" s="265"/>
      <c r="G9728" s="265"/>
    </row>
    <row r="9729" spans="1:7" s="226" customFormat="1">
      <c r="A9729" s="240"/>
      <c r="B9729" s="265"/>
      <c r="C9729" s="240"/>
      <c r="D9729" s="240"/>
      <c r="E9729" s="241"/>
      <c r="F9729" s="265"/>
      <c r="G9729" s="265"/>
    </row>
    <row r="9730" spans="1:7" s="226" customFormat="1">
      <c r="A9730" s="240"/>
      <c r="B9730" s="265"/>
      <c r="C9730" s="240"/>
      <c r="D9730" s="240"/>
      <c r="E9730" s="241"/>
      <c r="F9730" s="265"/>
      <c r="G9730" s="265"/>
    </row>
    <row r="9731" spans="1:7" s="226" customFormat="1">
      <c r="A9731" s="240"/>
      <c r="B9731" s="265"/>
      <c r="C9731" s="240"/>
      <c r="D9731" s="240"/>
      <c r="E9731" s="241"/>
      <c r="F9731" s="265"/>
      <c r="G9731" s="265"/>
    </row>
    <row r="9732" spans="1:7" s="226" customFormat="1">
      <c r="A9732" s="240"/>
      <c r="B9732" s="265"/>
      <c r="C9732" s="240"/>
      <c r="D9732" s="240"/>
      <c r="E9732" s="241"/>
      <c r="F9732" s="265"/>
      <c r="G9732" s="265"/>
    </row>
    <row r="9733" spans="1:7" s="226" customFormat="1">
      <c r="A9733" s="240"/>
      <c r="B9733" s="265"/>
      <c r="C9733" s="240"/>
      <c r="D9733" s="240"/>
      <c r="E9733" s="241"/>
      <c r="F9733" s="265"/>
      <c r="G9733" s="265"/>
    </row>
    <row r="9734" spans="1:7" s="226" customFormat="1">
      <c r="A9734" s="240"/>
      <c r="B9734" s="265"/>
      <c r="C9734" s="240"/>
      <c r="D9734" s="240"/>
      <c r="E9734" s="241"/>
      <c r="F9734" s="265"/>
      <c r="G9734" s="265"/>
    </row>
    <row r="9735" spans="1:7" s="226" customFormat="1">
      <c r="A9735" s="240"/>
      <c r="B9735" s="265"/>
      <c r="C9735" s="240"/>
      <c r="D9735" s="240"/>
      <c r="E9735" s="241"/>
      <c r="F9735" s="265"/>
      <c r="G9735" s="265"/>
    </row>
    <row r="9736" spans="1:7" s="226" customFormat="1">
      <c r="A9736" s="240"/>
      <c r="B9736" s="265"/>
      <c r="C9736" s="240"/>
      <c r="D9736" s="240"/>
      <c r="E9736" s="241"/>
      <c r="F9736" s="265"/>
      <c r="G9736" s="265"/>
    </row>
    <row r="9737" spans="1:7" s="226" customFormat="1">
      <c r="A9737" s="240"/>
      <c r="B9737" s="265"/>
      <c r="C9737" s="240"/>
      <c r="D9737" s="240"/>
      <c r="E9737" s="241"/>
      <c r="F9737" s="265"/>
      <c r="G9737" s="265"/>
    </row>
    <row r="9738" spans="1:7" s="226" customFormat="1">
      <c r="A9738" s="240"/>
      <c r="B9738" s="265"/>
      <c r="C9738" s="240"/>
      <c r="D9738" s="240"/>
      <c r="E9738" s="241"/>
      <c r="F9738" s="265"/>
      <c r="G9738" s="265"/>
    </row>
    <row r="9739" spans="1:7" s="226" customFormat="1">
      <c r="A9739" s="240"/>
      <c r="B9739" s="265"/>
      <c r="C9739" s="240"/>
      <c r="D9739" s="240"/>
      <c r="E9739" s="241"/>
      <c r="F9739" s="265"/>
      <c r="G9739" s="265"/>
    </row>
    <row r="9740" spans="1:7" s="226" customFormat="1">
      <c r="A9740" s="240"/>
      <c r="B9740" s="265"/>
      <c r="C9740" s="240"/>
      <c r="D9740" s="240"/>
      <c r="E9740" s="241"/>
      <c r="F9740" s="265"/>
      <c r="G9740" s="265"/>
    </row>
    <row r="9741" spans="1:7" s="226" customFormat="1">
      <c r="A9741" s="240"/>
      <c r="B9741" s="265"/>
      <c r="C9741" s="240"/>
      <c r="D9741" s="240"/>
      <c r="E9741" s="241"/>
      <c r="F9741" s="265"/>
      <c r="G9741" s="265"/>
    </row>
    <row r="9742" spans="1:7" s="226" customFormat="1">
      <c r="A9742" s="240"/>
      <c r="B9742" s="265"/>
      <c r="C9742" s="240"/>
      <c r="D9742" s="240"/>
      <c r="E9742" s="241"/>
      <c r="F9742" s="265"/>
      <c r="G9742" s="265"/>
    </row>
    <row r="9743" spans="1:7" s="226" customFormat="1">
      <c r="A9743" s="240"/>
      <c r="B9743" s="265"/>
      <c r="C9743" s="240"/>
      <c r="D9743" s="240"/>
      <c r="E9743" s="241"/>
      <c r="F9743" s="265"/>
      <c r="G9743" s="265"/>
    </row>
    <row r="9744" spans="1:7" s="226" customFormat="1">
      <c r="A9744" s="240"/>
      <c r="B9744" s="265"/>
      <c r="C9744" s="240"/>
      <c r="D9744" s="240"/>
      <c r="E9744" s="241"/>
      <c r="F9744" s="265"/>
      <c r="G9744" s="265"/>
    </row>
    <row r="9745" spans="1:7" s="226" customFormat="1">
      <c r="A9745" s="240"/>
      <c r="B9745" s="265"/>
      <c r="C9745" s="240"/>
      <c r="D9745" s="240"/>
      <c r="E9745" s="241"/>
      <c r="F9745" s="265"/>
      <c r="G9745" s="265"/>
    </row>
    <row r="9746" spans="1:7" s="226" customFormat="1">
      <c r="A9746" s="240"/>
      <c r="B9746" s="265"/>
      <c r="C9746" s="240"/>
      <c r="D9746" s="240"/>
      <c r="E9746" s="241"/>
      <c r="F9746" s="265"/>
      <c r="G9746" s="265"/>
    </row>
    <row r="9747" spans="1:7" s="226" customFormat="1">
      <c r="A9747" s="240"/>
      <c r="B9747" s="265"/>
      <c r="C9747" s="240"/>
      <c r="D9747" s="240"/>
      <c r="E9747" s="241"/>
      <c r="F9747" s="265"/>
      <c r="G9747" s="265"/>
    </row>
    <row r="9748" spans="1:7" s="226" customFormat="1">
      <c r="A9748" s="240"/>
      <c r="B9748" s="265"/>
      <c r="C9748" s="240"/>
      <c r="D9748" s="240"/>
      <c r="E9748" s="241"/>
      <c r="F9748" s="265"/>
      <c r="G9748" s="265"/>
    </row>
    <row r="9749" spans="1:7" s="226" customFormat="1">
      <c r="A9749" s="240"/>
      <c r="B9749" s="265"/>
      <c r="C9749" s="240"/>
      <c r="D9749" s="240"/>
      <c r="E9749" s="241"/>
      <c r="F9749" s="265"/>
      <c r="G9749" s="265"/>
    </row>
    <row r="9750" spans="1:7" s="226" customFormat="1">
      <c r="A9750" s="240"/>
      <c r="B9750" s="265"/>
      <c r="C9750" s="240"/>
      <c r="D9750" s="240"/>
      <c r="E9750" s="241"/>
      <c r="F9750" s="265"/>
      <c r="G9750" s="265"/>
    </row>
    <row r="9751" spans="1:7" s="226" customFormat="1">
      <c r="A9751" s="240"/>
      <c r="B9751" s="265"/>
      <c r="C9751" s="240"/>
      <c r="D9751" s="240"/>
      <c r="E9751" s="241"/>
      <c r="F9751" s="265"/>
      <c r="G9751" s="265"/>
    </row>
    <row r="9752" spans="1:7" s="226" customFormat="1">
      <c r="A9752" s="240"/>
      <c r="B9752" s="265"/>
      <c r="C9752" s="240"/>
      <c r="D9752" s="240"/>
      <c r="E9752" s="241"/>
      <c r="F9752" s="265"/>
      <c r="G9752" s="265"/>
    </row>
    <row r="9753" spans="1:7" s="226" customFormat="1">
      <c r="A9753" s="240"/>
      <c r="B9753" s="265"/>
      <c r="C9753" s="240"/>
      <c r="D9753" s="240"/>
      <c r="E9753" s="241"/>
      <c r="F9753" s="265"/>
      <c r="G9753" s="265"/>
    </row>
    <row r="9754" spans="1:7" s="226" customFormat="1">
      <c r="A9754" s="240"/>
      <c r="B9754" s="265"/>
      <c r="C9754" s="240"/>
      <c r="D9754" s="240"/>
      <c r="E9754" s="241"/>
      <c r="F9754" s="265"/>
      <c r="G9754" s="265"/>
    </row>
    <row r="9755" spans="1:7" s="226" customFormat="1">
      <c r="A9755" s="240"/>
      <c r="B9755" s="265"/>
      <c r="C9755" s="240"/>
      <c r="D9755" s="240"/>
      <c r="E9755" s="241"/>
      <c r="F9755" s="265"/>
      <c r="G9755" s="265"/>
    </row>
    <row r="9756" spans="1:7" s="226" customFormat="1">
      <c r="A9756" s="240"/>
      <c r="B9756" s="265"/>
      <c r="C9756" s="240"/>
      <c r="D9756" s="240"/>
      <c r="E9756" s="241"/>
      <c r="F9756" s="265"/>
      <c r="G9756" s="265"/>
    </row>
    <row r="9757" spans="1:7" s="226" customFormat="1">
      <c r="A9757" s="240"/>
      <c r="B9757" s="265"/>
      <c r="C9757" s="240"/>
      <c r="D9757" s="240"/>
      <c r="E9757" s="241"/>
      <c r="F9757" s="265"/>
      <c r="G9757" s="265"/>
    </row>
    <row r="9758" spans="1:7" s="226" customFormat="1">
      <c r="A9758" s="240"/>
      <c r="B9758" s="265"/>
      <c r="C9758" s="240"/>
      <c r="D9758" s="240"/>
      <c r="E9758" s="241"/>
      <c r="F9758" s="265"/>
      <c r="G9758" s="265"/>
    </row>
    <row r="9759" spans="1:7" s="226" customFormat="1">
      <c r="A9759" s="240"/>
      <c r="B9759" s="265"/>
      <c r="C9759" s="240"/>
      <c r="D9759" s="240"/>
      <c r="E9759" s="241"/>
      <c r="F9759" s="265"/>
      <c r="G9759" s="265"/>
    </row>
    <row r="9760" spans="1:7" s="226" customFormat="1">
      <c r="A9760" s="240"/>
      <c r="B9760" s="265"/>
      <c r="C9760" s="240"/>
      <c r="D9760" s="240"/>
      <c r="E9760" s="241"/>
      <c r="F9760" s="265"/>
      <c r="G9760" s="265"/>
    </row>
    <row r="9761" spans="1:7" s="226" customFormat="1">
      <c r="A9761" s="240"/>
      <c r="B9761" s="265"/>
      <c r="C9761" s="240"/>
      <c r="D9761" s="240"/>
      <c r="E9761" s="241"/>
      <c r="F9761" s="265"/>
      <c r="G9761" s="265"/>
    </row>
    <row r="9762" spans="1:7" s="226" customFormat="1">
      <c r="A9762" s="240"/>
      <c r="B9762" s="265"/>
      <c r="C9762" s="240"/>
      <c r="D9762" s="240"/>
      <c r="E9762" s="241"/>
      <c r="F9762" s="265"/>
      <c r="G9762" s="265"/>
    </row>
    <row r="9763" spans="1:7" s="226" customFormat="1">
      <c r="A9763" s="240"/>
      <c r="B9763" s="265"/>
      <c r="C9763" s="240"/>
      <c r="D9763" s="240"/>
      <c r="E9763" s="241"/>
      <c r="F9763" s="265"/>
      <c r="G9763" s="265"/>
    </row>
    <row r="9764" spans="1:7" s="226" customFormat="1">
      <c r="A9764" s="240"/>
      <c r="B9764" s="265"/>
      <c r="C9764" s="240"/>
      <c r="D9764" s="240"/>
      <c r="E9764" s="241"/>
      <c r="F9764" s="265"/>
      <c r="G9764" s="265"/>
    </row>
    <row r="9765" spans="1:7" s="226" customFormat="1">
      <c r="A9765" s="240"/>
      <c r="B9765" s="265"/>
      <c r="C9765" s="240"/>
      <c r="D9765" s="240"/>
      <c r="E9765" s="241"/>
      <c r="F9765" s="265"/>
      <c r="G9765" s="265"/>
    </row>
    <row r="9766" spans="1:7" s="226" customFormat="1">
      <c r="A9766" s="240"/>
      <c r="B9766" s="265"/>
      <c r="C9766" s="240"/>
      <c r="D9766" s="240"/>
      <c r="E9766" s="241"/>
      <c r="F9766" s="265"/>
      <c r="G9766" s="265"/>
    </row>
    <row r="9767" spans="1:7" s="226" customFormat="1">
      <c r="A9767" s="240"/>
      <c r="B9767" s="265"/>
      <c r="C9767" s="240"/>
      <c r="D9767" s="240"/>
      <c r="E9767" s="241"/>
      <c r="F9767" s="265"/>
      <c r="G9767" s="265"/>
    </row>
    <row r="9768" spans="1:7" s="226" customFormat="1">
      <c r="A9768" s="240"/>
      <c r="B9768" s="265"/>
      <c r="C9768" s="240"/>
      <c r="D9768" s="240"/>
      <c r="E9768" s="241"/>
      <c r="F9768" s="265"/>
      <c r="G9768" s="265"/>
    </row>
    <row r="9769" spans="1:7" s="226" customFormat="1">
      <c r="A9769" s="240"/>
      <c r="B9769" s="265"/>
      <c r="C9769" s="240"/>
      <c r="D9769" s="240"/>
      <c r="E9769" s="241"/>
      <c r="F9769" s="265"/>
      <c r="G9769" s="265"/>
    </row>
    <row r="9770" spans="1:7" s="226" customFormat="1">
      <c r="A9770" s="240"/>
      <c r="B9770" s="265"/>
      <c r="C9770" s="240"/>
      <c r="D9770" s="240"/>
      <c r="E9770" s="241"/>
      <c r="F9770" s="265"/>
      <c r="G9770" s="265"/>
    </row>
    <row r="9771" spans="1:7" s="226" customFormat="1">
      <c r="A9771" s="240"/>
      <c r="B9771" s="265"/>
      <c r="C9771" s="240"/>
      <c r="D9771" s="240"/>
      <c r="E9771" s="241"/>
      <c r="F9771" s="265"/>
      <c r="G9771" s="265"/>
    </row>
    <row r="9772" spans="1:7" s="226" customFormat="1">
      <c r="A9772" s="240"/>
      <c r="B9772" s="265"/>
      <c r="C9772" s="240"/>
      <c r="D9772" s="240"/>
      <c r="E9772" s="241"/>
      <c r="F9772" s="265"/>
      <c r="G9772" s="265"/>
    </row>
    <row r="9773" spans="1:7" s="226" customFormat="1">
      <c r="A9773" s="240"/>
      <c r="B9773" s="265"/>
      <c r="C9773" s="240"/>
      <c r="D9773" s="240"/>
      <c r="E9773" s="241"/>
      <c r="F9773" s="265"/>
      <c r="G9773" s="265"/>
    </row>
    <row r="9774" spans="1:7" s="226" customFormat="1">
      <c r="A9774" s="240"/>
      <c r="B9774" s="265"/>
      <c r="C9774" s="240"/>
      <c r="D9774" s="240"/>
      <c r="E9774" s="241"/>
      <c r="F9774" s="265"/>
      <c r="G9774" s="265"/>
    </row>
    <row r="9775" spans="1:7" s="226" customFormat="1">
      <c r="A9775" s="240"/>
      <c r="B9775" s="265"/>
      <c r="C9775" s="240"/>
      <c r="D9775" s="240"/>
      <c r="E9775" s="241"/>
      <c r="F9775" s="265"/>
      <c r="G9775" s="265"/>
    </row>
    <row r="9776" spans="1:7" s="226" customFormat="1">
      <c r="A9776" s="240"/>
      <c r="B9776" s="265"/>
      <c r="C9776" s="240"/>
      <c r="D9776" s="240"/>
      <c r="E9776" s="241"/>
      <c r="F9776" s="265"/>
      <c r="G9776" s="265"/>
    </row>
    <row r="9777" spans="1:7" s="226" customFormat="1">
      <c r="A9777" s="240"/>
      <c r="B9777" s="265"/>
      <c r="C9777" s="240"/>
      <c r="D9777" s="240"/>
      <c r="E9777" s="241"/>
      <c r="F9777" s="265"/>
      <c r="G9777" s="265"/>
    </row>
    <row r="9778" spans="1:7" s="226" customFormat="1">
      <c r="A9778" s="240"/>
      <c r="B9778" s="265"/>
      <c r="C9778" s="240"/>
      <c r="D9778" s="240"/>
      <c r="E9778" s="241"/>
      <c r="F9778" s="265"/>
      <c r="G9778" s="265"/>
    </row>
    <row r="9779" spans="1:7" s="226" customFormat="1">
      <c r="A9779" s="240"/>
      <c r="B9779" s="265"/>
      <c r="C9779" s="240"/>
      <c r="D9779" s="240"/>
      <c r="E9779" s="241"/>
      <c r="F9779" s="265"/>
      <c r="G9779" s="265"/>
    </row>
    <row r="9780" spans="1:7" s="226" customFormat="1">
      <c r="A9780" s="240"/>
      <c r="B9780" s="265"/>
      <c r="C9780" s="240"/>
      <c r="D9780" s="240"/>
      <c r="E9780" s="241"/>
      <c r="F9780" s="265"/>
      <c r="G9780" s="265"/>
    </row>
    <row r="9781" spans="1:7" s="226" customFormat="1">
      <c r="A9781" s="240"/>
      <c r="B9781" s="265"/>
      <c r="C9781" s="240"/>
      <c r="D9781" s="240"/>
      <c r="E9781" s="241"/>
      <c r="F9781" s="265"/>
      <c r="G9781" s="265"/>
    </row>
    <row r="9782" spans="1:7" s="226" customFormat="1">
      <c r="A9782" s="240"/>
      <c r="B9782" s="265"/>
      <c r="C9782" s="240"/>
      <c r="D9782" s="240"/>
      <c r="E9782" s="241"/>
      <c r="F9782" s="265"/>
      <c r="G9782" s="265"/>
    </row>
    <row r="9783" spans="1:7" s="226" customFormat="1">
      <c r="A9783" s="240"/>
      <c r="B9783" s="265"/>
      <c r="C9783" s="240"/>
      <c r="D9783" s="240"/>
      <c r="E9783" s="241"/>
      <c r="F9783" s="265"/>
      <c r="G9783" s="265"/>
    </row>
    <row r="9784" spans="1:7" s="226" customFormat="1">
      <c r="A9784" s="240"/>
      <c r="B9784" s="265"/>
      <c r="C9784" s="240"/>
      <c r="D9784" s="240"/>
      <c r="E9784" s="241"/>
      <c r="F9784" s="265"/>
      <c r="G9784" s="265"/>
    </row>
    <row r="9785" spans="1:7" s="226" customFormat="1">
      <c r="A9785" s="240"/>
      <c r="B9785" s="265"/>
      <c r="C9785" s="240"/>
      <c r="D9785" s="240"/>
      <c r="E9785" s="241"/>
      <c r="F9785" s="265"/>
      <c r="G9785" s="265"/>
    </row>
    <row r="9786" spans="1:7" s="226" customFormat="1">
      <c r="A9786" s="240"/>
      <c r="B9786" s="265"/>
      <c r="C9786" s="240"/>
      <c r="D9786" s="240"/>
      <c r="E9786" s="241"/>
      <c r="F9786" s="265"/>
      <c r="G9786" s="265"/>
    </row>
    <row r="9787" spans="1:7" s="226" customFormat="1">
      <c r="A9787" s="240"/>
      <c r="B9787" s="265"/>
      <c r="C9787" s="240"/>
      <c r="D9787" s="240"/>
      <c r="E9787" s="241"/>
      <c r="F9787" s="265"/>
      <c r="G9787" s="265"/>
    </row>
    <row r="9788" spans="1:7" s="226" customFormat="1">
      <c r="A9788" s="240"/>
      <c r="B9788" s="265"/>
      <c r="C9788" s="240"/>
      <c r="D9788" s="240"/>
      <c r="E9788" s="241"/>
      <c r="F9788" s="265"/>
      <c r="G9788" s="265"/>
    </row>
    <row r="9789" spans="1:7" s="226" customFormat="1">
      <c r="A9789" s="240"/>
      <c r="B9789" s="265"/>
      <c r="C9789" s="240"/>
      <c r="D9789" s="240"/>
      <c r="E9789" s="241"/>
      <c r="F9789" s="265"/>
      <c r="G9789" s="265"/>
    </row>
    <row r="9790" spans="1:7" s="226" customFormat="1">
      <c r="A9790" s="240"/>
      <c r="B9790" s="265"/>
      <c r="C9790" s="240"/>
      <c r="D9790" s="240"/>
      <c r="E9790" s="241"/>
      <c r="F9790" s="265"/>
      <c r="G9790" s="265"/>
    </row>
    <row r="9791" spans="1:7" s="226" customFormat="1">
      <c r="A9791" s="240"/>
      <c r="B9791" s="265"/>
      <c r="C9791" s="240"/>
      <c r="D9791" s="240"/>
      <c r="E9791" s="241"/>
      <c r="F9791" s="265"/>
      <c r="G9791" s="265"/>
    </row>
    <row r="9792" spans="1:7" s="226" customFormat="1">
      <c r="A9792" s="240"/>
      <c r="B9792" s="265"/>
      <c r="C9792" s="240"/>
      <c r="D9792" s="240"/>
      <c r="E9792" s="241"/>
      <c r="F9792" s="265"/>
      <c r="G9792" s="265"/>
    </row>
    <row r="9793" spans="1:7" s="226" customFormat="1">
      <c r="A9793" s="240"/>
      <c r="B9793" s="265"/>
      <c r="C9793" s="240"/>
      <c r="D9793" s="240"/>
      <c r="E9793" s="241"/>
      <c r="F9793" s="265"/>
      <c r="G9793" s="265"/>
    </row>
    <row r="9794" spans="1:7" s="226" customFormat="1">
      <c r="A9794" s="240"/>
      <c r="B9794" s="265"/>
      <c r="C9794" s="240"/>
      <c r="D9794" s="240"/>
      <c r="E9794" s="241"/>
      <c r="F9794" s="265"/>
      <c r="G9794" s="265"/>
    </row>
    <row r="9795" spans="1:7" s="226" customFormat="1">
      <c r="A9795" s="240"/>
      <c r="B9795" s="265"/>
      <c r="C9795" s="240"/>
      <c r="D9795" s="240"/>
      <c r="E9795" s="241"/>
      <c r="F9795" s="265"/>
      <c r="G9795" s="265"/>
    </row>
    <row r="9796" spans="1:7" s="226" customFormat="1">
      <c r="A9796" s="240"/>
      <c r="B9796" s="265"/>
      <c r="C9796" s="240"/>
      <c r="D9796" s="240"/>
      <c r="E9796" s="241"/>
      <c r="F9796" s="265"/>
      <c r="G9796" s="265"/>
    </row>
    <row r="9797" spans="1:7" s="226" customFormat="1">
      <c r="A9797" s="240"/>
      <c r="B9797" s="265"/>
      <c r="C9797" s="240"/>
      <c r="D9797" s="240"/>
      <c r="E9797" s="241"/>
      <c r="F9797" s="265"/>
      <c r="G9797" s="265"/>
    </row>
    <row r="9798" spans="1:7" s="226" customFormat="1">
      <c r="A9798" s="240"/>
      <c r="B9798" s="265"/>
      <c r="C9798" s="240"/>
      <c r="D9798" s="240"/>
      <c r="E9798" s="241"/>
      <c r="F9798" s="265"/>
      <c r="G9798" s="265"/>
    </row>
    <row r="9799" spans="1:7" s="226" customFormat="1">
      <c r="A9799" s="240"/>
      <c r="B9799" s="265"/>
      <c r="C9799" s="240"/>
      <c r="D9799" s="240"/>
      <c r="E9799" s="241"/>
      <c r="F9799" s="265"/>
      <c r="G9799" s="265"/>
    </row>
    <row r="9800" spans="1:7" s="226" customFormat="1">
      <c r="A9800" s="240"/>
      <c r="B9800" s="265"/>
      <c r="C9800" s="240"/>
      <c r="D9800" s="240"/>
      <c r="E9800" s="241"/>
      <c r="F9800" s="265"/>
      <c r="G9800" s="265"/>
    </row>
    <row r="9801" spans="1:7" s="226" customFormat="1">
      <c r="A9801" s="240"/>
      <c r="B9801" s="265"/>
      <c r="C9801" s="240"/>
      <c r="D9801" s="240"/>
      <c r="E9801" s="241"/>
      <c r="F9801" s="265"/>
      <c r="G9801" s="265"/>
    </row>
    <row r="9802" spans="1:7" s="226" customFormat="1">
      <c r="A9802" s="240"/>
      <c r="B9802" s="265"/>
      <c r="C9802" s="240"/>
      <c r="D9802" s="240"/>
      <c r="E9802" s="241"/>
      <c r="F9802" s="265"/>
      <c r="G9802" s="265"/>
    </row>
    <row r="9803" spans="1:7" s="226" customFormat="1">
      <c r="A9803" s="240"/>
      <c r="B9803" s="265"/>
      <c r="C9803" s="240"/>
      <c r="D9803" s="240"/>
      <c r="E9803" s="241"/>
      <c r="F9803" s="265"/>
      <c r="G9803" s="265"/>
    </row>
    <row r="9804" spans="1:7" s="226" customFormat="1">
      <c r="A9804" s="240"/>
      <c r="B9804" s="265"/>
      <c r="C9804" s="240"/>
      <c r="D9804" s="240"/>
      <c r="E9804" s="241"/>
      <c r="F9804" s="265"/>
      <c r="G9804" s="265"/>
    </row>
    <row r="9805" spans="1:7" s="226" customFormat="1">
      <c r="A9805" s="240"/>
      <c r="B9805" s="265"/>
      <c r="C9805" s="240"/>
      <c r="D9805" s="240"/>
      <c r="E9805" s="241"/>
      <c r="F9805" s="265"/>
      <c r="G9805" s="265"/>
    </row>
    <row r="9806" spans="1:7" s="226" customFormat="1">
      <c r="A9806" s="240"/>
      <c r="B9806" s="265"/>
      <c r="C9806" s="240"/>
      <c r="D9806" s="240"/>
      <c r="E9806" s="241"/>
      <c r="F9806" s="265"/>
      <c r="G9806" s="265"/>
    </row>
    <row r="9807" spans="1:7" s="226" customFormat="1">
      <c r="A9807" s="240"/>
      <c r="B9807" s="265"/>
      <c r="C9807" s="240"/>
      <c r="D9807" s="240"/>
      <c r="E9807" s="241"/>
      <c r="F9807" s="265"/>
      <c r="G9807" s="265"/>
    </row>
    <row r="9808" spans="1:7" s="226" customFormat="1">
      <c r="A9808" s="240"/>
      <c r="B9808" s="265"/>
      <c r="C9808" s="240"/>
      <c r="D9808" s="240"/>
      <c r="E9808" s="241"/>
      <c r="F9808" s="265"/>
      <c r="G9808" s="265"/>
    </row>
    <row r="9809" spans="1:7" s="226" customFormat="1">
      <c r="A9809" s="240"/>
      <c r="B9809" s="265"/>
      <c r="C9809" s="240"/>
      <c r="D9809" s="240"/>
      <c r="E9809" s="241"/>
      <c r="F9809" s="265"/>
      <c r="G9809" s="265"/>
    </row>
    <row r="9810" spans="1:7" s="226" customFormat="1">
      <c r="A9810" s="240"/>
      <c r="B9810" s="265"/>
      <c r="C9810" s="240"/>
      <c r="D9810" s="240"/>
      <c r="E9810" s="241"/>
      <c r="F9810" s="265"/>
      <c r="G9810" s="265"/>
    </row>
    <row r="9811" spans="1:7" s="226" customFormat="1">
      <c r="A9811" s="240"/>
      <c r="B9811" s="265"/>
      <c r="C9811" s="240"/>
      <c r="D9811" s="240"/>
      <c r="E9811" s="241"/>
      <c r="F9811" s="265"/>
      <c r="G9811" s="265"/>
    </row>
    <row r="9812" spans="1:7" s="226" customFormat="1">
      <c r="A9812" s="240"/>
      <c r="B9812" s="265"/>
      <c r="C9812" s="240"/>
      <c r="D9812" s="240"/>
      <c r="E9812" s="241"/>
      <c r="F9812" s="265"/>
      <c r="G9812" s="265"/>
    </row>
    <row r="9813" spans="1:7" s="226" customFormat="1">
      <c r="A9813" s="240"/>
      <c r="B9813" s="265"/>
      <c r="C9813" s="240"/>
      <c r="D9813" s="240"/>
      <c r="E9813" s="241"/>
      <c r="F9813" s="265"/>
      <c r="G9813" s="265"/>
    </row>
    <row r="9814" spans="1:7" s="226" customFormat="1">
      <c r="A9814" s="240"/>
      <c r="B9814" s="265"/>
      <c r="C9814" s="240"/>
      <c r="D9814" s="240"/>
      <c r="E9814" s="241"/>
      <c r="F9814" s="265"/>
      <c r="G9814" s="265"/>
    </row>
    <row r="9815" spans="1:7" s="226" customFormat="1">
      <c r="A9815" s="240"/>
      <c r="B9815" s="265"/>
      <c r="C9815" s="240"/>
      <c r="D9815" s="240"/>
      <c r="E9815" s="241"/>
      <c r="F9815" s="265"/>
      <c r="G9815" s="265"/>
    </row>
    <row r="9816" spans="1:7" s="226" customFormat="1">
      <c r="A9816" s="240"/>
      <c r="B9816" s="265"/>
      <c r="C9816" s="240"/>
      <c r="D9816" s="240"/>
      <c r="E9816" s="241"/>
      <c r="F9816" s="265"/>
      <c r="G9816" s="265"/>
    </row>
    <row r="9817" spans="1:7" s="226" customFormat="1">
      <c r="A9817" s="240"/>
      <c r="B9817" s="265"/>
      <c r="C9817" s="240"/>
      <c r="D9817" s="240"/>
      <c r="E9817" s="241"/>
      <c r="F9817" s="265"/>
      <c r="G9817" s="265"/>
    </row>
    <row r="9818" spans="1:7" s="226" customFormat="1">
      <c r="A9818" s="240"/>
      <c r="B9818" s="265"/>
      <c r="C9818" s="240"/>
      <c r="D9818" s="240"/>
      <c r="E9818" s="241"/>
      <c r="F9818" s="265"/>
      <c r="G9818" s="265"/>
    </row>
    <row r="9819" spans="1:7" s="226" customFormat="1">
      <c r="A9819" s="240"/>
      <c r="B9819" s="265"/>
      <c r="C9819" s="240"/>
      <c r="D9819" s="240"/>
      <c r="E9819" s="241"/>
      <c r="F9819" s="265"/>
      <c r="G9819" s="265"/>
    </row>
    <row r="9820" spans="1:7" s="226" customFormat="1">
      <c r="A9820" s="240"/>
      <c r="B9820" s="265"/>
      <c r="C9820" s="240"/>
      <c r="D9820" s="240"/>
      <c r="E9820" s="241"/>
      <c r="F9820" s="265"/>
      <c r="G9820" s="265"/>
    </row>
    <row r="9821" spans="1:7" s="226" customFormat="1">
      <c r="A9821" s="240"/>
      <c r="B9821" s="265"/>
      <c r="C9821" s="240"/>
      <c r="D9821" s="240"/>
      <c r="E9821" s="241"/>
      <c r="F9821" s="265"/>
      <c r="G9821" s="265"/>
    </row>
    <row r="9822" spans="1:7" s="226" customFormat="1">
      <c r="A9822" s="240"/>
      <c r="B9822" s="265"/>
      <c r="C9822" s="240"/>
      <c r="D9822" s="240"/>
      <c r="E9822" s="241"/>
      <c r="F9822" s="265"/>
      <c r="G9822" s="265"/>
    </row>
    <row r="9823" spans="1:7" s="226" customFormat="1">
      <c r="A9823" s="240"/>
      <c r="B9823" s="265"/>
      <c r="C9823" s="240"/>
      <c r="D9823" s="240"/>
      <c r="E9823" s="241"/>
      <c r="F9823" s="265"/>
      <c r="G9823" s="265"/>
    </row>
    <row r="9824" spans="1:7" s="226" customFormat="1">
      <c r="A9824" s="240"/>
      <c r="B9824" s="265"/>
      <c r="C9824" s="240"/>
      <c r="D9824" s="240"/>
      <c r="E9824" s="241"/>
      <c r="F9824" s="265"/>
      <c r="G9824" s="265"/>
    </row>
    <row r="9825" spans="1:7" s="226" customFormat="1">
      <c r="A9825" s="240"/>
      <c r="B9825" s="265"/>
      <c r="C9825" s="240"/>
      <c r="D9825" s="240"/>
      <c r="E9825" s="241"/>
      <c r="F9825" s="265"/>
      <c r="G9825" s="265"/>
    </row>
    <row r="9826" spans="1:7" s="226" customFormat="1">
      <c r="A9826" s="240"/>
      <c r="B9826" s="265"/>
      <c r="C9826" s="240"/>
      <c r="D9826" s="240"/>
      <c r="E9826" s="241"/>
      <c r="F9826" s="265"/>
      <c r="G9826" s="265"/>
    </row>
    <row r="9827" spans="1:7" s="226" customFormat="1">
      <c r="A9827" s="240"/>
      <c r="B9827" s="265"/>
      <c r="C9827" s="240"/>
      <c r="D9827" s="240"/>
      <c r="E9827" s="241"/>
      <c r="F9827" s="265"/>
      <c r="G9827" s="265"/>
    </row>
    <row r="9828" spans="1:7" s="226" customFormat="1">
      <c r="A9828" s="240"/>
      <c r="B9828" s="265"/>
      <c r="C9828" s="240"/>
      <c r="D9828" s="240"/>
      <c r="E9828" s="241"/>
      <c r="F9828" s="265"/>
      <c r="G9828" s="265"/>
    </row>
    <row r="9829" spans="1:7" s="226" customFormat="1">
      <c r="A9829" s="240"/>
      <c r="B9829" s="265"/>
      <c r="C9829" s="240"/>
      <c r="D9829" s="240"/>
      <c r="E9829" s="241"/>
      <c r="F9829" s="265"/>
      <c r="G9829" s="265"/>
    </row>
    <row r="9830" spans="1:7" s="226" customFormat="1">
      <c r="A9830" s="240"/>
      <c r="B9830" s="265"/>
      <c r="C9830" s="240"/>
      <c r="D9830" s="240"/>
      <c r="E9830" s="241"/>
      <c r="F9830" s="265"/>
      <c r="G9830" s="265"/>
    </row>
    <row r="9831" spans="1:7" s="226" customFormat="1">
      <c r="A9831" s="240"/>
      <c r="B9831" s="265"/>
      <c r="C9831" s="240"/>
      <c r="D9831" s="240"/>
      <c r="E9831" s="241"/>
      <c r="F9831" s="265"/>
      <c r="G9831" s="265"/>
    </row>
    <row r="9832" spans="1:7" s="226" customFormat="1">
      <c r="A9832" s="240"/>
      <c r="B9832" s="265"/>
      <c r="C9832" s="240"/>
      <c r="D9832" s="240"/>
      <c r="E9832" s="241"/>
      <c r="F9832" s="265"/>
      <c r="G9832" s="265"/>
    </row>
    <row r="9833" spans="1:7" s="226" customFormat="1">
      <c r="A9833" s="240"/>
      <c r="B9833" s="265"/>
      <c r="C9833" s="240"/>
      <c r="D9833" s="240"/>
      <c r="E9833" s="241"/>
      <c r="F9833" s="265"/>
      <c r="G9833" s="265"/>
    </row>
    <row r="9834" spans="1:7" s="226" customFormat="1">
      <c r="A9834" s="240"/>
      <c r="B9834" s="265"/>
      <c r="C9834" s="240"/>
      <c r="D9834" s="240"/>
      <c r="E9834" s="241"/>
      <c r="F9834" s="265"/>
      <c r="G9834" s="265"/>
    </row>
    <row r="9835" spans="1:7" s="226" customFormat="1">
      <c r="A9835" s="240"/>
      <c r="B9835" s="265"/>
      <c r="C9835" s="240"/>
      <c r="D9835" s="240"/>
      <c r="E9835" s="241"/>
      <c r="F9835" s="265"/>
      <c r="G9835" s="265"/>
    </row>
    <row r="9836" spans="1:7" s="226" customFormat="1">
      <c r="A9836" s="240"/>
      <c r="B9836" s="265"/>
      <c r="C9836" s="240"/>
      <c r="D9836" s="240"/>
      <c r="E9836" s="241"/>
      <c r="F9836" s="265"/>
      <c r="G9836" s="265"/>
    </row>
    <row r="9837" spans="1:7" s="226" customFormat="1">
      <c r="A9837" s="240"/>
      <c r="B9837" s="265"/>
      <c r="C9837" s="240"/>
      <c r="D9837" s="240"/>
      <c r="E9837" s="241"/>
      <c r="F9837" s="265"/>
      <c r="G9837" s="265"/>
    </row>
    <row r="9838" spans="1:7" s="226" customFormat="1">
      <c r="A9838" s="240"/>
      <c r="B9838" s="265"/>
      <c r="C9838" s="240"/>
      <c r="D9838" s="240"/>
      <c r="E9838" s="241"/>
      <c r="F9838" s="265"/>
      <c r="G9838" s="265"/>
    </row>
    <row r="9839" spans="1:7" s="226" customFormat="1">
      <c r="A9839" s="240"/>
      <c r="B9839" s="265"/>
      <c r="C9839" s="240"/>
      <c r="D9839" s="240"/>
      <c r="E9839" s="241"/>
      <c r="F9839" s="265"/>
      <c r="G9839" s="265"/>
    </row>
    <row r="9840" spans="1:7" s="226" customFormat="1">
      <c r="A9840" s="240"/>
      <c r="B9840" s="265"/>
      <c r="C9840" s="240"/>
      <c r="D9840" s="240"/>
      <c r="E9840" s="241"/>
      <c r="F9840" s="265"/>
      <c r="G9840" s="265"/>
    </row>
    <row r="9841" spans="1:7" s="226" customFormat="1">
      <c r="A9841" s="240"/>
      <c r="B9841" s="265"/>
      <c r="C9841" s="240"/>
      <c r="D9841" s="240"/>
      <c r="E9841" s="241"/>
      <c r="F9841" s="265"/>
      <c r="G9841" s="265"/>
    </row>
    <row r="9842" spans="1:7" s="226" customFormat="1">
      <c r="A9842" s="240"/>
      <c r="B9842" s="265"/>
      <c r="C9842" s="240"/>
      <c r="D9842" s="240"/>
      <c r="E9842" s="241"/>
      <c r="F9842" s="265"/>
      <c r="G9842" s="265"/>
    </row>
    <row r="9843" spans="1:7" s="226" customFormat="1">
      <c r="A9843" s="240"/>
      <c r="B9843" s="265"/>
      <c r="C9843" s="240"/>
      <c r="D9843" s="240"/>
      <c r="E9843" s="241"/>
      <c r="F9843" s="265"/>
      <c r="G9843" s="265"/>
    </row>
    <row r="9844" spans="1:7" s="226" customFormat="1">
      <c r="A9844" s="240"/>
      <c r="B9844" s="265"/>
      <c r="C9844" s="240"/>
      <c r="D9844" s="240"/>
      <c r="E9844" s="241"/>
      <c r="F9844" s="265"/>
      <c r="G9844" s="265"/>
    </row>
    <row r="9845" spans="1:7" s="226" customFormat="1">
      <c r="A9845" s="240"/>
      <c r="B9845" s="265"/>
      <c r="C9845" s="240"/>
      <c r="D9845" s="240"/>
      <c r="E9845" s="241"/>
      <c r="F9845" s="265"/>
      <c r="G9845" s="265"/>
    </row>
    <row r="9846" spans="1:7" s="226" customFormat="1">
      <c r="A9846" s="240"/>
      <c r="B9846" s="265"/>
      <c r="C9846" s="240"/>
      <c r="D9846" s="240"/>
      <c r="E9846" s="241"/>
      <c r="F9846" s="265"/>
      <c r="G9846" s="265"/>
    </row>
    <row r="9847" spans="1:7" s="226" customFormat="1">
      <c r="A9847" s="240"/>
      <c r="B9847" s="265"/>
      <c r="C9847" s="240"/>
      <c r="D9847" s="240"/>
      <c r="E9847" s="241"/>
      <c r="F9847" s="265"/>
      <c r="G9847" s="265"/>
    </row>
    <row r="9848" spans="1:7" s="226" customFormat="1">
      <c r="A9848" s="240"/>
      <c r="B9848" s="265"/>
      <c r="C9848" s="240"/>
      <c r="D9848" s="240"/>
      <c r="E9848" s="241"/>
      <c r="F9848" s="265"/>
      <c r="G9848" s="265"/>
    </row>
    <row r="9849" spans="1:7" s="226" customFormat="1">
      <c r="A9849" s="240"/>
      <c r="B9849" s="265"/>
      <c r="C9849" s="240"/>
      <c r="D9849" s="240"/>
      <c r="E9849" s="241"/>
      <c r="F9849" s="265"/>
      <c r="G9849" s="265"/>
    </row>
    <row r="9850" spans="1:7" s="226" customFormat="1">
      <c r="A9850" s="240"/>
      <c r="B9850" s="265"/>
      <c r="C9850" s="240"/>
      <c r="D9850" s="240"/>
      <c r="E9850" s="241"/>
      <c r="F9850" s="265"/>
      <c r="G9850" s="265"/>
    </row>
    <row r="9851" spans="1:7" s="226" customFormat="1">
      <c r="A9851" s="240"/>
      <c r="B9851" s="265"/>
      <c r="C9851" s="240"/>
      <c r="D9851" s="240"/>
      <c r="E9851" s="241"/>
      <c r="F9851" s="265"/>
      <c r="G9851" s="265"/>
    </row>
    <row r="9852" spans="1:7" s="226" customFormat="1">
      <c r="A9852" s="240"/>
      <c r="B9852" s="265"/>
      <c r="C9852" s="240"/>
      <c r="D9852" s="240"/>
      <c r="E9852" s="241"/>
      <c r="F9852" s="265"/>
      <c r="G9852" s="265"/>
    </row>
    <row r="9853" spans="1:7" s="226" customFormat="1">
      <c r="A9853" s="240"/>
      <c r="B9853" s="265"/>
      <c r="C9853" s="240"/>
      <c r="D9853" s="240"/>
      <c r="E9853" s="241"/>
      <c r="F9853" s="265"/>
      <c r="G9853" s="265"/>
    </row>
    <row r="9854" spans="1:7" s="226" customFormat="1">
      <c r="A9854" s="240"/>
      <c r="B9854" s="265"/>
      <c r="C9854" s="240"/>
      <c r="D9854" s="240"/>
      <c r="E9854" s="241"/>
      <c r="F9854" s="265"/>
      <c r="G9854" s="265"/>
    </row>
    <row r="9855" spans="1:7" s="226" customFormat="1">
      <c r="A9855" s="240"/>
      <c r="B9855" s="265"/>
      <c r="C9855" s="240"/>
      <c r="D9855" s="240"/>
      <c r="E9855" s="241"/>
      <c r="F9855" s="265"/>
      <c r="G9855" s="265"/>
    </row>
    <row r="9856" spans="1:7" s="226" customFormat="1">
      <c r="A9856" s="240"/>
      <c r="B9856" s="265"/>
      <c r="C9856" s="240"/>
      <c r="D9856" s="240"/>
      <c r="E9856" s="241"/>
      <c r="F9856" s="265"/>
      <c r="G9856" s="265"/>
    </row>
    <row r="9857" spans="1:7" s="226" customFormat="1">
      <c r="A9857" s="240"/>
      <c r="B9857" s="265"/>
      <c r="C9857" s="240"/>
      <c r="D9857" s="240"/>
      <c r="E9857" s="241"/>
      <c r="F9857" s="265"/>
      <c r="G9857" s="265"/>
    </row>
    <row r="9858" spans="1:7" s="226" customFormat="1">
      <c r="A9858" s="240"/>
      <c r="B9858" s="265"/>
      <c r="C9858" s="240"/>
      <c r="D9858" s="240"/>
      <c r="E9858" s="241"/>
      <c r="F9858" s="265"/>
      <c r="G9858" s="265"/>
    </row>
    <row r="9859" spans="1:7" s="226" customFormat="1">
      <c r="A9859" s="240"/>
      <c r="B9859" s="265"/>
      <c r="C9859" s="240"/>
      <c r="D9859" s="240"/>
      <c r="E9859" s="241"/>
      <c r="F9859" s="265"/>
      <c r="G9859" s="265"/>
    </row>
    <row r="9860" spans="1:7" s="226" customFormat="1">
      <c r="A9860" s="240"/>
      <c r="B9860" s="265"/>
      <c r="C9860" s="240"/>
      <c r="D9860" s="240"/>
      <c r="E9860" s="241"/>
      <c r="F9860" s="265"/>
      <c r="G9860" s="265"/>
    </row>
    <row r="9861" spans="1:7" s="226" customFormat="1">
      <c r="A9861" s="240"/>
      <c r="B9861" s="265"/>
      <c r="C9861" s="240"/>
      <c r="D9861" s="240"/>
      <c r="E9861" s="241"/>
      <c r="F9861" s="265"/>
      <c r="G9861" s="265"/>
    </row>
    <row r="9862" spans="1:7" s="226" customFormat="1">
      <c r="A9862" s="240"/>
      <c r="B9862" s="265"/>
      <c r="C9862" s="240"/>
      <c r="D9862" s="240"/>
      <c r="E9862" s="241"/>
      <c r="F9862" s="265"/>
      <c r="G9862" s="265"/>
    </row>
    <row r="9863" spans="1:7" s="226" customFormat="1">
      <c r="A9863" s="240"/>
      <c r="B9863" s="265"/>
      <c r="C9863" s="240"/>
      <c r="D9863" s="240"/>
      <c r="E9863" s="241"/>
      <c r="F9863" s="265"/>
      <c r="G9863" s="265"/>
    </row>
    <row r="9864" spans="1:7" s="226" customFormat="1">
      <c r="A9864" s="240"/>
      <c r="B9864" s="265"/>
      <c r="C9864" s="240"/>
      <c r="D9864" s="240"/>
      <c r="E9864" s="241"/>
      <c r="F9864" s="265"/>
      <c r="G9864" s="265"/>
    </row>
    <row r="9865" spans="1:7" s="226" customFormat="1">
      <c r="A9865" s="240"/>
      <c r="B9865" s="265"/>
      <c r="C9865" s="240"/>
      <c r="D9865" s="240"/>
      <c r="E9865" s="241"/>
      <c r="F9865" s="265"/>
      <c r="G9865" s="265"/>
    </row>
    <row r="9866" spans="1:7" s="226" customFormat="1">
      <c r="A9866" s="240"/>
      <c r="B9866" s="265"/>
      <c r="C9866" s="240"/>
      <c r="D9866" s="240"/>
      <c r="E9866" s="241"/>
      <c r="F9866" s="265"/>
      <c r="G9866" s="265"/>
    </row>
    <row r="9867" spans="1:7" s="226" customFormat="1">
      <c r="A9867" s="240"/>
      <c r="B9867" s="265"/>
      <c r="C9867" s="240"/>
      <c r="D9867" s="240"/>
      <c r="E9867" s="241"/>
      <c r="F9867" s="265"/>
      <c r="G9867" s="265"/>
    </row>
    <row r="9868" spans="1:7" s="226" customFormat="1">
      <c r="A9868" s="240"/>
      <c r="B9868" s="265"/>
      <c r="C9868" s="240"/>
      <c r="D9868" s="240"/>
      <c r="E9868" s="241"/>
      <c r="F9868" s="265"/>
      <c r="G9868" s="265"/>
    </row>
    <row r="9869" spans="1:7" s="226" customFormat="1">
      <c r="A9869" s="240"/>
      <c r="B9869" s="265"/>
      <c r="C9869" s="240"/>
      <c r="D9869" s="240"/>
      <c r="E9869" s="241"/>
      <c r="F9869" s="265"/>
      <c r="G9869" s="265"/>
    </row>
    <row r="9870" spans="1:7" s="226" customFormat="1">
      <c r="A9870" s="240"/>
      <c r="B9870" s="265"/>
      <c r="C9870" s="240"/>
      <c r="D9870" s="240"/>
      <c r="E9870" s="241"/>
      <c r="F9870" s="265"/>
      <c r="G9870" s="265"/>
    </row>
    <row r="9871" spans="1:7" s="226" customFormat="1">
      <c r="A9871" s="240"/>
      <c r="B9871" s="265"/>
      <c r="C9871" s="240"/>
      <c r="D9871" s="240"/>
      <c r="E9871" s="241"/>
      <c r="F9871" s="265"/>
      <c r="G9871" s="265"/>
    </row>
    <row r="9872" spans="1:7" s="226" customFormat="1">
      <c r="A9872" s="240"/>
      <c r="B9872" s="265"/>
      <c r="C9872" s="240"/>
      <c r="D9872" s="240"/>
      <c r="E9872" s="241"/>
      <c r="F9872" s="265"/>
      <c r="G9872" s="265"/>
    </row>
    <row r="9873" spans="1:7" s="226" customFormat="1">
      <c r="A9873" s="240"/>
      <c r="B9873" s="265"/>
      <c r="C9873" s="240"/>
      <c r="D9873" s="240"/>
      <c r="E9873" s="241"/>
      <c r="F9873" s="265"/>
      <c r="G9873" s="265"/>
    </row>
    <row r="9874" spans="1:7" s="226" customFormat="1">
      <c r="A9874" s="240"/>
      <c r="B9874" s="265"/>
      <c r="C9874" s="240"/>
      <c r="D9874" s="240"/>
      <c r="E9874" s="241"/>
      <c r="F9874" s="265"/>
      <c r="G9874" s="265"/>
    </row>
    <row r="9875" spans="1:7" s="226" customFormat="1">
      <c r="A9875" s="240"/>
      <c r="B9875" s="265"/>
      <c r="C9875" s="240"/>
      <c r="D9875" s="240"/>
      <c r="E9875" s="241"/>
      <c r="F9875" s="265"/>
      <c r="G9875" s="265"/>
    </row>
    <row r="9876" spans="1:7" s="226" customFormat="1">
      <c r="A9876" s="240"/>
      <c r="B9876" s="265"/>
      <c r="C9876" s="240"/>
      <c r="D9876" s="240"/>
      <c r="E9876" s="241"/>
      <c r="F9876" s="265"/>
      <c r="G9876" s="265"/>
    </row>
    <row r="9877" spans="1:7" s="226" customFormat="1">
      <c r="A9877" s="240"/>
      <c r="B9877" s="265"/>
      <c r="C9877" s="240"/>
      <c r="D9877" s="240"/>
      <c r="E9877" s="241"/>
      <c r="F9877" s="265"/>
      <c r="G9877" s="265"/>
    </row>
    <row r="9878" spans="1:7" s="226" customFormat="1">
      <c r="A9878" s="240"/>
      <c r="B9878" s="265"/>
      <c r="C9878" s="240"/>
      <c r="D9878" s="240"/>
      <c r="E9878" s="241"/>
      <c r="F9878" s="265"/>
      <c r="G9878" s="265"/>
    </row>
    <row r="9879" spans="1:7" s="226" customFormat="1">
      <c r="A9879" s="240"/>
      <c r="B9879" s="265"/>
      <c r="C9879" s="240"/>
      <c r="D9879" s="240"/>
      <c r="E9879" s="241"/>
      <c r="F9879" s="265"/>
      <c r="G9879" s="265"/>
    </row>
    <row r="9880" spans="1:7" s="226" customFormat="1">
      <c r="A9880" s="240"/>
      <c r="B9880" s="265"/>
      <c r="C9880" s="240"/>
      <c r="D9880" s="240"/>
      <c r="E9880" s="241"/>
      <c r="F9880" s="265"/>
      <c r="G9880" s="265"/>
    </row>
    <row r="9881" spans="1:7" s="226" customFormat="1">
      <c r="A9881" s="240"/>
      <c r="B9881" s="265"/>
      <c r="C9881" s="240"/>
      <c r="D9881" s="240"/>
      <c r="E9881" s="241"/>
      <c r="F9881" s="265"/>
      <c r="G9881" s="265"/>
    </row>
    <row r="9882" spans="1:7" s="226" customFormat="1">
      <c r="A9882" s="240"/>
      <c r="B9882" s="265"/>
      <c r="C9882" s="240"/>
      <c r="D9882" s="240"/>
      <c r="E9882" s="241"/>
      <c r="F9882" s="265"/>
      <c r="G9882" s="265"/>
    </row>
    <row r="9883" spans="1:7" s="226" customFormat="1">
      <c r="A9883" s="240"/>
      <c r="B9883" s="265"/>
      <c r="C9883" s="240"/>
      <c r="D9883" s="240"/>
      <c r="E9883" s="241"/>
      <c r="F9883" s="265"/>
      <c r="G9883" s="265"/>
    </row>
    <row r="9884" spans="1:7" s="226" customFormat="1">
      <c r="A9884" s="240"/>
      <c r="B9884" s="265"/>
      <c r="C9884" s="240"/>
      <c r="D9884" s="240"/>
      <c r="E9884" s="241"/>
      <c r="F9884" s="265"/>
      <c r="G9884" s="265"/>
    </row>
    <row r="9885" spans="1:7" s="226" customFormat="1">
      <c r="A9885" s="240"/>
      <c r="B9885" s="265"/>
      <c r="C9885" s="240"/>
      <c r="D9885" s="240"/>
      <c r="E9885" s="241"/>
      <c r="F9885" s="265"/>
      <c r="G9885" s="265"/>
    </row>
    <row r="9886" spans="1:7" s="226" customFormat="1">
      <c r="A9886" s="240"/>
      <c r="B9886" s="265"/>
      <c r="C9886" s="240"/>
      <c r="D9886" s="240"/>
      <c r="E9886" s="241"/>
      <c r="F9886" s="265"/>
      <c r="G9886" s="265"/>
    </row>
    <row r="9887" spans="1:7" s="226" customFormat="1">
      <c r="A9887" s="240"/>
      <c r="B9887" s="265"/>
      <c r="C9887" s="240"/>
      <c r="D9887" s="240"/>
      <c r="E9887" s="241"/>
      <c r="F9887" s="265"/>
      <c r="G9887" s="265"/>
    </row>
    <row r="9888" spans="1:7" s="226" customFormat="1">
      <c r="A9888" s="240"/>
      <c r="B9888" s="265"/>
      <c r="C9888" s="240"/>
      <c r="D9888" s="240"/>
      <c r="E9888" s="241"/>
      <c r="F9888" s="265"/>
      <c r="G9888" s="265"/>
    </row>
    <row r="9889" spans="1:7" s="226" customFormat="1">
      <c r="A9889" s="240"/>
      <c r="B9889" s="265"/>
      <c r="C9889" s="240"/>
      <c r="D9889" s="240"/>
      <c r="E9889" s="241"/>
      <c r="F9889" s="265"/>
      <c r="G9889" s="265"/>
    </row>
    <row r="9890" spans="1:7" s="226" customFormat="1">
      <c r="A9890" s="240"/>
      <c r="B9890" s="265"/>
      <c r="C9890" s="240"/>
      <c r="D9890" s="240"/>
      <c r="E9890" s="241"/>
      <c r="F9890" s="265"/>
      <c r="G9890" s="265"/>
    </row>
    <row r="9891" spans="1:7" s="226" customFormat="1">
      <c r="A9891" s="240"/>
      <c r="B9891" s="265"/>
      <c r="C9891" s="240"/>
      <c r="D9891" s="240"/>
      <c r="E9891" s="241"/>
      <c r="F9891" s="265"/>
      <c r="G9891" s="265"/>
    </row>
    <row r="9892" spans="1:7" s="226" customFormat="1">
      <c r="A9892" s="240"/>
      <c r="B9892" s="265"/>
      <c r="C9892" s="240"/>
      <c r="D9892" s="240"/>
      <c r="E9892" s="241"/>
      <c r="F9892" s="265"/>
      <c r="G9892" s="265"/>
    </row>
    <row r="9893" spans="1:7" s="226" customFormat="1">
      <c r="A9893" s="240"/>
      <c r="B9893" s="265"/>
      <c r="C9893" s="240"/>
      <c r="D9893" s="240"/>
      <c r="E9893" s="241"/>
      <c r="F9893" s="265"/>
      <c r="G9893" s="265"/>
    </row>
    <row r="9894" spans="1:7" s="226" customFormat="1">
      <c r="A9894" s="240"/>
      <c r="B9894" s="265"/>
      <c r="C9894" s="240"/>
      <c r="D9894" s="240"/>
      <c r="E9894" s="241"/>
      <c r="F9894" s="265"/>
      <c r="G9894" s="265"/>
    </row>
    <row r="9895" spans="1:7" s="226" customFormat="1">
      <c r="A9895" s="240"/>
      <c r="B9895" s="265"/>
      <c r="C9895" s="240"/>
      <c r="D9895" s="240"/>
      <c r="E9895" s="241"/>
      <c r="F9895" s="265"/>
      <c r="G9895" s="265"/>
    </row>
    <row r="9896" spans="1:7" s="226" customFormat="1">
      <c r="A9896" s="240"/>
      <c r="B9896" s="265"/>
      <c r="C9896" s="240"/>
      <c r="D9896" s="240"/>
      <c r="E9896" s="241"/>
      <c r="F9896" s="265"/>
      <c r="G9896" s="265"/>
    </row>
    <row r="9897" spans="1:7" s="226" customFormat="1">
      <c r="A9897" s="240"/>
      <c r="B9897" s="265"/>
      <c r="C9897" s="240"/>
      <c r="D9897" s="240"/>
      <c r="E9897" s="241"/>
      <c r="F9897" s="265"/>
      <c r="G9897" s="265"/>
    </row>
    <row r="9898" spans="1:7" s="226" customFormat="1">
      <c r="A9898" s="240"/>
      <c r="B9898" s="265"/>
      <c r="C9898" s="240"/>
      <c r="D9898" s="240"/>
      <c r="E9898" s="241"/>
      <c r="F9898" s="265"/>
      <c r="G9898" s="265"/>
    </row>
    <row r="9899" spans="1:7" s="226" customFormat="1">
      <c r="A9899" s="240"/>
      <c r="B9899" s="265"/>
      <c r="C9899" s="240"/>
      <c r="D9899" s="240"/>
      <c r="E9899" s="241"/>
      <c r="F9899" s="265"/>
      <c r="G9899" s="265"/>
    </row>
    <row r="9900" spans="1:7" s="226" customFormat="1">
      <c r="A9900" s="240"/>
      <c r="B9900" s="265"/>
      <c r="C9900" s="240"/>
      <c r="D9900" s="240"/>
      <c r="E9900" s="241"/>
      <c r="F9900" s="265"/>
      <c r="G9900" s="265"/>
    </row>
    <row r="9901" spans="1:7" s="226" customFormat="1">
      <c r="A9901" s="240"/>
      <c r="B9901" s="265"/>
      <c r="C9901" s="240"/>
      <c r="D9901" s="240"/>
      <c r="E9901" s="241"/>
      <c r="F9901" s="265"/>
      <c r="G9901" s="265"/>
    </row>
    <row r="9902" spans="1:7" s="226" customFormat="1">
      <c r="A9902" s="240"/>
      <c r="B9902" s="265"/>
      <c r="C9902" s="240"/>
      <c r="D9902" s="240"/>
      <c r="E9902" s="241"/>
      <c r="F9902" s="265"/>
      <c r="G9902" s="265"/>
    </row>
    <row r="9903" spans="1:7" s="226" customFormat="1">
      <c r="A9903" s="240"/>
      <c r="B9903" s="265"/>
      <c r="C9903" s="240"/>
      <c r="D9903" s="240"/>
      <c r="E9903" s="241"/>
      <c r="F9903" s="265"/>
      <c r="G9903" s="265"/>
    </row>
    <row r="9904" spans="1:7" s="226" customFormat="1">
      <c r="A9904" s="240"/>
      <c r="B9904" s="265"/>
      <c r="C9904" s="240"/>
      <c r="D9904" s="240"/>
      <c r="E9904" s="241"/>
      <c r="F9904" s="265"/>
      <c r="G9904" s="265"/>
    </row>
    <row r="9905" spans="1:7" s="226" customFormat="1">
      <c r="A9905" s="240"/>
      <c r="B9905" s="265"/>
      <c r="C9905" s="240"/>
      <c r="D9905" s="240"/>
      <c r="E9905" s="241"/>
      <c r="F9905" s="265"/>
      <c r="G9905" s="265"/>
    </row>
    <row r="9906" spans="1:7" s="226" customFormat="1">
      <c r="A9906" s="240"/>
      <c r="B9906" s="265"/>
      <c r="C9906" s="240"/>
      <c r="D9906" s="240"/>
      <c r="E9906" s="241"/>
      <c r="F9906" s="265"/>
      <c r="G9906" s="265"/>
    </row>
    <row r="9907" spans="1:7" s="226" customFormat="1">
      <c r="A9907" s="240"/>
      <c r="B9907" s="265"/>
      <c r="C9907" s="240"/>
      <c r="D9907" s="240"/>
      <c r="E9907" s="241"/>
      <c r="F9907" s="265"/>
      <c r="G9907" s="265"/>
    </row>
    <row r="9908" spans="1:7" s="226" customFormat="1">
      <c r="A9908" s="240"/>
      <c r="B9908" s="265"/>
      <c r="C9908" s="240"/>
      <c r="D9908" s="240"/>
      <c r="E9908" s="241"/>
      <c r="F9908" s="265"/>
      <c r="G9908" s="265"/>
    </row>
    <row r="9909" spans="1:7" s="226" customFormat="1">
      <c r="A9909" s="240"/>
      <c r="B9909" s="265"/>
      <c r="C9909" s="240"/>
      <c r="D9909" s="240"/>
      <c r="E9909" s="241"/>
      <c r="F9909" s="265"/>
      <c r="G9909" s="265"/>
    </row>
    <row r="9910" spans="1:7" s="226" customFormat="1">
      <c r="A9910" s="240"/>
      <c r="B9910" s="265"/>
      <c r="C9910" s="240"/>
      <c r="D9910" s="240"/>
      <c r="E9910" s="241"/>
      <c r="F9910" s="265"/>
      <c r="G9910" s="265"/>
    </row>
    <row r="9911" spans="1:7" s="226" customFormat="1">
      <c r="A9911" s="240"/>
      <c r="B9911" s="265"/>
      <c r="C9911" s="240"/>
      <c r="D9911" s="240"/>
      <c r="E9911" s="241"/>
      <c r="F9911" s="265"/>
      <c r="G9911" s="265"/>
    </row>
    <row r="9912" spans="1:7" s="226" customFormat="1">
      <c r="A9912" s="240"/>
      <c r="B9912" s="265"/>
      <c r="C9912" s="240"/>
      <c r="D9912" s="240"/>
      <c r="E9912" s="241"/>
      <c r="F9912" s="265"/>
      <c r="G9912" s="265"/>
    </row>
    <row r="9913" spans="1:7" s="226" customFormat="1">
      <c r="A9913" s="240"/>
      <c r="B9913" s="265"/>
      <c r="C9913" s="240"/>
      <c r="D9913" s="240"/>
      <c r="E9913" s="241"/>
      <c r="F9913" s="265"/>
      <c r="G9913" s="265"/>
    </row>
    <row r="9914" spans="1:7" s="226" customFormat="1">
      <c r="A9914" s="240"/>
      <c r="B9914" s="265"/>
      <c r="C9914" s="240"/>
      <c r="D9914" s="240"/>
      <c r="E9914" s="241"/>
      <c r="F9914" s="265"/>
      <c r="G9914" s="265"/>
    </row>
    <row r="9915" spans="1:7" s="226" customFormat="1">
      <c r="A9915" s="240"/>
      <c r="B9915" s="265"/>
      <c r="C9915" s="240"/>
      <c r="D9915" s="240"/>
      <c r="E9915" s="241"/>
      <c r="F9915" s="265"/>
      <c r="G9915" s="265"/>
    </row>
    <row r="9916" spans="1:7" s="226" customFormat="1">
      <c r="A9916" s="240"/>
      <c r="B9916" s="265"/>
      <c r="C9916" s="240"/>
      <c r="D9916" s="240"/>
      <c r="E9916" s="241"/>
      <c r="F9916" s="265"/>
      <c r="G9916" s="265"/>
    </row>
    <row r="9917" spans="1:7" s="226" customFormat="1">
      <c r="A9917" s="240"/>
      <c r="B9917" s="265"/>
      <c r="C9917" s="240"/>
      <c r="D9917" s="240"/>
      <c r="E9917" s="241"/>
      <c r="F9917" s="265"/>
      <c r="G9917" s="265"/>
    </row>
    <row r="9918" spans="1:7" s="226" customFormat="1">
      <c r="A9918" s="240"/>
      <c r="B9918" s="265"/>
      <c r="C9918" s="240"/>
      <c r="D9918" s="240"/>
      <c r="E9918" s="241"/>
      <c r="F9918" s="265"/>
      <c r="G9918" s="265"/>
    </row>
    <row r="9919" spans="1:7" s="226" customFormat="1">
      <c r="A9919" s="240"/>
      <c r="B9919" s="265"/>
      <c r="C9919" s="240"/>
      <c r="D9919" s="240"/>
      <c r="E9919" s="241"/>
      <c r="F9919" s="265"/>
      <c r="G9919" s="265"/>
    </row>
    <row r="9920" spans="1:7" s="226" customFormat="1">
      <c r="A9920" s="240"/>
      <c r="B9920" s="265"/>
      <c r="C9920" s="240"/>
      <c r="D9920" s="240"/>
      <c r="E9920" s="241"/>
      <c r="F9920" s="265"/>
      <c r="G9920" s="265"/>
    </row>
    <row r="9921" spans="1:7" s="226" customFormat="1">
      <c r="A9921" s="240"/>
      <c r="B9921" s="265"/>
      <c r="C9921" s="240"/>
      <c r="D9921" s="240"/>
      <c r="E9921" s="241"/>
      <c r="F9921" s="265"/>
      <c r="G9921" s="265"/>
    </row>
    <row r="9922" spans="1:7" s="226" customFormat="1">
      <c r="A9922" s="240"/>
      <c r="B9922" s="265"/>
      <c r="C9922" s="240"/>
      <c r="D9922" s="240"/>
      <c r="E9922" s="241"/>
      <c r="F9922" s="265"/>
      <c r="G9922" s="265"/>
    </row>
    <row r="9923" spans="1:7" s="226" customFormat="1">
      <c r="A9923" s="240"/>
      <c r="B9923" s="265"/>
      <c r="C9923" s="240"/>
      <c r="D9923" s="240"/>
      <c r="E9923" s="241"/>
      <c r="F9923" s="265"/>
      <c r="G9923" s="265"/>
    </row>
    <row r="9924" spans="1:7" s="226" customFormat="1">
      <c r="A9924" s="240"/>
      <c r="B9924" s="265"/>
      <c r="C9924" s="240"/>
      <c r="D9924" s="240"/>
      <c r="E9924" s="241"/>
      <c r="F9924" s="265"/>
      <c r="G9924" s="265"/>
    </row>
    <row r="9925" spans="1:7" s="226" customFormat="1">
      <c r="A9925" s="240"/>
      <c r="B9925" s="265"/>
      <c r="C9925" s="240"/>
      <c r="D9925" s="240"/>
      <c r="E9925" s="241"/>
      <c r="F9925" s="265"/>
      <c r="G9925" s="265"/>
    </row>
    <row r="9926" spans="1:7" s="226" customFormat="1">
      <c r="A9926" s="240"/>
      <c r="B9926" s="265"/>
      <c r="C9926" s="240"/>
      <c r="D9926" s="240"/>
      <c r="E9926" s="241"/>
      <c r="F9926" s="265"/>
      <c r="G9926" s="265"/>
    </row>
    <row r="9927" spans="1:7" s="226" customFormat="1">
      <c r="A9927" s="240"/>
      <c r="B9927" s="265"/>
      <c r="C9927" s="240"/>
      <c r="D9927" s="240"/>
      <c r="E9927" s="241"/>
      <c r="F9927" s="265"/>
      <c r="G9927" s="265"/>
    </row>
    <row r="9928" spans="1:7" s="226" customFormat="1">
      <c r="A9928" s="240"/>
      <c r="B9928" s="265"/>
      <c r="C9928" s="240"/>
      <c r="D9928" s="240"/>
      <c r="E9928" s="241"/>
      <c r="F9928" s="265"/>
      <c r="G9928" s="265"/>
    </row>
    <row r="9929" spans="1:7" s="226" customFormat="1">
      <c r="A9929" s="240"/>
      <c r="B9929" s="265"/>
      <c r="C9929" s="240"/>
      <c r="D9929" s="240"/>
      <c r="E9929" s="241"/>
      <c r="F9929" s="265"/>
      <c r="G9929" s="265"/>
    </row>
    <row r="9930" spans="1:7" s="226" customFormat="1">
      <c r="A9930" s="240"/>
      <c r="B9930" s="265"/>
      <c r="C9930" s="240"/>
      <c r="D9930" s="240"/>
      <c r="E9930" s="241"/>
      <c r="F9930" s="265"/>
      <c r="G9930" s="265"/>
    </row>
    <row r="9931" spans="1:7" s="226" customFormat="1">
      <c r="A9931" s="240"/>
      <c r="B9931" s="265"/>
      <c r="C9931" s="240"/>
      <c r="D9931" s="240"/>
      <c r="E9931" s="241"/>
      <c r="F9931" s="265"/>
      <c r="G9931" s="265"/>
    </row>
    <row r="9932" spans="1:7" s="226" customFormat="1">
      <c r="A9932" s="240"/>
      <c r="B9932" s="265"/>
      <c r="C9932" s="240"/>
      <c r="D9932" s="240"/>
      <c r="E9932" s="241"/>
      <c r="F9932" s="265"/>
      <c r="G9932" s="265"/>
    </row>
    <row r="9933" spans="1:7" s="226" customFormat="1">
      <c r="A9933" s="240"/>
      <c r="B9933" s="265"/>
      <c r="C9933" s="240"/>
      <c r="D9933" s="240"/>
      <c r="E9933" s="241"/>
      <c r="F9933" s="265"/>
      <c r="G9933" s="265"/>
    </row>
    <row r="9934" spans="1:7" s="226" customFormat="1">
      <c r="A9934" s="240"/>
      <c r="B9934" s="265"/>
      <c r="C9934" s="240"/>
      <c r="D9934" s="240"/>
      <c r="E9934" s="241"/>
      <c r="F9934" s="265"/>
      <c r="G9934" s="265"/>
    </row>
    <row r="9935" spans="1:7" s="226" customFormat="1">
      <c r="A9935" s="240"/>
      <c r="B9935" s="265"/>
      <c r="C9935" s="240"/>
      <c r="D9935" s="240"/>
      <c r="E9935" s="241"/>
      <c r="F9935" s="265"/>
      <c r="G9935" s="265"/>
    </row>
    <row r="9936" spans="1:7" s="226" customFormat="1">
      <c r="A9936" s="240"/>
      <c r="B9936" s="265"/>
      <c r="C9936" s="240"/>
      <c r="D9936" s="240"/>
      <c r="E9936" s="241"/>
      <c r="F9936" s="265"/>
      <c r="G9936" s="265"/>
    </row>
    <row r="9937" spans="1:7" s="226" customFormat="1">
      <c r="A9937" s="240"/>
      <c r="B9937" s="265"/>
      <c r="C9937" s="240"/>
      <c r="D9937" s="240"/>
      <c r="E9937" s="241"/>
      <c r="F9937" s="265"/>
      <c r="G9937" s="265"/>
    </row>
    <row r="9938" spans="1:7" s="226" customFormat="1">
      <c r="A9938" s="240"/>
      <c r="B9938" s="265"/>
      <c r="C9938" s="240"/>
      <c r="D9938" s="240"/>
      <c r="E9938" s="241"/>
      <c r="F9938" s="265"/>
      <c r="G9938" s="265"/>
    </row>
    <row r="9939" spans="1:7" s="226" customFormat="1">
      <c r="A9939" s="240"/>
      <c r="B9939" s="265"/>
      <c r="C9939" s="240"/>
      <c r="D9939" s="240"/>
      <c r="E9939" s="241"/>
      <c r="F9939" s="265"/>
      <c r="G9939" s="265"/>
    </row>
    <row r="9940" spans="1:7" s="226" customFormat="1">
      <c r="A9940" s="240"/>
      <c r="B9940" s="265"/>
      <c r="C9940" s="240"/>
      <c r="D9940" s="240"/>
      <c r="E9940" s="241"/>
      <c r="F9940" s="265"/>
      <c r="G9940" s="265"/>
    </row>
    <row r="9941" spans="1:7" s="226" customFormat="1">
      <c r="A9941" s="240"/>
      <c r="B9941" s="265"/>
      <c r="C9941" s="240"/>
      <c r="D9941" s="240"/>
      <c r="E9941" s="241"/>
      <c r="F9941" s="265"/>
      <c r="G9941" s="265"/>
    </row>
    <row r="9942" spans="1:7" s="226" customFormat="1">
      <c r="A9942" s="240"/>
      <c r="B9942" s="265"/>
      <c r="C9942" s="240"/>
      <c r="D9942" s="240"/>
      <c r="E9942" s="241"/>
      <c r="F9942" s="265"/>
      <c r="G9942" s="265"/>
    </row>
    <row r="9943" spans="1:7" s="226" customFormat="1">
      <c r="A9943" s="240"/>
      <c r="B9943" s="265"/>
      <c r="C9943" s="240"/>
      <c r="D9943" s="240"/>
      <c r="E9943" s="241"/>
      <c r="F9943" s="265"/>
      <c r="G9943" s="265"/>
    </row>
    <row r="9944" spans="1:7" s="226" customFormat="1">
      <c r="A9944" s="240"/>
      <c r="B9944" s="265"/>
      <c r="C9944" s="240"/>
      <c r="D9944" s="240"/>
      <c r="E9944" s="241"/>
      <c r="F9944" s="265"/>
      <c r="G9944" s="265"/>
    </row>
    <row r="9945" spans="1:7" s="226" customFormat="1">
      <c r="A9945" s="240"/>
      <c r="B9945" s="265"/>
      <c r="C9945" s="240"/>
      <c r="D9945" s="240"/>
      <c r="E9945" s="241"/>
      <c r="F9945" s="265"/>
      <c r="G9945" s="265"/>
    </row>
    <row r="9946" spans="1:7" s="226" customFormat="1">
      <c r="A9946" s="240"/>
      <c r="B9946" s="265"/>
      <c r="C9946" s="240"/>
      <c r="D9946" s="240"/>
      <c r="E9946" s="241"/>
      <c r="F9946" s="265"/>
      <c r="G9946" s="265"/>
    </row>
    <row r="9947" spans="1:7" s="226" customFormat="1">
      <c r="A9947" s="240"/>
      <c r="B9947" s="265"/>
      <c r="C9947" s="240"/>
      <c r="D9947" s="240"/>
      <c r="E9947" s="241"/>
      <c r="F9947" s="265"/>
      <c r="G9947" s="265"/>
    </row>
    <row r="9948" spans="1:7" s="226" customFormat="1">
      <c r="A9948" s="240"/>
      <c r="B9948" s="265"/>
      <c r="C9948" s="240"/>
      <c r="D9948" s="240"/>
      <c r="E9948" s="241"/>
      <c r="F9948" s="265"/>
      <c r="G9948" s="265"/>
    </row>
    <row r="9949" spans="1:7" s="226" customFormat="1">
      <c r="A9949" s="240"/>
      <c r="B9949" s="265"/>
      <c r="C9949" s="240"/>
      <c r="D9949" s="240"/>
      <c r="E9949" s="241"/>
      <c r="F9949" s="265"/>
      <c r="G9949" s="265"/>
    </row>
    <row r="9950" spans="1:7" s="226" customFormat="1">
      <c r="A9950" s="240"/>
      <c r="B9950" s="265"/>
      <c r="C9950" s="240"/>
      <c r="D9950" s="240"/>
      <c r="E9950" s="241"/>
      <c r="F9950" s="265"/>
      <c r="G9950" s="265"/>
    </row>
    <row r="9951" spans="1:7" s="226" customFormat="1">
      <c r="A9951" s="240"/>
      <c r="B9951" s="265"/>
      <c r="C9951" s="240"/>
      <c r="D9951" s="240"/>
      <c r="E9951" s="241"/>
      <c r="F9951" s="265"/>
      <c r="G9951" s="265"/>
    </row>
    <row r="9952" spans="1:7" s="226" customFormat="1">
      <c r="A9952" s="240"/>
      <c r="B9952" s="265"/>
      <c r="C9952" s="240"/>
      <c r="D9952" s="240"/>
      <c r="E9952" s="241"/>
      <c r="F9952" s="265"/>
      <c r="G9952" s="265"/>
    </row>
    <row r="9953" spans="1:7" s="226" customFormat="1">
      <c r="A9953" s="240"/>
      <c r="B9953" s="265"/>
      <c r="C9953" s="240"/>
      <c r="D9953" s="240"/>
      <c r="E9953" s="241"/>
      <c r="F9953" s="265"/>
      <c r="G9953" s="265"/>
    </row>
    <row r="9954" spans="1:7" s="226" customFormat="1">
      <c r="A9954" s="240"/>
      <c r="B9954" s="265"/>
      <c r="C9954" s="240"/>
      <c r="D9954" s="240"/>
      <c r="E9954" s="241"/>
      <c r="F9954" s="265"/>
      <c r="G9954" s="265"/>
    </row>
    <row r="9955" spans="1:7" s="226" customFormat="1">
      <c r="A9955" s="240"/>
      <c r="B9955" s="265"/>
      <c r="C9955" s="240"/>
      <c r="D9955" s="240"/>
      <c r="E9955" s="241"/>
      <c r="F9955" s="265"/>
      <c r="G9955" s="265"/>
    </row>
    <row r="9956" spans="1:7" s="226" customFormat="1">
      <c r="A9956" s="240"/>
      <c r="B9956" s="265"/>
      <c r="C9956" s="240"/>
      <c r="D9956" s="240"/>
      <c r="E9956" s="241"/>
      <c r="F9956" s="265"/>
      <c r="G9956" s="265"/>
    </row>
    <row r="9957" spans="1:7" s="226" customFormat="1">
      <c r="A9957" s="240"/>
      <c r="B9957" s="265"/>
      <c r="C9957" s="240"/>
      <c r="D9957" s="240"/>
      <c r="E9957" s="241"/>
      <c r="F9957" s="265"/>
      <c r="G9957" s="265"/>
    </row>
    <row r="9958" spans="1:7" s="226" customFormat="1">
      <c r="A9958" s="240"/>
      <c r="B9958" s="265"/>
      <c r="C9958" s="240"/>
      <c r="D9958" s="240"/>
      <c r="E9958" s="241"/>
      <c r="F9958" s="265"/>
      <c r="G9958" s="265"/>
    </row>
    <row r="9959" spans="1:7" s="226" customFormat="1">
      <c r="A9959" s="240"/>
      <c r="B9959" s="265"/>
      <c r="C9959" s="240"/>
      <c r="D9959" s="240"/>
      <c r="E9959" s="241"/>
      <c r="F9959" s="265"/>
      <c r="G9959" s="265"/>
    </row>
    <row r="9960" spans="1:7" s="226" customFormat="1">
      <c r="A9960" s="240"/>
      <c r="B9960" s="265"/>
      <c r="C9960" s="240"/>
      <c r="D9960" s="240"/>
      <c r="E9960" s="241"/>
      <c r="F9960" s="265"/>
      <c r="G9960" s="265"/>
    </row>
    <row r="9961" spans="1:7" s="226" customFormat="1">
      <c r="A9961" s="240"/>
      <c r="B9961" s="265"/>
      <c r="C9961" s="240"/>
      <c r="D9961" s="240"/>
      <c r="E9961" s="241"/>
      <c r="F9961" s="265"/>
      <c r="G9961" s="265"/>
    </row>
    <row r="9962" spans="1:7" s="226" customFormat="1">
      <c r="A9962" s="240"/>
      <c r="B9962" s="265"/>
      <c r="C9962" s="240"/>
      <c r="D9962" s="240"/>
      <c r="E9962" s="241"/>
      <c r="F9962" s="265"/>
      <c r="G9962" s="265"/>
    </row>
    <row r="9963" spans="1:7" s="226" customFormat="1">
      <c r="A9963" s="240"/>
      <c r="B9963" s="265"/>
      <c r="C9963" s="240"/>
      <c r="D9963" s="240"/>
      <c r="E9963" s="241"/>
      <c r="F9963" s="265"/>
      <c r="G9963" s="265"/>
    </row>
    <row r="9964" spans="1:7" s="226" customFormat="1">
      <c r="A9964" s="240"/>
      <c r="B9964" s="265"/>
      <c r="C9964" s="240"/>
      <c r="D9964" s="240"/>
      <c r="E9964" s="241"/>
      <c r="F9964" s="265"/>
      <c r="G9964" s="265"/>
    </row>
    <row r="9965" spans="1:7" s="226" customFormat="1">
      <c r="A9965" s="240"/>
      <c r="B9965" s="265"/>
      <c r="C9965" s="240"/>
      <c r="D9965" s="240"/>
      <c r="E9965" s="241"/>
      <c r="F9965" s="265"/>
      <c r="G9965" s="265"/>
    </row>
    <row r="9966" spans="1:7" s="226" customFormat="1">
      <c r="A9966" s="240"/>
      <c r="B9966" s="265"/>
      <c r="C9966" s="240"/>
      <c r="D9966" s="240"/>
      <c r="E9966" s="241"/>
      <c r="F9966" s="265"/>
      <c r="G9966" s="265"/>
    </row>
    <row r="9967" spans="1:7" s="226" customFormat="1">
      <c r="A9967" s="240"/>
      <c r="B9967" s="265"/>
      <c r="C9967" s="240"/>
      <c r="D9967" s="240"/>
      <c r="E9967" s="241"/>
      <c r="F9967" s="265"/>
      <c r="G9967" s="265"/>
    </row>
    <row r="9968" spans="1:7" s="226" customFormat="1">
      <c r="A9968" s="240"/>
      <c r="B9968" s="265"/>
      <c r="C9968" s="240"/>
      <c r="D9968" s="240"/>
      <c r="E9968" s="241"/>
      <c r="F9968" s="265"/>
      <c r="G9968" s="265"/>
    </row>
    <row r="9969" spans="1:7" s="226" customFormat="1">
      <c r="A9969" s="240"/>
      <c r="B9969" s="265"/>
      <c r="C9969" s="240"/>
      <c r="D9969" s="240"/>
      <c r="E9969" s="241"/>
      <c r="F9969" s="265"/>
      <c r="G9969" s="265"/>
    </row>
    <row r="9970" spans="1:7" s="226" customFormat="1">
      <c r="A9970" s="240"/>
      <c r="B9970" s="265"/>
      <c r="C9970" s="240"/>
      <c r="D9970" s="240"/>
      <c r="E9970" s="241"/>
      <c r="F9970" s="265"/>
      <c r="G9970" s="265"/>
    </row>
    <row r="9971" spans="1:7" s="226" customFormat="1">
      <c r="A9971" s="240"/>
      <c r="B9971" s="265"/>
      <c r="C9971" s="240"/>
      <c r="D9971" s="240"/>
      <c r="E9971" s="241"/>
      <c r="F9971" s="265"/>
      <c r="G9971" s="265"/>
    </row>
    <row r="9972" spans="1:7" s="226" customFormat="1">
      <c r="A9972" s="240"/>
      <c r="B9972" s="265"/>
      <c r="C9972" s="240"/>
      <c r="D9972" s="240"/>
      <c r="E9972" s="241"/>
      <c r="F9972" s="265"/>
      <c r="G9972" s="265"/>
    </row>
    <row r="9973" spans="1:7" s="226" customFormat="1">
      <c r="A9973" s="240"/>
      <c r="B9973" s="265"/>
      <c r="C9973" s="240"/>
      <c r="D9973" s="240"/>
      <c r="E9973" s="241"/>
      <c r="F9973" s="265"/>
      <c r="G9973" s="265"/>
    </row>
    <row r="9974" spans="1:7" s="226" customFormat="1">
      <c r="A9974" s="240"/>
      <c r="B9974" s="265"/>
      <c r="C9974" s="240"/>
      <c r="D9974" s="240"/>
      <c r="E9974" s="241"/>
      <c r="F9974" s="265"/>
      <c r="G9974" s="265"/>
    </row>
    <row r="9975" spans="1:7" s="226" customFormat="1">
      <c r="A9975" s="240"/>
      <c r="B9975" s="265"/>
      <c r="C9975" s="240"/>
      <c r="D9975" s="240"/>
      <c r="E9975" s="241"/>
      <c r="F9975" s="265"/>
      <c r="G9975" s="265"/>
    </row>
    <row r="9976" spans="1:7" s="226" customFormat="1">
      <c r="A9976" s="240"/>
      <c r="B9976" s="265"/>
      <c r="C9976" s="240"/>
      <c r="D9976" s="240"/>
      <c r="E9976" s="241"/>
      <c r="F9976" s="265"/>
      <c r="G9976" s="265"/>
    </row>
    <row r="9977" spans="1:7" s="226" customFormat="1">
      <c r="A9977" s="240"/>
      <c r="B9977" s="265"/>
      <c r="C9977" s="240"/>
      <c r="D9977" s="240"/>
      <c r="E9977" s="241"/>
      <c r="F9977" s="265"/>
      <c r="G9977" s="265"/>
    </row>
    <row r="9978" spans="1:7" s="226" customFormat="1">
      <c r="A9978" s="240"/>
      <c r="B9978" s="265"/>
      <c r="C9978" s="240"/>
      <c r="D9978" s="240"/>
      <c r="E9978" s="241"/>
      <c r="F9978" s="265"/>
      <c r="G9978" s="265"/>
    </row>
    <row r="9979" spans="1:7" s="226" customFormat="1">
      <c r="A9979" s="240"/>
      <c r="B9979" s="265"/>
      <c r="C9979" s="240"/>
      <c r="D9979" s="240"/>
      <c r="E9979" s="241"/>
      <c r="F9979" s="265"/>
      <c r="G9979" s="265"/>
    </row>
    <row r="9980" spans="1:7" s="226" customFormat="1">
      <c r="A9980" s="240"/>
      <c r="B9980" s="265"/>
      <c r="C9980" s="240"/>
      <c r="D9980" s="240"/>
      <c r="E9980" s="241"/>
      <c r="F9980" s="265"/>
      <c r="G9980" s="265"/>
    </row>
    <row r="9981" spans="1:7" s="226" customFormat="1">
      <c r="A9981" s="240"/>
      <c r="B9981" s="265"/>
      <c r="C9981" s="240"/>
      <c r="D9981" s="240"/>
      <c r="E9981" s="241"/>
      <c r="F9981" s="265"/>
      <c r="G9981" s="265"/>
    </row>
    <row r="9982" spans="1:7" s="226" customFormat="1">
      <c r="A9982" s="240"/>
      <c r="B9982" s="265"/>
      <c r="C9982" s="240"/>
      <c r="D9982" s="240"/>
      <c r="E9982" s="241"/>
      <c r="F9982" s="265"/>
      <c r="G9982" s="265"/>
    </row>
    <row r="9983" spans="1:7" s="226" customFormat="1">
      <c r="A9983" s="240"/>
      <c r="B9983" s="265"/>
      <c r="C9983" s="240"/>
      <c r="D9983" s="240"/>
      <c r="E9983" s="241"/>
      <c r="F9983" s="265"/>
      <c r="G9983" s="265"/>
    </row>
    <row r="9984" spans="1:7" s="226" customFormat="1">
      <c r="A9984" s="240"/>
      <c r="B9984" s="265"/>
      <c r="C9984" s="240"/>
      <c r="D9984" s="240"/>
      <c r="E9984" s="241"/>
      <c r="F9984" s="265"/>
      <c r="G9984" s="265"/>
    </row>
    <row r="9985" spans="1:7" s="226" customFormat="1">
      <c r="A9985" s="240"/>
      <c r="B9985" s="265"/>
      <c r="C9985" s="240"/>
      <c r="D9985" s="240"/>
      <c r="E9985" s="241"/>
      <c r="F9985" s="265"/>
      <c r="G9985" s="265"/>
    </row>
    <row r="9986" spans="1:7" s="226" customFormat="1">
      <c r="A9986" s="240"/>
      <c r="B9986" s="265"/>
      <c r="C9986" s="240"/>
      <c r="D9986" s="240"/>
      <c r="E9986" s="241"/>
      <c r="F9986" s="265"/>
      <c r="G9986" s="265"/>
    </row>
    <row r="9987" spans="1:7" s="226" customFormat="1">
      <c r="A9987" s="240"/>
      <c r="B9987" s="265"/>
      <c r="C9987" s="240"/>
      <c r="D9987" s="240"/>
      <c r="E9987" s="241"/>
      <c r="F9987" s="265"/>
      <c r="G9987" s="265"/>
    </row>
    <row r="9988" spans="1:7" s="226" customFormat="1">
      <c r="A9988" s="240"/>
      <c r="B9988" s="265"/>
      <c r="C9988" s="240"/>
      <c r="D9988" s="240"/>
      <c r="E9988" s="241"/>
      <c r="F9988" s="265"/>
      <c r="G9988" s="265"/>
    </row>
    <row r="9989" spans="1:7" s="226" customFormat="1">
      <c r="A9989" s="240"/>
      <c r="B9989" s="265"/>
      <c r="C9989" s="240"/>
      <c r="D9989" s="240"/>
      <c r="E9989" s="241"/>
      <c r="F9989" s="265"/>
      <c r="G9989" s="265"/>
    </row>
    <row r="9990" spans="1:7" s="226" customFormat="1">
      <c r="A9990" s="240"/>
      <c r="B9990" s="265"/>
      <c r="C9990" s="240"/>
      <c r="D9990" s="240"/>
      <c r="E9990" s="241"/>
      <c r="F9990" s="265"/>
      <c r="G9990" s="265"/>
    </row>
    <row r="9991" spans="1:7" s="226" customFormat="1">
      <c r="A9991" s="240"/>
      <c r="B9991" s="265"/>
      <c r="C9991" s="240"/>
      <c r="D9991" s="240"/>
      <c r="E9991" s="241"/>
      <c r="F9991" s="265"/>
      <c r="G9991" s="265"/>
    </row>
    <row r="9992" spans="1:7" s="226" customFormat="1">
      <c r="A9992" s="240"/>
      <c r="B9992" s="265"/>
      <c r="C9992" s="240"/>
      <c r="D9992" s="240"/>
      <c r="E9992" s="241"/>
      <c r="F9992" s="265"/>
      <c r="G9992" s="265"/>
    </row>
    <row r="9993" spans="1:7" s="226" customFormat="1">
      <c r="A9993" s="240"/>
      <c r="B9993" s="265"/>
      <c r="C9993" s="240"/>
      <c r="D9993" s="240"/>
      <c r="E9993" s="241"/>
      <c r="F9993" s="265"/>
      <c r="G9993" s="265"/>
    </row>
    <row r="9994" spans="1:7" s="226" customFormat="1">
      <c r="A9994" s="240"/>
      <c r="B9994" s="265"/>
      <c r="C9994" s="240"/>
      <c r="D9994" s="240"/>
      <c r="E9994" s="241"/>
      <c r="F9994" s="265"/>
      <c r="G9994" s="265"/>
    </row>
    <row r="9995" spans="1:7" s="226" customFormat="1">
      <c r="A9995" s="240"/>
      <c r="B9995" s="265"/>
      <c r="C9995" s="240"/>
      <c r="D9995" s="240"/>
      <c r="E9995" s="241"/>
      <c r="F9995" s="265"/>
      <c r="G9995" s="265"/>
    </row>
    <row r="9996" spans="1:7" s="226" customFormat="1">
      <c r="A9996" s="240"/>
      <c r="B9996" s="265"/>
      <c r="C9996" s="240"/>
      <c r="D9996" s="240"/>
      <c r="E9996" s="241"/>
      <c r="F9996" s="265"/>
      <c r="G9996" s="265"/>
    </row>
    <row r="9997" spans="1:7" s="226" customFormat="1">
      <c r="A9997" s="240"/>
      <c r="B9997" s="265"/>
      <c r="C9997" s="240"/>
      <c r="D9997" s="240"/>
      <c r="E9997" s="241"/>
      <c r="F9997" s="265"/>
      <c r="G9997" s="265"/>
    </row>
    <row r="9998" spans="1:7" s="226" customFormat="1">
      <c r="A9998" s="240"/>
      <c r="B9998" s="265"/>
      <c r="C9998" s="240"/>
      <c r="D9998" s="240"/>
      <c r="E9998" s="241"/>
      <c r="F9998" s="265"/>
      <c r="G9998" s="265"/>
    </row>
    <row r="9999" spans="1:7" s="226" customFormat="1">
      <c r="A9999" s="240"/>
      <c r="B9999" s="265"/>
      <c r="C9999" s="240"/>
      <c r="D9999" s="240"/>
      <c r="E9999" s="241"/>
      <c r="F9999" s="265"/>
      <c r="G9999" s="265"/>
    </row>
    <row r="10000" spans="1:7" s="226" customFormat="1">
      <c r="A10000" s="240"/>
      <c r="B10000" s="265"/>
      <c r="C10000" s="240"/>
      <c r="D10000" s="240"/>
      <c r="E10000" s="241"/>
      <c r="F10000" s="265"/>
      <c r="G10000" s="265"/>
    </row>
    <row r="10001" spans="1:7" s="226" customFormat="1">
      <c r="A10001" s="240"/>
      <c r="B10001" s="265"/>
      <c r="C10001" s="240"/>
      <c r="D10001" s="240"/>
      <c r="E10001" s="241"/>
      <c r="F10001" s="265"/>
      <c r="G10001" s="265"/>
    </row>
    <row r="10002" spans="1:7" s="226" customFormat="1">
      <c r="A10002" s="240"/>
      <c r="B10002" s="265"/>
      <c r="C10002" s="240"/>
      <c r="D10002" s="240"/>
      <c r="E10002" s="241"/>
      <c r="F10002" s="265"/>
      <c r="G10002" s="265"/>
    </row>
    <row r="10003" spans="1:7" s="226" customFormat="1">
      <c r="A10003" s="240"/>
      <c r="B10003" s="265"/>
      <c r="C10003" s="240"/>
      <c r="D10003" s="240"/>
      <c r="E10003" s="241"/>
      <c r="F10003" s="265"/>
      <c r="G10003" s="265"/>
    </row>
    <row r="10004" spans="1:7" s="226" customFormat="1">
      <c r="A10004" s="240"/>
      <c r="B10004" s="265"/>
      <c r="C10004" s="240"/>
      <c r="D10004" s="240"/>
      <c r="E10004" s="241"/>
      <c r="F10004" s="265"/>
      <c r="G10004" s="265"/>
    </row>
    <row r="10005" spans="1:7" s="226" customFormat="1">
      <c r="A10005" s="240"/>
      <c r="B10005" s="265"/>
      <c r="C10005" s="240"/>
      <c r="D10005" s="240"/>
      <c r="E10005" s="241"/>
      <c r="F10005" s="265"/>
      <c r="G10005" s="265"/>
    </row>
    <row r="10006" spans="1:7" s="226" customFormat="1">
      <c r="A10006" s="240"/>
      <c r="B10006" s="265"/>
      <c r="C10006" s="240"/>
      <c r="D10006" s="240"/>
      <c r="E10006" s="241"/>
      <c r="F10006" s="265"/>
      <c r="G10006" s="265"/>
    </row>
    <row r="10007" spans="1:7" s="226" customFormat="1">
      <c r="A10007" s="240"/>
      <c r="B10007" s="265"/>
      <c r="C10007" s="240"/>
      <c r="D10007" s="240"/>
      <c r="E10007" s="241"/>
      <c r="F10007" s="265"/>
      <c r="G10007" s="265"/>
    </row>
    <row r="10008" spans="1:7" s="226" customFormat="1">
      <c r="A10008" s="240"/>
      <c r="B10008" s="265"/>
      <c r="C10008" s="240"/>
      <c r="D10008" s="240"/>
      <c r="E10008" s="241"/>
      <c r="F10008" s="265"/>
      <c r="G10008" s="265"/>
    </row>
    <row r="10009" spans="1:7" s="226" customFormat="1">
      <c r="A10009" s="240"/>
      <c r="B10009" s="265"/>
      <c r="C10009" s="240"/>
      <c r="D10009" s="240"/>
      <c r="E10009" s="241"/>
      <c r="F10009" s="265"/>
      <c r="G10009" s="265"/>
    </row>
    <row r="10010" spans="1:7" s="226" customFormat="1">
      <c r="A10010" s="240"/>
      <c r="B10010" s="265"/>
      <c r="C10010" s="240"/>
      <c r="D10010" s="240"/>
      <c r="E10010" s="241"/>
      <c r="F10010" s="265"/>
      <c r="G10010" s="265"/>
    </row>
    <row r="10011" spans="1:7" s="226" customFormat="1">
      <c r="A10011" s="240"/>
      <c r="B10011" s="265"/>
      <c r="C10011" s="240"/>
      <c r="D10011" s="240"/>
      <c r="E10011" s="241"/>
      <c r="F10011" s="265"/>
      <c r="G10011" s="265"/>
    </row>
    <row r="10012" spans="1:7" s="226" customFormat="1">
      <c r="A10012" s="240"/>
      <c r="B10012" s="265"/>
      <c r="C10012" s="240"/>
      <c r="D10012" s="240"/>
      <c r="E10012" s="241"/>
      <c r="F10012" s="265"/>
      <c r="G10012" s="265"/>
    </row>
    <row r="10013" spans="1:7" s="226" customFormat="1">
      <c r="A10013" s="240"/>
      <c r="B10013" s="265"/>
      <c r="C10013" s="240"/>
      <c r="D10013" s="240"/>
      <c r="E10013" s="241"/>
      <c r="F10013" s="265"/>
      <c r="G10013" s="265"/>
    </row>
    <row r="10014" spans="1:7" s="226" customFormat="1">
      <c r="A10014" s="240"/>
      <c r="B10014" s="265"/>
      <c r="C10014" s="240"/>
      <c r="D10014" s="240"/>
      <c r="E10014" s="241"/>
      <c r="F10014" s="265"/>
      <c r="G10014" s="265"/>
    </row>
    <row r="10015" spans="1:7" s="226" customFormat="1">
      <c r="A10015" s="240"/>
      <c r="B10015" s="265"/>
      <c r="C10015" s="240"/>
      <c r="D10015" s="240"/>
      <c r="E10015" s="241"/>
      <c r="F10015" s="265"/>
      <c r="G10015" s="265"/>
    </row>
    <row r="10016" spans="1:7" s="226" customFormat="1">
      <c r="A10016" s="240"/>
      <c r="B10016" s="265"/>
      <c r="C10016" s="240"/>
      <c r="D10016" s="240"/>
      <c r="E10016" s="241"/>
      <c r="F10016" s="265"/>
      <c r="G10016" s="265"/>
    </row>
    <row r="10017" spans="1:7" s="226" customFormat="1">
      <c r="A10017" s="240"/>
      <c r="B10017" s="265"/>
      <c r="C10017" s="240"/>
      <c r="D10017" s="240"/>
      <c r="E10017" s="241"/>
      <c r="F10017" s="265"/>
      <c r="G10017" s="265"/>
    </row>
    <row r="10018" spans="1:7" s="226" customFormat="1">
      <c r="A10018" s="240"/>
      <c r="B10018" s="265"/>
      <c r="C10018" s="240"/>
      <c r="D10018" s="240"/>
      <c r="E10018" s="241"/>
      <c r="F10018" s="265"/>
      <c r="G10018" s="265"/>
    </row>
    <row r="10019" spans="1:7" s="226" customFormat="1">
      <c r="A10019" s="240"/>
      <c r="B10019" s="265"/>
      <c r="C10019" s="240"/>
      <c r="D10019" s="240"/>
      <c r="E10019" s="241"/>
      <c r="F10019" s="265"/>
      <c r="G10019" s="265"/>
    </row>
    <row r="10020" spans="1:7" s="226" customFormat="1">
      <c r="A10020" s="240"/>
      <c r="B10020" s="265"/>
      <c r="C10020" s="240"/>
      <c r="D10020" s="240"/>
      <c r="E10020" s="241"/>
      <c r="F10020" s="265"/>
      <c r="G10020" s="265"/>
    </row>
    <row r="10021" spans="1:7" s="226" customFormat="1">
      <c r="A10021" s="240"/>
      <c r="B10021" s="265"/>
      <c r="C10021" s="240"/>
      <c r="D10021" s="240"/>
      <c r="E10021" s="241"/>
      <c r="F10021" s="265"/>
      <c r="G10021" s="265"/>
    </row>
    <row r="10022" spans="1:7" s="226" customFormat="1">
      <c r="A10022" s="240"/>
      <c r="B10022" s="265"/>
      <c r="C10022" s="240"/>
      <c r="D10022" s="240"/>
      <c r="E10022" s="241"/>
      <c r="F10022" s="265"/>
      <c r="G10022" s="265"/>
    </row>
    <row r="10023" spans="1:7" s="226" customFormat="1">
      <c r="A10023" s="240"/>
      <c r="B10023" s="265"/>
      <c r="C10023" s="240"/>
      <c r="D10023" s="240"/>
      <c r="E10023" s="241"/>
      <c r="F10023" s="265"/>
      <c r="G10023" s="265"/>
    </row>
    <row r="10024" spans="1:7" s="226" customFormat="1">
      <c r="A10024" s="240"/>
      <c r="B10024" s="265"/>
      <c r="C10024" s="240"/>
      <c r="D10024" s="240"/>
      <c r="E10024" s="241"/>
      <c r="F10024" s="265"/>
      <c r="G10024" s="265"/>
    </row>
    <row r="10025" spans="1:7" s="226" customFormat="1">
      <c r="A10025" s="240"/>
      <c r="B10025" s="265"/>
      <c r="C10025" s="240"/>
      <c r="D10025" s="240"/>
      <c r="E10025" s="241"/>
      <c r="F10025" s="265"/>
      <c r="G10025" s="265"/>
    </row>
    <row r="10026" spans="1:7" s="226" customFormat="1">
      <c r="A10026" s="240"/>
      <c r="B10026" s="265"/>
      <c r="C10026" s="240"/>
      <c r="D10026" s="240"/>
      <c r="E10026" s="241"/>
      <c r="F10026" s="265"/>
      <c r="G10026" s="265"/>
    </row>
    <row r="10027" spans="1:7" s="226" customFormat="1">
      <c r="A10027" s="240"/>
      <c r="B10027" s="265"/>
      <c r="C10027" s="240"/>
      <c r="D10027" s="240"/>
      <c r="E10027" s="241"/>
      <c r="F10027" s="265"/>
      <c r="G10027" s="265"/>
    </row>
    <row r="10028" spans="1:7" s="226" customFormat="1">
      <c r="A10028" s="240"/>
      <c r="B10028" s="265"/>
      <c r="C10028" s="240"/>
      <c r="D10028" s="240"/>
      <c r="E10028" s="241"/>
      <c r="F10028" s="265"/>
      <c r="G10028" s="265"/>
    </row>
    <row r="10029" spans="1:7" s="226" customFormat="1">
      <c r="A10029" s="240"/>
      <c r="B10029" s="265"/>
      <c r="C10029" s="240"/>
      <c r="D10029" s="240"/>
      <c r="E10029" s="241"/>
      <c r="F10029" s="265"/>
      <c r="G10029" s="265"/>
    </row>
    <row r="10030" spans="1:7" s="226" customFormat="1">
      <c r="A10030" s="240"/>
      <c r="B10030" s="265"/>
      <c r="C10030" s="240"/>
      <c r="D10030" s="240"/>
      <c r="E10030" s="241"/>
      <c r="F10030" s="265"/>
      <c r="G10030" s="265"/>
    </row>
    <row r="10031" spans="1:7" s="226" customFormat="1">
      <c r="A10031" s="240"/>
      <c r="B10031" s="265"/>
      <c r="C10031" s="240"/>
      <c r="D10031" s="240"/>
      <c r="E10031" s="241"/>
      <c r="F10031" s="265"/>
      <c r="G10031" s="265"/>
    </row>
    <row r="10032" spans="1:7" s="226" customFormat="1">
      <c r="A10032" s="240"/>
      <c r="B10032" s="265"/>
      <c r="C10032" s="240"/>
      <c r="D10032" s="240"/>
      <c r="E10032" s="241"/>
      <c r="F10032" s="265"/>
      <c r="G10032" s="265"/>
    </row>
    <row r="10033" spans="1:7" s="226" customFormat="1">
      <c r="A10033" s="240"/>
      <c r="B10033" s="265"/>
      <c r="C10033" s="240"/>
      <c r="D10033" s="240"/>
      <c r="E10033" s="241"/>
      <c r="F10033" s="265"/>
      <c r="G10033" s="265"/>
    </row>
    <row r="10034" spans="1:7" s="226" customFormat="1">
      <c r="A10034" s="240"/>
      <c r="B10034" s="265"/>
      <c r="C10034" s="240"/>
      <c r="D10034" s="240"/>
      <c r="E10034" s="241"/>
      <c r="F10034" s="265"/>
      <c r="G10034" s="265"/>
    </row>
    <row r="10035" spans="1:7" s="226" customFormat="1">
      <c r="A10035" s="240"/>
      <c r="B10035" s="265"/>
      <c r="C10035" s="240"/>
      <c r="D10035" s="240"/>
      <c r="E10035" s="241"/>
      <c r="F10035" s="265"/>
      <c r="G10035" s="265"/>
    </row>
    <row r="10036" spans="1:7" s="226" customFormat="1">
      <c r="A10036" s="240"/>
      <c r="B10036" s="265"/>
      <c r="C10036" s="240"/>
      <c r="D10036" s="240"/>
      <c r="E10036" s="241"/>
      <c r="F10036" s="265"/>
      <c r="G10036" s="265"/>
    </row>
    <row r="10037" spans="1:7" s="226" customFormat="1">
      <c r="A10037" s="240"/>
      <c r="B10037" s="265"/>
      <c r="C10037" s="240"/>
      <c r="D10037" s="240"/>
      <c r="E10037" s="241"/>
      <c r="F10037" s="265"/>
      <c r="G10037" s="265"/>
    </row>
    <row r="10038" spans="1:7" s="226" customFormat="1">
      <c r="A10038" s="240"/>
      <c r="B10038" s="265"/>
      <c r="C10038" s="240"/>
      <c r="D10038" s="240"/>
      <c r="E10038" s="241"/>
      <c r="F10038" s="265"/>
      <c r="G10038" s="265"/>
    </row>
    <row r="10039" spans="1:7" s="226" customFormat="1">
      <c r="A10039" s="240"/>
      <c r="B10039" s="265"/>
      <c r="C10039" s="240"/>
      <c r="D10039" s="240"/>
      <c r="E10039" s="241"/>
      <c r="F10039" s="265"/>
      <c r="G10039" s="265"/>
    </row>
    <row r="10040" spans="1:7" s="226" customFormat="1">
      <c r="A10040" s="240"/>
      <c r="B10040" s="265"/>
      <c r="C10040" s="240"/>
      <c r="D10040" s="240"/>
      <c r="E10040" s="241"/>
      <c r="F10040" s="265"/>
      <c r="G10040" s="265"/>
    </row>
    <row r="10041" spans="1:7" s="226" customFormat="1">
      <c r="A10041" s="240"/>
      <c r="B10041" s="265"/>
      <c r="C10041" s="240"/>
      <c r="D10041" s="240"/>
      <c r="E10041" s="241"/>
      <c r="F10041" s="265"/>
      <c r="G10041" s="265"/>
    </row>
    <row r="10042" spans="1:7" s="226" customFormat="1">
      <c r="A10042" s="240"/>
      <c r="B10042" s="265"/>
      <c r="C10042" s="240"/>
      <c r="D10042" s="240"/>
      <c r="E10042" s="241"/>
      <c r="F10042" s="265"/>
      <c r="G10042" s="265"/>
    </row>
    <row r="10043" spans="1:7" s="226" customFormat="1">
      <c r="A10043" s="240"/>
      <c r="B10043" s="265"/>
      <c r="C10043" s="240"/>
      <c r="D10043" s="240"/>
      <c r="E10043" s="241"/>
      <c r="F10043" s="265"/>
      <c r="G10043" s="265"/>
    </row>
    <row r="10044" spans="1:7" s="226" customFormat="1">
      <c r="A10044" s="240"/>
      <c r="B10044" s="265"/>
      <c r="C10044" s="240"/>
      <c r="D10044" s="240"/>
      <c r="E10044" s="241"/>
      <c r="F10044" s="265"/>
      <c r="G10044" s="265"/>
    </row>
    <row r="10045" spans="1:7" s="226" customFormat="1">
      <c r="A10045" s="240"/>
      <c r="B10045" s="265"/>
      <c r="C10045" s="240"/>
      <c r="D10045" s="240"/>
      <c r="E10045" s="241"/>
      <c r="F10045" s="265"/>
      <c r="G10045" s="265"/>
    </row>
    <row r="10046" spans="1:7" s="226" customFormat="1">
      <c r="A10046" s="240"/>
      <c r="B10046" s="265"/>
      <c r="C10046" s="240"/>
      <c r="D10046" s="240"/>
      <c r="E10046" s="241"/>
      <c r="F10046" s="265"/>
      <c r="G10046" s="265"/>
    </row>
    <row r="10047" spans="1:7" s="226" customFormat="1">
      <c r="A10047" s="240"/>
      <c r="B10047" s="265"/>
      <c r="C10047" s="240"/>
      <c r="D10047" s="240"/>
      <c r="E10047" s="241"/>
      <c r="F10047" s="265"/>
      <c r="G10047" s="265"/>
    </row>
    <row r="10048" spans="1:7" s="226" customFormat="1">
      <c r="A10048" s="240"/>
      <c r="B10048" s="265"/>
      <c r="C10048" s="240"/>
      <c r="D10048" s="240"/>
      <c r="E10048" s="241"/>
      <c r="F10048" s="265"/>
      <c r="G10048" s="265"/>
    </row>
    <row r="10049" spans="1:7" s="226" customFormat="1">
      <c r="A10049" s="240"/>
      <c r="B10049" s="265"/>
      <c r="C10049" s="240"/>
      <c r="D10049" s="240"/>
      <c r="E10049" s="241"/>
      <c r="F10049" s="265"/>
      <c r="G10049" s="265"/>
    </row>
    <row r="10050" spans="1:7" s="226" customFormat="1">
      <c r="A10050" s="240"/>
      <c r="B10050" s="265"/>
      <c r="C10050" s="240"/>
      <c r="D10050" s="240"/>
      <c r="E10050" s="241"/>
      <c r="F10050" s="265"/>
      <c r="G10050" s="265"/>
    </row>
    <row r="10051" spans="1:7" s="226" customFormat="1">
      <c r="A10051" s="240"/>
      <c r="B10051" s="265"/>
      <c r="C10051" s="240"/>
      <c r="D10051" s="240"/>
      <c r="E10051" s="241"/>
      <c r="F10051" s="265"/>
      <c r="G10051" s="265"/>
    </row>
    <row r="10052" spans="1:7" s="226" customFormat="1">
      <c r="A10052" s="240"/>
      <c r="B10052" s="265"/>
      <c r="C10052" s="240"/>
      <c r="D10052" s="240"/>
      <c r="E10052" s="241"/>
      <c r="F10052" s="265"/>
      <c r="G10052" s="265"/>
    </row>
    <row r="10053" spans="1:7" s="226" customFormat="1">
      <c r="A10053" s="240"/>
      <c r="B10053" s="265"/>
      <c r="C10053" s="240"/>
      <c r="D10053" s="240"/>
      <c r="E10053" s="241"/>
      <c r="F10053" s="265"/>
      <c r="G10053" s="265"/>
    </row>
    <row r="10054" spans="1:7" s="226" customFormat="1">
      <c r="A10054" s="240"/>
      <c r="B10054" s="265"/>
      <c r="C10054" s="240"/>
      <c r="D10054" s="240"/>
      <c r="E10054" s="241"/>
      <c r="F10054" s="265"/>
      <c r="G10054" s="265"/>
    </row>
    <row r="10055" spans="1:7" s="226" customFormat="1">
      <c r="A10055" s="240"/>
      <c r="B10055" s="265"/>
      <c r="C10055" s="240"/>
      <c r="D10055" s="240"/>
      <c r="E10055" s="241"/>
      <c r="F10055" s="265"/>
      <c r="G10055" s="265"/>
    </row>
    <row r="10056" spans="1:7" s="226" customFormat="1">
      <c r="A10056" s="240"/>
      <c r="B10056" s="265"/>
      <c r="C10056" s="240"/>
      <c r="D10056" s="240"/>
      <c r="E10056" s="241"/>
      <c r="F10056" s="265"/>
      <c r="G10056" s="265"/>
    </row>
    <row r="10057" spans="1:7" s="226" customFormat="1">
      <c r="A10057" s="240"/>
      <c r="B10057" s="265"/>
      <c r="C10057" s="240"/>
      <c r="D10057" s="240"/>
      <c r="E10057" s="241"/>
      <c r="F10057" s="265"/>
      <c r="G10057" s="265"/>
    </row>
    <row r="10058" spans="1:7" s="226" customFormat="1">
      <c r="A10058" s="240"/>
      <c r="B10058" s="265"/>
      <c r="C10058" s="240"/>
      <c r="D10058" s="240"/>
      <c r="E10058" s="241"/>
      <c r="F10058" s="265"/>
      <c r="G10058" s="265"/>
    </row>
    <row r="10059" spans="1:7" s="226" customFormat="1">
      <c r="A10059" s="240"/>
      <c r="B10059" s="265"/>
      <c r="C10059" s="240"/>
      <c r="D10059" s="240"/>
      <c r="E10059" s="241"/>
      <c r="F10059" s="265"/>
      <c r="G10059" s="265"/>
    </row>
    <row r="10060" spans="1:7" s="226" customFormat="1">
      <c r="A10060" s="240"/>
      <c r="B10060" s="265"/>
      <c r="C10060" s="240"/>
      <c r="D10060" s="240"/>
      <c r="E10060" s="241"/>
      <c r="F10060" s="265"/>
      <c r="G10060" s="265"/>
    </row>
    <row r="10061" spans="1:7" s="226" customFormat="1">
      <c r="A10061" s="240"/>
      <c r="B10061" s="265"/>
      <c r="C10061" s="240"/>
      <c r="D10061" s="240"/>
      <c r="E10061" s="241"/>
      <c r="F10061" s="265"/>
      <c r="G10061" s="265"/>
    </row>
    <row r="10062" spans="1:7" s="226" customFormat="1">
      <c r="A10062" s="240"/>
      <c r="B10062" s="265"/>
      <c r="C10062" s="240"/>
      <c r="D10062" s="240"/>
      <c r="E10062" s="241"/>
      <c r="F10062" s="265"/>
      <c r="G10062" s="265"/>
    </row>
    <row r="10063" spans="1:7" s="226" customFormat="1">
      <c r="A10063" s="240"/>
      <c r="B10063" s="265"/>
      <c r="C10063" s="240"/>
      <c r="D10063" s="240"/>
      <c r="E10063" s="241"/>
      <c r="F10063" s="265"/>
      <c r="G10063" s="265"/>
    </row>
    <row r="10064" spans="1:7" s="226" customFormat="1">
      <c r="A10064" s="240"/>
      <c r="B10064" s="265"/>
      <c r="C10064" s="240"/>
      <c r="D10064" s="240"/>
      <c r="E10064" s="241"/>
      <c r="F10064" s="265"/>
      <c r="G10064" s="265"/>
    </row>
    <row r="10065" spans="1:7" s="226" customFormat="1">
      <c r="A10065" s="240"/>
      <c r="B10065" s="265"/>
      <c r="C10065" s="240"/>
      <c r="D10065" s="240"/>
      <c r="E10065" s="241"/>
      <c r="F10065" s="265"/>
      <c r="G10065" s="265"/>
    </row>
    <row r="10066" spans="1:7" s="226" customFormat="1">
      <c r="A10066" s="240"/>
      <c r="B10066" s="265"/>
      <c r="C10066" s="240"/>
      <c r="D10066" s="240"/>
      <c r="E10066" s="241"/>
      <c r="F10066" s="265"/>
      <c r="G10066" s="265"/>
    </row>
    <row r="10067" spans="1:7" s="226" customFormat="1">
      <c r="A10067" s="240"/>
      <c r="B10067" s="265"/>
      <c r="C10067" s="240"/>
      <c r="D10067" s="240"/>
      <c r="E10067" s="241"/>
      <c r="F10067" s="265"/>
      <c r="G10067" s="265"/>
    </row>
    <row r="10068" spans="1:7" s="226" customFormat="1">
      <c r="A10068" s="240"/>
      <c r="B10068" s="265"/>
      <c r="C10068" s="240"/>
      <c r="D10068" s="240"/>
      <c r="E10068" s="241"/>
      <c r="F10068" s="265"/>
      <c r="G10068" s="265"/>
    </row>
    <row r="10069" spans="1:7" s="226" customFormat="1">
      <c r="A10069" s="240"/>
      <c r="B10069" s="265"/>
      <c r="C10069" s="240"/>
      <c r="D10069" s="240"/>
      <c r="E10069" s="241"/>
      <c r="F10069" s="265"/>
      <c r="G10069" s="265"/>
    </row>
    <row r="10070" spans="1:7" s="226" customFormat="1">
      <c r="A10070" s="240"/>
      <c r="B10070" s="265"/>
      <c r="C10070" s="240"/>
      <c r="D10070" s="240"/>
      <c r="E10070" s="241"/>
      <c r="F10070" s="265"/>
      <c r="G10070" s="265"/>
    </row>
    <row r="10071" spans="1:7" s="226" customFormat="1">
      <c r="A10071" s="240"/>
      <c r="B10071" s="265"/>
      <c r="C10071" s="240"/>
      <c r="D10071" s="240"/>
      <c r="E10071" s="241"/>
      <c r="F10071" s="265"/>
      <c r="G10071" s="265"/>
    </row>
    <row r="10072" spans="1:7" s="226" customFormat="1">
      <c r="A10072" s="240"/>
      <c r="B10072" s="265"/>
      <c r="C10072" s="240"/>
      <c r="D10072" s="240"/>
      <c r="E10072" s="241"/>
      <c r="F10072" s="265"/>
      <c r="G10072" s="265"/>
    </row>
    <row r="10073" spans="1:7" s="226" customFormat="1">
      <c r="A10073" s="240"/>
      <c r="B10073" s="265"/>
      <c r="C10073" s="240"/>
      <c r="D10073" s="240"/>
      <c r="E10073" s="241"/>
      <c r="F10073" s="265"/>
      <c r="G10073" s="265"/>
    </row>
    <row r="10074" spans="1:7" s="226" customFormat="1">
      <c r="A10074" s="240"/>
      <c r="B10074" s="265"/>
      <c r="C10074" s="240"/>
      <c r="D10074" s="240"/>
      <c r="E10074" s="241"/>
      <c r="F10074" s="265"/>
      <c r="G10074" s="265"/>
    </row>
    <row r="10075" spans="1:7" s="226" customFormat="1">
      <c r="A10075" s="240"/>
      <c r="B10075" s="265"/>
      <c r="C10075" s="240"/>
      <c r="D10075" s="240"/>
      <c r="E10075" s="241"/>
      <c r="F10075" s="265"/>
      <c r="G10075" s="265"/>
    </row>
    <row r="10076" spans="1:7" s="226" customFormat="1">
      <c r="A10076" s="240"/>
      <c r="B10076" s="265"/>
      <c r="C10076" s="240"/>
      <c r="D10076" s="240"/>
      <c r="E10076" s="241"/>
      <c r="F10076" s="265"/>
      <c r="G10076" s="265"/>
    </row>
    <row r="10077" spans="1:7" s="226" customFormat="1">
      <c r="A10077" s="240"/>
      <c r="B10077" s="265"/>
      <c r="C10077" s="240"/>
      <c r="D10077" s="240"/>
      <c r="E10077" s="241"/>
      <c r="F10077" s="265"/>
      <c r="G10077" s="265"/>
    </row>
    <row r="10078" spans="1:7" s="226" customFormat="1">
      <c r="A10078" s="240"/>
      <c r="B10078" s="265"/>
      <c r="C10078" s="240"/>
      <c r="D10078" s="240"/>
      <c r="E10078" s="241"/>
      <c r="F10078" s="265"/>
      <c r="G10078" s="265"/>
    </row>
    <row r="10079" spans="1:7" s="226" customFormat="1">
      <c r="A10079" s="240"/>
      <c r="B10079" s="265"/>
      <c r="C10079" s="240"/>
      <c r="D10079" s="240"/>
      <c r="E10079" s="241"/>
      <c r="F10079" s="265"/>
      <c r="G10079" s="265"/>
    </row>
    <row r="10080" spans="1:7" s="226" customFormat="1">
      <c r="A10080" s="240"/>
      <c r="B10080" s="265"/>
      <c r="C10080" s="240"/>
      <c r="D10080" s="240"/>
      <c r="E10080" s="241"/>
      <c r="F10080" s="265"/>
      <c r="G10080" s="265"/>
    </row>
    <row r="10081" spans="1:7" s="226" customFormat="1">
      <c r="A10081" s="240"/>
      <c r="B10081" s="265"/>
      <c r="C10081" s="240"/>
      <c r="D10081" s="240"/>
      <c r="E10081" s="241"/>
      <c r="F10081" s="265"/>
      <c r="G10081" s="265"/>
    </row>
    <row r="10082" spans="1:7" s="226" customFormat="1">
      <c r="A10082" s="240"/>
      <c r="B10082" s="265"/>
      <c r="C10082" s="240"/>
      <c r="D10082" s="240"/>
      <c r="E10082" s="241"/>
      <c r="F10082" s="265"/>
      <c r="G10082" s="265"/>
    </row>
    <row r="10083" spans="1:7" s="226" customFormat="1">
      <c r="A10083" s="240"/>
      <c r="B10083" s="265"/>
      <c r="C10083" s="240"/>
      <c r="D10083" s="240"/>
      <c r="E10083" s="241"/>
      <c r="F10083" s="265"/>
      <c r="G10083" s="265"/>
    </row>
    <row r="10084" spans="1:7" s="226" customFormat="1">
      <c r="A10084" s="240"/>
      <c r="B10084" s="265"/>
      <c r="C10084" s="240"/>
      <c r="D10084" s="240"/>
      <c r="E10084" s="241"/>
      <c r="F10084" s="265"/>
      <c r="G10084" s="265"/>
    </row>
    <row r="10085" spans="1:7" s="226" customFormat="1">
      <c r="A10085" s="240"/>
      <c r="B10085" s="265"/>
      <c r="C10085" s="240"/>
      <c r="D10085" s="240"/>
      <c r="E10085" s="241"/>
      <c r="F10085" s="265"/>
      <c r="G10085" s="265"/>
    </row>
    <row r="10086" spans="1:7" s="226" customFormat="1">
      <c r="A10086" s="240"/>
      <c r="B10086" s="265"/>
      <c r="C10086" s="240"/>
      <c r="D10086" s="240"/>
      <c r="E10086" s="241"/>
      <c r="F10086" s="265"/>
      <c r="G10086" s="265"/>
    </row>
    <row r="10087" spans="1:7" s="226" customFormat="1">
      <c r="A10087" s="240"/>
      <c r="B10087" s="265"/>
      <c r="C10087" s="240"/>
      <c r="D10087" s="240"/>
      <c r="E10087" s="241"/>
      <c r="F10087" s="265"/>
      <c r="G10087" s="265"/>
    </row>
    <row r="10088" spans="1:7" s="226" customFormat="1">
      <c r="A10088" s="240"/>
      <c r="B10088" s="265"/>
      <c r="C10088" s="240"/>
      <c r="D10088" s="240"/>
      <c r="E10088" s="241"/>
      <c r="F10088" s="265"/>
      <c r="G10088" s="265"/>
    </row>
    <row r="10089" spans="1:7" s="226" customFormat="1">
      <c r="A10089" s="240"/>
      <c r="B10089" s="265"/>
      <c r="C10089" s="240"/>
      <c r="D10089" s="240"/>
      <c r="E10089" s="241"/>
      <c r="F10089" s="265"/>
      <c r="G10089" s="265"/>
    </row>
    <row r="10090" spans="1:7" s="226" customFormat="1">
      <c r="A10090" s="240"/>
      <c r="B10090" s="265"/>
      <c r="C10090" s="240"/>
      <c r="D10090" s="240"/>
      <c r="E10090" s="241"/>
      <c r="F10090" s="265"/>
      <c r="G10090" s="265"/>
    </row>
    <row r="10091" spans="1:7" s="226" customFormat="1">
      <c r="A10091" s="240"/>
      <c r="B10091" s="265"/>
      <c r="C10091" s="240"/>
      <c r="D10091" s="240"/>
      <c r="E10091" s="241"/>
      <c r="F10091" s="265"/>
      <c r="G10091" s="265"/>
    </row>
    <row r="10092" spans="1:7" s="226" customFormat="1">
      <c r="A10092" s="240"/>
      <c r="B10092" s="265"/>
      <c r="C10092" s="240"/>
      <c r="D10092" s="240"/>
      <c r="E10092" s="241"/>
      <c r="F10092" s="265"/>
      <c r="G10092" s="265"/>
    </row>
    <row r="10093" spans="1:7" s="226" customFormat="1">
      <c r="A10093" s="240"/>
      <c r="B10093" s="265"/>
      <c r="C10093" s="240"/>
      <c r="D10093" s="240"/>
      <c r="E10093" s="241"/>
      <c r="F10093" s="265"/>
      <c r="G10093" s="265"/>
    </row>
    <row r="10094" spans="1:7" s="226" customFormat="1">
      <c r="A10094" s="240"/>
      <c r="B10094" s="265"/>
      <c r="C10094" s="240"/>
      <c r="D10094" s="240"/>
      <c r="E10094" s="241"/>
      <c r="F10094" s="265"/>
      <c r="G10094" s="265"/>
    </row>
    <row r="10095" spans="1:7" s="226" customFormat="1">
      <c r="A10095" s="240"/>
      <c r="B10095" s="265"/>
      <c r="C10095" s="240"/>
      <c r="D10095" s="240"/>
      <c r="E10095" s="241"/>
      <c r="F10095" s="265"/>
      <c r="G10095" s="265"/>
    </row>
    <row r="10096" spans="1:7" s="226" customFormat="1">
      <c r="A10096" s="240"/>
      <c r="B10096" s="265"/>
      <c r="C10096" s="240"/>
      <c r="D10096" s="240"/>
      <c r="E10096" s="241"/>
      <c r="F10096" s="265"/>
      <c r="G10096" s="265"/>
    </row>
    <row r="10097" spans="1:7" s="226" customFormat="1">
      <c r="A10097" s="240"/>
      <c r="B10097" s="265"/>
      <c r="C10097" s="240"/>
      <c r="D10097" s="240"/>
      <c r="E10097" s="241"/>
      <c r="F10097" s="265"/>
      <c r="G10097" s="265"/>
    </row>
    <row r="10098" spans="1:7" s="226" customFormat="1">
      <c r="A10098" s="240"/>
      <c r="B10098" s="265"/>
      <c r="C10098" s="240"/>
      <c r="D10098" s="240"/>
      <c r="E10098" s="241"/>
      <c r="F10098" s="265"/>
      <c r="G10098" s="265"/>
    </row>
    <row r="10099" spans="1:7" s="226" customFormat="1">
      <c r="A10099" s="240"/>
      <c r="B10099" s="265"/>
      <c r="C10099" s="240"/>
      <c r="D10099" s="240"/>
      <c r="E10099" s="241"/>
      <c r="F10099" s="265"/>
      <c r="G10099" s="265"/>
    </row>
    <row r="10100" spans="1:7" s="226" customFormat="1">
      <c r="A10100" s="240"/>
      <c r="B10100" s="265"/>
      <c r="C10100" s="240"/>
      <c r="D10100" s="240"/>
      <c r="E10100" s="241"/>
      <c r="F10100" s="265"/>
      <c r="G10100" s="265"/>
    </row>
    <row r="10101" spans="1:7" s="226" customFormat="1">
      <c r="A10101" s="240"/>
      <c r="B10101" s="265"/>
      <c r="C10101" s="240"/>
      <c r="D10101" s="240"/>
      <c r="E10101" s="241"/>
      <c r="F10101" s="265"/>
      <c r="G10101" s="265"/>
    </row>
    <row r="10102" spans="1:7" s="226" customFormat="1">
      <c r="A10102" s="240"/>
      <c r="B10102" s="265"/>
      <c r="C10102" s="240"/>
      <c r="D10102" s="240"/>
      <c r="E10102" s="241"/>
      <c r="F10102" s="265"/>
      <c r="G10102" s="265"/>
    </row>
    <row r="10103" spans="1:7" s="226" customFormat="1">
      <c r="A10103" s="240"/>
      <c r="B10103" s="265"/>
      <c r="C10103" s="240"/>
      <c r="D10103" s="240"/>
      <c r="E10103" s="241"/>
      <c r="F10103" s="265"/>
      <c r="G10103" s="265"/>
    </row>
    <row r="10104" spans="1:7" s="226" customFormat="1">
      <c r="A10104" s="240"/>
      <c r="B10104" s="265"/>
      <c r="C10104" s="240"/>
      <c r="D10104" s="240"/>
      <c r="E10104" s="241"/>
      <c r="F10104" s="265"/>
      <c r="G10104" s="265"/>
    </row>
    <row r="10105" spans="1:7" s="226" customFormat="1">
      <c r="A10105" s="240"/>
      <c r="B10105" s="265"/>
      <c r="C10105" s="240"/>
      <c r="D10105" s="240"/>
      <c r="E10105" s="241"/>
      <c r="F10105" s="265"/>
      <c r="G10105" s="265"/>
    </row>
    <row r="10106" spans="1:7" s="226" customFormat="1">
      <c r="A10106" s="240"/>
      <c r="B10106" s="265"/>
      <c r="C10106" s="240"/>
      <c r="D10106" s="240"/>
      <c r="E10106" s="241"/>
      <c r="F10106" s="265"/>
      <c r="G10106" s="265"/>
    </row>
    <row r="10107" spans="1:7" s="226" customFormat="1">
      <c r="A10107" s="240"/>
      <c r="B10107" s="265"/>
      <c r="C10107" s="240"/>
      <c r="D10107" s="240"/>
      <c r="E10107" s="241"/>
      <c r="F10107" s="265"/>
      <c r="G10107" s="265"/>
    </row>
    <row r="10108" spans="1:7" s="226" customFormat="1">
      <c r="A10108" s="240"/>
      <c r="B10108" s="265"/>
      <c r="C10108" s="240"/>
      <c r="D10108" s="240"/>
      <c r="E10108" s="241"/>
      <c r="F10108" s="265"/>
      <c r="G10108" s="265"/>
    </row>
    <row r="10109" spans="1:7" s="226" customFormat="1">
      <c r="A10109" s="240"/>
      <c r="B10109" s="265"/>
      <c r="C10109" s="240"/>
      <c r="D10109" s="240"/>
      <c r="E10109" s="241"/>
      <c r="F10109" s="265"/>
      <c r="G10109" s="265"/>
    </row>
    <row r="10110" spans="1:7" s="226" customFormat="1">
      <c r="A10110" s="240"/>
      <c r="B10110" s="265"/>
      <c r="C10110" s="240"/>
      <c r="D10110" s="240"/>
      <c r="E10110" s="241"/>
      <c r="F10110" s="265"/>
      <c r="G10110" s="265"/>
    </row>
    <row r="10111" spans="1:7" s="226" customFormat="1">
      <c r="A10111" s="240"/>
      <c r="B10111" s="265"/>
      <c r="C10111" s="240"/>
      <c r="D10111" s="240"/>
      <c r="E10111" s="241"/>
      <c r="F10111" s="265"/>
      <c r="G10111" s="265"/>
    </row>
    <row r="10112" spans="1:7" s="226" customFormat="1">
      <c r="A10112" s="240"/>
      <c r="B10112" s="265"/>
      <c r="C10112" s="240"/>
      <c r="D10112" s="240"/>
      <c r="E10112" s="241"/>
      <c r="F10112" s="265"/>
      <c r="G10112" s="265"/>
    </row>
    <row r="10113" spans="1:7" s="226" customFormat="1">
      <c r="A10113" s="240"/>
      <c r="B10113" s="265"/>
      <c r="C10113" s="240"/>
      <c r="D10113" s="240"/>
      <c r="E10113" s="241"/>
      <c r="F10113" s="265"/>
      <c r="G10113" s="265"/>
    </row>
    <row r="10114" spans="1:7" s="226" customFormat="1">
      <c r="A10114" s="240"/>
      <c r="B10114" s="265"/>
      <c r="C10114" s="240"/>
      <c r="D10114" s="240"/>
      <c r="E10114" s="241"/>
      <c r="F10114" s="265"/>
      <c r="G10114" s="265"/>
    </row>
    <row r="10115" spans="1:7" s="226" customFormat="1">
      <c r="A10115" s="240"/>
      <c r="B10115" s="265"/>
      <c r="C10115" s="240"/>
      <c r="D10115" s="240"/>
      <c r="E10115" s="241"/>
      <c r="F10115" s="265"/>
      <c r="G10115" s="265"/>
    </row>
    <row r="10116" spans="1:7" s="226" customFormat="1">
      <c r="A10116" s="240"/>
      <c r="B10116" s="265"/>
      <c r="C10116" s="240"/>
      <c r="D10116" s="240"/>
      <c r="E10116" s="241"/>
      <c r="F10116" s="265"/>
      <c r="G10116" s="265"/>
    </row>
    <row r="10117" spans="1:7" s="226" customFormat="1">
      <c r="A10117" s="240"/>
      <c r="B10117" s="265"/>
      <c r="C10117" s="240"/>
      <c r="D10117" s="240"/>
      <c r="E10117" s="241"/>
      <c r="F10117" s="265"/>
      <c r="G10117" s="265"/>
    </row>
    <row r="10118" spans="1:7" s="226" customFormat="1">
      <c r="A10118" s="240"/>
      <c r="B10118" s="265"/>
      <c r="C10118" s="240"/>
      <c r="D10118" s="240"/>
      <c r="E10118" s="241"/>
      <c r="F10118" s="265"/>
      <c r="G10118" s="265"/>
    </row>
    <row r="10119" spans="1:7" s="226" customFormat="1">
      <c r="A10119" s="240"/>
      <c r="B10119" s="265"/>
      <c r="C10119" s="240"/>
      <c r="D10119" s="240"/>
      <c r="E10119" s="241"/>
      <c r="F10119" s="265"/>
      <c r="G10119" s="265"/>
    </row>
    <row r="10120" spans="1:7" s="226" customFormat="1">
      <c r="A10120" s="240"/>
      <c r="B10120" s="265"/>
      <c r="C10120" s="240"/>
      <c r="D10120" s="240"/>
      <c r="E10120" s="241"/>
      <c r="F10120" s="265"/>
      <c r="G10120" s="265"/>
    </row>
    <row r="10121" spans="1:7" s="226" customFormat="1">
      <c r="A10121" s="240"/>
      <c r="B10121" s="265"/>
      <c r="C10121" s="240"/>
      <c r="D10121" s="240"/>
      <c r="E10121" s="241"/>
      <c r="F10121" s="265"/>
      <c r="G10121" s="265"/>
    </row>
    <row r="10122" spans="1:7" s="226" customFormat="1">
      <c r="A10122" s="240"/>
      <c r="B10122" s="265"/>
      <c r="C10122" s="240"/>
      <c r="D10122" s="240"/>
      <c r="E10122" s="241"/>
      <c r="F10122" s="265"/>
      <c r="G10122" s="265"/>
    </row>
    <row r="10123" spans="1:7" s="226" customFormat="1">
      <c r="A10123" s="240"/>
      <c r="B10123" s="265"/>
      <c r="C10123" s="240"/>
      <c r="D10123" s="240"/>
      <c r="E10123" s="241"/>
      <c r="F10123" s="265"/>
      <c r="G10123" s="265"/>
    </row>
    <row r="10124" spans="1:7" s="226" customFormat="1">
      <c r="A10124" s="240"/>
      <c r="B10124" s="265"/>
      <c r="C10124" s="240"/>
      <c r="D10124" s="240"/>
      <c r="E10124" s="241"/>
      <c r="F10124" s="265"/>
      <c r="G10124" s="265"/>
    </row>
    <row r="10125" spans="1:7" s="226" customFormat="1">
      <c r="A10125" s="240"/>
      <c r="B10125" s="265"/>
      <c r="C10125" s="240"/>
      <c r="D10125" s="240"/>
      <c r="E10125" s="241"/>
      <c r="F10125" s="265"/>
      <c r="G10125" s="265"/>
    </row>
    <row r="10126" spans="1:7" s="226" customFormat="1">
      <c r="A10126" s="240"/>
      <c r="B10126" s="265"/>
      <c r="C10126" s="240"/>
      <c r="D10126" s="240"/>
      <c r="E10126" s="241"/>
      <c r="F10126" s="265"/>
      <c r="G10126" s="265"/>
    </row>
    <row r="10127" spans="1:7" s="226" customFormat="1">
      <c r="A10127" s="240"/>
      <c r="B10127" s="265"/>
      <c r="C10127" s="240"/>
      <c r="D10127" s="240"/>
      <c r="E10127" s="241"/>
      <c r="F10127" s="265"/>
      <c r="G10127" s="265"/>
    </row>
    <row r="10128" spans="1:7" s="226" customFormat="1">
      <c r="A10128" s="240"/>
      <c r="B10128" s="265"/>
      <c r="C10128" s="240"/>
      <c r="D10128" s="240"/>
      <c r="E10128" s="241"/>
      <c r="F10128" s="265"/>
      <c r="G10128" s="265"/>
    </row>
    <row r="10129" spans="1:7" s="226" customFormat="1">
      <c r="A10129" s="240"/>
      <c r="B10129" s="265"/>
      <c r="C10129" s="240"/>
      <c r="D10129" s="240"/>
      <c r="E10129" s="241"/>
      <c r="F10129" s="265"/>
      <c r="G10129" s="265"/>
    </row>
    <row r="10130" spans="1:7" s="226" customFormat="1">
      <c r="A10130" s="240"/>
      <c r="B10130" s="265"/>
      <c r="C10130" s="240"/>
      <c r="D10130" s="240"/>
      <c r="E10130" s="241"/>
      <c r="F10130" s="265"/>
      <c r="G10130" s="265"/>
    </row>
    <row r="10131" spans="1:7" s="226" customFormat="1">
      <c r="A10131" s="240"/>
      <c r="B10131" s="265"/>
      <c r="C10131" s="240"/>
      <c r="D10131" s="240"/>
      <c r="E10131" s="241"/>
      <c r="F10131" s="265"/>
      <c r="G10131" s="265"/>
    </row>
    <row r="10132" spans="1:7" s="226" customFormat="1">
      <c r="A10132" s="240"/>
      <c r="B10132" s="265"/>
      <c r="C10132" s="240"/>
      <c r="D10132" s="240"/>
      <c r="E10132" s="241"/>
      <c r="F10132" s="265"/>
      <c r="G10132" s="265"/>
    </row>
    <row r="10133" spans="1:7" s="226" customFormat="1">
      <c r="A10133" s="240"/>
      <c r="B10133" s="265"/>
      <c r="C10133" s="240"/>
      <c r="D10133" s="240"/>
      <c r="E10133" s="241"/>
      <c r="F10133" s="265"/>
      <c r="G10133" s="265"/>
    </row>
    <row r="10134" spans="1:7" s="226" customFormat="1">
      <c r="A10134" s="240"/>
      <c r="B10134" s="265"/>
      <c r="C10134" s="240"/>
      <c r="D10134" s="240"/>
      <c r="E10134" s="241"/>
      <c r="F10134" s="265"/>
      <c r="G10134" s="265"/>
    </row>
    <row r="10135" spans="1:7" s="226" customFormat="1">
      <c r="A10135" s="240"/>
      <c r="B10135" s="265"/>
      <c r="C10135" s="240"/>
      <c r="D10135" s="240"/>
      <c r="E10135" s="241"/>
      <c r="F10135" s="265"/>
      <c r="G10135" s="265"/>
    </row>
    <row r="10136" spans="1:7" s="226" customFormat="1">
      <c r="A10136" s="240"/>
      <c r="B10136" s="265"/>
      <c r="C10136" s="240"/>
      <c r="D10136" s="240"/>
      <c r="E10136" s="241"/>
      <c r="F10136" s="265"/>
      <c r="G10136" s="265"/>
    </row>
    <row r="10137" spans="1:7" s="226" customFormat="1">
      <c r="A10137" s="240"/>
      <c r="B10137" s="265"/>
      <c r="C10137" s="240"/>
      <c r="D10137" s="240"/>
      <c r="E10137" s="241"/>
      <c r="F10137" s="265"/>
      <c r="G10137" s="265"/>
    </row>
    <row r="10138" spans="1:7" s="226" customFormat="1">
      <c r="A10138" s="240"/>
      <c r="B10138" s="265"/>
      <c r="C10138" s="240"/>
      <c r="D10138" s="240"/>
      <c r="E10138" s="241"/>
      <c r="F10138" s="265"/>
      <c r="G10138" s="265"/>
    </row>
    <row r="10139" spans="1:7" s="226" customFormat="1">
      <c r="A10139" s="240"/>
      <c r="B10139" s="265"/>
      <c r="C10139" s="240"/>
      <c r="D10139" s="240"/>
      <c r="E10139" s="241"/>
      <c r="F10139" s="265"/>
      <c r="G10139" s="265"/>
    </row>
    <row r="10140" spans="1:7" s="226" customFormat="1">
      <c r="A10140" s="240"/>
      <c r="B10140" s="265"/>
      <c r="C10140" s="240"/>
      <c r="D10140" s="240"/>
      <c r="E10140" s="241"/>
      <c r="F10140" s="265"/>
      <c r="G10140" s="265"/>
    </row>
    <row r="10141" spans="1:7" s="226" customFormat="1">
      <c r="A10141" s="240"/>
      <c r="B10141" s="265"/>
      <c r="C10141" s="240"/>
      <c r="D10141" s="240"/>
      <c r="E10141" s="241"/>
      <c r="F10141" s="265"/>
      <c r="G10141" s="265"/>
    </row>
    <row r="10142" spans="1:7" s="226" customFormat="1">
      <c r="A10142" s="240"/>
      <c r="B10142" s="265"/>
      <c r="C10142" s="240"/>
      <c r="D10142" s="240"/>
      <c r="E10142" s="241"/>
      <c r="F10142" s="265"/>
      <c r="G10142" s="265"/>
    </row>
    <row r="10143" spans="1:7" s="226" customFormat="1">
      <c r="A10143" s="240"/>
      <c r="B10143" s="265"/>
      <c r="C10143" s="240"/>
      <c r="D10143" s="240"/>
      <c r="E10143" s="241"/>
      <c r="F10143" s="265"/>
      <c r="G10143" s="265"/>
    </row>
    <row r="10144" spans="1:7" s="226" customFormat="1">
      <c r="A10144" s="240"/>
      <c r="B10144" s="265"/>
      <c r="C10144" s="240"/>
      <c r="D10144" s="240"/>
      <c r="E10144" s="241"/>
      <c r="F10144" s="265"/>
      <c r="G10144" s="265"/>
    </row>
    <row r="10145" spans="1:7" s="226" customFormat="1">
      <c r="A10145" s="240"/>
      <c r="B10145" s="265"/>
      <c r="C10145" s="240"/>
      <c r="D10145" s="240"/>
      <c r="E10145" s="241"/>
      <c r="F10145" s="265"/>
      <c r="G10145" s="265"/>
    </row>
    <row r="10146" spans="1:7" s="226" customFormat="1">
      <c r="A10146" s="240"/>
      <c r="B10146" s="265"/>
      <c r="C10146" s="240"/>
      <c r="D10146" s="240"/>
      <c r="E10146" s="241"/>
      <c r="F10146" s="265"/>
      <c r="G10146" s="265"/>
    </row>
    <row r="10147" spans="1:7" s="226" customFormat="1">
      <c r="A10147" s="240"/>
      <c r="B10147" s="265"/>
      <c r="C10147" s="240"/>
      <c r="D10147" s="240"/>
      <c r="E10147" s="241"/>
      <c r="F10147" s="265"/>
      <c r="G10147" s="265"/>
    </row>
    <row r="10148" spans="1:7" s="226" customFormat="1">
      <c r="A10148" s="240"/>
      <c r="B10148" s="265"/>
      <c r="C10148" s="240"/>
      <c r="D10148" s="240"/>
      <c r="E10148" s="241"/>
      <c r="F10148" s="265"/>
      <c r="G10148" s="265"/>
    </row>
    <row r="10149" spans="1:7" s="226" customFormat="1">
      <c r="A10149" s="240"/>
      <c r="B10149" s="265"/>
      <c r="C10149" s="240"/>
      <c r="D10149" s="240"/>
      <c r="E10149" s="241"/>
      <c r="F10149" s="265"/>
      <c r="G10149" s="265"/>
    </row>
    <row r="10150" spans="1:7" s="226" customFormat="1">
      <c r="A10150" s="240"/>
      <c r="B10150" s="265"/>
      <c r="C10150" s="240"/>
      <c r="D10150" s="240"/>
      <c r="E10150" s="241"/>
      <c r="F10150" s="265"/>
      <c r="G10150" s="265"/>
    </row>
    <row r="10151" spans="1:7" s="226" customFormat="1">
      <c r="A10151" s="240"/>
      <c r="B10151" s="265"/>
      <c r="C10151" s="240"/>
      <c r="D10151" s="240"/>
      <c r="E10151" s="241"/>
      <c r="F10151" s="265"/>
      <c r="G10151" s="265"/>
    </row>
    <row r="10152" spans="1:7" s="226" customFormat="1">
      <c r="A10152" s="240"/>
      <c r="B10152" s="265"/>
      <c r="C10152" s="240"/>
      <c r="D10152" s="240"/>
      <c r="E10152" s="241"/>
      <c r="F10152" s="265"/>
      <c r="G10152" s="265"/>
    </row>
    <row r="10153" spans="1:7" s="226" customFormat="1">
      <c r="A10153" s="240"/>
      <c r="B10153" s="265"/>
      <c r="C10153" s="240"/>
      <c r="D10153" s="240"/>
      <c r="E10153" s="241"/>
      <c r="F10153" s="265"/>
      <c r="G10153" s="265"/>
    </row>
    <row r="10154" spans="1:7" s="226" customFormat="1">
      <c r="A10154" s="240"/>
      <c r="B10154" s="265"/>
      <c r="C10154" s="240"/>
      <c r="D10154" s="240"/>
      <c r="E10154" s="241"/>
      <c r="F10154" s="265"/>
      <c r="G10154" s="265"/>
    </row>
    <row r="10155" spans="1:7" s="226" customFormat="1">
      <c r="A10155" s="240"/>
      <c r="B10155" s="265"/>
      <c r="C10155" s="240"/>
      <c r="D10155" s="240"/>
      <c r="E10155" s="241"/>
      <c r="F10155" s="265"/>
      <c r="G10155" s="265"/>
    </row>
    <row r="10156" spans="1:7" s="226" customFormat="1">
      <c r="A10156" s="240"/>
      <c r="B10156" s="265"/>
      <c r="C10156" s="240"/>
      <c r="D10156" s="240"/>
      <c r="E10156" s="241"/>
      <c r="F10156" s="265"/>
      <c r="G10156" s="265"/>
    </row>
    <row r="10157" spans="1:7" s="226" customFormat="1">
      <c r="A10157" s="240"/>
      <c r="B10157" s="265"/>
      <c r="C10157" s="240"/>
      <c r="D10157" s="240"/>
      <c r="E10157" s="241"/>
      <c r="F10157" s="265"/>
      <c r="G10157" s="265"/>
    </row>
    <row r="10158" spans="1:7" s="226" customFormat="1">
      <c r="A10158" s="240"/>
      <c r="B10158" s="265"/>
      <c r="C10158" s="240"/>
      <c r="D10158" s="240"/>
      <c r="E10158" s="241"/>
      <c r="F10158" s="265"/>
      <c r="G10158" s="265"/>
    </row>
    <row r="10159" spans="1:7" s="226" customFormat="1">
      <c r="A10159" s="240"/>
      <c r="B10159" s="265"/>
      <c r="C10159" s="240"/>
      <c r="D10159" s="240"/>
      <c r="E10159" s="241"/>
      <c r="F10159" s="265"/>
      <c r="G10159" s="265"/>
    </row>
    <row r="10160" spans="1:7" s="226" customFormat="1">
      <c r="A10160" s="240"/>
      <c r="B10160" s="265"/>
      <c r="C10160" s="240"/>
      <c r="D10160" s="240"/>
      <c r="E10160" s="241"/>
      <c r="F10160" s="265"/>
      <c r="G10160" s="265"/>
    </row>
    <row r="10161" spans="1:7" s="226" customFormat="1">
      <c r="A10161" s="240"/>
      <c r="B10161" s="265"/>
      <c r="C10161" s="240"/>
      <c r="D10161" s="240"/>
      <c r="E10161" s="241"/>
      <c r="F10161" s="265"/>
      <c r="G10161" s="265"/>
    </row>
    <row r="10162" spans="1:7" s="226" customFormat="1">
      <c r="A10162" s="240"/>
      <c r="B10162" s="265"/>
      <c r="C10162" s="240"/>
      <c r="D10162" s="240"/>
      <c r="E10162" s="241"/>
      <c r="F10162" s="265"/>
      <c r="G10162" s="265"/>
    </row>
    <row r="10163" spans="1:7" s="226" customFormat="1">
      <c r="A10163" s="240"/>
      <c r="B10163" s="265"/>
      <c r="C10163" s="240"/>
      <c r="D10163" s="240"/>
      <c r="E10163" s="241"/>
      <c r="F10163" s="265"/>
      <c r="G10163" s="265"/>
    </row>
    <row r="10164" spans="1:7" s="226" customFormat="1">
      <c r="A10164" s="240"/>
      <c r="B10164" s="265"/>
      <c r="C10164" s="240"/>
      <c r="D10164" s="240"/>
      <c r="E10164" s="241"/>
      <c r="F10164" s="265"/>
      <c r="G10164" s="265"/>
    </row>
    <row r="10165" spans="1:7" s="226" customFormat="1">
      <c r="A10165" s="240"/>
      <c r="B10165" s="265"/>
      <c r="C10165" s="240"/>
      <c r="D10165" s="240"/>
      <c r="E10165" s="241"/>
      <c r="F10165" s="265"/>
      <c r="G10165" s="265"/>
    </row>
    <row r="10166" spans="1:7" s="226" customFormat="1">
      <c r="A10166" s="240"/>
      <c r="B10166" s="265"/>
      <c r="C10166" s="240"/>
      <c r="D10166" s="240"/>
      <c r="E10166" s="241"/>
      <c r="F10166" s="265"/>
      <c r="G10166" s="265"/>
    </row>
    <row r="10167" spans="1:7" s="226" customFormat="1">
      <c r="A10167" s="240"/>
      <c r="B10167" s="265"/>
      <c r="C10167" s="240"/>
      <c r="D10167" s="240"/>
      <c r="E10167" s="241"/>
      <c r="F10167" s="265"/>
      <c r="G10167" s="265"/>
    </row>
    <row r="10168" spans="1:7" s="226" customFormat="1">
      <c r="A10168" s="240"/>
      <c r="B10168" s="265"/>
      <c r="C10168" s="240"/>
      <c r="D10168" s="240"/>
      <c r="E10168" s="241"/>
      <c r="F10168" s="265"/>
      <c r="G10168" s="265"/>
    </row>
    <row r="10169" spans="1:7" s="226" customFormat="1">
      <c r="A10169" s="240"/>
      <c r="B10169" s="265"/>
      <c r="C10169" s="240"/>
      <c r="D10169" s="240"/>
      <c r="E10169" s="241"/>
      <c r="F10169" s="265"/>
      <c r="G10169" s="265"/>
    </row>
    <row r="10170" spans="1:7" s="226" customFormat="1">
      <c r="A10170" s="240"/>
      <c r="B10170" s="265"/>
      <c r="C10170" s="240"/>
      <c r="D10170" s="240"/>
      <c r="E10170" s="241"/>
      <c r="F10170" s="265"/>
      <c r="G10170" s="265"/>
    </row>
    <row r="10171" spans="1:7" s="226" customFormat="1">
      <c r="A10171" s="240"/>
      <c r="B10171" s="265"/>
      <c r="C10171" s="240"/>
      <c r="D10171" s="240"/>
      <c r="E10171" s="241"/>
      <c r="F10171" s="265"/>
      <c r="G10171" s="265"/>
    </row>
    <row r="10172" spans="1:7" s="226" customFormat="1">
      <c r="A10172" s="240"/>
      <c r="B10172" s="265"/>
      <c r="C10172" s="240"/>
      <c r="D10172" s="240"/>
      <c r="E10172" s="241"/>
      <c r="F10172" s="265"/>
      <c r="G10172" s="265"/>
    </row>
    <row r="10173" spans="1:7" s="226" customFormat="1">
      <c r="A10173" s="240"/>
      <c r="B10173" s="265"/>
      <c r="C10173" s="240"/>
      <c r="D10173" s="240"/>
      <c r="E10173" s="241"/>
      <c r="F10173" s="265"/>
      <c r="G10173" s="265"/>
    </row>
    <row r="10174" spans="1:7" s="226" customFormat="1">
      <c r="A10174" s="240"/>
      <c r="B10174" s="265"/>
      <c r="C10174" s="240"/>
      <c r="D10174" s="240"/>
      <c r="E10174" s="241"/>
      <c r="F10174" s="265"/>
      <c r="G10174" s="265"/>
    </row>
    <row r="10175" spans="1:7" s="226" customFormat="1">
      <c r="A10175" s="240"/>
      <c r="B10175" s="265"/>
      <c r="C10175" s="240"/>
      <c r="D10175" s="240"/>
      <c r="E10175" s="241"/>
      <c r="F10175" s="265"/>
      <c r="G10175" s="265"/>
    </row>
    <row r="10176" spans="1:7" s="226" customFormat="1">
      <c r="A10176" s="240"/>
      <c r="B10176" s="265"/>
      <c r="C10176" s="240"/>
      <c r="D10176" s="240"/>
      <c r="E10176" s="241"/>
      <c r="F10176" s="265"/>
      <c r="G10176" s="265"/>
    </row>
    <row r="10177" spans="1:7" s="226" customFormat="1">
      <c r="A10177" s="240"/>
      <c r="B10177" s="265"/>
      <c r="C10177" s="240"/>
      <c r="D10177" s="240"/>
      <c r="E10177" s="241"/>
      <c r="F10177" s="265"/>
      <c r="G10177" s="265"/>
    </row>
    <row r="10178" spans="1:7" s="226" customFormat="1">
      <c r="A10178" s="240"/>
      <c r="B10178" s="265"/>
      <c r="C10178" s="240"/>
      <c r="D10178" s="240"/>
      <c r="E10178" s="241"/>
      <c r="F10178" s="265"/>
      <c r="G10178" s="265"/>
    </row>
    <row r="10179" spans="1:7" s="226" customFormat="1">
      <c r="A10179" s="240"/>
      <c r="B10179" s="265"/>
      <c r="C10179" s="240"/>
      <c r="D10179" s="240"/>
      <c r="E10179" s="241"/>
      <c r="F10179" s="265"/>
      <c r="G10179" s="265"/>
    </row>
    <row r="10180" spans="1:7" s="226" customFormat="1">
      <c r="A10180" s="240"/>
      <c r="B10180" s="265"/>
      <c r="C10180" s="240"/>
      <c r="D10180" s="240"/>
      <c r="E10180" s="241"/>
      <c r="F10180" s="265"/>
      <c r="G10180" s="265"/>
    </row>
    <row r="10181" spans="1:7" s="226" customFormat="1">
      <c r="A10181" s="240"/>
      <c r="B10181" s="265"/>
      <c r="C10181" s="240"/>
      <c r="D10181" s="240"/>
      <c r="E10181" s="241"/>
      <c r="F10181" s="265"/>
      <c r="G10181" s="265"/>
    </row>
    <row r="10182" spans="1:7" s="226" customFormat="1">
      <c r="A10182" s="240"/>
      <c r="B10182" s="265"/>
      <c r="C10182" s="240"/>
      <c r="D10182" s="240"/>
      <c r="E10182" s="241"/>
      <c r="F10182" s="265"/>
      <c r="G10182" s="265"/>
    </row>
    <row r="10183" spans="1:7" s="226" customFormat="1">
      <c r="A10183" s="240"/>
      <c r="B10183" s="265"/>
      <c r="C10183" s="240"/>
      <c r="D10183" s="240"/>
      <c r="E10183" s="241"/>
      <c r="F10183" s="265"/>
      <c r="G10183" s="265"/>
    </row>
    <row r="10184" spans="1:7" s="226" customFormat="1">
      <c r="A10184" s="240"/>
      <c r="B10184" s="265"/>
      <c r="C10184" s="240"/>
      <c r="D10184" s="240"/>
      <c r="E10184" s="241"/>
      <c r="F10184" s="265"/>
      <c r="G10184" s="265"/>
    </row>
    <row r="10185" spans="1:7" s="226" customFormat="1">
      <c r="A10185" s="240"/>
      <c r="B10185" s="265"/>
      <c r="C10185" s="240"/>
      <c r="D10185" s="240"/>
      <c r="E10185" s="241"/>
      <c r="F10185" s="265"/>
      <c r="G10185" s="265"/>
    </row>
    <row r="10186" spans="1:7" s="226" customFormat="1">
      <c r="A10186" s="240"/>
      <c r="B10186" s="265"/>
      <c r="C10186" s="240"/>
      <c r="D10186" s="240"/>
      <c r="E10186" s="241"/>
      <c r="F10186" s="265"/>
      <c r="G10186" s="265"/>
    </row>
    <row r="10187" spans="1:7" s="226" customFormat="1">
      <c r="A10187" s="240"/>
      <c r="B10187" s="265"/>
      <c r="C10187" s="240"/>
      <c r="D10187" s="240"/>
      <c r="E10187" s="241"/>
      <c r="F10187" s="265"/>
      <c r="G10187" s="265"/>
    </row>
    <row r="10188" spans="1:7" s="226" customFormat="1">
      <c r="A10188" s="240"/>
      <c r="B10188" s="265"/>
      <c r="C10188" s="240"/>
      <c r="D10188" s="240"/>
      <c r="E10188" s="241"/>
      <c r="F10188" s="265"/>
      <c r="G10188" s="265"/>
    </row>
    <row r="10189" spans="1:7" s="226" customFormat="1">
      <c r="A10189" s="240"/>
      <c r="B10189" s="265"/>
      <c r="C10189" s="240"/>
      <c r="D10189" s="240"/>
      <c r="E10189" s="241"/>
      <c r="F10189" s="265"/>
      <c r="G10189" s="265"/>
    </row>
    <row r="10190" spans="1:7" s="226" customFormat="1">
      <c r="A10190" s="240"/>
      <c r="B10190" s="265"/>
      <c r="C10190" s="240"/>
      <c r="D10190" s="240"/>
      <c r="E10190" s="241"/>
      <c r="F10190" s="265"/>
      <c r="G10190" s="265"/>
    </row>
    <row r="10191" spans="1:7" s="226" customFormat="1">
      <c r="A10191" s="240"/>
      <c r="B10191" s="265"/>
      <c r="C10191" s="240"/>
      <c r="D10191" s="240"/>
      <c r="E10191" s="241"/>
      <c r="F10191" s="265"/>
      <c r="G10191" s="265"/>
    </row>
    <row r="10192" spans="1:7" s="226" customFormat="1">
      <c r="A10192" s="240"/>
      <c r="B10192" s="265"/>
      <c r="C10192" s="240"/>
      <c r="D10192" s="240"/>
      <c r="E10192" s="241"/>
      <c r="F10192" s="265"/>
      <c r="G10192" s="265"/>
    </row>
    <row r="10193" spans="1:7" s="226" customFormat="1">
      <c r="A10193" s="240"/>
      <c r="B10193" s="265"/>
      <c r="C10193" s="240"/>
      <c r="D10193" s="240"/>
      <c r="E10193" s="241"/>
      <c r="F10193" s="265"/>
      <c r="G10193" s="265"/>
    </row>
    <row r="10194" spans="1:7" s="226" customFormat="1">
      <c r="A10194" s="240"/>
      <c r="B10194" s="265"/>
      <c r="C10194" s="240"/>
      <c r="D10194" s="240"/>
      <c r="E10194" s="241"/>
      <c r="F10194" s="265"/>
      <c r="G10194" s="265"/>
    </row>
    <row r="10195" spans="1:7" s="226" customFormat="1">
      <c r="A10195" s="240"/>
      <c r="B10195" s="265"/>
      <c r="C10195" s="240"/>
      <c r="D10195" s="240"/>
      <c r="E10195" s="241"/>
      <c r="F10195" s="265"/>
      <c r="G10195" s="265"/>
    </row>
    <row r="10196" spans="1:7" s="226" customFormat="1">
      <c r="A10196" s="240"/>
      <c r="B10196" s="265"/>
      <c r="C10196" s="240"/>
      <c r="D10196" s="240"/>
      <c r="E10196" s="241"/>
      <c r="F10196" s="265"/>
      <c r="G10196" s="265"/>
    </row>
    <row r="10197" spans="1:7" s="226" customFormat="1">
      <c r="A10197" s="240"/>
      <c r="B10197" s="265"/>
      <c r="C10197" s="240"/>
      <c r="D10197" s="240"/>
      <c r="E10197" s="241"/>
      <c r="F10197" s="265"/>
      <c r="G10197" s="265"/>
    </row>
    <row r="10198" spans="1:7" s="226" customFormat="1">
      <c r="A10198" s="240"/>
      <c r="B10198" s="265"/>
      <c r="C10198" s="240"/>
      <c r="D10198" s="240"/>
      <c r="E10198" s="241"/>
      <c r="F10198" s="265"/>
      <c r="G10198" s="265"/>
    </row>
    <row r="10199" spans="1:7" s="226" customFormat="1">
      <c r="A10199" s="240"/>
      <c r="B10199" s="265"/>
      <c r="C10199" s="240"/>
      <c r="D10199" s="240"/>
      <c r="E10199" s="241"/>
      <c r="F10199" s="265"/>
      <c r="G10199" s="265"/>
    </row>
    <row r="10200" spans="1:7" s="226" customFormat="1">
      <c r="A10200" s="240"/>
      <c r="B10200" s="265"/>
      <c r="C10200" s="240"/>
      <c r="D10200" s="240"/>
      <c r="E10200" s="241"/>
      <c r="F10200" s="265"/>
      <c r="G10200" s="265"/>
    </row>
    <row r="10201" spans="1:7" s="226" customFormat="1">
      <c r="A10201" s="240"/>
      <c r="B10201" s="265"/>
      <c r="C10201" s="240"/>
      <c r="D10201" s="240"/>
      <c r="E10201" s="241"/>
      <c r="F10201" s="265"/>
      <c r="G10201" s="265"/>
    </row>
    <row r="10202" spans="1:7" s="226" customFormat="1">
      <c r="A10202" s="240"/>
      <c r="B10202" s="265"/>
      <c r="C10202" s="240"/>
      <c r="D10202" s="240"/>
      <c r="E10202" s="241"/>
      <c r="F10202" s="265"/>
      <c r="G10202" s="265"/>
    </row>
    <row r="10203" spans="1:7" s="226" customFormat="1">
      <c r="A10203" s="240"/>
      <c r="B10203" s="265"/>
      <c r="C10203" s="240"/>
      <c r="D10203" s="240"/>
      <c r="E10203" s="241"/>
      <c r="F10203" s="265"/>
      <c r="G10203" s="265"/>
    </row>
    <row r="10204" spans="1:7" s="226" customFormat="1">
      <c r="A10204" s="240"/>
      <c r="B10204" s="265"/>
      <c r="C10204" s="240"/>
      <c r="D10204" s="240"/>
      <c r="E10204" s="241"/>
      <c r="F10204" s="265"/>
      <c r="G10204" s="265"/>
    </row>
    <row r="10205" spans="1:7" s="226" customFormat="1">
      <c r="A10205" s="240"/>
      <c r="B10205" s="265"/>
      <c r="C10205" s="240"/>
      <c r="D10205" s="240"/>
      <c r="E10205" s="241"/>
      <c r="F10205" s="265"/>
      <c r="G10205" s="265"/>
    </row>
    <row r="10206" spans="1:7" s="226" customFormat="1">
      <c r="A10206" s="240"/>
      <c r="B10206" s="265"/>
      <c r="C10206" s="240"/>
      <c r="D10206" s="240"/>
      <c r="E10206" s="241"/>
      <c r="F10206" s="265"/>
      <c r="G10206" s="265"/>
    </row>
    <row r="10207" spans="1:7" s="226" customFormat="1">
      <c r="A10207" s="240"/>
      <c r="B10207" s="265"/>
      <c r="C10207" s="240"/>
      <c r="D10207" s="240"/>
      <c r="E10207" s="241"/>
      <c r="F10207" s="265"/>
      <c r="G10207" s="265"/>
    </row>
    <row r="10208" spans="1:7" s="226" customFormat="1">
      <c r="A10208" s="240"/>
      <c r="B10208" s="265"/>
      <c r="C10208" s="240"/>
      <c r="D10208" s="240"/>
      <c r="E10208" s="241"/>
      <c r="F10208" s="265"/>
      <c r="G10208" s="265"/>
    </row>
    <row r="10209" spans="1:7" s="226" customFormat="1">
      <c r="A10209" s="240"/>
      <c r="B10209" s="265"/>
      <c r="C10209" s="240"/>
      <c r="D10209" s="240"/>
      <c r="E10209" s="241"/>
      <c r="F10209" s="265"/>
      <c r="G10209" s="265"/>
    </row>
    <row r="10210" spans="1:7" s="226" customFormat="1">
      <c r="A10210" s="240"/>
      <c r="B10210" s="265"/>
      <c r="C10210" s="240"/>
      <c r="D10210" s="240"/>
      <c r="E10210" s="241"/>
      <c r="F10210" s="265"/>
      <c r="G10210" s="265"/>
    </row>
    <row r="10211" spans="1:7" s="226" customFormat="1">
      <c r="A10211" s="240"/>
      <c r="B10211" s="265"/>
      <c r="C10211" s="240"/>
      <c r="D10211" s="240"/>
      <c r="E10211" s="241"/>
      <c r="F10211" s="265"/>
      <c r="G10211" s="265"/>
    </row>
    <row r="10212" spans="1:7" s="226" customFormat="1">
      <c r="A10212" s="240"/>
      <c r="B10212" s="265"/>
      <c r="C10212" s="240"/>
      <c r="D10212" s="240"/>
      <c r="E10212" s="241"/>
      <c r="F10212" s="265"/>
      <c r="G10212" s="265"/>
    </row>
    <row r="10213" spans="1:7" s="226" customFormat="1">
      <c r="A10213" s="240"/>
      <c r="B10213" s="265"/>
      <c r="C10213" s="240"/>
      <c r="D10213" s="240"/>
      <c r="E10213" s="241"/>
      <c r="F10213" s="265"/>
      <c r="G10213" s="265"/>
    </row>
    <row r="10214" spans="1:7" s="226" customFormat="1">
      <c r="A10214" s="240"/>
      <c r="B10214" s="265"/>
      <c r="C10214" s="240"/>
      <c r="D10214" s="240"/>
      <c r="E10214" s="241"/>
      <c r="F10214" s="265"/>
      <c r="G10214" s="265"/>
    </row>
    <row r="10215" spans="1:7" s="226" customFormat="1">
      <c r="A10215" s="240"/>
      <c r="B10215" s="265"/>
      <c r="C10215" s="240"/>
      <c r="D10215" s="240"/>
      <c r="E10215" s="241"/>
      <c r="F10215" s="265"/>
      <c r="G10215" s="265"/>
    </row>
    <row r="10216" spans="1:7" s="226" customFormat="1">
      <c r="A10216" s="240"/>
      <c r="B10216" s="265"/>
      <c r="C10216" s="240"/>
      <c r="D10216" s="240"/>
      <c r="E10216" s="241"/>
      <c r="F10216" s="265"/>
      <c r="G10216" s="265"/>
    </row>
    <row r="10217" spans="1:7" s="226" customFormat="1">
      <c r="A10217" s="240"/>
      <c r="B10217" s="265"/>
      <c r="C10217" s="240"/>
      <c r="D10217" s="240"/>
      <c r="E10217" s="241"/>
      <c r="F10217" s="265"/>
      <c r="G10217" s="265"/>
    </row>
    <row r="10218" spans="1:7" s="226" customFormat="1">
      <c r="A10218" s="240"/>
      <c r="B10218" s="265"/>
      <c r="C10218" s="240"/>
      <c r="D10218" s="240"/>
      <c r="E10218" s="241"/>
      <c r="F10218" s="265"/>
      <c r="G10218" s="265"/>
    </row>
    <row r="10219" spans="1:7" s="226" customFormat="1">
      <c r="A10219" s="240"/>
      <c r="B10219" s="265"/>
      <c r="C10219" s="240"/>
      <c r="D10219" s="240"/>
      <c r="E10219" s="241"/>
      <c r="F10219" s="265"/>
      <c r="G10219" s="265"/>
    </row>
    <row r="10220" spans="1:7" s="226" customFormat="1">
      <c r="A10220" s="240"/>
      <c r="B10220" s="265"/>
      <c r="C10220" s="240"/>
      <c r="D10220" s="240"/>
      <c r="E10220" s="241"/>
      <c r="F10220" s="265"/>
      <c r="G10220" s="265"/>
    </row>
    <row r="10221" spans="1:7" s="226" customFormat="1">
      <c r="A10221" s="240"/>
      <c r="B10221" s="265"/>
      <c r="C10221" s="240"/>
      <c r="D10221" s="240"/>
      <c r="E10221" s="241"/>
      <c r="F10221" s="265"/>
      <c r="G10221" s="265"/>
    </row>
    <row r="10222" spans="1:7" s="226" customFormat="1">
      <c r="A10222" s="240"/>
      <c r="B10222" s="265"/>
      <c r="C10222" s="240"/>
      <c r="D10222" s="240"/>
      <c r="E10222" s="241"/>
      <c r="F10222" s="265"/>
      <c r="G10222" s="265"/>
    </row>
    <row r="10223" spans="1:7" s="226" customFormat="1">
      <c r="A10223" s="240"/>
      <c r="B10223" s="265"/>
      <c r="C10223" s="240"/>
      <c r="D10223" s="240"/>
      <c r="E10223" s="241"/>
      <c r="F10223" s="265"/>
      <c r="G10223" s="265"/>
    </row>
    <row r="10224" spans="1:7" s="226" customFormat="1">
      <c r="A10224" s="240"/>
      <c r="B10224" s="265"/>
      <c r="C10224" s="240"/>
      <c r="D10224" s="240"/>
      <c r="E10224" s="241"/>
      <c r="F10224" s="265"/>
      <c r="G10224" s="265"/>
    </row>
    <row r="10225" spans="1:7" s="226" customFormat="1">
      <c r="A10225" s="240"/>
      <c r="B10225" s="265"/>
      <c r="C10225" s="240"/>
      <c r="D10225" s="240"/>
      <c r="E10225" s="241"/>
      <c r="F10225" s="265"/>
      <c r="G10225" s="265"/>
    </row>
    <row r="10226" spans="1:7" s="226" customFormat="1">
      <c r="A10226" s="240"/>
      <c r="B10226" s="265"/>
      <c r="C10226" s="240"/>
      <c r="D10226" s="240"/>
      <c r="E10226" s="241"/>
      <c r="F10226" s="265"/>
      <c r="G10226" s="265"/>
    </row>
    <row r="10227" spans="1:7" s="226" customFormat="1">
      <c r="A10227" s="240"/>
      <c r="B10227" s="265"/>
      <c r="C10227" s="240"/>
      <c r="D10227" s="240"/>
      <c r="E10227" s="241"/>
      <c r="F10227" s="265"/>
      <c r="G10227" s="265"/>
    </row>
    <row r="10228" spans="1:7" s="226" customFormat="1">
      <c r="A10228" s="240"/>
      <c r="B10228" s="265"/>
      <c r="C10228" s="240"/>
      <c r="D10228" s="240"/>
      <c r="E10228" s="241"/>
      <c r="F10228" s="265"/>
      <c r="G10228" s="265"/>
    </row>
    <row r="10229" spans="1:7" s="226" customFormat="1">
      <c r="A10229" s="240"/>
      <c r="B10229" s="265"/>
      <c r="C10229" s="240"/>
      <c r="D10229" s="240"/>
      <c r="E10229" s="241"/>
      <c r="F10229" s="265"/>
      <c r="G10229" s="265"/>
    </row>
    <row r="10230" spans="1:7" s="226" customFormat="1">
      <c r="A10230" s="240"/>
      <c r="B10230" s="265"/>
      <c r="C10230" s="240"/>
      <c r="D10230" s="240"/>
      <c r="E10230" s="241"/>
      <c r="F10230" s="265"/>
      <c r="G10230" s="265"/>
    </row>
    <row r="10231" spans="1:7" s="226" customFormat="1">
      <c r="A10231" s="240"/>
      <c r="B10231" s="265"/>
      <c r="C10231" s="240"/>
      <c r="D10231" s="240"/>
      <c r="E10231" s="241"/>
      <c r="F10231" s="265"/>
      <c r="G10231" s="265"/>
    </row>
    <row r="10232" spans="1:7" s="226" customFormat="1">
      <c r="A10232" s="240"/>
      <c r="B10232" s="265"/>
      <c r="C10232" s="240"/>
      <c r="D10232" s="240"/>
      <c r="E10232" s="241"/>
      <c r="F10232" s="265"/>
      <c r="G10232" s="265"/>
    </row>
    <row r="10233" spans="1:7" s="226" customFormat="1">
      <c r="A10233" s="240"/>
      <c r="B10233" s="265"/>
      <c r="C10233" s="240"/>
      <c r="D10233" s="240"/>
      <c r="E10233" s="241"/>
      <c r="F10233" s="265"/>
      <c r="G10233" s="265"/>
    </row>
    <row r="10234" spans="1:7" s="226" customFormat="1">
      <c r="A10234" s="240"/>
      <c r="B10234" s="265"/>
      <c r="C10234" s="240"/>
      <c r="D10234" s="240"/>
      <c r="E10234" s="241"/>
      <c r="F10234" s="265"/>
      <c r="G10234" s="265"/>
    </row>
    <row r="10235" spans="1:7" s="226" customFormat="1">
      <c r="A10235" s="240"/>
      <c r="B10235" s="265"/>
      <c r="C10235" s="240"/>
      <c r="D10235" s="240"/>
      <c r="E10235" s="241"/>
      <c r="F10235" s="265"/>
      <c r="G10235" s="265"/>
    </row>
    <row r="10236" spans="1:7" s="226" customFormat="1">
      <c r="A10236" s="240"/>
      <c r="B10236" s="265"/>
      <c r="C10236" s="240"/>
      <c r="D10236" s="240"/>
      <c r="E10236" s="241"/>
      <c r="F10236" s="265"/>
      <c r="G10236" s="265"/>
    </row>
    <row r="10237" spans="1:7" s="226" customFormat="1">
      <c r="A10237" s="240"/>
      <c r="B10237" s="265"/>
      <c r="C10237" s="240"/>
      <c r="D10237" s="240"/>
      <c r="E10237" s="241"/>
      <c r="F10237" s="265"/>
      <c r="G10237" s="265"/>
    </row>
    <row r="10238" spans="1:7" s="226" customFormat="1">
      <c r="A10238" s="240"/>
      <c r="B10238" s="265"/>
      <c r="C10238" s="240"/>
      <c r="D10238" s="240"/>
      <c r="E10238" s="241"/>
      <c r="F10238" s="265"/>
      <c r="G10238" s="265"/>
    </row>
    <row r="10239" spans="1:7" s="226" customFormat="1">
      <c r="A10239" s="240"/>
      <c r="B10239" s="265"/>
      <c r="C10239" s="240"/>
      <c r="D10239" s="240"/>
      <c r="E10239" s="241"/>
      <c r="F10239" s="265"/>
      <c r="G10239" s="265"/>
    </row>
    <row r="10240" spans="1:7" s="226" customFormat="1">
      <c r="A10240" s="240"/>
      <c r="B10240" s="265"/>
      <c r="C10240" s="240"/>
      <c r="D10240" s="240"/>
      <c r="E10240" s="241"/>
      <c r="F10240" s="265"/>
      <c r="G10240" s="265"/>
    </row>
    <row r="10241" spans="1:7" s="226" customFormat="1">
      <c r="A10241" s="240"/>
      <c r="B10241" s="265"/>
      <c r="C10241" s="240"/>
      <c r="D10241" s="240"/>
      <c r="E10241" s="241"/>
      <c r="F10241" s="265"/>
      <c r="G10241" s="265"/>
    </row>
    <row r="10242" spans="1:7" s="226" customFormat="1">
      <c r="A10242" s="240"/>
      <c r="B10242" s="265"/>
      <c r="C10242" s="240"/>
      <c r="D10242" s="240"/>
      <c r="E10242" s="241"/>
      <c r="F10242" s="265"/>
      <c r="G10242" s="265"/>
    </row>
    <row r="10243" spans="1:7" s="226" customFormat="1">
      <c r="A10243" s="240"/>
      <c r="B10243" s="265"/>
      <c r="C10243" s="240"/>
      <c r="D10243" s="240"/>
      <c r="E10243" s="241"/>
      <c r="F10243" s="265"/>
      <c r="G10243" s="265"/>
    </row>
    <row r="10244" spans="1:7" s="226" customFormat="1">
      <c r="A10244" s="240"/>
      <c r="B10244" s="265"/>
      <c r="C10244" s="240"/>
      <c r="D10244" s="240"/>
      <c r="E10244" s="241"/>
      <c r="F10244" s="265"/>
      <c r="G10244" s="265"/>
    </row>
    <row r="10245" spans="1:7" s="226" customFormat="1">
      <c r="A10245" s="240"/>
      <c r="B10245" s="265"/>
      <c r="C10245" s="240"/>
      <c r="D10245" s="240"/>
      <c r="E10245" s="241"/>
      <c r="F10245" s="265"/>
      <c r="G10245" s="265"/>
    </row>
    <row r="10246" spans="1:7" s="226" customFormat="1">
      <c r="A10246" s="240"/>
      <c r="B10246" s="265"/>
      <c r="C10246" s="240"/>
      <c r="D10246" s="240"/>
      <c r="E10246" s="241"/>
      <c r="F10246" s="265"/>
      <c r="G10246" s="265"/>
    </row>
    <row r="10247" spans="1:7" s="226" customFormat="1">
      <c r="A10247" s="240"/>
      <c r="B10247" s="265"/>
      <c r="C10247" s="240"/>
      <c r="D10247" s="240"/>
      <c r="E10247" s="241"/>
      <c r="F10247" s="265"/>
      <c r="G10247" s="265"/>
    </row>
    <row r="10248" spans="1:7" s="226" customFormat="1">
      <c r="A10248" s="240"/>
      <c r="B10248" s="265"/>
      <c r="C10248" s="240"/>
      <c r="D10248" s="240"/>
      <c r="E10248" s="241"/>
      <c r="F10248" s="265"/>
      <c r="G10248" s="265"/>
    </row>
    <row r="10249" spans="1:7" s="226" customFormat="1">
      <c r="A10249" s="240"/>
      <c r="B10249" s="265"/>
      <c r="C10249" s="240"/>
      <c r="D10249" s="240"/>
      <c r="E10249" s="241"/>
      <c r="F10249" s="265"/>
      <c r="G10249" s="265"/>
    </row>
    <row r="10250" spans="1:7" s="226" customFormat="1">
      <c r="A10250" s="240"/>
      <c r="B10250" s="265"/>
      <c r="C10250" s="240"/>
      <c r="D10250" s="240"/>
      <c r="E10250" s="241"/>
      <c r="F10250" s="265"/>
      <c r="G10250" s="265"/>
    </row>
    <row r="10251" spans="1:7" s="226" customFormat="1">
      <c r="A10251" s="240"/>
      <c r="B10251" s="265"/>
      <c r="C10251" s="240"/>
      <c r="D10251" s="240"/>
      <c r="E10251" s="241"/>
      <c r="F10251" s="265"/>
      <c r="G10251" s="265"/>
    </row>
    <row r="10252" spans="1:7" s="226" customFormat="1">
      <c r="A10252" s="240"/>
      <c r="B10252" s="265"/>
      <c r="C10252" s="240"/>
      <c r="D10252" s="240"/>
      <c r="E10252" s="241"/>
      <c r="F10252" s="265"/>
      <c r="G10252" s="265"/>
    </row>
    <row r="10253" spans="1:7" s="226" customFormat="1">
      <c r="A10253" s="240"/>
      <c r="B10253" s="265"/>
      <c r="C10253" s="240"/>
      <c r="D10253" s="240"/>
      <c r="E10253" s="241"/>
      <c r="F10253" s="265"/>
      <c r="G10253" s="265"/>
    </row>
    <row r="10254" spans="1:7" s="226" customFormat="1">
      <c r="A10254" s="240"/>
      <c r="B10254" s="265"/>
      <c r="C10254" s="240"/>
      <c r="D10254" s="240"/>
      <c r="E10254" s="241"/>
      <c r="F10254" s="265"/>
      <c r="G10254" s="265"/>
    </row>
    <row r="10255" spans="1:7" s="226" customFormat="1">
      <c r="A10255" s="240"/>
      <c r="B10255" s="265"/>
      <c r="C10255" s="240"/>
      <c r="D10255" s="240"/>
      <c r="E10255" s="241"/>
      <c r="F10255" s="265"/>
      <c r="G10255" s="265"/>
    </row>
    <row r="10256" spans="1:7" s="226" customFormat="1">
      <c r="A10256" s="240"/>
      <c r="B10256" s="265"/>
      <c r="C10256" s="240"/>
      <c r="D10256" s="240"/>
      <c r="E10256" s="241"/>
      <c r="F10256" s="265"/>
      <c r="G10256" s="265"/>
    </row>
    <row r="10257" spans="1:7" s="226" customFormat="1">
      <c r="A10257" s="240"/>
      <c r="B10257" s="265"/>
      <c r="C10257" s="240"/>
      <c r="D10257" s="240"/>
      <c r="E10257" s="241"/>
      <c r="F10257" s="265"/>
      <c r="G10257" s="265"/>
    </row>
    <row r="10258" spans="1:7" s="226" customFormat="1">
      <c r="A10258" s="240"/>
      <c r="B10258" s="265"/>
      <c r="C10258" s="240"/>
      <c r="D10258" s="240"/>
      <c r="E10258" s="241"/>
      <c r="F10258" s="265"/>
      <c r="G10258" s="265"/>
    </row>
    <row r="10259" spans="1:7" s="226" customFormat="1">
      <c r="A10259" s="240"/>
      <c r="B10259" s="265"/>
      <c r="C10259" s="240"/>
      <c r="D10259" s="240"/>
      <c r="E10259" s="241"/>
      <c r="F10259" s="265"/>
      <c r="G10259" s="265"/>
    </row>
    <row r="10260" spans="1:7" s="226" customFormat="1">
      <c r="A10260" s="240"/>
      <c r="B10260" s="265"/>
      <c r="C10260" s="240"/>
      <c r="D10260" s="240"/>
      <c r="E10260" s="241"/>
      <c r="F10260" s="265"/>
      <c r="G10260" s="265"/>
    </row>
    <row r="10261" spans="1:7" s="226" customFormat="1">
      <c r="A10261" s="240"/>
      <c r="B10261" s="265"/>
      <c r="C10261" s="240"/>
      <c r="D10261" s="240"/>
      <c r="E10261" s="241"/>
      <c r="F10261" s="265"/>
      <c r="G10261" s="265"/>
    </row>
    <row r="10262" spans="1:7" s="226" customFormat="1">
      <c r="A10262" s="240"/>
      <c r="B10262" s="265"/>
      <c r="C10262" s="240"/>
      <c r="D10262" s="240"/>
      <c r="E10262" s="241"/>
      <c r="F10262" s="265"/>
      <c r="G10262" s="265"/>
    </row>
    <row r="10263" spans="1:7" s="226" customFormat="1">
      <c r="A10263" s="240"/>
      <c r="B10263" s="265"/>
      <c r="C10263" s="240"/>
      <c r="D10263" s="240"/>
      <c r="E10263" s="241"/>
      <c r="F10263" s="265"/>
      <c r="G10263" s="265"/>
    </row>
    <row r="10264" spans="1:7" s="226" customFormat="1">
      <c r="A10264" s="240"/>
      <c r="B10264" s="265"/>
      <c r="C10264" s="240"/>
      <c r="D10264" s="240"/>
      <c r="E10264" s="241"/>
      <c r="F10264" s="265"/>
      <c r="G10264" s="265"/>
    </row>
    <row r="10265" spans="1:7" s="226" customFormat="1">
      <c r="A10265" s="240"/>
      <c r="B10265" s="265"/>
      <c r="C10265" s="240"/>
      <c r="D10265" s="240"/>
      <c r="E10265" s="241"/>
      <c r="F10265" s="265"/>
      <c r="G10265" s="265"/>
    </row>
    <row r="10266" spans="1:7" s="226" customFormat="1">
      <c r="A10266" s="240"/>
      <c r="B10266" s="265"/>
      <c r="C10266" s="240"/>
      <c r="D10266" s="240"/>
      <c r="E10266" s="241"/>
      <c r="F10266" s="265"/>
      <c r="G10266" s="265"/>
    </row>
    <row r="10267" spans="1:7" s="226" customFormat="1">
      <c r="A10267" s="240"/>
      <c r="B10267" s="265"/>
      <c r="C10267" s="240"/>
      <c r="D10267" s="240"/>
      <c r="E10267" s="241"/>
      <c r="F10267" s="265"/>
      <c r="G10267" s="265"/>
    </row>
    <row r="10268" spans="1:7" s="226" customFormat="1">
      <c r="A10268" s="240"/>
      <c r="B10268" s="265"/>
      <c r="C10268" s="240"/>
      <c r="D10268" s="240"/>
      <c r="E10268" s="241"/>
      <c r="F10268" s="265"/>
      <c r="G10268" s="265"/>
    </row>
    <row r="10269" spans="1:7" s="226" customFormat="1">
      <c r="A10269" s="240"/>
      <c r="B10269" s="265"/>
      <c r="C10269" s="240"/>
      <c r="D10269" s="240"/>
      <c r="E10269" s="241"/>
      <c r="F10269" s="265"/>
      <c r="G10269" s="265"/>
    </row>
    <row r="10270" spans="1:7" s="226" customFormat="1">
      <c r="A10270" s="240"/>
      <c r="B10270" s="265"/>
      <c r="C10270" s="240"/>
      <c r="D10270" s="240"/>
      <c r="E10270" s="241"/>
      <c r="F10270" s="265"/>
      <c r="G10270" s="265"/>
    </row>
    <row r="10271" spans="1:7" s="226" customFormat="1">
      <c r="A10271" s="240"/>
      <c r="B10271" s="265"/>
      <c r="C10271" s="240"/>
      <c r="D10271" s="240"/>
      <c r="E10271" s="241"/>
      <c r="F10271" s="265"/>
      <c r="G10271" s="265"/>
    </row>
    <row r="10272" spans="1:7" s="226" customFormat="1">
      <c r="A10272" s="240"/>
      <c r="B10272" s="265"/>
      <c r="C10272" s="240"/>
      <c r="D10272" s="240"/>
      <c r="E10272" s="241"/>
      <c r="F10272" s="265"/>
      <c r="G10272" s="265"/>
    </row>
    <row r="10273" spans="1:7" s="226" customFormat="1">
      <c r="A10273" s="240"/>
      <c r="B10273" s="265"/>
      <c r="C10273" s="240"/>
      <c r="D10273" s="240"/>
      <c r="E10273" s="241"/>
      <c r="F10273" s="265"/>
      <c r="G10273" s="265"/>
    </row>
    <row r="10274" spans="1:7" s="226" customFormat="1">
      <c r="A10274" s="240"/>
      <c r="B10274" s="265"/>
      <c r="C10274" s="240"/>
      <c r="D10274" s="240"/>
      <c r="E10274" s="241"/>
      <c r="F10274" s="265"/>
      <c r="G10274" s="265"/>
    </row>
    <row r="10275" spans="1:7" s="226" customFormat="1">
      <c r="A10275" s="240"/>
      <c r="B10275" s="265"/>
      <c r="C10275" s="240"/>
      <c r="D10275" s="240"/>
      <c r="E10275" s="241"/>
      <c r="F10275" s="265"/>
      <c r="G10275" s="265"/>
    </row>
    <row r="10276" spans="1:7" s="226" customFormat="1">
      <c r="A10276" s="240"/>
      <c r="B10276" s="265"/>
      <c r="C10276" s="240"/>
      <c r="D10276" s="240"/>
      <c r="E10276" s="241"/>
      <c r="F10276" s="265"/>
      <c r="G10276" s="265"/>
    </row>
    <row r="10277" spans="1:7" s="226" customFormat="1">
      <c r="A10277" s="240"/>
      <c r="B10277" s="265"/>
      <c r="C10277" s="240"/>
      <c r="D10277" s="240"/>
      <c r="E10277" s="241"/>
      <c r="F10277" s="265"/>
      <c r="G10277" s="265"/>
    </row>
    <row r="10278" spans="1:7" s="226" customFormat="1">
      <c r="A10278" s="240"/>
      <c r="B10278" s="265"/>
      <c r="C10278" s="240"/>
      <c r="D10278" s="240"/>
      <c r="E10278" s="241"/>
      <c r="F10278" s="265"/>
      <c r="G10278" s="265"/>
    </row>
    <row r="10279" spans="1:7" s="226" customFormat="1">
      <c r="A10279" s="240"/>
      <c r="B10279" s="265"/>
      <c r="C10279" s="240"/>
      <c r="D10279" s="240"/>
      <c r="E10279" s="241"/>
      <c r="F10279" s="265"/>
      <c r="G10279" s="265"/>
    </row>
    <row r="10280" spans="1:7" s="226" customFormat="1">
      <c r="A10280" s="240"/>
      <c r="B10280" s="265"/>
      <c r="C10280" s="240"/>
      <c r="D10280" s="240"/>
      <c r="E10280" s="241"/>
      <c r="F10280" s="265"/>
      <c r="G10280" s="265"/>
    </row>
    <row r="10281" spans="1:7" s="226" customFormat="1">
      <c r="A10281" s="240"/>
      <c r="B10281" s="265"/>
      <c r="C10281" s="240"/>
      <c r="D10281" s="240"/>
      <c r="E10281" s="241"/>
      <c r="F10281" s="265"/>
      <c r="G10281" s="265"/>
    </row>
    <row r="10282" spans="1:7" s="226" customFormat="1">
      <c r="A10282" s="240"/>
      <c r="B10282" s="265"/>
      <c r="C10282" s="240"/>
      <c r="D10282" s="240"/>
      <c r="E10282" s="241"/>
      <c r="F10282" s="265"/>
      <c r="G10282" s="265"/>
    </row>
    <row r="10283" spans="1:7" s="226" customFormat="1">
      <c r="A10283" s="240"/>
      <c r="B10283" s="265"/>
      <c r="C10283" s="240"/>
      <c r="D10283" s="240"/>
      <c r="E10283" s="241"/>
      <c r="F10283" s="265"/>
      <c r="G10283" s="265"/>
    </row>
    <row r="10284" spans="1:7" s="226" customFormat="1">
      <c r="A10284" s="240"/>
      <c r="B10284" s="265"/>
      <c r="C10284" s="240"/>
      <c r="D10284" s="240"/>
      <c r="E10284" s="241"/>
      <c r="F10284" s="265"/>
      <c r="G10284" s="265"/>
    </row>
    <row r="10285" spans="1:7" s="226" customFormat="1">
      <c r="A10285" s="240"/>
      <c r="B10285" s="265"/>
      <c r="C10285" s="240"/>
      <c r="D10285" s="240"/>
      <c r="E10285" s="241"/>
      <c r="F10285" s="265"/>
      <c r="G10285" s="265"/>
    </row>
    <row r="10286" spans="1:7" s="226" customFormat="1">
      <c r="A10286" s="240"/>
      <c r="B10286" s="265"/>
      <c r="C10286" s="240"/>
      <c r="D10286" s="240"/>
      <c r="E10286" s="241"/>
      <c r="F10286" s="265"/>
      <c r="G10286" s="265"/>
    </row>
    <row r="10287" spans="1:7" s="226" customFormat="1">
      <c r="A10287" s="240"/>
      <c r="B10287" s="265"/>
      <c r="C10287" s="240"/>
      <c r="D10287" s="240"/>
      <c r="E10287" s="241"/>
      <c r="F10287" s="265"/>
      <c r="G10287" s="265"/>
    </row>
    <row r="10288" spans="1:7" s="226" customFormat="1">
      <c r="A10288" s="240"/>
      <c r="B10288" s="265"/>
      <c r="C10288" s="240"/>
      <c r="D10288" s="240"/>
      <c r="E10288" s="241"/>
      <c r="F10288" s="265"/>
      <c r="G10288" s="265"/>
    </row>
    <row r="10289" spans="1:7" s="226" customFormat="1">
      <c r="A10289" s="240"/>
      <c r="B10289" s="265"/>
      <c r="C10289" s="240"/>
      <c r="D10289" s="240"/>
      <c r="E10289" s="241"/>
      <c r="F10289" s="265"/>
      <c r="G10289" s="265"/>
    </row>
    <row r="10290" spans="1:7" s="226" customFormat="1">
      <c r="A10290" s="240"/>
      <c r="B10290" s="265"/>
      <c r="C10290" s="240"/>
      <c r="D10290" s="240"/>
      <c r="E10290" s="241"/>
      <c r="F10290" s="265"/>
      <c r="G10290" s="265"/>
    </row>
    <row r="10291" spans="1:7" s="226" customFormat="1">
      <c r="A10291" s="240"/>
      <c r="B10291" s="265"/>
      <c r="C10291" s="240"/>
      <c r="D10291" s="240"/>
      <c r="E10291" s="241"/>
      <c r="F10291" s="265"/>
      <c r="G10291" s="265"/>
    </row>
    <row r="10292" spans="1:7" s="226" customFormat="1">
      <c r="A10292" s="240"/>
      <c r="B10292" s="265"/>
      <c r="C10292" s="240"/>
      <c r="D10292" s="240"/>
      <c r="E10292" s="241"/>
      <c r="F10292" s="265"/>
      <c r="G10292" s="265"/>
    </row>
    <row r="10293" spans="1:7" s="226" customFormat="1">
      <c r="A10293" s="240"/>
      <c r="B10293" s="265"/>
      <c r="C10293" s="240"/>
      <c r="D10293" s="240"/>
      <c r="E10293" s="241"/>
      <c r="F10293" s="265"/>
      <c r="G10293" s="265"/>
    </row>
    <row r="10294" spans="1:7" s="226" customFormat="1">
      <c r="A10294" s="240"/>
      <c r="B10294" s="265"/>
      <c r="C10294" s="240"/>
      <c r="D10294" s="240"/>
      <c r="E10294" s="241"/>
      <c r="F10294" s="265"/>
      <c r="G10294" s="265"/>
    </row>
    <row r="10295" spans="1:7" s="226" customFormat="1">
      <c r="A10295" s="240"/>
      <c r="B10295" s="265"/>
      <c r="C10295" s="240"/>
      <c r="D10295" s="240"/>
      <c r="E10295" s="241"/>
      <c r="F10295" s="265"/>
      <c r="G10295" s="265"/>
    </row>
    <row r="10296" spans="1:7" s="226" customFormat="1">
      <c r="A10296" s="240"/>
      <c r="B10296" s="265"/>
      <c r="C10296" s="240"/>
      <c r="D10296" s="240"/>
      <c r="E10296" s="241"/>
      <c r="F10296" s="265"/>
      <c r="G10296" s="265"/>
    </row>
    <row r="10297" spans="1:7" s="226" customFormat="1">
      <c r="A10297" s="240"/>
      <c r="B10297" s="265"/>
      <c r="C10297" s="240"/>
      <c r="D10297" s="240"/>
      <c r="E10297" s="241"/>
      <c r="F10297" s="265"/>
      <c r="G10297" s="265"/>
    </row>
    <row r="10298" spans="1:7" s="226" customFormat="1">
      <c r="A10298" s="240"/>
      <c r="B10298" s="265"/>
      <c r="C10298" s="240"/>
      <c r="D10298" s="240"/>
      <c r="E10298" s="241"/>
      <c r="F10298" s="265"/>
      <c r="G10298" s="265"/>
    </row>
    <row r="10299" spans="1:7" s="226" customFormat="1">
      <c r="A10299" s="240"/>
      <c r="B10299" s="265"/>
      <c r="C10299" s="240"/>
      <c r="D10299" s="240"/>
      <c r="E10299" s="241"/>
      <c r="F10299" s="265"/>
      <c r="G10299" s="265"/>
    </row>
    <row r="10300" spans="1:7" s="226" customFormat="1">
      <c r="A10300" s="240"/>
      <c r="B10300" s="265"/>
      <c r="C10300" s="240"/>
      <c r="D10300" s="240"/>
      <c r="E10300" s="241"/>
      <c r="F10300" s="265"/>
      <c r="G10300" s="265"/>
    </row>
    <row r="10301" spans="1:7" s="226" customFormat="1">
      <c r="A10301" s="240"/>
      <c r="B10301" s="265"/>
      <c r="C10301" s="240"/>
      <c r="D10301" s="240"/>
      <c r="E10301" s="241"/>
      <c r="F10301" s="265"/>
      <c r="G10301" s="265"/>
    </row>
    <row r="10302" spans="1:7" s="226" customFormat="1">
      <c r="A10302" s="240"/>
      <c r="B10302" s="265"/>
      <c r="C10302" s="240"/>
      <c r="D10302" s="240"/>
      <c r="E10302" s="241"/>
      <c r="F10302" s="265"/>
      <c r="G10302" s="265"/>
    </row>
    <row r="10303" spans="1:7" s="226" customFormat="1">
      <c r="A10303" s="240"/>
      <c r="B10303" s="265"/>
      <c r="C10303" s="240"/>
      <c r="D10303" s="240"/>
      <c r="E10303" s="241"/>
      <c r="F10303" s="265"/>
      <c r="G10303" s="265"/>
    </row>
    <row r="10304" spans="1:7" s="226" customFormat="1">
      <c r="A10304" s="240"/>
      <c r="B10304" s="265"/>
      <c r="C10304" s="240"/>
      <c r="D10304" s="240"/>
      <c r="E10304" s="241"/>
      <c r="F10304" s="265"/>
      <c r="G10304" s="265"/>
    </row>
    <row r="10305" spans="1:7" s="226" customFormat="1">
      <c r="A10305" s="240"/>
      <c r="B10305" s="265"/>
      <c r="C10305" s="240"/>
      <c r="D10305" s="240"/>
      <c r="E10305" s="241"/>
      <c r="F10305" s="265"/>
      <c r="G10305" s="265"/>
    </row>
    <row r="10306" spans="1:7" s="226" customFormat="1">
      <c r="A10306" s="240"/>
      <c r="B10306" s="265"/>
      <c r="C10306" s="240"/>
      <c r="D10306" s="240"/>
      <c r="E10306" s="241"/>
      <c r="F10306" s="265"/>
      <c r="G10306" s="265"/>
    </row>
    <row r="10307" spans="1:7" s="226" customFormat="1">
      <c r="A10307" s="240"/>
      <c r="B10307" s="265"/>
      <c r="C10307" s="240"/>
      <c r="D10307" s="240"/>
      <c r="E10307" s="241"/>
      <c r="F10307" s="265"/>
      <c r="G10307" s="265"/>
    </row>
    <row r="10308" spans="1:7" s="226" customFormat="1">
      <c r="A10308" s="240"/>
      <c r="B10308" s="265"/>
      <c r="C10308" s="240"/>
      <c r="D10308" s="240"/>
      <c r="E10308" s="241"/>
      <c r="F10308" s="265"/>
      <c r="G10308" s="265"/>
    </row>
    <row r="10309" spans="1:7" s="226" customFormat="1">
      <c r="A10309" s="240"/>
      <c r="B10309" s="265"/>
      <c r="C10309" s="240"/>
      <c r="D10309" s="240"/>
      <c r="E10309" s="241"/>
      <c r="F10309" s="265"/>
      <c r="G10309" s="265"/>
    </row>
    <row r="10310" spans="1:7" s="226" customFormat="1">
      <c r="A10310" s="240"/>
      <c r="B10310" s="265"/>
      <c r="C10310" s="240"/>
      <c r="D10310" s="240"/>
      <c r="E10310" s="241"/>
      <c r="F10310" s="265"/>
      <c r="G10310" s="265"/>
    </row>
    <row r="10311" spans="1:7" s="226" customFormat="1">
      <c r="A10311" s="240"/>
      <c r="B10311" s="265"/>
      <c r="C10311" s="240"/>
      <c r="D10311" s="240"/>
      <c r="E10311" s="241"/>
      <c r="F10311" s="265"/>
      <c r="G10311" s="265"/>
    </row>
    <row r="10312" spans="1:7" s="226" customFormat="1">
      <c r="A10312" s="240"/>
      <c r="B10312" s="265"/>
      <c r="C10312" s="240"/>
      <c r="D10312" s="240"/>
      <c r="E10312" s="241"/>
      <c r="F10312" s="265"/>
      <c r="G10312" s="265"/>
    </row>
    <row r="10313" spans="1:7" s="226" customFormat="1">
      <c r="A10313" s="240"/>
      <c r="B10313" s="265"/>
      <c r="C10313" s="240"/>
      <c r="D10313" s="240"/>
      <c r="E10313" s="241"/>
      <c r="F10313" s="265"/>
      <c r="G10313" s="265"/>
    </row>
    <row r="10314" spans="1:7" s="226" customFormat="1">
      <c r="A10314" s="240"/>
      <c r="B10314" s="265"/>
      <c r="C10314" s="240"/>
      <c r="D10314" s="240"/>
      <c r="E10314" s="241"/>
      <c r="F10314" s="265"/>
      <c r="G10314" s="265"/>
    </row>
    <row r="10315" spans="1:7" s="226" customFormat="1">
      <c r="A10315" s="240"/>
      <c r="B10315" s="265"/>
      <c r="C10315" s="240"/>
      <c r="D10315" s="240"/>
      <c r="E10315" s="241"/>
      <c r="F10315" s="265"/>
      <c r="G10315" s="265"/>
    </row>
    <row r="10316" spans="1:7" s="226" customFormat="1">
      <c r="A10316" s="240"/>
      <c r="B10316" s="265"/>
      <c r="C10316" s="240"/>
      <c r="D10316" s="240"/>
      <c r="E10316" s="241"/>
      <c r="F10316" s="265"/>
      <c r="G10316" s="265"/>
    </row>
    <row r="10317" spans="1:7" s="226" customFormat="1">
      <c r="A10317" s="240"/>
      <c r="B10317" s="265"/>
      <c r="C10317" s="240"/>
      <c r="D10317" s="240"/>
      <c r="E10317" s="241"/>
      <c r="F10317" s="265"/>
      <c r="G10317" s="265"/>
    </row>
    <row r="10318" spans="1:7" s="226" customFormat="1">
      <c r="A10318" s="240"/>
      <c r="B10318" s="265"/>
      <c r="C10318" s="240"/>
      <c r="D10318" s="240"/>
      <c r="E10318" s="241"/>
      <c r="F10318" s="265"/>
      <c r="G10318" s="265"/>
    </row>
    <row r="10319" spans="1:7" s="226" customFormat="1">
      <c r="A10319" s="240"/>
      <c r="B10319" s="265"/>
      <c r="C10319" s="240"/>
      <c r="D10319" s="240"/>
      <c r="E10319" s="241"/>
      <c r="F10319" s="265"/>
      <c r="G10319" s="265"/>
    </row>
    <row r="10320" spans="1:7" s="226" customFormat="1">
      <c r="A10320" s="240"/>
      <c r="B10320" s="265"/>
      <c r="C10320" s="240"/>
      <c r="D10320" s="240"/>
      <c r="E10320" s="241"/>
      <c r="F10320" s="265"/>
      <c r="G10320" s="265"/>
    </row>
    <row r="10321" spans="1:7" s="226" customFormat="1">
      <c r="A10321" s="240"/>
      <c r="B10321" s="265"/>
      <c r="C10321" s="240"/>
      <c r="D10321" s="240"/>
      <c r="E10321" s="241"/>
      <c r="F10321" s="265"/>
      <c r="G10321" s="265"/>
    </row>
    <row r="10322" spans="1:7" s="226" customFormat="1">
      <c r="A10322" s="240"/>
      <c r="B10322" s="265"/>
      <c r="C10322" s="240"/>
      <c r="D10322" s="240"/>
      <c r="E10322" s="241"/>
      <c r="F10322" s="265"/>
      <c r="G10322" s="265"/>
    </row>
    <row r="10323" spans="1:7" s="226" customFormat="1">
      <c r="A10323" s="240"/>
      <c r="B10323" s="265"/>
      <c r="C10323" s="240"/>
      <c r="D10323" s="240"/>
      <c r="E10323" s="241"/>
      <c r="F10323" s="265"/>
      <c r="G10323" s="265"/>
    </row>
    <row r="10324" spans="1:7" s="226" customFormat="1">
      <c r="A10324" s="240"/>
      <c r="B10324" s="265"/>
      <c r="C10324" s="240"/>
      <c r="D10324" s="240"/>
      <c r="E10324" s="241"/>
      <c r="F10324" s="265"/>
      <c r="G10324" s="265"/>
    </row>
    <row r="10325" spans="1:7" s="226" customFormat="1">
      <c r="A10325" s="240"/>
      <c r="B10325" s="265"/>
      <c r="C10325" s="240"/>
      <c r="D10325" s="240"/>
      <c r="E10325" s="241"/>
      <c r="F10325" s="265"/>
      <c r="G10325" s="265"/>
    </row>
    <row r="10326" spans="1:7" s="226" customFormat="1">
      <c r="A10326" s="240"/>
      <c r="B10326" s="265"/>
      <c r="C10326" s="240"/>
      <c r="D10326" s="240"/>
      <c r="E10326" s="241"/>
      <c r="F10326" s="265"/>
      <c r="G10326" s="265"/>
    </row>
    <row r="10327" spans="1:7" s="226" customFormat="1">
      <c r="A10327" s="240"/>
      <c r="B10327" s="265"/>
      <c r="C10327" s="240"/>
      <c r="D10327" s="240"/>
      <c r="E10327" s="241"/>
      <c r="F10327" s="265"/>
      <c r="G10327" s="265"/>
    </row>
    <row r="10328" spans="1:7" s="226" customFormat="1">
      <c r="A10328" s="240"/>
      <c r="B10328" s="265"/>
      <c r="C10328" s="240"/>
      <c r="D10328" s="240"/>
      <c r="E10328" s="241"/>
      <c r="F10328" s="265"/>
      <c r="G10328" s="265"/>
    </row>
    <row r="10329" spans="1:7" s="226" customFormat="1">
      <c r="A10329" s="240"/>
      <c r="B10329" s="265"/>
      <c r="C10329" s="240"/>
      <c r="D10329" s="240"/>
      <c r="E10329" s="241"/>
      <c r="F10329" s="265"/>
      <c r="G10329" s="265"/>
    </row>
    <row r="10330" spans="1:7" s="226" customFormat="1">
      <c r="A10330" s="240"/>
      <c r="B10330" s="265"/>
      <c r="C10330" s="240"/>
      <c r="D10330" s="240"/>
      <c r="E10330" s="241"/>
      <c r="F10330" s="265"/>
      <c r="G10330" s="265"/>
    </row>
    <row r="10331" spans="1:7" s="226" customFormat="1">
      <c r="A10331" s="240"/>
      <c r="B10331" s="265"/>
      <c r="C10331" s="240"/>
      <c r="D10331" s="240"/>
      <c r="E10331" s="241"/>
      <c r="F10331" s="265"/>
      <c r="G10331" s="265"/>
    </row>
    <row r="10332" spans="1:7" s="226" customFormat="1">
      <c r="A10332" s="240"/>
      <c r="B10332" s="265"/>
      <c r="C10332" s="240"/>
      <c r="D10332" s="240"/>
      <c r="E10332" s="241"/>
      <c r="F10332" s="265"/>
      <c r="G10332" s="265"/>
    </row>
    <row r="10333" spans="1:7" s="226" customFormat="1">
      <c r="A10333" s="240"/>
      <c r="B10333" s="265"/>
      <c r="C10333" s="240"/>
      <c r="D10333" s="240"/>
      <c r="E10333" s="241"/>
      <c r="F10333" s="265"/>
      <c r="G10333" s="265"/>
    </row>
    <row r="10334" spans="1:7" s="226" customFormat="1">
      <c r="A10334" s="240"/>
      <c r="B10334" s="265"/>
      <c r="C10334" s="240"/>
      <c r="D10334" s="240"/>
      <c r="E10334" s="241"/>
      <c r="F10334" s="265"/>
      <c r="G10334" s="265"/>
    </row>
    <row r="10335" spans="1:7" s="226" customFormat="1">
      <c r="A10335" s="240"/>
      <c r="B10335" s="265"/>
      <c r="C10335" s="240"/>
      <c r="D10335" s="240"/>
      <c r="E10335" s="241"/>
      <c r="F10335" s="265"/>
      <c r="G10335" s="265"/>
    </row>
    <row r="10336" spans="1:7" s="226" customFormat="1">
      <c r="A10336" s="240"/>
      <c r="B10336" s="265"/>
      <c r="C10336" s="240"/>
      <c r="D10336" s="240"/>
      <c r="E10336" s="241"/>
      <c r="F10336" s="265"/>
      <c r="G10336" s="265"/>
    </row>
    <row r="10337" spans="1:7" s="226" customFormat="1">
      <c r="A10337" s="240"/>
      <c r="B10337" s="265"/>
      <c r="C10337" s="240"/>
      <c r="D10337" s="240"/>
      <c r="E10337" s="241"/>
      <c r="F10337" s="265"/>
      <c r="G10337" s="265"/>
    </row>
    <row r="10338" spans="1:7" s="226" customFormat="1">
      <c r="A10338" s="240"/>
      <c r="B10338" s="265"/>
      <c r="C10338" s="240"/>
      <c r="D10338" s="240"/>
      <c r="E10338" s="241"/>
      <c r="F10338" s="265"/>
      <c r="G10338" s="265"/>
    </row>
    <row r="10339" spans="1:7" s="226" customFormat="1">
      <c r="A10339" s="240"/>
      <c r="B10339" s="265"/>
      <c r="C10339" s="240"/>
      <c r="D10339" s="240"/>
      <c r="E10339" s="241"/>
      <c r="F10339" s="265"/>
      <c r="G10339" s="265"/>
    </row>
    <row r="10340" spans="1:7" s="226" customFormat="1">
      <c r="A10340" s="240"/>
      <c r="B10340" s="265"/>
      <c r="C10340" s="240"/>
      <c r="D10340" s="240"/>
      <c r="E10340" s="241"/>
      <c r="F10340" s="265"/>
      <c r="G10340" s="265"/>
    </row>
    <row r="10341" spans="1:7" s="226" customFormat="1">
      <c r="A10341" s="240"/>
      <c r="B10341" s="265"/>
      <c r="C10341" s="240"/>
      <c r="D10341" s="240"/>
      <c r="E10341" s="241"/>
      <c r="F10341" s="265"/>
      <c r="G10341" s="265"/>
    </row>
    <row r="10342" spans="1:7" s="226" customFormat="1">
      <c r="A10342" s="240"/>
      <c r="B10342" s="265"/>
      <c r="C10342" s="240"/>
      <c r="D10342" s="240"/>
      <c r="E10342" s="241"/>
      <c r="F10342" s="265"/>
      <c r="G10342" s="265"/>
    </row>
    <row r="10343" spans="1:7" s="226" customFormat="1">
      <c r="A10343" s="240"/>
      <c r="B10343" s="265"/>
      <c r="C10343" s="240"/>
      <c r="D10343" s="240"/>
      <c r="E10343" s="241"/>
      <c r="F10343" s="265"/>
      <c r="G10343" s="265"/>
    </row>
    <row r="10344" spans="1:7" s="226" customFormat="1">
      <c r="A10344" s="240"/>
      <c r="B10344" s="265"/>
      <c r="C10344" s="240"/>
      <c r="D10344" s="240"/>
      <c r="E10344" s="241"/>
      <c r="F10344" s="265"/>
      <c r="G10344" s="265"/>
    </row>
    <row r="10345" spans="1:7" s="226" customFormat="1">
      <c r="A10345" s="240"/>
      <c r="B10345" s="265"/>
      <c r="C10345" s="240"/>
      <c r="D10345" s="240"/>
      <c r="E10345" s="241"/>
      <c r="F10345" s="265"/>
      <c r="G10345" s="265"/>
    </row>
    <row r="10346" spans="1:7" s="226" customFormat="1">
      <c r="A10346" s="240"/>
      <c r="B10346" s="265"/>
      <c r="C10346" s="240"/>
      <c r="D10346" s="240"/>
      <c r="E10346" s="241"/>
      <c r="F10346" s="265"/>
      <c r="G10346" s="265"/>
    </row>
    <row r="10347" spans="1:7" s="226" customFormat="1">
      <c r="A10347" s="240"/>
      <c r="B10347" s="265"/>
      <c r="C10347" s="240"/>
      <c r="D10347" s="240"/>
      <c r="E10347" s="241"/>
      <c r="F10347" s="265"/>
      <c r="G10347" s="265"/>
    </row>
    <row r="10348" spans="1:7" s="226" customFormat="1">
      <c r="A10348" s="240"/>
      <c r="B10348" s="265"/>
      <c r="C10348" s="240"/>
      <c r="D10348" s="240"/>
      <c r="E10348" s="241"/>
      <c r="F10348" s="265"/>
      <c r="G10348" s="265"/>
    </row>
    <row r="10349" spans="1:7" s="226" customFormat="1">
      <c r="A10349" s="240"/>
      <c r="B10349" s="265"/>
      <c r="C10349" s="240"/>
      <c r="D10349" s="240"/>
      <c r="E10349" s="241"/>
      <c r="F10349" s="265"/>
      <c r="G10349" s="265"/>
    </row>
    <row r="10350" spans="1:7" s="226" customFormat="1">
      <c r="A10350" s="240"/>
      <c r="B10350" s="265"/>
      <c r="C10350" s="240"/>
      <c r="D10350" s="240"/>
      <c r="E10350" s="241"/>
      <c r="F10350" s="265"/>
      <c r="G10350" s="265"/>
    </row>
    <row r="10351" spans="1:7" s="226" customFormat="1">
      <c r="A10351" s="240"/>
      <c r="B10351" s="265"/>
      <c r="C10351" s="240"/>
      <c r="D10351" s="240"/>
      <c r="E10351" s="241"/>
      <c r="F10351" s="265"/>
      <c r="G10351" s="265"/>
    </row>
    <row r="10352" spans="1:7" s="226" customFormat="1">
      <c r="A10352" s="240"/>
      <c r="B10352" s="265"/>
      <c r="C10352" s="240"/>
      <c r="D10352" s="240"/>
      <c r="E10352" s="241"/>
      <c r="F10352" s="265"/>
      <c r="G10352" s="265"/>
    </row>
    <row r="10353" spans="1:7" s="226" customFormat="1">
      <c r="A10353" s="240"/>
      <c r="B10353" s="265"/>
      <c r="C10353" s="240"/>
      <c r="D10353" s="240"/>
      <c r="E10353" s="241"/>
      <c r="F10353" s="265"/>
      <c r="G10353" s="265"/>
    </row>
    <row r="10354" spans="1:7" s="226" customFormat="1">
      <c r="A10354" s="240"/>
      <c r="B10354" s="265"/>
      <c r="C10354" s="240"/>
      <c r="D10354" s="240"/>
      <c r="E10354" s="241"/>
      <c r="F10354" s="265"/>
      <c r="G10354" s="265"/>
    </row>
    <row r="10355" spans="1:7" s="226" customFormat="1">
      <c r="A10355" s="240"/>
      <c r="B10355" s="265"/>
      <c r="C10355" s="240"/>
      <c r="D10355" s="240"/>
      <c r="E10355" s="241"/>
      <c r="F10355" s="265"/>
      <c r="G10355" s="265"/>
    </row>
    <row r="10356" spans="1:7" s="226" customFormat="1">
      <c r="A10356" s="240"/>
      <c r="B10356" s="265"/>
      <c r="C10356" s="240"/>
      <c r="D10356" s="240"/>
      <c r="E10356" s="241"/>
      <c r="F10356" s="265"/>
      <c r="G10356" s="265"/>
    </row>
    <row r="10357" spans="1:7" s="226" customFormat="1">
      <c r="A10357" s="240"/>
      <c r="B10357" s="265"/>
      <c r="C10357" s="240"/>
      <c r="D10357" s="240"/>
      <c r="E10357" s="241"/>
      <c r="F10357" s="265"/>
      <c r="G10357" s="265"/>
    </row>
    <row r="10358" spans="1:7" s="226" customFormat="1">
      <c r="A10358" s="240"/>
      <c r="B10358" s="265"/>
      <c r="C10358" s="240"/>
      <c r="D10358" s="240"/>
      <c r="E10358" s="241"/>
      <c r="F10358" s="265"/>
      <c r="G10358" s="265"/>
    </row>
    <row r="10359" spans="1:7" s="226" customFormat="1">
      <c r="A10359" s="240"/>
      <c r="B10359" s="265"/>
      <c r="C10359" s="240"/>
      <c r="D10359" s="240"/>
      <c r="E10359" s="241"/>
      <c r="F10359" s="265"/>
      <c r="G10359" s="265"/>
    </row>
    <row r="10360" spans="1:7" s="226" customFormat="1">
      <c r="A10360" s="240"/>
      <c r="B10360" s="265"/>
      <c r="C10360" s="240"/>
      <c r="D10360" s="240"/>
      <c r="E10360" s="241"/>
      <c r="F10360" s="265"/>
      <c r="G10360" s="265"/>
    </row>
    <row r="10361" spans="1:7" s="226" customFormat="1">
      <c r="A10361" s="240"/>
      <c r="B10361" s="265"/>
      <c r="C10361" s="240"/>
      <c r="D10361" s="240"/>
      <c r="E10361" s="241"/>
      <c r="F10361" s="265"/>
      <c r="G10361" s="265"/>
    </row>
    <row r="10362" spans="1:7" s="226" customFormat="1">
      <c r="A10362" s="240"/>
      <c r="B10362" s="265"/>
      <c r="C10362" s="240"/>
      <c r="D10362" s="240"/>
      <c r="E10362" s="241"/>
      <c r="F10362" s="265"/>
      <c r="G10362" s="265"/>
    </row>
    <row r="10363" spans="1:7" s="226" customFormat="1">
      <c r="A10363" s="240"/>
      <c r="B10363" s="265"/>
      <c r="C10363" s="240"/>
      <c r="D10363" s="240"/>
      <c r="E10363" s="241"/>
      <c r="F10363" s="265"/>
      <c r="G10363" s="265"/>
    </row>
    <row r="10364" spans="1:7" s="226" customFormat="1">
      <c r="A10364" s="240"/>
      <c r="B10364" s="265"/>
      <c r="C10364" s="240"/>
      <c r="D10364" s="240"/>
      <c r="E10364" s="241"/>
      <c r="F10364" s="265"/>
      <c r="G10364" s="265"/>
    </row>
    <row r="10365" spans="1:7" s="226" customFormat="1">
      <c r="A10365" s="240"/>
      <c r="B10365" s="265"/>
      <c r="C10365" s="240"/>
      <c r="D10365" s="240"/>
      <c r="E10365" s="241"/>
      <c r="F10365" s="265"/>
      <c r="G10365" s="265"/>
    </row>
    <row r="10366" spans="1:7" s="226" customFormat="1">
      <c r="A10366" s="240"/>
      <c r="B10366" s="265"/>
      <c r="C10366" s="240"/>
      <c r="D10366" s="240"/>
      <c r="E10366" s="241"/>
      <c r="F10366" s="265"/>
      <c r="G10366" s="265"/>
    </row>
    <row r="10367" spans="1:7" s="226" customFormat="1">
      <c r="A10367" s="240"/>
      <c r="B10367" s="265"/>
      <c r="C10367" s="240"/>
      <c r="D10367" s="240"/>
      <c r="E10367" s="241"/>
      <c r="F10367" s="265"/>
      <c r="G10367" s="265"/>
    </row>
    <row r="10368" spans="1:7" s="226" customFormat="1">
      <c r="A10368" s="240"/>
      <c r="B10368" s="265"/>
      <c r="C10368" s="240"/>
      <c r="D10368" s="240"/>
      <c r="E10368" s="241"/>
      <c r="F10368" s="265"/>
      <c r="G10368" s="265"/>
    </row>
    <row r="10369" spans="1:7" s="226" customFormat="1">
      <c r="A10369" s="240"/>
      <c r="B10369" s="265"/>
      <c r="C10369" s="240"/>
      <c r="D10369" s="240"/>
      <c r="E10369" s="241"/>
      <c r="F10369" s="265"/>
      <c r="G10369" s="265"/>
    </row>
    <row r="10370" spans="1:7" s="226" customFormat="1">
      <c r="A10370" s="240"/>
      <c r="B10370" s="265"/>
      <c r="C10370" s="240"/>
      <c r="D10370" s="240"/>
      <c r="E10370" s="241"/>
      <c r="F10370" s="265"/>
      <c r="G10370" s="265"/>
    </row>
    <row r="10371" spans="1:7" s="226" customFormat="1">
      <c r="A10371" s="240"/>
      <c r="B10371" s="265"/>
      <c r="C10371" s="240"/>
      <c r="D10371" s="240"/>
      <c r="E10371" s="241"/>
      <c r="F10371" s="265"/>
      <c r="G10371" s="265"/>
    </row>
    <row r="10372" spans="1:7" s="226" customFormat="1">
      <c r="A10372" s="240"/>
      <c r="B10372" s="265"/>
      <c r="C10372" s="240"/>
      <c r="D10372" s="240"/>
      <c r="E10372" s="241"/>
      <c r="F10372" s="265"/>
      <c r="G10372" s="265"/>
    </row>
    <row r="10373" spans="1:7" s="226" customFormat="1">
      <c r="A10373" s="240"/>
      <c r="B10373" s="265"/>
      <c r="C10373" s="240"/>
      <c r="D10373" s="240"/>
      <c r="E10373" s="241"/>
      <c r="F10373" s="265"/>
      <c r="G10373" s="265"/>
    </row>
    <row r="10374" spans="1:7" s="226" customFormat="1">
      <c r="A10374" s="240"/>
      <c r="B10374" s="265"/>
      <c r="C10374" s="240"/>
      <c r="D10374" s="240"/>
      <c r="E10374" s="241"/>
      <c r="F10374" s="265"/>
      <c r="G10374" s="265"/>
    </row>
    <row r="10375" spans="1:7" s="226" customFormat="1">
      <c r="A10375" s="240"/>
      <c r="B10375" s="265"/>
      <c r="C10375" s="240"/>
      <c r="D10375" s="240"/>
      <c r="E10375" s="241"/>
      <c r="F10375" s="265"/>
      <c r="G10375" s="265"/>
    </row>
    <row r="10376" spans="1:7" s="226" customFormat="1">
      <c r="A10376" s="240"/>
      <c r="B10376" s="265"/>
      <c r="C10376" s="240"/>
      <c r="D10376" s="240"/>
      <c r="E10376" s="241"/>
      <c r="F10376" s="265"/>
      <c r="G10376" s="265"/>
    </row>
    <row r="10377" spans="1:7" s="226" customFormat="1">
      <c r="A10377" s="240"/>
      <c r="B10377" s="265"/>
      <c r="C10377" s="240"/>
      <c r="D10377" s="240"/>
      <c r="E10377" s="241"/>
      <c r="F10377" s="265"/>
      <c r="G10377" s="265"/>
    </row>
    <row r="10378" spans="1:7" s="226" customFormat="1">
      <c r="A10378" s="240"/>
      <c r="B10378" s="265"/>
      <c r="C10378" s="240"/>
      <c r="D10378" s="240"/>
      <c r="E10378" s="241"/>
      <c r="F10378" s="265"/>
      <c r="G10378" s="265"/>
    </row>
    <row r="10379" spans="1:7" s="226" customFormat="1">
      <c r="A10379" s="240"/>
      <c r="B10379" s="265"/>
      <c r="C10379" s="240"/>
      <c r="D10379" s="240"/>
      <c r="E10379" s="241"/>
      <c r="F10379" s="265"/>
      <c r="G10379" s="265"/>
    </row>
    <row r="10380" spans="1:7" s="226" customFormat="1">
      <c r="A10380" s="240"/>
      <c r="B10380" s="265"/>
      <c r="C10380" s="240"/>
      <c r="D10380" s="240"/>
      <c r="E10380" s="241"/>
      <c r="F10380" s="265"/>
      <c r="G10380" s="265"/>
    </row>
    <row r="10381" spans="1:7" s="226" customFormat="1">
      <c r="A10381" s="240"/>
      <c r="B10381" s="265"/>
      <c r="C10381" s="240"/>
      <c r="D10381" s="240"/>
      <c r="E10381" s="241"/>
      <c r="F10381" s="265"/>
      <c r="G10381" s="265"/>
    </row>
    <row r="10382" spans="1:7" s="226" customFormat="1">
      <c r="A10382" s="240"/>
      <c r="B10382" s="265"/>
      <c r="C10382" s="240"/>
      <c r="D10382" s="240"/>
      <c r="E10382" s="241"/>
      <c r="F10382" s="265"/>
      <c r="G10382" s="265"/>
    </row>
    <row r="10383" spans="1:7" s="226" customFormat="1">
      <c r="A10383" s="240"/>
      <c r="B10383" s="265"/>
      <c r="C10383" s="240"/>
      <c r="D10383" s="240"/>
      <c r="E10383" s="241"/>
      <c r="F10383" s="265"/>
      <c r="G10383" s="265"/>
    </row>
    <row r="10384" spans="1:7" s="226" customFormat="1">
      <c r="A10384" s="240"/>
      <c r="B10384" s="265"/>
      <c r="C10384" s="240"/>
      <c r="D10384" s="240"/>
      <c r="E10384" s="241"/>
      <c r="F10384" s="265"/>
      <c r="G10384" s="265"/>
    </row>
    <row r="10385" spans="1:7" s="226" customFormat="1">
      <c r="A10385" s="240"/>
      <c r="B10385" s="265"/>
      <c r="C10385" s="240"/>
      <c r="D10385" s="240"/>
      <c r="E10385" s="241"/>
      <c r="F10385" s="265"/>
      <c r="G10385" s="265"/>
    </row>
    <row r="10386" spans="1:7" s="226" customFormat="1">
      <c r="A10386" s="240"/>
      <c r="B10386" s="265"/>
      <c r="C10386" s="240"/>
      <c r="D10386" s="240"/>
      <c r="E10386" s="241"/>
      <c r="F10386" s="265"/>
      <c r="G10386" s="265"/>
    </row>
    <row r="10387" spans="1:7" s="226" customFormat="1">
      <c r="A10387" s="240"/>
      <c r="B10387" s="265"/>
      <c r="C10387" s="240"/>
      <c r="D10387" s="240"/>
      <c r="E10387" s="241"/>
      <c r="F10387" s="265"/>
      <c r="G10387" s="265"/>
    </row>
    <row r="10388" spans="1:7" s="226" customFormat="1">
      <c r="A10388" s="240"/>
      <c r="B10388" s="265"/>
      <c r="C10388" s="240"/>
      <c r="D10388" s="240"/>
      <c r="E10388" s="241"/>
      <c r="F10388" s="265"/>
      <c r="G10388" s="265"/>
    </row>
    <row r="10389" spans="1:7" s="226" customFormat="1">
      <c r="A10389" s="240"/>
      <c r="B10389" s="265"/>
      <c r="C10389" s="240"/>
      <c r="D10389" s="240"/>
      <c r="E10389" s="241"/>
      <c r="F10389" s="265"/>
      <c r="G10389" s="265"/>
    </row>
    <row r="10390" spans="1:7" s="226" customFormat="1">
      <c r="A10390" s="240"/>
      <c r="B10390" s="265"/>
      <c r="C10390" s="240"/>
      <c r="D10390" s="240"/>
      <c r="E10390" s="241"/>
      <c r="F10390" s="265"/>
      <c r="G10390" s="265"/>
    </row>
    <row r="10391" spans="1:7" s="226" customFormat="1">
      <c r="A10391" s="240"/>
      <c r="B10391" s="265"/>
      <c r="C10391" s="240"/>
      <c r="D10391" s="240"/>
      <c r="E10391" s="241"/>
      <c r="F10391" s="265"/>
      <c r="G10391" s="265"/>
    </row>
    <row r="10392" spans="1:7" s="226" customFormat="1">
      <c r="A10392" s="240"/>
      <c r="B10392" s="265"/>
      <c r="C10392" s="240"/>
      <c r="D10392" s="240"/>
      <c r="E10392" s="241"/>
      <c r="F10392" s="265"/>
      <c r="G10392" s="265"/>
    </row>
    <row r="10393" spans="1:7" s="226" customFormat="1">
      <c r="A10393" s="240"/>
      <c r="B10393" s="265"/>
      <c r="C10393" s="240"/>
      <c r="D10393" s="240"/>
      <c r="E10393" s="241"/>
      <c r="F10393" s="265"/>
      <c r="G10393" s="265"/>
    </row>
    <row r="10394" spans="1:7" s="226" customFormat="1">
      <c r="A10394" s="240"/>
      <c r="B10394" s="265"/>
      <c r="C10394" s="240"/>
      <c r="D10394" s="240"/>
      <c r="E10394" s="241"/>
      <c r="F10394" s="265"/>
      <c r="G10394" s="265"/>
    </row>
    <row r="10395" spans="1:7" s="226" customFormat="1">
      <c r="A10395" s="240"/>
      <c r="B10395" s="265"/>
      <c r="C10395" s="240"/>
      <c r="D10395" s="240"/>
      <c r="E10395" s="241"/>
      <c r="F10395" s="265"/>
      <c r="G10395" s="265"/>
    </row>
    <row r="10396" spans="1:7" s="226" customFormat="1">
      <c r="A10396" s="240"/>
      <c r="B10396" s="265"/>
      <c r="C10396" s="240"/>
      <c r="D10396" s="240"/>
      <c r="E10396" s="241"/>
      <c r="F10396" s="265"/>
      <c r="G10396" s="265"/>
    </row>
    <row r="10397" spans="1:7" s="226" customFormat="1">
      <c r="A10397" s="240"/>
      <c r="B10397" s="265"/>
      <c r="C10397" s="240"/>
      <c r="D10397" s="240"/>
      <c r="E10397" s="241"/>
      <c r="F10397" s="265"/>
      <c r="G10397" s="265"/>
    </row>
    <row r="10398" spans="1:7" s="226" customFormat="1">
      <c r="A10398" s="240"/>
      <c r="B10398" s="265"/>
      <c r="C10398" s="240"/>
      <c r="D10398" s="240"/>
      <c r="E10398" s="241"/>
      <c r="F10398" s="265"/>
      <c r="G10398" s="265"/>
    </row>
    <row r="10399" spans="1:7" s="226" customFormat="1">
      <c r="A10399" s="240"/>
      <c r="B10399" s="265"/>
      <c r="C10399" s="240"/>
      <c r="D10399" s="240"/>
      <c r="E10399" s="241"/>
      <c r="F10399" s="265"/>
      <c r="G10399" s="265"/>
    </row>
    <row r="10400" spans="1:7" s="226" customFormat="1">
      <c r="A10400" s="240"/>
      <c r="B10400" s="265"/>
      <c r="C10400" s="240"/>
      <c r="D10400" s="240"/>
      <c r="E10400" s="241"/>
      <c r="F10400" s="265"/>
      <c r="G10400" s="265"/>
    </row>
    <row r="10401" spans="1:7" s="226" customFormat="1">
      <c r="A10401" s="240"/>
      <c r="B10401" s="265"/>
      <c r="C10401" s="240"/>
      <c r="D10401" s="240"/>
      <c r="E10401" s="241"/>
      <c r="F10401" s="265"/>
      <c r="G10401" s="265"/>
    </row>
    <row r="10402" spans="1:7" s="226" customFormat="1">
      <c r="A10402" s="240"/>
      <c r="B10402" s="265"/>
      <c r="C10402" s="240"/>
      <c r="D10402" s="240"/>
      <c r="E10402" s="241"/>
      <c r="F10402" s="265"/>
      <c r="G10402" s="265"/>
    </row>
    <row r="10403" spans="1:7" s="226" customFormat="1">
      <c r="A10403" s="240"/>
      <c r="B10403" s="265"/>
      <c r="C10403" s="240"/>
      <c r="D10403" s="240"/>
      <c r="E10403" s="241"/>
      <c r="F10403" s="265"/>
      <c r="G10403" s="265"/>
    </row>
    <row r="10404" spans="1:7" s="226" customFormat="1">
      <c r="A10404" s="240"/>
      <c r="B10404" s="265"/>
      <c r="C10404" s="240"/>
      <c r="D10404" s="240"/>
      <c r="E10404" s="241"/>
      <c r="F10404" s="265"/>
      <c r="G10404" s="265"/>
    </row>
    <row r="10405" spans="1:7" s="226" customFormat="1">
      <c r="A10405" s="240"/>
      <c r="B10405" s="265"/>
      <c r="C10405" s="240"/>
      <c r="D10405" s="240"/>
      <c r="E10405" s="241"/>
      <c r="F10405" s="265"/>
      <c r="G10405" s="265"/>
    </row>
    <row r="10406" spans="1:7" s="226" customFormat="1">
      <c r="A10406" s="240"/>
      <c r="B10406" s="265"/>
      <c r="C10406" s="240"/>
      <c r="D10406" s="240"/>
      <c r="E10406" s="241"/>
      <c r="F10406" s="265"/>
      <c r="G10406" s="265"/>
    </row>
    <row r="10407" spans="1:7" s="226" customFormat="1">
      <c r="A10407" s="240"/>
      <c r="B10407" s="265"/>
      <c r="C10407" s="240"/>
      <c r="D10407" s="240"/>
      <c r="E10407" s="241"/>
      <c r="F10407" s="265"/>
      <c r="G10407" s="265"/>
    </row>
    <row r="10408" spans="1:7" s="226" customFormat="1">
      <c r="A10408" s="240"/>
      <c r="B10408" s="265"/>
      <c r="C10408" s="240"/>
      <c r="D10408" s="240"/>
      <c r="E10408" s="241"/>
      <c r="F10408" s="265"/>
      <c r="G10408" s="265"/>
    </row>
    <row r="10409" spans="1:7" s="226" customFormat="1">
      <c r="A10409" s="240"/>
      <c r="B10409" s="265"/>
      <c r="C10409" s="240"/>
      <c r="D10409" s="240"/>
      <c r="E10409" s="241"/>
      <c r="F10409" s="265"/>
      <c r="G10409" s="265"/>
    </row>
    <row r="10410" spans="1:7" s="226" customFormat="1">
      <c r="A10410" s="240"/>
      <c r="B10410" s="265"/>
      <c r="C10410" s="240"/>
      <c r="D10410" s="240"/>
      <c r="E10410" s="241"/>
      <c r="F10410" s="265"/>
      <c r="G10410" s="265"/>
    </row>
    <row r="10411" spans="1:7" s="226" customFormat="1">
      <c r="A10411" s="240"/>
      <c r="B10411" s="265"/>
      <c r="C10411" s="240"/>
      <c r="D10411" s="240"/>
      <c r="E10411" s="241"/>
      <c r="F10411" s="265"/>
      <c r="G10411" s="265"/>
    </row>
    <row r="10412" spans="1:7" s="226" customFormat="1">
      <c r="A10412" s="240"/>
      <c r="B10412" s="265"/>
      <c r="C10412" s="240"/>
      <c r="D10412" s="240"/>
      <c r="E10412" s="241"/>
      <c r="F10412" s="265"/>
      <c r="G10412" s="265"/>
    </row>
    <row r="10413" spans="1:7" s="226" customFormat="1">
      <c r="A10413" s="240"/>
      <c r="B10413" s="265"/>
      <c r="C10413" s="240"/>
      <c r="D10413" s="240"/>
      <c r="E10413" s="241"/>
      <c r="F10413" s="265"/>
      <c r="G10413" s="265"/>
    </row>
    <row r="10414" spans="1:7" s="226" customFormat="1">
      <c r="A10414" s="240"/>
      <c r="B10414" s="265"/>
      <c r="C10414" s="240"/>
      <c r="D10414" s="240"/>
      <c r="E10414" s="241"/>
      <c r="F10414" s="265"/>
      <c r="G10414" s="265"/>
    </row>
    <row r="10415" spans="1:7" s="226" customFormat="1">
      <c r="A10415" s="240"/>
      <c r="B10415" s="265"/>
      <c r="C10415" s="240"/>
      <c r="D10415" s="240"/>
      <c r="E10415" s="241"/>
      <c r="F10415" s="265"/>
      <c r="G10415" s="265"/>
    </row>
    <row r="10416" spans="1:7" s="226" customFormat="1">
      <c r="A10416" s="240"/>
      <c r="B10416" s="265"/>
      <c r="C10416" s="240"/>
      <c r="D10416" s="240"/>
      <c r="E10416" s="241"/>
      <c r="F10416" s="265"/>
      <c r="G10416" s="265"/>
    </row>
    <row r="10417" spans="1:7" s="226" customFormat="1">
      <c r="A10417" s="240"/>
      <c r="B10417" s="265"/>
      <c r="C10417" s="240"/>
      <c r="D10417" s="240"/>
      <c r="E10417" s="241"/>
      <c r="F10417" s="265"/>
      <c r="G10417" s="265"/>
    </row>
    <row r="10418" spans="1:7" s="226" customFormat="1">
      <c r="A10418" s="240"/>
      <c r="B10418" s="265"/>
      <c r="C10418" s="240"/>
      <c r="D10418" s="240"/>
      <c r="E10418" s="241"/>
      <c r="F10418" s="265"/>
      <c r="G10418" s="265"/>
    </row>
    <row r="10419" spans="1:7" s="226" customFormat="1">
      <c r="A10419" s="240"/>
      <c r="B10419" s="265"/>
      <c r="C10419" s="240"/>
      <c r="D10419" s="240"/>
      <c r="E10419" s="241"/>
      <c r="F10419" s="265"/>
      <c r="G10419" s="265"/>
    </row>
    <row r="10420" spans="1:7" s="226" customFormat="1">
      <c r="A10420" s="240"/>
      <c r="B10420" s="265"/>
      <c r="C10420" s="240"/>
      <c r="D10420" s="240"/>
      <c r="E10420" s="241"/>
      <c r="F10420" s="265"/>
      <c r="G10420" s="265"/>
    </row>
    <row r="10421" spans="1:7" s="226" customFormat="1">
      <c r="A10421" s="240"/>
      <c r="B10421" s="265"/>
      <c r="C10421" s="240"/>
      <c r="D10421" s="240"/>
      <c r="E10421" s="241"/>
      <c r="F10421" s="265"/>
      <c r="G10421" s="265"/>
    </row>
    <row r="10422" spans="1:7" s="226" customFormat="1">
      <c r="A10422" s="240"/>
      <c r="B10422" s="265"/>
      <c r="C10422" s="240"/>
      <c r="D10422" s="240"/>
      <c r="E10422" s="241"/>
      <c r="F10422" s="265"/>
      <c r="G10422" s="265"/>
    </row>
    <row r="10423" spans="1:7" s="226" customFormat="1">
      <c r="A10423" s="240"/>
      <c r="B10423" s="265"/>
      <c r="C10423" s="240"/>
      <c r="D10423" s="240"/>
      <c r="E10423" s="241"/>
      <c r="F10423" s="265"/>
      <c r="G10423" s="265"/>
    </row>
    <row r="10424" spans="1:7" s="226" customFormat="1">
      <c r="A10424" s="240"/>
      <c r="B10424" s="265"/>
      <c r="C10424" s="240"/>
      <c r="D10424" s="240"/>
      <c r="E10424" s="241"/>
      <c r="F10424" s="265"/>
      <c r="G10424" s="265"/>
    </row>
    <row r="10425" spans="1:7" s="226" customFormat="1">
      <c r="A10425" s="240"/>
      <c r="B10425" s="265"/>
      <c r="C10425" s="240"/>
      <c r="D10425" s="240"/>
      <c r="E10425" s="241"/>
      <c r="F10425" s="265"/>
      <c r="G10425" s="265"/>
    </row>
    <row r="10426" spans="1:7" s="226" customFormat="1">
      <c r="A10426" s="240"/>
      <c r="B10426" s="265"/>
      <c r="C10426" s="240"/>
      <c r="D10426" s="240"/>
      <c r="E10426" s="241"/>
      <c r="F10426" s="265"/>
      <c r="G10426" s="265"/>
    </row>
    <row r="10427" spans="1:7" s="226" customFormat="1">
      <c r="A10427" s="240"/>
      <c r="B10427" s="265"/>
      <c r="C10427" s="240"/>
      <c r="D10427" s="240"/>
      <c r="E10427" s="241"/>
      <c r="F10427" s="265"/>
      <c r="G10427" s="265"/>
    </row>
    <row r="10428" spans="1:7" s="226" customFormat="1">
      <c r="A10428" s="240"/>
      <c r="B10428" s="265"/>
      <c r="C10428" s="240"/>
      <c r="D10428" s="240"/>
      <c r="E10428" s="241"/>
      <c r="F10428" s="265"/>
      <c r="G10428" s="265"/>
    </row>
    <row r="10429" spans="1:7" s="226" customFormat="1">
      <c r="A10429" s="240"/>
      <c r="B10429" s="265"/>
      <c r="C10429" s="240"/>
      <c r="D10429" s="240"/>
      <c r="E10429" s="241"/>
      <c r="F10429" s="265"/>
      <c r="G10429" s="265"/>
    </row>
    <row r="10430" spans="1:7" s="226" customFormat="1">
      <c r="A10430" s="240"/>
      <c r="B10430" s="265"/>
      <c r="C10430" s="240"/>
      <c r="D10430" s="240"/>
      <c r="E10430" s="241"/>
      <c r="F10430" s="265"/>
      <c r="G10430" s="265"/>
    </row>
    <row r="10431" spans="1:7" s="226" customFormat="1">
      <c r="A10431" s="240"/>
      <c r="B10431" s="265"/>
      <c r="C10431" s="240"/>
      <c r="D10431" s="240"/>
      <c r="E10431" s="241"/>
      <c r="F10431" s="265"/>
      <c r="G10431" s="265"/>
    </row>
    <row r="10432" spans="1:7" s="226" customFormat="1">
      <c r="A10432" s="240"/>
      <c r="B10432" s="265"/>
      <c r="C10432" s="240"/>
      <c r="D10432" s="240"/>
      <c r="E10432" s="241"/>
      <c r="F10432" s="265"/>
      <c r="G10432" s="265"/>
    </row>
    <row r="10433" spans="1:7" s="226" customFormat="1">
      <c r="A10433" s="240"/>
      <c r="B10433" s="265"/>
      <c r="C10433" s="240"/>
      <c r="D10433" s="240"/>
      <c r="E10433" s="241"/>
      <c r="F10433" s="265"/>
      <c r="G10433" s="265"/>
    </row>
    <row r="10434" spans="1:7" s="226" customFormat="1">
      <c r="A10434" s="240"/>
      <c r="B10434" s="265"/>
      <c r="C10434" s="240"/>
      <c r="D10434" s="240"/>
      <c r="E10434" s="241"/>
      <c r="F10434" s="265"/>
      <c r="G10434" s="265"/>
    </row>
    <row r="10435" spans="1:7" s="226" customFormat="1">
      <c r="A10435" s="240"/>
      <c r="B10435" s="265"/>
      <c r="C10435" s="240"/>
      <c r="D10435" s="240"/>
      <c r="E10435" s="241"/>
      <c r="F10435" s="265"/>
      <c r="G10435" s="265"/>
    </row>
    <row r="10436" spans="1:7" s="226" customFormat="1">
      <c r="A10436" s="240"/>
      <c r="B10436" s="265"/>
      <c r="C10436" s="240"/>
      <c r="D10436" s="240"/>
      <c r="E10436" s="241"/>
      <c r="F10436" s="265"/>
      <c r="G10436" s="265"/>
    </row>
    <row r="10437" spans="1:7" s="226" customFormat="1">
      <c r="A10437" s="240"/>
      <c r="B10437" s="265"/>
      <c r="C10437" s="240"/>
      <c r="D10437" s="240"/>
      <c r="E10437" s="241"/>
      <c r="F10437" s="265"/>
      <c r="G10437" s="265"/>
    </row>
    <row r="10438" spans="1:7" s="226" customFormat="1">
      <c r="A10438" s="240"/>
      <c r="B10438" s="265"/>
      <c r="C10438" s="240"/>
      <c r="D10438" s="240"/>
      <c r="E10438" s="241"/>
      <c r="F10438" s="265"/>
      <c r="G10438" s="265"/>
    </row>
    <row r="10439" spans="1:7" s="226" customFormat="1">
      <c r="A10439" s="240"/>
      <c r="B10439" s="265"/>
      <c r="C10439" s="240"/>
      <c r="D10439" s="240"/>
      <c r="E10439" s="241"/>
      <c r="F10439" s="265"/>
      <c r="G10439" s="265"/>
    </row>
    <row r="10440" spans="1:7" s="226" customFormat="1">
      <c r="A10440" s="240"/>
      <c r="B10440" s="265"/>
      <c r="C10440" s="240"/>
      <c r="D10440" s="240"/>
      <c r="E10440" s="241"/>
      <c r="F10440" s="265"/>
      <c r="G10440" s="265"/>
    </row>
    <row r="10441" spans="1:7" s="226" customFormat="1">
      <c r="A10441" s="240"/>
      <c r="B10441" s="265"/>
      <c r="C10441" s="240"/>
      <c r="D10441" s="240"/>
      <c r="E10441" s="241"/>
      <c r="F10441" s="265"/>
      <c r="G10441" s="265"/>
    </row>
    <row r="10442" spans="1:7" s="226" customFormat="1">
      <c r="A10442" s="240"/>
      <c r="B10442" s="265"/>
      <c r="C10442" s="240"/>
      <c r="D10442" s="240"/>
      <c r="E10442" s="241"/>
      <c r="F10442" s="265"/>
      <c r="G10442" s="265"/>
    </row>
    <row r="10443" spans="1:7" s="226" customFormat="1">
      <c r="A10443" s="240"/>
      <c r="B10443" s="265"/>
      <c r="C10443" s="240"/>
      <c r="D10443" s="240"/>
      <c r="E10443" s="241"/>
      <c r="F10443" s="265"/>
      <c r="G10443" s="265"/>
    </row>
    <row r="10444" spans="1:7" s="226" customFormat="1">
      <c r="A10444" s="240"/>
      <c r="B10444" s="265"/>
      <c r="C10444" s="240"/>
      <c r="D10444" s="240"/>
      <c r="E10444" s="241"/>
      <c r="F10444" s="265"/>
      <c r="G10444" s="265"/>
    </row>
    <row r="10445" spans="1:7" s="226" customFormat="1">
      <c r="A10445" s="240"/>
      <c r="B10445" s="265"/>
      <c r="C10445" s="240"/>
      <c r="D10445" s="240"/>
      <c r="E10445" s="241"/>
      <c r="F10445" s="265"/>
      <c r="G10445" s="265"/>
    </row>
    <row r="10446" spans="1:7" s="226" customFormat="1">
      <c r="A10446" s="240"/>
      <c r="B10446" s="265"/>
      <c r="C10446" s="240"/>
      <c r="D10446" s="240"/>
      <c r="E10446" s="241"/>
      <c r="F10446" s="265"/>
      <c r="G10446" s="265"/>
    </row>
    <row r="10447" spans="1:7" s="226" customFormat="1">
      <c r="A10447" s="240"/>
      <c r="B10447" s="265"/>
      <c r="C10447" s="240"/>
      <c r="D10447" s="240"/>
      <c r="E10447" s="241"/>
      <c r="F10447" s="265"/>
      <c r="G10447" s="265"/>
    </row>
    <row r="10448" spans="1:7" s="226" customFormat="1">
      <c r="A10448" s="240"/>
      <c r="B10448" s="265"/>
      <c r="C10448" s="240"/>
      <c r="D10448" s="240"/>
      <c r="E10448" s="241"/>
      <c r="F10448" s="265"/>
      <c r="G10448" s="265"/>
    </row>
    <row r="10449" spans="1:7" s="226" customFormat="1">
      <c r="A10449" s="240"/>
      <c r="B10449" s="265"/>
      <c r="C10449" s="240"/>
      <c r="D10449" s="240"/>
      <c r="E10449" s="241"/>
      <c r="F10449" s="265"/>
      <c r="G10449" s="265"/>
    </row>
    <row r="10450" spans="1:7" s="226" customFormat="1">
      <c r="A10450" s="240"/>
      <c r="B10450" s="265"/>
      <c r="C10450" s="240"/>
      <c r="D10450" s="240"/>
      <c r="E10450" s="241"/>
      <c r="F10450" s="265"/>
      <c r="G10450" s="265"/>
    </row>
    <row r="10451" spans="1:7" s="226" customFormat="1">
      <c r="A10451" s="240"/>
      <c r="B10451" s="265"/>
      <c r="C10451" s="240"/>
      <c r="D10451" s="240"/>
      <c r="E10451" s="241"/>
      <c r="F10451" s="265"/>
      <c r="G10451" s="265"/>
    </row>
    <row r="10452" spans="1:7" s="226" customFormat="1">
      <c r="A10452" s="240"/>
      <c r="B10452" s="265"/>
      <c r="C10452" s="240"/>
      <c r="D10452" s="240"/>
      <c r="E10452" s="241"/>
      <c r="F10452" s="265"/>
      <c r="G10452" s="265"/>
    </row>
    <row r="10453" spans="1:7" s="226" customFormat="1">
      <c r="A10453" s="240"/>
      <c r="B10453" s="265"/>
      <c r="C10453" s="240"/>
      <c r="D10453" s="240"/>
      <c r="E10453" s="241"/>
      <c r="F10453" s="265"/>
      <c r="G10453" s="265"/>
    </row>
    <row r="10454" spans="1:7" s="226" customFormat="1">
      <c r="A10454" s="240"/>
      <c r="B10454" s="265"/>
      <c r="C10454" s="240"/>
      <c r="D10454" s="240"/>
      <c r="E10454" s="241"/>
      <c r="F10454" s="265"/>
      <c r="G10454" s="265"/>
    </row>
    <row r="10455" spans="1:7" s="226" customFormat="1">
      <c r="A10455" s="240"/>
      <c r="B10455" s="265"/>
      <c r="C10455" s="240"/>
      <c r="D10455" s="240"/>
      <c r="E10455" s="241"/>
      <c r="F10455" s="265"/>
      <c r="G10455" s="265"/>
    </row>
    <row r="10456" spans="1:7" s="226" customFormat="1">
      <c r="A10456" s="240"/>
      <c r="B10456" s="265"/>
      <c r="C10456" s="240"/>
      <c r="D10456" s="240"/>
      <c r="E10456" s="241"/>
      <c r="F10456" s="265"/>
      <c r="G10456" s="265"/>
    </row>
    <row r="10457" spans="1:7" s="226" customFormat="1">
      <c r="A10457" s="240"/>
      <c r="B10457" s="265"/>
      <c r="C10457" s="240"/>
      <c r="D10457" s="240"/>
      <c r="E10457" s="241"/>
      <c r="F10457" s="265"/>
      <c r="G10457" s="265"/>
    </row>
    <row r="10458" spans="1:7" s="226" customFormat="1">
      <c r="A10458" s="240"/>
      <c r="B10458" s="265"/>
      <c r="C10458" s="240"/>
      <c r="D10458" s="240"/>
      <c r="E10458" s="241"/>
      <c r="F10458" s="265"/>
      <c r="G10458" s="265"/>
    </row>
    <row r="10459" spans="1:7" s="226" customFormat="1">
      <c r="A10459" s="240"/>
      <c r="B10459" s="265"/>
      <c r="C10459" s="240"/>
      <c r="D10459" s="240"/>
      <c r="E10459" s="241"/>
      <c r="F10459" s="265"/>
      <c r="G10459" s="265"/>
    </row>
    <row r="10460" spans="1:7" s="226" customFormat="1">
      <c r="A10460" s="240"/>
      <c r="B10460" s="265"/>
      <c r="C10460" s="240"/>
      <c r="D10460" s="240"/>
      <c r="E10460" s="241"/>
      <c r="F10460" s="265"/>
      <c r="G10460" s="265"/>
    </row>
    <row r="10461" spans="1:7" s="226" customFormat="1">
      <c r="A10461" s="240"/>
      <c r="B10461" s="265"/>
      <c r="C10461" s="240"/>
      <c r="D10461" s="240"/>
      <c r="E10461" s="241"/>
      <c r="F10461" s="265"/>
      <c r="G10461" s="265"/>
    </row>
    <row r="10462" spans="1:7" s="226" customFormat="1">
      <c r="A10462" s="240"/>
      <c r="B10462" s="265"/>
      <c r="C10462" s="240"/>
      <c r="D10462" s="240"/>
      <c r="E10462" s="241"/>
      <c r="F10462" s="265"/>
      <c r="G10462" s="265"/>
    </row>
    <row r="10463" spans="1:7" s="226" customFormat="1">
      <c r="A10463" s="240"/>
      <c r="B10463" s="265"/>
      <c r="C10463" s="240"/>
      <c r="D10463" s="240"/>
      <c r="E10463" s="241"/>
      <c r="F10463" s="265"/>
      <c r="G10463" s="265"/>
    </row>
    <row r="10464" spans="1:7" s="226" customFormat="1">
      <c r="A10464" s="240"/>
      <c r="B10464" s="265"/>
      <c r="C10464" s="240"/>
      <c r="D10464" s="240"/>
      <c r="E10464" s="241"/>
      <c r="F10464" s="265"/>
      <c r="G10464" s="265"/>
    </row>
    <row r="10465" spans="1:7" s="226" customFormat="1">
      <c r="A10465" s="240"/>
      <c r="B10465" s="265"/>
      <c r="C10465" s="240"/>
      <c r="D10465" s="240"/>
      <c r="E10465" s="241"/>
      <c r="F10465" s="265"/>
      <c r="G10465" s="265"/>
    </row>
    <row r="10466" spans="1:7" s="226" customFormat="1">
      <c r="A10466" s="240"/>
      <c r="B10466" s="265"/>
      <c r="C10466" s="240"/>
      <c r="D10466" s="240"/>
      <c r="E10466" s="241"/>
      <c r="F10466" s="265"/>
      <c r="G10466" s="265"/>
    </row>
    <row r="10467" spans="1:7" s="226" customFormat="1">
      <c r="A10467" s="240"/>
      <c r="B10467" s="265"/>
      <c r="C10467" s="240"/>
      <c r="D10467" s="240"/>
      <c r="E10467" s="241"/>
      <c r="F10467" s="265"/>
      <c r="G10467" s="265"/>
    </row>
    <row r="10468" spans="1:7" s="226" customFormat="1">
      <c r="A10468" s="240"/>
      <c r="B10468" s="265"/>
      <c r="C10468" s="240"/>
      <c r="D10468" s="240"/>
      <c r="E10468" s="241"/>
      <c r="F10468" s="265"/>
      <c r="G10468" s="265"/>
    </row>
    <row r="10469" spans="1:7" s="226" customFormat="1">
      <c r="A10469" s="240"/>
      <c r="B10469" s="265"/>
      <c r="C10469" s="240"/>
      <c r="D10469" s="240"/>
      <c r="E10469" s="241"/>
      <c r="F10469" s="265"/>
      <c r="G10469" s="265"/>
    </row>
    <row r="10470" spans="1:7" s="226" customFormat="1">
      <c r="A10470" s="240"/>
      <c r="B10470" s="265"/>
      <c r="C10470" s="240"/>
      <c r="D10470" s="240"/>
      <c r="E10470" s="241"/>
      <c r="F10470" s="265"/>
      <c r="G10470" s="265"/>
    </row>
    <row r="10471" spans="1:7" s="226" customFormat="1">
      <c r="A10471" s="240"/>
      <c r="B10471" s="265"/>
      <c r="C10471" s="240"/>
      <c r="D10471" s="240"/>
      <c r="E10471" s="241"/>
      <c r="F10471" s="265"/>
      <c r="G10471" s="265"/>
    </row>
    <row r="10472" spans="1:7" s="226" customFormat="1">
      <c r="A10472" s="240"/>
      <c r="B10472" s="265"/>
      <c r="C10472" s="240"/>
      <c r="D10472" s="240"/>
      <c r="E10472" s="241"/>
      <c r="F10472" s="265"/>
      <c r="G10472" s="265"/>
    </row>
    <row r="10473" spans="1:7" s="226" customFormat="1">
      <c r="A10473" s="240"/>
      <c r="B10473" s="265"/>
      <c r="C10473" s="240"/>
      <c r="D10473" s="240"/>
      <c r="E10473" s="241"/>
      <c r="F10473" s="265"/>
      <c r="G10473" s="265"/>
    </row>
    <row r="10474" spans="1:7" s="226" customFormat="1">
      <c r="A10474" s="240"/>
      <c r="B10474" s="265"/>
      <c r="C10474" s="240"/>
      <c r="D10474" s="240"/>
      <c r="E10474" s="241"/>
      <c r="F10474" s="265"/>
      <c r="G10474" s="265"/>
    </row>
    <row r="10475" spans="1:7" s="226" customFormat="1">
      <c r="A10475" s="240"/>
      <c r="B10475" s="265"/>
      <c r="C10475" s="240"/>
      <c r="D10475" s="240"/>
      <c r="E10475" s="241"/>
      <c r="F10475" s="265"/>
      <c r="G10475" s="265"/>
    </row>
    <row r="10476" spans="1:7" s="226" customFormat="1">
      <c r="A10476" s="240"/>
      <c r="B10476" s="265"/>
      <c r="C10476" s="240"/>
      <c r="D10476" s="240"/>
      <c r="E10476" s="241"/>
      <c r="F10476" s="265"/>
      <c r="G10476" s="265"/>
    </row>
    <row r="10477" spans="1:7" s="226" customFormat="1">
      <c r="A10477" s="240"/>
      <c r="B10477" s="265"/>
      <c r="C10477" s="240"/>
      <c r="D10477" s="240"/>
      <c r="E10477" s="241"/>
      <c r="F10477" s="265"/>
      <c r="G10477" s="265"/>
    </row>
    <row r="10478" spans="1:7" s="226" customFormat="1">
      <c r="A10478" s="240"/>
      <c r="B10478" s="265"/>
      <c r="C10478" s="240"/>
      <c r="D10478" s="240"/>
      <c r="E10478" s="241"/>
      <c r="F10478" s="265"/>
      <c r="G10478" s="265"/>
    </row>
    <row r="10479" spans="1:7" s="226" customFormat="1">
      <c r="A10479" s="240"/>
      <c r="B10479" s="265"/>
      <c r="C10479" s="240"/>
      <c r="D10479" s="240"/>
      <c r="E10479" s="241"/>
      <c r="F10479" s="265"/>
      <c r="G10479" s="265"/>
    </row>
    <row r="10480" spans="1:7" s="226" customFormat="1">
      <c r="A10480" s="240"/>
      <c r="B10480" s="265"/>
      <c r="C10480" s="240"/>
      <c r="D10480" s="240"/>
      <c r="E10480" s="241"/>
      <c r="F10480" s="265"/>
      <c r="G10480" s="265"/>
    </row>
    <row r="10481" spans="1:7" s="226" customFormat="1">
      <c r="A10481" s="240"/>
      <c r="B10481" s="265"/>
      <c r="C10481" s="240"/>
      <c r="D10481" s="240"/>
      <c r="E10481" s="241"/>
      <c r="F10481" s="265"/>
      <c r="G10481" s="265"/>
    </row>
    <row r="10482" spans="1:7" s="226" customFormat="1">
      <c r="A10482" s="240"/>
      <c r="B10482" s="265"/>
      <c r="C10482" s="240"/>
      <c r="D10482" s="240"/>
      <c r="E10482" s="241"/>
      <c r="F10482" s="265"/>
      <c r="G10482" s="265"/>
    </row>
    <row r="10483" spans="1:7" s="226" customFormat="1">
      <c r="A10483" s="240"/>
      <c r="B10483" s="265"/>
      <c r="C10483" s="240"/>
      <c r="D10483" s="240"/>
      <c r="E10483" s="241"/>
      <c r="F10483" s="265"/>
      <c r="G10483" s="265"/>
    </row>
    <row r="10484" spans="1:7" s="226" customFormat="1">
      <c r="A10484" s="240"/>
      <c r="B10484" s="265"/>
      <c r="C10484" s="240"/>
      <c r="D10484" s="240"/>
      <c r="E10484" s="241"/>
      <c r="F10484" s="265"/>
      <c r="G10484" s="265"/>
    </row>
    <row r="10485" spans="1:7" s="226" customFormat="1">
      <c r="A10485" s="240"/>
      <c r="B10485" s="265"/>
      <c r="C10485" s="240"/>
      <c r="D10485" s="240"/>
      <c r="E10485" s="241"/>
      <c r="F10485" s="265"/>
      <c r="G10485" s="265"/>
    </row>
    <row r="10486" spans="1:7" s="226" customFormat="1">
      <c r="A10486" s="240"/>
      <c r="B10486" s="265"/>
      <c r="C10486" s="240"/>
      <c r="D10486" s="240"/>
      <c r="E10486" s="241"/>
      <c r="F10486" s="265"/>
      <c r="G10486" s="265"/>
    </row>
    <row r="10487" spans="1:7" s="226" customFormat="1">
      <c r="A10487" s="240"/>
      <c r="B10487" s="265"/>
      <c r="C10487" s="240"/>
      <c r="D10487" s="240"/>
      <c r="E10487" s="241"/>
      <c r="F10487" s="265"/>
      <c r="G10487" s="265"/>
    </row>
    <row r="10488" spans="1:7" s="226" customFormat="1">
      <c r="A10488" s="240"/>
      <c r="B10488" s="265"/>
      <c r="C10488" s="240"/>
      <c r="D10488" s="240"/>
      <c r="E10488" s="241"/>
      <c r="F10488" s="265"/>
      <c r="G10488" s="265"/>
    </row>
    <row r="10489" spans="1:7" s="226" customFormat="1">
      <c r="A10489" s="240"/>
      <c r="B10489" s="265"/>
      <c r="C10489" s="240"/>
      <c r="D10489" s="240"/>
      <c r="E10489" s="241"/>
      <c r="F10489" s="265"/>
      <c r="G10489" s="265"/>
    </row>
    <row r="10490" spans="1:7" s="226" customFormat="1">
      <c r="A10490" s="240"/>
      <c r="B10490" s="265"/>
      <c r="C10490" s="240"/>
      <c r="D10490" s="240"/>
      <c r="E10490" s="241"/>
      <c r="F10490" s="265"/>
      <c r="G10490" s="265"/>
    </row>
    <row r="10491" spans="1:7" s="226" customFormat="1">
      <c r="A10491" s="240"/>
      <c r="B10491" s="265"/>
      <c r="C10491" s="240"/>
      <c r="D10491" s="240"/>
      <c r="E10491" s="241"/>
      <c r="F10491" s="265"/>
      <c r="G10491" s="265"/>
    </row>
    <row r="10492" spans="1:7" s="226" customFormat="1">
      <c r="A10492" s="240"/>
      <c r="B10492" s="265"/>
      <c r="C10492" s="240"/>
      <c r="D10492" s="240"/>
      <c r="E10492" s="241"/>
      <c r="F10492" s="265"/>
      <c r="G10492" s="265"/>
    </row>
    <row r="10493" spans="1:7" s="226" customFormat="1">
      <c r="A10493" s="240"/>
      <c r="B10493" s="265"/>
      <c r="C10493" s="240"/>
      <c r="D10493" s="240"/>
      <c r="E10493" s="241"/>
      <c r="F10493" s="265"/>
      <c r="G10493" s="265"/>
    </row>
    <row r="10494" spans="1:7" s="226" customFormat="1">
      <c r="A10494" s="240"/>
      <c r="B10494" s="265"/>
      <c r="C10494" s="240"/>
      <c r="D10494" s="240"/>
      <c r="E10494" s="241"/>
      <c r="F10494" s="265"/>
      <c r="G10494" s="265"/>
    </row>
    <row r="10495" spans="1:7" s="226" customFormat="1">
      <c r="A10495" s="240"/>
      <c r="B10495" s="265"/>
      <c r="C10495" s="240"/>
      <c r="D10495" s="240"/>
      <c r="E10495" s="241"/>
      <c r="F10495" s="265"/>
      <c r="G10495" s="265"/>
    </row>
    <row r="10496" spans="1:7" s="226" customFormat="1">
      <c r="A10496" s="240"/>
      <c r="B10496" s="265"/>
      <c r="C10496" s="240"/>
      <c r="D10496" s="240"/>
      <c r="E10496" s="241"/>
      <c r="F10496" s="265"/>
      <c r="G10496" s="265"/>
    </row>
    <row r="10497" spans="1:7" s="226" customFormat="1">
      <c r="A10497" s="240"/>
      <c r="B10497" s="265"/>
      <c r="C10497" s="240"/>
      <c r="D10497" s="240"/>
      <c r="E10497" s="241"/>
      <c r="F10497" s="265"/>
      <c r="G10497" s="265"/>
    </row>
    <row r="10498" spans="1:7" s="226" customFormat="1">
      <c r="A10498" s="240"/>
      <c r="B10498" s="265"/>
      <c r="C10498" s="240"/>
      <c r="D10498" s="240"/>
      <c r="E10498" s="241"/>
      <c r="F10498" s="265"/>
      <c r="G10498" s="265"/>
    </row>
    <row r="10499" spans="1:7" s="226" customFormat="1">
      <c r="A10499" s="240"/>
      <c r="B10499" s="265"/>
      <c r="C10499" s="240"/>
      <c r="D10499" s="240"/>
      <c r="E10499" s="241"/>
      <c r="F10499" s="265"/>
      <c r="G10499" s="265"/>
    </row>
    <row r="10500" spans="1:7" s="226" customFormat="1">
      <c r="A10500" s="240"/>
      <c r="B10500" s="265"/>
      <c r="C10500" s="240"/>
      <c r="D10500" s="240"/>
      <c r="E10500" s="241"/>
      <c r="F10500" s="265"/>
      <c r="G10500" s="265"/>
    </row>
    <row r="10501" spans="1:7" s="226" customFormat="1">
      <c r="A10501" s="240"/>
      <c r="B10501" s="265"/>
      <c r="C10501" s="240"/>
      <c r="D10501" s="240"/>
      <c r="E10501" s="241"/>
      <c r="F10501" s="265"/>
      <c r="G10501" s="265"/>
    </row>
    <row r="10502" spans="1:7" s="226" customFormat="1">
      <c r="A10502" s="240"/>
      <c r="B10502" s="265"/>
      <c r="C10502" s="240"/>
      <c r="D10502" s="240"/>
      <c r="E10502" s="241"/>
      <c r="F10502" s="265"/>
      <c r="G10502" s="265"/>
    </row>
    <row r="10503" spans="1:7" s="226" customFormat="1">
      <c r="A10503" s="240"/>
      <c r="B10503" s="265"/>
      <c r="C10503" s="240"/>
      <c r="D10503" s="240"/>
      <c r="E10503" s="241"/>
      <c r="F10503" s="265"/>
      <c r="G10503" s="265"/>
    </row>
    <row r="10504" spans="1:7" s="226" customFormat="1">
      <c r="A10504" s="240"/>
      <c r="B10504" s="265"/>
      <c r="C10504" s="240"/>
      <c r="D10504" s="240"/>
      <c r="E10504" s="241"/>
      <c r="F10504" s="265"/>
      <c r="G10504" s="265"/>
    </row>
    <row r="10505" spans="1:7" s="226" customFormat="1">
      <c r="A10505" s="240"/>
      <c r="B10505" s="265"/>
      <c r="C10505" s="240"/>
      <c r="D10505" s="240"/>
      <c r="E10505" s="241"/>
      <c r="F10505" s="265"/>
      <c r="G10505" s="265"/>
    </row>
    <row r="10506" spans="1:7" s="226" customFormat="1">
      <c r="A10506" s="240"/>
      <c r="B10506" s="265"/>
      <c r="C10506" s="240"/>
      <c r="D10506" s="240"/>
      <c r="E10506" s="241"/>
      <c r="F10506" s="265"/>
      <c r="G10506" s="265"/>
    </row>
    <row r="10507" spans="1:7" s="226" customFormat="1">
      <c r="A10507" s="240"/>
      <c r="B10507" s="265"/>
      <c r="C10507" s="240"/>
      <c r="D10507" s="240"/>
      <c r="E10507" s="241"/>
      <c r="F10507" s="265"/>
      <c r="G10507" s="265"/>
    </row>
    <row r="10508" spans="1:7" s="226" customFormat="1">
      <c r="A10508" s="240"/>
      <c r="B10508" s="265"/>
      <c r="C10508" s="240"/>
      <c r="D10508" s="240"/>
      <c r="E10508" s="241"/>
      <c r="F10508" s="265"/>
      <c r="G10508" s="265"/>
    </row>
    <row r="10509" spans="1:7" s="226" customFormat="1">
      <c r="A10509" s="240"/>
      <c r="B10509" s="265"/>
      <c r="C10509" s="240"/>
      <c r="D10509" s="240"/>
      <c r="E10509" s="241"/>
      <c r="F10509" s="265"/>
      <c r="G10509" s="265"/>
    </row>
    <row r="10510" spans="1:7" s="226" customFormat="1">
      <c r="A10510" s="240"/>
      <c r="B10510" s="265"/>
      <c r="C10510" s="240"/>
      <c r="D10510" s="240"/>
      <c r="E10510" s="241"/>
      <c r="F10510" s="265"/>
      <c r="G10510" s="265"/>
    </row>
    <row r="10511" spans="1:7" s="226" customFormat="1">
      <c r="A10511" s="240"/>
      <c r="B10511" s="265"/>
      <c r="C10511" s="240"/>
      <c r="D10511" s="240"/>
      <c r="E10511" s="241"/>
      <c r="F10511" s="265"/>
      <c r="G10511" s="265"/>
    </row>
    <row r="10512" spans="1:7" s="226" customFormat="1">
      <c r="A10512" s="240"/>
      <c r="B10512" s="265"/>
      <c r="C10512" s="240"/>
      <c r="D10512" s="240"/>
      <c r="E10512" s="241"/>
      <c r="F10512" s="265"/>
      <c r="G10512" s="265"/>
    </row>
    <row r="10513" spans="1:7" s="226" customFormat="1">
      <c r="A10513" s="240"/>
      <c r="B10513" s="265"/>
      <c r="C10513" s="240"/>
      <c r="D10513" s="240"/>
      <c r="E10513" s="241"/>
      <c r="F10513" s="265"/>
      <c r="G10513" s="265"/>
    </row>
    <row r="10514" spans="1:7" s="226" customFormat="1">
      <c r="A10514" s="240"/>
      <c r="B10514" s="265"/>
      <c r="C10514" s="240"/>
      <c r="D10514" s="240"/>
      <c r="E10514" s="241"/>
      <c r="F10514" s="265"/>
      <c r="G10514" s="265"/>
    </row>
    <row r="10515" spans="1:7" s="226" customFormat="1">
      <c r="A10515" s="240"/>
      <c r="B10515" s="265"/>
      <c r="C10515" s="240"/>
      <c r="D10515" s="240"/>
      <c r="E10515" s="241"/>
      <c r="F10515" s="265"/>
      <c r="G10515" s="265"/>
    </row>
    <row r="10516" spans="1:7" s="226" customFormat="1">
      <c r="A10516" s="240"/>
      <c r="B10516" s="265"/>
      <c r="C10516" s="240"/>
      <c r="D10516" s="240"/>
      <c r="E10516" s="241"/>
      <c r="F10516" s="265"/>
      <c r="G10516" s="265"/>
    </row>
    <row r="10517" spans="1:7" s="226" customFormat="1">
      <c r="A10517" s="240"/>
      <c r="B10517" s="265"/>
      <c r="C10517" s="240"/>
      <c r="D10517" s="240"/>
      <c r="E10517" s="241"/>
      <c r="F10517" s="265"/>
      <c r="G10517" s="265"/>
    </row>
    <row r="10518" spans="1:7" s="226" customFormat="1">
      <c r="A10518" s="240"/>
      <c r="B10518" s="265"/>
      <c r="C10518" s="240"/>
      <c r="D10518" s="240"/>
      <c r="E10518" s="241"/>
      <c r="F10518" s="265"/>
      <c r="G10518" s="265"/>
    </row>
    <row r="10519" spans="1:7" s="226" customFormat="1">
      <c r="A10519" s="240"/>
      <c r="B10519" s="265"/>
      <c r="C10519" s="240"/>
      <c r="D10519" s="240"/>
      <c r="E10519" s="241"/>
      <c r="F10519" s="265"/>
      <c r="G10519" s="265"/>
    </row>
    <row r="10520" spans="1:7" s="226" customFormat="1">
      <c r="A10520" s="240"/>
      <c r="B10520" s="265"/>
      <c r="C10520" s="240"/>
      <c r="D10520" s="240"/>
      <c r="E10520" s="241"/>
      <c r="F10520" s="265"/>
      <c r="G10520" s="265"/>
    </row>
    <row r="10521" spans="1:7" s="226" customFormat="1">
      <c r="A10521" s="240"/>
      <c r="B10521" s="265"/>
      <c r="C10521" s="240"/>
      <c r="D10521" s="240"/>
      <c r="E10521" s="241"/>
      <c r="F10521" s="265"/>
      <c r="G10521" s="265"/>
    </row>
    <row r="10522" spans="1:7" s="226" customFormat="1">
      <c r="A10522" s="240"/>
      <c r="B10522" s="265"/>
      <c r="C10522" s="240"/>
      <c r="D10522" s="240"/>
      <c r="E10522" s="241"/>
      <c r="F10522" s="265"/>
      <c r="G10522" s="265"/>
    </row>
    <row r="10523" spans="1:7" s="226" customFormat="1">
      <c r="A10523" s="240"/>
      <c r="B10523" s="265"/>
      <c r="C10523" s="240"/>
      <c r="D10523" s="240"/>
      <c r="E10523" s="241"/>
      <c r="F10523" s="265"/>
      <c r="G10523" s="265"/>
    </row>
    <row r="10524" spans="1:7" s="226" customFormat="1">
      <c r="A10524" s="240"/>
      <c r="B10524" s="265"/>
      <c r="C10524" s="240"/>
      <c r="D10524" s="240"/>
      <c r="E10524" s="241"/>
      <c r="F10524" s="265"/>
      <c r="G10524" s="265"/>
    </row>
    <row r="10525" spans="1:7" s="226" customFormat="1">
      <c r="A10525" s="240"/>
      <c r="B10525" s="265"/>
      <c r="C10525" s="240"/>
      <c r="D10525" s="240"/>
      <c r="E10525" s="241"/>
      <c r="F10525" s="265"/>
      <c r="G10525" s="265"/>
    </row>
    <row r="10526" spans="1:7" s="226" customFormat="1">
      <c r="A10526" s="240"/>
      <c r="B10526" s="265"/>
      <c r="C10526" s="240"/>
      <c r="D10526" s="240"/>
      <c r="E10526" s="241"/>
      <c r="F10526" s="265"/>
      <c r="G10526" s="265"/>
    </row>
    <row r="10527" spans="1:7" s="226" customFormat="1">
      <c r="A10527" s="240"/>
      <c r="B10527" s="265"/>
      <c r="C10527" s="240"/>
      <c r="D10527" s="240"/>
      <c r="E10527" s="241"/>
      <c r="F10527" s="265"/>
      <c r="G10527" s="265"/>
    </row>
    <row r="10528" spans="1:7" s="226" customFormat="1">
      <c r="A10528" s="240"/>
      <c r="B10528" s="265"/>
      <c r="C10528" s="240"/>
      <c r="D10528" s="240"/>
      <c r="E10528" s="241"/>
      <c r="F10528" s="265"/>
      <c r="G10528" s="265"/>
    </row>
    <row r="10529" spans="1:7" s="226" customFormat="1">
      <c r="A10529" s="240"/>
      <c r="B10529" s="265"/>
      <c r="C10529" s="240"/>
      <c r="D10529" s="240"/>
      <c r="E10529" s="241"/>
      <c r="F10529" s="265"/>
      <c r="G10529" s="265"/>
    </row>
    <row r="10530" spans="1:7" s="226" customFormat="1">
      <c r="A10530" s="240"/>
      <c r="B10530" s="265"/>
      <c r="C10530" s="240"/>
      <c r="D10530" s="240"/>
      <c r="E10530" s="241"/>
      <c r="F10530" s="265"/>
      <c r="G10530" s="265"/>
    </row>
    <row r="10531" spans="1:7" s="226" customFormat="1">
      <c r="A10531" s="240"/>
      <c r="B10531" s="265"/>
      <c r="C10531" s="240"/>
      <c r="D10531" s="240"/>
      <c r="E10531" s="241"/>
      <c r="F10531" s="265"/>
      <c r="G10531" s="265"/>
    </row>
    <row r="10532" spans="1:7" s="226" customFormat="1">
      <c r="A10532" s="240"/>
      <c r="B10532" s="265"/>
      <c r="C10532" s="240"/>
      <c r="D10532" s="240"/>
      <c r="E10532" s="241"/>
      <c r="F10532" s="265"/>
      <c r="G10532" s="265"/>
    </row>
    <row r="10533" spans="1:7" s="226" customFormat="1">
      <c r="A10533" s="240"/>
      <c r="B10533" s="265"/>
      <c r="C10533" s="240"/>
      <c r="D10533" s="240"/>
      <c r="E10533" s="241"/>
      <c r="F10533" s="265"/>
      <c r="G10533" s="265"/>
    </row>
    <row r="10534" spans="1:7" s="226" customFormat="1">
      <c r="A10534" s="240"/>
      <c r="B10534" s="265"/>
      <c r="C10534" s="240"/>
      <c r="D10534" s="240"/>
      <c r="E10534" s="241"/>
      <c r="F10534" s="265"/>
      <c r="G10534" s="265"/>
    </row>
    <row r="10535" spans="1:7" s="226" customFormat="1">
      <c r="A10535" s="240"/>
      <c r="B10535" s="265"/>
      <c r="C10535" s="240"/>
      <c r="D10535" s="240"/>
      <c r="E10535" s="241"/>
      <c r="F10535" s="265"/>
      <c r="G10535" s="265"/>
    </row>
    <row r="10536" spans="1:7" s="226" customFormat="1">
      <c r="A10536" s="240"/>
      <c r="B10536" s="265"/>
      <c r="C10536" s="240"/>
      <c r="D10536" s="240"/>
      <c r="E10536" s="241"/>
      <c r="F10536" s="265"/>
      <c r="G10536" s="265"/>
    </row>
    <row r="10537" spans="1:7" s="226" customFormat="1">
      <c r="A10537" s="240"/>
      <c r="B10537" s="265"/>
      <c r="C10537" s="240"/>
      <c r="D10537" s="240"/>
      <c r="E10537" s="241"/>
      <c r="F10537" s="265"/>
      <c r="G10537" s="265"/>
    </row>
    <row r="10538" spans="1:7" s="226" customFormat="1">
      <c r="A10538" s="240"/>
      <c r="B10538" s="265"/>
      <c r="C10538" s="240"/>
      <c r="D10538" s="240"/>
      <c r="E10538" s="241"/>
      <c r="F10538" s="265"/>
      <c r="G10538" s="265"/>
    </row>
    <row r="10539" spans="1:7" s="226" customFormat="1">
      <c r="A10539" s="240"/>
      <c r="B10539" s="265"/>
      <c r="C10539" s="240"/>
      <c r="D10539" s="240"/>
      <c r="E10539" s="241"/>
      <c r="F10539" s="265"/>
      <c r="G10539" s="265"/>
    </row>
    <row r="10540" spans="1:7" s="226" customFormat="1">
      <c r="A10540" s="240"/>
      <c r="B10540" s="265"/>
      <c r="C10540" s="240"/>
      <c r="D10540" s="240"/>
      <c r="E10540" s="241"/>
      <c r="F10540" s="265"/>
      <c r="G10540" s="265"/>
    </row>
    <row r="10541" spans="1:7" s="226" customFormat="1">
      <c r="A10541" s="240"/>
      <c r="B10541" s="265"/>
      <c r="C10541" s="240"/>
      <c r="D10541" s="240"/>
      <c r="E10541" s="241"/>
      <c r="F10541" s="265"/>
      <c r="G10541" s="265"/>
    </row>
    <row r="10542" spans="1:7" s="226" customFormat="1">
      <c r="A10542" s="240"/>
      <c r="B10542" s="265"/>
      <c r="C10542" s="240"/>
      <c r="D10542" s="240"/>
      <c r="E10542" s="241"/>
      <c r="F10542" s="265"/>
      <c r="G10542" s="265"/>
    </row>
    <row r="10543" spans="1:7" s="226" customFormat="1">
      <c r="A10543" s="240"/>
      <c r="B10543" s="265"/>
      <c r="C10543" s="240"/>
      <c r="D10543" s="240"/>
      <c r="E10543" s="241"/>
      <c r="F10543" s="265"/>
      <c r="G10543" s="265"/>
    </row>
    <row r="10544" spans="1:7" s="226" customFormat="1">
      <c r="A10544" s="240"/>
      <c r="B10544" s="265"/>
      <c r="C10544" s="240"/>
      <c r="D10544" s="240"/>
      <c r="E10544" s="241"/>
      <c r="F10544" s="265"/>
      <c r="G10544" s="265"/>
    </row>
    <row r="10545" spans="1:7" s="226" customFormat="1">
      <c r="A10545" s="240"/>
      <c r="B10545" s="265"/>
      <c r="C10545" s="240"/>
      <c r="D10545" s="240"/>
      <c r="E10545" s="241"/>
      <c r="F10545" s="265"/>
      <c r="G10545" s="265"/>
    </row>
    <row r="10546" spans="1:7" s="226" customFormat="1">
      <c r="A10546" s="240"/>
      <c r="B10546" s="265"/>
      <c r="C10546" s="240"/>
      <c r="D10546" s="240"/>
      <c r="E10546" s="241"/>
      <c r="F10546" s="265"/>
      <c r="G10546" s="265"/>
    </row>
    <row r="10547" spans="1:7" s="226" customFormat="1">
      <c r="A10547" s="240"/>
      <c r="B10547" s="265"/>
      <c r="C10547" s="240"/>
      <c r="D10547" s="240"/>
      <c r="E10547" s="241"/>
      <c r="F10547" s="265"/>
      <c r="G10547" s="265"/>
    </row>
    <row r="10548" spans="1:7" s="226" customFormat="1">
      <c r="A10548" s="240"/>
      <c r="B10548" s="265"/>
      <c r="C10548" s="240"/>
      <c r="D10548" s="240"/>
      <c r="E10548" s="241"/>
      <c r="F10548" s="265"/>
      <c r="G10548" s="265"/>
    </row>
    <row r="10549" spans="1:7" s="226" customFormat="1">
      <c r="A10549" s="240"/>
      <c r="B10549" s="265"/>
      <c r="C10549" s="240"/>
      <c r="D10549" s="240"/>
      <c r="E10549" s="241"/>
      <c r="F10549" s="265"/>
      <c r="G10549" s="265"/>
    </row>
    <row r="10550" spans="1:7" s="226" customFormat="1">
      <c r="A10550" s="240"/>
      <c r="B10550" s="265"/>
      <c r="C10550" s="240"/>
      <c r="D10550" s="240"/>
      <c r="E10550" s="241"/>
      <c r="F10550" s="265"/>
      <c r="G10550" s="265"/>
    </row>
    <row r="10551" spans="1:7" s="226" customFormat="1">
      <c r="A10551" s="240"/>
      <c r="B10551" s="265"/>
      <c r="C10551" s="240"/>
      <c r="D10551" s="240"/>
      <c r="E10551" s="241"/>
      <c r="F10551" s="265"/>
      <c r="G10551" s="265"/>
    </row>
    <row r="10552" spans="1:7" s="226" customFormat="1">
      <c r="A10552" s="240"/>
      <c r="B10552" s="265"/>
      <c r="C10552" s="240"/>
      <c r="D10552" s="240"/>
      <c r="E10552" s="241"/>
      <c r="F10552" s="265"/>
      <c r="G10552" s="265"/>
    </row>
    <row r="10553" spans="1:7" s="226" customFormat="1">
      <c r="A10553" s="240"/>
      <c r="B10553" s="265"/>
      <c r="C10553" s="240"/>
      <c r="D10553" s="240"/>
      <c r="E10553" s="241"/>
      <c r="F10553" s="265"/>
      <c r="G10553" s="265"/>
    </row>
    <row r="10554" spans="1:7" s="226" customFormat="1">
      <c r="A10554" s="240"/>
      <c r="B10554" s="265"/>
      <c r="C10554" s="240"/>
      <c r="D10554" s="240"/>
      <c r="E10554" s="241"/>
      <c r="F10554" s="265"/>
      <c r="G10554" s="265"/>
    </row>
    <row r="10555" spans="1:7" s="226" customFormat="1">
      <c r="A10555" s="240"/>
      <c r="B10555" s="265"/>
      <c r="C10555" s="240"/>
      <c r="D10555" s="240"/>
      <c r="E10555" s="241"/>
      <c r="F10555" s="265"/>
      <c r="G10555" s="265"/>
    </row>
    <row r="10556" spans="1:7" s="226" customFormat="1">
      <c r="A10556" s="240"/>
      <c r="B10556" s="265"/>
      <c r="C10556" s="240"/>
      <c r="D10556" s="240"/>
      <c r="E10556" s="241"/>
      <c r="F10556" s="265"/>
      <c r="G10556" s="265"/>
    </row>
    <row r="10557" spans="1:7" s="226" customFormat="1">
      <c r="A10557" s="240"/>
      <c r="B10557" s="265"/>
      <c r="C10557" s="240"/>
      <c r="D10557" s="240"/>
      <c r="E10557" s="241"/>
      <c r="F10557" s="265"/>
      <c r="G10557" s="265"/>
    </row>
    <row r="10558" spans="1:7" s="226" customFormat="1">
      <c r="A10558" s="240"/>
      <c r="B10558" s="265"/>
      <c r="C10558" s="240"/>
      <c r="D10558" s="240"/>
      <c r="E10558" s="241"/>
      <c r="F10558" s="265"/>
      <c r="G10558" s="265"/>
    </row>
    <row r="10559" spans="1:7" s="226" customFormat="1">
      <c r="A10559" s="240"/>
      <c r="B10559" s="265"/>
      <c r="C10559" s="240"/>
      <c r="D10559" s="240"/>
      <c r="E10559" s="241"/>
      <c r="F10559" s="265"/>
      <c r="G10559" s="265"/>
    </row>
    <row r="10560" spans="1:7" s="226" customFormat="1">
      <c r="A10560" s="240"/>
      <c r="B10560" s="265"/>
      <c r="C10560" s="240"/>
      <c r="D10560" s="240"/>
      <c r="E10560" s="241"/>
      <c r="F10560" s="265"/>
      <c r="G10560" s="265"/>
    </row>
    <row r="10561" spans="1:7" s="226" customFormat="1">
      <c r="A10561" s="240"/>
      <c r="B10561" s="265"/>
      <c r="C10561" s="240"/>
      <c r="D10561" s="240"/>
      <c r="E10561" s="241"/>
      <c r="F10561" s="265"/>
      <c r="G10561" s="265"/>
    </row>
    <row r="10562" spans="1:7" s="226" customFormat="1">
      <c r="A10562" s="240"/>
      <c r="B10562" s="265"/>
      <c r="C10562" s="240"/>
      <c r="D10562" s="240"/>
      <c r="E10562" s="241"/>
      <c r="F10562" s="265"/>
      <c r="G10562" s="265"/>
    </row>
    <row r="10563" spans="1:7" s="226" customFormat="1">
      <c r="A10563" s="240"/>
      <c r="B10563" s="265"/>
      <c r="C10563" s="240"/>
      <c r="D10563" s="240"/>
      <c r="E10563" s="241"/>
      <c r="F10563" s="265"/>
      <c r="G10563" s="265"/>
    </row>
    <row r="10564" spans="1:7" s="226" customFormat="1">
      <c r="A10564" s="240"/>
      <c r="B10564" s="265"/>
      <c r="C10564" s="240"/>
      <c r="D10564" s="240"/>
      <c r="E10564" s="241"/>
      <c r="F10564" s="265"/>
      <c r="G10564" s="265"/>
    </row>
    <row r="10565" spans="1:7" s="226" customFormat="1">
      <c r="A10565" s="240"/>
      <c r="B10565" s="265"/>
      <c r="C10565" s="240"/>
      <c r="D10565" s="240"/>
      <c r="E10565" s="241"/>
      <c r="F10565" s="265"/>
      <c r="G10565" s="265"/>
    </row>
    <row r="10566" spans="1:7" s="226" customFormat="1">
      <c r="A10566" s="240"/>
      <c r="B10566" s="265"/>
      <c r="C10566" s="240"/>
      <c r="D10566" s="240"/>
      <c r="E10566" s="241"/>
      <c r="F10566" s="265"/>
      <c r="G10566" s="265"/>
    </row>
    <row r="10567" spans="1:7" s="226" customFormat="1">
      <c r="A10567" s="240"/>
      <c r="B10567" s="265"/>
      <c r="C10567" s="240"/>
      <c r="D10567" s="240"/>
      <c r="E10567" s="241"/>
      <c r="F10567" s="265"/>
      <c r="G10567" s="265"/>
    </row>
    <row r="10568" spans="1:7" s="226" customFormat="1">
      <c r="A10568" s="240"/>
      <c r="B10568" s="265"/>
      <c r="C10568" s="240"/>
      <c r="D10568" s="240"/>
      <c r="E10568" s="241"/>
      <c r="F10568" s="265"/>
      <c r="G10568" s="265"/>
    </row>
    <row r="10569" spans="1:7" s="226" customFormat="1">
      <c r="A10569" s="240"/>
      <c r="B10569" s="265"/>
      <c r="C10569" s="240"/>
      <c r="D10569" s="240"/>
      <c r="E10569" s="241"/>
      <c r="F10569" s="265"/>
      <c r="G10569" s="265"/>
    </row>
    <row r="10570" spans="1:7" s="226" customFormat="1">
      <c r="A10570" s="240"/>
      <c r="B10570" s="265"/>
      <c r="C10570" s="240"/>
      <c r="D10570" s="240"/>
      <c r="E10570" s="241"/>
      <c r="F10570" s="265"/>
      <c r="G10570" s="265"/>
    </row>
    <row r="10571" spans="1:7" s="226" customFormat="1">
      <c r="A10571" s="240"/>
      <c r="B10571" s="265"/>
      <c r="C10571" s="240"/>
      <c r="D10571" s="240"/>
      <c r="E10571" s="241"/>
      <c r="F10571" s="265"/>
      <c r="G10571" s="265"/>
    </row>
    <row r="10572" spans="1:7" s="226" customFormat="1">
      <c r="A10572" s="240"/>
      <c r="B10572" s="265"/>
      <c r="C10572" s="240"/>
      <c r="D10572" s="240"/>
      <c r="E10572" s="241"/>
      <c r="F10572" s="265"/>
      <c r="G10572" s="265"/>
    </row>
    <row r="10573" spans="1:7" s="226" customFormat="1">
      <c r="A10573" s="240"/>
      <c r="B10573" s="265"/>
      <c r="C10573" s="240"/>
      <c r="D10573" s="240"/>
      <c r="E10573" s="241"/>
      <c r="F10573" s="265"/>
      <c r="G10573" s="265"/>
    </row>
    <row r="10574" spans="1:7" s="226" customFormat="1">
      <c r="A10574" s="240"/>
      <c r="B10574" s="265"/>
      <c r="C10574" s="240"/>
      <c r="D10574" s="240"/>
      <c r="E10574" s="241"/>
      <c r="F10574" s="265"/>
      <c r="G10574" s="265"/>
    </row>
    <row r="10575" spans="1:7" s="226" customFormat="1">
      <c r="A10575" s="240"/>
      <c r="B10575" s="265"/>
      <c r="C10575" s="240"/>
      <c r="D10575" s="240"/>
      <c r="E10575" s="241"/>
      <c r="F10575" s="265"/>
      <c r="G10575" s="265"/>
    </row>
    <row r="10576" spans="1:7" s="226" customFormat="1">
      <c r="A10576" s="240"/>
      <c r="B10576" s="265"/>
      <c r="C10576" s="240"/>
      <c r="D10576" s="240"/>
      <c r="E10576" s="241"/>
      <c r="F10576" s="265"/>
      <c r="G10576" s="265"/>
    </row>
    <row r="10577" spans="1:7" s="226" customFormat="1">
      <c r="A10577" s="240"/>
      <c r="B10577" s="265"/>
      <c r="C10577" s="240"/>
      <c r="D10577" s="240"/>
      <c r="E10577" s="241"/>
      <c r="F10577" s="265"/>
      <c r="G10577" s="265"/>
    </row>
    <row r="10578" spans="1:7" s="226" customFormat="1">
      <c r="A10578" s="240"/>
      <c r="B10578" s="265"/>
      <c r="C10578" s="240"/>
      <c r="D10578" s="240"/>
      <c r="E10578" s="241"/>
      <c r="F10578" s="265"/>
      <c r="G10578" s="265"/>
    </row>
    <row r="10579" spans="1:7" s="226" customFormat="1">
      <c r="A10579" s="240"/>
      <c r="B10579" s="265"/>
      <c r="C10579" s="240"/>
      <c r="D10579" s="240"/>
      <c r="E10579" s="241"/>
      <c r="F10579" s="265"/>
      <c r="G10579" s="265"/>
    </row>
    <row r="10580" spans="1:7" s="226" customFormat="1">
      <c r="A10580" s="240"/>
      <c r="B10580" s="265"/>
      <c r="C10580" s="240"/>
      <c r="D10580" s="240"/>
      <c r="E10580" s="241"/>
      <c r="F10580" s="265"/>
      <c r="G10580" s="265"/>
    </row>
    <row r="10581" spans="1:7" s="226" customFormat="1">
      <c r="A10581" s="240"/>
      <c r="B10581" s="265"/>
      <c r="C10581" s="240"/>
      <c r="D10581" s="240"/>
      <c r="E10581" s="241"/>
      <c r="F10581" s="265"/>
      <c r="G10581" s="265"/>
    </row>
    <row r="10582" spans="1:7" s="226" customFormat="1">
      <c r="A10582" s="240"/>
      <c r="B10582" s="265"/>
      <c r="C10582" s="240"/>
      <c r="D10582" s="240"/>
      <c r="E10582" s="241"/>
      <c r="F10582" s="265"/>
      <c r="G10582" s="265"/>
    </row>
    <row r="10583" spans="1:7" s="226" customFormat="1">
      <c r="A10583" s="240"/>
      <c r="B10583" s="265"/>
      <c r="C10583" s="240"/>
      <c r="D10583" s="240"/>
      <c r="E10583" s="241"/>
      <c r="F10583" s="265"/>
      <c r="G10583" s="265"/>
    </row>
    <row r="10584" spans="1:7" s="226" customFormat="1">
      <c r="A10584" s="240"/>
      <c r="B10584" s="265"/>
      <c r="C10584" s="240"/>
      <c r="D10584" s="240"/>
      <c r="E10584" s="241"/>
      <c r="F10584" s="265"/>
      <c r="G10584" s="265"/>
    </row>
    <row r="10585" spans="1:7" s="226" customFormat="1">
      <c r="A10585" s="240"/>
      <c r="B10585" s="265"/>
      <c r="C10585" s="240"/>
      <c r="D10585" s="240"/>
      <c r="E10585" s="241"/>
      <c r="F10585" s="265"/>
      <c r="G10585" s="265"/>
    </row>
    <row r="10586" spans="1:7" s="226" customFormat="1">
      <c r="A10586" s="240"/>
      <c r="B10586" s="265"/>
      <c r="C10586" s="240"/>
      <c r="D10586" s="240"/>
      <c r="E10586" s="241"/>
      <c r="F10586" s="265"/>
      <c r="G10586" s="265"/>
    </row>
    <row r="10587" spans="1:7" s="226" customFormat="1">
      <c r="A10587" s="240"/>
      <c r="B10587" s="265"/>
      <c r="C10587" s="240"/>
      <c r="D10587" s="240"/>
      <c r="E10587" s="241"/>
      <c r="F10587" s="265"/>
      <c r="G10587" s="265"/>
    </row>
    <row r="10588" spans="1:7" s="226" customFormat="1">
      <c r="A10588" s="240"/>
      <c r="B10588" s="265"/>
      <c r="C10588" s="240"/>
      <c r="D10588" s="240"/>
      <c r="E10588" s="241"/>
      <c r="F10588" s="265"/>
      <c r="G10588" s="265"/>
    </row>
    <row r="10589" spans="1:7" s="226" customFormat="1">
      <c r="A10589" s="240"/>
      <c r="B10589" s="265"/>
      <c r="C10589" s="240"/>
      <c r="D10589" s="240"/>
      <c r="E10589" s="241"/>
      <c r="F10589" s="265"/>
      <c r="G10589" s="265"/>
    </row>
    <row r="10590" spans="1:7" s="226" customFormat="1">
      <c r="A10590" s="240"/>
      <c r="B10590" s="265"/>
      <c r="C10590" s="240"/>
      <c r="D10590" s="240"/>
      <c r="E10590" s="241"/>
      <c r="F10590" s="265"/>
      <c r="G10590" s="265"/>
    </row>
    <row r="10591" spans="1:7" s="226" customFormat="1">
      <c r="A10591" s="240"/>
      <c r="B10591" s="265"/>
      <c r="C10591" s="240"/>
      <c r="D10591" s="240"/>
      <c r="E10591" s="241"/>
      <c r="F10591" s="265"/>
      <c r="G10591" s="265"/>
    </row>
    <row r="10592" spans="1:7" s="226" customFormat="1">
      <c r="A10592" s="240"/>
      <c r="B10592" s="265"/>
      <c r="C10592" s="240"/>
      <c r="D10592" s="240"/>
      <c r="E10592" s="241"/>
      <c r="F10592" s="265"/>
      <c r="G10592" s="265"/>
    </row>
    <row r="10593" spans="1:7" s="226" customFormat="1">
      <c r="A10593" s="240"/>
      <c r="B10593" s="265"/>
      <c r="C10593" s="240"/>
      <c r="D10593" s="240"/>
      <c r="E10593" s="241"/>
      <c r="F10593" s="265"/>
      <c r="G10593" s="265"/>
    </row>
    <row r="10594" spans="1:7" s="226" customFormat="1">
      <c r="A10594" s="240"/>
      <c r="B10594" s="265"/>
      <c r="C10594" s="240"/>
      <c r="D10594" s="240"/>
      <c r="E10594" s="241"/>
      <c r="F10594" s="265"/>
      <c r="G10594" s="265"/>
    </row>
    <row r="10595" spans="1:7" s="226" customFormat="1">
      <c r="A10595" s="240"/>
      <c r="B10595" s="265"/>
      <c r="C10595" s="240"/>
      <c r="D10595" s="240"/>
      <c r="E10595" s="241"/>
      <c r="F10595" s="265"/>
      <c r="G10595" s="265"/>
    </row>
    <row r="10596" spans="1:7" s="226" customFormat="1">
      <c r="A10596" s="240"/>
      <c r="B10596" s="265"/>
      <c r="C10596" s="240"/>
      <c r="D10596" s="240"/>
      <c r="E10596" s="241"/>
      <c r="F10596" s="265"/>
      <c r="G10596" s="265"/>
    </row>
    <row r="10597" spans="1:7" s="226" customFormat="1">
      <c r="A10597" s="240"/>
      <c r="B10597" s="265"/>
      <c r="C10597" s="240"/>
      <c r="D10597" s="240"/>
      <c r="E10597" s="241"/>
      <c r="F10597" s="265"/>
      <c r="G10597" s="265"/>
    </row>
    <row r="10598" spans="1:7" s="226" customFormat="1">
      <c r="A10598" s="240"/>
      <c r="B10598" s="265"/>
      <c r="C10598" s="240"/>
      <c r="D10598" s="240"/>
      <c r="E10598" s="241"/>
      <c r="F10598" s="265"/>
      <c r="G10598" s="265"/>
    </row>
    <row r="10599" spans="1:7" s="226" customFormat="1">
      <c r="A10599" s="240"/>
      <c r="B10599" s="265"/>
      <c r="C10599" s="240"/>
      <c r="D10599" s="240"/>
      <c r="E10599" s="241"/>
      <c r="F10599" s="265"/>
      <c r="G10599" s="265"/>
    </row>
    <row r="10600" spans="1:7" s="226" customFormat="1">
      <c r="A10600" s="240"/>
      <c r="B10600" s="265"/>
      <c r="C10600" s="240"/>
      <c r="D10600" s="240"/>
      <c r="E10600" s="241"/>
      <c r="F10600" s="265"/>
      <c r="G10600" s="265"/>
    </row>
    <row r="10601" spans="1:7" s="226" customFormat="1">
      <c r="A10601" s="240"/>
      <c r="B10601" s="265"/>
      <c r="C10601" s="240"/>
      <c r="D10601" s="240"/>
      <c r="E10601" s="241"/>
      <c r="F10601" s="265"/>
      <c r="G10601" s="265"/>
    </row>
    <row r="10602" spans="1:7" s="226" customFormat="1">
      <c r="A10602" s="240"/>
      <c r="B10602" s="265"/>
      <c r="C10602" s="240"/>
      <c r="D10602" s="240"/>
      <c r="E10602" s="241"/>
      <c r="F10602" s="265"/>
      <c r="G10602" s="265"/>
    </row>
    <row r="10603" spans="1:7" s="226" customFormat="1">
      <c r="A10603" s="240"/>
      <c r="B10603" s="265"/>
      <c r="C10603" s="240"/>
      <c r="D10603" s="240"/>
      <c r="E10603" s="241"/>
      <c r="F10603" s="265"/>
      <c r="G10603" s="265"/>
    </row>
    <row r="10604" spans="1:7" s="226" customFormat="1">
      <c r="A10604" s="240"/>
      <c r="B10604" s="265"/>
      <c r="C10604" s="240"/>
      <c r="D10604" s="240"/>
      <c r="E10604" s="241"/>
      <c r="F10604" s="265"/>
      <c r="G10604" s="265"/>
    </row>
    <row r="10605" spans="1:7" s="226" customFormat="1">
      <c r="A10605" s="240"/>
      <c r="B10605" s="265"/>
      <c r="C10605" s="240"/>
      <c r="D10605" s="240"/>
      <c r="E10605" s="241"/>
      <c r="F10605" s="265"/>
      <c r="G10605" s="265"/>
    </row>
    <row r="10606" spans="1:7" s="226" customFormat="1">
      <c r="A10606" s="240"/>
      <c r="B10606" s="265"/>
      <c r="C10606" s="240"/>
      <c r="D10606" s="240"/>
      <c r="E10606" s="241"/>
      <c r="F10606" s="265"/>
      <c r="G10606" s="265"/>
    </row>
    <row r="10607" spans="1:7" s="226" customFormat="1">
      <c r="A10607" s="240"/>
      <c r="B10607" s="265"/>
      <c r="C10607" s="240"/>
      <c r="D10607" s="240"/>
      <c r="E10607" s="241"/>
      <c r="F10607" s="265"/>
      <c r="G10607" s="265"/>
    </row>
    <row r="10608" spans="1:7" s="226" customFormat="1">
      <c r="A10608" s="240"/>
      <c r="B10608" s="265"/>
      <c r="C10608" s="240"/>
      <c r="D10608" s="240"/>
      <c r="E10608" s="241"/>
      <c r="F10608" s="265"/>
      <c r="G10608" s="265"/>
    </row>
    <row r="10609" spans="1:7" s="226" customFormat="1">
      <c r="A10609" s="240"/>
      <c r="B10609" s="265"/>
      <c r="C10609" s="240"/>
      <c r="D10609" s="240"/>
      <c r="E10609" s="241"/>
      <c r="F10609" s="265"/>
      <c r="G10609" s="265"/>
    </row>
    <row r="10610" spans="1:7" s="226" customFormat="1">
      <c r="A10610" s="240"/>
      <c r="B10610" s="265"/>
      <c r="C10610" s="240"/>
      <c r="D10610" s="240"/>
      <c r="E10610" s="241"/>
      <c r="F10610" s="265"/>
      <c r="G10610" s="265"/>
    </row>
    <row r="10611" spans="1:7" s="226" customFormat="1">
      <c r="A10611" s="240"/>
      <c r="B10611" s="265"/>
      <c r="C10611" s="240"/>
      <c r="D10611" s="240"/>
      <c r="E10611" s="241"/>
      <c r="F10611" s="265"/>
      <c r="G10611" s="265"/>
    </row>
    <row r="10612" spans="1:7" s="226" customFormat="1">
      <c r="A10612" s="240"/>
      <c r="B10612" s="265"/>
      <c r="C10612" s="240"/>
      <c r="D10612" s="240"/>
      <c r="E10612" s="241"/>
      <c r="F10612" s="265"/>
      <c r="G10612" s="265"/>
    </row>
    <row r="10613" spans="1:7" s="226" customFormat="1">
      <c r="A10613" s="240"/>
      <c r="B10613" s="265"/>
      <c r="C10613" s="240"/>
      <c r="D10613" s="240"/>
      <c r="E10613" s="241"/>
      <c r="F10613" s="265"/>
      <c r="G10613" s="265"/>
    </row>
    <row r="10614" spans="1:7" s="226" customFormat="1">
      <c r="A10614" s="240"/>
      <c r="B10614" s="265"/>
      <c r="C10614" s="240"/>
      <c r="D10614" s="240"/>
      <c r="E10614" s="241"/>
      <c r="F10614" s="265"/>
      <c r="G10614" s="265"/>
    </row>
    <row r="10615" spans="1:7" s="226" customFormat="1">
      <c r="A10615" s="240"/>
      <c r="B10615" s="265"/>
      <c r="C10615" s="240"/>
      <c r="D10615" s="240"/>
      <c r="E10615" s="241"/>
      <c r="F10615" s="265"/>
      <c r="G10615" s="265"/>
    </row>
    <row r="10616" spans="1:7" s="226" customFormat="1">
      <c r="A10616" s="240"/>
      <c r="B10616" s="265"/>
      <c r="C10616" s="240"/>
      <c r="D10616" s="240"/>
      <c r="E10616" s="241"/>
      <c r="F10616" s="265"/>
      <c r="G10616" s="265"/>
    </row>
    <row r="10617" spans="1:7" s="226" customFormat="1">
      <c r="A10617" s="240"/>
      <c r="B10617" s="265"/>
      <c r="C10617" s="240"/>
      <c r="D10617" s="240"/>
      <c r="E10617" s="241"/>
      <c r="F10617" s="265"/>
      <c r="G10617" s="265"/>
    </row>
    <row r="10618" spans="1:7" s="226" customFormat="1">
      <c r="A10618" s="240"/>
      <c r="B10618" s="265"/>
      <c r="C10618" s="240"/>
      <c r="D10618" s="240"/>
      <c r="E10618" s="241"/>
      <c r="F10618" s="265"/>
      <c r="G10618" s="265"/>
    </row>
    <row r="10619" spans="1:7" s="226" customFormat="1">
      <c r="A10619" s="240"/>
      <c r="B10619" s="265"/>
      <c r="C10619" s="240"/>
      <c r="D10619" s="240"/>
      <c r="E10619" s="241"/>
      <c r="F10619" s="265"/>
      <c r="G10619" s="265"/>
    </row>
    <row r="10620" spans="1:7" s="226" customFormat="1">
      <c r="A10620" s="240"/>
      <c r="B10620" s="265"/>
      <c r="C10620" s="240"/>
      <c r="D10620" s="240"/>
      <c r="E10620" s="241"/>
      <c r="F10620" s="265"/>
      <c r="G10620" s="265"/>
    </row>
    <row r="10621" spans="1:7" s="226" customFormat="1">
      <c r="A10621" s="240"/>
      <c r="B10621" s="265"/>
      <c r="C10621" s="240"/>
      <c r="D10621" s="240"/>
      <c r="E10621" s="241"/>
      <c r="F10621" s="265"/>
      <c r="G10621" s="265"/>
    </row>
    <row r="10622" spans="1:7" s="226" customFormat="1">
      <c r="A10622" s="240"/>
      <c r="B10622" s="265"/>
      <c r="C10622" s="240"/>
      <c r="D10622" s="240"/>
      <c r="E10622" s="241"/>
      <c r="F10622" s="265"/>
      <c r="G10622" s="265"/>
    </row>
    <row r="10623" spans="1:7" s="226" customFormat="1">
      <c r="A10623" s="240"/>
      <c r="B10623" s="265"/>
      <c r="C10623" s="240"/>
      <c r="D10623" s="240"/>
      <c r="E10623" s="241"/>
      <c r="F10623" s="265"/>
      <c r="G10623" s="265"/>
    </row>
    <row r="10624" spans="1:7" s="226" customFormat="1">
      <c r="A10624" s="240"/>
      <c r="B10624" s="265"/>
      <c r="C10624" s="240"/>
      <c r="D10624" s="240"/>
      <c r="E10624" s="241"/>
      <c r="F10624" s="265"/>
      <c r="G10624" s="265"/>
    </row>
    <row r="10625" spans="1:7" s="226" customFormat="1">
      <c r="A10625" s="240"/>
      <c r="B10625" s="265"/>
      <c r="C10625" s="240"/>
      <c r="D10625" s="240"/>
      <c r="E10625" s="241"/>
      <c r="F10625" s="265"/>
      <c r="G10625" s="265"/>
    </row>
    <row r="10626" spans="1:7" s="226" customFormat="1">
      <c r="A10626" s="240"/>
      <c r="B10626" s="265"/>
      <c r="C10626" s="240"/>
      <c r="D10626" s="240"/>
      <c r="E10626" s="241"/>
      <c r="F10626" s="265"/>
      <c r="G10626" s="265"/>
    </row>
    <row r="10627" spans="1:7" s="226" customFormat="1">
      <c r="A10627" s="240"/>
      <c r="B10627" s="265"/>
      <c r="C10627" s="240"/>
      <c r="D10627" s="240"/>
      <c r="E10627" s="241"/>
      <c r="F10627" s="265"/>
      <c r="G10627" s="265"/>
    </row>
    <row r="10628" spans="1:7" s="226" customFormat="1">
      <c r="A10628" s="240"/>
      <c r="B10628" s="265"/>
      <c r="C10628" s="240"/>
      <c r="D10628" s="240"/>
      <c r="E10628" s="241"/>
      <c r="F10628" s="265"/>
      <c r="G10628" s="265"/>
    </row>
    <row r="10629" spans="1:7" s="226" customFormat="1">
      <c r="A10629" s="240"/>
      <c r="B10629" s="265"/>
      <c r="C10629" s="240"/>
      <c r="D10629" s="240"/>
      <c r="E10629" s="241"/>
      <c r="F10629" s="265"/>
      <c r="G10629" s="265"/>
    </row>
    <row r="10630" spans="1:7" s="226" customFormat="1">
      <c r="A10630" s="240"/>
      <c r="B10630" s="265"/>
      <c r="C10630" s="240"/>
      <c r="D10630" s="240"/>
      <c r="E10630" s="241"/>
      <c r="F10630" s="265"/>
      <c r="G10630" s="265"/>
    </row>
    <row r="10631" spans="1:7" s="226" customFormat="1">
      <c r="A10631" s="240"/>
      <c r="B10631" s="265"/>
      <c r="C10631" s="240"/>
      <c r="D10631" s="240"/>
      <c r="E10631" s="241"/>
      <c r="F10631" s="265"/>
      <c r="G10631" s="265"/>
    </row>
    <row r="10632" spans="1:7" s="226" customFormat="1">
      <c r="A10632" s="240"/>
      <c r="B10632" s="265"/>
      <c r="C10632" s="240"/>
      <c r="D10632" s="240"/>
      <c r="E10632" s="241"/>
      <c r="F10632" s="265"/>
      <c r="G10632" s="265"/>
    </row>
    <row r="10633" spans="1:7" s="226" customFormat="1">
      <c r="A10633" s="240"/>
      <c r="B10633" s="265"/>
      <c r="C10633" s="240"/>
      <c r="D10633" s="240"/>
      <c r="E10633" s="241"/>
      <c r="F10633" s="265"/>
      <c r="G10633" s="265"/>
    </row>
    <row r="10634" spans="1:7" s="226" customFormat="1">
      <c r="A10634" s="240"/>
      <c r="B10634" s="265"/>
      <c r="C10634" s="240"/>
      <c r="D10634" s="240"/>
      <c r="E10634" s="241"/>
      <c r="F10634" s="265"/>
      <c r="G10634" s="265"/>
    </row>
    <row r="10635" spans="1:7" s="226" customFormat="1">
      <c r="A10635" s="240"/>
      <c r="B10635" s="265"/>
      <c r="C10635" s="240"/>
      <c r="D10635" s="240"/>
      <c r="E10635" s="241"/>
      <c r="F10635" s="265"/>
      <c r="G10635" s="265"/>
    </row>
    <row r="10636" spans="1:7" s="226" customFormat="1">
      <c r="A10636" s="240"/>
      <c r="B10636" s="265"/>
      <c r="C10636" s="240"/>
      <c r="D10636" s="240"/>
      <c r="E10636" s="241"/>
      <c r="F10636" s="265"/>
      <c r="G10636" s="265"/>
    </row>
    <row r="10637" spans="1:7" s="226" customFormat="1">
      <c r="A10637" s="240"/>
      <c r="B10637" s="265"/>
      <c r="C10637" s="240"/>
      <c r="D10637" s="240"/>
      <c r="E10637" s="241"/>
      <c r="F10637" s="265"/>
      <c r="G10637" s="265"/>
    </row>
    <row r="10638" spans="1:7" s="226" customFormat="1">
      <c r="A10638" s="240"/>
      <c r="B10638" s="265"/>
      <c r="C10638" s="240"/>
      <c r="D10638" s="240"/>
      <c r="E10638" s="241"/>
      <c r="F10638" s="265"/>
      <c r="G10638" s="265"/>
    </row>
    <row r="10639" spans="1:7" s="226" customFormat="1">
      <c r="A10639" s="240"/>
      <c r="B10639" s="265"/>
      <c r="C10639" s="240"/>
      <c r="D10639" s="240"/>
      <c r="E10639" s="241"/>
      <c r="F10639" s="265"/>
      <c r="G10639" s="265"/>
    </row>
    <row r="10640" spans="1:7" s="226" customFormat="1">
      <c r="A10640" s="240"/>
      <c r="B10640" s="265"/>
      <c r="C10640" s="240"/>
      <c r="D10640" s="240"/>
      <c r="E10640" s="241"/>
      <c r="F10640" s="265"/>
      <c r="G10640" s="265"/>
    </row>
    <row r="10641" spans="1:7" s="226" customFormat="1">
      <c r="A10641" s="240"/>
      <c r="B10641" s="265"/>
      <c r="C10641" s="240"/>
      <c r="D10641" s="240"/>
      <c r="E10641" s="241"/>
      <c r="F10641" s="265"/>
      <c r="G10641" s="265"/>
    </row>
    <row r="10642" spans="1:7" s="226" customFormat="1">
      <c r="A10642" s="240"/>
      <c r="B10642" s="265"/>
      <c r="C10642" s="240"/>
      <c r="D10642" s="240"/>
      <c r="E10642" s="241"/>
      <c r="F10642" s="265"/>
      <c r="G10642" s="265"/>
    </row>
    <row r="10643" spans="1:7" s="226" customFormat="1">
      <c r="A10643" s="240"/>
      <c r="B10643" s="265"/>
      <c r="C10643" s="240"/>
      <c r="D10643" s="240"/>
      <c r="E10643" s="241"/>
      <c r="F10643" s="265"/>
      <c r="G10643" s="265"/>
    </row>
    <row r="10644" spans="1:7" s="226" customFormat="1">
      <c r="A10644" s="240"/>
      <c r="B10644" s="265"/>
      <c r="C10644" s="240"/>
      <c r="D10644" s="240"/>
      <c r="E10644" s="241"/>
      <c r="F10644" s="265"/>
      <c r="G10644" s="265"/>
    </row>
    <row r="10645" spans="1:7" s="226" customFormat="1">
      <c r="A10645" s="240"/>
      <c r="B10645" s="265"/>
      <c r="C10645" s="240"/>
      <c r="D10645" s="240"/>
      <c r="E10645" s="241"/>
      <c r="F10645" s="265"/>
      <c r="G10645" s="265"/>
    </row>
    <row r="10646" spans="1:7" s="226" customFormat="1">
      <c r="A10646" s="240"/>
      <c r="B10646" s="265"/>
      <c r="C10646" s="240"/>
      <c r="D10646" s="240"/>
      <c r="E10646" s="241"/>
      <c r="F10646" s="265"/>
      <c r="G10646" s="265"/>
    </row>
    <row r="10647" spans="1:7" s="226" customFormat="1">
      <c r="A10647" s="240"/>
      <c r="B10647" s="265"/>
      <c r="C10647" s="240"/>
      <c r="D10647" s="240"/>
      <c r="E10647" s="241"/>
      <c r="F10647" s="265"/>
      <c r="G10647" s="265"/>
    </row>
    <row r="10648" spans="1:7" s="226" customFormat="1">
      <c r="A10648" s="240"/>
      <c r="B10648" s="265"/>
      <c r="C10648" s="240"/>
      <c r="D10648" s="240"/>
      <c r="E10648" s="241"/>
      <c r="F10648" s="265"/>
      <c r="G10648" s="265"/>
    </row>
    <row r="10649" spans="1:7" s="226" customFormat="1">
      <c r="A10649" s="240"/>
      <c r="B10649" s="265"/>
      <c r="C10649" s="240"/>
      <c r="D10649" s="240"/>
      <c r="E10649" s="241"/>
      <c r="F10649" s="265"/>
      <c r="G10649" s="265"/>
    </row>
    <row r="10650" spans="1:7" s="226" customFormat="1">
      <c r="A10650" s="240"/>
      <c r="B10650" s="265"/>
      <c r="C10650" s="240"/>
      <c r="D10650" s="240"/>
      <c r="E10650" s="241"/>
      <c r="F10650" s="265"/>
      <c r="G10650" s="265"/>
    </row>
    <row r="10651" spans="1:7" s="226" customFormat="1">
      <c r="A10651" s="240"/>
      <c r="B10651" s="265"/>
      <c r="C10651" s="240"/>
      <c r="D10651" s="240"/>
      <c r="E10651" s="241"/>
      <c r="F10651" s="265"/>
      <c r="G10651" s="265"/>
    </row>
    <row r="10652" spans="1:7" s="226" customFormat="1">
      <c r="A10652" s="240"/>
      <c r="B10652" s="265"/>
      <c r="C10652" s="240"/>
      <c r="D10652" s="240"/>
      <c r="E10652" s="241"/>
      <c r="F10652" s="265"/>
      <c r="G10652" s="265"/>
    </row>
    <row r="10653" spans="1:7" s="226" customFormat="1">
      <c r="A10653" s="240"/>
      <c r="B10653" s="265"/>
      <c r="C10653" s="240"/>
      <c r="D10653" s="240"/>
      <c r="E10653" s="241"/>
      <c r="F10653" s="265"/>
      <c r="G10653" s="265"/>
    </row>
    <row r="10654" spans="1:7" s="226" customFormat="1">
      <c r="A10654" s="240"/>
      <c r="B10654" s="265"/>
      <c r="C10654" s="240"/>
      <c r="D10654" s="240"/>
      <c r="E10654" s="241"/>
      <c r="F10654" s="265"/>
      <c r="G10654" s="265"/>
    </row>
    <row r="10655" spans="1:7" s="226" customFormat="1">
      <c r="A10655" s="240"/>
      <c r="B10655" s="265"/>
      <c r="C10655" s="240"/>
      <c r="D10655" s="240"/>
      <c r="E10655" s="241"/>
      <c r="F10655" s="265"/>
      <c r="G10655" s="265"/>
    </row>
    <row r="10656" spans="1:7" s="226" customFormat="1">
      <c r="A10656" s="240"/>
      <c r="B10656" s="265"/>
      <c r="C10656" s="240"/>
      <c r="D10656" s="240"/>
      <c r="E10656" s="241"/>
      <c r="F10656" s="265"/>
      <c r="G10656" s="265"/>
    </row>
    <row r="10657" spans="1:7" s="226" customFormat="1">
      <c r="A10657" s="240"/>
      <c r="B10657" s="265"/>
      <c r="C10657" s="240"/>
      <c r="D10657" s="240"/>
      <c r="E10657" s="241"/>
      <c r="F10657" s="265"/>
      <c r="G10657" s="265"/>
    </row>
    <row r="10658" spans="1:7" s="226" customFormat="1">
      <c r="A10658" s="240"/>
      <c r="B10658" s="265"/>
      <c r="C10658" s="240"/>
      <c r="D10658" s="240"/>
      <c r="E10658" s="241"/>
      <c r="F10658" s="265"/>
      <c r="G10658" s="265"/>
    </row>
    <row r="10659" spans="1:7" s="226" customFormat="1">
      <c r="A10659" s="240"/>
      <c r="B10659" s="265"/>
      <c r="C10659" s="240"/>
      <c r="D10659" s="240"/>
      <c r="E10659" s="241"/>
      <c r="F10659" s="265"/>
      <c r="G10659" s="265"/>
    </row>
    <row r="10660" spans="1:7" s="226" customFormat="1">
      <c r="A10660" s="240"/>
      <c r="B10660" s="265"/>
      <c r="C10660" s="240"/>
      <c r="D10660" s="240"/>
      <c r="E10660" s="241"/>
      <c r="F10660" s="265"/>
      <c r="G10660" s="265"/>
    </row>
    <row r="10661" spans="1:7" s="226" customFormat="1">
      <c r="A10661" s="240"/>
      <c r="B10661" s="265"/>
      <c r="C10661" s="240"/>
      <c r="D10661" s="240"/>
      <c r="E10661" s="241"/>
      <c r="F10661" s="265"/>
      <c r="G10661" s="265"/>
    </row>
    <row r="10662" spans="1:7" s="226" customFormat="1">
      <c r="A10662" s="240"/>
      <c r="B10662" s="265"/>
      <c r="C10662" s="240"/>
      <c r="D10662" s="240"/>
      <c r="E10662" s="241"/>
      <c r="F10662" s="265"/>
      <c r="G10662" s="265"/>
    </row>
    <row r="10663" spans="1:7" s="226" customFormat="1">
      <c r="A10663" s="240"/>
      <c r="B10663" s="265"/>
      <c r="C10663" s="240"/>
      <c r="D10663" s="240"/>
      <c r="E10663" s="241"/>
      <c r="F10663" s="265"/>
      <c r="G10663" s="265"/>
    </row>
    <row r="10664" spans="1:7" s="226" customFormat="1">
      <c r="A10664" s="240"/>
      <c r="B10664" s="265"/>
      <c r="C10664" s="240"/>
      <c r="D10664" s="240"/>
      <c r="E10664" s="241"/>
      <c r="F10664" s="265"/>
      <c r="G10664" s="265"/>
    </row>
    <row r="10665" spans="1:7" s="226" customFormat="1">
      <c r="A10665" s="240"/>
      <c r="B10665" s="265"/>
      <c r="C10665" s="240"/>
      <c r="D10665" s="240"/>
      <c r="E10665" s="241"/>
      <c r="F10665" s="265"/>
      <c r="G10665" s="265"/>
    </row>
    <row r="10666" spans="1:7" s="226" customFormat="1">
      <c r="A10666" s="240"/>
      <c r="B10666" s="265"/>
      <c r="C10666" s="240"/>
      <c r="D10666" s="240"/>
      <c r="E10666" s="241"/>
      <c r="F10666" s="265"/>
      <c r="G10666" s="265"/>
    </row>
    <row r="10667" spans="1:7" s="226" customFormat="1">
      <c r="A10667" s="240"/>
      <c r="B10667" s="265"/>
      <c r="C10667" s="240"/>
      <c r="D10667" s="240"/>
      <c r="E10667" s="241"/>
      <c r="F10667" s="265"/>
      <c r="G10667" s="265"/>
    </row>
    <row r="10668" spans="1:7" s="226" customFormat="1">
      <c r="A10668" s="240"/>
      <c r="B10668" s="265"/>
      <c r="C10668" s="240"/>
      <c r="D10668" s="240"/>
      <c r="E10668" s="241"/>
      <c r="F10668" s="265"/>
      <c r="G10668" s="265"/>
    </row>
    <row r="10669" spans="1:7" s="226" customFormat="1">
      <c r="A10669" s="240"/>
      <c r="B10669" s="265"/>
      <c r="C10669" s="240"/>
      <c r="D10669" s="240"/>
      <c r="E10669" s="241"/>
      <c r="F10669" s="265"/>
      <c r="G10669" s="265"/>
    </row>
    <row r="10670" spans="1:7" s="226" customFormat="1">
      <c r="A10670" s="240"/>
      <c r="B10670" s="265"/>
      <c r="C10670" s="240"/>
      <c r="D10670" s="240"/>
      <c r="E10670" s="241"/>
      <c r="F10670" s="265"/>
      <c r="G10670" s="265"/>
    </row>
    <row r="10671" spans="1:7" s="226" customFormat="1">
      <c r="A10671" s="240"/>
      <c r="B10671" s="265"/>
      <c r="C10671" s="240"/>
      <c r="D10671" s="240"/>
      <c r="E10671" s="241"/>
      <c r="F10671" s="265"/>
      <c r="G10671" s="265"/>
    </row>
    <row r="10672" spans="1:7" s="226" customFormat="1">
      <c r="A10672" s="240"/>
      <c r="B10672" s="265"/>
      <c r="C10672" s="240"/>
      <c r="D10672" s="240"/>
      <c r="E10672" s="241"/>
      <c r="F10672" s="265"/>
      <c r="G10672" s="265"/>
    </row>
    <row r="10673" spans="1:7" s="226" customFormat="1">
      <c r="A10673" s="240"/>
      <c r="B10673" s="265"/>
      <c r="C10673" s="240"/>
      <c r="D10673" s="240"/>
      <c r="E10673" s="241"/>
      <c r="F10673" s="265"/>
      <c r="G10673" s="265"/>
    </row>
    <row r="10674" spans="1:7" s="226" customFormat="1">
      <c r="A10674" s="240"/>
      <c r="B10674" s="265"/>
      <c r="C10674" s="240"/>
      <c r="D10674" s="240"/>
      <c r="E10674" s="241"/>
      <c r="F10674" s="265"/>
      <c r="G10674" s="265"/>
    </row>
    <row r="10675" spans="1:7" s="226" customFormat="1">
      <c r="A10675" s="240"/>
      <c r="B10675" s="265"/>
      <c r="C10675" s="240"/>
      <c r="D10675" s="240"/>
      <c r="E10675" s="241"/>
      <c r="F10675" s="265"/>
      <c r="G10675" s="265"/>
    </row>
    <row r="10676" spans="1:7" s="226" customFormat="1">
      <c r="A10676" s="240"/>
      <c r="B10676" s="265"/>
      <c r="C10676" s="240"/>
      <c r="D10676" s="240"/>
      <c r="E10676" s="241"/>
      <c r="F10676" s="265"/>
      <c r="G10676" s="265"/>
    </row>
    <row r="10677" spans="1:7" s="226" customFormat="1">
      <c r="A10677" s="240"/>
      <c r="B10677" s="265"/>
      <c r="C10677" s="240"/>
      <c r="D10677" s="240"/>
      <c r="E10677" s="241"/>
      <c r="F10677" s="265"/>
      <c r="G10677" s="265"/>
    </row>
    <row r="10678" spans="1:7" s="226" customFormat="1">
      <c r="A10678" s="240"/>
      <c r="B10678" s="265"/>
      <c r="C10678" s="240"/>
      <c r="D10678" s="240"/>
      <c r="E10678" s="241"/>
      <c r="F10678" s="265"/>
      <c r="G10678" s="265"/>
    </row>
    <row r="10679" spans="1:7" s="226" customFormat="1">
      <c r="A10679" s="240"/>
      <c r="B10679" s="265"/>
      <c r="C10679" s="240"/>
      <c r="D10679" s="240"/>
      <c r="E10679" s="241"/>
      <c r="F10679" s="265"/>
      <c r="G10679" s="265"/>
    </row>
    <row r="10680" spans="1:7" s="226" customFormat="1">
      <c r="A10680" s="240"/>
      <c r="B10680" s="265"/>
      <c r="C10680" s="240"/>
      <c r="D10680" s="240"/>
      <c r="E10680" s="241"/>
      <c r="F10680" s="265"/>
      <c r="G10680" s="265"/>
    </row>
    <row r="10681" spans="1:7" s="226" customFormat="1">
      <c r="A10681" s="240"/>
      <c r="B10681" s="265"/>
      <c r="C10681" s="240"/>
      <c r="D10681" s="240"/>
      <c r="E10681" s="241"/>
      <c r="F10681" s="265"/>
      <c r="G10681" s="265"/>
    </row>
    <row r="10682" spans="1:7" s="226" customFormat="1">
      <c r="A10682" s="240"/>
      <c r="B10682" s="265"/>
      <c r="C10682" s="240"/>
      <c r="D10682" s="240"/>
      <c r="E10682" s="241"/>
      <c r="F10682" s="265"/>
      <c r="G10682" s="265"/>
    </row>
    <row r="10683" spans="1:7" s="226" customFormat="1">
      <c r="A10683" s="240"/>
      <c r="B10683" s="265"/>
      <c r="C10683" s="240"/>
      <c r="D10683" s="240"/>
      <c r="E10683" s="241"/>
      <c r="F10683" s="265"/>
      <c r="G10683" s="265"/>
    </row>
    <row r="10684" spans="1:7" s="226" customFormat="1">
      <c r="A10684" s="240"/>
      <c r="B10684" s="265"/>
      <c r="C10684" s="240"/>
      <c r="D10684" s="240"/>
      <c r="E10684" s="241"/>
      <c r="F10684" s="265"/>
      <c r="G10684" s="265"/>
    </row>
    <row r="10685" spans="1:7" s="226" customFormat="1">
      <c r="A10685" s="240"/>
      <c r="B10685" s="265"/>
      <c r="C10685" s="240"/>
      <c r="D10685" s="240"/>
      <c r="E10685" s="241"/>
      <c r="F10685" s="265"/>
      <c r="G10685" s="265"/>
    </row>
    <row r="10686" spans="1:7" s="226" customFormat="1">
      <c r="A10686" s="240"/>
      <c r="B10686" s="265"/>
      <c r="C10686" s="240"/>
      <c r="D10686" s="240"/>
      <c r="E10686" s="241"/>
      <c r="F10686" s="265"/>
      <c r="G10686" s="265"/>
    </row>
    <row r="10687" spans="1:7" s="226" customFormat="1">
      <c r="A10687" s="240"/>
      <c r="B10687" s="265"/>
      <c r="C10687" s="240"/>
      <c r="D10687" s="240"/>
      <c r="E10687" s="241"/>
      <c r="F10687" s="265"/>
      <c r="G10687" s="265"/>
    </row>
    <row r="10688" spans="1:7" s="226" customFormat="1">
      <c r="A10688" s="240"/>
      <c r="B10688" s="265"/>
      <c r="C10688" s="240"/>
      <c r="D10688" s="240"/>
      <c r="E10688" s="241"/>
      <c r="F10688" s="265"/>
      <c r="G10688" s="265"/>
    </row>
    <row r="10689" spans="1:7" s="226" customFormat="1">
      <c r="A10689" s="240"/>
      <c r="B10689" s="265"/>
      <c r="C10689" s="240"/>
      <c r="D10689" s="240"/>
      <c r="E10689" s="241"/>
      <c r="F10689" s="265"/>
      <c r="G10689" s="265"/>
    </row>
    <row r="10690" spans="1:7" s="226" customFormat="1">
      <c r="A10690" s="240"/>
      <c r="B10690" s="265"/>
      <c r="C10690" s="240"/>
      <c r="D10690" s="240"/>
      <c r="E10690" s="241"/>
      <c r="F10690" s="265"/>
      <c r="G10690" s="265"/>
    </row>
    <row r="10691" spans="1:7" s="226" customFormat="1">
      <c r="A10691" s="240"/>
      <c r="B10691" s="265"/>
      <c r="C10691" s="240"/>
      <c r="D10691" s="240"/>
      <c r="E10691" s="241"/>
      <c r="F10691" s="265"/>
      <c r="G10691" s="265"/>
    </row>
    <row r="10692" spans="1:7" s="226" customFormat="1">
      <c r="A10692" s="240"/>
      <c r="B10692" s="265"/>
      <c r="C10692" s="240"/>
      <c r="D10692" s="240"/>
      <c r="E10692" s="241"/>
      <c r="F10692" s="265"/>
      <c r="G10692" s="265"/>
    </row>
    <row r="10693" spans="1:7" s="226" customFormat="1">
      <c r="A10693" s="240"/>
      <c r="B10693" s="265"/>
      <c r="C10693" s="240"/>
      <c r="D10693" s="240"/>
      <c r="E10693" s="241"/>
      <c r="F10693" s="265"/>
      <c r="G10693" s="265"/>
    </row>
    <row r="10694" spans="1:7" s="226" customFormat="1">
      <c r="A10694" s="240"/>
      <c r="B10694" s="265"/>
      <c r="C10694" s="240"/>
      <c r="D10694" s="240"/>
      <c r="E10694" s="241"/>
      <c r="F10694" s="265"/>
      <c r="G10694" s="265"/>
    </row>
    <row r="10695" spans="1:7" s="226" customFormat="1">
      <c r="A10695" s="240"/>
      <c r="B10695" s="265"/>
      <c r="C10695" s="240"/>
      <c r="D10695" s="240"/>
      <c r="E10695" s="241"/>
      <c r="F10695" s="265"/>
      <c r="G10695" s="265"/>
    </row>
    <row r="10696" spans="1:7" s="226" customFormat="1">
      <c r="A10696" s="240"/>
      <c r="B10696" s="265"/>
      <c r="C10696" s="240"/>
      <c r="D10696" s="240"/>
      <c r="E10696" s="241"/>
      <c r="F10696" s="265"/>
      <c r="G10696" s="265"/>
    </row>
    <row r="10697" spans="1:7" s="226" customFormat="1">
      <c r="A10697" s="240"/>
      <c r="B10697" s="265"/>
      <c r="C10697" s="240"/>
      <c r="D10697" s="240"/>
      <c r="E10697" s="241"/>
      <c r="F10697" s="265"/>
      <c r="G10697" s="265"/>
    </row>
    <row r="10698" spans="1:7" s="226" customFormat="1">
      <c r="A10698" s="240"/>
      <c r="B10698" s="265"/>
      <c r="C10698" s="240"/>
      <c r="D10698" s="240"/>
      <c r="E10698" s="241"/>
      <c r="F10698" s="265"/>
      <c r="G10698" s="265"/>
    </row>
    <row r="10699" spans="1:7" s="226" customFormat="1">
      <c r="A10699" s="240"/>
      <c r="B10699" s="265"/>
      <c r="C10699" s="240"/>
      <c r="D10699" s="240"/>
      <c r="E10699" s="241"/>
      <c r="F10699" s="265"/>
      <c r="G10699" s="265"/>
    </row>
    <row r="10700" spans="1:7" s="226" customFormat="1">
      <c r="A10700" s="240"/>
      <c r="B10700" s="265"/>
      <c r="C10700" s="240"/>
      <c r="D10700" s="240"/>
      <c r="E10700" s="241"/>
      <c r="F10700" s="265"/>
      <c r="G10700" s="265"/>
    </row>
    <row r="10701" spans="1:7" s="226" customFormat="1">
      <c r="A10701" s="240"/>
      <c r="B10701" s="265"/>
      <c r="C10701" s="240"/>
      <c r="D10701" s="240"/>
      <c r="E10701" s="241"/>
      <c r="F10701" s="265"/>
      <c r="G10701" s="265"/>
    </row>
    <row r="10702" spans="1:7" s="226" customFormat="1">
      <c r="A10702" s="240"/>
      <c r="B10702" s="265"/>
      <c r="C10702" s="240"/>
      <c r="D10702" s="240"/>
      <c r="E10702" s="241"/>
      <c r="F10702" s="265"/>
      <c r="G10702" s="265"/>
    </row>
    <row r="10703" spans="1:7" s="226" customFormat="1">
      <c r="A10703" s="240"/>
      <c r="B10703" s="265"/>
      <c r="C10703" s="240"/>
      <c r="D10703" s="240"/>
      <c r="E10703" s="241"/>
      <c r="F10703" s="265"/>
      <c r="G10703" s="265"/>
    </row>
    <row r="10704" spans="1:7" s="226" customFormat="1">
      <c r="A10704" s="240"/>
      <c r="B10704" s="265"/>
      <c r="C10704" s="240"/>
      <c r="D10704" s="240"/>
      <c r="E10704" s="241"/>
      <c r="F10704" s="265"/>
      <c r="G10704" s="265"/>
    </row>
    <row r="10705" spans="1:7" s="226" customFormat="1">
      <c r="A10705" s="240"/>
      <c r="B10705" s="265"/>
      <c r="C10705" s="240"/>
      <c r="D10705" s="240"/>
      <c r="E10705" s="241"/>
      <c r="F10705" s="265"/>
      <c r="G10705" s="265"/>
    </row>
    <row r="10706" spans="1:7" s="226" customFormat="1">
      <c r="A10706" s="240"/>
      <c r="B10706" s="265"/>
      <c r="C10706" s="240"/>
      <c r="D10706" s="240"/>
      <c r="E10706" s="241"/>
      <c r="F10706" s="265"/>
      <c r="G10706" s="265"/>
    </row>
    <row r="10707" spans="1:7" s="226" customFormat="1">
      <c r="A10707" s="240"/>
      <c r="B10707" s="265"/>
      <c r="C10707" s="240"/>
      <c r="D10707" s="240"/>
      <c r="E10707" s="241"/>
      <c r="F10707" s="265"/>
      <c r="G10707" s="265"/>
    </row>
    <row r="10708" spans="1:7" s="226" customFormat="1">
      <c r="A10708" s="240"/>
      <c r="B10708" s="265"/>
      <c r="C10708" s="240"/>
      <c r="D10708" s="240"/>
      <c r="E10708" s="241"/>
      <c r="F10708" s="265"/>
      <c r="G10708" s="265"/>
    </row>
    <row r="10709" spans="1:7" s="226" customFormat="1">
      <c r="A10709" s="240"/>
      <c r="B10709" s="265"/>
      <c r="C10709" s="240"/>
      <c r="D10709" s="240"/>
      <c r="E10709" s="241"/>
      <c r="F10709" s="265"/>
      <c r="G10709" s="265"/>
    </row>
    <row r="10710" spans="1:7" s="226" customFormat="1">
      <c r="A10710" s="240"/>
      <c r="B10710" s="265"/>
      <c r="C10710" s="240"/>
      <c r="D10710" s="240"/>
      <c r="E10710" s="241"/>
      <c r="F10710" s="265"/>
      <c r="G10710" s="265"/>
    </row>
    <row r="10711" spans="1:7" s="226" customFormat="1">
      <c r="A10711" s="240"/>
      <c r="B10711" s="265"/>
      <c r="C10711" s="240"/>
      <c r="D10711" s="240"/>
      <c r="E10711" s="241"/>
      <c r="F10711" s="265"/>
      <c r="G10711" s="265"/>
    </row>
    <row r="10712" spans="1:7" s="226" customFormat="1">
      <c r="A10712" s="240"/>
      <c r="B10712" s="265"/>
      <c r="C10712" s="240"/>
      <c r="D10712" s="240"/>
      <c r="E10712" s="241"/>
      <c r="F10712" s="265"/>
      <c r="G10712" s="265"/>
    </row>
    <row r="10713" spans="1:7" s="226" customFormat="1">
      <c r="A10713" s="240"/>
      <c r="B10713" s="265"/>
      <c r="C10713" s="240"/>
      <c r="D10713" s="240"/>
      <c r="E10713" s="241"/>
      <c r="F10713" s="265"/>
      <c r="G10713" s="265"/>
    </row>
    <row r="10714" spans="1:7" s="226" customFormat="1">
      <c r="A10714" s="240"/>
      <c r="B10714" s="265"/>
      <c r="C10714" s="240"/>
      <c r="D10714" s="240"/>
      <c r="E10714" s="241"/>
      <c r="F10714" s="265"/>
      <c r="G10714" s="265"/>
    </row>
    <row r="10715" spans="1:7" s="226" customFormat="1">
      <c r="A10715" s="240"/>
      <c r="B10715" s="265"/>
      <c r="C10715" s="240"/>
      <c r="D10715" s="240"/>
      <c r="E10715" s="241"/>
      <c r="F10715" s="265"/>
      <c r="G10715" s="265"/>
    </row>
    <row r="10716" spans="1:7" s="226" customFormat="1">
      <c r="A10716" s="240"/>
      <c r="B10716" s="265"/>
      <c r="C10716" s="240"/>
      <c r="D10716" s="240"/>
      <c r="E10716" s="241"/>
      <c r="F10716" s="265"/>
      <c r="G10716" s="265"/>
    </row>
    <row r="10717" spans="1:7" s="226" customFormat="1">
      <c r="A10717" s="240"/>
      <c r="B10717" s="265"/>
      <c r="C10717" s="240"/>
      <c r="D10717" s="240"/>
      <c r="E10717" s="241"/>
      <c r="F10717" s="265"/>
      <c r="G10717" s="265"/>
    </row>
    <row r="10718" spans="1:7" s="226" customFormat="1">
      <c r="A10718" s="240"/>
      <c r="B10718" s="265"/>
      <c r="C10718" s="240"/>
      <c r="D10718" s="240"/>
      <c r="E10718" s="241"/>
      <c r="F10718" s="265"/>
      <c r="G10718" s="265"/>
    </row>
    <row r="10719" spans="1:7" s="226" customFormat="1">
      <c r="A10719" s="240"/>
      <c r="B10719" s="265"/>
      <c r="C10719" s="240"/>
      <c r="D10719" s="240"/>
      <c r="E10719" s="241"/>
      <c r="F10719" s="265"/>
      <c r="G10719" s="265"/>
    </row>
    <row r="10720" spans="1:7" s="226" customFormat="1">
      <c r="A10720" s="240"/>
      <c r="B10720" s="265"/>
      <c r="C10720" s="240"/>
      <c r="D10720" s="240"/>
      <c r="E10720" s="241"/>
      <c r="F10720" s="265"/>
      <c r="G10720" s="265"/>
    </row>
    <row r="10721" spans="1:7" s="226" customFormat="1">
      <c r="A10721" s="240"/>
      <c r="B10721" s="265"/>
      <c r="C10721" s="240"/>
      <c r="D10721" s="240"/>
      <c r="E10721" s="241"/>
      <c r="F10721" s="265"/>
      <c r="G10721" s="265"/>
    </row>
    <row r="10722" spans="1:7" s="226" customFormat="1">
      <c r="A10722" s="240"/>
      <c r="B10722" s="265"/>
      <c r="C10722" s="240"/>
      <c r="D10722" s="240"/>
      <c r="E10722" s="241"/>
      <c r="F10722" s="265"/>
      <c r="G10722" s="265"/>
    </row>
    <row r="10723" spans="1:7" s="226" customFormat="1">
      <c r="A10723" s="240"/>
      <c r="B10723" s="265"/>
      <c r="C10723" s="240"/>
      <c r="D10723" s="240"/>
      <c r="E10723" s="241"/>
      <c r="F10723" s="265"/>
      <c r="G10723" s="265"/>
    </row>
    <row r="10724" spans="1:7" s="226" customFormat="1">
      <c r="A10724" s="240"/>
      <c r="B10724" s="265"/>
      <c r="C10724" s="240"/>
      <c r="D10724" s="240"/>
      <c r="E10724" s="241"/>
      <c r="F10724" s="265"/>
      <c r="G10724" s="265"/>
    </row>
    <row r="10725" spans="1:7" s="226" customFormat="1">
      <c r="A10725" s="240"/>
      <c r="B10725" s="265"/>
      <c r="C10725" s="240"/>
      <c r="D10725" s="240"/>
      <c r="E10725" s="241"/>
      <c r="F10725" s="265"/>
      <c r="G10725" s="265"/>
    </row>
    <row r="10726" spans="1:7" s="226" customFormat="1">
      <c r="A10726" s="240"/>
      <c r="B10726" s="265"/>
      <c r="C10726" s="240"/>
      <c r="D10726" s="240"/>
      <c r="E10726" s="241"/>
      <c r="F10726" s="265"/>
      <c r="G10726" s="265"/>
    </row>
    <row r="10727" spans="1:7" s="226" customFormat="1">
      <c r="A10727" s="240"/>
      <c r="B10727" s="265"/>
      <c r="C10727" s="240"/>
      <c r="D10727" s="240"/>
      <c r="E10727" s="241"/>
      <c r="F10727" s="265"/>
      <c r="G10727" s="265"/>
    </row>
    <row r="10728" spans="1:7" s="226" customFormat="1">
      <c r="A10728" s="240"/>
      <c r="B10728" s="265"/>
      <c r="C10728" s="240"/>
      <c r="D10728" s="240"/>
      <c r="E10728" s="241"/>
      <c r="F10728" s="265"/>
      <c r="G10728" s="265"/>
    </row>
    <row r="10729" spans="1:7" s="226" customFormat="1">
      <c r="A10729" s="240"/>
      <c r="B10729" s="265"/>
      <c r="C10729" s="240"/>
      <c r="D10729" s="240"/>
      <c r="E10729" s="241"/>
      <c r="F10729" s="265"/>
      <c r="G10729" s="265"/>
    </row>
    <row r="10730" spans="1:7" s="226" customFormat="1">
      <c r="A10730" s="240"/>
      <c r="B10730" s="265"/>
      <c r="C10730" s="240"/>
      <c r="D10730" s="240"/>
      <c r="E10730" s="241"/>
      <c r="F10730" s="265"/>
      <c r="G10730" s="265"/>
    </row>
    <row r="10731" spans="1:7" s="226" customFormat="1">
      <c r="A10731" s="240"/>
      <c r="B10731" s="265"/>
      <c r="C10731" s="240"/>
      <c r="D10731" s="240"/>
      <c r="E10731" s="241"/>
      <c r="F10731" s="265"/>
      <c r="G10731" s="265"/>
    </row>
    <row r="10732" spans="1:7" s="226" customFormat="1">
      <c r="A10732" s="240"/>
      <c r="B10732" s="265"/>
      <c r="C10732" s="240"/>
      <c r="D10732" s="240"/>
      <c r="E10732" s="241"/>
      <c r="F10732" s="265"/>
      <c r="G10732" s="265"/>
    </row>
    <row r="10733" spans="1:7" s="226" customFormat="1">
      <c r="A10733" s="240"/>
      <c r="B10733" s="265"/>
      <c r="C10733" s="240"/>
      <c r="D10733" s="240"/>
      <c r="E10733" s="241"/>
      <c r="F10733" s="265"/>
      <c r="G10733" s="265"/>
    </row>
    <row r="10734" spans="1:7" s="226" customFormat="1">
      <c r="A10734" s="240"/>
      <c r="B10734" s="265"/>
      <c r="C10734" s="240"/>
      <c r="D10734" s="240"/>
      <c r="E10734" s="241"/>
      <c r="F10734" s="265"/>
      <c r="G10734" s="265"/>
    </row>
    <row r="10735" spans="1:7" s="226" customFormat="1">
      <c r="A10735" s="240"/>
      <c r="B10735" s="265"/>
      <c r="C10735" s="240"/>
      <c r="D10735" s="240"/>
      <c r="E10735" s="241"/>
      <c r="F10735" s="265"/>
      <c r="G10735" s="265"/>
    </row>
    <row r="10736" spans="1:7" s="226" customFormat="1">
      <c r="A10736" s="240"/>
      <c r="B10736" s="265"/>
      <c r="C10736" s="240"/>
      <c r="D10736" s="240"/>
      <c r="E10736" s="241"/>
      <c r="F10736" s="265"/>
      <c r="G10736" s="265"/>
    </row>
    <row r="10737" spans="1:7" s="226" customFormat="1">
      <c r="A10737" s="240"/>
      <c r="B10737" s="265"/>
      <c r="C10737" s="240"/>
      <c r="D10737" s="240"/>
      <c r="E10737" s="241"/>
      <c r="F10737" s="265"/>
      <c r="G10737" s="265"/>
    </row>
    <row r="10738" spans="1:7" s="226" customFormat="1">
      <c r="A10738" s="240"/>
      <c r="B10738" s="265"/>
      <c r="C10738" s="240"/>
      <c r="D10738" s="240"/>
      <c r="E10738" s="241"/>
      <c r="F10738" s="265"/>
      <c r="G10738" s="265"/>
    </row>
    <row r="10739" spans="1:7" s="226" customFormat="1">
      <c r="A10739" s="240"/>
      <c r="B10739" s="265"/>
      <c r="C10739" s="240"/>
      <c r="D10739" s="240"/>
      <c r="E10739" s="241"/>
      <c r="F10739" s="265"/>
      <c r="G10739" s="265"/>
    </row>
    <row r="10740" spans="1:7" s="226" customFormat="1">
      <c r="A10740" s="240"/>
      <c r="B10740" s="265"/>
      <c r="C10740" s="240"/>
      <c r="D10740" s="240"/>
      <c r="E10740" s="241"/>
      <c r="F10740" s="265"/>
      <c r="G10740" s="265"/>
    </row>
    <row r="10741" spans="1:7" s="226" customFormat="1">
      <c r="A10741" s="240"/>
      <c r="B10741" s="265"/>
      <c r="C10741" s="240"/>
      <c r="D10741" s="240"/>
      <c r="E10741" s="241"/>
      <c r="F10741" s="265"/>
      <c r="G10741" s="265"/>
    </row>
    <row r="10742" spans="1:7" s="226" customFormat="1">
      <c r="A10742" s="240"/>
      <c r="B10742" s="265"/>
      <c r="C10742" s="240"/>
      <c r="D10742" s="240"/>
      <c r="E10742" s="241"/>
      <c r="F10742" s="265"/>
      <c r="G10742" s="265"/>
    </row>
    <row r="10743" spans="1:7" s="226" customFormat="1">
      <c r="A10743" s="240"/>
      <c r="B10743" s="265"/>
      <c r="C10743" s="240"/>
      <c r="D10743" s="240"/>
      <c r="E10743" s="241"/>
      <c r="F10743" s="265"/>
      <c r="G10743" s="265"/>
    </row>
    <row r="10744" spans="1:7" s="226" customFormat="1">
      <c r="A10744" s="240"/>
      <c r="B10744" s="265"/>
      <c r="C10744" s="240"/>
      <c r="D10744" s="240"/>
      <c r="E10744" s="241"/>
      <c r="F10744" s="265"/>
      <c r="G10744" s="265"/>
    </row>
    <row r="10745" spans="1:7" s="226" customFormat="1">
      <c r="A10745" s="240"/>
      <c r="B10745" s="265"/>
      <c r="C10745" s="240"/>
      <c r="D10745" s="240"/>
      <c r="E10745" s="241"/>
      <c r="F10745" s="265"/>
      <c r="G10745" s="265"/>
    </row>
    <row r="10746" spans="1:7" s="226" customFormat="1">
      <c r="A10746" s="240"/>
      <c r="B10746" s="265"/>
      <c r="C10746" s="240"/>
      <c r="D10746" s="240"/>
      <c r="E10746" s="241"/>
      <c r="F10746" s="265"/>
      <c r="G10746" s="265"/>
    </row>
    <row r="10747" spans="1:7" s="226" customFormat="1">
      <c r="A10747" s="240"/>
      <c r="B10747" s="265"/>
      <c r="C10747" s="240"/>
      <c r="D10747" s="240"/>
      <c r="E10747" s="241"/>
      <c r="F10747" s="265"/>
      <c r="G10747" s="265"/>
    </row>
    <row r="10748" spans="1:7" s="226" customFormat="1">
      <c r="A10748" s="240"/>
      <c r="B10748" s="265"/>
      <c r="C10748" s="240"/>
      <c r="D10748" s="240"/>
      <c r="E10748" s="241"/>
      <c r="F10748" s="265"/>
      <c r="G10748" s="265"/>
    </row>
    <row r="10749" spans="1:7" s="226" customFormat="1">
      <c r="A10749" s="240"/>
      <c r="B10749" s="265"/>
      <c r="C10749" s="240"/>
      <c r="D10749" s="240"/>
      <c r="E10749" s="241"/>
      <c r="F10749" s="265"/>
      <c r="G10749" s="265"/>
    </row>
    <row r="10750" spans="1:7" s="226" customFormat="1">
      <c r="A10750" s="240"/>
      <c r="B10750" s="265"/>
      <c r="C10750" s="240"/>
      <c r="D10750" s="240"/>
      <c r="E10750" s="241"/>
      <c r="F10750" s="265"/>
      <c r="G10750" s="265"/>
    </row>
    <row r="10751" spans="1:7" s="226" customFormat="1">
      <c r="A10751" s="240"/>
      <c r="B10751" s="265"/>
      <c r="C10751" s="240"/>
      <c r="D10751" s="240"/>
      <c r="E10751" s="241"/>
      <c r="F10751" s="265"/>
      <c r="G10751" s="265"/>
    </row>
    <row r="10752" spans="1:7" s="226" customFormat="1">
      <c r="A10752" s="240"/>
      <c r="B10752" s="265"/>
      <c r="C10752" s="240"/>
      <c r="D10752" s="240"/>
      <c r="E10752" s="241"/>
      <c r="F10752" s="265"/>
      <c r="G10752" s="265"/>
    </row>
    <row r="10753" spans="1:7" s="226" customFormat="1">
      <c r="A10753" s="240"/>
      <c r="B10753" s="265"/>
      <c r="C10753" s="240"/>
      <c r="D10753" s="240"/>
      <c r="E10753" s="241"/>
      <c r="F10753" s="265"/>
      <c r="G10753" s="265"/>
    </row>
    <row r="10754" spans="1:7" s="226" customFormat="1">
      <c r="A10754" s="240"/>
      <c r="B10754" s="265"/>
      <c r="C10754" s="240"/>
      <c r="D10754" s="240"/>
      <c r="E10754" s="241"/>
      <c r="F10754" s="265"/>
      <c r="G10754" s="265"/>
    </row>
    <row r="10755" spans="1:7" s="226" customFormat="1">
      <c r="A10755" s="240"/>
      <c r="B10755" s="265"/>
      <c r="C10755" s="240"/>
      <c r="D10755" s="240"/>
      <c r="E10755" s="241"/>
      <c r="F10755" s="265"/>
      <c r="G10755" s="265"/>
    </row>
    <row r="10756" spans="1:7" s="226" customFormat="1">
      <c r="A10756" s="240"/>
      <c r="B10756" s="265"/>
      <c r="C10756" s="240"/>
      <c r="D10756" s="240"/>
      <c r="E10756" s="241"/>
      <c r="F10756" s="265"/>
      <c r="G10756" s="265"/>
    </row>
    <row r="10757" spans="1:7" s="226" customFormat="1">
      <c r="A10757" s="240"/>
      <c r="B10757" s="265"/>
      <c r="C10757" s="240"/>
      <c r="D10757" s="240"/>
      <c r="E10757" s="241"/>
      <c r="F10757" s="265"/>
      <c r="G10757" s="265"/>
    </row>
    <row r="10758" spans="1:7" s="226" customFormat="1">
      <c r="A10758" s="240"/>
      <c r="B10758" s="265"/>
      <c r="C10758" s="240"/>
      <c r="D10758" s="240"/>
      <c r="E10758" s="241"/>
      <c r="F10758" s="265"/>
      <c r="G10758" s="265"/>
    </row>
    <row r="10759" spans="1:7" s="226" customFormat="1">
      <c r="A10759" s="240"/>
      <c r="B10759" s="265"/>
      <c r="C10759" s="240"/>
      <c r="D10759" s="240"/>
      <c r="E10759" s="241"/>
      <c r="F10759" s="265"/>
      <c r="G10759" s="265"/>
    </row>
    <row r="10760" spans="1:7" s="226" customFormat="1">
      <c r="A10760" s="240"/>
      <c r="B10760" s="265"/>
      <c r="C10760" s="240"/>
      <c r="D10760" s="240"/>
      <c r="E10760" s="241"/>
      <c r="F10760" s="265"/>
      <c r="G10760" s="265"/>
    </row>
    <row r="10761" spans="1:7" s="226" customFormat="1">
      <c r="A10761" s="240"/>
      <c r="B10761" s="265"/>
      <c r="C10761" s="240"/>
      <c r="D10761" s="240"/>
      <c r="E10761" s="241"/>
      <c r="F10761" s="265"/>
      <c r="G10761" s="265"/>
    </row>
    <row r="10762" spans="1:7" s="226" customFormat="1">
      <c r="A10762" s="240"/>
      <c r="B10762" s="265"/>
      <c r="C10762" s="240"/>
      <c r="D10762" s="240"/>
      <c r="E10762" s="241"/>
      <c r="F10762" s="265"/>
      <c r="G10762" s="265"/>
    </row>
    <row r="10763" spans="1:7" s="226" customFormat="1">
      <c r="A10763" s="240"/>
      <c r="B10763" s="265"/>
      <c r="C10763" s="240"/>
      <c r="D10763" s="240"/>
      <c r="E10763" s="241"/>
      <c r="F10763" s="265"/>
      <c r="G10763" s="265"/>
    </row>
    <row r="10764" spans="1:7" s="226" customFormat="1">
      <c r="A10764" s="240"/>
      <c r="B10764" s="265"/>
      <c r="C10764" s="240"/>
      <c r="D10764" s="240"/>
      <c r="E10764" s="241"/>
      <c r="F10764" s="265"/>
      <c r="G10764" s="265"/>
    </row>
    <row r="10765" spans="1:7" s="226" customFormat="1">
      <c r="A10765" s="240"/>
      <c r="B10765" s="265"/>
      <c r="C10765" s="240"/>
      <c r="D10765" s="240"/>
      <c r="E10765" s="241"/>
      <c r="F10765" s="265"/>
      <c r="G10765" s="265"/>
    </row>
    <row r="10766" spans="1:7" s="226" customFormat="1">
      <c r="A10766" s="240"/>
      <c r="B10766" s="265"/>
      <c r="C10766" s="240"/>
      <c r="D10766" s="240"/>
      <c r="E10766" s="241"/>
      <c r="F10766" s="265"/>
      <c r="G10766" s="265"/>
    </row>
    <row r="10767" spans="1:7" s="226" customFormat="1">
      <c r="A10767" s="240"/>
      <c r="B10767" s="265"/>
      <c r="C10767" s="240"/>
      <c r="D10767" s="240"/>
      <c r="E10767" s="241"/>
      <c r="F10767" s="265"/>
      <c r="G10767" s="265"/>
    </row>
    <row r="10768" spans="1:7" s="226" customFormat="1">
      <c r="A10768" s="240"/>
      <c r="B10768" s="265"/>
      <c r="C10768" s="240"/>
      <c r="D10768" s="240"/>
      <c r="E10768" s="241"/>
      <c r="F10768" s="265"/>
      <c r="G10768" s="265"/>
    </row>
    <row r="10769" spans="1:7" s="226" customFormat="1">
      <c r="A10769" s="240"/>
      <c r="B10769" s="265"/>
      <c r="C10769" s="240"/>
      <c r="D10769" s="240"/>
      <c r="E10769" s="241"/>
      <c r="F10769" s="265"/>
      <c r="G10769" s="265"/>
    </row>
    <row r="10770" spans="1:7" s="226" customFormat="1">
      <c r="A10770" s="240"/>
      <c r="B10770" s="265"/>
      <c r="C10770" s="240"/>
      <c r="D10770" s="240"/>
      <c r="E10770" s="241"/>
      <c r="F10770" s="265"/>
      <c r="G10770" s="265"/>
    </row>
    <row r="10771" spans="1:7" s="226" customFormat="1">
      <c r="A10771" s="240"/>
      <c r="B10771" s="265"/>
      <c r="C10771" s="240"/>
      <c r="D10771" s="240"/>
      <c r="E10771" s="241"/>
      <c r="F10771" s="265"/>
      <c r="G10771" s="265"/>
    </row>
    <row r="10772" spans="1:7" s="226" customFormat="1">
      <c r="A10772" s="240"/>
      <c r="B10772" s="265"/>
      <c r="C10772" s="240"/>
      <c r="D10772" s="240"/>
      <c r="E10772" s="241"/>
      <c r="F10772" s="265"/>
      <c r="G10772" s="265"/>
    </row>
    <row r="10773" spans="1:7" s="226" customFormat="1">
      <c r="A10773" s="240"/>
      <c r="B10773" s="265"/>
      <c r="C10773" s="240"/>
      <c r="D10773" s="240"/>
      <c r="E10773" s="241"/>
      <c r="F10773" s="265"/>
      <c r="G10773" s="265"/>
    </row>
    <row r="10774" spans="1:7" s="226" customFormat="1">
      <c r="A10774" s="240"/>
      <c r="B10774" s="265"/>
      <c r="C10774" s="240"/>
      <c r="D10774" s="240"/>
      <c r="E10774" s="241"/>
      <c r="F10774" s="265"/>
      <c r="G10774" s="265"/>
    </row>
    <row r="10775" spans="1:7" s="226" customFormat="1">
      <c r="A10775" s="240"/>
      <c r="B10775" s="265"/>
      <c r="C10775" s="240"/>
      <c r="D10775" s="240"/>
      <c r="E10775" s="241"/>
      <c r="F10775" s="265"/>
      <c r="G10775" s="265"/>
    </row>
    <row r="10776" spans="1:7" s="226" customFormat="1">
      <c r="A10776" s="240"/>
      <c r="B10776" s="265"/>
      <c r="C10776" s="240"/>
      <c r="D10776" s="240"/>
      <c r="E10776" s="241"/>
      <c r="F10776" s="265"/>
      <c r="G10776" s="265"/>
    </row>
    <row r="10777" spans="1:7" s="226" customFormat="1">
      <c r="A10777" s="240"/>
      <c r="B10777" s="265"/>
      <c r="C10777" s="240"/>
      <c r="D10777" s="240"/>
      <c r="E10777" s="241"/>
      <c r="F10777" s="265"/>
      <c r="G10777" s="265"/>
    </row>
    <row r="10778" spans="1:7" s="226" customFormat="1">
      <c r="A10778" s="240"/>
      <c r="B10778" s="265"/>
      <c r="C10778" s="240"/>
      <c r="D10778" s="240"/>
      <c r="E10778" s="241"/>
      <c r="F10778" s="265"/>
      <c r="G10778" s="265"/>
    </row>
    <row r="10779" spans="1:7" s="226" customFormat="1">
      <c r="A10779" s="240"/>
      <c r="B10779" s="265"/>
      <c r="C10779" s="240"/>
      <c r="D10779" s="240"/>
      <c r="E10779" s="241"/>
      <c r="F10779" s="265"/>
      <c r="G10779" s="265"/>
    </row>
    <row r="10780" spans="1:7" s="226" customFormat="1">
      <c r="A10780" s="240"/>
      <c r="B10780" s="265"/>
      <c r="C10780" s="240"/>
      <c r="D10780" s="240"/>
      <c r="E10780" s="241"/>
      <c r="F10780" s="265"/>
      <c r="G10780" s="265"/>
    </row>
    <row r="10781" spans="1:7" s="226" customFormat="1">
      <c r="A10781" s="240"/>
      <c r="B10781" s="265"/>
      <c r="C10781" s="240"/>
      <c r="D10781" s="240"/>
      <c r="E10781" s="241"/>
      <c r="F10781" s="265"/>
      <c r="G10781" s="265"/>
    </row>
    <row r="10782" spans="1:7" s="226" customFormat="1">
      <c r="A10782" s="240"/>
      <c r="B10782" s="265"/>
      <c r="C10782" s="240"/>
      <c r="D10782" s="240"/>
      <c r="E10782" s="241"/>
      <c r="F10782" s="265"/>
      <c r="G10782" s="265"/>
    </row>
    <row r="10783" spans="1:7" s="226" customFormat="1">
      <c r="A10783" s="240"/>
      <c r="B10783" s="265"/>
      <c r="C10783" s="240"/>
      <c r="D10783" s="240"/>
      <c r="E10783" s="241"/>
      <c r="F10783" s="265"/>
      <c r="G10783" s="265"/>
    </row>
    <row r="10784" spans="1:7" s="226" customFormat="1">
      <c r="A10784" s="240"/>
      <c r="B10784" s="265"/>
      <c r="C10784" s="240"/>
      <c r="D10784" s="240"/>
      <c r="E10784" s="241"/>
      <c r="F10784" s="265"/>
      <c r="G10784" s="265"/>
    </row>
    <row r="10785" spans="1:7" s="226" customFormat="1">
      <c r="A10785" s="240"/>
      <c r="B10785" s="265"/>
      <c r="C10785" s="240"/>
      <c r="D10785" s="240"/>
      <c r="E10785" s="241"/>
      <c r="F10785" s="265"/>
      <c r="G10785" s="265"/>
    </row>
    <row r="10786" spans="1:7" s="226" customFormat="1">
      <c r="A10786" s="240"/>
      <c r="B10786" s="265"/>
      <c r="C10786" s="240"/>
      <c r="D10786" s="240"/>
      <c r="E10786" s="241"/>
      <c r="F10786" s="265"/>
      <c r="G10786" s="265"/>
    </row>
    <row r="10787" spans="1:7" s="226" customFormat="1">
      <c r="A10787" s="240"/>
      <c r="B10787" s="265"/>
      <c r="C10787" s="240"/>
      <c r="D10787" s="240"/>
      <c r="E10787" s="241"/>
      <c r="F10787" s="265"/>
      <c r="G10787" s="265"/>
    </row>
    <row r="10788" spans="1:7" s="226" customFormat="1">
      <c r="A10788" s="240"/>
      <c r="B10788" s="265"/>
      <c r="C10788" s="240"/>
      <c r="D10788" s="240"/>
      <c r="E10788" s="241"/>
      <c r="F10788" s="265"/>
      <c r="G10788" s="265"/>
    </row>
    <row r="10789" spans="1:7" s="226" customFormat="1">
      <c r="A10789" s="240"/>
      <c r="B10789" s="265"/>
      <c r="C10789" s="240"/>
      <c r="D10789" s="240"/>
      <c r="E10789" s="241"/>
      <c r="F10789" s="265"/>
      <c r="G10789" s="265"/>
    </row>
    <row r="10790" spans="1:7" s="226" customFormat="1">
      <c r="A10790" s="240"/>
      <c r="B10790" s="265"/>
      <c r="C10790" s="240"/>
      <c r="D10790" s="240"/>
      <c r="E10790" s="241"/>
      <c r="F10790" s="265"/>
      <c r="G10790" s="265"/>
    </row>
    <row r="10791" spans="1:7" s="226" customFormat="1">
      <c r="A10791" s="240"/>
      <c r="B10791" s="265"/>
      <c r="C10791" s="240"/>
      <c r="D10791" s="240"/>
      <c r="E10791" s="241"/>
      <c r="F10791" s="265"/>
      <c r="G10791" s="265"/>
    </row>
    <row r="10792" spans="1:7" s="226" customFormat="1">
      <c r="A10792" s="240"/>
      <c r="B10792" s="265"/>
      <c r="C10792" s="240"/>
      <c r="D10792" s="240"/>
      <c r="E10792" s="241"/>
      <c r="F10792" s="265"/>
      <c r="G10792" s="265"/>
    </row>
    <row r="10793" spans="1:7" s="226" customFormat="1">
      <c r="A10793" s="240"/>
      <c r="B10793" s="265"/>
      <c r="C10793" s="240"/>
      <c r="D10793" s="240"/>
      <c r="E10793" s="241"/>
      <c r="F10793" s="265"/>
      <c r="G10793" s="265"/>
    </row>
    <row r="10794" spans="1:7" s="226" customFormat="1">
      <c r="A10794" s="240"/>
      <c r="B10794" s="265"/>
      <c r="C10794" s="240"/>
      <c r="D10794" s="240"/>
      <c r="E10794" s="241"/>
      <c r="F10794" s="265"/>
      <c r="G10794" s="265"/>
    </row>
    <row r="10795" spans="1:7" s="226" customFormat="1">
      <c r="A10795" s="240"/>
      <c r="B10795" s="265"/>
      <c r="C10795" s="240"/>
      <c r="D10795" s="240"/>
      <c r="E10795" s="241"/>
      <c r="F10795" s="265"/>
      <c r="G10795" s="265"/>
    </row>
    <row r="10796" spans="1:7" s="226" customFormat="1">
      <c r="A10796" s="240"/>
      <c r="B10796" s="265"/>
      <c r="C10796" s="240"/>
      <c r="D10796" s="240"/>
      <c r="E10796" s="241"/>
      <c r="F10796" s="265"/>
      <c r="G10796" s="265"/>
    </row>
    <row r="10797" spans="1:7" s="226" customFormat="1">
      <c r="A10797" s="240"/>
      <c r="B10797" s="265"/>
      <c r="C10797" s="240"/>
      <c r="D10797" s="240"/>
      <c r="E10797" s="241"/>
      <c r="F10797" s="265"/>
      <c r="G10797" s="265"/>
    </row>
    <row r="10798" spans="1:7" s="226" customFormat="1">
      <c r="A10798" s="240"/>
      <c r="B10798" s="265"/>
      <c r="C10798" s="240"/>
      <c r="D10798" s="240"/>
      <c r="E10798" s="241"/>
      <c r="F10798" s="265"/>
      <c r="G10798" s="265"/>
    </row>
    <row r="10799" spans="1:7" s="226" customFormat="1">
      <c r="A10799" s="240"/>
      <c r="B10799" s="265"/>
      <c r="C10799" s="240"/>
      <c r="D10799" s="240"/>
      <c r="E10799" s="241"/>
      <c r="F10799" s="265"/>
      <c r="G10799" s="265"/>
    </row>
    <row r="10800" spans="1:7" s="226" customFormat="1">
      <c r="A10800" s="240"/>
      <c r="B10800" s="265"/>
      <c r="C10800" s="240"/>
      <c r="D10800" s="240"/>
      <c r="E10800" s="241"/>
      <c r="F10800" s="265"/>
      <c r="G10800" s="265"/>
    </row>
    <row r="10801" spans="1:7" s="226" customFormat="1">
      <c r="A10801" s="240"/>
      <c r="B10801" s="265"/>
      <c r="C10801" s="240"/>
      <c r="D10801" s="240"/>
      <c r="E10801" s="241"/>
      <c r="F10801" s="265"/>
      <c r="G10801" s="265"/>
    </row>
    <row r="10802" spans="1:7" s="226" customFormat="1">
      <c r="A10802" s="240"/>
      <c r="B10802" s="265"/>
      <c r="C10802" s="240"/>
      <c r="D10802" s="240"/>
      <c r="E10802" s="241"/>
      <c r="F10802" s="265"/>
      <c r="G10802" s="265"/>
    </row>
    <row r="10803" spans="1:7" s="226" customFormat="1">
      <c r="A10803" s="240"/>
      <c r="B10803" s="265"/>
      <c r="C10803" s="240"/>
      <c r="D10803" s="240"/>
      <c r="E10803" s="241"/>
      <c r="F10803" s="265"/>
      <c r="G10803" s="265"/>
    </row>
    <row r="10804" spans="1:7" s="226" customFormat="1">
      <c r="A10804" s="240"/>
      <c r="B10804" s="265"/>
      <c r="C10804" s="240"/>
      <c r="D10804" s="240"/>
      <c r="E10804" s="241"/>
      <c r="F10804" s="265"/>
      <c r="G10804" s="265"/>
    </row>
    <row r="10805" spans="1:7" s="226" customFormat="1">
      <c r="A10805" s="240"/>
      <c r="B10805" s="265"/>
      <c r="C10805" s="240"/>
      <c r="D10805" s="240"/>
      <c r="E10805" s="241"/>
      <c r="F10805" s="265"/>
      <c r="G10805" s="265"/>
    </row>
    <row r="10806" spans="1:7" s="226" customFormat="1">
      <c r="A10806" s="240"/>
      <c r="B10806" s="265"/>
      <c r="C10806" s="240"/>
      <c r="D10806" s="240"/>
      <c r="E10806" s="241"/>
      <c r="F10806" s="265"/>
      <c r="G10806" s="265"/>
    </row>
    <row r="10807" spans="1:7" s="226" customFormat="1">
      <c r="A10807" s="240"/>
      <c r="B10807" s="265"/>
      <c r="C10807" s="240"/>
      <c r="D10807" s="240"/>
      <c r="E10807" s="241"/>
      <c r="F10807" s="265"/>
      <c r="G10807" s="265"/>
    </row>
    <row r="10808" spans="1:7" s="226" customFormat="1">
      <c r="A10808" s="240"/>
      <c r="B10808" s="265"/>
      <c r="C10808" s="240"/>
      <c r="D10808" s="240"/>
      <c r="E10808" s="241"/>
      <c r="F10808" s="265"/>
      <c r="G10808" s="265"/>
    </row>
    <row r="10809" spans="1:7" s="226" customFormat="1">
      <c r="A10809" s="240"/>
      <c r="B10809" s="265"/>
      <c r="C10809" s="240"/>
      <c r="D10809" s="240"/>
      <c r="E10809" s="241"/>
      <c r="F10809" s="265"/>
      <c r="G10809" s="265"/>
    </row>
    <row r="10810" spans="1:7" s="226" customFormat="1">
      <c r="A10810" s="240"/>
      <c r="B10810" s="265"/>
      <c r="C10810" s="240"/>
      <c r="D10810" s="240"/>
      <c r="E10810" s="241"/>
      <c r="F10810" s="265"/>
      <c r="G10810" s="265"/>
    </row>
    <row r="10811" spans="1:7" s="226" customFormat="1">
      <c r="A10811" s="240"/>
      <c r="B10811" s="265"/>
      <c r="C10811" s="240"/>
      <c r="D10811" s="240"/>
      <c r="E10811" s="241"/>
      <c r="F10811" s="265"/>
      <c r="G10811" s="265"/>
    </row>
    <row r="10812" spans="1:7" s="226" customFormat="1">
      <c r="A10812" s="240"/>
      <c r="B10812" s="265"/>
      <c r="C10812" s="240"/>
      <c r="D10812" s="240"/>
      <c r="E10812" s="241"/>
      <c r="F10812" s="265"/>
      <c r="G10812" s="265"/>
    </row>
    <row r="10813" spans="1:7" s="226" customFormat="1">
      <c r="A10813" s="240"/>
      <c r="B10813" s="265"/>
      <c r="C10813" s="240"/>
      <c r="D10813" s="240"/>
      <c r="E10813" s="241"/>
      <c r="F10813" s="265"/>
      <c r="G10813" s="265"/>
    </row>
    <row r="10814" spans="1:7" s="226" customFormat="1">
      <c r="A10814" s="240"/>
      <c r="B10814" s="265"/>
      <c r="C10814" s="240"/>
      <c r="D10814" s="240"/>
      <c r="E10814" s="241"/>
      <c r="F10814" s="265"/>
      <c r="G10814" s="265"/>
    </row>
    <row r="10815" spans="1:7" s="226" customFormat="1">
      <c r="A10815" s="240"/>
      <c r="B10815" s="265"/>
      <c r="C10815" s="240"/>
      <c r="D10815" s="240"/>
      <c r="E10815" s="241"/>
      <c r="F10815" s="265"/>
      <c r="G10815" s="265"/>
    </row>
    <row r="10816" spans="1:7" s="226" customFormat="1">
      <c r="A10816" s="240"/>
      <c r="B10816" s="265"/>
      <c r="C10816" s="240"/>
      <c r="D10816" s="240"/>
      <c r="E10816" s="241"/>
      <c r="F10816" s="265"/>
      <c r="G10816" s="265"/>
    </row>
    <row r="10817" spans="1:7" s="226" customFormat="1">
      <c r="A10817" s="240"/>
      <c r="B10817" s="265"/>
      <c r="C10817" s="240"/>
      <c r="D10817" s="240"/>
      <c r="E10817" s="241"/>
      <c r="F10817" s="265"/>
      <c r="G10817" s="265"/>
    </row>
    <row r="10818" spans="1:7" s="226" customFormat="1">
      <c r="A10818" s="240"/>
      <c r="B10818" s="265"/>
      <c r="C10818" s="240"/>
      <c r="D10818" s="240"/>
      <c r="E10818" s="241"/>
      <c r="F10818" s="265"/>
      <c r="G10818" s="265"/>
    </row>
    <row r="10819" spans="1:7" s="226" customFormat="1">
      <c r="A10819" s="240"/>
      <c r="B10819" s="265"/>
      <c r="C10819" s="240"/>
      <c r="D10819" s="240"/>
      <c r="E10819" s="241"/>
      <c r="F10819" s="265"/>
      <c r="G10819" s="265"/>
    </row>
    <row r="10820" spans="1:7" s="226" customFormat="1">
      <c r="A10820" s="240"/>
      <c r="B10820" s="265"/>
      <c r="C10820" s="240"/>
      <c r="D10820" s="240"/>
      <c r="E10820" s="241"/>
      <c r="F10820" s="265"/>
      <c r="G10820" s="265"/>
    </row>
    <row r="10821" spans="1:7" s="226" customFormat="1">
      <c r="A10821" s="240"/>
      <c r="B10821" s="265"/>
      <c r="C10821" s="240"/>
      <c r="D10821" s="240"/>
      <c r="E10821" s="241"/>
      <c r="F10821" s="265"/>
      <c r="G10821" s="265"/>
    </row>
    <row r="10822" spans="1:7" s="226" customFormat="1">
      <c r="A10822" s="240"/>
      <c r="B10822" s="265"/>
      <c r="C10822" s="240"/>
      <c r="D10822" s="240"/>
      <c r="E10822" s="241"/>
      <c r="F10822" s="265"/>
      <c r="G10822" s="265"/>
    </row>
    <row r="10823" spans="1:7" s="226" customFormat="1">
      <c r="A10823" s="240"/>
      <c r="B10823" s="265"/>
      <c r="C10823" s="240"/>
      <c r="D10823" s="240"/>
      <c r="E10823" s="241"/>
      <c r="F10823" s="265"/>
      <c r="G10823" s="265"/>
    </row>
    <row r="10824" spans="1:7" s="226" customFormat="1">
      <c r="A10824" s="240"/>
      <c r="B10824" s="265"/>
      <c r="C10824" s="240"/>
      <c r="D10824" s="240"/>
      <c r="E10824" s="241"/>
      <c r="F10824" s="265"/>
      <c r="G10824" s="265"/>
    </row>
    <row r="10825" spans="1:7" s="226" customFormat="1">
      <c r="A10825" s="240"/>
      <c r="B10825" s="265"/>
      <c r="C10825" s="240"/>
      <c r="D10825" s="240"/>
      <c r="E10825" s="241"/>
      <c r="F10825" s="265"/>
      <c r="G10825" s="265"/>
    </row>
    <row r="10826" spans="1:7" s="226" customFormat="1">
      <c r="A10826" s="240"/>
      <c r="B10826" s="265"/>
      <c r="C10826" s="240"/>
      <c r="D10826" s="240"/>
      <c r="E10826" s="241"/>
      <c r="F10826" s="265"/>
      <c r="G10826" s="265"/>
    </row>
    <row r="10827" spans="1:7" s="226" customFormat="1">
      <c r="A10827" s="240"/>
      <c r="B10827" s="265"/>
      <c r="C10827" s="240"/>
      <c r="D10827" s="240"/>
      <c r="E10827" s="241"/>
      <c r="F10827" s="265"/>
      <c r="G10827" s="265"/>
    </row>
    <row r="10828" spans="1:7" s="226" customFormat="1">
      <c r="A10828" s="240"/>
      <c r="B10828" s="265"/>
      <c r="C10828" s="240"/>
      <c r="D10828" s="240"/>
      <c r="E10828" s="241"/>
      <c r="F10828" s="265"/>
      <c r="G10828" s="265"/>
    </row>
    <row r="10829" spans="1:7" s="226" customFormat="1">
      <c r="A10829" s="240"/>
      <c r="B10829" s="265"/>
      <c r="C10829" s="240"/>
      <c r="D10829" s="240"/>
      <c r="E10829" s="241"/>
      <c r="F10829" s="265"/>
      <c r="G10829" s="265"/>
    </row>
    <row r="10830" spans="1:7" s="226" customFormat="1">
      <c r="A10830" s="240"/>
      <c r="B10830" s="265"/>
      <c r="C10830" s="240"/>
      <c r="D10830" s="240"/>
      <c r="E10830" s="241"/>
      <c r="F10830" s="265"/>
      <c r="G10830" s="265"/>
    </row>
    <row r="10831" spans="1:7" s="226" customFormat="1">
      <c r="A10831" s="240"/>
      <c r="B10831" s="265"/>
      <c r="C10831" s="240"/>
      <c r="D10831" s="240"/>
      <c r="E10831" s="241"/>
      <c r="F10831" s="265"/>
      <c r="G10831" s="265"/>
    </row>
    <row r="10832" spans="1:7" s="226" customFormat="1">
      <c r="A10832" s="240"/>
      <c r="B10832" s="265"/>
      <c r="C10832" s="240"/>
      <c r="D10832" s="240"/>
      <c r="E10832" s="241"/>
      <c r="F10832" s="265"/>
      <c r="G10832" s="265"/>
    </row>
    <row r="10833" spans="1:7" s="226" customFormat="1">
      <c r="A10833" s="240"/>
      <c r="B10833" s="265"/>
      <c r="C10833" s="240"/>
      <c r="D10833" s="240"/>
      <c r="E10833" s="241"/>
      <c r="F10833" s="265"/>
      <c r="G10833" s="265"/>
    </row>
    <row r="10834" spans="1:7" s="226" customFormat="1">
      <c r="A10834" s="240"/>
      <c r="B10834" s="265"/>
      <c r="C10834" s="240"/>
      <c r="D10834" s="240"/>
      <c r="E10834" s="241"/>
      <c r="F10834" s="265"/>
      <c r="G10834" s="265"/>
    </row>
    <row r="10835" spans="1:7" s="226" customFormat="1">
      <c r="A10835" s="240"/>
      <c r="B10835" s="265"/>
      <c r="C10835" s="240"/>
      <c r="D10835" s="240"/>
      <c r="E10835" s="241"/>
      <c r="F10835" s="265"/>
      <c r="G10835" s="265"/>
    </row>
    <row r="10836" spans="1:7" s="226" customFormat="1">
      <c r="A10836" s="240"/>
      <c r="B10836" s="265"/>
      <c r="C10836" s="240"/>
      <c r="D10836" s="240"/>
      <c r="E10836" s="241"/>
      <c r="F10836" s="265"/>
      <c r="G10836" s="265"/>
    </row>
    <row r="10837" spans="1:7" s="226" customFormat="1">
      <c r="A10837" s="240"/>
      <c r="B10837" s="265"/>
      <c r="C10837" s="240"/>
      <c r="D10837" s="240"/>
      <c r="E10837" s="241"/>
      <c r="F10837" s="265"/>
      <c r="G10837" s="265"/>
    </row>
    <row r="10838" spans="1:7" s="226" customFormat="1">
      <c r="A10838" s="240"/>
      <c r="B10838" s="265"/>
      <c r="C10838" s="240"/>
      <c r="D10838" s="240"/>
      <c r="E10838" s="241"/>
      <c r="F10838" s="265"/>
      <c r="G10838" s="265"/>
    </row>
    <row r="10839" spans="1:7" s="226" customFormat="1">
      <c r="A10839" s="240"/>
      <c r="B10839" s="265"/>
      <c r="C10839" s="240"/>
      <c r="D10839" s="240"/>
      <c r="E10839" s="241"/>
      <c r="F10839" s="265"/>
      <c r="G10839" s="265"/>
    </row>
    <row r="10840" spans="1:7" s="226" customFormat="1">
      <c r="A10840" s="240"/>
      <c r="B10840" s="265"/>
      <c r="C10840" s="240"/>
      <c r="D10840" s="240"/>
      <c r="E10840" s="241"/>
      <c r="F10840" s="265"/>
      <c r="G10840" s="265"/>
    </row>
    <row r="10841" spans="1:7" s="226" customFormat="1">
      <c r="A10841" s="240"/>
      <c r="B10841" s="265"/>
      <c r="C10841" s="240"/>
      <c r="D10841" s="240"/>
      <c r="E10841" s="241"/>
      <c r="F10841" s="265"/>
      <c r="G10841" s="265"/>
    </row>
    <row r="10842" spans="1:7" s="226" customFormat="1">
      <c r="A10842" s="240"/>
      <c r="B10842" s="265"/>
      <c r="C10842" s="240"/>
      <c r="D10842" s="240"/>
      <c r="E10842" s="241"/>
      <c r="F10842" s="265"/>
      <c r="G10842" s="265"/>
    </row>
    <row r="10843" spans="1:7" s="226" customFormat="1">
      <c r="A10843" s="240"/>
      <c r="B10843" s="265"/>
      <c r="C10843" s="240"/>
      <c r="D10843" s="240"/>
      <c r="E10843" s="241"/>
      <c r="F10843" s="265"/>
      <c r="G10843" s="265"/>
    </row>
    <row r="10844" spans="1:7" s="226" customFormat="1">
      <c r="A10844" s="240"/>
      <c r="B10844" s="265"/>
      <c r="C10844" s="240"/>
      <c r="D10844" s="240"/>
      <c r="E10844" s="241"/>
      <c r="F10844" s="265"/>
      <c r="G10844" s="265"/>
    </row>
    <row r="10845" spans="1:7" s="226" customFormat="1">
      <c r="A10845" s="240"/>
      <c r="B10845" s="265"/>
      <c r="C10845" s="240"/>
      <c r="D10845" s="240"/>
      <c r="E10845" s="241"/>
      <c r="F10845" s="265"/>
      <c r="G10845" s="265"/>
    </row>
    <row r="10846" spans="1:7" s="226" customFormat="1">
      <c r="A10846" s="240"/>
      <c r="B10846" s="265"/>
      <c r="C10846" s="240"/>
      <c r="D10846" s="240"/>
      <c r="E10846" s="241"/>
      <c r="F10846" s="265"/>
      <c r="G10846" s="265"/>
    </row>
    <row r="10847" spans="1:7" s="226" customFormat="1">
      <c r="A10847" s="240"/>
      <c r="B10847" s="265"/>
      <c r="C10847" s="240"/>
      <c r="D10847" s="240"/>
      <c r="E10847" s="241"/>
      <c r="F10847" s="265"/>
      <c r="G10847" s="265"/>
    </row>
    <row r="10848" spans="1:7" s="226" customFormat="1">
      <c r="A10848" s="240"/>
      <c r="B10848" s="265"/>
      <c r="C10848" s="240"/>
      <c r="D10848" s="240"/>
      <c r="E10848" s="241"/>
      <c r="F10848" s="265"/>
      <c r="G10848" s="265"/>
    </row>
    <row r="10849" spans="1:7" s="226" customFormat="1">
      <c r="A10849" s="240"/>
      <c r="B10849" s="265"/>
      <c r="C10849" s="240"/>
      <c r="D10849" s="240"/>
      <c r="E10849" s="241"/>
      <c r="F10849" s="265"/>
      <c r="G10849" s="265"/>
    </row>
    <row r="10850" spans="1:7" s="226" customFormat="1">
      <c r="A10850" s="240"/>
      <c r="B10850" s="265"/>
      <c r="C10850" s="240"/>
      <c r="D10850" s="240"/>
      <c r="E10850" s="241"/>
      <c r="F10850" s="265"/>
      <c r="G10850" s="265"/>
    </row>
    <row r="10851" spans="1:7" s="226" customFormat="1">
      <c r="A10851" s="240"/>
      <c r="B10851" s="265"/>
      <c r="C10851" s="240"/>
      <c r="D10851" s="240"/>
      <c r="E10851" s="241"/>
      <c r="F10851" s="265"/>
      <c r="G10851" s="265"/>
    </row>
    <row r="10852" spans="1:7" s="226" customFormat="1">
      <c r="A10852" s="240"/>
      <c r="B10852" s="265"/>
      <c r="C10852" s="240"/>
      <c r="D10852" s="240"/>
      <c r="E10852" s="241"/>
      <c r="F10852" s="265"/>
      <c r="G10852" s="265"/>
    </row>
    <row r="10853" spans="1:7" s="226" customFormat="1">
      <c r="A10853" s="240"/>
      <c r="B10853" s="265"/>
      <c r="C10853" s="240"/>
      <c r="D10853" s="240"/>
      <c r="E10853" s="241"/>
      <c r="F10853" s="265"/>
      <c r="G10853" s="265"/>
    </row>
    <row r="10854" spans="1:7" s="226" customFormat="1">
      <c r="A10854" s="240"/>
      <c r="B10854" s="265"/>
      <c r="C10854" s="240"/>
      <c r="D10854" s="240"/>
      <c r="E10854" s="241"/>
      <c r="F10854" s="265"/>
      <c r="G10854" s="265"/>
    </row>
    <row r="10855" spans="1:7" s="226" customFormat="1">
      <c r="A10855" s="240"/>
      <c r="B10855" s="265"/>
      <c r="C10855" s="240"/>
      <c r="D10855" s="240"/>
      <c r="E10855" s="241"/>
      <c r="F10855" s="265"/>
      <c r="G10855" s="265"/>
    </row>
    <row r="10856" spans="1:7" s="226" customFormat="1">
      <c r="A10856" s="240"/>
      <c r="B10856" s="265"/>
      <c r="C10856" s="240"/>
      <c r="D10856" s="240"/>
      <c r="E10856" s="241"/>
      <c r="F10856" s="265"/>
      <c r="G10856" s="265"/>
    </row>
    <row r="10857" spans="1:7" s="226" customFormat="1">
      <c r="A10857" s="240"/>
      <c r="B10857" s="265"/>
      <c r="C10857" s="240"/>
      <c r="D10857" s="240"/>
      <c r="E10857" s="241"/>
      <c r="F10857" s="265"/>
      <c r="G10857" s="265"/>
    </row>
    <row r="10858" spans="1:7" s="226" customFormat="1">
      <c r="A10858" s="240"/>
      <c r="B10858" s="265"/>
      <c r="C10858" s="240"/>
      <c r="D10858" s="240"/>
      <c r="E10858" s="241"/>
      <c r="F10858" s="265"/>
      <c r="G10858" s="265"/>
    </row>
    <row r="10859" spans="1:7" s="226" customFormat="1">
      <c r="A10859" s="240"/>
      <c r="B10859" s="265"/>
      <c r="C10859" s="240"/>
      <c r="D10859" s="240"/>
      <c r="E10859" s="241"/>
      <c r="F10859" s="265"/>
      <c r="G10859" s="265"/>
    </row>
    <row r="10860" spans="1:7" s="226" customFormat="1">
      <c r="A10860" s="240"/>
      <c r="B10860" s="265"/>
      <c r="C10860" s="240"/>
      <c r="D10860" s="240"/>
      <c r="E10860" s="241"/>
      <c r="F10860" s="265"/>
      <c r="G10860" s="265"/>
    </row>
    <row r="10861" spans="1:7" s="226" customFormat="1">
      <c r="A10861" s="240"/>
      <c r="B10861" s="265"/>
      <c r="C10861" s="240"/>
      <c r="D10861" s="240"/>
      <c r="E10861" s="241"/>
      <c r="F10861" s="265"/>
      <c r="G10861" s="265"/>
    </row>
    <row r="10862" spans="1:7" s="226" customFormat="1">
      <c r="A10862" s="240"/>
      <c r="B10862" s="265"/>
      <c r="C10862" s="240"/>
      <c r="D10862" s="240"/>
      <c r="E10862" s="241"/>
      <c r="F10862" s="265"/>
      <c r="G10862" s="265"/>
    </row>
    <row r="10863" spans="1:7" s="226" customFormat="1">
      <c r="A10863" s="240"/>
      <c r="B10863" s="265"/>
      <c r="C10863" s="240"/>
      <c r="D10863" s="240"/>
      <c r="E10863" s="241"/>
      <c r="F10863" s="265"/>
      <c r="G10863" s="265"/>
    </row>
    <row r="10864" spans="1:7" s="226" customFormat="1">
      <c r="A10864" s="240"/>
      <c r="B10864" s="265"/>
      <c r="C10864" s="240"/>
      <c r="D10864" s="240"/>
      <c r="E10864" s="241"/>
      <c r="F10864" s="265"/>
      <c r="G10864" s="265"/>
    </row>
    <row r="10865" spans="1:7" s="226" customFormat="1">
      <c r="A10865" s="240"/>
      <c r="B10865" s="265"/>
      <c r="C10865" s="240"/>
      <c r="D10865" s="240"/>
      <c r="E10865" s="241"/>
      <c r="F10865" s="265"/>
      <c r="G10865" s="265"/>
    </row>
    <row r="10866" spans="1:7" s="226" customFormat="1">
      <c r="A10866" s="240"/>
      <c r="B10866" s="265"/>
      <c r="C10866" s="240"/>
      <c r="D10866" s="240"/>
      <c r="E10866" s="241"/>
      <c r="F10866" s="265"/>
      <c r="G10866" s="265"/>
    </row>
    <row r="10867" spans="1:7" s="226" customFormat="1">
      <c r="A10867" s="240"/>
      <c r="B10867" s="265"/>
      <c r="C10867" s="240"/>
      <c r="D10867" s="240"/>
      <c r="E10867" s="241"/>
      <c r="F10867" s="265"/>
      <c r="G10867" s="265"/>
    </row>
    <row r="10868" spans="1:7" s="226" customFormat="1">
      <c r="A10868" s="240"/>
      <c r="B10868" s="265"/>
      <c r="C10868" s="240"/>
      <c r="D10868" s="240"/>
      <c r="E10868" s="241"/>
      <c r="F10868" s="265"/>
      <c r="G10868" s="265"/>
    </row>
    <row r="10869" spans="1:7" s="226" customFormat="1">
      <c r="A10869" s="240"/>
      <c r="B10869" s="265"/>
      <c r="C10869" s="240"/>
      <c r="D10869" s="240"/>
      <c r="E10869" s="241"/>
      <c r="F10869" s="265"/>
      <c r="G10869" s="265"/>
    </row>
    <row r="10870" spans="1:7" s="226" customFormat="1">
      <c r="A10870" s="240"/>
      <c r="B10870" s="265"/>
      <c r="C10870" s="240"/>
      <c r="D10870" s="240"/>
      <c r="E10870" s="241"/>
      <c r="F10870" s="265"/>
      <c r="G10870" s="265"/>
    </row>
    <row r="10871" spans="1:7" s="226" customFormat="1">
      <c r="A10871" s="240"/>
      <c r="B10871" s="265"/>
      <c r="C10871" s="240"/>
      <c r="D10871" s="240"/>
      <c r="E10871" s="241"/>
      <c r="F10871" s="265"/>
      <c r="G10871" s="265"/>
    </row>
    <row r="10872" spans="1:7" s="226" customFormat="1">
      <c r="A10872" s="240"/>
      <c r="B10872" s="265"/>
      <c r="C10872" s="240"/>
      <c r="D10872" s="240"/>
      <c r="E10872" s="241"/>
      <c r="F10872" s="265"/>
      <c r="G10872" s="265"/>
    </row>
    <row r="10873" spans="1:7" s="226" customFormat="1">
      <c r="A10873" s="240"/>
      <c r="B10873" s="265"/>
      <c r="C10873" s="240"/>
      <c r="D10873" s="240"/>
      <c r="E10873" s="241"/>
      <c r="F10873" s="265"/>
      <c r="G10873" s="265"/>
    </row>
    <row r="10874" spans="1:7" s="226" customFormat="1">
      <c r="A10874" s="240"/>
      <c r="B10874" s="265"/>
      <c r="C10874" s="240"/>
      <c r="D10874" s="240"/>
      <c r="E10874" s="241"/>
      <c r="F10874" s="265"/>
      <c r="G10874" s="265"/>
    </row>
    <row r="10875" spans="1:7" s="226" customFormat="1">
      <c r="A10875" s="240"/>
      <c r="B10875" s="265"/>
      <c r="C10875" s="240"/>
      <c r="D10875" s="240"/>
      <c r="E10875" s="241"/>
      <c r="F10875" s="265"/>
      <c r="G10875" s="265"/>
    </row>
    <row r="10876" spans="1:7" s="226" customFormat="1">
      <c r="A10876" s="240"/>
      <c r="B10876" s="265"/>
      <c r="C10876" s="240"/>
      <c r="D10876" s="240"/>
      <c r="E10876" s="241"/>
      <c r="F10876" s="265"/>
      <c r="G10876" s="265"/>
    </row>
    <row r="10877" spans="1:7" s="226" customFormat="1">
      <c r="A10877" s="240"/>
      <c r="B10877" s="265"/>
      <c r="C10877" s="240"/>
      <c r="D10877" s="240"/>
      <c r="E10877" s="241"/>
      <c r="F10877" s="265"/>
      <c r="G10877" s="265"/>
    </row>
    <row r="10878" spans="1:7" s="226" customFormat="1">
      <c r="A10878" s="240"/>
      <c r="B10878" s="265"/>
      <c r="C10878" s="240"/>
      <c r="D10878" s="240"/>
      <c r="E10878" s="241"/>
      <c r="F10878" s="265"/>
      <c r="G10878" s="265"/>
    </row>
    <row r="10879" spans="1:7" s="226" customFormat="1">
      <c r="A10879" s="240"/>
      <c r="B10879" s="265"/>
      <c r="C10879" s="240"/>
      <c r="D10879" s="240"/>
      <c r="E10879" s="241"/>
      <c r="F10879" s="265"/>
      <c r="G10879" s="265"/>
    </row>
    <row r="10880" spans="1:7" s="226" customFormat="1">
      <c r="A10880" s="240"/>
      <c r="B10880" s="265"/>
      <c r="C10880" s="240"/>
      <c r="D10880" s="240"/>
      <c r="E10880" s="241"/>
      <c r="F10880" s="265"/>
      <c r="G10880" s="265"/>
    </row>
    <row r="10881" spans="1:7" s="226" customFormat="1">
      <c r="A10881" s="240"/>
      <c r="B10881" s="265"/>
      <c r="C10881" s="240"/>
      <c r="D10881" s="240"/>
      <c r="E10881" s="241"/>
      <c r="F10881" s="265"/>
      <c r="G10881" s="265"/>
    </row>
    <row r="10882" spans="1:7" s="226" customFormat="1">
      <c r="A10882" s="240"/>
      <c r="B10882" s="265"/>
      <c r="C10882" s="240"/>
      <c r="D10882" s="240"/>
      <c r="E10882" s="241"/>
      <c r="F10882" s="265"/>
      <c r="G10882" s="265"/>
    </row>
    <row r="10883" spans="1:7" s="226" customFormat="1">
      <c r="A10883" s="240"/>
      <c r="B10883" s="265"/>
      <c r="C10883" s="240"/>
      <c r="D10883" s="240"/>
      <c r="E10883" s="241"/>
      <c r="F10883" s="265"/>
      <c r="G10883" s="265"/>
    </row>
    <row r="10884" spans="1:7" s="226" customFormat="1">
      <c r="A10884" s="240"/>
      <c r="B10884" s="265"/>
      <c r="C10884" s="240"/>
      <c r="D10884" s="240"/>
      <c r="E10884" s="241"/>
      <c r="F10884" s="265"/>
      <c r="G10884" s="265"/>
    </row>
    <row r="10885" spans="1:7" s="226" customFormat="1">
      <c r="A10885" s="240"/>
      <c r="B10885" s="265"/>
      <c r="C10885" s="240"/>
      <c r="D10885" s="240"/>
      <c r="E10885" s="241"/>
      <c r="F10885" s="265"/>
      <c r="G10885" s="265"/>
    </row>
    <row r="10886" spans="1:7" s="226" customFormat="1">
      <c r="A10886" s="240"/>
      <c r="B10886" s="265"/>
      <c r="C10886" s="240"/>
      <c r="D10886" s="240"/>
      <c r="E10886" s="241"/>
      <c r="F10886" s="265"/>
      <c r="G10886" s="265"/>
    </row>
    <row r="10887" spans="1:7" s="226" customFormat="1">
      <c r="A10887" s="240"/>
      <c r="B10887" s="265"/>
      <c r="C10887" s="240"/>
      <c r="D10887" s="240"/>
      <c r="E10887" s="241"/>
      <c r="F10887" s="265"/>
      <c r="G10887" s="265"/>
    </row>
    <row r="10888" spans="1:7" s="226" customFormat="1">
      <c r="A10888" s="240"/>
      <c r="B10888" s="265"/>
      <c r="C10888" s="240"/>
      <c r="D10888" s="240"/>
      <c r="E10888" s="241"/>
      <c r="F10888" s="265"/>
      <c r="G10888" s="265"/>
    </row>
    <row r="10889" spans="1:7" s="226" customFormat="1">
      <c r="A10889" s="240"/>
      <c r="B10889" s="265"/>
      <c r="C10889" s="240"/>
      <c r="D10889" s="240"/>
      <c r="E10889" s="241"/>
      <c r="F10889" s="265"/>
      <c r="G10889" s="265"/>
    </row>
    <row r="10890" spans="1:7" s="226" customFormat="1">
      <c r="A10890" s="240"/>
      <c r="B10890" s="265"/>
      <c r="C10890" s="240"/>
      <c r="D10890" s="240"/>
      <c r="E10890" s="241"/>
      <c r="F10890" s="265"/>
      <c r="G10890" s="265"/>
    </row>
    <row r="10891" spans="1:7" s="226" customFormat="1">
      <c r="A10891" s="240"/>
      <c r="B10891" s="265"/>
      <c r="C10891" s="240"/>
      <c r="D10891" s="240"/>
      <c r="E10891" s="241"/>
      <c r="F10891" s="265"/>
      <c r="G10891" s="265"/>
    </row>
    <row r="10892" spans="1:7" s="226" customFormat="1">
      <c r="A10892" s="240"/>
      <c r="B10892" s="265"/>
      <c r="C10892" s="240"/>
      <c r="D10892" s="240"/>
      <c r="E10892" s="241"/>
      <c r="F10892" s="265"/>
      <c r="G10892" s="265"/>
    </row>
    <row r="10893" spans="1:7" s="226" customFormat="1">
      <c r="A10893" s="240"/>
      <c r="B10893" s="265"/>
      <c r="C10893" s="240"/>
      <c r="D10893" s="240"/>
      <c r="E10893" s="241"/>
      <c r="F10893" s="265"/>
      <c r="G10893" s="265"/>
    </row>
    <row r="10894" spans="1:7" s="226" customFormat="1">
      <c r="A10894" s="240"/>
      <c r="B10894" s="265"/>
      <c r="C10894" s="240"/>
      <c r="D10894" s="240"/>
      <c r="E10894" s="241"/>
      <c r="F10894" s="265"/>
      <c r="G10894" s="265"/>
    </row>
    <row r="10895" spans="1:7" s="226" customFormat="1">
      <c r="A10895" s="240"/>
      <c r="B10895" s="265"/>
      <c r="C10895" s="240"/>
      <c r="D10895" s="240"/>
      <c r="E10895" s="241"/>
      <c r="F10895" s="265"/>
      <c r="G10895" s="265"/>
    </row>
    <row r="10896" spans="1:7" s="226" customFormat="1">
      <c r="A10896" s="240"/>
      <c r="B10896" s="265"/>
      <c r="C10896" s="240"/>
      <c r="D10896" s="240"/>
      <c r="E10896" s="241"/>
      <c r="F10896" s="265"/>
      <c r="G10896" s="265"/>
    </row>
    <row r="10897" spans="1:7" s="226" customFormat="1">
      <c r="A10897" s="240"/>
      <c r="B10897" s="265"/>
      <c r="C10897" s="240"/>
      <c r="D10897" s="240"/>
      <c r="E10897" s="241"/>
      <c r="F10897" s="265"/>
      <c r="G10897" s="265"/>
    </row>
    <row r="10898" spans="1:7" s="226" customFormat="1">
      <c r="A10898" s="240"/>
      <c r="B10898" s="265"/>
      <c r="C10898" s="240"/>
      <c r="D10898" s="240"/>
      <c r="E10898" s="241"/>
      <c r="F10898" s="265"/>
      <c r="G10898" s="265"/>
    </row>
    <row r="10899" spans="1:7" s="226" customFormat="1">
      <c r="A10899" s="240"/>
      <c r="B10899" s="265"/>
      <c r="C10899" s="240"/>
      <c r="D10899" s="240"/>
      <c r="E10899" s="241"/>
      <c r="F10899" s="265"/>
      <c r="G10899" s="265"/>
    </row>
    <row r="10900" spans="1:7" s="226" customFormat="1">
      <c r="A10900" s="240"/>
      <c r="B10900" s="265"/>
      <c r="C10900" s="240"/>
      <c r="D10900" s="240"/>
      <c r="E10900" s="241"/>
      <c r="F10900" s="265"/>
      <c r="G10900" s="265"/>
    </row>
    <row r="10901" spans="1:7" s="226" customFormat="1">
      <c r="A10901" s="240"/>
      <c r="B10901" s="265"/>
      <c r="C10901" s="240"/>
      <c r="D10901" s="240"/>
      <c r="E10901" s="241"/>
      <c r="F10901" s="265"/>
      <c r="G10901" s="265"/>
    </row>
    <row r="10902" spans="1:7" s="226" customFormat="1">
      <c r="A10902" s="240"/>
      <c r="B10902" s="265"/>
      <c r="C10902" s="240"/>
      <c r="D10902" s="240"/>
      <c r="E10902" s="241"/>
      <c r="F10902" s="265"/>
      <c r="G10902" s="265"/>
    </row>
    <row r="10903" spans="1:7" s="226" customFormat="1">
      <c r="A10903" s="240"/>
      <c r="B10903" s="265"/>
      <c r="C10903" s="240"/>
      <c r="D10903" s="240"/>
      <c r="E10903" s="241"/>
      <c r="F10903" s="265"/>
      <c r="G10903" s="265"/>
    </row>
    <row r="10904" spans="1:7" s="226" customFormat="1">
      <c r="A10904" s="240"/>
      <c r="B10904" s="265"/>
      <c r="C10904" s="240"/>
      <c r="D10904" s="240"/>
      <c r="E10904" s="241"/>
      <c r="F10904" s="265"/>
      <c r="G10904" s="265"/>
    </row>
    <row r="10905" spans="1:7" s="226" customFormat="1">
      <c r="A10905" s="240"/>
      <c r="B10905" s="265"/>
      <c r="C10905" s="240"/>
      <c r="D10905" s="240"/>
      <c r="E10905" s="241"/>
      <c r="F10905" s="265"/>
      <c r="G10905" s="265"/>
    </row>
    <row r="10906" spans="1:7" s="226" customFormat="1">
      <c r="A10906" s="240"/>
      <c r="B10906" s="265"/>
      <c r="C10906" s="240"/>
      <c r="D10906" s="240"/>
      <c r="E10906" s="241"/>
      <c r="F10906" s="265"/>
      <c r="G10906" s="265"/>
    </row>
    <row r="10907" spans="1:7" s="226" customFormat="1">
      <c r="A10907" s="240"/>
      <c r="B10907" s="265"/>
      <c r="C10907" s="240"/>
      <c r="D10907" s="240"/>
      <c r="E10907" s="241"/>
      <c r="F10907" s="265"/>
      <c r="G10907" s="265"/>
    </row>
    <row r="10908" spans="1:7" s="226" customFormat="1">
      <c r="A10908" s="240"/>
      <c r="B10908" s="265"/>
      <c r="C10908" s="240"/>
      <c r="D10908" s="240"/>
      <c r="E10908" s="241"/>
      <c r="F10908" s="265"/>
      <c r="G10908" s="265"/>
    </row>
    <row r="10909" spans="1:7" s="226" customFormat="1">
      <c r="A10909" s="240"/>
      <c r="B10909" s="265"/>
      <c r="C10909" s="240"/>
      <c r="D10909" s="240"/>
      <c r="E10909" s="241"/>
      <c r="F10909" s="265"/>
      <c r="G10909" s="265"/>
    </row>
    <row r="10910" spans="1:7" s="226" customFormat="1">
      <c r="A10910" s="240"/>
      <c r="B10910" s="265"/>
      <c r="C10910" s="240"/>
      <c r="D10910" s="240"/>
      <c r="E10910" s="241"/>
      <c r="F10910" s="265"/>
      <c r="G10910" s="265"/>
    </row>
    <row r="10911" spans="1:7" s="226" customFormat="1">
      <c r="A10911" s="240"/>
      <c r="B10911" s="265"/>
      <c r="C10911" s="240"/>
      <c r="D10911" s="240"/>
      <c r="E10911" s="241"/>
      <c r="F10911" s="265"/>
      <c r="G10911" s="265"/>
    </row>
    <row r="10912" spans="1:7" s="226" customFormat="1">
      <c r="A10912" s="240"/>
      <c r="B10912" s="265"/>
      <c r="C10912" s="240"/>
      <c r="D10912" s="240"/>
      <c r="E10912" s="241"/>
      <c r="F10912" s="265"/>
      <c r="G10912" s="265"/>
    </row>
    <row r="10913" spans="1:7" s="226" customFormat="1">
      <c r="A10913" s="240"/>
      <c r="B10913" s="265"/>
      <c r="C10913" s="240"/>
      <c r="D10913" s="240"/>
      <c r="E10913" s="241"/>
      <c r="F10913" s="265"/>
      <c r="G10913" s="265"/>
    </row>
    <row r="10914" spans="1:7" s="226" customFormat="1">
      <c r="A10914" s="240"/>
      <c r="B10914" s="265"/>
      <c r="C10914" s="240"/>
      <c r="D10914" s="240"/>
      <c r="E10914" s="241"/>
      <c r="F10914" s="265"/>
      <c r="G10914" s="265"/>
    </row>
    <row r="10915" spans="1:7" s="226" customFormat="1">
      <c r="A10915" s="240"/>
      <c r="B10915" s="265"/>
      <c r="C10915" s="240"/>
      <c r="D10915" s="240"/>
      <c r="E10915" s="241"/>
      <c r="F10915" s="265"/>
      <c r="G10915" s="265"/>
    </row>
    <row r="10916" spans="1:7" s="226" customFormat="1">
      <c r="A10916" s="240"/>
      <c r="B10916" s="265"/>
      <c r="C10916" s="240"/>
      <c r="D10916" s="240"/>
      <c r="E10916" s="241"/>
      <c r="F10916" s="265"/>
      <c r="G10916" s="265"/>
    </row>
    <row r="10917" spans="1:7" s="226" customFormat="1">
      <c r="A10917" s="240"/>
      <c r="B10917" s="265"/>
      <c r="C10917" s="240"/>
      <c r="D10917" s="240"/>
      <c r="E10917" s="241"/>
      <c r="F10917" s="265"/>
      <c r="G10917" s="265"/>
    </row>
    <row r="10918" spans="1:7" s="226" customFormat="1">
      <c r="A10918" s="240"/>
      <c r="B10918" s="265"/>
      <c r="C10918" s="240"/>
      <c r="D10918" s="240"/>
      <c r="E10918" s="241"/>
      <c r="F10918" s="265"/>
      <c r="G10918" s="265"/>
    </row>
    <row r="10919" spans="1:7" s="226" customFormat="1">
      <c r="A10919" s="240"/>
      <c r="B10919" s="265"/>
      <c r="C10919" s="240"/>
      <c r="D10919" s="240"/>
      <c r="E10919" s="241"/>
      <c r="F10919" s="265"/>
      <c r="G10919" s="265"/>
    </row>
    <row r="10920" spans="1:7" s="226" customFormat="1">
      <c r="A10920" s="240"/>
      <c r="B10920" s="265"/>
      <c r="C10920" s="240"/>
      <c r="D10920" s="240"/>
      <c r="E10920" s="241"/>
      <c r="F10920" s="265"/>
      <c r="G10920" s="265"/>
    </row>
    <row r="10921" spans="1:7" s="226" customFormat="1">
      <c r="A10921" s="240"/>
      <c r="B10921" s="265"/>
      <c r="C10921" s="240"/>
      <c r="D10921" s="240"/>
      <c r="E10921" s="241"/>
      <c r="F10921" s="265"/>
      <c r="G10921" s="265"/>
    </row>
    <row r="10922" spans="1:7" s="226" customFormat="1">
      <c r="A10922" s="240"/>
      <c r="B10922" s="265"/>
      <c r="C10922" s="240"/>
      <c r="D10922" s="240"/>
      <c r="E10922" s="241"/>
      <c r="F10922" s="265"/>
      <c r="G10922" s="265"/>
    </row>
    <row r="10923" spans="1:7" s="226" customFormat="1">
      <c r="A10923" s="240"/>
      <c r="B10923" s="265"/>
      <c r="C10923" s="240"/>
      <c r="D10923" s="240"/>
      <c r="E10923" s="241"/>
      <c r="F10923" s="265"/>
      <c r="G10923" s="265"/>
    </row>
    <row r="10924" spans="1:7" s="226" customFormat="1">
      <c r="A10924" s="240"/>
      <c r="B10924" s="265"/>
      <c r="C10924" s="240"/>
      <c r="D10924" s="240"/>
      <c r="E10924" s="241"/>
      <c r="F10924" s="265"/>
      <c r="G10924" s="265"/>
    </row>
    <row r="10925" spans="1:7" s="226" customFormat="1">
      <c r="A10925" s="240"/>
      <c r="B10925" s="265"/>
      <c r="C10925" s="240"/>
      <c r="D10925" s="240"/>
      <c r="E10925" s="241"/>
      <c r="F10925" s="265"/>
      <c r="G10925" s="265"/>
    </row>
    <row r="10926" spans="1:7" s="226" customFormat="1">
      <c r="A10926" s="240"/>
      <c r="B10926" s="265"/>
      <c r="C10926" s="240"/>
      <c r="D10926" s="240"/>
      <c r="E10926" s="241"/>
      <c r="F10926" s="265"/>
      <c r="G10926" s="265"/>
    </row>
    <row r="10927" spans="1:7" s="226" customFormat="1">
      <c r="A10927" s="240"/>
      <c r="B10927" s="265"/>
      <c r="C10927" s="240"/>
      <c r="D10927" s="240"/>
      <c r="E10927" s="241"/>
      <c r="F10927" s="265"/>
      <c r="G10927" s="265"/>
    </row>
    <row r="10928" spans="1:7" s="226" customFormat="1">
      <c r="A10928" s="240"/>
      <c r="B10928" s="265"/>
      <c r="C10928" s="240"/>
      <c r="D10928" s="240"/>
      <c r="E10928" s="241"/>
      <c r="F10928" s="265"/>
      <c r="G10928" s="265"/>
    </row>
    <row r="10929" spans="1:7" s="226" customFormat="1">
      <c r="A10929" s="240"/>
      <c r="B10929" s="265"/>
      <c r="C10929" s="240"/>
      <c r="D10929" s="240"/>
      <c r="E10929" s="241"/>
      <c r="F10929" s="265"/>
      <c r="G10929" s="265"/>
    </row>
    <row r="10930" spans="1:7" s="226" customFormat="1">
      <c r="A10930" s="240"/>
      <c r="B10930" s="265"/>
      <c r="C10930" s="240"/>
      <c r="D10930" s="240"/>
      <c r="E10930" s="241"/>
      <c r="F10930" s="265"/>
      <c r="G10930" s="265"/>
    </row>
    <row r="10931" spans="1:7" s="226" customFormat="1">
      <c r="A10931" s="240"/>
      <c r="B10931" s="265"/>
      <c r="C10931" s="240"/>
      <c r="D10931" s="240"/>
      <c r="E10931" s="241"/>
      <c r="F10931" s="265"/>
      <c r="G10931" s="265"/>
    </row>
    <row r="10932" spans="1:7" s="226" customFormat="1">
      <c r="A10932" s="240"/>
      <c r="B10932" s="265"/>
      <c r="C10932" s="240"/>
      <c r="D10932" s="240"/>
      <c r="E10932" s="241"/>
      <c r="F10932" s="265"/>
      <c r="G10932" s="265"/>
    </row>
    <row r="10933" spans="1:7" s="226" customFormat="1">
      <c r="A10933" s="240"/>
      <c r="B10933" s="265"/>
      <c r="C10933" s="240"/>
      <c r="D10933" s="240"/>
      <c r="E10933" s="241"/>
      <c r="F10933" s="265"/>
      <c r="G10933" s="265"/>
    </row>
    <row r="10934" spans="1:7" s="226" customFormat="1">
      <c r="A10934" s="240"/>
      <c r="B10934" s="265"/>
      <c r="C10934" s="240"/>
      <c r="D10934" s="240"/>
      <c r="E10934" s="241"/>
      <c r="F10934" s="265"/>
      <c r="G10934" s="265"/>
    </row>
    <row r="10935" spans="1:7" s="226" customFormat="1">
      <c r="A10935" s="240"/>
      <c r="B10935" s="265"/>
      <c r="C10935" s="240"/>
      <c r="D10935" s="240"/>
      <c r="E10935" s="241"/>
      <c r="F10935" s="265"/>
      <c r="G10935" s="265"/>
    </row>
    <row r="10936" spans="1:7" s="226" customFormat="1">
      <c r="A10936" s="240"/>
      <c r="B10936" s="265"/>
      <c r="C10936" s="240"/>
      <c r="D10936" s="240"/>
      <c r="E10936" s="241"/>
      <c r="F10936" s="265"/>
      <c r="G10936" s="265"/>
    </row>
    <row r="10937" spans="1:7" s="226" customFormat="1">
      <c r="A10937" s="240"/>
      <c r="B10937" s="265"/>
      <c r="C10937" s="240"/>
      <c r="D10937" s="240"/>
      <c r="E10937" s="241"/>
      <c r="F10937" s="265"/>
      <c r="G10937" s="265"/>
    </row>
    <row r="10938" spans="1:7" s="226" customFormat="1">
      <c r="A10938" s="240"/>
      <c r="B10938" s="265"/>
      <c r="C10938" s="240"/>
      <c r="D10938" s="240"/>
      <c r="E10938" s="241"/>
      <c r="F10938" s="265"/>
      <c r="G10938" s="265"/>
    </row>
    <row r="10939" spans="1:7" s="226" customFormat="1">
      <c r="A10939" s="240"/>
      <c r="B10939" s="265"/>
      <c r="C10939" s="240"/>
      <c r="D10939" s="240"/>
      <c r="E10939" s="241"/>
      <c r="F10939" s="265"/>
      <c r="G10939" s="265"/>
    </row>
    <row r="10940" spans="1:7" s="226" customFormat="1">
      <c r="A10940" s="240"/>
      <c r="B10940" s="265"/>
      <c r="C10940" s="240"/>
      <c r="D10940" s="240"/>
      <c r="E10940" s="241"/>
      <c r="F10940" s="265"/>
      <c r="G10940" s="265"/>
    </row>
    <row r="10941" spans="1:7" s="226" customFormat="1">
      <c r="A10941" s="240"/>
      <c r="B10941" s="265"/>
      <c r="C10941" s="240"/>
      <c r="D10941" s="240"/>
      <c r="E10941" s="241"/>
      <c r="F10941" s="265"/>
      <c r="G10941" s="265"/>
    </row>
    <row r="10942" spans="1:7" s="226" customFormat="1">
      <c r="A10942" s="240"/>
      <c r="B10942" s="265"/>
      <c r="C10942" s="240"/>
      <c r="D10942" s="240"/>
      <c r="E10942" s="241"/>
      <c r="F10942" s="265"/>
      <c r="G10942" s="265"/>
    </row>
    <row r="10943" spans="1:7" s="226" customFormat="1">
      <c r="A10943" s="240"/>
      <c r="B10943" s="265"/>
      <c r="C10943" s="240"/>
      <c r="D10943" s="240"/>
      <c r="E10943" s="241"/>
      <c r="F10943" s="265"/>
      <c r="G10943" s="265"/>
    </row>
    <row r="10944" spans="1:7" s="226" customFormat="1">
      <c r="A10944" s="240"/>
      <c r="B10944" s="265"/>
      <c r="C10944" s="240"/>
      <c r="D10944" s="240"/>
      <c r="E10944" s="241"/>
      <c r="F10944" s="265"/>
      <c r="G10944" s="265"/>
    </row>
    <row r="10945" spans="1:7" s="226" customFormat="1">
      <c r="A10945" s="240"/>
      <c r="B10945" s="265"/>
      <c r="C10945" s="240"/>
      <c r="D10945" s="240"/>
      <c r="E10945" s="241"/>
      <c r="F10945" s="265"/>
      <c r="G10945" s="265"/>
    </row>
    <row r="10946" spans="1:7" s="226" customFormat="1">
      <c r="A10946" s="240"/>
      <c r="B10946" s="265"/>
      <c r="C10946" s="240"/>
      <c r="D10946" s="240"/>
      <c r="E10946" s="241"/>
      <c r="F10946" s="265"/>
      <c r="G10946" s="265"/>
    </row>
    <row r="10947" spans="1:7" s="226" customFormat="1">
      <c r="A10947" s="240"/>
      <c r="B10947" s="265"/>
      <c r="C10947" s="240"/>
      <c r="D10947" s="240"/>
      <c r="E10947" s="241"/>
      <c r="F10947" s="265"/>
      <c r="G10947" s="265"/>
    </row>
    <row r="10948" spans="1:7" s="226" customFormat="1">
      <c r="A10948" s="240"/>
      <c r="B10948" s="265"/>
      <c r="C10948" s="240"/>
      <c r="D10948" s="240"/>
      <c r="E10948" s="241"/>
      <c r="F10948" s="265"/>
      <c r="G10948" s="265"/>
    </row>
    <row r="10949" spans="1:7" s="226" customFormat="1">
      <c r="A10949" s="240"/>
      <c r="B10949" s="265"/>
      <c r="C10949" s="240"/>
      <c r="D10949" s="240"/>
      <c r="E10949" s="241"/>
      <c r="F10949" s="265"/>
      <c r="G10949" s="265"/>
    </row>
    <row r="10950" spans="1:7" s="226" customFormat="1">
      <c r="A10950" s="240"/>
      <c r="B10950" s="265"/>
      <c r="C10950" s="240"/>
      <c r="D10950" s="240"/>
      <c r="E10950" s="241"/>
      <c r="F10950" s="265"/>
      <c r="G10950" s="265"/>
    </row>
    <row r="10951" spans="1:7" s="226" customFormat="1">
      <c r="A10951" s="240"/>
      <c r="B10951" s="265"/>
      <c r="C10951" s="240"/>
      <c r="D10951" s="240"/>
      <c r="E10951" s="241"/>
      <c r="F10951" s="265"/>
      <c r="G10951" s="265"/>
    </row>
    <row r="10952" spans="1:7" s="226" customFormat="1">
      <c r="A10952" s="240"/>
      <c r="B10952" s="265"/>
      <c r="C10952" s="240"/>
      <c r="D10952" s="240"/>
      <c r="E10952" s="241"/>
      <c r="F10952" s="265"/>
      <c r="G10952" s="265"/>
    </row>
    <row r="10953" spans="1:7" s="226" customFormat="1">
      <c r="A10953" s="240"/>
      <c r="B10953" s="265"/>
      <c r="C10953" s="240"/>
      <c r="D10953" s="240"/>
      <c r="E10953" s="241"/>
      <c r="F10953" s="265"/>
      <c r="G10953" s="265"/>
    </row>
    <row r="10954" spans="1:7" s="226" customFormat="1">
      <c r="A10954" s="240"/>
      <c r="B10954" s="265"/>
      <c r="C10954" s="240"/>
      <c r="D10954" s="240"/>
      <c r="E10954" s="241"/>
      <c r="F10954" s="265"/>
      <c r="G10954" s="265"/>
    </row>
    <row r="10955" spans="1:7" s="226" customFormat="1">
      <c r="A10955" s="240"/>
      <c r="B10955" s="265"/>
      <c r="C10955" s="240"/>
      <c r="D10955" s="240"/>
      <c r="E10955" s="241"/>
      <c r="F10955" s="265"/>
      <c r="G10955" s="265"/>
    </row>
    <row r="10956" spans="1:7" s="226" customFormat="1">
      <c r="A10956" s="240"/>
      <c r="B10956" s="265"/>
      <c r="C10956" s="240"/>
      <c r="D10956" s="240"/>
      <c r="E10956" s="241"/>
      <c r="F10956" s="265"/>
      <c r="G10956" s="265"/>
    </row>
    <row r="10957" spans="1:7" s="226" customFormat="1">
      <c r="A10957" s="240"/>
      <c r="B10957" s="265"/>
      <c r="C10957" s="240"/>
      <c r="D10957" s="240"/>
      <c r="E10957" s="241"/>
      <c r="F10957" s="265"/>
      <c r="G10957" s="265"/>
    </row>
    <row r="10958" spans="1:7" s="226" customFormat="1">
      <c r="A10958" s="240"/>
      <c r="B10958" s="265"/>
      <c r="C10958" s="240"/>
      <c r="D10958" s="240"/>
      <c r="E10958" s="241"/>
      <c r="F10958" s="265"/>
      <c r="G10958" s="265"/>
    </row>
    <row r="10959" spans="1:7" s="226" customFormat="1">
      <c r="A10959" s="240"/>
      <c r="B10959" s="265"/>
      <c r="C10959" s="240"/>
      <c r="D10959" s="240"/>
      <c r="E10959" s="241"/>
      <c r="F10959" s="265"/>
      <c r="G10959" s="265"/>
    </row>
    <row r="10960" spans="1:7" s="226" customFormat="1">
      <c r="A10960" s="240"/>
      <c r="B10960" s="265"/>
      <c r="C10960" s="240"/>
      <c r="D10960" s="240"/>
      <c r="E10960" s="241"/>
      <c r="F10960" s="265"/>
      <c r="G10960" s="265"/>
    </row>
    <row r="10961" spans="1:7" s="226" customFormat="1">
      <c r="A10961" s="240"/>
      <c r="B10961" s="265"/>
      <c r="C10961" s="240"/>
      <c r="D10961" s="240"/>
      <c r="E10961" s="241"/>
      <c r="F10961" s="265"/>
      <c r="G10961" s="265"/>
    </row>
    <row r="10962" spans="1:7" s="226" customFormat="1">
      <c r="A10962" s="240"/>
      <c r="B10962" s="265"/>
      <c r="C10962" s="240"/>
      <c r="D10962" s="240"/>
      <c r="E10962" s="241"/>
      <c r="F10962" s="265"/>
      <c r="G10962" s="265"/>
    </row>
    <row r="10963" spans="1:7" s="226" customFormat="1">
      <c r="A10963" s="240"/>
      <c r="B10963" s="265"/>
      <c r="C10963" s="240"/>
      <c r="D10963" s="240"/>
      <c r="E10963" s="241"/>
      <c r="F10963" s="265"/>
      <c r="G10963" s="265"/>
    </row>
    <row r="10964" spans="1:7" s="226" customFormat="1">
      <c r="A10964" s="240"/>
      <c r="B10964" s="265"/>
      <c r="C10964" s="240"/>
      <c r="D10964" s="240"/>
      <c r="E10964" s="241"/>
      <c r="F10964" s="265"/>
      <c r="G10964" s="265"/>
    </row>
    <row r="10965" spans="1:7" s="226" customFormat="1">
      <c r="A10965" s="240"/>
      <c r="B10965" s="265"/>
      <c r="C10965" s="240"/>
      <c r="D10965" s="240"/>
      <c r="E10965" s="241"/>
      <c r="F10965" s="265"/>
      <c r="G10965" s="265"/>
    </row>
    <row r="10966" spans="1:7" s="226" customFormat="1">
      <c r="A10966" s="240"/>
      <c r="B10966" s="265"/>
      <c r="C10966" s="240"/>
      <c r="D10966" s="240"/>
      <c r="E10966" s="241"/>
      <c r="F10966" s="265"/>
      <c r="G10966" s="265"/>
    </row>
    <row r="10967" spans="1:7" s="226" customFormat="1">
      <c r="A10967" s="240"/>
      <c r="B10967" s="265"/>
      <c r="C10967" s="240"/>
      <c r="D10967" s="240"/>
      <c r="E10967" s="241"/>
      <c r="F10967" s="265"/>
      <c r="G10967" s="265"/>
    </row>
    <row r="10968" spans="1:7" s="226" customFormat="1">
      <c r="A10968" s="240"/>
      <c r="B10968" s="265"/>
      <c r="C10968" s="240"/>
      <c r="D10968" s="240"/>
      <c r="E10968" s="241"/>
      <c r="F10968" s="265"/>
      <c r="G10968" s="265"/>
    </row>
    <row r="10969" spans="1:7" s="226" customFormat="1">
      <c r="A10969" s="240"/>
      <c r="B10969" s="265"/>
      <c r="C10969" s="240"/>
      <c r="D10969" s="240"/>
      <c r="E10969" s="241"/>
      <c r="F10969" s="265"/>
      <c r="G10969" s="265"/>
    </row>
    <row r="10970" spans="1:7" s="226" customFormat="1">
      <c r="A10970" s="240"/>
      <c r="B10970" s="265"/>
      <c r="C10970" s="240"/>
      <c r="D10970" s="240"/>
      <c r="E10970" s="241"/>
      <c r="F10970" s="265"/>
      <c r="G10970" s="265"/>
    </row>
    <row r="10971" spans="1:7" s="226" customFormat="1">
      <c r="A10971" s="240"/>
      <c r="B10971" s="265"/>
      <c r="C10971" s="240"/>
      <c r="D10971" s="240"/>
      <c r="E10971" s="241"/>
      <c r="F10971" s="265"/>
      <c r="G10971" s="265"/>
    </row>
    <row r="10972" spans="1:7" s="226" customFormat="1">
      <c r="A10972" s="240"/>
      <c r="B10972" s="265"/>
      <c r="C10972" s="240"/>
      <c r="D10972" s="240"/>
      <c r="E10972" s="241"/>
      <c r="F10972" s="265"/>
      <c r="G10972" s="265"/>
    </row>
    <row r="10973" spans="1:7" s="226" customFormat="1">
      <c r="A10973" s="240"/>
      <c r="B10973" s="265"/>
      <c r="C10973" s="240"/>
      <c r="D10973" s="240"/>
      <c r="E10973" s="241"/>
      <c r="F10973" s="265"/>
      <c r="G10973" s="265"/>
    </row>
    <row r="10974" spans="1:7" s="226" customFormat="1">
      <c r="A10974" s="240"/>
      <c r="B10974" s="265"/>
      <c r="C10974" s="240"/>
      <c r="D10974" s="240"/>
      <c r="E10974" s="241"/>
      <c r="F10974" s="265"/>
      <c r="G10974" s="265"/>
    </row>
    <row r="10975" spans="1:7" s="226" customFormat="1">
      <c r="A10975" s="240"/>
      <c r="B10975" s="265"/>
      <c r="C10975" s="240"/>
      <c r="D10975" s="240"/>
      <c r="E10975" s="241"/>
      <c r="F10975" s="265"/>
      <c r="G10975" s="265"/>
    </row>
    <row r="10976" spans="1:7" s="226" customFormat="1">
      <c r="A10976" s="240"/>
      <c r="B10976" s="265"/>
      <c r="C10976" s="240"/>
      <c r="D10976" s="240"/>
      <c r="E10976" s="241"/>
      <c r="F10976" s="265"/>
      <c r="G10976" s="265"/>
    </row>
    <row r="10977" spans="1:7" s="226" customFormat="1">
      <c r="A10977" s="240"/>
      <c r="B10977" s="265"/>
      <c r="C10977" s="240"/>
      <c r="D10977" s="240"/>
      <c r="E10977" s="241"/>
      <c r="F10977" s="265"/>
      <c r="G10977" s="265"/>
    </row>
    <row r="10978" spans="1:7" s="226" customFormat="1">
      <c r="A10978" s="240"/>
      <c r="B10978" s="265"/>
      <c r="C10978" s="240"/>
      <c r="D10978" s="240"/>
      <c r="E10978" s="241"/>
      <c r="F10978" s="265"/>
      <c r="G10978" s="265"/>
    </row>
    <row r="10979" spans="1:7" s="226" customFormat="1">
      <c r="A10979" s="240"/>
      <c r="B10979" s="265"/>
      <c r="C10979" s="240"/>
      <c r="D10979" s="240"/>
      <c r="E10979" s="241"/>
      <c r="F10979" s="265"/>
      <c r="G10979" s="265"/>
    </row>
    <row r="10980" spans="1:7" s="226" customFormat="1">
      <c r="A10980" s="240"/>
      <c r="B10980" s="265"/>
      <c r="C10980" s="240"/>
      <c r="D10980" s="240"/>
      <c r="E10980" s="241"/>
      <c r="F10980" s="265"/>
      <c r="G10980" s="265"/>
    </row>
    <row r="10981" spans="1:7" s="226" customFormat="1">
      <c r="A10981" s="240"/>
      <c r="B10981" s="265"/>
      <c r="C10981" s="240"/>
      <c r="D10981" s="240"/>
      <c r="E10981" s="241"/>
      <c r="F10981" s="265"/>
      <c r="G10981" s="265"/>
    </row>
    <row r="10982" spans="1:7" s="226" customFormat="1">
      <c r="A10982" s="240"/>
      <c r="B10982" s="265"/>
      <c r="C10982" s="240"/>
      <c r="D10982" s="240"/>
      <c r="E10982" s="241"/>
      <c r="F10982" s="265"/>
      <c r="G10982" s="265"/>
    </row>
    <row r="10983" spans="1:7" s="226" customFormat="1">
      <c r="A10983" s="240"/>
      <c r="B10983" s="265"/>
      <c r="C10983" s="240"/>
      <c r="D10983" s="240"/>
      <c r="E10983" s="241"/>
      <c r="F10983" s="265"/>
      <c r="G10983" s="265"/>
    </row>
    <row r="10984" spans="1:7" s="226" customFormat="1">
      <c r="A10984" s="240"/>
      <c r="B10984" s="265"/>
      <c r="C10984" s="240"/>
      <c r="D10984" s="240"/>
      <c r="E10984" s="241"/>
      <c r="F10984" s="265"/>
      <c r="G10984" s="265"/>
    </row>
    <row r="10985" spans="1:7" s="226" customFormat="1">
      <c r="A10985" s="240"/>
      <c r="B10985" s="265"/>
      <c r="C10985" s="240"/>
      <c r="D10985" s="240"/>
      <c r="E10985" s="241"/>
      <c r="F10985" s="265"/>
      <c r="G10985" s="265"/>
    </row>
    <row r="10986" spans="1:7" s="226" customFormat="1">
      <c r="A10986" s="240"/>
      <c r="B10986" s="265"/>
      <c r="C10986" s="240"/>
      <c r="D10986" s="240"/>
      <c r="E10986" s="241"/>
      <c r="F10986" s="265"/>
      <c r="G10986" s="265"/>
    </row>
    <row r="10987" spans="1:7" s="226" customFormat="1">
      <c r="A10987" s="240"/>
      <c r="B10987" s="265"/>
      <c r="C10987" s="240"/>
      <c r="D10987" s="240"/>
      <c r="E10987" s="241"/>
      <c r="F10987" s="265"/>
      <c r="G10987" s="265"/>
    </row>
    <row r="10988" spans="1:7" s="226" customFormat="1">
      <c r="A10988" s="240"/>
      <c r="B10988" s="265"/>
      <c r="C10988" s="240"/>
      <c r="D10988" s="240"/>
      <c r="E10988" s="241"/>
      <c r="F10988" s="265"/>
      <c r="G10988" s="265"/>
    </row>
    <row r="10989" spans="1:7" s="226" customFormat="1">
      <c r="A10989" s="240"/>
      <c r="B10989" s="265"/>
      <c r="C10989" s="240"/>
      <c r="D10989" s="240"/>
      <c r="E10989" s="241"/>
      <c r="F10989" s="265"/>
      <c r="G10989" s="265"/>
    </row>
    <row r="10990" spans="1:7" s="226" customFormat="1">
      <c r="A10990" s="240"/>
      <c r="B10990" s="265"/>
      <c r="C10990" s="240"/>
      <c r="D10990" s="240"/>
      <c r="E10990" s="241"/>
      <c r="F10990" s="265"/>
      <c r="G10990" s="265"/>
    </row>
    <row r="10991" spans="1:7" s="226" customFormat="1">
      <c r="A10991" s="240"/>
      <c r="B10991" s="265"/>
      <c r="C10991" s="240"/>
      <c r="D10991" s="240"/>
      <c r="E10991" s="241"/>
      <c r="F10991" s="265"/>
      <c r="G10991" s="265"/>
    </row>
    <row r="10992" spans="1:7" s="226" customFormat="1">
      <c r="A10992" s="240"/>
      <c r="B10992" s="265"/>
      <c r="C10992" s="240"/>
      <c r="D10992" s="240"/>
      <c r="E10992" s="241"/>
      <c r="F10992" s="265"/>
      <c r="G10992" s="265"/>
    </row>
    <row r="10993" spans="1:7" s="226" customFormat="1">
      <c r="A10993" s="240"/>
      <c r="B10993" s="265"/>
      <c r="C10993" s="240"/>
      <c r="D10993" s="240"/>
      <c r="E10993" s="241"/>
      <c r="F10993" s="265"/>
      <c r="G10993" s="265"/>
    </row>
    <row r="10994" spans="1:7" s="226" customFormat="1">
      <c r="A10994" s="240"/>
      <c r="B10994" s="265"/>
      <c r="C10994" s="240"/>
      <c r="D10994" s="240"/>
      <c r="E10994" s="241"/>
      <c r="F10994" s="265"/>
      <c r="G10994" s="265"/>
    </row>
    <row r="10995" spans="1:7" s="226" customFormat="1">
      <c r="A10995" s="240"/>
      <c r="B10995" s="265"/>
      <c r="C10995" s="240"/>
      <c r="D10995" s="240"/>
      <c r="E10995" s="241"/>
      <c r="F10995" s="265"/>
      <c r="G10995" s="265"/>
    </row>
    <row r="10996" spans="1:7" s="226" customFormat="1">
      <c r="A10996" s="240"/>
      <c r="B10996" s="265"/>
      <c r="C10996" s="240"/>
      <c r="D10996" s="240"/>
      <c r="E10996" s="241"/>
      <c r="F10996" s="265"/>
      <c r="G10996" s="265"/>
    </row>
    <row r="10997" spans="1:7" s="226" customFormat="1">
      <c r="A10997" s="240"/>
      <c r="B10997" s="265"/>
      <c r="C10997" s="240"/>
      <c r="D10997" s="240"/>
      <c r="E10997" s="241"/>
      <c r="F10997" s="265"/>
      <c r="G10997" s="265"/>
    </row>
    <row r="10998" spans="1:7" s="226" customFormat="1">
      <c r="A10998" s="240"/>
      <c r="B10998" s="265"/>
      <c r="C10998" s="240"/>
      <c r="D10998" s="240"/>
      <c r="E10998" s="241"/>
      <c r="F10998" s="265"/>
      <c r="G10998" s="265"/>
    </row>
    <row r="10999" spans="1:7" s="226" customFormat="1">
      <c r="A10999" s="240"/>
      <c r="B10999" s="265"/>
      <c r="C10999" s="240"/>
      <c r="D10999" s="240"/>
      <c r="E10999" s="241"/>
      <c r="F10999" s="265"/>
      <c r="G10999" s="265"/>
    </row>
    <row r="11000" spans="1:7" s="226" customFormat="1">
      <c r="A11000" s="240"/>
      <c r="B11000" s="265"/>
      <c r="C11000" s="240"/>
      <c r="D11000" s="240"/>
      <c r="E11000" s="241"/>
      <c r="F11000" s="265"/>
      <c r="G11000" s="265"/>
    </row>
    <row r="11001" spans="1:7" s="226" customFormat="1">
      <c r="A11001" s="240"/>
      <c r="B11001" s="265"/>
      <c r="C11001" s="240"/>
      <c r="D11001" s="240"/>
      <c r="E11001" s="241"/>
      <c r="F11001" s="265"/>
      <c r="G11001" s="265"/>
    </row>
    <row r="11002" spans="1:7" s="226" customFormat="1">
      <c r="A11002" s="240"/>
      <c r="B11002" s="265"/>
      <c r="C11002" s="240"/>
      <c r="D11002" s="240"/>
      <c r="E11002" s="241"/>
      <c r="F11002" s="265"/>
      <c r="G11002" s="265"/>
    </row>
    <row r="11003" spans="1:7" s="226" customFormat="1">
      <c r="A11003" s="240"/>
      <c r="B11003" s="265"/>
      <c r="C11003" s="240"/>
      <c r="D11003" s="240"/>
      <c r="E11003" s="241"/>
      <c r="F11003" s="265"/>
      <c r="G11003" s="265"/>
    </row>
    <row r="11004" spans="1:7" s="226" customFormat="1">
      <c r="A11004" s="240"/>
      <c r="B11004" s="265"/>
      <c r="C11004" s="240"/>
      <c r="D11004" s="240"/>
      <c r="E11004" s="241"/>
      <c r="F11004" s="265"/>
      <c r="G11004" s="265"/>
    </row>
    <row r="11005" spans="1:7" s="226" customFormat="1">
      <c r="A11005" s="240"/>
      <c r="B11005" s="265"/>
      <c r="C11005" s="240"/>
      <c r="D11005" s="240"/>
      <c r="E11005" s="241"/>
      <c r="F11005" s="265"/>
      <c r="G11005" s="265"/>
    </row>
    <row r="11006" spans="1:7" s="226" customFormat="1">
      <c r="A11006" s="240"/>
      <c r="B11006" s="265"/>
      <c r="C11006" s="240"/>
      <c r="D11006" s="240"/>
      <c r="E11006" s="241"/>
      <c r="F11006" s="265"/>
      <c r="G11006" s="265"/>
    </row>
    <row r="11007" spans="1:7" s="226" customFormat="1">
      <c r="A11007" s="240"/>
      <c r="B11007" s="265"/>
      <c r="C11007" s="240"/>
      <c r="D11007" s="240"/>
      <c r="E11007" s="241"/>
      <c r="F11007" s="265"/>
      <c r="G11007" s="265"/>
    </row>
    <row r="11008" spans="1:7" s="226" customFormat="1">
      <c r="A11008" s="240"/>
      <c r="B11008" s="265"/>
      <c r="C11008" s="240"/>
      <c r="D11008" s="240"/>
      <c r="E11008" s="241"/>
      <c r="F11008" s="265"/>
      <c r="G11008" s="265"/>
    </row>
    <row r="11009" spans="1:7" s="226" customFormat="1">
      <c r="A11009" s="240"/>
      <c r="B11009" s="265"/>
      <c r="C11009" s="240"/>
      <c r="D11009" s="240"/>
      <c r="E11009" s="241"/>
      <c r="F11009" s="265"/>
      <c r="G11009" s="265"/>
    </row>
    <row r="11010" spans="1:7" s="226" customFormat="1">
      <c r="A11010" s="240"/>
      <c r="B11010" s="265"/>
      <c r="C11010" s="240"/>
      <c r="D11010" s="240"/>
      <c r="E11010" s="241"/>
      <c r="F11010" s="265"/>
      <c r="G11010" s="265"/>
    </row>
    <row r="11011" spans="1:7" s="226" customFormat="1">
      <c r="A11011" s="240"/>
      <c r="B11011" s="265"/>
      <c r="C11011" s="240"/>
      <c r="D11011" s="240"/>
      <c r="E11011" s="241"/>
      <c r="F11011" s="265"/>
      <c r="G11011" s="265"/>
    </row>
    <row r="11012" spans="1:7" s="226" customFormat="1">
      <c r="A11012" s="240"/>
      <c r="B11012" s="265"/>
      <c r="C11012" s="240"/>
      <c r="D11012" s="240"/>
      <c r="E11012" s="241"/>
      <c r="F11012" s="265"/>
      <c r="G11012" s="265"/>
    </row>
    <row r="11013" spans="1:7" s="226" customFormat="1">
      <c r="A11013" s="240"/>
      <c r="B11013" s="265"/>
      <c r="C11013" s="240"/>
      <c r="D11013" s="240"/>
      <c r="E11013" s="241"/>
      <c r="F11013" s="265"/>
      <c r="G11013" s="265"/>
    </row>
    <row r="11014" spans="1:7" s="226" customFormat="1">
      <c r="A11014" s="240"/>
      <c r="B11014" s="265"/>
      <c r="C11014" s="240"/>
      <c r="D11014" s="240"/>
      <c r="E11014" s="241"/>
      <c r="F11014" s="265"/>
      <c r="G11014" s="265"/>
    </row>
    <row r="11015" spans="1:7" s="226" customFormat="1">
      <c r="A11015" s="240"/>
      <c r="B11015" s="265"/>
      <c r="C11015" s="240"/>
      <c r="D11015" s="240"/>
      <c r="E11015" s="241"/>
      <c r="F11015" s="265"/>
      <c r="G11015" s="265"/>
    </row>
    <row r="11016" spans="1:7" s="226" customFormat="1">
      <c r="A11016" s="240"/>
      <c r="B11016" s="265"/>
      <c r="C11016" s="240"/>
      <c r="D11016" s="240"/>
      <c r="E11016" s="241"/>
      <c r="F11016" s="265"/>
      <c r="G11016" s="265"/>
    </row>
    <row r="11017" spans="1:7" s="226" customFormat="1">
      <c r="A11017" s="240"/>
      <c r="B11017" s="265"/>
      <c r="C11017" s="240"/>
      <c r="D11017" s="240"/>
      <c r="E11017" s="241"/>
      <c r="F11017" s="265"/>
      <c r="G11017" s="265"/>
    </row>
    <row r="11018" spans="1:7" s="226" customFormat="1">
      <c r="A11018" s="240"/>
      <c r="B11018" s="265"/>
      <c r="C11018" s="240"/>
      <c r="D11018" s="240"/>
      <c r="E11018" s="241"/>
      <c r="F11018" s="265"/>
      <c r="G11018" s="265"/>
    </row>
    <row r="11019" spans="1:7" s="226" customFormat="1">
      <c r="A11019" s="240"/>
      <c r="B11019" s="265"/>
      <c r="C11019" s="240"/>
      <c r="D11019" s="240"/>
      <c r="E11019" s="241"/>
      <c r="F11019" s="265"/>
      <c r="G11019" s="265"/>
    </row>
    <row r="11020" spans="1:7" s="226" customFormat="1">
      <c r="A11020" s="240"/>
      <c r="B11020" s="265"/>
      <c r="C11020" s="240"/>
      <c r="D11020" s="240"/>
      <c r="E11020" s="241"/>
      <c r="F11020" s="265"/>
      <c r="G11020" s="265"/>
    </row>
    <row r="11021" spans="1:7" s="226" customFormat="1">
      <c r="A11021" s="240"/>
      <c r="B11021" s="265"/>
      <c r="C11021" s="240"/>
      <c r="D11021" s="240"/>
      <c r="E11021" s="241"/>
      <c r="F11021" s="265"/>
      <c r="G11021" s="265"/>
    </row>
    <row r="11022" spans="1:7" s="226" customFormat="1">
      <c r="A11022" s="240"/>
      <c r="B11022" s="265"/>
      <c r="C11022" s="240"/>
      <c r="D11022" s="240"/>
      <c r="E11022" s="241"/>
      <c r="F11022" s="265"/>
      <c r="G11022" s="265"/>
    </row>
    <row r="11023" spans="1:7" s="226" customFormat="1">
      <c r="A11023" s="240"/>
      <c r="B11023" s="265"/>
      <c r="C11023" s="240"/>
      <c r="D11023" s="240"/>
      <c r="E11023" s="241"/>
      <c r="F11023" s="265"/>
      <c r="G11023" s="265"/>
    </row>
    <row r="11024" spans="1:7" s="226" customFormat="1">
      <c r="A11024" s="240"/>
      <c r="B11024" s="265"/>
      <c r="C11024" s="240"/>
      <c r="D11024" s="240"/>
      <c r="E11024" s="241"/>
      <c r="F11024" s="265"/>
      <c r="G11024" s="265"/>
    </row>
    <row r="11025" spans="1:7" s="226" customFormat="1">
      <c r="A11025" s="240"/>
      <c r="B11025" s="265"/>
      <c r="C11025" s="240"/>
      <c r="D11025" s="240"/>
      <c r="E11025" s="241"/>
      <c r="F11025" s="265"/>
      <c r="G11025" s="265"/>
    </row>
    <row r="11026" spans="1:7" s="226" customFormat="1">
      <c r="A11026" s="240"/>
      <c r="B11026" s="265"/>
      <c r="C11026" s="240"/>
      <c r="D11026" s="240"/>
      <c r="E11026" s="241"/>
      <c r="F11026" s="265"/>
      <c r="G11026" s="265"/>
    </row>
    <row r="11027" spans="1:7" s="226" customFormat="1">
      <c r="A11027" s="240"/>
      <c r="B11027" s="265"/>
      <c r="C11027" s="240"/>
      <c r="D11027" s="240"/>
      <c r="E11027" s="241"/>
      <c r="F11027" s="265"/>
      <c r="G11027" s="265"/>
    </row>
    <row r="11028" spans="1:7" s="226" customFormat="1">
      <c r="A11028" s="240"/>
      <c r="B11028" s="265"/>
      <c r="C11028" s="240"/>
      <c r="D11028" s="240"/>
      <c r="E11028" s="241"/>
      <c r="F11028" s="265"/>
      <c r="G11028" s="265"/>
    </row>
    <row r="11029" spans="1:7" s="226" customFormat="1">
      <c r="A11029" s="240"/>
      <c r="B11029" s="265"/>
      <c r="C11029" s="240"/>
      <c r="D11029" s="240"/>
      <c r="E11029" s="241"/>
      <c r="F11029" s="265"/>
      <c r="G11029" s="265"/>
    </row>
    <row r="11030" spans="1:7" s="226" customFormat="1">
      <c r="A11030" s="240"/>
      <c r="B11030" s="265"/>
      <c r="C11030" s="240"/>
      <c r="D11030" s="240"/>
      <c r="E11030" s="241"/>
      <c r="F11030" s="265"/>
      <c r="G11030" s="265"/>
    </row>
    <row r="11031" spans="1:7" s="226" customFormat="1">
      <c r="A11031" s="240"/>
      <c r="B11031" s="265"/>
      <c r="C11031" s="240"/>
      <c r="D11031" s="240"/>
      <c r="E11031" s="241"/>
      <c r="F11031" s="265"/>
      <c r="G11031" s="265"/>
    </row>
    <row r="11032" spans="1:7" s="226" customFormat="1">
      <c r="A11032" s="240"/>
      <c r="B11032" s="265"/>
      <c r="C11032" s="240"/>
      <c r="D11032" s="240"/>
      <c r="E11032" s="241"/>
      <c r="F11032" s="265"/>
      <c r="G11032" s="265"/>
    </row>
    <row r="11033" spans="1:7" s="226" customFormat="1">
      <c r="A11033" s="240"/>
      <c r="B11033" s="265"/>
      <c r="C11033" s="240"/>
      <c r="D11033" s="240"/>
      <c r="E11033" s="241"/>
      <c r="F11033" s="265"/>
      <c r="G11033" s="265"/>
    </row>
    <row r="11034" spans="1:7" s="226" customFormat="1">
      <c r="A11034" s="240"/>
      <c r="B11034" s="265"/>
      <c r="C11034" s="240"/>
      <c r="D11034" s="240"/>
      <c r="E11034" s="241"/>
      <c r="F11034" s="265"/>
      <c r="G11034" s="265"/>
    </row>
    <row r="11035" spans="1:7" s="226" customFormat="1">
      <c r="A11035" s="240"/>
      <c r="B11035" s="265"/>
      <c r="C11035" s="240"/>
      <c r="D11035" s="240"/>
      <c r="E11035" s="241"/>
      <c r="F11035" s="265"/>
      <c r="G11035" s="265"/>
    </row>
    <row r="11036" spans="1:7" s="226" customFormat="1">
      <c r="A11036" s="240"/>
      <c r="B11036" s="265"/>
      <c r="C11036" s="240"/>
      <c r="D11036" s="240"/>
      <c r="E11036" s="241"/>
      <c r="F11036" s="265"/>
      <c r="G11036" s="265"/>
    </row>
    <row r="11037" spans="1:7" s="226" customFormat="1">
      <c r="A11037" s="240"/>
      <c r="B11037" s="265"/>
      <c r="C11037" s="240"/>
      <c r="D11037" s="240"/>
      <c r="E11037" s="241"/>
      <c r="F11037" s="265"/>
      <c r="G11037" s="265"/>
    </row>
    <row r="11038" spans="1:7" s="226" customFormat="1">
      <c r="A11038" s="240"/>
      <c r="B11038" s="265"/>
      <c r="C11038" s="240"/>
      <c r="D11038" s="240"/>
      <c r="E11038" s="241"/>
      <c r="F11038" s="265"/>
      <c r="G11038" s="265"/>
    </row>
    <row r="11039" spans="1:7" s="226" customFormat="1">
      <c r="A11039" s="240"/>
      <c r="B11039" s="265"/>
      <c r="C11039" s="240"/>
      <c r="D11039" s="240"/>
      <c r="E11039" s="241"/>
      <c r="F11039" s="265"/>
      <c r="G11039" s="265"/>
    </row>
    <row r="11040" spans="1:7" s="226" customFormat="1">
      <c r="A11040" s="240"/>
      <c r="B11040" s="265"/>
      <c r="C11040" s="240"/>
      <c r="D11040" s="240"/>
      <c r="E11040" s="241"/>
      <c r="F11040" s="265"/>
      <c r="G11040" s="265"/>
    </row>
    <row r="11041" spans="1:7" s="226" customFormat="1">
      <c r="A11041" s="240"/>
      <c r="B11041" s="265"/>
      <c r="C11041" s="240"/>
      <c r="D11041" s="240"/>
      <c r="E11041" s="241"/>
      <c r="F11041" s="265"/>
      <c r="G11041" s="265"/>
    </row>
    <row r="11042" spans="1:7" s="226" customFormat="1">
      <c r="A11042" s="240"/>
      <c r="B11042" s="265"/>
      <c r="C11042" s="240"/>
      <c r="D11042" s="240"/>
      <c r="E11042" s="241"/>
      <c r="F11042" s="265"/>
      <c r="G11042" s="265"/>
    </row>
    <row r="11043" spans="1:7" s="226" customFormat="1">
      <c r="A11043" s="240"/>
      <c r="B11043" s="265"/>
      <c r="C11043" s="240"/>
      <c r="D11043" s="240"/>
      <c r="E11043" s="241"/>
      <c r="F11043" s="265"/>
      <c r="G11043" s="265"/>
    </row>
    <row r="11044" spans="1:7" s="226" customFormat="1">
      <c r="A11044" s="240"/>
      <c r="B11044" s="265"/>
      <c r="C11044" s="240"/>
      <c r="D11044" s="240"/>
      <c r="E11044" s="241"/>
      <c r="F11044" s="265"/>
      <c r="G11044" s="265"/>
    </row>
    <row r="11045" spans="1:7" s="226" customFormat="1">
      <c r="A11045" s="240"/>
      <c r="B11045" s="265"/>
      <c r="C11045" s="240"/>
      <c r="D11045" s="240"/>
      <c r="E11045" s="241"/>
      <c r="F11045" s="265"/>
      <c r="G11045" s="265"/>
    </row>
    <row r="11046" spans="1:7" s="226" customFormat="1">
      <c r="A11046" s="240"/>
      <c r="B11046" s="265"/>
      <c r="C11046" s="240"/>
      <c r="D11046" s="240"/>
      <c r="E11046" s="241"/>
      <c r="F11046" s="265"/>
      <c r="G11046" s="265"/>
    </row>
    <row r="11047" spans="1:7" s="226" customFormat="1">
      <c r="A11047" s="240"/>
      <c r="B11047" s="265"/>
      <c r="C11047" s="240"/>
      <c r="D11047" s="240"/>
      <c r="E11047" s="241"/>
      <c r="F11047" s="265"/>
      <c r="G11047" s="265"/>
    </row>
    <row r="11048" spans="1:7" s="226" customFormat="1">
      <c r="A11048" s="240"/>
      <c r="B11048" s="265"/>
      <c r="C11048" s="240"/>
      <c r="D11048" s="240"/>
      <c r="E11048" s="241"/>
      <c r="F11048" s="265"/>
      <c r="G11048" s="265"/>
    </row>
    <row r="11049" spans="1:7" s="226" customFormat="1">
      <c r="A11049" s="240"/>
      <c r="B11049" s="265"/>
      <c r="C11049" s="240"/>
      <c r="D11049" s="240"/>
      <c r="E11049" s="241"/>
      <c r="F11049" s="265"/>
      <c r="G11049" s="265"/>
    </row>
    <row r="11050" spans="1:7" s="226" customFormat="1">
      <c r="A11050" s="240"/>
      <c r="B11050" s="265"/>
      <c r="C11050" s="240"/>
      <c r="D11050" s="240"/>
      <c r="E11050" s="241"/>
      <c r="F11050" s="265"/>
      <c r="G11050" s="265"/>
    </row>
    <row r="11051" spans="1:7" s="226" customFormat="1">
      <c r="A11051" s="240"/>
      <c r="B11051" s="265"/>
      <c r="C11051" s="240"/>
      <c r="D11051" s="240"/>
      <c r="E11051" s="241"/>
      <c r="F11051" s="265"/>
      <c r="G11051" s="265"/>
    </row>
    <row r="11052" spans="1:7" s="226" customFormat="1">
      <c r="A11052" s="240"/>
      <c r="B11052" s="265"/>
      <c r="C11052" s="240"/>
      <c r="D11052" s="240"/>
      <c r="E11052" s="241"/>
      <c r="F11052" s="265"/>
      <c r="G11052" s="265"/>
    </row>
    <row r="11053" spans="1:7" s="226" customFormat="1">
      <c r="A11053" s="240"/>
      <c r="B11053" s="265"/>
      <c r="C11053" s="240"/>
      <c r="D11053" s="240"/>
      <c r="E11053" s="241"/>
      <c r="F11053" s="265"/>
      <c r="G11053" s="265"/>
    </row>
    <row r="11054" spans="1:7" s="226" customFormat="1">
      <c r="A11054" s="240"/>
      <c r="B11054" s="265"/>
      <c r="C11054" s="240"/>
      <c r="D11054" s="240"/>
      <c r="E11054" s="241"/>
      <c r="F11054" s="265"/>
      <c r="G11054" s="265"/>
    </row>
    <row r="11055" spans="1:7" s="226" customFormat="1">
      <c r="A11055" s="240"/>
      <c r="B11055" s="265"/>
      <c r="C11055" s="240"/>
      <c r="D11055" s="240"/>
      <c r="E11055" s="241"/>
      <c r="F11055" s="265"/>
      <c r="G11055" s="265"/>
    </row>
    <row r="11056" spans="1:7" s="226" customFormat="1">
      <c r="A11056" s="240"/>
      <c r="B11056" s="265"/>
      <c r="C11056" s="240"/>
      <c r="D11056" s="240"/>
      <c r="E11056" s="241"/>
      <c r="F11056" s="265"/>
      <c r="G11056" s="265"/>
    </row>
    <row r="11057" spans="1:7" s="226" customFormat="1">
      <c r="A11057" s="240"/>
      <c r="B11057" s="265"/>
      <c r="C11057" s="240"/>
      <c r="D11057" s="240"/>
      <c r="E11057" s="241"/>
      <c r="F11057" s="265"/>
      <c r="G11057" s="265"/>
    </row>
    <row r="11058" spans="1:7" s="226" customFormat="1">
      <c r="A11058" s="240"/>
      <c r="B11058" s="265"/>
      <c r="C11058" s="240"/>
      <c r="D11058" s="240"/>
      <c r="E11058" s="241"/>
      <c r="F11058" s="265"/>
      <c r="G11058" s="265"/>
    </row>
    <row r="11059" spans="1:7" s="226" customFormat="1">
      <c r="A11059" s="240"/>
      <c r="B11059" s="265"/>
      <c r="C11059" s="240"/>
      <c r="D11059" s="240"/>
      <c r="E11059" s="241"/>
      <c r="F11059" s="265"/>
      <c r="G11059" s="265"/>
    </row>
    <row r="11060" spans="1:7" s="226" customFormat="1">
      <c r="A11060" s="240"/>
      <c r="B11060" s="265"/>
      <c r="C11060" s="240"/>
      <c r="D11060" s="240"/>
      <c r="E11060" s="241"/>
      <c r="F11060" s="265"/>
      <c r="G11060" s="265"/>
    </row>
    <row r="11061" spans="1:7" s="226" customFormat="1">
      <c r="A11061" s="240"/>
      <c r="B11061" s="265"/>
      <c r="C11061" s="240"/>
      <c r="D11061" s="240"/>
      <c r="E11061" s="241"/>
      <c r="F11061" s="265"/>
      <c r="G11061" s="265"/>
    </row>
    <row r="11062" spans="1:7" s="226" customFormat="1">
      <c r="A11062" s="240"/>
      <c r="B11062" s="265"/>
      <c r="C11062" s="240"/>
      <c r="D11062" s="240"/>
      <c r="E11062" s="241"/>
      <c r="F11062" s="265"/>
      <c r="G11062" s="265"/>
    </row>
    <row r="11063" spans="1:7" s="226" customFormat="1">
      <c r="A11063" s="240"/>
      <c r="B11063" s="265"/>
      <c r="C11063" s="240"/>
      <c r="D11063" s="240"/>
      <c r="E11063" s="241"/>
      <c r="F11063" s="265"/>
      <c r="G11063" s="265"/>
    </row>
    <row r="11064" spans="1:7" s="226" customFormat="1">
      <c r="A11064" s="240"/>
      <c r="B11064" s="265"/>
      <c r="C11064" s="240"/>
      <c r="D11064" s="240"/>
      <c r="E11064" s="241"/>
      <c r="F11064" s="265"/>
      <c r="G11064" s="265"/>
    </row>
    <row r="11065" spans="1:7" s="226" customFormat="1">
      <c r="A11065" s="240"/>
      <c r="B11065" s="265"/>
      <c r="C11065" s="240"/>
      <c r="D11065" s="240"/>
      <c r="E11065" s="241"/>
      <c r="F11065" s="265"/>
      <c r="G11065" s="265"/>
    </row>
    <row r="11066" spans="1:7" s="226" customFormat="1">
      <c r="A11066" s="240"/>
      <c r="B11066" s="265"/>
      <c r="C11066" s="240"/>
      <c r="D11066" s="240"/>
      <c r="E11066" s="241"/>
      <c r="F11066" s="265"/>
      <c r="G11066" s="265"/>
    </row>
    <row r="11067" spans="1:7" s="226" customFormat="1">
      <c r="A11067" s="240"/>
      <c r="B11067" s="265"/>
      <c r="C11067" s="240"/>
      <c r="D11067" s="240"/>
      <c r="E11067" s="241"/>
      <c r="F11067" s="265"/>
      <c r="G11067" s="265"/>
    </row>
    <row r="11068" spans="1:7" s="226" customFormat="1">
      <c r="A11068" s="240"/>
      <c r="B11068" s="265"/>
      <c r="C11068" s="240"/>
      <c r="D11068" s="240"/>
      <c r="E11068" s="241"/>
      <c r="F11068" s="265"/>
      <c r="G11068" s="265"/>
    </row>
    <row r="11069" spans="1:7" s="226" customFormat="1">
      <c r="A11069" s="240"/>
      <c r="B11069" s="265"/>
      <c r="C11069" s="240"/>
      <c r="D11069" s="240"/>
      <c r="E11069" s="241"/>
      <c r="F11069" s="265"/>
      <c r="G11069" s="265"/>
    </row>
    <row r="11070" spans="1:7" s="226" customFormat="1">
      <c r="A11070" s="240"/>
      <c r="B11070" s="265"/>
      <c r="C11070" s="240"/>
      <c r="D11070" s="240"/>
      <c r="E11070" s="241"/>
      <c r="F11070" s="265"/>
      <c r="G11070" s="265"/>
    </row>
    <row r="11071" spans="1:7" s="226" customFormat="1">
      <c r="A11071" s="240"/>
      <c r="B11071" s="265"/>
      <c r="C11071" s="240"/>
      <c r="D11071" s="240"/>
      <c r="E11071" s="241"/>
      <c r="F11071" s="265"/>
      <c r="G11071" s="265"/>
    </row>
    <row r="11072" spans="1:7" s="226" customFormat="1">
      <c r="A11072" s="240"/>
      <c r="B11072" s="265"/>
      <c r="C11072" s="240"/>
      <c r="D11072" s="240"/>
      <c r="E11072" s="241"/>
      <c r="F11072" s="265"/>
      <c r="G11072" s="265"/>
    </row>
    <row r="11073" spans="1:7" s="226" customFormat="1">
      <c r="A11073" s="240"/>
      <c r="B11073" s="265"/>
      <c r="C11073" s="240"/>
      <c r="D11073" s="240"/>
      <c r="E11073" s="241"/>
      <c r="F11073" s="265"/>
      <c r="G11073" s="265"/>
    </row>
    <row r="11074" spans="1:7" s="226" customFormat="1">
      <c r="A11074" s="240"/>
      <c r="B11074" s="265"/>
      <c r="C11074" s="240"/>
      <c r="D11074" s="240"/>
      <c r="E11074" s="241"/>
      <c r="F11074" s="265"/>
      <c r="G11074" s="265"/>
    </row>
    <row r="11075" spans="1:7" s="226" customFormat="1">
      <c r="A11075" s="240"/>
      <c r="B11075" s="265"/>
      <c r="C11075" s="240"/>
      <c r="D11075" s="240"/>
      <c r="E11075" s="241"/>
      <c r="F11075" s="265"/>
      <c r="G11075" s="265"/>
    </row>
    <row r="11076" spans="1:7" s="226" customFormat="1">
      <c r="A11076" s="240"/>
      <c r="B11076" s="265"/>
      <c r="C11076" s="240"/>
      <c r="D11076" s="240"/>
      <c r="E11076" s="241"/>
      <c r="F11076" s="265"/>
      <c r="G11076" s="265"/>
    </row>
    <row r="11077" spans="1:7" s="226" customFormat="1">
      <c r="A11077" s="240"/>
      <c r="B11077" s="265"/>
      <c r="C11077" s="240"/>
      <c r="D11077" s="240"/>
      <c r="E11077" s="241"/>
      <c r="F11077" s="265"/>
      <c r="G11077" s="265"/>
    </row>
    <row r="11078" spans="1:7" s="226" customFormat="1">
      <c r="A11078" s="240"/>
      <c r="B11078" s="265"/>
      <c r="C11078" s="240"/>
      <c r="D11078" s="240"/>
      <c r="E11078" s="241"/>
      <c r="F11078" s="265"/>
      <c r="G11078" s="265"/>
    </row>
    <row r="11079" spans="1:7" s="226" customFormat="1">
      <c r="A11079" s="240"/>
      <c r="B11079" s="265"/>
      <c r="C11079" s="240"/>
      <c r="D11079" s="240"/>
      <c r="E11079" s="241"/>
      <c r="F11079" s="265"/>
      <c r="G11079" s="265"/>
    </row>
    <row r="11080" spans="1:7" s="226" customFormat="1">
      <c r="A11080" s="240"/>
      <c r="B11080" s="265"/>
      <c r="C11080" s="240"/>
      <c r="D11080" s="240"/>
      <c r="E11080" s="241"/>
      <c r="F11080" s="265"/>
      <c r="G11080" s="265"/>
    </row>
    <row r="11081" spans="1:7" s="226" customFormat="1">
      <c r="A11081" s="240"/>
      <c r="B11081" s="265"/>
      <c r="C11081" s="240"/>
      <c r="D11081" s="240"/>
      <c r="E11081" s="241"/>
      <c r="F11081" s="265"/>
      <c r="G11081" s="265"/>
    </row>
    <row r="11082" spans="1:7" s="226" customFormat="1">
      <c r="A11082" s="240"/>
      <c r="B11082" s="265"/>
      <c r="C11082" s="240"/>
      <c r="D11082" s="240"/>
      <c r="E11082" s="241"/>
      <c r="F11082" s="265"/>
      <c r="G11082" s="265"/>
    </row>
    <row r="11083" spans="1:7" s="226" customFormat="1">
      <c r="A11083" s="240"/>
      <c r="B11083" s="265"/>
      <c r="C11083" s="240"/>
      <c r="D11083" s="240"/>
      <c r="E11083" s="241"/>
      <c r="F11083" s="265"/>
      <c r="G11083" s="265"/>
    </row>
    <row r="11084" spans="1:7" s="226" customFormat="1">
      <c r="A11084" s="240"/>
      <c r="B11084" s="265"/>
      <c r="C11084" s="240"/>
      <c r="D11084" s="240"/>
      <c r="E11084" s="241"/>
      <c r="F11084" s="265"/>
      <c r="G11084" s="265"/>
    </row>
    <row r="11085" spans="1:7" s="226" customFormat="1">
      <c r="A11085" s="240"/>
      <c r="B11085" s="265"/>
      <c r="C11085" s="240"/>
      <c r="D11085" s="240"/>
      <c r="E11085" s="241"/>
      <c r="F11085" s="265"/>
      <c r="G11085" s="265"/>
    </row>
    <row r="11086" spans="1:7" s="226" customFormat="1">
      <c r="A11086" s="240"/>
      <c r="B11086" s="265"/>
      <c r="C11086" s="240"/>
      <c r="D11086" s="240"/>
      <c r="E11086" s="241"/>
      <c r="F11086" s="265"/>
      <c r="G11086" s="265"/>
    </row>
    <row r="11087" spans="1:7" s="226" customFormat="1">
      <c r="A11087" s="240"/>
      <c r="B11087" s="265"/>
      <c r="C11087" s="240"/>
      <c r="D11087" s="240"/>
      <c r="E11087" s="241"/>
      <c r="F11087" s="265"/>
      <c r="G11087" s="265"/>
    </row>
    <row r="11088" spans="1:7" s="226" customFormat="1">
      <c r="A11088" s="240"/>
      <c r="B11088" s="265"/>
      <c r="C11088" s="240"/>
      <c r="D11088" s="240"/>
      <c r="E11088" s="241"/>
      <c r="F11088" s="265"/>
      <c r="G11088" s="265"/>
    </row>
    <row r="11089" spans="1:7" s="226" customFormat="1">
      <c r="A11089" s="240"/>
      <c r="B11089" s="265"/>
      <c r="C11089" s="240"/>
      <c r="D11089" s="240"/>
      <c r="E11089" s="241"/>
      <c r="F11089" s="265"/>
      <c r="G11089" s="265"/>
    </row>
    <row r="11090" spans="1:7" s="226" customFormat="1">
      <c r="A11090" s="240"/>
      <c r="B11090" s="265"/>
      <c r="C11090" s="240"/>
      <c r="D11090" s="240"/>
      <c r="E11090" s="241"/>
      <c r="F11090" s="265"/>
      <c r="G11090" s="265"/>
    </row>
    <row r="11091" spans="1:7" s="226" customFormat="1">
      <c r="A11091" s="240"/>
      <c r="B11091" s="265"/>
      <c r="C11091" s="240"/>
      <c r="D11091" s="240"/>
      <c r="E11091" s="241"/>
      <c r="F11091" s="265"/>
      <c r="G11091" s="265"/>
    </row>
    <row r="11092" spans="1:7" s="226" customFormat="1">
      <c r="A11092" s="240"/>
      <c r="B11092" s="265"/>
      <c r="C11092" s="240"/>
      <c r="D11092" s="240"/>
      <c r="E11092" s="241"/>
      <c r="F11092" s="265"/>
      <c r="G11092" s="265"/>
    </row>
    <row r="11093" spans="1:7" s="226" customFormat="1">
      <c r="A11093" s="240"/>
      <c r="B11093" s="265"/>
      <c r="C11093" s="240"/>
      <c r="D11093" s="240"/>
      <c r="E11093" s="241"/>
      <c r="F11093" s="265"/>
      <c r="G11093" s="265"/>
    </row>
    <row r="11094" spans="1:7" s="226" customFormat="1">
      <c r="A11094" s="240"/>
      <c r="B11094" s="265"/>
      <c r="C11094" s="240"/>
      <c r="D11094" s="240"/>
      <c r="E11094" s="241"/>
      <c r="F11094" s="265"/>
      <c r="G11094" s="265"/>
    </row>
    <row r="11095" spans="1:7" s="226" customFormat="1">
      <c r="A11095" s="240"/>
      <c r="B11095" s="265"/>
      <c r="C11095" s="240"/>
      <c r="D11095" s="240"/>
      <c r="E11095" s="241"/>
      <c r="F11095" s="265"/>
      <c r="G11095" s="265"/>
    </row>
    <row r="11096" spans="1:7" s="226" customFormat="1">
      <c r="A11096" s="240"/>
      <c r="B11096" s="265"/>
      <c r="C11096" s="240"/>
      <c r="D11096" s="240"/>
      <c r="E11096" s="241"/>
      <c r="F11096" s="265"/>
      <c r="G11096" s="265"/>
    </row>
    <row r="11097" spans="1:7" s="226" customFormat="1">
      <c r="A11097" s="240"/>
      <c r="B11097" s="265"/>
      <c r="C11097" s="240"/>
      <c r="D11097" s="240"/>
      <c r="E11097" s="241"/>
      <c r="F11097" s="265"/>
      <c r="G11097" s="265"/>
    </row>
    <row r="11098" spans="1:7" s="226" customFormat="1">
      <c r="A11098" s="240"/>
      <c r="B11098" s="265"/>
      <c r="C11098" s="240"/>
      <c r="D11098" s="240"/>
      <c r="E11098" s="241"/>
      <c r="F11098" s="265"/>
      <c r="G11098" s="265"/>
    </row>
    <row r="11099" spans="1:7" s="226" customFormat="1">
      <c r="A11099" s="240"/>
      <c r="B11099" s="265"/>
      <c r="C11099" s="240"/>
      <c r="D11099" s="240"/>
      <c r="E11099" s="241"/>
      <c r="F11099" s="265"/>
      <c r="G11099" s="265"/>
    </row>
    <row r="11100" spans="1:7" s="226" customFormat="1">
      <c r="A11100" s="240"/>
      <c r="B11100" s="265"/>
      <c r="C11100" s="240"/>
      <c r="D11100" s="240"/>
      <c r="E11100" s="241"/>
      <c r="F11100" s="265"/>
      <c r="G11100" s="265"/>
    </row>
    <row r="11101" spans="1:7" s="226" customFormat="1">
      <c r="A11101" s="240"/>
      <c r="B11101" s="265"/>
      <c r="C11101" s="240"/>
      <c r="D11101" s="240"/>
      <c r="E11101" s="241"/>
      <c r="F11101" s="265"/>
      <c r="G11101" s="265"/>
    </row>
    <row r="11102" spans="1:7" s="226" customFormat="1">
      <c r="A11102" s="240"/>
      <c r="B11102" s="265"/>
      <c r="C11102" s="240"/>
      <c r="D11102" s="240"/>
      <c r="E11102" s="241"/>
      <c r="F11102" s="265"/>
      <c r="G11102" s="265"/>
    </row>
    <row r="11103" spans="1:7" s="226" customFormat="1">
      <c r="A11103" s="240"/>
      <c r="B11103" s="265"/>
      <c r="C11103" s="240"/>
      <c r="D11103" s="240"/>
      <c r="E11103" s="241"/>
      <c r="F11103" s="265"/>
      <c r="G11103" s="265"/>
    </row>
    <row r="11104" spans="1:7" s="226" customFormat="1">
      <c r="A11104" s="240"/>
      <c r="B11104" s="265"/>
      <c r="C11104" s="240"/>
      <c r="D11104" s="240"/>
      <c r="E11104" s="241"/>
      <c r="F11104" s="265"/>
      <c r="G11104" s="265"/>
    </row>
    <row r="11105" spans="1:7" s="226" customFormat="1">
      <c r="A11105" s="240"/>
      <c r="B11105" s="265"/>
      <c r="C11105" s="240"/>
      <c r="D11105" s="240"/>
      <c r="E11105" s="241"/>
      <c r="F11105" s="265"/>
      <c r="G11105" s="265"/>
    </row>
    <row r="11106" spans="1:7" s="226" customFormat="1">
      <c r="A11106" s="240"/>
      <c r="B11106" s="265"/>
      <c r="C11106" s="240"/>
      <c r="D11106" s="240"/>
      <c r="E11106" s="241"/>
      <c r="F11106" s="265"/>
      <c r="G11106" s="265"/>
    </row>
    <row r="11107" spans="1:7" s="226" customFormat="1">
      <c r="A11107" s="240"/>
      <c r="B11107" s="265"/>
      <c r="C11107" s="240"/>
      <c r="D11107" s="240"/>
      <c r="E11107" s="241"/>
      <c r="F11107" s="265"/>
      <c r="G11107" s="265"/>
    </row>
    <row r="11108" spans="1:7" s="226" customFormat="1">
      <c r="A11108" s="240"/>
      <c r="B11108" s="265"/>
      <c r="C11108" s="240"/>
      <c r="D11108" s="240"/>
      <c r="E11108" s="241"/>
      <c r="F11108" s="265"/>
      <c r="G11108" s="265"/>
    </row>
    <row r="11109" spans="1:7" s="226" customFormat="1">
      <c r="A11109" s="240"/>
      <c r="B11109" s="265"/>
      <c r="C11109" s="240"/>
      <c r="D11109" s="240"/>
      <c r="E11109" s="241"/>
      <c r="F11109" s="265"/>
      <c r="G11109" s="265"/>
    </row>
    <row r="11110" spans="1:7" s="226" customFormat="1">
      <c r="A11110" s="240"/>
      <c r="B11110" s="265"/>
      <c r="C11110" s="240"/>
      <c r="D11110" s="240"/>
      <c r="E11110" s="241"/>
      <c r="F11110" s="265"/>
      <c r="G11110" s="265"/>
    </row>
    <row r="11111" spans="1:7" s="226" customFormat="1">
      <c r="A11111" s="240"/>
      <c r="B11111" s="265"/>
      <c r="C11111" s="240"/>
      <c r="D11111" s="240"/>
      <c r="E11111" s="241"/>
      <c r="F11111" s="265"/>
      <c r="G11111" s="265"/>
    </row>
    <row r="11112" spans="1:7" s="226" customFormat="1">
      <c r="A11112" s="240"/>
      <c r="B11112" s="265"/>
      <c r="C11112" s="240"/>
      <c r="D11112" s="240"/>
      <c r="E11112" s="241"/>
      <c r="F11112" s="265"/>
      <c r="G11112" s="265"/>
    </row>
    <row r="11113" spans="1:7" s="226" customFormat="1">
      <c r="A11113" s="240"/>
      <c r="B11113" s="265"/>
      <c r="C11113" s="240"/>
      <c r="D11113" s="240"/>
      <c r="E11113" s="241"/>
      <c r="F11113" s="265"/>
      <c r="G11113" s="265"/>
    </row>
    <row r="11114" spans="1:7" s="226" customFormat="1">
      <c r="A11114" s="240"/>
      <c r="B11114" s="265"/>
      <c r="C11114" s="240"/>
      <c r="D11114" s="240"/>
      <c r="E11114" s="241"/>
      <c r="F11114" s="265"/>
      <c r="G11114" s="265"/>
    </row>
    <row r="11115" spans="1:7" s="226" customFormat="1">
      <c r="A11115" s="240"/>
      <c r="B11115" s="265"/>
      <c r="C11115" s="240"/>
      <c r="D11115" s="240"/>
      <c r="E11115" s="241"/>
      <c r="F11115" s="265"/>
      <c r="G11115" s="265"/>
    </row>
    <row r="11116" spans="1:7" s="226" customFormat="1">
      <c r="A11116" s="240"/>
      <c r="B11116" s="265"/>
      <c r="C11116" s="240"/>
      <c r="D11116" s="240"/>
      <c r="E11116" s="241"/>
      <c r="F11116" s="265"/>
      <c r="G11116" s="265"/>
    </row>
    <row r="11117" spans="1:7" s="226" customFormat="1">
      <c r="A11117" s="240"/>
      <c r="B11117" s="265"/>
      <c r="C11117" s="240"/>
      <c r="D11117" s="240"/>
      <c r="E11117" s="241"/>
      <c r="F11117" s="265"/>
      <c r="G11117" s="265"/>
    </row>
    <row r="11118" spans="1:7" s="226" customFormat="1">
      <c r="A11118" s="240"/>
      <c r="B11118" s="265"/>
      <c r="C11118" s="240"/>
      <c r="D11118" s="240"/>
      <c r="E11118" s="241"/>
      <c r="F11118" s="265"/>
      <c r="G11118" s="265"/>
    </row>
    <row r="11119" spans="1:7" s="226" customFormat="1">
      <c r="A11119" s="240"/>
      <c r="B11119" s="265"/>
      <c r="C11119" s="240"/>
      <c r="D11119" s="240"/>
      <c r="E11119" s="241"/>
      <c r="F11119" s="265"/>
      <c r="G11119" s="265"/>
    </row>
    <row r="11120" spans="1:7" s="226" customFormat="1">
      <c r="A11120" s="240"/>
      <c r="B11120" s="265"/>
      <c r="C11120" s="240"/>
      <c r="D11120" s="240"/>
      <c r="E11120" s="241"/>
      <c r="F11120" s="265"/>
      <c r="G11120" s="265"/>
    </row>
    <row r="11121" spans="1:7" s="226" customFormat="1">
      <c r="A11121" s="240"/>
      <c r="B11121" s="265"/>
      <c r="C11121" s="240"/>
      <c r="D11121" s="240"/>
      <c r="E11121" s="241"/>
      <c r="F11121" s="265"/>
      <c r="G11121" s="265"/>
    </row>
    <row r="11122" spans="1:7" s="226" customFormat="1">
      <c r="A11122" s="240"/>
      <c r="B11122" s="265"/>
      <c r="C11122" s="240"/>
      <c r="D11122" s="240"/>
      <c r="E11122" s="241"/>
      <c r="F11122" s="265"/>
      <c r="G11122" s="265"/>
    </row>
    <row r="11123" spans="1:7" s="226" customFormat="1">
      <c r="A11123" s="240"/>
      <c r="B11123" s="265"/>
      <c r="C11123" s="240"/>
      <c r="D11123" s="240"/>
      <c r="E11123" s="241"/>
      <c r="F11123" s="265"/>
      <c r="G11123" s="265"/>
    </row>
    <row r="11124" spans="1:7" s="226" customFormat="1">
      <c r="A11124" s="240"/>
      <c r="B11124" s="265"/>
      <c r="C11124" s="240"/>
      <c r="D11124" s="240"/>
      <c r="E11124" s="241"/>
      <c r="F11124" s="265"/>
      <c r="G11124" s="265"/>
    </row>
    <row r="11125" spans="1:7" s="226" customFormat="1">
      <c r="A11125" s="240"/>
      <c r="B11125" s="265"/>
      <c r="C11125" s="240"/>
      <c r="D11125" s="240"/>
      <c r="E11125" s="241"/>
      <c r="F11125" s="265"/>
      <c r="G11125" s="265"/>
    </row>
    <row r="11126" spans="1:7" s="226" customFormat="1">
      <c r="A11126" s="240"/>
      <c r="B11126" s="265"/>
      <c r="C11126" s="240"/>
      <c r="D11126" s="240"/>
      <c r="E11126" s="241"/>
      <c r="F11126" s="265"/>
      <c r="G11126" s="265"/>
    </row>
    <row r="11127" spans="1:7" s="226" customFormat="1">
      <c r="A11127" s="240"/>
      <c r="B11127" s="265"/>
      <c r="C11127" s="240"/>
      <c r="D11127" s="240"/>
      <c r="E11127" s="241"/>
      <c r="F11127" s="265"/>
      <c r="G11127" s="265"/>
    </row>
    <row r="11128" spans="1:7" s="226" customFormat="1">
      <c r="A11128" s="240"/>
      <c r="B11128" s="265"/>
      <c r="C11128" s="240"/>
      <c r="D11128" s="240"/>
      <c r="E11128" s="241"/>
      <c r="F11128" s="265"/>
      <c r="G11128" s="265"/>
    </row>
    <row r="11129" spans="1:7" s="226" customFormat="1">
      <c r="A11129" s="240"/>
      <c r="B11129" s="265"/>
      <c r="C11129" s="240"/>
      <c r="D11129" s="240"/>
      <c r="E11129" s="241"/>
      <c r="F11129" s="265"/>
      <c r="G11129" s="265"/>
    </row>
    <row r="11130" spans="1:7" s="226" customFormat="1">
      <c r="A11130" s="240"/>
      <c r="B11130" s="265"/>
      <c r="C11130" s="240"/>
      <c r="D11130" s="240"/>
      <c r="E11130" s="241"/>
      <c r="F11130" s="265"/>
      <c r="G11130" s="265"/>
    </row>
    <row r="11131" spans="1:7" s="226" customFormat="1">
      <c r="A11131" s="240"/>
      <c r="B11131" s="265"/>
      <c r="C11131" s="240"/>
      <c r="D11131" s="240"/>
      <c r="E11131" s="241"/>
      <c r="F11131" s="265"/>
      <c r="G11131" s="265"/>
    </row>
    <row r="11132" spans="1:7" s="226" customFormat="1">
      <c r="A11132" s="240"/>
      <c r="B11132" s="265"/>
      <c r="C11132" s="240"/>
      <c r="D11132" s="240"/>
      <c r="E11132" s="241"/>
      <c r="F11132" s="265"/>
      <c r="G11132" s="265"/>
    </row>
    <row r="11133" spans="1:7" s="226" customFormat="1">
      <c r="A11133" s="240"/>
      <c r="B11133" s="265"/>
      <c r="C11133" s="240"/>
      <c r="D11133" s="240"/>
      <c r="E11133" s="241"/>
      <c r="F11133" s="265"/>
      <c r="G11133" s="265"/>
    </row>
    <row r="11134" spans="1:7" s="226" customFormat="1">
      <c r="A11134" s="240"/>
      <c r="B11134" s="265"/>
      <c r="C11134" s="240"/>
      <c r="D11134" s="240"/>
      <c r="E11134" s="241"/>
      <c r="F11134" s="265"/>
      <c r="G11134" s="265"/>
    </row>
    <row r="11135" spans="1:7" s="226" customFormat="1">
      <c r="A11135" s="240"/>
      <c r="B11135" s="265"/>
      <c r="C11135" s="240"/>
      <c r="D11135" s="240"/>
      <c r="E11135" s="241"/>
      <c r="F11135" s="265"/>
      <c r="G11135" s="265"/>
    </row>
    <row r="11136" spans="1:7" s="226" customFormat="1">
      <c r="A11136" s="240"/>
      <c r="B11136" s="265"/>
      <c r="C11136" s="240"/>
      <c r="D11136" s="240"/>
      <c r="E11136" s="241"/>
      <c r="F11136" s="265"/>
      <c r="G11136" s="265"/>
    </row>
    <row r="11137" spans="1:7" s="226" customFormat="1">
      <c r="A11137" s="240"/>
      <c r="B11137" s="265"/>
      <c r="C11137" s="240"/>
      <c r="D11137" s="240"/>
      <c r="E11137" s="241"/>
      <c r="F11137" s="265"/>
      <c r="G11137" s="265"/>
    </row>
    <row r="11138" spans="1:7" s="226" customFormat="1">
      <c r="A11138" s="240"/>
      <c r="B11138" s="265"/>
      <c r="C11138" s="240"/>
      <c r="D11138" s="240"/>
      <c r="E11138" s="241"/>
      <c r="F11138" s="265"/>
      <c r="G11138" s="265"/>
    </row>
    <row r="11139" spans="1:7" s="226" customFormat="1">
      <c r="A11139" s="240"/>
      <c r="B11139" s="265"/>
      <c r="C11139" s="240"/>
      <c r="D11139" s="240"/>
      <c r="E11139" s="241"/>
      <c r="F11139" s="265"/>
      <c r="G11139" s="265"/>
    </row>
    <row r="11140" spans="1:7" s="226" customFormat="1">
      <c r="A11140" s="240"/>
      <c r="B11140" s="265"/>
      <c r="C11140" s="240"/>
      <c r="D11140" s="240"/>
      <c r="E11140" s="241"/>
      <c r="F11140" s="265"/>
      <c r="G11140" s="265"/>
    </row>
    <row r="11141" spans="1:7" s="226" customFormat="1">
      <c r="A11141" s="240"/>
      <c r="B11141" s="265"/>
      <c r="C11141" s="240"/>
      <c r="D11141" s="240"/>
      <c r="E11141" s="241"/>
      <c r="F11141" s="265"/>
      <c r="G11141" s="265"/>
    </row>
    <row r="11142" spans="1:7" s="226" customFormat="1">
      <c r="A11142" s="240"/>
      <c r="B11142" s="265"/>
      <c r="C11142" s="240"/>
      <c r="D11142" s="240"/>
      <c r="E11142" s="241"/>
      <c r="F11142" s="265"/>
      <c r="G11142" s="265"/>
    </row>
    <row r="11143" spans="1:7" s="226" customFormat="1">
      <c r="A11143" s="240"/>
      <c r="B11143" s="265"/>
      <c r="C11143" s="240"/>
      <c r="D11143" s="240"/>
      <c r="E11143" s="241"/>
      <c r="F11143" s="265"/>
      <c r="G11143" s="265"/>
    </row>
    <row r="11144" spans="1:7" s="226" customFormat="1">
      <c r="A11144" s="240"/>
      <c r="B11144" s="265"/>
      <c r="C11144" s="240"/>
      <c r="D11144" s="240"/>
      <c r="E11144" s="241"/>
      <c r="F11144" s="265"/>
      <c r="G11144" s="265"/>
    </row>
    <row r="11145" spans="1:7" s="226" customFormat="1">
      <c r="A11145" s="240"/>
      <c r="B11145" s="265"/>
      <c r="C11145" s="240"/>
      <c r="D11145" s="240"/>
      <c r="E11145" s="241"/>
      <c r="F11145" s="265"/>
      <c r="G11145" s="265"/>
    </row>
    <row r="11146" spans="1:7" s="226" customFormat="1">
      <c r="A11146" s="240"/>
      <c r="B11146" s="265"/>
      <c r="C11146" s="240"/>
      <c r="D11146" s="240"/>
      <c r="E11146" s="241"/>
      <c r="F11146" s="265"/>
      <c r="G11146" s="265"/>
    </row>
    <row r="11147" spans="1:7" s="226" customFormat="1">
      <c r="A11147" s="240"/>
      <c r="B11147" s="265"/>
      <c r="C11147" s="240"/>
      <c r="D11147" s="240"/>
      <c r="E11147" s="241"/>
      <c r="F11147" s="265"/>
      <c r="G11147" s="265"/>
    </row>
    <row r="11148" spans="1:7" s="226" customFormat="1">
      <c r="A11148" s="240"/>
      <c r="B11148" s="265"/>
      <c r="C11148" s="240"/>
      <c r="D11148" s="240"/>
      <c r="E11148" s="241"/>
      <c r="F11148" s="265"/>
      <c r="G11148" s="265"/>
    </row>
    <row r="11149" spans="1:7" s="226" customFormat="1">
      <c r="A11149" s="240"/>
      <c r="B11149" s="265"/>
      <c r="C11149" s="240"/>
      <c r="D11149" s="240"/>
      <c r="E11149" s="241"/>
      <c r="F11149" s="265"/>
      <c r="G11149" s="265"/>
    </row>
    <row r="11150" spans="1:7" s="226" customFormat="1">
      <c r="A11150" s="240"/>
      <c r="B11150" s="265"/>
      <c r="C11150" s="240"/>
      <c r="D11150" s="240"/>
      <c r="E11150" s="241"/>
      <c r="F11150" s="265"/>
      <c r="G11150" s="265"/>
    </row>
    <row r="11151" spans="1:7" s="226" customFormat="1">
      <c r="A11151" s="240"/>
      <c r="B11151" s="265"/>
      <c r="C11151" s="240"/>
      <c r="D11151" s="240"/>
      <c r="E11151" s="241"/>
      <c r="F11151" s="265"/>
      <c r="G11151" s="265"/>
    </row>
    <row r="11152" spans="1:7" s="226" customFormat="1">
      <c r="A11152" s="240"/>
      <c r="B11152" s="265"/>
      <c r="C11152" s="240"/>
      <c r="D11152" s="240"/>
      <c r="E11152" s="241"/>
      <c r="F11152" s="265"/>
      <c r="G11152" s="265"/>
    </row>
    <row r="11153" spans="1:7" s="226" customFormat="1">
      <c r="A11153" s="240"/>
      <c r="B11153" s="265"/>
      <c r="C11153" s="240"/>
      <c r="D11153" s="240"/>
      <c r="E11153" s="241"/>
      <c r="F11153" s="265"/>
      <c r="G11153" s="265"/>
    </row>
    <row r="11154" spans="1:7" s="226" customFormat="1">
      <c r="A11154" s="240"/>
      <c r="B11154" s="265"/>
      <c r="C11154" s="240"/>
      <c r="D11154" s="240"/>
      <c r="E11154" s="241"/>
      <c r="F11154" s="265"/>
      <c r="G11154" s="265"/>
    </row>
    <row r="11155" spans="1:7" s="226" customFormat="1">
      <c r="A11155" s="240"/>
      <c r="B11155" s="265"/>
      <c r="C11155" s="240"/>
      <c r="D11155" s="240"/>
      <c r="E11155" s="241"/>
      <c r="F11155" s="265"/>
      <c r="G11155" s="265"/>
    </row>
    <row r="11156" spans="1:7" s="226" customFormat="1">
      <c r="A11156" s="240"/>
      <c r="B11156" s="265"/>
      <c r="C11156" s="240"/>
      <c r="D11156" s="240"/>
      <c r="E11156" s="241"/>
      <c r="F11156" s="265"/>
      <c r="G11156" s="265"/>
    </row>
    <row r="11157" spans="1:7" s="226" customFormat="1">
      <c r="A11157" s="240"/>
      <c r="B11157" s="265"/>
      <c r="C11157" s="240"/>
      <c r="D11157" s="240"/>
      <c r="E11157" s="241"/>
      <c r="F11157" s="265"/>
      <c r="G11157" s="265"/>
    </row>
    <row r="11158" spans="1:7" s="226" customFormat="1">
      <c r="A11158" s="240"/>
      <c r="B11158" s="265"/>
      <c r="C11158" s="240"/>
      <c r="D11158" s="240"/>
      <c r="E11158" s="241"/>
      <c r="F11158" s="265"/>
      <c r="G11158" s="265"/>
    </row>
    <row r="11159" spans="1:7" s="226" customFormat="1">
      <c r="A11159" s="240"/>
      <c r="B11159" s="265"/>
      <c r="C11159" s="240"/>
      <c r="D11159" s="240"/>
      <c r="E11159" s="241"/>
      <c r="F11159" s="265"/>
      <c r="G11159" s="265"/>
    </row>
    <row r="11160" spans="1:7" s="226" customFormat="1">
      <c r="A11160" s="240"/>
      <c r="B11160" s="265"/>
      <c r="C11160" s="240"/>
      <c r="D11160" s="240"/>
      <c r="E11160" s="241"/>
      <c r="F11160" s="265"/>
      <c r="G11160" s="265"/>
    </row>
    <row r="11161" spans="1:7" s="226" customFormat="1">
      <c r="A11161" s="240"/>
      <c r="B11161" s="265"/>
      <c r="C11161" s="240"/>
      <c r="D11161" s="240"/>
      <c r="E11161" s="241"/>
      <c r="F11161" s="265"/>
      <c r="G11161" s="265"/>
    </row>
    <row r="11162" spans="1:7" s="226" customFormat="1">
      <c r="A11162" s="240"/>
      <c r="B11162" s="265"/>
      <c r="C11162" s="240"/>
      <c r="D11162" s="240"/>
      <c r="E11162" s="241"/>
      <c r="F11162" s="265"/>
      <c r="G11162" s="265"/>
    </row>
    <row r="11163" spans="1:7" s="226" customFormat="1">
      <c r="A11163" s="240"/>
      <c r="B11163" s="265"/>
      <c r="C11163" s="240"/>
      <c r="D11163" s="240"/>
      <c r="E11163" s="241"/>
      <c r="F11163" s="265"/>
      <c r="G11163" s="265"/>
    </row>
    <row r="11164" spans="1:7" s="226" customFormat="1">
      <c r="A11164" s="240"/>
      <c r="B11164" s="265"/>
      <c r="C11164" s="240"/>
      <c r="D11164" s="240"/>
      <c r="E11164" s="241"/>
      <c r="F11164" s="265"/>
      <c r="G11164" s="265"/>
    </row>
    <row r="11165" spans="1:7" s="226" customFormat="1">
      <c r="A11165" s="240"/>
      <c r="B11165" s="265"/>
      <c r="C11165" s="240"/>
      <c r="D11165" s="240"/>
      <c r="E11165" s="241"/>
      <c r="F11165" s="265"/>
      <c r="G11165" s="265"/>
    </row>
    <row r="11166" spans="1:7" s="226" customFormat="1">
      <c r="A11166" s="240"/>
      <c r="B11166" s="265"/>
      <c r="C11166" s="240"/>
      <c r="D11166" s="240"/>
      <c r="E11166" s="241"/>
      <c r="F11166" s="265"/>
      <c r="G11166" s="265"/>
    </row>
    <row r="11167" spans="1:7" s="226" customFormat="1">
      <c r="A11167" s="240"/>
      <c r="B11167" s="265"/>
      <c r="C11167" s="240"/>
      <c r="D11167" s="240"/>
      <c r="E11167" s="241"/>
      <c r="F11167" s="265"/>
      <c r="G11167" s="265"/>
    </row>
    <row r="11168" spans="1:7" s="226" customFormat="1">
      <c r="A11168" s="240"/>
      <c r="B11168" s="265"/>
      <c r="C11168" s="240"/>
      <c r="D11168" s="240"/>
      <c r="E11168" s="241"/>
      <c r="F11168" s="265"/>
      <c r="G11168" s="265"/>
    </row>
    <row r="11169" spans="1:7" s="226" customFormat="1">
      <c r="A11169" s="240"/>
      <c r="B11169" s="265"/>
      <c r="C11169" s="240"/>
      <c r="D11169" s="240"/>
      <c r="E11169" s="241"/>
      <c r="F11169" s="265"/>
      <c r="G11169" s="265"/>
    </row>
    <row r="11170" spans="1:7" s="226" customFormat="1">
      <c r="A11170" s="240"/>
      <c r="B11170" s="265"/>
      <c r="C11170" s="240"/>
      <c r="D11170" s="240"/>
      <c r="E11170" s="241"/>
      <c r="F11170" s="265"/>
      <c r="G11170" s="265"/>
    </row>
    <row r="11171" spans="1:7" s="226" customFormat="1">
      <c r="A11171" s="240"/>
      <c r="B11171" s="265"/>
      <c r="C11171" s="240"/>
      <c r="D11171" s="240"/>
      <c r="E11171" s="241"/>
      <c r="F11171" s="265"/>
      <c r="G11171" s="265"/>
    </row>
    <row r="11172" spans="1:7" s="226" customFormat="1">
      <c r="A11172" s="240"/>
      <c r="B11172" s="265"/>
      <c r="C11172" s="240"/>
      <c r="D11172" s="240"/>
      <c r="E11172" s="241"/>
      <c r="F11172" s="265"/>
      <c r="G11172" s="265"/>
    </row>
    <row r="11173" spans="1:7" s="226" customFormat="1">
      <c r="A11173" s="240"/>
      <c r="B11173" s="265"/>
      <c r="C11173" s="240"/>
      <c r="D11173" s="240"/>
      <c r="E11173" s="241"/>
      <c r="F11173" s="265"/>
      <c r="G11173" s="265"/>
    </row>
    <row r="11174" spans="1:7" s="226" customFormat="1">
      <c r="A11174" s="240"/>
      <c r="B11174" s="265"/>
      <c r="C11174" s="240"/>
      <c r="D11174" s="240"/>
      <c r="E11174" s="241"/>
      <c r="F11174" s="265"/>
      <c r="G11174" s="265"/>
    </row>
    <row r="11175" spans="1:7" s="226" customFormat="1">
      <c r="A11175" s="240"/>
      <c r="B11175" s="265"/>
      <c r="C11175" s="240"/>
      <c r="D11175" s="240"/>
      <c r="E11175" s="241"/>
      <c r="F11175" s="265"/>
      <c r="G11175" s="265"/>
    </row>
    <row r="11176" spans="1:7" s="226" customFormat="1">
      <c r="A11176" s="240"/>
      <c r="B11176" s="265"/>
      <c r="C11176" s="240"/>
      <c r="D11176" s="240"/>
      <c r="E11176" s="241"/>
      <c r="F11176" s="265"/>
      <c r="G11176" s="265"/>
    </row>
    <row r="11177" spans="1:7" s="226" customFormat="1">
      <c r="A11177" s="240"/>
      <c r="B11177" s="265"/>
      <c r="C11177" s="240"/>
      <c r="D11177" s="240"/>
      <c r="E11177" s="241"/>
      <c r="F11177" s="265"/>
      <c r="G11177" s="265"/>
    </row>
    <row r="11178" spans="1:7" s="226" customFormat="1">
      <c r="A11178" s="240"/>
      <c r="B11178" s="265"/>
      <c r="C11178" s="240"/>
      <c r="D11178" s="240"/>
      <c r="E11178" s="241"/>
      <c r="F11178" s="265"/>
      <c r="G11178" s="265"/>
    </row>
    <row r="11179" spans="1:7" s="226" customFormat="1">
      <c r="A11179" s="240"/>
      <c r="B11179" s="265"/>
      <c r="C11179" s="240"/>
      <c r="D11179" s="240"/>
      <c r="E11179" s="241"/>
      <c r="F11179" s="265"/>
      <c r="G11179" s="265"/>
    </row>
    <row r="11180" spans="1:7" s="226" customFormat="1">
      <c r="A11180" s="240"/>
      <c r="B11180" s="265"/>
      <c r="C11180" s="240"/>
      <c r="D11180" s="240"/>
      <c r="E11180" s="241"/>
      <c r="F11180" s="265"/>
      <c r="G11180" s="265"/>
    </row>
    <row r="11181" spans="1:7" s="226" customFormat="1">
      <c r="A11181" s="240"/>
      <c r="B11181" s="265"/>
      <c r="C11181" s="240"/>
      <c r="D11181" s="240"/>
      <c r="E11181" s="241"/>
      <c r="F11181" s="265"/>
      <c r="G11181" s="265"/>
    </row>
    <row r="11182" spans="1:7" s="226" customFormat="1">
      <c r="A11182" s="240"/>
      <c r="B11182" s="265"/>
      <c r="C11182" s="240"/>
      <c r="D11182" s="240"/>
      <c r="E11182" s="241"/>
      <c r="F11182" s="265"/>
      <c r="G11182" s="265"/>
    </row>
    <row r="11183" spans="1:7" s="226" customFormat="1">
      <c r="A11183" s="240"/>
      <c r="B11183" s="265"/>
      <c r="C11183" s="240"/>
      <c r="D11183" s="240"/>
      <c r="E11183" s="241"/>
      <c r="F11183" s="265"/>
      <c r="G11183" s="265"/>
    </row>
    <row r="11184" spans="1:7" s="226" customFormat="1">
      <c r="A11184" s="240"/>
      <c r="B11184" s="265"/>
      <c r="C11184" s="240"/>
      <c r="D11184" s="240"/>
      <c r="E11184" s="241"/>
      <c r="F11184" s="265"/>
      <c r="G11184" s="265"/>
    </row>
    <row r="11185" spans="1:7" s="226" customFormat="1">
      <c r="A11185" s="240"/>
      <c r="B11185" s="265"/>
      <c r="C11185" s="240"/>
      <c r="D11185" s="240"/>
      <c r="E11185" s="241"/>
      <c r="F11185" s="265"/>
      <c r="G11185" s="265"/>
    </row>
    <row r="11186" spans="1:7" s="226" customFormat="1">
      <c r="A11186" s="240"/>
      <c r="B11186" s="265"/>
      <c r="C11186" s="240"/>
      <c r="D11186" s="240"/>
      <c r="E11186" s="241"/>
      <c r="F11186" s="265"/>
      <c r="G11186" s="265"/>
    </row>
    <row r="11187" spans="1:7" s="226" customFormat="1">
      <c r="A11187" s="240"/>
      <c r="B11187" s="265"/>
      <c r="C11187" s="240"/>
      <c r="D11187" s="240"/>
      <c r="E11187" s="241"/>
      <c r="F11187" s="265"/>
      <c r="G11187" s="265"/>
    </row>
    <row r="11188" spans="1:7" s="226" customFormat="1">
      <c r="A11188" s="240"/>
      <c r="B11188" s="265"/>
      <c r="C11188" s="240"/>
      <c r="D11188" s="240"/>
      <c r="E11188" s="241"/>
      <c r="F11188" s="265"/>
      <c r="G11188" s="265"/>
    </row>
    <row r="11189" spans="1:7" s="226" customFormat="1">
      <c r="A11189" s="240"/>
      <c r="B11189" s="265"/>
      <c r="C11189" s="240"/>
      <c r="D11189" s="240"/>
      <c r="E11189" s="241"/>
      <c r="F11189" s="265"/>
      <c r="G11189" s="265"/>
    </row>
    <row r="11190" spans="1:7" s="226" customFormat="1">
      <c r="A11190" s="240"/>
      <c r="B11190" s="265"/>
      <c r="C11190" s="240"/>
      <c r="D11190" s="240"/>
      <c r="E11190" s="241"/>
      <c r="F11190" s="265"/>
      <c r="G11190" s="265"/>
    </row>
    <row r="11191" spans="1:7" s="226" customFormat="1">
      <c r="A11191" s="240"/>
      <c r="B11191" s="265"/>
      <c r="C11191" s="240"/>
      <c r="D11191" s="240"/>
      <c r="E11191" s="241"/>
      <c r="F11191" s="265"/>
      <c r="G11191" s="265"/>
    </row>
    <row r="11192" spans="1:7" s="226" customFormat="1">
      <c r="A11192" s="240"/>
      <c r="B11192" s="265"/>
      <c r="C11192" s="240"/>
      <c r="D11192" s="240"/>
      <c r="E11192" s="241"/>
      <c r="F11192" s="265"/>
      <c r="G11192" s="265"/>
    </row>
    <row r="11193" spans="1:7" s="226" customFormat="1">
      <c r="A11193" s="240"/>
      <c r="B11193" s="265"/>
      <c r="C11193" s="240"/>
      <c r="D11193" s="240"/>
      <c r="E11193" s="241"/>
      <c r="F11193" s="265"/>
      <c r="G11193" s="265"/>
    </row>
    <row r="11194" spans="1:7" s="226" customFormat="1">
      <c r="A11194" s="240"/>
      <c r="B11194" s="265"/>
      <c r="C11194" s="240"/>
      <c r="D11194" s="240"/>
      <c r="E11194" s="241"/>
      <c r="F11194" s="265"/>
      <c r="G11194" s="265"/>
    </row>
    <row r="11195" spans="1:7" s="226" customFormat="1">
      <c r="A11195" s="240"/>
      <c r="B11195" s="265"/>
      <c r="C11195" s="240"/>
      <c r="D11195" s="240"/>
      <c r="E11195" s="241"/>
      <c r="F11195" s="265"/>
      <c r="G11195" s="265"/>
    </row>
    <row r="11196" spans="1:7" s="226" customFormat="1">
      <c r="A11196" s="240"/>
      <c r="B11196" s="265"/>
      <c r="C11196" s="240"/>
      <c r="D11196" s="240"/>
      <c r="E11196" s="241"/>
      <c r="F11196" s="265"/>
      <c r="G11196" s="265"/>
    </row>
    <row r="11197" spans="1:7" s="226" customFormat="1">
      <c r="A11197" s="240"/>
      <c r="B11197" s="265"/>
      <c r="C11197" s="240"/>
      <c r="D11197" s="240"/>
      <c r="E11197" s="241"/>
      <c r="F11197" s="265"/>
      <c r="G11197" s="265"/>
    </row>
    <row r="11198" spans="1:7" s="226" customFormat="1">
      <c r="A11198" s="240"/>
      <c r="B11198" s="265"/>
      <c r="C11198" s="240"/>
      <c r="D11198" s="240"/>
      <c r="E11198" s="241"/>
      <c r="F11198" s="265"/>
      <c r="G11198" s="265"/>
    </row>
    <row r="11199" spans="1:7" s="226" customFormat="1">
      <c r="A11199" s="240"/>
      <c r="B11199" s="265"/>
      <c r="C11199" s="240"/>
      <c r="D11199" s="240"/>
      <c r="E11199" s="241"/>
      <c r="F11199" s="265"/>
      <c r="G11199" s="265"/>
    </row>
    <row r="11200" spans="1:7" s="226" customFormat="1">
      <c r="A11200" s="240"/>
      <c r="B11200" s="265"/>
      <c r="C11200" s="240"/>
      <c r="D11200" s="240"/>
      <c r="E11200" s="241"/>
      <c r="F11200" s="265"/>
      <c r="G11200" s="265"/>
    </row>
    <row r="11201" spans="1:7" s="226" customFormat="1">
      <c r="A11201" s="240"/>
      <c r="B11201" s="265"/>
      <c r="C11201" s="240"/>
      <c r="D11201" s="240"/>
      <c r="E11201" s="241"/>
      <c r="F11201" s="265"/>
      <c r="G11201" s="265"/>
    </row>
    <row r="11202" spans="1:7" s="226" customFormat="1">
      <c r="A11202" s="240"/>
      <c r="B11202" s="265"/>
      <c r="C11202" s="240"/>
      <c r="D11202" s="240"/>
      <c r="E11202" s="241"/>
      <c r="F11202" s="265"/>
      <c r="G11202" s="265"/>
    </row>
    <row r="11203" spans="1:7" s="226" customFormat="1">
      <c r="A11203" s="240"/>
      <c r="B11203" s="265"/>
      <c r="C11203" s="240"/>
      <c r="D11203" s="240"/>
      <c r="E11203" s="241"/>
      <c r="F11203" s="265"/>
      <c r="G11203" s="265"/>
    </row>
    <row r="11204" spans="1:7" s="226" customFormat="1">
      <c r="A11204" s="240"/>
      <c r="B11204" s="265"/>
      <c r="C11204" s="240"/>
      <c r="D11204" s="240"/>
      <c r="E11204" s="241"/>
      <c r="F11204" s="265"/>
      <c r="G11204" s="265"/>
    </row>
    <row r="11205" spans="1:7" s="226" customFormat="1">
      <c r="A11205" s="240"/>
      <c r="B11205" s="265"/>
      <c r="C11205" s="240"/>
      <c r="D11205" s="240"/>
      <c r="E11205" s="241"/>
      <c r="F11205" s="265"/>
      <c r="G11205" s="265"/>
    </row>
    <row r="11206" spans="1:7" s="226" customFormat="1">
      <c r="A11206" s="240"/>
      <c r="B11206" s="265"/>
      <c r="C11206" s="240"/>
      <c r="D11206" s="240"/>
      <c r="E11206" s="241"/>
      <c r="F11206" s="265"/>
      <c r="G11206" s="265"/>
    </row>
    <row r="11207" spans="1:7" s="226" customFormat="1">
      <c r="A11207" s="240"/>
      <c r="B11207" s="265"/>
      <c r="C11207" s="240"/>
      <c r="D11207" s="240"/>
      <c r="E11207" s="241"/>
      <c r="F11207" s="265"/>
      <c r="G11207" s="265"/>
    </row>
    <row r="11208" spans="1:7" s="226" customFormat="1">
      <c r="A11208" s="240"/>
      <c r="B11208" s="265"/>
      <c r="C11208" s="240"/>
      <c r="D11208" s="240"/>
      <c r="E11208" s="241"/>
      <c r="F11208" s="265"/>
      <c r="G11208" s="265"/>
    </row>
    <row r="11209" spans="1:7" s="226" customFormat="1">
      <c r="A11209" s="240"/>
      <c r="B11209" s="265"/>
      <c r="C11209" s="240"/>
      <c r="D11209" s="240"/>
      <c r="E11209" s="241"/>
      <c r="F11209" s="265"/>
      <c r="G11209" s="265"/>
    </row>
    <row r="11210" spans="1:7" s="226" customFormat="1">
      <c r="A11210" s="240"/>
      <c r="B11210" s="265"/>
      <c r="C11210" s="240"/>
      <c r="D11210" s="240"/>
      <c r="E11210" s="241"/>
      <c r="F11210" s="265"/>
      <c r="G11210" s="265"/>
    </row>
    <row r="11211" spans="1:7" s="226" customFormat="1">
      <c r="A11211" s="240"/>
      <c r="B11211" s="265"/>
      <c r="C11211" s="240"/>
      <c r="D11211" s="240"/>
      <c r="E11211" s="241"/>
      <c r="F11211" s="265"/>
      <c r="G11211" s="265"/>
    </row>
    <row r="11212" spans="1:7" s="226" customFormat="1">
      <c r="A11212" s="240"/>
      <c r="B11212" s="265"/>
      <c r="C11212" s="240"/>
      <c r="D11212" s="240"/>
      <c r="E11212" s="241"/>
      <c r="F11212" s="265"/>
      <c r="G11212" s="265"/>
    </row>
    <row r="11213" spans="1:7" s="226" customFormat="1">
      <c r="A11213" s="240"/>
      <c r="B11213" s="265"/>
      <c r="C11213" s="240"/>
      <c r="D11213" s="240"/>
      <c r="E11213" s="241"/>
      <c r="F11213" s="265"/>
      <c r="G11213" s="265"/>
    </row>
    <row r="11214" spans="1:7" s="226" customFormat="1">
      <c r="A11214" s="240"/>
      <c r="B11214" s="265"/>
      <c r="C11214" s="240"/>
      <c r="D11214" s="240"/>
      <c r="E11214" s="241"/>
      <c r="F11214" s="265"/>
      <c r="G11214" s="265"/>
    </row>
    <row r="11215" spans="1:7" s="226" customFormat="1">
      <c r="A11215" s="240"/>
      <c r="B11215" s="265"/>
      <c r="C11215" s="240"/>
      <c r="D11215" s="240"/>
      <c r="E11215" s="241"/>
      <c r="F11215" s="265"/>
      <c r="G11215" s="265"/>
    </row>
    <row r="11216" spans="1:7" s="226" customFormat="1">
      <c r="A11216" s="240"/>
      <c r="B11216" s="265"/>
      <c r="C11216" s="240"/>
      <c r="D11216" s="240"/>
      <c r="E11216" s="241"/>
      <c r="F11216" s="265"/>
      <c r="G11216" s="265"/>
    </row>
    <row r="11217" spans="1:7" s="226" customFormat="1">
      <c r="A11217" s="240"/>
      <c r="B11217" s="265"/>
      <c r="C11217" s="240"/>
      <c r="D11217" s="240"/>
      <c r="E11217" s="241"/>
      <c r="F11217" s="265"/>
      <c r="G11217" s="265"/>
    </row>
    <row r="11218" spans="1:7" s="226" customFormat="1">
      <c r="A11218" s="240"/>
      <c r="B11218" s="265"/>
      <c r="C11218" s="240"/>
      <c r="D11218" s="240"/>
      <c r="E11218" s="241"/>
      <c r="F11218" s="265"/>
      <c r="G11218" s="265"/>
    </row>
    <row r="11219" spans="1:7" s="226" customFormat="1">
      <c r="A11219" s="240"/>
      <c r="B11219" s="265"/>
      <c r="C11219" s="240"/>
      <c r="D11219" s="240"/>
      <c r="E11219" s="241"/>
      <c r="F11219" s="265"/>
      <c r="G11219" s="265"/>
    </row>
    <row r="11220" spans="1:7" s="226" customFormat="1">
      <c r="A11220" s="240"/>
      <c r="B11220" s="265"/>
      <c r="C11220" s="240"/>
      <c r="D11220" s="240"/>
      <c r="E11220" s="241"/>
      <c r="F11220" s="265"/>
      <c r="G11220" s="265"/>
    </row>
    <row r="11221" spans="1:7" s="226" customFormat="1">
      <c r="A11221" s="240"/>
      <c r="B11221" s="265"/>
      <c r="C11221" s="240"/>
      <c r="D11221" s="240"/>
      <c r="E11221" s="241"/>
      <c r="F11221" s="265"/>
      <c r="G11221" s="265"/>
    </row>
    <row r="11222" spans="1:7" s="226" customFormat="1">
      <c r="A11222" s="240"/>
      <c r="B11222" s="265"/>
      <c r="C11222" s="240"/>
      <c r="D11222" s="240"/>
      <c r="E11222" s="241"/>
      <c r="F11222" s="265"/>
      <c r="G11222" s="265"/>
    </row>
    <row r="11223" spans="1:7" s="226" customFormat="1">
      <c r="A11223" s="240"/>
      <c r="B11223" s="265"/>
      <c r="C11223" s="240"/>
      <c r="D11223" s="240"/>
      <c r="E11223" s="241"/>
      <c r="F11223" s="265"/>
      <c r="G11223" s="265"/>
    </row>
    <row r="11224" spans="1:7" s="226" customFormat="1">
      <c r="A11224" s="240"/>
      <c r="B11224" s="265"/>
      <c r="C11224" s="240"/>
      <c r="D11224" s="240"/>
      <c r="E11224" s="241"/>
      <c r="F11224" s="265"/>
      <c r="G11224" s="265"/>
    </row>
    <row r="11225" spans="1:7" s="226" customFormat="1">
      <c r="A11225" s="240"/>
      <c r="B11225" s="265"/>
      <c r="C11225" s="240"/>
      <c r="D11225" s="240"/>
      <c r="E11225" s="241"/>
      <c r="F11225" s="265"/>
      <c r="G11225" s="265"/>
    </row>
    <row r="11226" spans="1:7" s="226" customFormat="1">
      <c r="A11226" s="240"/>
      <c r="B11226" s="265"/>
      <c r="C11226" s="240"/>
      <c r="D11226" s="240"/>
      <c r="E11226" s="241"/>
      <c r="F11226" s="265"/>
      <c r="G11226" s="265"/>
    </row>
    <row r="11227" spans="1:7" s="226" customFormat="1">
      <c r="A11227" s="240"/>
      <c r="B11227" s="265"/>
      <c r="C11227" s="240"/>
      <c r="D11227" s="240"/>
      <c r="E11227" s="241"/>
      <c r="F11227" s="265"/>
      <c r="G11227" s="265"/>
    </row>
    <row r="11228" spans="1:7" s="226" customFormat="1">
      <c r="A11228" s="240"/>
      <c r="B11228" s="265"/>
      <c r="C11228" s="240"/>
      <c r="D11228" s="240"/>
      <c r="E11228" s="241"/>
      <c r="F11228" s="265"/>
      <c r="G11228" s="265"/>
    </row>
    <row r="11229" spans="1:7" s="226" customFormat="1">
      <c r="A11229" s="240"/>
      <c r="B11229" s="265"/>
      <c r="C11229" s="240"/>
      <c r="D11229" s="240"/>
      <c r="E11229" s="241"/>
      <c r="F11229" s="265"/>
      <c r="G11229" s="265"/>
    </row>
    <row r="11230" spans="1:7" s="226" customFormat="1">
      <c r="A11230" s="240"/>
      <c r="B11230" s="265"/>
      <c r="C11230" s="240"/>
      <c r="D11230" s="240"/>
      <c r="E11230" s="241"/>
      <c r="F11230" s="265"/>
      <c r="G11230" s="265"/>
    </row>
    <row r="11231" spans="1:7" s="226" customFormat="1">
      <c r="A11231" s="240"/>
      <c r="B11231" s="265"/>
      <c r="C11231" s="240"/>
      <c r="D11231" s="240"/>
      <c r="E11231" s="241"/>
      <c r="F11231" s="265"/>
      <c r="G11231" s="265"/>
    </row>
    <row r="11232" spans="1:7" s="226" customFormat="1">
      <c r="A11232" s="240"/>
      <c r="B11232" s="265"/>
      <c r="C11232" s="240"/>
      <c r="D11232" s="240"/>
      <c r="E11232" s="241"/>
      <c r="F11232" s="265"/>
      <c r="G11232" s="265"/>
    </row>
    <row r="11233" spans="1:7" s="226" customFormat="1">
      <c r="A11233" s="240"/>
      <c r="B11233" s="265"/>
      <c r="C11233" s="240"/>
      <c r="D11233" s="240"/>
      <c r="E11233" s="241"/>
      <c r="F11233" s="265"/>
      <c r="G11233" s="265"/>
    </row>
    <row r="11234" spans="1:7" s="226" customFormat="1">
      <c r="A11234" s="240"/>
      <c r="B11234" s="265"/>
      <c r="C11234" s="240"/>
      <c r="D11234" s="240"/>
      <c r="E11234" s="241"/>
      <c r="F11234" s="265"/>
      <c r="G11234" s="265"/>
    </row>
    <row r="11235" spans="1:7" s="226" customFormat="1">
      <c r="A11235" s="240"/>
      <c r="B11235" s="265"/>
      <c r="C11235" s="240"/>
      <c r="D11235" s="240"/>
      <c r="E11235" s="241"/>
      <c r="F11235" s="265"/>
      <c r="G11235" s="265"/>
    </row>
    <row r="11236" spans="1:7" s="226" customFormat="1">
      <c r="A11236" s="240"/>
      <c r="B11236" s="265"/>
      <c r="C11236" s="240"/>
      <c r="D11236" s="240"/>
      <c r="E11236" s="241"/>
      <c r="F11236" s="265"/>
      <c r="G11236" s="265"/>
    </row>
    <row r="11237" spans="1:7" s="226" customFormat="1">
      <c r="A11237" s="240"/>
      <c r="B11237" s="265"/>
      <c r="C11237" s="240"/>
      <c r="D11237" s="240"/>
      <c r="E11237" s="241"/>
      <c r="F11237" s="265"/>
      <c r="G11237" s="265"/>
    </row>
    <row r="11238" spans="1:7" s="226" customFormat="1">
      <c r="A11238" s="240"/>
      <c r="B11238" s="265"/>
      <c r="C11238" s="240"/>
      <c r="D11238" s="240"/>
      <c r="E11238" s="241"/>
      <c r="F11238" s="265"/>
      <c r="G11238" s="265"/>
    </row>
    <row r="11239" spans="1:7" s="226" customFormat="1">
      <c r="A11239" s="240"/>
      <c r="B11239" s="265"/>
      <c r="C11239" s="240"/>
      <c r="D11239" s="240"/>
      <c r="E11239" s="241"/>
      <c r="F11239" s="265"/>
      <c r="G11239" s="265"/>
    </row>
    <row r="11240" spans="1:7" s="226" customFormat="1">
      <c r="A11240" s="240"/>
      <c r="B11240" s="265"/>
      <c r="C11240" s="240"/>
      <c r="D11240" s="240"/>
      <c r="E11240" s="241"/>
      <c r="F11240" s="265"/>
      <c r="G11240" s="265"/>
    </row>
    <row r="11241" spans="1:7" s="226" customFormat="1">
      <c r="A11241" s="240"/>
      <c r="B11241" s="265"/>
      <c r="C11241" s="240"/>
      <c r="D11241" s="240"/>
      <c r="E11241" s="241"/>
      <c r="F11241" s="265"/>
      <c r="G11241" s="265"/>
    </row>
    <row r="11242" spans="1:7" s="226" customFormat="1">
      <c r="A11242" s="240"/>
      <c r="B11242" s="265"/>
      <c r="C11242" s="240"/>
      <c r="D11242" s="240"/>
      <c r="E11242" s="241"/>
      <c r="F11242" s="265"/>
      <c r="G11242" s="265"/>
    </row>
    <row r="11243" spans="1:7" s="226" customFormat="1">
      <c r="A11243" s="240"/>
      <c r="B11243" s="265"/>
      <c r="C11243" s="240"/>
      <c r="D11243" s="240"/>
      <c r="E11243" s="241"/>
      <c r="F11243" s="265"/>
      <c r="G11243" s="265"/>
    </row>
    <row r="11244" spans="1:7" s="226" customFormat="1">
      <c r="A11244" s="240"/>
      <c r="B11244" s="265"/>
      <c r="C11244" s="240"/>
      <c r="D11244" s="240"/>
      <c r="E11244" s="241"/>
      <c r="F11244" s="265"/>
      <c r="G11244" s="265"/>
    </row>
    <row r="11245" spans="1:7" s="226" customFormat="1">
      <c r="A11245" s="240"/>
      <c r="B11245" s="265"/>
      <c r="C11245" s="240"/>
      <c r="D11245" s="240"/>
      <c r="E11245" s="241"/>
      <c r="F11245" s="265"/>
      <c r="G11245" s="265"/>
    </row>
    <row r="11246" spans="1:7" s="226" customFormat="1">
      <c r="A11246" s="240"/>
      <c r="B11246" s="265"/>
      <c r="C11246" s="240"/>
      <c r="D11246" s="240"/>
      <c r="E11246" s="241"/>
      <c r="F11246" s="265"/>
      <c r="G11246" s="265"/>
    </row>
    <row r="11247" spans="1:7" s="226" customFormat="1">
      <c r="A11247" s="240"/>
      <c r="B11247" s="265"/>
      <c r="C11247" s="240"/>
      <c r="D11247" s="240"/>
      <c r="E11247" s="241"/>
      <c r="F11247" s="265"/>
      <c r="G11247" s="265"/>
    </row>
    <row r="11248" spans="1:7" s="226" customFormat="1">
      <c r="A11248" s="240"/>
      <c r="B11248" s="265"/>
      <c r="C11248" s="240"/>
      <c r="D11248" s="240"/>
      <c r="E11248" s="241"/>
      <c r="F11248" s="265"/>
      <c r="G11248" s="265"/>
    </row>
    <row r="11249" spans="1:7" s="226" customFormat="1">
      <c r="A11249" s="240"/>
      <c r="B11249" s="265"/>
      <c r="C11249" s="240"/>
      <c r="D11249" s="240"/>
      <c r="E11249" s="241"/>
      <c r="F11249" s="265"/>
      <c r="G11249" s="265"/>
    </row>
    <row r="11250" spans="1:7" s="226" customFormat="1">
      <c r="A11250" s="240"/>
      <c r="B11250" s="265"/>
      <c r="C11250" s="240"/>
      <c r="D11250" s="240"/>
      <c r="E11250" s="241"/>
      <c r="F11250" s="265"/>
      <c r="G11250" s="265"/>
    </row>
    <row r="11251" spans="1:7" s="226" customFormat="1">
      <c r="A11251" s="240"/>
      <c r="B11251" s="265"/>
      <c r="C11251" s="240"/>
      <c r="D11251" s="240"/>
      <c r="E11251" s="241"/>
      <c r="F11251" s="265"/>
      <c r="G11251" s="265"/>
    </row>
    <row r="11252" spans="1:7" s="226" customFormat="1">
      <c r="A11252" s="240"/>
      <c r="B11252" s="265"/>
      <c r="C11252" s="240"/>
      <c r="D11252" s="240"/>
      <c r="E11252" s="241"/>
      <c r="F11252" s="265"/>
      <c r="G11252" s="265"/>
    </row>
    <row r="11253" spans="1:7" s="226" customFormat="1">
      <c r="A11253" s="240"/>
      <c r="B11253" s="265"/>
      <c r="C11253" s="240"/>
      <c r="D11253" s="240"/>
      <c r="E11253" s="241"/>
      <c r="F11253" s="265"/>
      <c r="G11253" s="265"/>
    </row>
    <row r="11254" spans="1:7" s="226" customFormat="1">
      <c r="A11254" s="240"/>
      <c r="B11254" s="265"/>
      <c r="C11254" s="240"/>
      <c r="D11254" s="240"/>
      <c r="E11254" s="241"/>
      <c r="F11254" s="265"/>
      <c r="G11254" s="265"/>
    </row>
    <row r="11255" spans="1:7" s="226" customFormat="1">
      <c r="A11255" s="240"/>
      <c r="B11255" s="265"/>
      <c r="C11255" s="240"/>
      <c r="D11255" s="240"/>
      <c r="E11255" s="241"/>
      <c r="F11255" s="265"/>
      <c r="G11255" s="265"/>
    </row>
    <row r="11256" spans="1:7" s="226" customFormat="1">
      <c r="A11256" s="240"/>
      <c r="B11256" s="265"/>
      <c r="C11256" s="240"/>
      <c r="D11256" s="240"/>
      <c r="E11256" s="241"/>
      <c r="F11256" s="265"/>
      <c r="G11256" s="265"/>
    </row>
    <row r="11257" spans="1:7" s="226" customFormat="1">
      <c r="A11257" s="240"/>
      <c r="B11257" s="265"/>
      <c r="C11257" s="240"/>
      <c r="D11257" s="240"/>
      <c r="E11257" s="241"/>
      <c r="F11257" s="265"/>
      <c r="G11257" s="265"/>
    </row>
    <row r="11258" spans="1:7" s="226" customFormat="1">
      <c r="A11258" s="240"/>
      <c r="B11258" s="265"/>
      <c r="C11258" s="240"/>
      <c r="D11258" s="240"/>
      <c r="E11258" s="241"/>
      <c r="F11258" s="265"/>
      <c r="G11258" s="265"/>
    </row>
    <row r="11259" spans="1:7" s="226" customFormat="1">
      <c r="A11259" s="240"/>
      <c r="B11259" s="265"/>
      <c r="C11259" s="240"/>
      <c r="D11259" s="240"/>
      <c r="E11259" s="241"/>
      <c r="F11259" s="265"/>
      <c r="G11259" s="265"/>
    </row>
    <row r="11260" spans="1:7" s="226" customFormat="1">
      <c r="A11260" s="240"/>
      <c r="B11260" s="265"/>
      <c r="C11260" s="240"/>
      <c r="D11260" s="240"/>
      <c r="E11260" s="241"/>
      <c r="F11260" s="265"/>
      <c r="G11260" s="265"/>
    </row>
    <row r="11261" spans="1:7" s="226" customFormat="1">
      <c r="A11261" s="240"/>
      <c r="B11261" s="265"/>
      <c r="C11261" s="240"/>
      <c r="D11261" s="240"/>
      <c r="E11261" s="241"/>
      <c r="F11261" s="265"/>
      <c r="G11261" s="265"/>
    </row>
    <row r="11262" spans="1:7" s="226" customFormat="1">
      <c r="A11262" s="240"/>
      <c r="B11262" s="265"/>
      <c r="C11262" s="240"/>
      <c r="D11262" s="240"/>
      <c r="E11262" s="241"/>
      <c r="F11262" s="265"/>
      <c r="G11262" s="265"/>
    </row>
    <row r="11263" spans="1:7" s="226" customFormat="1">
      <c r="A11263" s="240"/>
      <c r="B11263" s="265"/>
      <c r="C11263" s="240"/>
      <c r="D11263" s="240"/>
      <c r="E11263" s="241"/>
      <c r="F11263" s="265"/>
      <c r="G11263" s="265"/>
    </row>
    <row r="11264" spans="1:7" s="226" customFormat="1">
      <c r="A11264" s="240"/>
      <c r="B11264" s="265"/>
      <c r="C11264" s="240"/>
      <c r="D11264" s="240"/>
      <c r="E11264" s="241"/>
      <c r="F11264" s="265"/>
      <c r="G11264" s="265"/>
    </row>
    <row r="11265" spans="1:7" s="226" customFormat="1">
      <c r="A11265" s="240"/>
      <c r="B11265" s="265"/>
      <c r="C11265" s="240"/>
      <c r="D11265" s="240"/>
      <c r="E11265" s="241"/>
      <c r="F11265" s="265"/>
      <c r="G11265" s="265"/>
    </row>
    <row r="11266" spans="1:7" s="226" customFormat="1">
      <c r="A11266" s="240"/>
      <c r="B11266" s="265"/>
      <c r="C11266" s="240"/>
      <c r="D11266" s="240"/>
      <c r="E11266" s="241"/>
      <c r="F11266" s="265"/>
      <c r="G11266" s="265"/>
    </row>
    <row r="11267" spans="1:7" s="226" customFormat="1">
      <c r="A11267" s="240"/>
      <c r="B11267" s="265"/>
      <c r="C11267" s="240"/>
      <c r="D11267" s="240"/>
      <c r="E11267" s="241"/>
      <c r="F11267" s="265"/>
      <c r="G11267" s="265"/>
    </row>
    <row r="11268" spans="1:7" s="226" customFormat="1">
      <c r="A11268" s="240"/>
      <c r="B11268" s="265"/>
      <c r="C11268" s="240"/>
      <c r="D11268" s="240"/>
      <c r="E11268" s="241"/>
      <c r="F11268" s="265"/>
      <c r="G11268" s="265"/>
    </row>
    <row r="11269" spans="1:7" s="226" customFormat="1">
      <c r="A11269" s="240"/>
      <c r="B11269" s="265"/>
      <c r="C11269" s="240"/>
      <c r="D11269" s="240"/>
      <c r="E11269" s="241"/>
      <c r="F11269" s="265"/>
      <c r="G11269" s="265"/>
    </row>
    <row r="11270" spans="1:7" s="226" customFormat="1">
      <c r="A11270" s="240"/>
      <c r="B11270" s="265"/>
      <c r="C11270" s="240"/>
      <c r="D11270" s="240"/>
      <c r="E11270" s="241"/>
      <c r="F11270" s="265"/>
      <c r="G11270" s="265"/>
    </row>
    <row r="11271" spans="1:7" s="226" customFormat="1">
      <c r="A11271" s="240"/>
      <c r="B11271" s="265"/>
      <c r="C11271" s="240"/>
      <c r="D11271" s="240"/>
      <c r="E11271" s="241"/>
      <c r="F11271" s="265"/>
      <c r="G11271" s="265"/>
    </row>
    <row r="11272" spans="1:7" s="226" customFormat="1">
      <c r="A11272" s="240"/>
      <c r="B11272" s="265"/>
      <c r="C11272" s="240"/>
      <c r="D11272" s="240"/>
      <c r="E11272" s="241"/>
      <c r="F11272" s="265"/>
      <c r="G11272" s="265"/>
    </row>
    <row r="11273" spans="1:7" s="226" customFormat="1">
      <c r="A11273" s="240"/>
      <c r="B11273" s="265"/>
      <c r="C11273" s="240"/>
      <c r="D11273" s="240"/>
      <c r="E11273" s="241"/>
      <c r="F11273" s="265"/>
      <c r="G11273" s="265"/>
    </row>
    <row r="11274" spans="1:7" s="226" customFormat="1">
      <c r="A11274" s="240"/>
      <c r="B11274" s="265"/>
      <c r="C11274" s="240"/>
      <c r="D11274" s="240"/>
      <c r="E11274" s="241"/>
      <c r="F11274" s="265"/>
      <c r="G11274" s="265"/>
    </row>
    <row r="11275" spans="1:7" s="226" customFormat="1">
      <c r="A11275" s="240"/>
      <c r="B11275" s="265"/>
      <c r="C11275" s="240"/>
      <c r="D11275" s="240"/>
      <c r="E11275" s="241"/>
      <c r="F11275" s="265"/>
      <c r="G11275" s="265"/>
    </row>
    <row r="11276" spans="1:7" s="226" customFormat="1">
      <c r="A11276" s="240"/>
      <c r="B11276" s="265"/>
      <c r="C11276" s="240"/>
      <c r="D11276" s="240"/>
      <c r="E11276" s="241"/>
      <c r="F11276" s="265"/>
      <c r="G11276" s="265"/>
    </row>
    <row r="11277" spans="1:7" s="226" customFormat="1">
      <c r="A11277" s="240"/>
      <c r="B11277" s="265"/>
      <c r="C11277" s="240"/>
      <c r="D11277" s="240"/>
      <c r="E11277" s="241"/>
      <c r="F11277" s="265"/>
      <c r="G11277" s="265"/>
    </row>
    <row r="11278" spans="1:7" s="226" customFormat="1">
      <c r="A11278" s="240"/>
      <c r="B11278" s="265"/>
      <c r="C11278" s="240"/>
      <c r="D11278" s="240"/>
      <c r="E11278" s="241"/>
      <c r="F11278" s="265"/>
      <c r="G11278" s="265"/>
    </row>
    <row r="11279" spans="1:7" s="226" customFormat="1">
      <c r="A11279" s="240"/>
      <c r="B11279" s="265"/>
      <c r="C11279" s="240"/>
      <c r="D11279" s="240"/>
      <c r="E11279" s="241"/>
      <c r="F11279" s="265"/>
      <c r="G11279" s="265"/>
    </row>
    <row r="11280" spans="1:7" s="226" customFormat="1">
      <c r="A11280" s="240"/>
      <c r="B11280" s="265"/>
      <c r="C11280" s="240"/>
      <c r="D11280" s="240"/>
      <c r="E11280" s="241"/>
      <c r="F11280" s="265"/>
      <c r="G11280" s="265"/>
    </row>
    <row r="11281" spans="1:7" s="226" customFormat="1">
      <c r="A11281" s="240"/>
      <c r="B11281" s="265"/>
      <c r="C11281" s="240"/>
      <c r="D11281" s="240"/>
      <c r="E11281" s="241"/>
      <c r="F11281" s="265"/>
      <c r="G11281" s="265"/>
    </row>
    <row r="11282" spans="1:7" s="226" customFormat="1">
      <c r="A11282" s="240"/>
      <c r="B11282" s="265"/>
      <c r="C11282" s="240"/>
      <c r="D11282" s="240"/>
      <c r="E11282" s="241"/>
      <c r="F11282" s="265"/>
      <c r="G11282" s="265"/>
    </row>
    <row r="11283" spans="1:7" s="226" customFormat="1">
      <c r="A11283" s="240"/>
      <c r="B11283" s="265"/>
      <c r="C11283" s="240"/>
      <c r="D11283" s="240"/>
      <c r="E11283" s="241"/>
      <c r="F11283" s="265"/>
      <c r="G11283" s="265"/>
    </row>
    <row r="11284" spans="1:7" s="226" customFormat="1">
      <c r="A11284" s="240"/>
      <c r="B11284" s="265"/>
      <c r="C11284" s="240"/>
      <c r="D11284" s="240"/>
      <c r="E11284" s="241"/>
      <c r="F11284" s="265"/>
      <c r="G11284" s="265"/>
    </row>
    <row r="11285" spans="1:7" s="226" customFormat="1">
      <c r="A11285" s="240"/>
      <c r="B11285" s="265"/>
      <c r="C11285" s="240"/>
      <c r="D11285" s="240"/>
      <c r="E11285" s="241"/>
      <c r="F11285" s="265"/>
      <c r="G11285" s="265"/>
    </row>
    <row r="11286" spans="1:7" s="226" customFormat="1">
      <c r="A11286" s="240"/>
      <c r="B11286" s="265"/>
      <c r="C11286" s="240"/>
      <c r="D11286" s="240"/>
      <c r="E11286" s="241"/>
      <c r="F11286" s="265"/>
      <c r="G11286" s="265"/>
    </row>
    <row r="11287" spans="1:7" s="226" customFormat="1">
      <c r="A11287" s="240"/>
      <c r="B11287" s="265"/>
      <c r="C11287" s="240"/>
      <c r="D11287" s="240"/>
      <c r="E11287" s="241"/>
      <c r="F11287" s="265"/>
      <c r="G11287" s="265"/>
    </row>
    <row r="11288" spans="1:7" s="226" customFormat="1">
      <c r="A11288" s="240"/>
      <c r="B11288" s="265"/>
      <c r="C11288" s="240"/>
      <c r="D11288" s="240"/>
      <c r="E11288" s="241"/>
      <c r="F11288" s="265"/>
      <c r="G11288" s="265"/>
    </row>
    <row r="11289" spans="1:7" s="226" customFormat="1">
      <c r="A11289" s="240"/>
      <c r="B11289" s="265"/>
      <c r="C11289" s="240"/>
      <c r="D11289" s="240"/>
      <c r="E11289" s="241"/>
      <c r="F11289" s="265"/>
      <c r="G11289" s="265"/>
    </row>
    <row r="11290" spans="1:7" s="226" customFormat="1">
      <c r="A11290" s="240"/>
      <c r="B11290" s="265"/>
      <c r="C11290" s="240"/>
      <c r="D11290" s="240"/>
      <c r="E11290" s="241"/>
      <c r="F11290" s="265"/>
      <c r="G11290" s="265"/>
    </row>
    <row r="11291" spans="1:7" s="226" customFormat="1">
      <c r="A11291" s="240"/>
      <c r="B11291" s="265"/>
      <c r="C11291" s="240"/>
      <c r="D11291" s="240"/>
      <c r="E11291" s="241"/>
      <c r="F11291" s="265"/>
      <c r="G11291" s="265"/>
    </row>
    <row r="11292" spans="1:7" s="226" customFormat="1">
      <c r="A11292" s="240"/>
      <c r="B11292" s="265"/>
      <c r="C11292" s="240"/>
      <c r="D11292" s="240"/>
      <c r="E11292" s="241"/>
      <c r="F11292" s="265"/>
      <c r="G11292" s="265"/>
    </row>
    <row r="11293" spans="1:7" s="226" customFormat="1">
      <c r="A11293" s="240"/>
      <c r="B11293" s="265"/>
      <c r="C11293" s="240"/>
      <c r="D11293" s="240"/>
      <c r="E11293" s="241"/>
      <c r="F11293" s="265"/>
      <c r="G11293" s="265"/>
    </row>
    <row r="11294" spans="1:7" s="226" customFormat="1">
      <c r="A11294" s="240"/>
      <c r="B11294" s="265"/>
      <c r="C11294" s="240"/>
      <c r="D11294" s="240"/>
      <c r="E11294" s="241"/>
      <c r="F11294" s="265"/>
      <c r="G11294" s="265"/>
    </row>
    <row r="11295" spans="1:7" s="226" customFormat="1">
      <c r="A11295" s="240"/>
      <c r="B11295" s="265"/>
      <c r="C11295" s="240"/>
      <c r="D11295" s="240"/>
      <c r="E11295" s="241"/>
      <c r="F11295" s="265"/>
      <c r="G11295" s="265"/>
    </row>
    <row r="11296" spans="1:7" s="226" customFormat="1">
      <c r="A11296" s="240"/>
      <c r="B11296" s="265"/>
      <c r="C11296" s="240"/>
      <c r="D11296" s="240"/>
      <c r="E11296" s="241"/>
      <c r="F11296" s="265"/>
      <c r="G11296" s="265"/>
    </row>
    <row r="11297" spans="1:7" s="226" customFormat="1">
      <c r="A11297" s="240"/>
      <c r="B11297" s="265"/>
      <c r="C11297" s="240"/>
      <c r="D11297" s="240"/>
      <c r="E11297" s="241"/>
      <c r="F11297" s="265"/>
      <c r="G11297" s="265"/>
    </row>
    <row r="11298" spans="1:7" s="226" customFormat="1">
      <c r="A11298" s="240"/>
      <c r="B11298" s="265"/>
      <c r="C11298" s="240"/>
      <c r="D11298" s="240"/>
      <c r="E11298" s="241"/>
      <c r="F11298" s="265"/>
      <c r="G11298" s="265"/>
    </row>
    <row r="11299" spans="1:7" s="226" customFormat="1">
      <c r="A11299" s="240"/>
      <c r="B11299" s="265"/>
      <c r="C11299" s="240"/>
      <c r="D11299" s="240"/>
      <c r="E11299" s="241"/>
      <c r="F11299" s="265"/>
      <c r="G11299" s="265"/>
    </row>
    <row r="11300" spans="1:7" s="226" customFormat="1">
      <c r="A11300" s="240"/>
      <c r="B11300" s="265"/>
      <c r="C11300" s="240"/>
      <c r="D11300" s="240"/>
      <c r="E11300" s="241"/>
      <c r="F11300" s="265"/>
      <c r="G11300" s="265"/>
    </row>
    <row r="11301" spans="1:7" s="226" customFormat="1">
      <c r="A11301" s="240"/>
      <c r="B11301" s="265"/>
      <c r="C11301" s="240"/>
      <c r="D11301" s="240"/>
      <c r="E11301" s="241"/>
      <c r="F11301" s="265"/>
      <c r="G11301" s="265"/>
    </row>
    <row r="11302" spans="1:7" s="226" customFormat="1">
      <c r="A11302" s="240"/>
      <c r="B11302" s="265"/>
      <c r="C11302" s="240"/>
      <c r="D11302" s="240"/>
      <c r="E11302" s="241"/>
      <c r="F11302" s="265"/>
      <c r="G11302" s="265"/>
    </row>
    <row r="11303" spans="1:7" s="226" customFormat="1">
      <c r="A11303" s="240"/>
      <c r="B11303" s="265"/>
      <c r="C11303" s="240"/>
      <c r="D11303" s="240"/>
      <c r="E11303" s="241"/>
      <c r="F11303" s="265"/>
      <c r="G11303" s="265"/>
    </row>
    <row r="11304" spans="1:7" s="226" customFormat="1">
      <c r="A11304" s="240"/>
      <c r="B11304" s="265"/>
      <c r="C11304" s="240"/>
      <c r="D11304" s="240"/>
      <c r="E11304" s="241"/>
      <c r="F11304" s="265"/>
      <c r="G11304" s="265"/>
    </row>
    <row r="11305" spans="1:7" s="226" customFormat="1">
      <c r="A11305" s="240"/>
      <c r="B11305" s="265"/>
      <c r="C11305" s="240"/>
      <c r="D11305" s="240"/>
      <c r="E11305" s="241"/>
      <c r="F11305" s="265"/>
      <c r="G11305" s="265"/>
    </row>
    <row r="11306" spans="1:7" s="226" customFormat="1">
      <c r="A11306" s="240"/>
      <c r="B11306" s="265"/>
      <c r="C11306" s="240"/>
      <c r="D11306" s="240"/>
      <c r="E11306" s="241"/>
      <c r="F11306" s="265"/>
      <c r="G11306" s="265"/>
    </row>
    <row r="11307" spans="1:7" s="226" customFormat="1">
      <c r="A11307" s="240"/>
      <c r="B11307" s="265"/>
      <c r="C11307" s="240"/>
      <c r="D11307" s="240"/>
      <c r="E11307" s="241"/>
      <c r="F11307" s="265"/>
      <c r="G11307" s="265"/>
    </row>
    <row r="11308" spans="1:7" s="226" customFormat="1">
      <c r="A11308" s="240"/>
      <c r="B11308" s="265"/>
      <c r="C11308" s="240"/>
      <c r="D11308" s="240"/>
      <c r="E11308" s="241"/>
      <c r="F11308" s="265"/>
      <c r="G11308" s="265"/>
    </row>
    <row r="11309" spans="1:7" s="226" customFormat="1">
      <c r="A11309" s="240"/>
      <c r="B11309" s="265"/>
      <c r="C11309" s="240"/>
      <c r="D11309" s="240"/>
      <c r="E11309" s="241"/>
      <c r="F11309" s="265"/>
      <c r="G11309" s="265"/>
    </row>
    <row r="11310" spans="1:7" s="226" customFormat="1">
      <c r="A11310" s="240"/>
      <c r="B11310" s="265"/>
      <c r="C11310" s="240"/>
      <c r="D11310" s="240"/>
      <c r="E11310" s="241"/>
      <c r="F11310" s="265"/>
      <c r="G11310" s="265"/>
    </row>
    <row r="11311" spans="1:7" s="226" customFormat="1">
      <c r="A11311" s="240"/>
      <c r="B11311" s="265"/>
      <c r="C11311" s="240"/>
      <c r="D11311" s="240"/>
      <c r="E11311" s="241"/>
      <c r="F11311" s="265"/>
      <c r="G11311" s="265"/>
    </row>
    <row r="11312" spans="1:7" s="226" customFormat="1">
      <c r="A11312" s="240"/>
      <c r="B11312" s="265"/>
      <c r="C11312" s="240"/>
      <c r="D11312" s="240"/>
      <c r="E11312" s="241"/>
      <c r="F11312" s="265"/>
      <c r="G11312" s="265"/>
    </row>
    <row r="11313" spans="1:7" s="226" customFormat="1">
      <c r="A11313" s="240"/>
      <c r="B11313" s="265"/>
      <c r="C11313" s="240"/>
      <c r="D11313" s="240"/>
      <c r="E11313" s="241"/>
      <c r="F11313" s="265"/>
      <c r="G11313" s="265"/>
    </row>
    <row r="11314" spans="1:7" s="226" customFormat="1">
      <c r="A11314" s="240"/>
      <c r="B11314" s="265"/>
      <c r="C11314" s="240"/>
      <c r="D11314" s="240"/>
      <c r="E11314" s="241"/>
      <c r="F11314" s="265"/>
      <c r="G11314" s="265"/>
    </row>
    <row r="11315" spans="1:7" s="226" customFormat="1">
      <c r="A11315" s="240"/>
      <c r="B11315" s="265"/>
      <c r="C11315" s="240"/>
      <c r="D11315" s="240"/>
      <c r="E11315" s="241"/>
      <c r="F11315" s="265"/>
      <c r="G11315" s="265"/>
    </row>
    <row r="11316" spans="1:7" s="226" customFormat="1">
      <c r="A11316" s="240"/>
      <c r="B11316" s="265"/>
      <c r="C11316" s="240"/>
      <c r="D11316" s="240"/>
      <c r="E11316" s="241"/>
      <c r="F11316" s="265"/>
      <c r="G11316" s="265"/>
    </row>
    <row r="11317" spans="1:7" s="226" customFormat="1">
      <c r="A11317" s="240"/>
      <c r="B11317" s="265"/>
      <c r="C11317" s="240"/>
      <c r="D11317" s="240"/>
      <c r="E11317" s="241"/>
      <c r="F11317" s="265"/>
      <c r="G11317" s="265"/>
    </row>
    <row r="11318" spans="1:7" s="226" customFormat="1">
      <c r="A11318" s="240"/>
      <c r="B11318" s="265"/>
      <c r="C11318" s="240"/>
      <c r="D11318" s="240"/>
      <c r="E11318" s="241"/>
      <c r="F11318" s="265"/>
      <c r="G11318" s="265"/>
    </row>
    <row r="11319" spans="1:7" s="226" customFormat="1">
      <c r="A11319" s="240"/>
      <c r="B11319" s="265"/>
      <c r="C11319" s="240"/>
      <c r="D11319" s="240"/>
      <c r="E11319" s="241"/>
      <c r="F11319" s="265"/>
      <c r="G11319" s="265"/>
    </row>
    <row r="11320" spans="1:7" s="226" customFormat="1">
      <c r="A11320" s="240"/>
      <c r="B11320" s="265"/>
      <c r="C11320" s="240"/>
      <c r="D11320" s="240"/>
      <c r="E11320" s="241"/>
      <c r="F11320" s="265"/>
      <c r="G11320" s="265"/>
    </row>
    <row r="11321" spans="1:7" s="226" customFormat="1">
      <c r="A11321" s="240"/>
      <c r="B11321" s="265"/>
      <c r="C11321" s="240"/>
      <c r="D11321" s="240"/>
      <c r="E11321" s="241"/>
      <c r="F11321" s="265"/>
      <c r="G11321" s="265"/>
    </row>
    <row r="11322" spans="1:7" s="226" customFormat="1">
      <c r="A11322" s="240"/>
      <c r="B11322" s="265"/>
      <c r="C11322" s="240"/>
      <c r="D11322" s="240"/>
      <c r="E11322" s="241"/>
      <c r="F11322" s="265"/>
      <c r="G11322" s="265"/>
    </row>
    <row r="11323" spans="1:7" s="226" customFormat="1">
      <c r="A11323" s="240"/>
      <c r="B11323" s="265"/>
      <c r="C11323" s="240"/>
      <c r="D11323" s="240"/>
      <c r="E11323" s="241"/>
      <c r="F11323" s="265"/>
      <c r="G11323" s="265"/>
    </row>
    <row r="11324" spans="1:7" s="226" customFormat="1">
      <c r="A11324" s="240"/>
      <c r="B11324" s="265"/>
      <c r="C11324" s="240"/>
      <c r="D11324" s="240"/>
      <c r="E11324" s="241"/>
      <c r="F11324" s="265"/>
      <c r="G11324" s="265"/>
    </row>
    <row r="11325" spans="1:7" s="226" customFormat="1">
      <c r="A11325" s="240"/>
      <c r="B11325" s="265"/>
      <c r="C11325" s="240"/>
      <c r="D11325" s="240"/>
      <c r="E11325" s="241"/>
      <c r="F11325" s="265"/>
      <c r="G11325" s="265"/>
    </row>
    <row r="11326" spans="1:7" s="226" customFormat="1">
      <c r="A11326" s="240"/>
      <c r="B11326" s="265"/>
      <c r="C11326" s="240"/>
      <c r="D11326" s="240"/>
      <c r="E11326" s="241"/>
      <c r="F11326" s="265"/>
      <c r="G11326" s="265"/>
    </row>
    <row r="11327" spans="1:7" s="226" customFormat="1">
      <c r="A11327" s="240"/>
      <c r="B11327" s="265"/>
      <c r="C11327" s="240"/>
      <c r="D11327" s="240"/>
      <c r="E11327" s="241"/>
      <c r="F11327" s="265"/>
      <c r="G11327" s="265"/>
    </row>
    <row r="11328" spans="1:7" s="226" customFormat="1">
      <c r="A11328" s="240"/>
      <c r="B11328" s="265"/>
      <c r="C11328" s="240"/>
      <c r="D11328" s="240"/>
      <c r="E11328" s="241"/>
      <c r="F11328" s="265"/>
      <c r="G11328" s="265"/>
    </row>
    <row r="11329" spans="1:7" s="226" customFormat="1">
      <c r="A11329" s="240"/>
      <c r="B11329" s="265"/>
      <c r="C11329" s="240"/>
      <c r="D11329" s="240"/>
      <c r="E11329" s="241"/>
      <c r="F11329" s="265"/>
      <c r="G11329" s="265"/>
    </row>
    <row r="11330" spans="1:7" s="226" customFormat="1">
      <c r="A11330" s="240"/>
      <c r="B11330" s="265"/>
      <c r="C11330" s="240"/>
      <c r="D11330" s="240"/>
      <c r="E11330" s="241"/>
      <c r="F11330" s="265"/>
      <c r="G11330" s="265"/>
    </row>
    <row r="11331" spans="1:7" s="226" customFormat="1">
      <c r="A11331" s="240"/>
      <c r="B11331" s="265"/>
      <c r="C11331" s="240"/>
      <c r="D11331" s="240"/>
      <c r="E11331" s="241"/>
      <c r="F11331" s="265"/>
      <c r="G11331" s="265"/>
    </row>
    <row r="11332" spans="1:7" s="226" customFormat="1">
      <c r="A11332" s="240"/>
      <c r="B11332" s="265"/>
      <c r="C11332" s="240"/>
      <c r="D11332" s="240"/>
      <c r="E11332" s="241"/>
      <c r="F11332" s="265"/>
      <c r="G11332" s="265"/>
    </row>
    <row r="11333" spans="1:7" s="226" customFormat="1">
      <c r="A11333" s="240"/>
      <c r="B11333" s="265"/>
      <c r="C11333" s="240"/>
      <c r="D11333" s="240"/>
      <c r="E11333" s="241"/>
      <c r="F11333" s="265"/>
      <c r="G11333" s="265"/>
    </row>
    <row r="11334" spans="1:7" s="226" customFormat="1">
      <c r="A11334" s="240"/>
      <c r="B11334" s="265"/>
      <c r="C11334" s="240"/>
      <c r="D11334" s="240"/>
      <c r="E11334" s="241"/>
      <c r="F11334" s="265"/>
      <c r="G11334" s="265"/>
    </row>
    <row r="11335" spans="1:7" s="226" customFormat="1">
      <c r="A11335" s="240"/>
      <c r="B11335" s="265"/>
      <c r="C11335" s="240"/>
      <c r="D11335" s="240"/>
      <c r="E11335" s="241"/>
      <c r="F11335" s="265"/>
      <c r="G11335" s="265"/>
    </row>
    <row r="11336" spans="1:7" s="226" customFormat="1">
      <c r="A11336" s="240"/>
      <c r="B11336" s="265"/>
      <c r="C11336" s="240"/>
      <c r="D11336" s="240"/>
      <c r="E11336" s="241"/>
      <c r="F11336" s="265"/>
      <c r="G11336" s="265"/>
    </row>
    <row r="11337" spans="1:7" s="226" customFormat="1">
      <c r="A11337" s="240"/>
      <c r="B11337" s="265"/>
      <c r="C11337" s="240"/>
      <c r="D11337" s="240"/>
      <c r="E11337" s="241"/>
      <c r="F11337" s="265"/>
      <c r="G11337" s="265"/>
    </row>
    <row r="11338" spans="1:7" s="226" customFormat="1">
      <c r="A11338" s="240"/>
      <c r="B11338" s="265"/>
      <c r="C11338" s="240"/>
      <c r="D11338" s="240"/>
      <c r="E11338" s="241"/>
      <c r="F11338" s="265"/>
      <c r="G11338" s="265"/>
    </row>
    <row r="11339" spans="1:7" s="226" customFormat="1">
      <c r="A11339" s="240"/>
      <c r="B11339" s="265"/>
      <c r="C11339" s="240"/>
      <c r="D11339" s="240"/>
      <c r="E11339" s="241"/>
      <c r="F11339" s="265"/>
      <c r="G11339" s="265"/>
    </row>
    <row r="11340" spans="1:7" s="226" customFormat="1">
      <c r="A11340" s="240"/>
      <c r="B11340" s="265"/>
      <c r="C11340" s="240"/>
      <c r="D11340" s="240"/>
      <c r="E11340" s="241"/>
      <c r="F11340" s="265"/>
      <c r="G11340" s="265"/>
    </row>
    <row r="11341" spans="1:7" s="226" customFormat="1">
      <c r="A11341" s="240"/>
      <c r="B11341" s="265"/>
      <c r="C11341" s="240"/>
      <c r="D11341" s="240"/>
      <c r="E11341" s="241"/>
      <c r="F11341" s="265"/>
      <c r="G11341" s="265"/>
    </row>
    <row r="11342" spans="1:7" s="226" customFormat="1">
      <c r="A11342" s="240"/>
      <c r="B11342" s="265"/>
      <c r="C11342" s="240"/>
      <c r="D11342" s="240"/>
      <c r="E11342" s="241"/>
      <c r="F11342" s="265"/>
      <c r="G11342" s="265"/>
    </row>
    <row r="11343" spans="1:7" s="226" customFormat="1">
      <c r="A11343" s="240"/>
      <c r="B11343" s="265"/>
      <c r="C11343" s="240"/>
      <c r="D11343" s="240"/>
      <c r="E11343" s="241"/>
      <c r="F11343" s="265"/>
      <c r="G11343" s="265"/>
    </row>
    <row r="11344" spans="1:7" s="226" customFormat="1">
      <c r="A11344" s="240"/>
      <c r="B11344" s="265"/>
      <c r="C11344" s="240"/>
      <c r="D11344" s="240"/>
      <c r="E11344" s="241"/>
      <c r="F11344" s="265"/>
      <c r="G11344" s="265"/>
    </row>
    <row r="11345" spans="1:7" s="226" customFormat="1">
      <c r="A11345" s="240"/>
      <c r="B11345" s="265"/>
      <c r="C11345" s="240"/>
      <c r="D11345" s="240"/>
      <c r="E11345" s="241"/>
      <c r="F11345" s="265"/>
      <c r="G11345" s="265"/>
    </row>
    <row r="11346" spans="1:7" s="226" customFormat="1">
      <c r="A11346" s="240"/>
      <c r="B11346" s="265"/>
      <c r="C11346" s="240"/>
      <c r="D11346" s="240"/>
      <c r="E11346" s="241"/>
      <c r="F11346" s="265"/>
      <c r="G11346" s="265"/>
    </row>
    <row r="11347" spans="1:7" s="226" customFormat="1">
      <c r="A11347" s="240"/>
      <c r="B11347" s="265"/>
      <c r="C11347" s="240"/>
      <c r="D11347" s="240"/>
      <c r="E11347" s="241"/>
      <c r="F11347" s="265"/>
      <c r="G11347" s="265"/>
    </row>
    <row r="11348" spans="1:7" s="226" customFormat="1">
      <c r="A11348" s="240"/>
      <c r="B11348" s="265"/>
      <c r="C11348" s="240"/>
      <c r="D11348" s="240"/>
      <c r="E11348" s="241"/>
      <c r="F11348" s="265"/>
      <c r="G11348" s="265"/>
    </row>
    <row r="11349" spans="1:7" s="226" customFormat="1">
      <c r="A11349" s="240"/>
      <c r="B11349" s="265"/>
      <c r="C11349" s="240"/>
      <c r="D11349" s="240"/>
      <c r="E11349" s="241"/>
      <c r="F11349" s="265"/>
      <c r="G11349" s="265"/>
    </row>
    <row r="11350" spans="1:7" s="226" customFormat="1">
      <c r="A11350" s="240"/>
      <c r="B11350" s="265"/>
      <c r="C11350" s="240"/>
      <c r="D11350" s="240"/>
      <c r="E11350" s="241"/>
      <c r="F11350" s="265"/>
      <c r="G11350" s="265"/>
    </row>
    <row r="11351" spans="1:7" s="226" customFormat="1">
      <c r="A11351" s="240"/>
      <c r="B11351" s="265"/>
      <c r="C11351" s="240"/>
      <c r="D11351" s="240"/>
      <c r="E11351" s="241"/>
      <c r="F11351" s="265"/>
      <c r="G11351" s="265"/>
    </row>
    <row r="11352" spans="1:7" s="226" customFormat="1">
      <c r="A11352" s="240"/>
      <c r="B11352" s="265"/>
      <c r="C11352" s="240"/>
      <c r="D11352" s="240"/>
      <c r="E11352" s="241"/>
      <c r="F11352" s="265"/>
      <c r="G11352" s="265"/>
    </row>
    <row r="11353" spans="1:7" s="226" customFormat="1">
      <c r="A11353" s="240"/>
      <c r="B11353" s="265"/>
      <c r="C11353" s="240"/>
      <c r="D11353" s="240"/>
      <c r="E11353" s="241"/>
      <c r="F11353" s="265"/>
      <c r="G11353" s="265"/>
    </row>
    <row r="11354" spans="1:7" s="226" customFormat="1">
      <c r="A11354" s="240"/>
      <c r="B11354" s="265"/>
      <c r="C11354" s="240"/>
      <c r="D11354" s="240"/>
      <c r="E11354" s="241"/>
      <c r="F11354" s="265"/>
      <c r="G11354" s="265"/>
    </row>
    <row r="11355" spans="1:7" s="226" customFormat="1">
      <c r="A11355" s="240"/>
      <c r="B11355" s="265"/>
      <c r="C11355" s="240"/>
      <c r="D11355" s="240"/>
      <c r="E11355" s="241"/>
      <c r="F11355" s="265"/>
      <c r="G11355" s="265"/>
    </row>
    <row r="11356" spans="1:7" s="226" customFormat="1">
      <c r="A11356" s="240"/>
      <c r="B11356" s="265"/>
      <c r="C11356" s="240"/>
      <c r="D11356" s="240"/>
      <c r="E11356" s="241"/>
      <c r="F11356" s="265"/>
      <c r="G11356" s="265"/>
    </row>
    <row r="11357" spans="1:7" s="226" customFormat="1">
      <c r="A11357" s="240"/>
      <c r="B11357" s="265"/>
      <c r="C11357" s="240"/>
      <c r="D11357" s="240"/>
      <c r="E11357" s="241"/>
      <c r="F11357" s="265"/>
      <c r="G11357" s="265"/>
    </row>
    <row r="11358" spans="1:7" s="226" customFormat="1">
      <c r="A11358" s="240"/>
      <c r="B11358" s="265"/>
      <c r="C11358" s="240"/>
      <c r="D11358" s="240"/>
      <c r="E11358" s="241"/>
      <c r="F11358" s="265"/>
      <c r="G11358" s="265"/>
    </row>
    <row r="11359" spans="1:7" s="226" customFormat="1">
      <c r="A11359" s="240"/>
      <c r="B11359" s="265"/>
      <c r="C11359" s="240"/>
      <c r="D11359" s="240"/>
      <c r="E11359" s="241"/>
      <c r="F11359" s="265"/>
      <c r="G11359" s="265"/>
    </row>
    <row r="11360" spans="1:7" s="226" customFormat="1">
      <c r="A11360" s="240"/>
      <c r="B11360" s="265"/>
      <c r="C11360" s="240"/>
      <c r="D11360" s="240"/>
      <c r="E11360" s="241"/>
      <c r="F11360" s="265"/>
      <c r="G11360" s="265"/>
    </row>
    <row r="11361" spans="1:7" s="226" customFormat="1">
      <c r="A11361" s="240"/>
      <c r="B11361" s="265"/>
      <c r="C11361" s="240"/>
      <c r="D11361" s="240"/>
      <c r="E11361" s="241"/>
      <c r="F11361" s="265"/>
      <c r="G11361" s="265"/>
    </row>
    <row r="11362" spans="1:7" s="226" customFormat="1">
      <c r="A11362" s="240"/>
      <c r="B11362" s="265"/>
      <c r="C11362" s="240"/>
      <c r="D11362" s="240"/>
      <c r="E11362" s="241"/>
      <c r="F11362" s="265"/>
      <c r="G11362" s="265"/>
    </row>
    <row r="11363" spans="1:7" s="226" customFormat="1">
      <c r="A11363" s="240"/>
      <c r="B11363" s="265"/>
      <c r="C11363" s="240"/>
      <c r="D11363" s="240"/>
      <c r="E11363" s="241"/>
      <c r="F11363" s="265"/>
      <c r="G11363" s="265"/>
    </row>
    <row r="11364" spans="1:7" s="226" customFormat="1">
      <c r="A11364" s="240"/>
      <c r="B11364" s="265"/>
      <c r="C11364" s="240"/>
      <c r="D11364" s="240"/>
      <c r="E11364" s="241"/>
      <c r="F11364" s="265"/>
      <c r="G11364" s="265"/>
    </row>
    <row r="11365" spans="1:7" s="226" customFormat="1">
      <c r="A11365" s="240"/>
      <c r="B11365" s="265"/>
      <c r="C11365" s="240"/>
      <c r="D11365" s="240"/>
      <c r="E11365" s="241"/>
      <c r="F11365" s="265"/>
      <c r="G11365" s="265"/>
    </row>
    <row r="11366" spans="1:7" s="226" customFormat="1">
      <c r="A11366" s="240"/>
      <c r="B11366" s="265"/>
      <c r="C11366" s="240"/>
      <c r="D11366" s="240"/>
      <c r="E11366" s="241"/>
      <c r="F11366" s="265"/>
      <c r="G11366" s="265"/>
    </row>
    <row r="11367" spans="1:7" s="226" customFormat="1">
      <c r="A11367" s="240"/>
      <c r="B11367" s="265"/>
      <c r="C11367" s="240"/>
      <c r="D11367" s="240"/>
      <c r="E11367" s="241"/>
      <c r="F11367" s="265"/>
      <c r="G11367" s="265"/>
    </row>
    <row r="11368" spans="1:7" s="226" customFormat="1">
      <c r="A11368" s="240"/>
      <c r="B11368" s="265"/>
      <c r="C11368" s="240"/>
      <c r="D11368" s="240"/>
      <c r="E11368" s="241"/>
      <c r="F11368" s="265"/>
      <c r="G11368" s="265"/>
    </row>
    <row r="11369" spans="1:7" s="226" customFormat="1">
      <c r="A11369" s="240"/>
      <c r="B11369" s="265"/>
      <c r="C11369" s="240"/>
      <c r="D11369" s="240"/>
      <c r="E11369" s="241"/>
      <c r="F11369" s="265"/>
      <c r="G11369" s="265"/>
    </row>
    <row r="11370" spans="1:7" s="226" customFormat="1">
      <c r="A11370" s="240"/>
      <c r="B11370" s="265"/>
      <c r="C11370" s="240"/>
      <c r="D11370" s="240"/>
      <c r="E11370" s="241"/>
      <c r="F11370" s="265"/>
      <c r="G11370" s="265"/>
    </row>
    <row r="11371" spans="1:7" s="226" customFormat="1">
      <c r="A11371" s="240"/>
      <c r="B11371" s="265"/>
      <c r="C11371" s="240"/>
      <c r="D11371" s="240"/>
      <c r="E11371" s="241"/>
      <c r="F11371" s="265"/>
      <c r="G11371" s="265"/>
    </row>
    <row r="11372" spans="1:7" s="226" customFormat="1">
      <c r="A11372" s="240"/>
      <c r="B11372" s="265"/>
      <c r="C11372" s="240"/>
      <c r="D11372" s="240"/>
      <c r="E11372" s="241"/>
      <c r="F11372" s="265"/>
      <c r="G11372" s="265"/>
    </row>
    <row r="11373" spans="1:7" s="226" customFormat="1">
      <c r="A11373" s="240"/>
      <c r="B11373" s="265"/>
      <c r="C11373" s="240"/>
      <c r="D11373" s="240"/>
      <c r="E11373" s="241"/>
      <c r="F11373" s="265"/>
      <c r="G11373" s="265"/>
    </row>
    <row r="11374" spans="1:7" s="226" customFormat="1">
      <c r="A11374" s="240"/>
      <c r="B11374" s="265"/>
      <c r="C11374" s="240"/>
      <c r="D11374" s="240"/>
      <c r="E11374" s="241"/>
      <c r="F11374" s="265"/>
      <c r="G11374" s="265"/>
    </row>
    <row r="11375" spans="1:7" s="226" customFormat="1">
      <c r="A11375" s="240"/>
      <c r="B11375" s="265"/>
      <c r="C11375" s="240"/>
      <c r="D11375" s="240"/>
      <c r="E11375" s="241"/>
      <c r="F11375" s="265"/>
      <c r="G11375" s="265"/>
    </row>
    <row r="11376" spans="1:7" s="226" customFormat="1">
      <c r="A11376" s="240"/>
      <c r="B11376" s="265"/>
      <c r="C11376" s="240"/>
      <c r="D11376" s="240"/>
      <c r="E11376" s="241"/>
      <c r="F11376" s="265"/>
      <c r="G11376" s="265"/>
    </row>
    <row r="11377" spans="1:7" s="226" customFormat="1">
      <c r="A11377" s="240"/>
      <c r="B11377" s="265"/>
      <c r="C11377" s="240"/>
      <c r="D11377" s="240"/>
      <c r="E11377" s="241"/>
      <c r="F11377" s="265"/>
      <c r="G11377" s="265"/>
    </row>
    <row r="11378" spans="1:7" s="226" customFormat="1">
      <c r="A11378" s="240"/>
      <c r="B11378" s="265"/>
      <c r="C11378" s="240"/>
      <c r="D11378" s="240"/>
      <c r="E11378" s="241"/>
      <c r="F11378" s="265"/>
      <c r="G11378" s="265"/>
    </row>
    <row r="11379" spans="1:7" s="226" customFormat="1">
      <c r="A11379" s="240"/>
      <c r="B11379" s="265"/>
      <c r="C11379" s="240"/>
      <c r="D11379" s="240"/>
      <c r="E11379" s="241"/>
      <c r="F11379" s="265"/>
      <c r="G11379" s="265"/>
    </row>
    <row r="11380" spans="1:7" s="226" customFormat="1">
      <c r="A11380" s="240"/>
      <c r="B11380" s="265"/>
      <c r="C11380" s="240"/>
      <c r="D11380" s="240"/>
      <c r="E11380" s="241"/>
      <c r="F11380" s="265"/>
      <c r="G11380" s="265"/>
    </row>
    <row r="11381" spans="1:7" s="226" customFormat="1">
      <c r="A11381" s="240"/>
      <c r="B11381" s="265"/>
      <c r="C11381" s="240"/>
      <c r="D11381" s="240"/>
      <c r="E11381" s="241"/>
      <c r="F11381" s="265"/>
      <c r="G11381" s="265"/>
    </row>
    <row r="11382" spans="1:7" s="226" customFormat="1">
      <c r="A11382" s="240"/>
      <c r="B11382" s="265"/>
      <c r="C11382" s="240"/>
      <c r="D11382" s="240"/>
      <c r="E11382" s="241"/>
      <c r="F11382" s="265"/>
      <c r="G11382" s="265"/>
    </row>
    <row r="11383" spans="1:7" s="226" customFormat="1">
      <c r="A11383" s="240"/>
      <c r="B11383" s="265"/>
      <c r="C11383" s="240"/>
      <c r="D11383" s="240"/>
      <c r="E11383" s="241"/>
      <c r="F11383" s="265"/>
      <c r="G11383" s="265"/>
    </row>
    <row r="11384" spans="1:7" s="226" customFormat="1">
      <c r="A11384" s="240"/>
      <c r="B11384" s="265"/>
      <c r="C11384" s="240"/>
      <c r="D11384" s="240"/>
      <c r="E11384" s="241"/>
      <c r="F11384" s="265"/>
      <c r="G11384" s="265"/>
    </row>
    <row r="11385" spans="1:7" s="226" customFormat="1">
      <c r="A11385" s="240"/>
      <c r="B11385" s="265"/>
      <c r="C11385" s="240"/>
      <c r="D11385" s="240"/>
      <c r="E11385" s="241"/>
      <c r="F11385" s="265"/>
      <c r="G11385" s="265"/>
    </row>
    <row r="11386" spans="1:7" s="226" customFormat="1">
      <c r="A11386" s="240"/>
      <c r="B11386" s="265"/>
      <c r="C11386" s="240"/>
      <c r="D11386" s="240"/>
      <c r="E11386" s="241"/>
      <c r="F11386" s="265"/>
      <c r="G11386" s="265"/>
    </row>
    <row r="11387" spans="1:7" s="226" customFormat="1">
      <c r="A11387" s="240"/>
      <c r="B11387" s="265"/>
      <c r="C11387" s="240"/>
      <c r="D11387" s="240"/>
      <c r="E11387" s="241"/>
      <c r="F11387" s="265"/>
      <c r="G11387" s="265"/>
    </row>
    <row r="11388" spans="1:7" s="226" customFormat="1">
      <c r="A11388" s="240"/>
      <c r="B11388" s="265"/>
      <c r="C11388" s="240"/>
      <c r="D11388" s="240"/>
      <c r="E11388" s="241"/>
      <c r="F11388" s="265"/>
      <c r="G11388" s="265"/>
    </row>
    <row r="11389" spans="1:7" s="226" customFormat="1">
      <c r="A11389" s="240"/>
      <c r="B11389" s="265"/>
      <c r="C11389" s="240"/>
      <c r="D11389" s="240"/>
      <c r="E11389" s="241"/>
      <c r="F11389" s="265"/>
      <c r="G11389" s="265"/>
    </row>
    <row r="11390" spans="1:7" s="226" customFormat="1">
      <c r="A11390" s="240"/>
      <c r="B11390" s="265"/>
      <c r="C11390" s="240"/>
      <c r="D11390" s="240"/>
      <c r="E11390" s="241"/>
      <c r="F11390" s="265"/>
      <c r="G11390" s="265"/>
    </row>
    <row r="11391" spans="1:7" s="226" customFormat="1">
      <c r="A11391" s="240"/>
      <c r="B11391" s="265"/>
      <c r="C11391" s="240"/>
      <c r="D11391" s="240"/>
      <c r="E11391" s="241"/>
      <c r="F11391" s="265"/>
      <c r="G11391" s="265"/>
    </row>
    <row r="11392" spans="1:7" s="226" customFormat="1">
      <c r="A11392" s="240"/>
      <c r="B11392" s="265"/>
      <c r="C11392" s="240"/>
      <c r="D11392" s="240"/>
      <c r="E11392" s="241"/>
      <c r="F11392" s="265"/>
      <c r="G11392" s="265"/>
    </row>
    <row r="11393" spans="1:7" s="226" customFormat="1">
      <c r="A11393" s="240"/>
      <c r="B11393" s="265"/>
      <c r="C11393" s="240"/>
      <c r="D11393" s="240"/>
      <c r="E11393" s="241"/>
      <c r="F11393" s="265"/>
      <c r="G11393" s="265"/>
    </row>
    <row r="11394" spans="1:7" s="226" customFormat="1">
      <c r="A11394" s="240"/>
      <c r="B11394" s="265"/>
      <c r="C11394" s="240"/>
      <c r="D11394" s="240"/>
      <c r="E11394" s="241"/>
      <c r="F11394" s="265"/>
      <c r="G11394" s="265"/>
    </row>
    <row r="11395" spans="1:7" s="226" customFormat="1">
      <c r="A11395" s="240"/>
      <c r="B11395" s="265"/>
      <c r="C11395" s="240"/>
      <c r="D11395" s="240"/>
      <c r="E11395" s="241"/>
      <c r="F11395" s="265"/>
      <c r="G11395" s="265"/>
    </row>
    <row r="11396" spans="1:7" s="226" customFormat="1">
      <c r="A11396" s="240"/>
      <c r="B11396" s="265"/>
      <c r="C11396" s="240"/>
      <c r="D11396" s="240"/>
      <c r="E11396" s="241"/>
      <c r="F11396" s="265"/>
      <c r="G11396" s="265"/>
    </row>
    <row r="11397" spans="1:7" s="226" customFormat="1">
      <c r="A11397" s="240"/>
      <c r="B11397" s="265"/>
      <c r="C11397" s="240"/>
      <c r="D11397" s="240"/>
      <c r="E11397" s="241"/>
      <c r="F11397" s="265"/>
      <c r="G11397" s="265"/>
    </row>
    <row r="11398" spans="1:7" s="226" customFormat="1">
      <c r="A11398" s="240"/>
      <c r="B11398" s="265"/>
      <c r="C11398" s="240"/>
      <c r="D11398" s="240"/>
      <c r="E11398" s="241"/>
      <c r="F11398" s="265"/>
      <c r="G11398" s="265"/>
    </row>
    <row r="11399" spans="1:7" s="226" customFormat="1">
      <c r="A11399" s="240"/>
      <c r="B11399" s="265"/>
      <c r="C11399" s="240"/>
      <c r="D11399" s="240"/>
      <c r="E11399" s="241"/>
      <c r="F11399" s="265"/>
      <c r="G11399" s="265"/>
    </row>
    <row r="11400" spans="1:7" s="226" customFormat="1">
      <c r="A11400" s="240"/>
      <c r="B11400" s="265"/>
      <c r="C11400" s="240"/>
      <c r="D11400" s="240"/>
      <c r="E11400" s="241"/>
      <c r="F11400" s="265"/>
      <c r="G11400" s="265"/>
    </row>
    <row r="11401" spans="1:7" s="226" customFormat="1">
      <c r="A11401" s="240"/>
      <c r="B11401" s="265"/>
      <c r="C11401" s="240"/>
      <c r="D11401" s="240"/>
      <c r="E11401" s="241"/>
      <c r="F11401" s="265"/>
      <c r="G11401" s="265"/>
    </row>
    <row r="11402" spans="1:7" s="226" customFormat="1">
      <c r="A11402" s="240"/>
      <c r="B11402" s="265"/>
      <c r="C11402" s="240"/>
      <c r="D11402" s="240"/>
      <c r="E11402" s="241"/>
      <c r="F11402" s="265"/>
      <c r="G11402" s="265"/>
    </row>
    <row r="11403" spans="1:7" s="226" customFormat="1">
      <c r="A11403" s="240"/>
      <c r="B11403" s="265"/>
      <c r="C11403" s="240"/>
      <c r="D11403" s="240"/>
      <c r="E11403" s="241"/>
      <c r="F11403" s="265"/>
      <c r="G11403" s="265"/>
    </row>
    <row r="11404" spans="1:7" s="226" customFormat="1">
      <c r="A11404" s="240"/>
      <c r="B11404" s="265"/>
      <c r="C11404" s="240"/>
      <c r="D11404" s="240"/>
      <c r="E11404" s="241"/>
      <c r="F11404" s="265"/>
      <c r="G11404" s="265"/>
    </row>
    <row r="11405" spans="1:7" s="226" customFormat="1">
      <c r="A11405" s="240"/>
      <c r="B11405" s="265"/>
      <c r="C11405" s="240"/>
      <c r="D11405" s="240"/>
      <c r="E11405" s="241"/>
      <c r="F11405" s="265"/>
      <c r="G11405" s="265"/>
    </row>
    <row r="11406" spans="1:7" s="226" customFormat="1">
      <c r="A11406" s="240"/>
      <c r="B11406" s="265"/>
      <c r="C11406" s="240"/>
      <c r="D11406" s="240"/>
      <c r="E11406" s="241"/>
      <c r="F11406" s="265"/>
      <c r="G11406" s="265"/>
    </row>
    <row r="11407" spans="1:7" s="226" customFormat="1">
      <c r="A11407" s="240"/>
      <c r="B11407" s="265"/>
      <c r="C11407" s="240"/>
      <c r="D11407" s="240"/>
      <c r="E11407" s="241"/>
      <c r="F11407" s="265"/>
      <c r="G11407" s="265"/>
    </row>
    <row r="11408" spans="1:7" s="226" customFormat="1">
      <c r="A11408" s="240"/>
      <c r="B11408" s="265"/>
      <c r="C11408" s="240"/>
      <c r="D11408" s="240"/>
      <c r="E11408" s="241"/>
      <c r="F11408" s="265"/>
      <c r="G11408" s="265"/>
    </row>
    <row r="11409" spans="1:7" s="226" customFormat="1">
      <c r="A11409" s="240"/>
      <c r="B11409" s="265"/>
      <c r="C11409" s="240"/>
      <c r="D11409" s="240"/>
      <c r="E11409" s="241"/>
      <c r="F11409" s="265"/>
      <c r="G11409" s="265"/>
    </row>
    <row r="11410" spans="1:7" s="226" customFormat="1">
      <c r="A11410" s="240"/>
      <c r="B11410" s="265"/>
      <c r="C11410" s="240"/>
      <c r="D11410" s="240"/>
      <c r="E11410" s="241"/>
      <c r="F11410" s="265"/>
      <c r="G11410" s="265"/>
    </row>
    <row r="11411" spans="1:7" s="226" customFormat="1">
      <c r="A11411" s="240"/>
      <c r="B11411" s="265"/>
      <c r="C11411" s="240"/>
      <c r="D11411" s="240"/>
      <c r="E11411" s="241"/>
      <c r="F11411" s="265"/>
      <c r="G11411" s="265"/>
    </row>
    <row r="11412" spans="1:7" s="226" customFormat="1">
      <c r="A11412" s="240"/>
      <c r="B11412" s="265"/>
      <c r="C11412" s="240"/>
      <c r="D11412" s="240"/>
      <c r="E11412" s="241"/>
      <c r="F11412" s="265"/>
      <c r="G11412" s="265"/>
    </row>
    <row r="11413" spans="1:7" s="226" customFormat="1">
      <c r="A11413" s="240"/>
      <c r="B11413" s="265"/>
      <c r="C11413" s="240"/>
      <c r="D11413" s="240"/>
      <c r="E11413" s="241"/>
      <c r="F11413" s="265"/>
      <c r="G11413" s="265"/>
    </row>
    <row r="11414" spans="1:7" s="226" customFormat="1">
      <c r="A11414" s="240"/>
      <c r="B11414" s="265"/>
      <c r="C11414" s="240"/>
      <c r="D11414" s="240"/>
      <c r="E11414" s="241"/>
      <c r="F11414" s="265"/>
      <c r="G11414" s="265"/>
    </row>
    <row r="11415" spans="1:7" s="226" customFormat="1">
      <c r="A11415" s="240"/>
      <c r="B11415" s="265"/>
      <c r="C11415" s="240"/>
      <c r="D11415" s="240"/>
      <c r="E11415" s="241"/>
      <c r="F11415" s="265"/>
      <c r="G11415" s="265"/>
    </row>
    <row r="11416" spans="1:7" s="226" customFormat="1">
      <c r="A11416" s="240"/>
      <c r="B11416" s="265"/>
      <c r="C11416" s="240"/>
      <c r="D11416" s="240"/>
      <c r="E11416" s="241"/>
      <c r="F11416" s="265"/>
      <c r="G11416" s="265"/>
    </row>
    <row r="11417" spans="1:7" s="226" customFormat="1">
      <c r="A11417" s="240"/>
      <c r="B11417" s="265"/>
      <c r="C11417" s="240"/>
      <c r="D11417" s="240"/>
      <c r="E11417" s="241"/>
      <c r="F11417" s="265"/>
      <c r="G11417" s="265"/>
    </row>
    <row r="11418" spans="1:7" s="226" customFormat="1">
      <c r="A11418" s="240"/>
      <c r="B11418" s="265"/>
      <c r="C11418" s="240"/>
      <c r="D11418" s="240"/>
      <c r="E11418" s="241"/>
      <c r="F11418" s="265"/>
      <c r="G11418" s="265"/>
    </row>
    <row r="11419" spans="1:7" s="226" customFormat="1">
      <c r="A11419" s="240"/>
      <c r="B11419" s="265"/>
      <c r="C11419" s="240"/>
      <c r="D11419" s="240"/>
      <c r="E11419" s="241"/>
      <c r="F11419" s="265"/>
      <c r="G11419" s="265"/>
    </row>
    <row r="11420" spans="1:7" s="226" customFormat="1">
      <c r="A11420" s="240"/>
      <c r="B11420" s="265"/>
      <c r="C11420" s="240"/>
      <c r="D11420" s="240"/>
      <c r="E11420" s="241"/>
      <c r="F11420" s="265"/>
      <c r="G11420" s="265"/>
    </row>
    <row r="11421" spans="1:7" s="226" customFormat="1">
      <c r="A11421" s="240"/>
      <c r="B11421" s="265"/>
      <c r="C11421" s="240"/>
      <c r="D11421" s="240"/>
      <c r="E11421" s="241"/>
      <c r="F11421" s="265"/>
      <c r="G11421" s="265"/>
    </row>
    <row r="11422" spans="1:7" s="226" customFormat="1">
      <c r="A11422" s="240"/>
      <c r="B11422" s="265"/>
      <c r="C11422" s="240"/>
      <c r="D11422" s="240"/>
      <c r="E11422" s="241"/>
      <c r="F11422" s="265"/>
      <c r="G11422" s="265"/>
    </row>
    <row r="11423" spans="1:7" s="226" customFormat="1">
      <c r="A11423" s="240"/>
      <c r="B11423" s="265"/>
      <c r="C11423" s="240"/>
      <c r="D11423" s="240"/>
      <c r="E11423" s="241"/>
      <c r="F11423" s="265"/>
      <c r="G11423" s="265"/>
    </row>
    <row r="11424" spans="1:7" s="226" customFormat="1">
      <c r="A11424" s="240"/>
      <c r="B11424" s="265"/>
      <c r="C11424" s="240"/>
      <c r="D11424" s="240"/>
      <c r="E11424" s="241"/>
      <c r="F11424" s="265"/>
      <c r="G11424" s="265"/>
    </row>
    <row r="11425" spans="1:7" s="226" customFormat="1">
      <c r="A11425" s="240"/>
      <c r="B11425" s="265"/>
      <c r="C11425" s="240"/>
      <c r="D11425" s="240"/>
      <c r="E11425" s="241"/>
      <c r="F11425" s="265"/>
      <c r="G11425" s="265"/>
    </row>
    <row r="11426" spans="1:7" s="226" customFormat="1">
      <c r="A11426" s="240"/>
      <c r="B11426" s="265"/>
      <c r="C11426" s="240"/>
      <c r="D11426" s="240"/>
      <c r="E11426" s="241"/>
      <c r="F11426" s="265"/>
      <c r="G11426" s="265"/>
    </row>
    <row r="11427" spans="1:7" s="226" customFormat="1">
      <c r="A11427" s="240"/>
      <c r="B11427" s="265"/>
      <c r="C11427" s="240"/>
      <c r="D11427" s="240"/>
      <c r="E11427" s="241"/>
      <c r="F11427" s="265"/>
      <c r="G11427" s="265"/>
    </row>
    <row r="11428" spans="1:7" s="226" customFormat="1">
      <c r="A11428" s="240"/>
      <c r="B11428" s="265"/>
      <c r="C11428" s="240"/>
      <c r="D11428" s="240"/>
      <c r="E11428" s="241"/>
      <c r="F11428" s="265"/>
      <c r="G11428" s="265"/>
    </row>
    <row r="11429" spans="1:7" s="226" customFormat="1">
      <c r="A11429" s="240"/>
      <c r="B11429" s="265"/>
      <c r="C11429" s="240"/>
      <c r="D11429" s="240"/>
      <c r="E11429" s="241"/>
      <c r="F11429" s="265"/>
      <c r="G11429" s="265"/>
    </row>
    <row r="11430" spans="1:7" s="226" customFormat="1">
      <c r="A11430" s="240"/>
      <c r="B11430" s="265"/>
      <c r="C11430" s="240"/>
      <c r="D11430" s="240"/>
      <c r="E11430" s="241"/>
      <c r="F11430" s="265"/>
      <c r="G11430" s="265"/>
    </row>
    <row r="11431" spans="1:7" s="226" customFormat="1">
      <c r="A11431" s="240"/>
      <c r="B11431" s="265"/>
      <c r="C11431" s="240"/>
      <c r="D11431" s="240"/>
      <c r="E11431" s="241"/>
      <c r="F11431" s="265"/>
      <c r="G11431" s="265"/>
    </row>
    <row r="11432" spans="1:7" s="226" customFormat="1">
      <c r="A11432" s="240"/>
      <c r="B11432" s="265"/>
      <c r="C11432" s="240"/>
      <c r="D11432" s="240"/>
      <c r="E11432" s="241"/>
      <c r="F11432" s="265"/>
      <c r="G11432" s="265"/>
    </row>
    <row r="11433" spans="1:7" s="226" customFormat="1">
      <c r="A11433" s="240"/>
      <c r="B11433" s="265"/>
      <c r="C11433" s="240"/>
      <c r="D11433" s="240"/>
      <c r="E11433" s="241"/>
      <c r="F11433" s="265"/>
      <c r="G11433" s="265"/>
    </row>
    <row r="11434" spans="1:7" s="226" customFormat="1">
      <c r="A11434" s="240"/>
      <c r="B11434" s="265"/>
      <c r="C11434" s="240"/>
      <c r="D11434" s="240"/>
      <c r="E11434" s="241"/>
      <c r="F11434" s="265"/>
      <c r="G11434" s="265"/>
    </row>
    <row r="11435" spans="1:7" s="226" customFormat="1">
      <c r="A11435" s="240"/>
      <c r="B11435" s="265"/>
      <c r="C11435" s="240"/>
      <c r="D11435" s="240"/>
      <c r="E11435" s="241"/>
      <c r="F11435" s="265"/>
      <c r="G11435" s="265"/>
    </row>
    <row r="11436" spans="1:7" s="226" customFormat="1">
      <c r="A11436" s="240"/>
      <c r="B11436" s="265"/>
      <c r="C11436" s="240"/>
      <c r="D11436" s="240"/>
      <c r="E11436" s="241"/>
      <c r="F11436" s="265"/>
      <c r="G11436" s="265"/>
    </row>
    <row r="11437" spans="1:7" s="226" customFormat="1">
      <c r="A11437" s="240"/>
      <c r="B11437" s="265"/>
      <c r="C11437" s="240"/>
      <c r="D11437" s="240"/>
      <c r="E11437" s="241"/>
      <c r="F11437" s="265"/>
      <c r="G11437" s="265"/>
    </row>
    <row r="11438" spans="1:7" s="226" customFormat="1">
      <c r="A11438" s="240"/>
      <c r="B11438" s="265"/>
      <c r="C11438" s="240"/>
      <c r="D11438" s="240"/>
      <c r="E11438" s="241"/>
      <c r="F11438" s="265"/>
      <c r="G11438" s="265"/>
    </row>
    <row r="11439" spans="1:7" s="226" customFormat="1">
      <c r="A11439" s="240"/>
      <c r="B11439" s="265"/>
      <c r="C11439" s="240"/>
      <c r="D11439" s="240"/>
      <c r="E11439" s="241"/>
      <c r="F11439" s="265"/>
      <c r="G11439" s="265"/>
    </row>
    <row r="11440" spans="1:7" s="226" customFormat="1">
      <c r="A11440" s="240"/>
      <c r="B11440" s="265"/>
      <c r="C11440" s="240"/>
      <c r="D11440" s="240"/>
      <c r="E11440" s="241"/>
      <c r="F11440" s="265"/>
      <c r="G11440" s="265"/>
    </row>
    <row r="11441" spans="1:7" s="226" customFormat="1">
      <c r="A11441" s="240"/>
      <c r="B11441" s="265"/>
      <c r="C11441" s="240"/>
      <c r="D11441" s="240"/>
      <c r="E11441" s="241"/>
      <c r="F11441" s="265"/>
      <c r="G11441" s="265"/>
    </row>
    <row r="11442" spans="1:7" s="226" customFormat="1">
      <c r="A11442" s="240"/>
      <c r="B11442" s="265"/>
      <c r="C11442" s="240"/>
      <c r="D11442" s="240"/>
      <c r="E11442" s="241"/>
      <c r="F11442" s="265"/>
      <c r="G11442" s="265"/>
    </row>
    <row r="11443" spans="1:7" s="226" customFormat="1">
      <c r="A11443" s="240"/>
      <c r="B11443" s="265"/>
      <c r="C11443" s="240"/>
      <c r="D11443" s="240"/>
      <c r="E11443" s="241"/>
      <c r="F11443" s="265"/>
      <c r="G11443" s="265"/>
    </row>
    <row r="11444" spans="1:7" s="226" customFormat="1">
      <c r="A11444" s="240"/>
      <c r="B11444" s="265"/>
      <c r="C11444" s="240"/>
      <c r="D11444" s="240"/>
      <c r="E11444" s="241"/>
      <c r="F11444" s="265"/>
      <c r="G11444" s="265"/>
    </row>
    <row r="11445" spans="1:7" s="226" customFormat="1">
      <c r="A11445" s="240"/>
      <c r="B11445" s="265"/>
      <c r="C11445" s="240"/>
      <c r="D11445" s="240"/>
      <c r="E11445" s="241"/>
      <c r="F11445" s="265"/>
      <c r="G11445" s="265"/>
    </row>
    <row r="11446" spans="1:7" s="226" customFormat="1">
      <c r="A11446" s="240"/>
      <c r="B11446" s="265"/>
      <c r="C11446" s="240"/>
      <c r="D11446" s="240"/>
      <c r="E11446" s="241"/>
      <c r="F11446" s="265"/>
      <c r="G11446" s="265"/>
    </row>
    <row r="11447" spans="1:7" s="226" customFormat="1">
      <c r="A11447" s="240"/>
      <c r="B11447" s="265"/>
      <c r="C11447" s="240"/>
      <c r="D11447" s="240"/>
      <c r="E11447" s="241"/>
      <c r="F11447" s="265"/>
      <c r="G11447" s="265"/>
    </row>
    <row r="11448" spans="1:7" s="226" customFormat="1">
      <c r="A11448" s="240"/>
      <c r="B11448" s="265"/>
      <c r="C11448" s="240"/>
      <c r="D11448" s="240"/>
      <c r="E11448" s="241"/>
      <c r="F11448" s="265"/>
      <c r="G11448" s="265"/>
    </row>
    <row r="11449" spans="1:7" s="226" customFormat="1">
      <c r="A11449" s="240"/>
      <c r="B11449" s="265"/>
      <c r="C11449" s="240"/>
      <c r="D11449" s="240"/>
      <c r="E11449" s="241"/>
      <c r="F11449" s="265"/>
      <c r="G11449" s="265"/>
    </row>
    <row r="11450" spans="1:7" s="226" customFormat="1">
      <c r="A11450" s="240"/>
      <c r="B11450" s="265"/>
      <c r="C11450" s="240"/>
      <c r="D11450" s="240"/>
      <c r="E11450" s="241"/>
      <c r="F11450" s="265"/>
      <c r="G11450" s="265"/>
    </row>
    <row r="11451" spans="1:7" s="226" customFormat="1">
      <c r="A11451" s="240"/>
      <c r="B11451" s="265"/>
      <c r="C11451" s="240"/>
      <c r="D11451" s="240"/>
      <c r="E11451" s="241"/>
      <c r="F11451" s="265"/>
      <c r="G11451" s="265"/>
    </row>
    <row r="11452" spans="1:7" s="226" customFormat="1">
      <c r="A11452" s="240"/>
      <c r="B11452" s="265"/>
      <c r="C11452" s="240"/>
      <c r="D11452" s="240"/>
      <c r="E11452" s="241"/>
      <c r="F11452" s="265"/>
      <c r="G11452" s="265"/>
    </row>
    <row r="11453" spans="1:7" s="226" customFormat="1">
      <c r="A11453" s="240"/>
      <c r="B11453" s="265"/>
      <c r="C11453" s="240"/>
      <c r="D11453" s="240"/>
      <c r="E11453" s="241"/>
      <c r="F11453" s="265"/>
      <c r="G11453" s="265"/>
    </row>
    <row r="11454" spans="1:7" s="226" customFormat="1">
      <c r="A11454" s="240"/>
      <c r="B11454" s="265"/>
      <c r="C11454" s="240"/>
      <c r="D11454" s="240"/>
      <c r="E11454" s="241"/>
      <c r="F11454" s="265"/>
      <c r="G11454" s="265"/>
    </row>
    <row r="11455" spans="1:7" s="226" customFormat="1">
      <c r="A11455" s="240"/>
      <c r="B11455" s="265"/>
      <c r="C11455" s="240"/>
      <c r="D11455" s="240"/>
      <c r="E11455" s="241"/>
      <c r="F11455" s="265"/>
      <c r="G11455" s="265"/>
    </row>
    <row r="11456" spans="1:7" s="226" customFormat="1">
      <c r="A11456" s="240"/>
      <c r="B11456" s="265"/>
      <c r="C11456" s="240"/>
      <c r="D11456" s="240"/>
      <c r="E11456" s="241"/>
      <c r="F11456" s="265"/>
      <c r="G11456" s="265"/>
    </row>
    <row r="11457" spans="1:7" s="226" customFormat="1">
      <c r="A11457" s="240"/>
      <c r="B11457" s="265"/>
      <c r="C11457" s="240"/>
      <c r="D11457" s="240"/>
      <c r="E11457" s="241"/>
      <c r="F11457" s="265"/>
      <c r="G11457" s="265"/>
    </row>
    <row r="11458" spans="1:7" s="226" customFormat="1">
      <c r="A11458" s="240"/>
      <c r="B11458" s="265"/>
      <c r="C11458" s="240"/>
      <c r="D11458" s="240"/>
      <c r="E11458" s="241"/>
      <c r="F11458" s="265"/>
      <c r="G11458" s="265"/>
    </row>
    <row r="11459" spans="1:7" s="226" customFormat="1">
      <c r="A11459" s="240"/>
      <c r="B11459" s="265"/>
      <c r="C11459" s="240"/>
      <c r="D11459" s="240"/>
      <c r="E11459" s="241"/>
      <c r="F11459" s="265"/>
      <c r="G11459" s="265"/>
    </row>
    <row r="11460" spans="1:7" s="226" customFormat="1">
      <c r="A11460" s="240"/>
      <c r="B11460" s="265"/>
      <c r="C11460" s="240"/>
      <c r="D11460" s="240"/>
      <c r="E11460" s="241"/>
      <c r="F11460" s="265"/>
      <c r="G11460" s="265"/>
    </row>
    <row r="11461" spans="1:7" s="226" customFormat="1">
      <c r="A11461" s="240"/>
      <c r="B11461" s="265"/>
      <c r="C11461" s="240"/>
      <c r="D11461" s="240"/>
      <c r="E11461" s="241"/>
      <c r="F11461" s="265"/>
      <c r="G11461" s="265"/>
    </row>
    <row r="11462" spans="1:7" s="226" customFormat="1">
      <c r="A11462" s="240"/>
      <c r="B11462" s="265"/>
      <c r="C11462" s="240"/>
      <c r="D11462" s="240"/>
      <c r="E11462" s="241"/>
      <c r="F11462" s="265"/>
      <c r="G11462" s="265"/>
    </row>
    <row r="11463" spans="1:7" s="226" customFormat="1">
      <c r="A11463" s="240"/>
      <c r="B11463" s="265"/>
      <c r="C11463" s="240"/>
      <c r="D11463" s="240"/>
      <c r="E11463" s="241"/>
      <c r="F11463" s="265"/>
      <c r="G11463" s="265"/>
    </row>
    <row r="11464" spans="1:7" s="226" customFormat="1">
      <c r="A11464" s="240"/>
      <c r="B11464" s="265"/>
      <c r="C11464" s="240"/>
      <c r="D11464" s="240"/>
      <c r="E11464" s="241"/>
      <c r="F11464" s="265"/>
      <c r="G11464" s="265"/>
    </row>
    <row r="11465" spans="1:7" s="226" customFormat="1">
      <c r="A11465" s="240"/>
      <c r="B11465" s="265"/>
      <c r="C11465" s="240"/>
      <c r="D11465" s="240"/>
      <c r="E11465" s="241"/>
      <c r="F11465" s="265"/>
      <c r="G11465" s="265"/>
    </row>
    <row r="11466" spans="1:7" s="226" customFormat="1">
      <c r="A11466" s="240"/>
      <c r="B11466" s="265"/>
      <c r="C11466" s="240"/>
      <c r="D11466" s="240"/>
      <c r="E11466" s="241"/>
      <c r="F11466" s="265"/>
      <c r="G11466" s="265"/>
    </row>
    <row r="11467" spans="1:7" s="226" customFormat="1">
      <c r="A11467" s="240"/>
      <c r="B11467" s="265"/>
      <c r="C11467" s="240"/>
      <c r="D11467" s="240"/>
      <c r="E11467" s="241"/>
      <c r="F11467" s="265"/>
      <c r="G11467" s="265"/>
    </row>
    <row r="11468" spans="1:7" s="226" customFormat="1">
      <c r="A11468" s="240"/>
      <c r="B11468" s="265"/>
      <c r="C11468" s="240"/>
      <c r="D11468" s="240"/>
      <c r="E11468" s="241"/>
      <c r="F11468" s="265"/>
      <c r="G11468" s="265"/>
    </row>
    <row r="11469" spans="1:7" s="226" customFormat="1">
      <c r="A11469" s="240"/>
      <c r="B11469" s="265"/>
      <c r="C11469" s="240"/>
      <c r="D11469" s="240"/>
      <c r="E11469" s="241"/>
      <c r="F11469" s="265"/>
      <c r="G11469" s="265"/>
    </row>
    <row r="11470" spans="1:7" s="226" customFormat="1">
      <c r="A11470" s="240"/>
      <c r="B11470" s="265"/>
      <c r="C11470" s="240"/>
      <c r="D11470" s="240"/>
      <c r="E11470" s="241"/>
      <c r="F11470" s="265"/>
      <c r="G11470" s="265"/>
    </row>
    <row r="11471" spans="1:7" s="226" customFormat="1">
      <c r="A11471" s="240"/>
      <c r="B11471" s="265"/>
      <c r="C11471" s="240"/>
      <c r="D11471" s="240"/>
      <c r="E11471" s="241"/>
      <c r="F11471" s="265"/>
      <c r="G11471" s="265"/>
    </row>
    <row r="11472" spans="1:7" s="226" customFormat="1">
      <c r="A11472" s="240"/>
      <c r="B11472" s="265"/>
      <c r="C11472" s="240"/>
      <c r="D11472" s="240"/>
      <c r="E11472" s="241"/>
      <c r="F11472" s="265"/>
      <c r="G11472" s="265"/>
    </row>
    <row r="11473" spans="1:7" s="226" customFormat="1">
      <c r="A11473" s="240"/>
      <c r="B11473" s="265"/>
      <c r="C11473" s="240"/>
      <c r="D11473" s="240"/>
      <c r="E11473" s="241"/>
      <c r="F11473" s="265"/>
      <c r="G11473" s="265"/>
    </row>
    <row r="11474" spans="1:7" s="226" customFormat="1">
      <c r="A11474" s="240"/>
      <c r="B11474" s="265"/>
      <c r="C11474" s="240"/>
      <c r="D11474" s="240"/>
      <c r="E11474" s="241"/>
      <c r="F11474" s="265"/>
      <c r="G11474" s="265"/>
    </row>
    <row r="11475" spans="1:7" s="226" customFormat="1">
      <c r="A11475" s="240"/>
      <c r="B11475" s="265"/>
      <c r="C11475" s="240"/>
      <c r="D11475" s="240"/>
      <c r="E11475" s="241"/>
      <c r="F11475" s="265"/>
      <c r="G11475" s="265"/>
    </row>
    <row r="11476" spans="1:7" s="226" customFormat="1">
      <c r="A11476" s="240"/>
      <c r="B11476" s="265"/>
      <c r="C11476" s="240"/>
      <c r="D11476" s="240"/>
      <c r="E11476" s="241"/>
      <c r="F11476" s="265"/>
      <c r="G11476" s="265"/>
    </row>
    <row r="11477" spans="1:7" s="226" customFormat="1">
      <c r="A11477" s="240"/>
      <c r="B11477" s="265"/>
      <c r="C11477" s="240"/>
      <c r="D11477" s="240"/>
      <c r="E11477" s="241"/>
      <c r="F11477" s="265"/>
      <c r="G11477" s="265"/>
    </row>
    <row r="11478" spans="1:7" s="226" customFormat="1">
      <c r="A11478" s="240"/>
      <c r="B11478" s="265"/>
      <c r="C11478" s="240"/>
      <c r="D11478" s="240"/>
      <c r="E11478" s="241"/>
      <c r="F11478" s="265"/>
      <c r="G11478" s="265"/>
    </row>
    <row r="11479" spans="1:7" s="226" customFormat="1">
      <c r="A11479" s="240"/>
      <c r="B11479" s="265"/>
      <c r="C11479" s="240"/>
      <c r="D11479" s="240"/>
      <c r="E11479" s="241"/>
      <c r="F11479" s="265"/>
      <c r="G11479" s="265"/>
    </row>
    <row r="11480" spans="1:7" s="226" customFormat="1">
      <c r="A11480" s="240"/>
      <c r="B11480" s="265"/>
      <c r="C11480" s="240"/>
      <c r="D11480" s="240"/>
      <c r="E11480" s="241"/>
      <c r="F11480" s="265"/>
      <c r="G11480" s="265"/>
    </row>
    <row r="11481" spans="1:7" s="226" customFormat="1">
      <c r="A11481" s="240"/>
      <c r="B11481" s="265"/>
      <c r="C11481" s="240"/>
      <c r="D11481" s="240"/>
      <c r="E11481" s="241"/>
      <c r="F11481" s="265"/>
      <c r="G11481" s="265"/>
    </row>
    <row r="11482" spans="1:7" s="226" customFormat="1">
      <c r="A11482" s="240"/>
      <c r="B11482" s="265"/>
      <c r="C11482" s="240"/>
      <c r="D11482" s="240"/>
      <c r="E11482" s="241"/>
      <c r="F11482" s="265"/>
      <c r="G11482" s="265"/>
    </row>
    <row r="11483" spans="1:7" s="226" customFormat="1">
      <c r="A11483" s="240"/>
      <c r="B11483" s="265"/>
      <c r="C11483" s="240"/>
      <c r="D11483" s="240"/>
      <c r="E11483" s="241"/>
      <c r="F11483" s="265"/>
      <c r="G11483" s="265"/>
    </row>
    <row r="11484" spans="1:7" s="226" customFormat="1">
      <c r="A11484" s="240"/>
      <c r="B11484" s="265"/>
      <c r="C11484" s="240"/>
      <c r="D11484" s="240"/>
      <c r="E11484" s="241"/>
      <c r="F11484" s="265"/>
      <c r="G11484" s="265"/>
    </row>
    <row r="11485" spans="1:7" s="226" customFormat="1">
      <c r="A11485" s="240"/>
      <c r="B11485" s="265"/>
      <c r="C11485" s="240"/>
      <c r="D11485" s="240"/>
      <c r="E11485" s="241"/>
      <c r="F11485" s="265"/>
      <c r="G11485" s="265"/>
    </row>
    <row r="11486" spans="1:7" s="226" customFormat="1">
      <c r="A11486" s="240"/>
      <c r="B11486" s="265"/>
      <c r="C11486" s="240"/>
      <c r="D11486" s="240"/>
      <c r="E11486" s="241"/>
      <c r="F11486" s="265"/>
      <c r="G11486" s="265"/>
    </row>
    <row r="11487" spans="1:7" s="226" customFormat="1">
      <c r="A11487" s="240"/>
      <c r="B11487" s="265"/>
      <c r="C11487" s="240"/>
      <c r="D11487" s="240"/>
      <c r="E11487" s="241"/>
      <c r="F11487" s="265"/>
      <c r="G11487" s="265"/>
    </row>
    <row r="11488" spans="1:7" s="226" customFormat="1">
      <c r="A11488" s="240"/>
      <c r="B11488" s="265"/>
      <c r="C11488" s="240"/>
      <c r="D11488" s="240"/>
      <c r="E11488" s="241"/>
      <c r="F11488" s="265"/>
      <c r="G11488" s="265"/>
    </row>
    <row r="11489" spans="1:7" s="226" customFormat="1">
      <c r="A11489" s="240"/>
      <c r="B11489" s="265"/>
      <c r="C11489" s="240"/>
      <c r="D11489" s="240"/>
      <c r="E11489" s="241"/>
      <c r="F11489" s="265"/>
      <c r="G11489" s="265"/>
    </row>
    <row r="11490" spans="1:7" s="226" customFormat="1">
      <c r="A11490" s="240"/>
      <c r="B11490" s="265"/>
      <c r="C11490" s="240"/>
      <c r="D11490" s="240"/>
      <c r="E11490" s="241"/>
      <c r="F11490" s="265"/>
      <c r="G11490" s="265"/>
    </row>
    <row r="11491" spans="1:7" s="226" customFormat="1">
      <c r="A11491" s="240"/>
      <c r="B11491" s="265"/>
      <c r="C11491" s="240"/>
      <c r="D11491" s="240"/>
      <c r="E11491" s="241"/>
      <c r="F11491" s="265"/>
      <c r="G11491" s="265"/>
    </row>
    <row r="11492" spans="1:7" s="226" customFormat="1">
      <c r="A11492" s="240"/>
      <c r="B11492" s="265"/>
      <c r="C11492" s="240"/>
      <c r="D11492" s="240"/>
      <c r="E11492" s="241"/>
      <c r="F11492" s="265"/>
      <c r="G11492" s="265"/>
    </row>
    <row r="11493" spans="1:7" s="226" customFormat="1">
      <c r="A11493" s="240"/>
      <c r="B11493" s="265"/>
      <c r="C11493" s="240"/>
      <c r="D11493" s="240"/>
      <c r="E11493" s="241"/>
      <c r="F11493" s="265"/>
      <c r="G11493" s="265"/>
    </row>
    <row r="11494" spans="1:7" s="226" customFormat="1">
      <c r="A11494" s="240"/>
      <c r="B11494" s="265"/>
      <c r="C11494" s="240"/>
      <c r="D11494" s="240"/>
      <c r="E11494" s="241"/>
      <c r="F11494" s="265"/>
      <c r="G11494" s="265"/>
    </row>
    <row r="11495" spans="1:7" s="226" customFormat="1">
      <c r="A11495" s="240"/>
      <c r="B11495" s="265"/>
      <c r="C11495" s="240"/>
      <c r="D11495" s="240"/>
      <c r="E11495" s="241"/>
      <c r="F11495" s="265"/>
      <c r="G11495" s="265"/>
    </row>
    <row r="11496" spans="1:7" s="226" customFormat="1">
      <c r="A11496" s="240"/>
      <c r="B11496" s="265"/>
      <c r="C11496" s="240"/>
      <c r="D11496" s="240"/>
      <c r="E11496" s="241"/>
      <c r="F11496" s="265"/>
      <c r="G11496" s="265"/>
    </row>
    <row r="11497" spans="1:7" s="226" customFormat="1">
      <c r="A11497" s="240"/>
      <c r="B11497" s="265"/>
      <c r="C11497" s="240"/>
      <c r="D11497" s="240"/>
      <c r="E11497" s="241"/>
      <c r="F11497" s="265"/>
      <c r="G11497" s="265"/>
    </row>
    <row r="11498" spans="1:7" s="226" customFormat="1">
      <c r="A11498" s="240"/>
      <c r="B11498" s="265"/>
      <c r="C11498" s="240"/>
      <c r="D11498" s="240"/>
      <c r="E11498" s="241"/>
      <c r="F11498" s="265"/>
      <c r="G11498" s="265"/>
    </row>
    <row r="11499" spans="1:7" s="226" customFormat="1">
      <c r="A11499" s="240"/>
      <c r="B11499" s="265"/>
      <c r="C11499" s="240"/>
      <c r="D11499" s="240"/>
      <c r="E11499" s="241"/>
      <c r="F11499" s="265"/>
      <c r="G11499" s="265"/>
    </row>
    <row r="11500" spans="1:7" s="226" customFormat="1">
      <c r="A11500" s="240"/>
      <c r="B11500" s="265"/>
      <c r="C11500" s="240"/>
      <c r="D11500" s="240"/>
      <c r="E11500" s="241"/>
      <c r="F11500" s="265"/>
      <c r="G11500" s="265"/>
    </row>
    <row r="11501" spans="1:7" s="226" customFormat="1">
      <c r="A11501" s="240"/>
      <c r="B11501" s="265"/>
      <c r="C11501" s="240"/>
      <c r="D11501" s="240"/>
      <c r="E11501" s="241"/>
      <c r="F11501" s="265"/>
      <c r="G11501" s="265"/>
    </row>
    <row r="11502" spans="1:7" s="226" customFormat="1">
      <c r="A11502" s="240"/>
      <c r="B11502" s="265"/>
      <c r="C11502" s="240"/>
      <c r="D11502" s="240"/>
      <c r="E11502" s="241"/>
      <c r="F11502" s="265"/>
      <c r="G11502" s="265"/>
    </row>
    <row r="11503" spans="1:7" s="226" customFormat="1">
      <c r="A11503" s="240"/>
      <c r="B11503" s="265"/>
      <c r="C11503" s="240"/>
      <c r="D11503" s="240"/>
      <c r="E11503" s="241"/>
      <c r="F11503" s="265"/>
      <c r="G11503" s="265"/>
    </row>
    <row r="11504" spans="1:7" s="226" customFormat="1">
      <c r="A11504" s="240"/>
      <c r="B11504" s="265"/>
      <c r="C11504" s="240"/>
      <c r="D11504" s="240"/>
      <c r="E11504" s="241"/>
      <c r="F11504" s="265"/>
      <c r="G11504" s="265"/>
    </row>
    <row r="11505" spans="1:7" s="226" customFormat="1">
      <c r="A11505" s="240"/>
      <c r="B11505" s="265"/>
      <c r="C11505" s="240"/>
      <c r="D11505" s="240"/>
      <c r="E11505" s="241"/>
      <c r="F11505" s="265"/>
      <c r="G11505" s="265"/>
    </row>
    <row r="11506" spans="1:7" s="226" customFormat="1">
      <c r="A11506" s="240"/>
      <c r="B11506" s="265"/>
      <c r="C11506" s="240"/>
      <c r="D11506" s="240"/>
      <c r="E11506" s="241"/>
      <c r="F11506" s="265"/>
      <c r="G11506" s="265"/>
    </row>
    <row r="11507" spans="1:7" s="226" customFormat="1">
      <c r="A11507" s="240"/>
      <c r="B11507" s="265"/>
      <c r="C11507" s="240"/>
      <c r="D11507" s="240"/>
      <c r="E11507" s="241"/>
      <c r="F11507" s="265"/>
      <c r="G11507" s="265"/>
    </row>
    <row r="11508" spans="1:7" s="226" customFormat="1">
      <c r="A11508" s="240"/>
      <c r="B11508" s="265"/>
      <c r="C11508" s="240"/>
      <c r="D11508" s="240"/>
      <c r="E11508" s="241"/>
      <c r="F11508" s="265"/>
      <c r="G11508" s="265"/>
    </row>
    <row r="11509" spans="1:7" s="226" customFormat="1">
      <c r="A11509" s="240"/>
      <c r="B11509" s="265"/>
      <c r="C11509" s="240"/>
      <c r="D11509" s="240"/>
      <c r="E11509" s="241"/>
      <c r="F11509" s="265"/>
      <c r="G11509" s="265"/>
    </row>
    <row r="11510" spans="1:7" s="226" customFormat="1">
      <c r="A11510" s="240"/>
      <c r="B11510" s="265"/>
      <c r="C11510" s="240"/>
      <c r="D11510" s="240"/>
      <c r="E11510" s="241"/>
      <c r="F11510" s="265"/>
      <c r="G11510" s="265"/>
    </row>
    <row r="11511" spans="1:7" s="226" customFormat="1">
      <c r="A11511" s="240"/>
      <c r="B11511" s="265"/>
      <c r="C11511" s="240"/>
      <c r="D11511" s="240"/>
      <c r="E11511" s="241"/>
      <c r="F11511" s="265"/>
      <c r="G11511" s="265"/>
    </row>
    <row r="11512" spans="1:7" s="226" customFormat="1">
      <c r="A11512" s="240"/>
      <c r="B11512" s="265"/>
      <c r="C11512" s="240"/>
      <c r="D11512" s="240"/>
      <c r="E11512" s="241"/>
      <c r="F11512" s="265"/>
      <c r="G11512" s="265"/>
    </row>
    <row r="11513" spans="1:7" s="226" customFormat="1">
      <c r="A11513" s="240"/>
      <c r="B11513" s="265"/>
      <c r="C11513" s="240"/>
      <c r="D11513" s="240"/>
      <c r="E11513" s="241"/>
      <c r="F11513" s="265"/>
      <c r="G11513" s="265"/>
    </row>
    <row r="11514" spans="1:7" s="226" customFormat="1">
      <c r="A11514" s="240"/>
      <c r="B11514" s="265"/>
      <c r="C11514" s="240"/>
      <c r="D11514" s="240"/>
      <c r="E11514" s="241"/>
      <c r="F11514" s="265"/>
      <c r="G11514" s="265"/>
    </row>
    <row r="11515" spans="1:7" s="226" customFormat="1">
      <c r="A11515" s="240"/>
      <c r="B11515" s="265"/>
      <c r="C11515" s="240"/>
      <c r="D11515" s="240"/>
      <c r="E11515" s="241"/>
      <c r="F11515" s="265"/>
      <c r="G11515" s="265"/>
    </row>
    <row r="11516" spans="1:7" s="226" customFormat="1">
      <c r="A11516" s="240"/>
      <c r="B11516" s="265"/>
      <c r="C11516" s="240"/>
      <c r="D11516" s="240"/>
      <c r="E11516" s="241"/>
      <c r="F11516" s="265"/>
      <c r="G11516" s="265"/>
    </row>
    <row r="11517" spans="1:7" s="226" customFormat="1">
      <c r="A11517" s="240"/>
      <c r="B11517" s="265"/>
      <c r="C11517" s="240"/>
      <c r="D11517" s="240"/>
      <c r="E11517" s="241"/>
      <c r="F11517" s="265"/>
      <c r="G11517" s="265"/>
    </row>
    <row r="11518" spans="1:7" s="226" customFormat="1">
      <c r="A11518" s="240"/>
      <c r="B11518" s="265"/>
      <c r="C11518" s="240"/>
      <c r="D11518" s="240"/>
      <c r="E11518" s="241"/>
      <c r="F11518" s="265"/>
      <c r="G11518" s="265"/>
    </row>
    <row r="11519" spans="1:7" s="226" customFormat="1">
      <c r="A11519" s="240"/>
      <c r="B11519" s="265"/>
      <c r="C11519" s="240"/>
      <c r="D11519" s="240"/>
      <c r="E11519" s="241"/>
      <c r="F11519" s="265"/>
      <c r="G11519" s="265"/>
    </row>
    <row r="11520" spans="1:7" s="226" customFormat="1">
      <c r="A11520" s="240"/>
      <c r="B11520" s="265"/>
      <c r="C11520" s="240"/>
      <c r="D11520" s="240"/>
      <c r="E11520" s="241"/>
      <c r="F11520" s="265"/>
      <c r="G11520" s="265"/>
    </row>
    <row r="11521" spans="1:7" s="226" customFormat="1">
      <c r="A11521" s="240"/>
      <c r="B11521" s="265"/>
      <c r="C11521" s="240"/>
      <c r="D11521" s="240"/>
      <c r="E11521" s="241"/>
      <c r="F11521" s="265"/>
      <c r="G11521" s="265"/>
    </row>
    <row r="11522" spans="1:7" s="226" customFormat="1">
      <c r="A11522" s="240"/>
      <c r="B11522" s="265"/>
      <c r="C11522" s="240"/>
      <c r="D11522" s="240"/>
      <c r="E11522" s="241"/>
      <c r="F11522" s="265"/>
      <c r="G11522" s="265"/>
    </row>
    <row r="11523" spans="1:7" s="226" customFormat="1">
      <c r="A11523" s="240"/>
      <c r="B11523" s="265"/>
      <c r="C11523" s="240"/>
      <c r="D11523" s="240"/>
      <c r="E11523" s="241"/>
      <c r="F11523" s="265"/>
      <c r="G11523" s="265"/>
    </row>
    <row r="11524" spans="1:7" s="226" customFormat="1">
      <c r="A11524" s="240"/>
      <c r="B11524" s="265"/>
      <c r="C11524" s="240"/>
      <c r="D11524" s="240"/>
      <c r="E11524" s="241"/>
      <c r="F11524" s="265"/>
      <c r="G11524" s="265"/>
    </row>
    <row r="11525" spans="1:7" s="226" customFormat="1">
      <c r="A11525" s="240"/>
      <c r="B11525" s="265"/>
      <c r="C11525" s="240"/>
      <c r="D11525" s="240"/>
      <c r="E11525" s="241"/>
      <c r="F11525" s="265"/>
      <c r="G11525" s="265"/>
    </row>
    <row r="11526" spans="1:7" s="226" customFormat="1">
      <c r="A11526" s="240"/>
      <c r="B11526" s="265"/>
      <c r="C11526" s="240"/>
      <c r="D11526" s="240"/>
      <c r="E11526" s="241"/>
      <c r="F11526" s="265"/>
      <c r="G11526" s="265"/>
    </row>
    <row r="11527" spans="1:7" s="226" customFormat="1">
      <c r="A11527" s="240"/>
      <c r="B11527" s="265"/>
      <c r="C11527" s="240"/>
      <c r="D11527" s="240"/>
      <c r="E11527" s="241"/>
      <c r="F11527" s="265"/>
      <c r="G11527" s="265"/>
    </row>
    <row r="11528" spans="1:7" s="226" customFormat="1">
      <c r="A11528" s="240"/>
      <c r="B11528" s="265"/>
      <c r="C11528" s="240"/>
      <c r="D11528" s="240"/>
      <c r="E11528" s="241"/>
      <c r="F11528" s="265"/>
      <c r="G11528" s="265"/>
    </row>
    <row r="11529" spans="1:7" s="226" customFormat="1">
      <c r="A11529" s="240"/>
      <c r="B11529" s="265"/>
      <c r="C11529" s="240"/>
      <c r="D11529" s="240"/>
      <c r="E11529" s="241"/>
      <c r="F11529" s="265"/>
      <c r="G11529" s="265"/>
    </row>
    <row r="11530" spans="1:7" s="226" customFormat="1">
      <c r="A11530" s="240"/>
      <c r="B11530" s="265"/>
      <c r="C11530" s="240"/>
      <c r="D11530" s="240"/>
      <c r="E11530" s="241"/>
      <c r="F11530" s="265"/>
      <c r="G11530" s="265"/>
    </row>
    <row r="11531" spans="1:7" s="226" customFormat="1">
      <c r="A11531" s="240"/>
      <c r="B11531" s="265"/>
      <c r="C11531" s="240"/>
      <c r="D11531" s="240"/>
      <c r="E11531" s="241"/>
      <c r="F11531" s="265"/>
      <c r="G11531" s="265"/>
    </row>
    <row r="11532" spans="1:7" s="226" customFormat="1">
      <c r="A11532" s="240"/>
      <c r="B11532" s="265"/>
      <c r="C11532" s="240"/>
      <c r="D11532" s="240"/>
      <c r="E11532" s="241"/>
      <c r="F11532" s="265"/>
      <c r="G11532" s="265"/>
    </row>
    <row r="11533" spans="1:7" s="226" customFormat="1">
      <c r="A11533" s="240"/>
      <c r="B11533" s="265"/>
      <c r="C11533" s="240"/>
      <c r="D11533" s="240"/>
      <c r="E11533" s="241"/>
      <c r="F11533" s="265"/>
      <c r="G11533" s="265"/>
    </row>
    <row r="11534" spans="1:7" s="226" customFormat="1">
      <c r="A11534" s="240"/>
      <c r="B11534" s="265"/>
      <c r="C11534" s="240"/>
      <c r="D11534" s="240"/>
      <c r="E11534" s="241"/>
      <c r="F11534" s="265"/>
      <c r="G11534" s="265"/>
    </row>
    <row r="11535" spans="1:7" s="226" customFormat="1">
      <c r="A11535" s="240"/>
      <c r="B11535" s="265"/>
      <c r="C11535" s="240"/>
      <c r="D11535" s="240"/>
      <c r="E11535" s="241"/>
      <c r="F11535" s="265"/>
      <c r="G11535" s="265"/>
    </row>
    <row r="11536" spans="1:7" s="226" customFormat="1">
      <c r="A11536" s="240"/>
      <c r="B11536" s="265"/>
      <c r="C11536" s="240"/>
      <c r="D11536" s="240"/>
      <c r="E11536" s="241"/>
      <c r="F11536" s="265"/>
      <c r="G11536" s="265"/>
    </row>
    <row r="11537" spans="1:7" s="226" customFormat="1">
      <c r="A11537" s="240"/>
      <c r="B11537" s="265"/>
      <c r="C11537" s="240"/>
      <c r="D11537" s="240"/>
      <c r="E11537" s="241"/>
      <c r="F11537" s="265"/>
      <c r="G11537" s="265"/>
    </row>
    <row r="11538" spans="1:7" s="226" customFormat="1">
      <c r="A11538" s="240"/>
      <c r="B11538" s="265"/>
      <c r="C11538" s="240"/>
      <c r="D11538" s="240"/>
      <c r="E11538" s="241"/>
      <c r="F11538" s="265"/>
      <c r="G11538" s="265"/>
    </row>
    <row r="11539" spans="1:7" s="226" customFormat="1">
      <c r="A11539" s="240"/>
      <c r="B11539" s="265"/>
      <c r="C11539" s="240"/>
      <c r="D11539" s="240"/>
      <c r="E11539" s="241"/>
      <c r="F11539" s="265"/>
      <c r="G11539" s="265"/>
    </row>
    <row r="11540" spans="1:7" s="226" customFormat="1">
      <c r="A11540" s="240"/>
      <c r="B11540" s="265"/>
      <c r="C11540" s="240"/>
      <c r="D11540" s="240"/>
      <c r="E11540" s="241"/>
      <c r="F11540" s="265"/>
      <c r="G11540" s="265"/>
    </row>
    <row r="11541" spans="1:7" s="226" customFormat="1">
      <c r="A11541" s="240"/>
      <c r="B11541" s="265"/>
      <c r="C11541" s="240"/>
      <c r="D11541" s="240"/>
      <c r="E11541" s="241"/>
      <c r="F11541" s="265"/>
      <c r="G11541" s="265"/>
    </row>
    <row r="11542" spans="1:7" s="226" customFormat="1">
      <c r="A11542" s="240"/>
      <c r="B11542" s="265"/>
      <c r="C11542" s="240"/>
      <c r="D11542" s="240"/>
      <c r="E11542" s="241"/>
      <c r="F11542" s="265"/>
      <c r="G11542" s="265"/>
    </row>
    <row r="11543" spans="1:7" s="226" customFormat="1">
      <c r="A11543" s="240"/>
      <c r="B11543" s="265"/>
      <c r="C11543" s="240"/>
      <c r="D11543" s="240"/>
      <c r="E11543" s="241"/>
      <c r="F11543" s="265"/>
      <c r="G11543" s="265"/>
    </row>
    <row r="11544" spans="1:7" s="226" customFormat="1">
      <c r="A11544" s="240"/>
      <c r="B11544" s="265"/>
      <c r="C11544" s="240"/>
      <c r="D11544" s="240"/>
      <c r="E11544" s="241"/>
      <c r="F11544" s="265"/>
      <c r="G11544" s="265"/>
    </row>
    <row r="11545" spans="1:7" s="226" customFormat="1">
      <c r="A11545" s="240"/>
      <c r="B11545" s="265"/>
      <c r="C11545" s="240"/>
      <c r="D11545" s="240"/>
      <c r="E11545" s="241"/>
      <c r="F11545" s="265"/>
      <c r="G11545" s="265"/>
    </row>
    <row r="11546" spans="1:7" s="226" customFormat="1">
      <c r="A11546" s="240"/>
      <c r="B11546" s="265"/>
      <c r="C11546" s="240"/>
      <c r="D11546" s="240"/>
      <c r="E11546" s="241"/>
      <c r="F11546" s="265"/>
      <c r="G11546" s="265"/>
    </row>
    <row r="11547" spans="1:7" s="226" customFormat="1">
      <c r="A11547" s="240"/>
      <c r="B11547" s="265"/>
      <c r="C11547" s="240"/>
      <c r="D11547" s="240"/>
      <c r="E11547" s="241"/>
      <c r="F11547" s="265"/>
      <c r="G11547" s="265"/>
    </row>
    <row r="11548" spans="1:7" s="226" customFormat="1">
      <c r="A11548" s="240"/>
      <c r="B11548" s="265"/>
      <c r="C11548" s="240"/>
      <c r="D11548" s="240"/>
      <c r="E11548" s="241"/>
      <c r="F11548" s="265"/>
      <c r="G11548" s="265"/>
    </row>
    <row r="11549" spans="1:7" s="226" customFormat="1">
      <c r="A11549" s="240"/>
      <c r="B11549" s="265"/>
      <c r="C11549" s="240"/>
      <c r="D11549" s="240"/>
      <c r="E11549" s="241"/>
      <c r="F11549" s="265"/>
      <c r="G11549" s="265"/>
    </row>
    <row r="11550" spans="1:7" s="226" customFormat="1">
      <c r="A11550" s="240"/>
      <c r="B11550" s="265"/>
      <c r="C11550" s="240"/>
      <c r="D11550" s="240"/>
      <c r="E11550" s="241"/>
      <c r="F11550" s="265"/>
      <c r="G11550" s="265"/>
    </row>
    <row r="11551" spans="1:7" s="226" customFormat="1">
      <c r="A11551" s="240"/>
      <c r="B11551" s="265"/>
      <c r="C11551" s="240"/>
      <c r="D11551" s="240"/>
      <c r="E11551" s="241"/>
      <c r="F11551" s="265"/>
      <c r="G11551" s="265"/>
    </row>
    <row r="11552" spans="1:7" s="226" customFormat="1">
      <c r="A11552" s="240"/>
      <c r="B11552" s="265"/>
      <c r="C11552" s="240"/>
      <c r="D11552" s="240"/>
      <c r="E11552" s="241"/>
      <c r="F11552" s="265"/>
      <c r="G11552" s="265"/>
    </row>
    <row r="11553" spans="1:7" s="226" customFormat="1">
      <c r="A11553" s="240"/>
      <c r="B11553" s="265"/>
      <c r="C11553" s="240"/>
      <c r="D11553" s="240"/>
      <c r="E11553" s="241"/>
      <c r="F11553" s="265"/>
      <c r="G11553" s="265"/>
    </row>
    <row r="11554" spans="1:7" s="226" customFormat="1">
      <c r="A11554" s="240"/>
      <c r="B11554" s="265"/>
      <c r="C11554" s="240"/>
      <c r="D11554" s="240"/>
      <c r="E11554" s="241"/>
      <c r="F11554" s="265"/>
      <c r="G11554" s="265"/>
    </row>
    <row r="11555" spans="1:7" s="226" customFormat="1">
      <c r="A11555" s="240"/>
      <c r="B11555" s="265"/>
      <c r="C11555" s="240"/>
      <c r="D11555" s="240"/>
      <c r="E11555" s="241"/>
      <c r="F11555" s="265"/>
      <c r="G11555" s="265"/>
    </row>
    <row r="11556" spans="1:7" s="226" customFormat="1">
      <c r="A11556" s="240"/>
      <c r="B11556" s="265"/>
      <c r="C11556" s="240"/>
      <c r="D11556" s="240"/>
      <c r="E11556" s="241"/>
      <c r="F11556" s="265"/>
      <c r="G11556" s="265"/>
    </row>
    <row r="11557" spans="1:7" s="226" customFormat="1">
      <c r="A11557" s="240"/>
      <c r="B11557" s="265"/>
      <c r="C11557" s="240"/>
      <c r="D11557" s="240"/>
      <c r="E11557" s="241"/>
      <c r="F11557" s="265"/>
      <c r="G11557" s="265"/>
    </row>
    <row r="11558" spans="1:7" s="226" customFormat="1">
      <c r="A11558" s="240"/>
      <c r="B11558" s="265"/>
      <c r="C11558" s="240"/>
      <c r="D11558" s="240"/>
      <c r="E11558" s="241"/>
      <c r="F11558" s="265"/>
      <c r="G11558" s="265"/>
    </row>
    <row r="11559" spans="1:7" s="226" customFormat="1">
      <c r="A11559" s="240"/>
      <c r="B11559" s="265"/>
      <c r="C11559" s="240"/>
      <c r="D11559" s="240"/>
      <c r="E11559" s="241"/>
      <c r="F11559" s="265"/>
      <c r="G11559" s="265"/>
    </row>
    <row r="11560" spans="1:7" s="226" customFormat="1">
      <c r="A11560" s="240"/>
      <c r="B11560" s="265"/>
      <c r="C11560" s="240"/>
      <c r="D11560" s="240"/>
      <c r="E11560" s="241"/>
      <c r="F11560" s="265"/>
      <c r="G11560" s="265"/>
    </row>
    <row r="11561" spans="1:7" s="226" customFormat="1">
      <c r="A11561" s="240"/>
      <c r="B11561" s="265"/>
      <c r="C11561" s="240"/>
      <c r="D11561" s="240"/>
      <c r="E11561" s="241"/>
      <c r="F11561" s="265"/>
      <c r="G11561" s="265"/>
    </row>
    <row r="11562" spans="1:7" s="226" customFormat="1">
      <c r="A11562" s="240"/>
      <c r="B11562" s="265"/>
      <c r="C11562" s="240"/>
      <c r="D11562" s="240"/>
      <c r="E11562" s="241"/>
      <c r="F11562" s="265"/>
      <c r="G11562" s="265"/>
    </row>
    <row r="11563" spans="1:7" s="226" customFormat="1">
      <c r="A11563" s="240"/>
      <c r="B11563" s="265"/>
      <c r="C11563" s="240"/>
      <c r="D11563" s="240"/>
      <c r="E11563" s="241"/>
      <c r="F11563" s="265"/>
      <c r="G11563" s="265"/>
    </row>
    <row r="11564" spans="1:7" s="226" customFormat="1">
      <c r="A11564" s="240"/>
      <c r="B11564" s="265"/>
      <c r="C11564" s="240"/>
      <c r="D11564" s="240"/>
      <c r="E11564" s="241"/>
      <c r="F11564" s="265"/>
      <c r="G11564" s="265"/>
    </row>
    <row r="11565" spans="1:7" s="226" customFormat="1">
      <c r="A11565" s="240"/>
      <c r="B11565" s="265"/>
      <c r="C11565" s="240"/>
      <c r="D11565" s="240"/>
      <c r="E11565" s="241"/>
      <c r="F11565" s="265"/>
      <c r="G11565" s="265"/>
    </row>
    <row r="11566" spans="1:7" s="226" customFormat="1">
      <c r="A11566" s="240"/>
      <c r="B11566" s="265"/>
      <c r="C11566" s="240"/>
      <c r="D11566" s="240"/>
      <c r="E11566" s="241"/>
      <c r="F11566" s="265"/>
      <c r="G11566" s="265"/>
    </row>
    <row r="11567" spans="1:7" s="226" customFormat="1">
      <c r="A11567" s="240"/>
      <c r="B11567" s="265"/>
      <c r="C11567" s="240"/>
      <c r="D11567" s="240"/>
      <c r="E11567" s="241"/>
      <c r="F11567" s="265"/>
      <c r="G11567" s="265"/>
    </row>
    <row r="11568" spans="1:7" s="226" customFormat="1">
      <c r="A11568" s="240"/>
      <c r="B11568" s="265"/>
      <c r="C11568" s="240"/>
      <c r="D11568" s="240"/>
      <c r="E11568" s="241"/>
      <c r="F11568" s="265"/>
      <c r="G11568" s="265"/>
    </row>
    <row r="11569" spans="1:7" s="226" customFormat="1">
      <c r="A11569" s="240"/>
      <c r="B11569" s="265"/>
      <c r="C11569" s="240"/>
      <c r="D11569" s="240"/>
      <c r="E11569" s="241"/>
      <c r="F11569" s="265"/>
      <c r="G11569" s="265"/>
    </row>
    <row r="11570" spans="1:7" s="226" customFormat="1">
      <c r="A11570" s="240"/>
      <c r="B11570" s="265"/>
      <c r="C11570" s="240"/>
      <c r="D11570" s="240"/>
      <c r="E11570" s="241"/>
      <c r="F11570" s="265"/>
      <c r="G11570" s="265"/>
    </row>
    <row r="11571" spans="1:7" s="226" customFormat="1">
      <c r="A11571" s="240"/>
      <c r="B11571" s="265"/>
      <c r="C11571" s="240"/>
      <c r="D11571" s="240"/>
      <c r="E11571" s="241"/>
      <c r="F11571" s="265"/>
      <c r="G11571" s="265"/>
    </row>
    <row r="11572" spans="1:7" s="226" customFormat="1">
      <c r="A11572" s="240"/>
      <c r="B11572" s="265"/>
      <c r="C11572" s="240"/>
      <c r="D11572" s="240"/>
      <c r="E11572" s="241"/>
      <c r="F11572" s="265"/>
      <c r="G11572" s="265"/>
    </row>
    <row r="11573" spans="1:7" s="226" customFormat="1">
      <c r="A11573" s="240"/>
      <c r="B11573" s="265"/>
      <c r="C11573" s="240"/>
      <c r="D11573" s="240"/>
      <c r="E11573" s="241"/>
      <c r="F11573" s="265"/>
      <c r="G11573" s="265"/>
    </row>
    <row r="11574" spans="1:7" s="226" customFormat="1">
      <c r="A11574" s="240"/>
      <c r="B11574" s="265"/>
      <c r="C11574" s="240"/>
      <c r="D11574" s="240"/>
      <c r="E11574" s="241"/>
      <c r="F11574" s="265"/>
      <c r="G11574" s="265"/>
    </row>
    <row r="11575" spans="1:7" s="226" customFormat="1">
      <c r="A11575" s="240"/>
      <c r="B11575" s="265"/>
      <c r="C11575" s="240"/>
      <c r="D11575" s="240"/>
      <c r="E11575" s="241"/>
      <c r="F11575" s="265"/>
      <c r="G11575" s="265"/>
    </row>
    <row r="11576" spans="1:7" s="226" customFormat="1">
      <c r="A11576" s="240"/>
      <c r="B11576" s="265"/>
      <c r="C11576" s="240"/>
      <c r="D11576" s="240"/>
      <c r="E11576" s="241"/>
      <c r="F11576" s="265"/>
      <c r="G11576" s="265"/>
    </row>
    <row r="11577" spans="1:7" s="226" customFormat="1">
      <c r="A11577" s="240"/>
      <c r="B11577" s="265"/>
      <c r="C11577" s="240"/>
      <c r="D11577" s="240"/>
      <c r="E11577" s="241"/>
      <c r="F11577" s="265"/>
      <c r="G11577" s="265"/>
    </row>
    <row r="11578" spans="1:7" s="226" customFormat="1">
      <c r="A11578" s="240"/>
      <c r="B11578" s="265"/>
      <c r="C11578" s="240"/>
      <c r="D11578" s="240"/>
      <c r="E11578" s="241"/>
      <c r="F11578" s="265"/>
      <c r="G11578" s="265"/>
    </row>
    <row r="11579" spans="1:7" s="226" customFormat="1">
      <c r="A11579" s="240"/>
      <c r="B11579" s="265"/>
      <c r="C11579" s="240"/>
      <c r="D11579" s="240"/>
      <c r="E11579" s="241"/>
      <c r="F11579" s="265"/>
      <c r="G11579" s="265"/>
    </row>
    <row r="11580" spans="1:7" s="226" customFormat="1">
      <c r="A11580" s="240"/>
      <c r="B11580" s="265"/>
      <c r="C11580" s="240"/>
      <c r="D11580" s="240"/>
      <c r="E11580" s="241"/>
      <c r="F11580" s="265"/>
      <c r="G11580" s="265"/>
    </row>
    <row r="11581" spans="1:7" s="226" customFormat="1">
      <c r="A11581" s="240"/>
      <c r="B11581" s="265"/>
      <c r="C11581" s="240"/>
      <c r="D11581" s="240"/>
      <c r="E11581" s="241"/>
      <c r="F11581" s="265"/>
      <c r="G11581" s="265"/>
    </row>
    <row r="11582" spans="1:7" s="226" customFormat="1">
      <c r="A11582" s="240"/>
      <c r="B11582" s="265"/>
      <c r="C11582" s="240"/>
      <c r="D11582" s="240"/>
      <c r="E11582" s="241"/>
      <c r="F11582" s="265"/>
      <c r="G11582" s="265"/>
    </row>
    <row r="11583" spans="1:7" s="226" customFormat="1">
      <c r="A11583" s="240"/>
      <c r="B11583" s="265"/>
      <c r="C11583" s="240"/>
      <c r="D11583" s="240"/>
      <c r="E11583" s="241"/>
      <c r="F11583" s="265"/>
      <c r="G11583" s="265"/>
    </row>
    <row r="11584" spans="1:7" s="226" customFormat="1">
      <c r="A11584" s="240"/>
      <c r="B11584" s="265"/>
      <c r="C11584" s="240"/>
      <c r="D11584" s="240"/>
      <c r="E11584" s="241"/>
      <c r="F11584" s="265"/>
      <c r="G11584" s="265"/>
    </row>
    <row r="11585" spans="1:7" s="226" customFormat="1">
      <c r="A11585" s="240"/>
      <c r="B11585" s="265"/>
      <c r="C11585" s="240"/>
      <c r="D11585" s="240"/>
      <c r="E11585" s="241"/>
      <c r="F11585" s="265"/>
      <c r="G11585" s="265"/>
    </row>
    <row r="11586" spans="1:7" s="226" customFormat="1">
      <c r="A11586" s="240"/>
      <c r="B11586" s="265"/>
      <c r="C11586" s="240"/>
      <c r="D11586" s="240"/>
      <c r="E11586" s="241"/>
      <c r="F11586" s="265"/>
      <c r="G11586" s="265"/>
    </row>
    <row r="11587" spans="1:7" s="226" customFormat="1">
      <c r="A11587" s="240"/>
      <c r="B11587" s="265"/>
      <c r="C11587" s="240"/>
      <c r="D11587" s="240"/>
      <c r="E11587" s="241"/>
      <c r="F11587" s="265"/>
      <c r="G11587" s="265"/>
    </row>
    <row r="11588" spans="1:7" s="226" customFormat="1">
      <c r="A11588" s="240"/>
      <c r="B11588" s="265"/>
      <c r="C11588" s="240"/>
      <c r="D11588" s="240"/>
      <c r="E11588" s="241"/>
      <c r="F11588" s="265"/>
      <c r="G11588" s="265"/>
    </row>
    <row r="11589" spans="1:7" s="226" customFormat="1">
      <c r="A11589" s="240"/>
      <c r="B11589" s="265"/>
      <c r="C11589" s="240"/>
      <c r="D11589" s="240"/>
      <c r="E11589" s="241"/>
      <c r="F11589" s="265"/>
      <c r="G11589" s="265"/>
    </row>
    <row r="11590" spans="1:7" s="226" customFormat="1">
      <c r="A11590" s="240"/>
      <c r="B11590" s="265"/>
      <c r="C11590" s="240"/>
      <c r="D11590" s="240"/>
      <c r="E11590" s="241"/>
      <c r="F11590" s="265"/>
      <c r="G11590" s="265"/>
    </row>
    <row r="11591" spans="1:7" s="226" customFormat="1">
      <c r="A11591" s="240"/>
      <c r="B11591" s="265"/>
      <c r="C11591" s="240"/>
      <c r="D11591" s="240"/>
      <c r="E11591" s="241"/>
      <c r="F11591" s="265"/>
      <c r="G11591" s="265"/>
    </row>
    <row r="11592" spans="1:7" s="226" customFormat="1">
      <c r="A11592" s="240"/>
      <c r="B11592" s="265"/>
      <c r="C11592" s="240"/>
      <c r="D11592" s="240"/>
      <c r="E11592" s="241"/>
      <c r="F11592" s="265"/>
      <c r="G11592" s="265"/>
    </row>
    <row r="11593" spans="1:7" s="226" customFormat="1">
      <c r="A11593" s="240"/>
      <c r="B11593" s="265"/>
      <c r="C11593" s="240"/>
      <c r="D11593" s="240"/>
      <c r="E11593" s="241"/>
      <c r="F11593" s="265"/>
      <c r="G11593" s="265"/>
    </row>
    <row r="11594" spans="1:7" s="226" customFormat="1">
      <c r="A11594" s="240"/>
      <c r="B11594" s="265"/>
      <c r="C11594" s="240"/>
      <c r="D11594" s="240"/>
      <c r="E11594" s="241"/>
      <c r="F11594" s="265"/>
      <c r="G11594" s="265"/>
    </row>
    <row r="11595" spans="1:7" s="226" customFormat="1">
      <c r="A11595" s="240"/>
      <c r="B11595" s="265"/>
      <c r="C11595" s="240"/>
      <c r="D11595" s="240"/>
      <c r="E11595" s="241"/>
      <c r="F11595" s="265"/>
      <c r="G11595" s="265"/>
    </row>
    <row r="11596" spans="1:7" s="226" customFormat="1">
      <c r="A11596" s="240"/>
      <c r="B11596" s="265"/>
      <c r="C11596" s="240"/>
      <c r="D11596" s="240"/>
      <c r="E11596" s="241"/>
      <c r="F11596" s="265"/>
      <c r="G11596" s="265"/>
    </row>
    <row r="11597" spans="1:7" s="226" customFormat="1">
      <c r="A11597" s="240"/>
      <c r="B11597" s="265"/>
      <c r="C11597" s="240"/>
      <c r="D11597" s="240"/>
      <c r="E11597" s="241"/>
      <c r="F11597" s="265"/>
      <c r="G11597" s="265"/>
    </row>
    <row r="11598" spans="1:7" s="226" customFormat="1">
      <c r="A11598" s="240"/>
      <c r="B11598" s="265"/>
      <c r="C11598" s="240"/>
      <c r="D11598" s="240"/>
      <c r="E11598" s="241"/>
      <c r="F11598" s="265"/>
      <c r="G11598" s="265"/>
    </row>
    <row r="11599" spans="1:7" s="226" customFormat="1">
      <c r="A11599" s="240"/>
      <c r="B11599" s="265"/>
      <c r="C11599" s="240"/>
      <c r="D11599" s="240"/>
      <c r="E11599" s="241"/>
      <c r="F11599" s="265"/>
      <c r="G11599" s="265"/>
    </row>
    <row r="11600" spans="1:7" s="226" customFormat="1">
      <c r="A11600" s="240"/>
      <c r="B11600" s="265"/>
      <c r="C11600" s="240"/>
      <c r="D11600" s="240"/>
      <c r="E11600" s="241"/>
      <c r="F11600" s="265"/>
      <c r="G11600" s="265"/>
    </row>
    <row r="11601" spans="1:7" s="226" customFormat="1">
      <c r="A11601" s="240"/>
      <c r="B11601" s="265"/>
      <c r="C11601" s="240"/>
      <c r="D11601" s="240"/>
      <c r="E11601" s="241"/>
      <c r="F11601" s="265"/>
      <c r="G11601" s="265"/>
    </row>
    <row r="11602" spans="1:7" s="226" customFormat="1">
      <c r="A11602" s="240"/>
      <c r="B11602" s="265"/>
      <c r="C11602" s="240"/>
      <c r="D11602" s="240"/>
      <c r="E11602" s="241"/>
      <c r="F11602" s="265"/>
      <c r="G11602" s="265"/>
    </row>
    <row r="11603" spans="1:7" s="226" customFormat="1">
      <c r="A11603" s="240"/>
      <c r="B11603" s="265"/>
      <c r="C11603" s="240"/>
      <c r="D11603" s="240"/>
      <c r="E11603" s="241"/>
      <c r="F11603" s="265"/>
      <c r="G11603" s="265"/>
    </row>
    <row r="11604" spans="1:7" s="226" customFormat="1">
      <c r="A11604" s="240"/>
      <c r="B11604" s="265"/>
      <c r="C11604" s="240"/>
      <c r="D11604" s="240"/>
      <c r="E11604" s="241"/>
      <c r="F11604" s="265"/>
      <c r="G11604" s="265"/>
    </row>
    <row r="11605" spans="1:7" s="226" customFormat="1">
      <c r="A11605" s="240"/>
      <c r="B11605" s="265"/>
      <c r="C11605" s="240"/>
      <c r="D11605" s="240"/>
      <c r="E11605" s="241"/>
      <c r="F11605" s="265"/>
      <c r="G11605" s="265"/>
    </row>
    <row r="11606" spans="1:7" s="226" customFormat="1">
      <c r="A11606" s="240"/>
      <c r="B11606" s="265"/>
      <c r="C11606" s="240"/>
      <c r="D11606" s="240"/>
      <c r="E11606" s="241"/>
      <c r="F11606" s="265"/>
      <c r="G11606" s="265"/>
    </row>
    <row r="11607" spans="1:7" s="226" customFormat="1">
      <c r="A11607" s="240"/>
      <c r="B11607" s="265"/>
      <c r="C11607" s="240"/>
      <c r="D11607" s="240"/>
      <c r="E11607" s="241"/>
      <c r="F11607" s="265"/>
      <c r="G11607" s="265"/>
    </row>
    <row r="11608" spans="1:7" s="226" customFormat="1">
      <c r="A11608" s="240"/>
      <c r="B11608" s="265"/>
      <c r="C11608" s="240"/>
      <c r="D11608" s="240"/>
      <c r="E11608" s="241"/>
      <c r="F11608" s="265"/>
      <c r="G11608" s="265"/>
    </row>
    <row r="11609" spans="1:7" s="226" customFormat="1">
      <c r="A11609" s="240"/>
      <c r="B11609" s="265"/>
      <c r="C11609" s="240"/>
      <c r="D11609" s="240"/>
      <c r="E11609" s="241"/>
      <c r="F11609" s="265"/>
      <c r="G11609" s="265"/>
    </row>
    <row r="11610" spans="1:7" s="226" customFormat="1">
      <c r="A11610" s="240"/>
      <c r="B11610" s="265"/>
      <c r="C11610" s="240"/>
      <c r="D11610" s="240"/>
      <c r="E11610" s="241"/>
      <c r="F11610" s="265"/>
      <c r="G11610" s="265"/>
    </row>
    <row r="11611" spans="1:7" s="226" customFormat="1">
      <c r="A11611" s="240"/>
      <c r="B11611" s="265"/>
      <c r="C11611" s="240"/>
      <c r="D11611" s="240"/>
      <c r="E11611" s="241"/>
      <c r="F11611" s="265"/>
      <c r="G11611" s="265"/>
    </row>
    <row r="11612" spans="1:7" s="226" customFormat="1">
      <c r="A11612" s="240"/>
      <c r="B11612" s="265"/>
      <c r="C11612" s="240"/>
      <c r="D11612" s="240"/>
      <c r="E11612" s="241"/>
      <c r="F11612" s="265"/>
      <c r="G11612" s="265"/>
    </row>
    <row r="11613" spans="1:7" s="226" customFormat="1">
      <c r="A11613" s="240"/>
      <c r="B11613" s="265"/>
      <c r="C11613" s="240"/>
      <c r="D11613" s="240"/>
      <c r="E11613" s="241"/>
      <c r="F11613" s="265"/>
      <c r="G11613" s="265"/>
    </row>
    <row r="11614" spans="1:7" s="226" customFormat="1">
      <c r="A11614" s="240"/>
      <c r="B11614" s="265"/>
      <c r="C11614" s="240"/>
      <c r="D11614" s="240"/>
      <c r="E11614" s="241"/>
      <c r="F11614" s="265"/>
      <c r="G11614" s="265"/>
    </row>
    <row r="11615" spans="1:7" s="226" customFormat="1">
      <c r="A11615" s="240"/>
      <c r="B11615" s="265"/>
      <c r="C11615" s="240"/>
      <c r="D11615" s="240"/>
      <c r="E11615" s="241"/>
      <c r="F11615" s="265"/>
      <c r="G11615" s="265"/>
    </row>
    <row r="11616" spans="1:7" s="226" customFormat="1">
      <c r="A11616" s="240"/>
      <c r="B11616" s="265"/>
      <c r="C11616" s="240"/>
      <c r="D11616" s="240"/>
      <c r="E11616" s="241"/>
      <c r="F11616" s="265"/>
      <c r="G11616" s="265"/>
    </row>
    <row r="11617" spans="1:7" s="226" customFormat="1">
      <c r="A11617" s="240"/>
      <c r="B11617" s="265"/>
      <c r="C11617" s="240"/>
      <c r="D11617" s="240"/>
      <c r="E11617" s="241"/>
      <c r="F11617" s="265"/>
      <c r="G11617" s="265"/>
    </row>
    <row r="11618" spans="1:7" s="226" customFormat="1">
      <c r="A11618" s="240"/>
      <c r="B11618" s="265"/>
      <c r="C11618" s="240"/>
      <c r="D11618" s="240"/>
      <c r="E11618" s="241"/>
      <c r="F11618" s="265"/>
      <c r="G11618" s="265"/>
    </row>
    <row r="11619" spans="1:7" s="226" customFormat="1">
      <c r="A11619" s="240"/>
      <c r="B11619" s="265"/>
      <c r="C11619" s="240"/>
      <c r="D11619" s="240"/>
      <c r="E11619" s="241"/>
      <c r="F11619" s="265"/>
      <c r="G11619" s="265"/>
    </row>
    <row r="11620" spans="1:7" s="226" customFormat="1">
      <c r="A11620" s="240"/>
      <c r="B11620" s="265"/>
      <c r="C11620" s="240"/>
      <c r="D11620" s="240"/>
      <c r="E11620" s="241"/>
      <c r="F11620" s="265"/>
      <c r="G11620" s="265"/>
    </row>
    <row r="11621" spans="1:7" s="226" customFormat="1">
      <c r="A11621" s="240"/>
      <c r="B11621" s="265"/>
      <c r="C11621" s="240"/>
      <c r="D11621" s="240"/>
      <c r="E11621" s="241"/>
      <c r="F11621" s="265"/>
      <c r="G11621" s="265"/>
    </row>
    <row r="11622" spans="1:7" s="226" customFormat="1">
      <c r="A11622" s="240"/>
      <c r="B11622" s="265"/>
      <c r="C11622" s="240"/>
      <c r="D11622" s="240"/>
      <c r="E11622" s="241"/>
      <c r="F11622" s="265"/>
      <c r="G11622" s="265"/>
    </row>
    <row r="11623" spans="1:7" s="226" customFormat="1">
      <c r="A11623" s="240"/>
      <c r="B11623" s="265"/>
      <c r="C11623" s="240"/>
      <c r="D11623" s="240"/>
      <c r="E11623" s="241"/>
      <c r="F11623" s="265"/>
      <c r="G11623" s="265"/>
    </row>
    <row r="11624" spans="1:7" s="226" customFormat="1">
      <c r="A11624" s="240"/>
      <c r="B11624" s="265"/>
      <c r="C11624" s="240"/>
      <c r="D11624" s="240"/>
      <c r="E11624" s="241"/>
      <c r="F11624" s="265"/>
      <c r="G11624" s="265"/>
    </row>
    <row r="11625" spans="1:7" s="226" customFormat="1">
      <c r="A11625" s="240"/>
      <c r="B11625" s="265"/>
      <c r="C11625" s="240"/>
      <c r="D11625" s="240"/>
      <c r="E11625" s="241"/>
      <c r="F11625" s="265"/>
      <c r="G11625" s="265"/>
    </row>
    <row r="11626" spans="1:7" s="226" customFormat="1">
      <c r="A11626" s="240"/>
      <c r="B11626" s="265"/>
      <c r="C11626" s="240"/>
      <c r="D11626" s="240"/>
      <c r="E11626" s="241"/>
      <c r="F11626" s="265"/>
      <c r="G11626" s="265"/>
    </row>
    <row r="11627" spans="1:7" s="226" customFormat="1">
      <c r="A11627" s="240"/>
      <c r="B11627" s="265"/>
      <c r="C11627" s="240"/>
      <c r="D11627" s="240"/>
      <c r="E11627" s="241"/>
      <c r="F11627" s="265"/>
      <c r="G11627" s="265"/>
    </row>
    <row r="11628" spans="1:7" s="226" customFormat="1">
      <c r="A11628" s="240"/>
      <c r="B11628" s="265"/>
      <c r="C11628" s="240"/>
      <c r="D11628" s="240"/>
      <c r="E11628" s="241"/>
      <c r="F11628" s="265"/>
      <c r="G11628" s="265"/>
    </row>
    <row r="11629" spans="1:7" s="226" customFormat="1">
      <c r="A11629" s="240"/>
      <c r="B11629" s="265"/>
      <c r="C11629" s="240"/>
      <c r="D11629" s="240"/>
      <c r="E11629" s="241"/>
      <c r="F11629" s="265"/>
      <c r="G11629" s="265"/>
    </row>
    <row r="11630" spans="1:7" s="226" customFormat="1">
      <c r="A11630" s="240"/>
      <c r="B11630" s="265"/>
      <c r="C11630" s="240"/>
      <c r="D11630" s="240"/>
      <c r="E11630" s="241"/>
      <c r="F11630" s="265"/>
      <c r="G11630" s="265"/>
    </row>
    <row r="11631" spans="1:7" s="226" customFormat="1">
      <c r="A11631" s="240"/>
      <c r="B11631" s="265"/>
      <c r="C11631" s="240"/>
      <c r="D11631" s="240"/>
      <c r="E11631" s="241"/>
      <c r="F11631" s="265"/>
      <c r="G11631" s="265"/>
    </row>
    <row r="11632" spans="1:7" s="226" customFormat="1">
      <c r="A11632" s="240"/>
      <c r="B11632" s="265"/>
      <c r="C11632" s="240"/>
      <c r="D11632" s="240"/>
      <c r="E11632" s="241"/>
      <c r="F11632" s="265"/>
      <c r="G11632" s="265"/>
    </row>
    <row r="11633" spans="1:7" s="226" customFormat="1">
      <c r="A11633" s="240"/>
      <c r="B11633" s="265"/>
      <c r="C11633" s="240"/>
      <c r="D11633" s="240"/>
      <c r="E11633" s="241"/>
      <c r="F11633" s="265"/>
      <c r="G11633" s="265"/>
    </row>
    <row r="11634" spans="1:7" s="226" customFormat="1">
      <c r="A11634" s="240"/>
      <c r="B11634" s="265"/>
      <c r="C11634" s="240"/>
      <c r="D11634" s="240"/>
      <c r="E11634" s="241"/>
      <c r="F11634" s="265"/>
      <c r="G11634" s="265"/>
    </row>
    <row r="11635" spans="1:7" s="226" customFormat="1">
      <c r="A11635" s="240"/>
      <c r="B11635" s="265"/>
      <c r="C11635" s="240"/>
      <c r="D11635" s="240"/>
      <c r="E11635" s="241"/>
      <c r="F11635" s="265"/>
      <c r="G11635" s="265"/>
    </row>
    <row r="11636" spans="1:7" s="226" customFormat="1">
      <c r="A11636" s="240"/>
      <c r="B11636" s="265"/>
      <c r="C11636" s="240"/>
      <c r="D11636" s="240"/>
      <c r="E11636" s="241"/>
      <c r="F11636" s="265"/>
      <c r="G11636" s="265"/>
    </row>
    <row r="11637" spans="1:7" s="226" customFormat="1">
      <c r="A11637" s="240"/>
      <c r="B11637" s="265"/>
      <c r="C11637" s="240"/>
      <c r="D11637" s="240"/>
      <c r="E11637" s="241"/>
      <c r="F11637" s="265"/>
      <c r="G11637" s="265"/>
    </row>
    <row r="11638" spans="1:7" s="226" customFormat="1">
      <c r="A11638" s="240"/>
      <c r="B11638" s="265"/>
      <c r="C11638" s="240"/>
      <c r="D11638" s="240"/>
      <c r="E11638" s="241"/>
      <c r="F11638" s="265"/>
      <c r="G11638" s="265"/>
    </row>
    <row r="11639" spans="1:7" s="226" customFormat="1">
      <c r="A11639" s="240"/>
      <c r="B11639" s="265"/>
      <c r="C11639" s="240"/>
      <c r="D11639" s="240"/>
      <c r="E11639" s="241"/>
      <c r="F11639" s="265"/>
      <c r="G11639" s="265"/>
    </row>
    <row r="11640" spans="1:7" s="226" customFormat="1">
      <c r="A11640" s="240"/>
      <c r="B11640" s="265"/>
      <c r="C11640" s="240"/>
      <c r="D11640" s="240"/>
      <c r="E11640" s="241"/>
      <c r="F11640" s="265"/>
      <c r="G11640" s="265"/>
    </row>
    <row r="11641" spans="1:7" s="226" customFormat="1">
      <c r="A11641" s="240"/>
      <c r="B11641" s="265"/>
      <c r="C11641" s="240"/>
      <c r="D11641" s="240"/>
      <c r="E11641" s="241"/>
      <c r="F11641" s="265"/>
      <c r="G11641" s="265"/>
    </row>
    <row r="11642" spans="1:7" s="226" customFormat="1">
      <c r="A11642" s="240"/>
      <c r="B11642" s="265"/>
      <c r="C11642" s="240"/>
      <c r="D11642" s="240"/>
      <c r="E11642" s="241"/>
      <c r="F11642" s="265"/>
      <c r="G11642" s="265"/>
    </row>
    <row r="11643" spans="1:7" s="226" customFormat="1">
      <c r="A11643" s="240"/>
      <c r="B11643" s="265"/>
      <c r="C11643" s="240"/>
      <c r="D11643" s="240"/>
      <c r="E11643" s="241"/>
      <c r="F11643" s="265"/>
      <c r="G11643" s="265"/>
    </row>
    <row r="11644" spans="1:7" s="226" customFormat="1">
      <c r="A11644" s="240"/>
      <c r="B11644" s="265"/>
      <c r="C11644" s="240"/>
      <c r="D11644" s="240"/>
      <c r="E11644" s="241"/>
      <c r="F11644" s="265"/>
      <c r="G11644" s="265"/>
    </row>
    <row r="11645" spans="1:7" s="226" customFormat="1">
      <c r="A11645" s="240"/>
      <c r="B11645" s="265"/>
      <c r="C11645" s="240"/>
      <c r="D11645" s="240"/>
      <c r="E11645" s="241"/>
      <c r="F11645" s="265"/>
      <c r="G11645" s="265"/>
    </row>
    <row r="11646" spans="1:7" s="226" customFormat="1">
      <c r="A11646" s="240"/>
      <c r="B11646" s="265"/>
      <c r="C11646" s="240"/>
      <c r="D11646" s="240"/>
      <c r="E11646" s="241"/>
      <c r="F11646" s="265"/>
      <c r="G11646" s="265"/>
    </row>
    <row r="11647" spans="1:7" s="226" customFormat="1">
      <c r="A11647" s="240"/>
      <c r="B11647" s="265"/>
      <c r="C11647" s="240"/>
      <c r="D11647" s="240"/>
      <c r="E11647" s="241"/>
      <c r="F11647" s="265"/>
      <c r="G11647" s="265"/>
    </row>
    <row r="11648" spans="1:7" s="226" customFormat="1">
      <c r="A11648" s="240"/>
      <c r="B11648" s="265"/>
      <c r="C11648" s="240"/>
      <c r="D11648" s="240"/>
      <c r="E11648" s="241"/>
      <c r="F11648" s="265"/>
      <c r="G11648" s="265"/>
    </row>
    <row r="11649" spans="1:7" s="226" customFormat="1">
      <c r="A11649" s="240"/>
      <c r="B11649" s="265"/>
      <c r="C11649" s="240"/>
      <c r="D11649" s="240"/>
      <c r="E11649" s="241"/>
      <c r="F11649" s="265"/>
      <c r="G11649" s="265"/>
    </row>
    <row r="11650" spans="1:7" s="226" customFormat="1">
      <c r="A11650" s="240"/>
      <c r="B11650" s="265"/>
      <c r="C11650" s="240"/>
      <c r="D11650" s="240"/>
      <c r="E11650" s="241"/>
      <c r="F11650" s="265"/>
      <c r="G11650" s="265"/>
    </row>
    <row r="11651" spans="1:7" s="226" customFormat="1">
      <c r="A11651" s="240"/>
      <c r="B11651" s="265"/>
      <c r="C11651" s="240"/>
      <c r="D11651" s="240"/>
      <c r="E11651" s="241"/>
      <c r="F11651" s="265"/>
      <c r="G11651" s="265"/>
    </row>
    <row r="11652" spans="1:7" s="226" customFormat="1">
      <c r="A11652" s="240"/>
      <c r="B11652" s="265"/>
      <c r="C11652" s="240"/>
      <c r="D11652" s="240"/>
      <c r="E11652" s="241"/>
      <c r="F11652" s="265"/>
      <c r="G11652" s="265"/>
    </row>
    <row r="11653" spans="1:7" s="226" customFormat="1">
      <c r="A11653" s="240"/>
      <c r="B11653" s="265"/>
      <c r="C11653" s="240"/>
      <c r="D11653" s="240"/>
      <c r="E11653" s="241"/>
      <c r="F11653" s="265"/>
      <c r="G11653" s="265"/>
    </row>
    <row r="11654" spans="1:7" s="226" customFormat="1">
      <c r="A11654" s="240"/>
      <c r="B11654" s="265"/>
      <c r="C11654" s="240"/>
      <c r="D11654" s="240"/>
      <c r="E11654" s="241"/>
      <c r="F11654" s="265"/>
      <c r="G11654" s="265"/>
    </row>
    <row r="11655" spans="1:7" s="226" customFormat="1">
      <c r="A11655" s="240"/>
      <c r="B11655" s="265"/>
      <c r="C11655" s="240"/>
      <c r="D11655" s="240"/>
      <c r="E11655" s="241"/>
      <c r="F11655" s="265"/>
      <c r="G11655" s="265"/>
    </row>
    <row r="11656" spans="1:7" s="226" customFormat="1">
      <c r="A11656" s="240"/>
      <c r="B11656" s="265"/>
      <c r="C11656" s="240"/>
      <c r="D11656" s="240"/>
      <c r="E11656" s="241"/>
      <c r="F11656" s="265"/>
      <c r="G11656" s="265"/>
    </row>
    <row r="11657" spans="1:7" s="226" customFormat="1">
      <c r="A11657" s="240"/>
      <c r="B11657" s="265"/>
      <c r="C11657" s="240"/>
      <c r="D11657" s="240"/>
      <c r="E11657" s="241"/>
      <c r="F11657" s="265"/>
      <c r="G11657" s="265"/>
    </row>
    <row r="11658" spans="1:7" s="226" customFormat="1">
      <c r="A11658" s="240"/>
      <c r="B11658" s="265"/>
      <c r="C11658" s="240"/>
      <c r="D11658" s="240"/>
      <c r="E11658" s="241"/>
      <c r="F11658" s="265"/>
      <c r="G11658" s="265"/>
    </row>
    <row r="11659" spans="1:7" s="226" customFormat="1">
      <c r="A11659" s="240"/>
      <c r="B11659" s="265"/>
      <c r="C11659" s="240"/>
      <c r="D11659" s="240"/>
      <c r="E11659" s="241"/>
      <c r="F11659" s="265"/>
      <c r="G11659" s="265"/>
    </row>
    <row r="11660" spans="1:7" s="226" customFormat="1">
      <c r="A11660" s="240"/>
      <c r="B11660" s="265"/>
      <c r="C11660" s="240"/>
      <c r="D11660" s="240"/>
      <c r="E11660" s="241"/>
      <c r="F11660" s="265"/>
      <c r="G11660" s="265"/>
    </row>
    <row r="11661" spans="1:7" s="226" customFormat="1">
      <c r="A11661" s="240"/>
      <c r="B11661" s="265"/>
      <c r="C11661" s="240"/>
      <c r="D11661" s="240"/>
      <c r="E11661" s="241"/>
      <c r="F11661" s="265"/>
      <c r="G11661" s="265"/>
    </row>
    <row r="11662" spans="1:7" s="226" customFormat="1">
      <c r="A11662" s="240"/>
      <c r="B11662" s="265"/>
      <c r="C11662" s="240"/>
      <c r="D11662" s="240"/>
      <c r="E11662" s="241"/>
      <c r="F11662" s="265"/>
      <c r="G11662" s="265"/>
    </row>
    <row r="11663" spans="1:7" s="226" customFormat="1">
      <c r="A11663" s="240"/>
      <c r="B11663" s="265"/>
      <c r="C11663" s="240"/>
      <c r="D11663" s="240"/>
      <c r="E11663" s="241"/>
      <c r="F11663" s="265"/>
      <c r="G11663" s="265"/>
    </row>
    <row r="11664" spans="1:7" s="226" customFormat="1">
      <c r="A11664" s="240"/>
      <c r="B11664" s="265"/>
      <c r="C11664" s="240"/>
      <c r="D11664" s="240"/>
      <c r="E11664" s="241"/>
      <c r="F11664" s="265"/>
      <c r="G11664" s="265"/>
    </row>
    <row r="11665" spans="1:7" s="226" customFormat="1">
      <c r="A11665" s="240"/>
      <c r="B11665" s="265"/>
      <c r="C11665" s="240"/>
      <c r="D11665" s="240"/>
      <c r="E11665" s="241"/>
      <c r="F11665" s="265"/>
      <c r="G11665" s="265"/>
    </row>
    <row r="11666" spans="1:7" s="226" customFormat="1">
      <c r="A11666" s="240"/>
      <c r="B11666" s="265"/>
      <c r="C11666" s="240"/>
      <c r="D11666" s="240"/>
      <c r="E11666" s="241"/>
      <c r="F11666" s="265"/>
      <c r="G11666" s="265"/>
    </row>
    <row r="11667" spans="1:7" s="226" customFormat="1">
      <c r="A11667" s="240"/>
      <c r="B11667" s="265"/>
      <c r="C11667" s="240"/>
      <c r="D11667" s="240"/>
      <c r="E11667" s="241"/>
      <c r="F11667" s="265"/>
      <c r="G11667" s="265"/>
    </row>
    <row r="11668" spans="1:7" s="226" customFormat="1">
      <c r="A11668" s="240"/>
      <c r="B11668" s="265"/>
      <c r="C11668" s="240"/>
      <c r="D11668" s="240"/>
      <c r="E11668" s="241"/>
      <c r="F11668" s="265"/>
      <c r="G11668" s="265"/>
    </row>
    <row r="11669" spans="1:7" s="226" customFormat="1">
      <c r="A11669" s="240"/>
      <c r="B11669" s="265"/>
      <c r="C11669" s="240"/>
      <c r="D11669" s="240"/>
      <c r="E11669" s="241"/>
      <c r="F11669" s="265"/>
      <c r="G11669" s="265"/>
    </row>
    <row r="11670" spans="1:7" s="226" customFormat="1">
      <c r="A11670" s="240"/>
      <c r="B11670" s="265"/>
      <c r="C11670" s="240"/>
      <c r="D11670" s="240"/>
      <c r="E11670" s="241"/>
      <c r="F11670" s="265"/>
      <c r="G11670" s="265"/>
    </row>
    <row r="11671" spans="1:7" s="226" customFormat="1">
      <c r="A11671" s="240"/>
      <c r="B11671" s="265"/>
      <c r="C11671" s="240"/>
      <c r="D11671" s="240"/>
      <c r="E11671" s="241"/>
      <c r="F11671" s="265"/>
      <c r="G11671" s="265"/>
    </row>
    <row r="11672" spans="1:7" s="226" customFormat="1">
      <c r="A11672" s="240"/>
      <c r="B11672" s="265"/>
      <c r="C11672" s="240"/>
      <c r="D11672" s="240"/>
      <c r="E11672" s="241"/>
      <c r="F11672" s="265"/>
      <c r="G11672" s="265"/>
    </row>
    <row r="11673" spans="1:7" s="226" customFormat="1">
      <c r="A11673" s="240"/>
      <c r="B11673" s="265"/>
      <c r="C11673" s="240"/>
      <c r="D11673" s="240"/>
      <c r="E11673" s="241"/>
      <c r="F11673" s="265"/>
      <c r="G11673" s="265"/>
    </row>
    <row r="11674" spans="1:7" s="226" customFormat="1">
      <c r="A11674" s="240"/>
      <c r="B11674" s="265"/>
      <c r="C11674" s="240"/>
      <c r="D11674" s="240"/>
      <c r="E11674" s="241"/>
      <c r="F11674" s="265"/>
      <c r="G11674" s="265"/>
    </row>
    <row r="11675" spans="1:7" s="226" customFormat="1">
      <c r="A11675" s="240"/>
      <c r="B11675" s="265"/>
      <c r="C11675" s="240"/>
      <c r="D11675" s="240"/>
      <c r="E11675" s="241"/>
      <c r="F11675" s="265"/>
      <c r="G11675" s="265"/>
    </row>
    <row r="11676" spans="1:7" s="226" customFormat="1">
      <c r="A11676" s="240"/>
      <c r="B11676" s="265"/>
      <c r="C11676" s="240"/>
      <c r="D11676" s="240"/>
      <c r="E11676" s="241"/>
      <c r="F11676" s="265"/>
      <c r="G11676" s="265"/>
    </row>
    <row r="11677" spans="1:7" s="226" customFormat="1">
      <c r="A11677" s="240"/>
      <c r="B11677" s="265"/>
      <c r="C11677" s="240"/>
      <c r="D11677" s="240"/>
      <c r="E11677" s="241"/>
      <c r="F11677" s="265"/>
      <c r="G11677" s="265"/>
    </row>
    <row r="11678" spans="1:7" s="226" customFormat="1">
      <c r="A11678" s="240"/>
      <c r="B11678" s="265"/>
      <c r="C11678" s="240"/>
      <c r="D11678" s="240"/>
      <c r="E11678" s="241"/>
      <c r="F11678" s="265"/>
      <c r="G11678" s="265"/>
    </row>
    <row r="11679" spans="1:7" s="226" customFormat="1">
      <c r="A11679" s="240"/>
      <c r="B11679" s="265"/>
      <c r="C11679" s="240"/>
      <c r="D11679" s="240"/>
      <c r="E11679" s="241"/>
      <c r="F11679" s="265"/>
      <c r="G11679" s="265"/>
    </row>
    <row r="11680" spans="1:7" s="226" customFormat="1">
      <c r="A11680" s="240"/>
      <c r="B11680" s="265"/>
      <c r="C11680" s="240"/>
      <c r="D11680" s="240"/>
      <c r="E11680" s="241"/>
      <c r="F11680" s="265"/>
      <c r="G11680" s="265"/>
    </row>
    <row r="11681" spans="1:7" s="226" customFormat="1">
      <c r="A11681" s="240"/>
      <c r="B11681" s="265"/>
      <c r="C11681" s="240"/>
      <c r="D11681" s="240"/>
      <c r="E11681" s="241"/>
      <c r="F11681" s="265"/>
      <c r="G11681" s="265"/>
    </row>
    <row r="11682" spans="1:7" s="226" customFormat="1">
      <c r="A11682" s="240"/>
      <c r="B11682" s="265"/>
      <c r="C11682" s="240"/>
      <c r="D11682" s="240"/>
      <c r="E11682" s="241"/>
      <c r="F11682" s="265"/>
      <c r="G11682" s="265"/>
    </row>
    <row r="11683" spans="1:7" s="226" customFormat="1">
      <c r="A11683" s="240"/>
      <c r="B11683" s="265"/>
      <c r="C11683" s="240"/>
      <c r="D11683" s="240"/>
      <c r="E11683" s="241"/>
      <c r="F11683" s="265"/>
      <c r="G11683" s="265"/>
    </row>
    <row r="11684" spans="1:7" s="226" customFormat="1">
      <c r="A11684" s="240"/>
      <c r="B11684" s="265"/>
      <c r="C11684" s="240"/>
      <c r="D11684" s="240"/>
      <c r="E11684" s="241"/>
      <c r="F11684" s="265"/>
      <c r="G11684" s="265"/>
    </row>
    <row r="11685" spans="1:7" s="226" customFormat="1">
      <c r="A11685" s="240"/>
      <c r="B11685" s="265"/>
      <c r="C11685" s="240"/>
      <c r="D11685" s="240"/>
      <c r="E11685" s="241"/>
      <c r="F11685" s="265"/>
      <c r="G11685" s="265"/>
    </row>
    <row r="11686" spans="1:7" s="226" customFormat="1">
      <c r="A11686" s="240"/>
      <c r="B11686" s="265"/>
      <c r="C11686" s="240"/>
      <c r="D11686" s="240"/>
      <c r="E11686" s="241"/>
      <c r="F11686" s="265"/>
      <c r="G11686" s="265"/>
    </row>
    <row r="11687" spans="1:7" s="226" customFormat="1">
      <c r="A11687" s="240"/>
      <c r="B11687" s="265"/>
      <c r="C11687" s="240"/>
      <c r="D11687" s="240"/>
      <c r="E11687" s="241"/>
      <c r="F11687" s="265"/>
      <c r="G11687" s="265"/>
    </row>
    <row r="11688" spans="1:7" s="226" customFormat="1">
      <c r="A11688" s="240"/>
      <c r="B11688" s="265"/>
      <c r="C11688" s="240"/>
      <c r="D11688" s="240"/>
      <c r="E11688" s="241"/>
      <c r="F11688" s="265"/>
      <c r="G11688" s="265"/>
    </row>
    <row r="11689" spans="1:7" s="226" customFormat="1">
      <c r="A11689" s="240"/>
      <c r="B11689" s="265"/>
      <c r="C11689" s="240"/>
      <c r="D11689" s="240"/>
      <c r="E11689" s="241"/>
      <c r="F11689" s="265"/>
      <c r="G11689" s="265"/>
    </row>
    <row r="11690" spans="1:7" s="226" customFormat="1">
      <c r="A11690" s="240"/>
      <c r="B11690" s="265"/>
      <c r="C11690" s="240"/>
      <c r="D11690" s="240"/>
      <c r="E11690" s="241"/>
      <c r="F11690" s="265"/>
      <c r="G11690" s="265"/>
    </row>
    <row r="11691" spans="1:7" s="226" customFormat="1">
      <c r="A11691" s="240"/>
      <c r="B11691" s="265"/>
      <c r="C11691" s="240"/>
      <c r="D11691" s="240"/>
      <c r="E11691" s="241"/>
      <c r="F11691" s="265"/>
      <c r="G11691" s="265"/>
    </row>
    <row r="11692" spans="1:7" s="226" customFormat="1">
      <c r="A11692" s="240"/>
      <c r="B11692" s="265"/>
      <c r="C11692" s="240"/>
      <c r="D11692" s="240"/>
      <c r="E11692" s="241"/>
      <c r="F11692" s="265"/>
      <c r="G11692" s="265"/>
    </row>
    <row r="11693" spans="1:7" s="226" customFormat="1">
      <c r="A11693" s="240"/>
      <c r="B11693" s="265"/>
      <c r="C11693" s="240"/>
      <c r="D11693" s="240"/>
      <c r="E11693" s="241"/>
      <c r="F11693" s="265"/>
      <c r="G11693" s="265"/>
    </row>
    <row r="11694" spans="1:7" s="226" customFormat="1">
      <c r="A11694" s="240"/>
      <c r="B11694" s="265"/>
      <c r="C11694" s="240"/>
      <c r="D11694" s="240"/>
      <c r="E11694" s="241"/>
      <c r="F11694" s="265"/>
      <c r="G11694" s="265"/>
    </row>
    <row r="11695" spans="1:7" s="226" customFormat="1">
      <c r="A11695" s="240"/>
      <c r="B11695" s="265"/>
      <c r="C11695" s="240"/>
      <c r="D11695" s="240"/>
      <c r="E11695" s="241"/>
      <c r="F11695" s="265"/>
      <c r="G11695" s="265"/>
    </row>
    <row r="11696" spans="1:7" s="226" customFormat="1">
      <c r="A11696" s="240"/>
      <c r="B11696" s="265"/>
      <c r="C11696" s="240"/>
      <c r="D11696" s="240"/>
      <c r="E11696" s="241"/>
      <c r="F11696" s="265"/>
      <c r="G11696" s="265"/>
    </row>
    <row r="11697" spans="1:7" s="226" customFormat="1">
      <c r="A11697" s="240"/>
      <c r="B11697" s="265"/>
      <c r="C11697" s="240"/>
      <c r="D11697" s="240"/>
      <c r="E11697" s="241"/>
      <c r="F11697" s="265"/>
      <c r="G11697" s="265"/>
    </row>
    <row r="11698" spans="1:7" s="226" customFormat="1">
      <c r="A11698" s="240"/>
      <c r="B11698" s="265"/>
      <c r="C11698" s="240"/>
      <c r="D11698" s="240"/>
      <c r="E11698" s="241"/>
      <c r="F11698" s="265"/>
      <c r="G11698" s="265"/>
    </row>
    <row r="11699" spans="1:7" s="226" customFormat="1">
      <c r="A11699" s="240"/>
      <c r="B11699" s="265"/>
      <c r="C11699" s="240"/>
      <c r="D11699" s="240"/>
      <c r="E11699" s="241"/>
      <c r="F11699" s="265"/>
      <c r="G11699" s="265"/>
    </row>
    <row r="11700" spans="1:7" s="226" customFormat="1">
      <c r="A11700" s="240"/>
      <c r="B11700" s="265"/>
      <c r="C11700" s="240"/>
      <c r="D11700" s="240"/>
      <c r="E11700" s="241"/>
      <c r="F11700" s="265"/>
      <c r="G11700" s="265"/>
    </row>
    <row r="11701" spans="1:7" s="226" customFormat="1">
      <c r="A11701" s="240"/>
      <c r="B11701" s="265"/>
      <c r="C11701" s="240"/>
      <c r="D11701" s="240"/>
      <c r="E11701" s="241"/>
      <c r="F11701" s="265"/>
      <c r="G11701" s="265"/>
    </row>
    <row r="11702" spans="1:7" s="226" customFormat="1">
      <c r="A11702" s="240"/>
      <c r="B11702" s="265"/>
      <c r="C11702" s="240"/>
      <c r="D11702" s="240"/>
      <c r="E11702" s="241"/>
      <c r="F11702" s="265"/>
      <c r="G11702" s="265"/>
    </row>
    <row r="11703" spans="1:7" s="226" customFormat="1">
      <c r="A11703" s="240"/>
      <c r="B11703" s="265"/>
      <c r="C11703" s="240"/>
      <c r="D11703" s="240"/>
      <c r="E11703" s="241"/>
      <c r="F11703" s="265"/>
      <c r="G11703" s="265"/>
    </row>
    <row r="11704" spans="1:7" s="226" customFormat="1">
      <c r="A11704" s="240"/>
      <c r="B11704" s="265"/>
      <c r="C11704" s="240"/>
      <c r="D11704" s="240"/>
      <c r="E11704" s="241"/>
      <c r="F11704" s="265"/>
      <c r="G11704" s="265"/>
    </row>
    <row r="11705" spans="1:7" s="226" customFormat="1">
      <c r="A11705" s="240"/>
      <c r="B11705" s="265"/>
      <c r="C11705" s="240"/>
      <c r="D11705" s="240"/>
      <c r="E11705" s="241"/>
      <c r="F11705" s="265"/>
      <c r="G11705" s="265"/>
    </row>
    <row r="11706" spans="1:7" s="226" customFormat="1">
      <c r="A11706" s="240"/>
      <c r="B11706" s="265"/>
      <c r="C11706" s="240"/>
      <c r="D11706" s="240"/>
      <c r="E11706" s="241"/>
      <c r="F11706" s="265"/>
      <c r="G11706" s="265"/>
    </row>
    <row r="11707" spans="1:7" s="226" customFormat="1">
      <c r="A11707" s="240"/>
      <c r="B11707" s="265"/>
      <c r="C11707" s="240"/>
      <c r="D11707" s="240"/>
      <c r="E11707" s="241"/>
      <c r="F11707" s="265"/>
      <c r="G11707" s="265"/>
    </row>
    <row r="11708" spans="1:7" s="226" customFormat="1">
      <c r="A11708" s="240"/>
      <c r="B11708" s="265"/>
      <c r="C11708" s="240"/>
      <c r="D11708" s="240"/>
      <c r="E11708" s="241"/>
      <c r="F11708" s="265"/>
      <c r="G11708" s="265"/>
    </row>
    <row r="11709" spans="1:7" s="226" customFormat="1">
      <c r="A11709" s="240"/>
      <c r="B11709" s="265"/>
      <c r="C11709" s="240"/>
      <c r="D11709" s="240"/>
      <c r="E11709" s="241"/>
      <c r="F11709" s="265"/>
      <c r="G11709" s="265"/>
    </row>
    <row r="11710" spans="1:7" s="226" customFormat="1">
      <c r="A11710" s="240"/>
      <c r="B11710" s="265"/>
      <c r="C11710" s="240"/>
      <c r="D11710" s="240"/>
      <c r="E11710" s="241"/>
      <c r="F11710" s="265"/>
      <c r="G11710" s="265"/>
    </row>
    <row r="11711" spans="1:7" s="226" customFormat="1">
      <c r="A11711" s="240"/>
      <c r="B11711" s="265"/>
      <c r="C11711" s="240"/>
      <c r="D11711" s="240"/>
      <c r="E11711" s="241"/>
      <c r="F11711" s="265"/>
      <c r="G11711" s="265"/>
    </row>
    <row r="11712" spans="1:7" s="226" customFormat="1">
      <c r="A11712" s="240"/>
      <c r="B11712" s="265"/>
      <c r="C11712" s="240"/>
      <c r="D11712" s="240"/>
      <c r="E11712" s="241"/>
      <c r="F11712" s="265"/>
      <c r="G11712" s="265"/>
    </row>
    <row r="11713" spans="1:7" s="226" customFormat="1">
      <c r="A11713" s="240"/>
      <c r="B11713" s="265"/>
      <c r="C11713" s="240"/>
      <c r="D11713" s="240"/>
      <c r="E11713" s="241"/>
      <c r="F11713" s="265"/>
      <c r="G11713" s="265"/>
    </row>
    <row r="11714" spans="1:7" s="226" customFormat="1">
      <c r="A11714" s="240"/>
      <c r="B11714" s="265"/>
      <c r="C11714" s="240"/>
      <c r="D11714" s="240"/>
      <c r="E11714" s="241"/>
      <c r="F11714" s="265"/>
      <c r="G11714" s="265"/>
    </row>
    <row r="11715" spans="1:7" s="226" customFormat="1">
      <c r="A11715" s="240"/>
      <c r="B11715" s="265"/>
      <c r="C11715" s="240"/>
      <c r="D11715" s="240"/>
      <c r="E11715" s="241"/>
      <c r="F11715" s="265"/>
      <c r="G11715" s="265"/>
    </row>
    <row r="11716" spans="1:7" s="226" customFormat="1">
      <c r="A11716" s="240"/>
      <c r="B11716" s="265"/>
      <c r="C11716" s="240"/>
      <c r="D11716" s="240"/>
      <c r="E11716" s="241"/>
      <c r="F11716" s="265"/>
      <c r="G11716" s="265"/>
    </row>
    <row r="11717" spans="1:7" s="226" customFormat="1">
      <c r="A11717" s="240"/>
      <c r="B11717" s="265"/>
      <c r="C11717" s="240"/>
      <c r="D11717" s="240"/>
      <c r="E11717" s="241"/>
      <c r="F11717" s="265"/>
      <c r="G11717" s="265"/>
    </row>
    <row r="11718" spans="1:7" s="226" customFormat="1">
      <c r="A11718" s="240"/>
      <c r="B11718" s="265"/>
      <c r="C11718" s="240"/>
      <c r="D11718" s="240"/>
      <c r="E11718" s="241"/>
      <c r="F11718" s="265"/>
      <c r="G11718" s="265"/>
    </row>
    <row r="11719" spans="1:7" s="226" customFormat="1">
      <c r="A11719" s="240"/>
      <c r="B11719" s="265"/>
      <c r="C11719" s="240"/>
      <c r="D11719" s="240"/>
      <c r="E11719" s="241"/>
      <c r="F11719" s="265"/>
      <c r="G11719" s="265"/>
    </row>
    <row r="11720" spans="1:7" s="226" customFormat="1">
      <c r="A11720" s="240"/>
      <c r="B11720" s="265"/>
      <c r="C11720" s="240"/>
      <c r="D11720" s="240"/>
      <c r="E11720" s="241"/>
      <c r="F11720" s="265"/>
      <c r="G11720" s="265"/>
    </row>
    <row r="11721" spans="1:7" s="226" customFormat="1">
      <c r="A11721" s="240"/>
      <c r="B11721" s="265"/>
      <c r="C11721" s="240"/>
      <c r="D11721" s="240"/>
      <c r="E11721" s="241"/>
      <c r="F11721" s="265"/>
      <c r="G11721" s="265"/>
    </row>
    <row r="11722" spans="1:7" s="226" customFormat="1">
      <c r="A11722" s="240"/>
      <c r="B11722" s="265"/>
      <c r="C11722" s="240"/>
      <c r="D11722" s="240"/>
      <c r="E11722" s="241"/>
      <c r="F11722" s="265"/>
      <c r="G11722" s="265"/>
    </row>
    <row r="11723" spans="1:7" s="226" customFormat="1">
      <c r="A11723" s="240"/>
      <c r="B11723" s="265"/>
      <c r="C11723" s="240"/>
      <c r="D11723" s="240"/>
      <c r="E11723" s="241"/>
      <c r="F11723" s="265"/>
      <c r="G11723" s="265"/>
    </row>
    <row r="11724" spans="1:7" s="226" customFormat="1">
      <c r="A11724" s="240"/>
      <c r="B11724" s="265"/>
      <c r="C11724" s="240"/>
      <c r="D11724" s="240"/>
      <c r="E11724" s="241"/>
      <c r="F11724" s="265"/>
      <c r="G11724" s="265"/>
    </row>
    <row r="11725" spans="1:7" s="226" customFormat="1">
      <c r="A11725" s="240"/>
      <c r="B11725" s="265"/>
      <c r="C11725" s="240"/>
      <c r="D11725" s="240"/>
      <c r="E11725" s="241"/>
      <c r="F11725" s="265"/>
      <c r="G11725" s="265"/>
    </row>
    <row r="11726" spans="1:7" s="226" customFormat="1">
      <c r="A11726" s="240"/>
      <c r="B11726" s="265"/>
      <c r="C11726" s="240"/>
      <c r="D11726" s="240"/>
      <c r="E11726" s="241"/>
      <c r="F11726" s="265"/>
      <c r="G11726" s="265"/>
    </row>
    <row r="11727" spans="1:7" s="226" customFormat="1">
      <c r="A11727" s="240"/>
      <c r="B11727" s="265"/>
      <c r="C11727" s="240"/>
      <c r="D11727" s="240"/>
      <c r="E11727" s="241"/>
      <c r="F11727" s="265"/>
      <c r="G11727" s="265"/>
    </row>
    <row r="11728" spans="1:7" s="226" customFormat="1">
      <c r="A11728" s="240"/>
      <c r="B11728" s="265"/>
      <c r="C11728" s="240"/>
      <c r="D11728" s="240"/>
      <c r="E11728" s="241"/>
      <c r="F11728" s="265"/>
      <c r="G11728" s="265"/>
    </row>
    <row r="11729" spans="1:7" s="226" customFormat="1">
      <c r="A11729" s="240"/>
      <c r="B11729" s="265"/>
      <c r="C11729" s="240"/>
      <c r="D11729" s="240"/>
      <c r="E11729" s="241"/>
      <c r="F11729" s="265"/>
      <c r="G11729" s="265"/>
    </row>
    <row r="11730" spans="1:7" s="226" customFormat="1">
      <c r="A11730" s="240"/>
      <c r="B11730" s="265"/>
      <c r="C11730" s="240"/>
      <c r="D11730" s="240"/>
      <c r="E11730" s="241"/>
      <c r="F11730" s="265"/>
      <c r="G11730" s="265"/>
    </row>
    <row r="11731" spans="1:7" s="226" customFormat="1">
      <c r="A11731" s="240"/>
      <c r="B11731" s="265"/>
      <c r="C11731" s="240"/>
      <c r="D11731" s="240"/>
      <c r="E11731" s="241"/>
      <c r="F11731" s="265"/>
      <c r="G11731" s="265"/>
    </row>
    <row r="11732" spans="1:7" s="226" customFormat="1">
      <c r="A11732" s="240"/>
      <c r="B11732" s="265"/>
      <c r="C11732" s="240"/>
      <c r="D11732" s="240"/>
      <c r="E11732" s="241"/>
      <c r="F11732" s="265"/>
      <c r="G11732" s="265"/>
    </row>
    <row r="11733" spans="1:7" s="226" customFormat="1">
      <c r="A11733" s="240"/>
      <c r="B11733" s="265"/>
      <c r="C11733" s="240"/>
      <c r="D11733" s="240"/>
      <c r="E11733" s="241"/>
      <c r="F11733" s="265"/>
      <c r="G11733" s="265"/>
    </row>
    <row r="11734" spans="1:7" s="226" customFormat="1">
      <c r="A11734" s="240"/>
      <c r="B11734" s="265"/>
      <c r="C11734" s="240"/>
      <c r="D11734" s="240"/>
      <c r="E11734" s="241"/>
      <c r="F11734" s="265"/>
      <c r="G11734" s="265"/>
    </row>
    <row r="11735" spans="1:7" s="226" customFormat="1">
      <c r="A11735" s="240"/>
      <c r="B11735" s="265"/>
      <c r="C11735" s="240"/>
      <c r="D11735" s="240"/>
      <c r="E11735" s="241"/>
      <c r="F11735" s="265"/>
      <c r="G11735" s="265"/>
    </row>
    <row r="11736" spans="1:7" s="226" customFormat="1">
      <c r="A11736" s="240"/>
      <c r="B11736" s="265"/>
      <c r="C11736" s="240"/>
      <c r="D11736" s="240"/>
      <c r="E11736" s="241"/>
      <c r="F11736" s="265"/>
      <c r="G11736" s="265"/>
    </row>
    <row r="11737" spans="1:7" s="226" customFormat="1">
      <c r="A11737" s="240"/>
      <c r="B11737" s="265"/>
      <c r="C11737" s="240"/>
      <c r="D11737" s="240"/>
      <c r="E11737" s="241"/>
      <c r="F11737" s="265"/>
      <c r="G11737" s="265"/>
    </row>
    <row r="11738" spans="1:7" s="226" customFormat="1">
      <c r="A11738" s="240"/>
      <c r="B11738" s="265"/>
      <c r="C11738" s="240"/>
      <c r="D11738" s="240"/>
      <c r="E11738" s="241"/>
      <c r="F11738" s="265"/>
      <c r="G11738" s="265"/>
    </row>
    <row r="11739" spans="1:7" s="226" customFormat="1">
      <c r="A11739" s="240"/>
      <c r="B11739" s="265"/>
      <c r="C11739" s="240"/>
      <c r="D11739" s="240"/>
      <c r="E11739" s="241"/>
      <c r="F11739" s="265"/>
      <c r="G11739" s="265"/>
    </row>
    <row r="11740" spans="1:7" s="226" customFormat="1">
      <c r="A11740" s="240"/>
      <c r="B11740" s="265"/>
      <c r="C11740" s="240"/>
      <c r="D11740" s="240"/>
      <c r="E11740" s="241"/>
      <c r="F11740" s="265"/>
      <c r="G11740" s="265"/>
    </row>
    <row r="11741" spans="1:7" s="226" customFormat="1">
      <c r="A11741" s="240"/>
      <c r="B11741" s="265"/>
      <c r="C11741" s="240"/>
      <c r="D11741" s="240"/>
      <c r="E11741" s="241"/>
      <c r="F11741" s="265"/>
      <c r="G11741" s="265"/>
    </row>
    <row r="11742" spans="1:7" s="226" customFormat="1">
      <c r="A11742" s="240"/>
      <c r="B11742" s="265"/>
      <c r="C11742" s="240"/>
      <c r="D11742" s="240"/>
      <c r="E11742" s="241"/>
      <c r="F11742" s="265"/>
      <c r="G11742" s="265"/>
    </row>
    <row r="11743" spans="1:7" s="226" customFormat="1">
      <c r="A11743" s="240"/>
      <c r="B11743" s="265"/>
      <c r="C11743" s="240"/>
      <c r="D11743" s="240"/>
      <c r="E11743" s="241"/>
      <c r="F11743" s="265"/>
      <c r="G11743" s="265"/>
    </row>
    <row r="11744" spans="1:7" s="226" customFormat="1">
      <c r="A11744" s="240"/>
      <c r="B11744" s="265"/>
      <c r="C11744" s="240"/>
      <c r="D11744" s="240"/>
      <c r="E11744" s="241"/>
      <c r="F11744" s="265"/>
      <c r="G11744" s="265"/>
    </row>
    <row r="11745" spans="1:7" s="226" customFormat="1">
      <c r="A11745" s="240"/>
      <c r="B11745" s="265"/>
      <c r="C11745" s="240"/>
      <c r="D11745" s="240"/>
      <c r="E11745" s="241"/>
      <c r="F11745" s="265"/>
      <c r="G11745" s="265"/>
    </row>
    <row r="11746" spans="1:7" s="226" customFormat="1">
      <c r="A11746" s="240"/>
      <c r="B11746" s="265"/>
      <c r="C11746" s="240"/>
      <c r="D11746" s="240"/>
      <c r="E11746" s="241"/>
      <c r="F11746" s="265"/>
      <c r="G11746" s="265"/>
    </row>
    <row r="11747" spans="1:7" s="226" customFormat="1">
      <c r="A11747" s="240"/>
      <c r="B11747" s="265"/>
      <c r="C11747" s="240"/>
      <c r="D11747" s="240"/>
      <c r="E11747" s="241"/>
      <c r="F11747" s="265"/>
      <c r="G11747" s="265"/>
    </row>
    <row r="11748" spans="1:7" s="226" customFormat="1">
      <c r="A11748" s="240"/>
      <c r="B11748" s="265"/>
      <c r="C11748" s="240"/>
      <c r="D11748" s="240"/>
      <c r="E11748" s="241"/>
      <c r="F11748" s="265"/>
      <c r="G11748" s="265"/>
    </row>
    <row r="11749" spans="1:7" s="226" customFormat="1">
      <c r="A11749" s="240"/>
      <c r="B11749" s="265"/>
      <c r="C11749" s="240"/>
      <c r="D11749" s="240"/>
      <c r="E11749" s="241"/>
      <c r="F11749" s="265"/>
      <c r="G11749" s="265"/>
    </row>
    <row r="11750" spans="1:7" s="226" customFormat="1">
      <c r="A11750" s="240"/>
      <c r="B11750" s="265"/>
      <c r="C11750" s="240"/>
      <c r="D11750" s="240"/>
      <c r="E11750" s="241"/>
      <c r="F11750" s="265"/>
      <c r="G11750" s="265"/>
    </row>
    <row r="11751" spans="1:7" s="226" customFormat="1">
      <c r="A11751" s="240"/>
      <c r="B11751" s="265"/>
      <c r="C11751" s="240"/>
      <c r="D11751" s="240"/>
      <c r="E11751" s="241"/>
      <c r="F11751" s="265"/>
      <c r="G11751" s="265"/>
    </row>
    <row r="11752" spans="1:7" s="226" customFormat="1">
      <c r="A11752" s="240"/>
      <c r="B11752" s="265"/>
      <c r="C11752" s="240"/>
      <c r="D11752" s="240"/>
      <c r="E11752" s="241"/>
      <c r="F11752" s="265"/>
      <c r="G11752" s="265"/>
    </row>
    <row r="11753" spans="1:7" s="226" customFormat="1">
      <c r="A11753" s="240"/>
      <c r="B11753" s="265"/>
      <c r="C11753" s="240"/>
      <c r="D11753" s="240"/>
      <c r="E11753" s="241"/>
      <c r="F11753" s="265"/>
      <c r="G11753" s="265"/>
    </row>
    <row r="11754" spans="1:7" s="226" customFormat="1">
      <c r="A11754" s="240"/>
      <c r="B11754" s="265"/>
      <c r="C11754" s="240"/>
      <c r="D11754" s="240"/>
      <c r="E11754" s="241"/>
      <c r="F11754" s="265"/>
      <c r="G11754" s="265"/>
    </row>
    <row r="11755" spans="1:7" s="226" customFormat="1">
      <c r="A11755" s="240"/>
      <c r="B11755" s="265"/>
      <c r="C11755" s="240"/>
      <c r="D11755" s="240"/>
      <c r="E11755" s="241"/>
      <c r="F11755" s="265"/>
      <c r="G11755" s="265"/>
    </row>
    <row r="11756" spans="1:7" s="226" customFormat="1">
      <c r="A11756" s="240"/>
      <c r="B11756" s="265"/>
      <c r="C11756" s="240"/>
      <c r="D11756" s="240"/>
      <c r="E11756" s="241"/>
      <c r="F11756" s="265"/>
      <c r="G11756" s="265"/>
    </row>
    <row r="11757" spans="1:7" s="226" customFormat="1">
      <c r="A11757" s="240"/>
      <c r="B11757" s="265"/>
      <c r="C11757" s="240"/>
      <c r="D11757" s="240"/>
      <c r="E11757" s="241"/>
      <c r="F11757" s="265"/>
      <c r="G11757" s="265"/>
    </row>
    <row r="11758" spans="1:7" s="226" customFormat="1">
      <c r="A11758" s="240"/>
      <c r="B11758" s="265"/>
      <c r="C11758" s="240"/>
      <c r="D11758" s="240"/>
      <c r="E11758" s="241"/>
      <c r="F11758" s="265"/>
      <c r="G11758" s="265"/>
    </row>
    <row r="11759" spans="1:7" s="226" customFormat="1">
      <c r="A11759" s="240"/>
      <c r="B11759" s="265"/>
      <c r="C11759" s="240"/>
      <c r="D11759" s="240"/>
      <c r="E11759" s="241"/>
      <c r="F11759" s="265"/>
      <c r="G11759" s="265"/>
    </row>
    <row r="11760" spans="1:7" s="226" customFormat="1">
      <c r="A11760" s="240"/>
      <c r="B11760" s="265"/>
      <c r="C11760" s="240"/>
      <c r="D11760" s="240"/>
      <c r="E11760" s="241"/>
      <c r="F11760" s="265"/>
      <c r="G11760" s="265"/>
    </row>
    <row r="11761" spans="1:7" s="226" customFormat="1">
      <c r="A11761" s="240"/>
      <c r="B11761" s="265"/>
      <c r="C11761" s="240"/>
      <c r="D11761" s="240"/>
      <c r="E11761" s="241"/>
      <c r="F11761" s="265"/>
      <c r="G11761" s="265"/>
    </row>
    <row r="11762" spans="1:7" s="226" customFormat="1">
      <c r="A11762" s="240"/>
      <c r="B11762" s="265"/>
      <c r="C11762" s="240"/>
      <c r="D11762" s="240"/>
      <c r="E11762" s="241"/>
      <c r="F11762" s="265"/>
      <c r="G11762" s="265"/>
    </row>
    <row r="11763" spans="1:7" s="226" customFormat="1">
      <c r="A11763" s="240"/>
      <c r="B11763" s="265"/>
      <c r="C11763" s="240"/>
      <c r="D11763" s="240"/>
      <c r="E11763" s="241"/>
      <c r="F11763" s="265"/>
      <c r="G11763" s="265"/>
    </row>
    <row r="11764" spans="1:7" s="226" customFormat="1">
      <c r="A11764" s="240"/>
      <c r="B11764" s="265"/>
      <c r="C11764" s="240"/>
      <c r="D11764" s="240"/>
      <c r="E11764" s="241"/>
      <c r="F11764" s="265"/>
      <c r="G11764" s="265"/>
    </row>
    <row r="11765" spans="1:7" s="226" customFormat="1">
      <c r="A11765" s="240"/>
      <c r="B11765" s="265"/>
      <c r="C11765" s="240"/>
      <c r="D11765" s="240"/>
      <c r="E11765" s="241"/>
      <c r="F11765" s="265"/>
      <c r="G11765" s="265"/>
    </row>
    <row r="11766" spans="1:7" s="226" customFormat="1">
      <c r="A11766" s="240"/>
      <c r="B11766" s="265"/>
      <c r="C11766" s="240"/>
      <c r="D11766" s="240"/>
      <c r="E11766" s="241"/>
      <c r="F11766" s="265"/>
      <c r="G11766" s="265"/>
    </row>
    <row r="11767" spans="1:7" s="226" customFormat="1">
      <c r="A11767" s="240"/>
      <c r="B11767" s="265"/>
      <c r="C11767" s="240"/>
      <c r="D11767" s="240"/>
      <c r="E11767" s="241"/>
      <c r="F11767" s="265"/>
      <c r="G11767" s="265"/>
    </row>
    <row r="11768" spans="1:7" s="226" customFormat="1">
      <c r="A11768" s="240"/>
      <c r="B11768" s="265"/>
      <c r="C11768" s="240"/>
      <c r="D11768" s="240"/>
      <c r="E11768" s="241"/>
      <c r="F11768" s="265"/>
      <c r="G11768" s="265"/>
    </row>
    <row r="11769" spans="1:7" s="226" customFormat="1">
      <c r="A11769" s="240"/>
      <c r="B11769" s="265"/>
      <c r="C11769" s="240"/>
      <c r="D11769" s="240"/>
      <c r="E11769" s="241"/>
      <c r="F11769" s="265"/>
      <c r="G11769" s="265"/>
    </row>
    <row r="11770" spans="1:7" s="226" customFormat="1">
      <c r="A11770" s="240"/>
      <c r="B11770" s="265"/>
      <c r="C11770" s="240"/>
      <c r="D11770" s="240"/>
      <c r="E11770" s="241"/>
      <c r="F11770" s="265"/>
      <c r="G11770" s="265"/>
    </row>
    <row r="11771" spans="1:7" s="226" customFormat="1">
      <c r="A11771" s="240"/>
      <c r="B11771" s="265"/>
      <c r="C11771" s="240"/>
      <c r="D11771" s="240"/>
      <c r="E11771" s="241"/>
      <c r="F11771" s="265"/>
      <c r="G11771" s="265"/>
    </row>
    <row r="11772" spans="1:7" s="226" customFormat="1">
      <c r="A11772" s="240"/>
      <c r="B11772" s="265"/>
      <c r="C11772" s="240"/>
      <c r="D11772" s="240"/>
      <c r="E11772" s="241"/>
      <c r="F11772" s="265"/>
      <c r="G11772" s="265"/>
    </row>
    <row r="11773" spans="1:7" s="226" customFormat="1">
      <c r="A11773" s="240"/>
      <c r="B11773" s="265"/>
      <c r="C11773" s="240"/>
      <c r="D11773" s="240"/>
      <c r="E11773" s="241"/>
      <c r="F11773" s="265"/>
      <c r="G11773" s="265"/>
    </row>
    <row r="11774" spans="1:7" s="226" customFormat="1">
      <c r="A11774" s="240"/>
      <c r="B11774" s="265"/>
      <c r="C11774" s="240"/>
      <c r="D11774" s="240"/>
      <c r="E11774" s="241"/>
      <c r="F11774" s="265"/>
      <c r="G11774" s="265"/>
    </row>
    <row r="11775" spans="1:7" s="226" customFormat="1">
      <c r="A11775" s="240"/>
      <c r="B11775" s="265"/>
      <c r="C11775" s="240"/>
      <c r="D11775" s="240"/>
      <c r="E11775" s="241"/>
      <c r="F11775" s="265"/>
      <c r="G11775" s="265"/>
    </row>
    <row r="11776" spans="1:7" s="226" customFormat="1">
      <c r="A11776" s="240"/>
      <c r="B11776" s="265"/>
      <c r="C11776" s="240"/>
      <c r="D11776" s="240"/>
      <c r="E11776" s="241"/>
      <c r="F11776" s="265"/>
      <c r="G11776" s="265"/>
    </row>
    <row r="11777" spans="1:7" s="226" customFormat="1">
      <c r="A11777" s="240"/>
      <c r="B11777" s="265"/>
      <c r="C11777" s="240"/>
      <c r="D11777" s="240"/>
      <c r="E11777" s="241"/>
      <c r="F11777" s="265"/>
      <c r="G11777" s="265"/>
    </row>
    <row r="11778" spans="1:7" s="226" customFormat="1">
      <c r="A11778" s="240"/>
      <c r="B11778" s="265"/>
      <c r="C11778" s="240"/>
      <c r="D11778" s="240"/>
      <c r="E11778" s="241"/>
      <c r="F11778" s="265"/>
      <c r="G11778" s="265"/>
    </row>
    <row r="11779" spans="1:7" s="226" customFormat="1">
      <c r="A11779" s="240"/>
      <c r="B11779" s="265"/>
      <c r="C11779" s="240"/>
      <c r="D11779" s="240"/>
      <c r="E11779" s="241"/>
      <c r="F11779" s="265"/>
      <c r="G11779" s="265"/>
    </row>
    <row r="11780" spans="1:7" s="226" customFormat="1">
      <c r="A11780" s="240"/>
      <c r="B11780" s="265"/>
      <c r="C11780" s="240"/>
      <c r="D11780" s="240"/>
      <c r="E11780" s="241"/>
      <c r="F11780" s="265"/>
      <c r="G11780" s="265"/>
    </row>
    <row r="11781" spans="1:7" s="226" customFormat="1">
      <c r="A11781" s="240"/>
      <c r="B11781" s="265"/>
      <c r="C11781" s="240"/>
      <c r="D11781" s="240"/>
      <c r="E11781" s="241"/>
      <c r="F11781" s="265"/>
      <c r="G11781" s="265"/>
    </row>
    <row r="11782" spans="1:7" s="226" customFormat="1">
      <c r="A11782" s="240"/>
      <c r="B11782" s="265"/>
      <c r="C11782" s="240"/>
      <c r="D11782" s="240"/>
      <c r="E11782" s="241"/>
      <c r="F11782" s="265"/>
      <c r="G11782" s="265"/>
    </row>
    <row r="11783" spans="1:7" s="226" customFormat="1">
      <c r="A11783" s="240"/>
      <c r="B11783" s="265"/>
      <c r="C11783" s="240"/>
      <c r="D11783" s="240"/>
      <c r="E11783" s="241"/>
      <c r="F11783" s="265"/>
      <c r="G11783" s="265"/>
    </row>
    <row r="11784" spans="1:7" s="226" customFormat="1">
      <c r="A11784" s="240"/>
      <c r="B11784" s="265"/>
      <c r="C11784" s="240"/>
      <c r="D11784" s="240"/>
      <c r="E11784" s="241"/>
      <c r="F11784" s="265"/>
      <c r="G11784" s="265"/>
    </row>
    <row r="11785" spans="1:7" s="226" customFormat="1">
      <c r="A11785" s="240"/>
      <c r="B11785" s="265"/>
      <c r="C11785" s="240"/>
      <c r="D11785" s="240"/>
      <c r="E11785" s="241"/>
      <c r="F11785" s="265"/>
      <c r="G11785" s="265"/>
    </row>
    <row r="11786" spans="1:7" s="226" customFormat="1">
      <c r="A11786" s="240"/>
      <c r="B11786" s="265"/>
      <c r="C11786" s="240"/>
      <c r="D11786" s="240"/>
      <c r="E11786" s="241"/>
      <c r="F11786" s="265"/>
      <c r="G11786" s="265"/>
    </row>
    <row r="11787" spans="1:7" s="226" customFormat="1">
      <c r="A11787" s="240"/>
      <c r="B11787" s="265"/>
      <c r="C11787" s="240"/>
      <c r="D11787" s="240"/>
      <c r="E11787" s="241"/>
      <c r="F11787" s="265"/>
      <c r="G11787" s="265"/>
    </row>
    <row r="11788" spans="1:7" s="226" customFormat="1">
      <c r="A11788" s="240"/>
      <c r="B11788" s="265"/>
      <c r="C11788" s="240"/>
      <c r="D11788" s="240"/>
      <c r="E11788" s="241"/>
      <c r="F11788" s="265"/>
      <c r="G11788" s="265"/>
    </row>
    <row r="11789" spans="1:7" s="226" customFormat="1">
      <c r="A11789" s="240"/>
      <c r="B11789" s="265"/>
      <c r="C11789" s="240"/>
      <c r="D11789" s="240"/>
      <c r="E11789" s="241"/>
      <c r="F11789" s="265"/>
      <c r="G11789" s="265"/>
    </row>
    <row r="11790" spans="1:7" s="226" customFormat="1">
      <c r="A11790" s="240"/>
      <c r="B11790" s="265"/>
      <c r="C11790" s="240"/>
      <c r="D11790" s="240"/>
      <c r="E11790" s="241"/>
      <c r="F11790" s="265"/>
      <c r="G11790" s="265"/>
    </row>
    <row r="11791" spans="1:7" s="226" customFormat="1">
      <c r="A11791" s="240"/>
      <c r="B11791" s="265"/>
      <c r="C11791" s="240"/>
      <c r="D11791" s="240"/>
      <c r="E11791" s="241"/>
      <c r="F11791" s="265"/>
      <c r="G11791" s="265"/>
    </row>
    <row r="11792" spans="1:7" s="226" customFormat="1">
      <c r="A11792" s="240"/>
      <c r="B11792" s="265"/>
      <c r="C11792" s="240"/>
      <c r="D11792" s="240"/>
      <c r="E11792" s="241"/>
      <c r="F11792" s="265"/>
      <c r="G11792" s="265"/>
    </row>
    <row r="11793" spans="1:7" s="226" customFormat="1">
      <c r="A11793" s="240"/>
      <c r="B11793" s="265"/>
      <c r="C11793" s="240"/>
      <c r="D11793" s="240"/>
      <c r="E11793" s="241"/>
      <c r="F11793" s="265"/>
      <c r="G11793" s="265"/>
    </row>
    <row r="11794" spans="1:7" s="226" customFormat="1">
      <c r="A11794" s="240"/>
      <c r="B11794" s="265"/>
      <c r="C11794" s="240"/>
      <c r="D11794" s="240"/>
      <c r="E11794" s="241"/>
      <c r="F11794" s="265"/>
      <c r="G11794" s="265"/>
    </row>
    <row r="11795" spans="1:7" s="226" customFormat="1">
      <c r="A11795" s="240"/>
      <c r="B11795" s="265"/>
      <c r="C11795" s="240"/>
      <c r="D11795" s="240"/>
      <c r="E11795" s="241"/>
      <c r="F11795" s="265"/>
      <c r="G11795" s="265"/>
    </row>
    <row r="11796" spans="1:7" s="226" customFormat="1">
      <c r="A11796" s="240"/>
      <c r="B11796" s="265"/>
      <c r="C11796" s="240"/>
      <c r="D11796" s="240"/>
      <c r="E11796" s="241"/>
      <c r="F11796" s="265"/>
      <c r="G11796" s="265"/>
    </row>
    <row r="11797" spans="1:7" s="226" customFormat="1">
      <c r="A11797" s="240"/>
      <c r="B11797" s="265"/>
      <c r="C11797" s="240"/>
      <c r="D11797" s="240"/>
      <c r="E11797" s="241"/>
      <c r="F11797" s="265"/>
      <c r="G11797" s="265"/>
    </row>
    <row r="11798" spans="1:7" s="226" customFormat="1">
      <c r="A11798" s="240"/>
      <c r="B11798" s="265"/>
      <c r="C11798" s="240"/>
      <c r="D11798" s="240"/>
      <c r="E11798" s="241"/>
      <c r="F11798" s="265"/>
      <c r="G11798" s="265"/>
    </row>
    <row r="11799" spans="1:7" s="226" customFormat="1">
      <c r="A11799" s="240"/>
      <c r="B11799" s="265"/>
      <c r="C11799" s="240"/>
      <c r="D11799" s="240"/>
      <c r="E11799" s="241"/>
      <c r="F11799" s="265"/>
      <c r="G11799" s="265"/>
    </row>
    <row r="11800" spans="1:7" s="226" customFormat="1">
      <c r="A11800" s="240"/>
      <c r="B11800" s="265"/>
      <c r="C11800" s="240"/>
      <c r="D11800" s="240"/>
      <c r="E11800" s="241"/>
      <c r="F11800" s="265"/>
      <c r="G11800" s="265"/>
    </row>
    <row r="11801" spans="1:7" s="226" customFormat="1">
      <c r="A11801" s="240"/>
      <c r="B11801" s="265"/>
      <c r="C11801" s="240"/>
      <c r="D11801" s="240"/>
      <c r="E11801" s="241"/>
      <c r="F11801" s="265"/>
      <c r="G11801" s="265"/>
    </row>
    <row r="11802" spans="1:7" s="226" customFormat="1">
      <c r="A11802" s="240"/>
      <c r="B11802" s="265"/>
      <c r="C11802" s="240"/>
      <c r="D11802" s="240"/>
      <c r="E11802" s="241"/>
      <c r="F11802" s="265"/>
      <c r="G11802" s="265"/>
    </row>
    <row r="11803" spans="1:7" s="226" customFormat="1">
      <c r="A11803" s="240"/>
      <c r="B11803" s="265"/>
      <c r="C11803" s="240"/>
      <c r="D11803" s="240"/>
      <c r="E11803" s="241"/>
      <c r="F11803" s="265"/>
      <c r="G11803" s="265"/>
    </row>
    <row r="11804" spans="1:7" s="226" customFormat="1">
      <c r="A11804" s="240"/>
      <c r="B11804" s="265"/>
      <c r="C11804" s="240"/>
      <c r="D11804" s="240"/>
      <c r="E11804" s="241"/>
      <c r="F11804" s="265"/>
      <c r="G11804" s="265"/>
    </row>
    <row r="11805" spans="1:7" s="226" customFormat="1">
      <c r="A11805" s="240"/>
      <c r="B11805" s="265"/>
      <c r="C11805" s="240"/>
      <c r="D11805" s="240"/>
      <c r="E11805" s="241"/>
      <c r="F11805" s="265"/>
      <c r="G11805" s="265"/>
    </row>
    <row r="11806" spans="1:7" s="226" customFormat="1">
      <c r="A11806" s="240"/>
      <c r="B11806" s="265"/>
      <c r="C11806" s="240"/>
      <c r="D11806" s="240"/>
      <c r="E11806" s="241"/>
      <c r="F11806" s="265"/>
      <c r="G11806" s="265"/>
    </row>
    <row r="11807" spans="1:7" s="226" customFormat="1">
      <c r="A11807" s="240"/>
      <c r="B11807" s="265"/>
      <c r="C11807" s="240"/>
      <c r="D11807" s="240"/>
      <c r="E11807" s="241"/>
      <c r="F11807" s="265"/>
      <c r="G11807" s="265"/>
    </row>
    <row r="11808" spans="1:7" s="226" customFormat="1">
      <c r="A11808" s="240"/>
      <c r="B11808" s="265"/>
      <c r="C11808" s="240"/>
      <c r="D11808" s="240"/>
      <c r="E11808" s="241"/>
      <c r="F11808" s="265"/>
      <c r="G11808" s="265"/>
    </row>
    <row r="11809" spans="1:7" s="226" customFormat="1">
      <c r="A11809" s="240"/>
      <c r="B11809" s="265"/>
      <c r="C11809" s="240"/>
      <c r="D11809" s="240"/>
      <c r="E11809" s="241"/>
      <c r="F11809" s="265"/>
      <c r="G11809" s="265"/>
    </row>
    <row r="11810" spans="1:7" s="226" customFormat="1">
      <c r="A11810" s="240"/>
      <c r="B11810" s="265"/>
      <c r="C11810" s="240"/>
      <c r="D11810" s="240"/>
      <c r="E11810" s="241"/>
      <c r="F11810" s="265"/>
      <c r="G11810" s="265"/>
    </row>
    <row r="11811" spans="1:7" s="226" customFormat="1">
      <c r="A11811" s="240"/>
      <c r="B11811" s="265"/>
      <c r="C11811" s="240"/>
      <c r="D11811" s="240"/>
      <c r="E11811" s="241"/>
      <c r="F11811" s="265"/>
      <c r="G11811" s="265"/>
    </row>
    <row r="11812" spans="1:7" s="226" customFormat="1">
      <c r="A11812" s="240"/>
      <c r="B11812" s="265"/>
      <c r="C11812" s="240"/>
      <c r="D11812" s="240"/>
      <c r="E11812" s="241"/>
      <c r="F11812" s="265"/>
      <c r="G11812" s="265"/>
    </row>
    <row r="11813" spans="1:7" s="226" customFormat="1">
      <c r="A11813" s="240"/>
      <c r="B11813" s="265"/>
      <c r="C11813" s="240"/>
      <c r="D11813" s="240"/>
      <c r="E11813" s="241"/>
      <c r="F11813" s="265"/>
      <c r="G11813" s="265"/>
    </row>
    <row r="11814" spans="1:7" s="226" customFormat="1">
      <c r="A11814" s="240"/>
      <c r="B11814" s="265"/>
      <c r="C11814" s="240"/>
      <c r="D11814" s="240"/>
      <c r="E11814" s="241"/>
      <c r="F11814" s="265"/>
      <c r="G11814" s="265"/>
    </row>
    <row r="11815" spans="1:7" s="226" customFormat="1">
      <c r="A11815" s="240"/>
      <c r="B11815" s="265"/>
      <c r="C11815" s="240"/>
      <c r="D11815" s="240"/>
      <c r="E11815" s="241"/>
      <c r="F11815" s="265"/>
      <c r="G11815" s="265"/>
    </row>
    <row r="11816" spans="1:7" s="226" customFormat="1">
      <c r="A11816" s="240"/>
      <c r="B11816" s="265"/>
      <c r="C11816" s="240"/>
      <c r="D11816" s="240"/>
      <c r="E11816" s="241"/>
      <c r="F11816" s="265"/>
      <c r="G11816" s="265"/>
    </row>
    <row r="11817" spans="1:7" s="226" customFormat="1">
      <c r="A11817" s="240"/>
      <c r="B11817" s="265"/>
      <c r="C11817" s="240"/>
      <c r="D11817" s="240"/>
      <c r="E11817" s="241"/>
      <c r="F11817" s="265"/>
      <c r="G11817" s="265"/>
    </row>
    <row r="11818" spans="1:7" s="226" customFormat="1">
      <c r="A11818" s="240"/>
      <c r="B11818" s="265"/>
      <c r="C11818" s="240"/>
      <c r="D11818" s="240"/>
      <c r="E11818" s="241"/>
      <c r="F11818" s="265"/>
      <c r="G11818" s="265"/>
    </row>
    <row r="11819" spans="1:7" s="226" customFormat="1">
      <c r="A11819" s="240"/>
      <c r="B11819" s="265"/>
      <c r="C11819" s="240"/>
      <c r="D11819" s="240"/>
      <c r="E11819" s="241"/>
      <c r="F11819" s="265"/>
      <c r="G11819" s="265"/>
    </row>
    <row r="11820" spans="1:7" s="226" customFormat="1">
      <c r="A11820" s="240"/>
      <c r="B11820" s="265"/>
      <c r="C11820" s="240"/>
      <c r="D11820" s="240"/>
      <c r="E11820" s="241"/>
      <c r="F11820" s="265"/>
      <c r="G11820" s="265"/>
    </row>
    <row r="11821" spans="1:7" s="226" customFormat="1">
      <c r="A11821" s="240"/>
      <c r="B11821" s="265"/>
      <c r="C11821" s="240"/>
      <c r="D11821" s="240"/>
      <c r="E11821" s="241"/>
      <c r="F11821" s="265"/>
      <c r="G11821" s="265"/>
    </row>
    <row r="11822" spans="1:7" s="226" customFormat="1">
      <c r="A11822" s="240"/>
      <c r="B11822" s="265"/>
      <c r="C11822" s="240"/>
      <c r="D11822" s="240"/>
      <c r="E11822" s="241"/>
      <c r="F11822" s="265"/>
      <c r="G11822" s="265"/>
    </row>
    <row r="11823" spans="1:7" s="226" customFormat="1">
      <c r="A11823" s="240"/>
      <c r="B11823" s="265"/>
      <c r="C11823" s="240"/>
      <c r="D11823" s="240"/>
      <c r="E11823" s="241"/>
      <c r="F11823" s="265"/>
      <c r="G11823" s="265"/>
    </row>
    <row r="11824" spans="1:7" s="226" customFormat="1">
      <c r="A11824" s="240"/>
      <c r="B11824" s="265"/>
      <c r="C11824" s="240"/>
      <c r="D11824" s="240"/>
      <c r="E11824" s="241"/>
      <c r="F11824" s="265"/>
      <c r="G11824" s="265"/>
    </row>
    <row r="11825" spans="1:7" s="226" customFormat="1">
      <c r="A11825" s="240"/>
      <c r="B11825" s="265"/>
      <c r="C11825" s="240"/>
      <c r="D11825" s="240"/>
      <c r="E11825" s="241"/>
      <c r="F11825" s="265"/>
      <c r="G11825" s="265"/>
    </row>
    <row r="11826" spans="1:7" s="226" customFormat="1">
      <c r="A11826" s="240"/>
      <c r="B11826" s="265"/>
      <c r="C11826" s="240"/>
      <c r="D11826" s="240"/>
      <c r="E11826" s="241"/>
      <c r="F11826" s="265"/>
      <c r="G11826" s="265"/>
    </row>
    <row r="11827" spans="1:7" s="226" customFormat="1">
      <c r="A11827" s="240"/>
      <c r="B11827" s="265"/>
      <c r="C11827" s="240"/>
      <c r="D11827" s="240"/>
      <c r="E11827" s="241"/>
      <c r="F11827" s="265"/>
      <c r="G11827" s="265"/>
    </row>
    <row r="11828" spans="1:7" s="226" customFormat="1">
      <c r="A11828" s="240"/>
      <c r="B11828" s="265"/>
      <c r="C11828" s="240"/>
      <c r="D11828" s="240"/>
      <c r="E11828" s="241"/>
      <c r="F11828" s="265"/>
      <c r="G11828" s="265"/>
    </row>
    <row r="11829" spans="1:7" s="226" customFormat="1">
      <c r="A11829" s="240"/>
      <c r="B11829" s="265"/>
      <c r="C11829" s="240"/>
      <c r="D11829" s="240"/>
      <c r="E11829" s="241"/>
      <c r="F11829" s="265"/>
      <c r="G11829" s="265"/>
    </row>
    <row r="11830" spans="1:7" s="226" customFormat="1">
      <c r="A11830" s="240"/>
      <c r="B11830" s="265"/>
      <c r="C11830" s="240"/>
      <c r="D11830" s="240"/>
      <c r="E11830" s="241"/>
      <c r="F11830" s="265"/>
      <c r="G11830" s="265"/>
    </row>
    <row r="11831" spans="1:7" s="226" customFormat="1">
      <c r="A11831" s="240"/>
      <c r="B11831" s="265"/>
      <c r="C11831" s="240"/>
      <c r="D11831" s="240"/>
      <c r="E11831" s="241"/>
      <c r="F11831" s="265"/>
      <c r="G11831" s="265"/>
    </row>
    <row r="11832" spans="1:7" s="226" customFormat="1">
      <c r="A11832" s="240"/>
      <c r="B11832" s="265"/>
      <c r="C11832" s="240"/>
      <c r="D11832" s="240"/>
      <c r="E11832" s="241"/>
      <c r="F11832" s="265"/>
      <c r="G11832" s="265"/>
    </row>
    <row r="11833" spans="1:7" s="226" customFormat="1">
      <c r="A11833" s="240"/>
      <c r="B11833" s="265"/>
      <c r="C11833" s="240"/>
      <c r="D11833" s="240"/>
      <c r="E11833" s="241"/>
      <c r="F11833" s="265"/>
      <c r="G11833" s="265"/>
    </row>
    <row r="11834" spans="1:7" s="226" customFormat="1">
      <c r="A11834" s="240"/>
      <c r="B11834" s="265"/>
      <c r="C11834" s="240"/>
      <c r="D11834" s="240"/>
      <c r="E11834" s="241"/>
      <c r="F11834" s="265"/>
      <c r="G11834" s="265"/>
    </row>
    <row r="11835" spans="1:7" s="226" customFormat="1">
      <c r="A11835" s="240"/>
      <c r="B11835" s="265"/>
      <c r="C11835" s="240"/>
      <c r="D11835" s="240"/>
      <c r="E11835" s="241"/>
      <c r="F11835" s="265"/>
      <c r="G11835" s="265"/>
    </row>
    <row r="11836" spans="1:7" s="226" customFormat="1">
      <c r="A11836" s="240"/>
      <c r="B11836" s="265"/>
      <c r="C11836" s="240"/>
      <c r="D11836" s="240"/>
      <c r="E11836" s="241"/>
      <c r="F11836" s="265"/>
      <c r="G11836" s="265"/>
    </row>
    <row r="11837" spans="1:7" s="226" customFormat="1">
      <c r="A11837" s="240"/>
      <c r="B11837" s="265"/>
      <c r="C11837" s="240"/>
      <c r="D11837" s="240"/>
      <c r="E11837" s="241"/>
      <c r="F11837" s="265"/>
      <c r="G11837" s="265"/>
    </row>
    <row r="11838" spans="1:7" s="226" customFormat="1">
      <c r="A11838" s="240"/>
      <c r="B11838" s="265"/>
      <c r="C11838" s="240"/>
      <c r="D11838" s="240"/>
      <c r="E11838" s="241"/>
      <c r="F11838" s="265"/>
      <c r="G11838" s="265"/>
    </row>
    <row r="11839" spans="1:7" s="226" customFormat="1">
      <c r="A11839" s="240"/>
      <c r="B11839" s="265"/>
      <c r="C11839" s="240"/>
      <c r="D11839" s="240"/>
      <c r="E11839" s="241"/>
      <c r="F11839" s="265"/>
      <c r="G11839" s="265"/>
    </row>
    <row r="11840" spans="1:7" s="226" customFormat="1">
      <c r="A11840" s="240"/>
      <c r="B11840" s="265"/>
      <c r="C11840" s="240"/>
      <c r="D11840" s="240"/>
      <c r="E11840" s="241"/>
      <c r="F11840" s="265"/>
      <c r="G11840" s="265"/>
    </row>
    <row r="11841" spans="1:7" s="226" customFormat="1">
      <c r="A11841" s="240"/>
      <c r="B11841" s="265"/>
      <c r="C11841" s="240"/>
      <c r="D11841" s="240"/>
      <c r="E11841" s="241"/>
      <c r="F11841" s="265"/>
      <c r="G11841" s="265"/>
    </row>
    <row r="11842" spans="1:7" s="226" customFormat="1">
      <c r="A11842" s="240"/>
      <c r="B11842" s="265"/>
      <c r="C11842" s="240"/>
      <c r="D11842" s="240"/>
      <c r="E11842" s="241"/>
      <c r="F11842" s="265"/>
      <c r="G11842" s="265"/>
    </row>
    <row r="11843" spans="1:7" s="226" customFormat="1">
      <c r="A11843" s="240"/>
      <c r="B11843" s="265"/>
      <c r="C11843" s="240"/>
      <c r="D11843" s="240"/>
      <c r="E11843" s="241"/>
      <c r="F11843" s="265"/>
      <c r="G11843" s="265"/>
    </row>
    <row r="11844" spans="1:7" s="226" customFormat="1">
      <c r="A11844" s="240"/>
      <c r="B11844" s="265"/>
      <c r="C11844" s="240"/>
      <c r="D11844" s="240"/>
      <c r="E11844" s="241"/>
      <c r="F11844" s="265"/>
      <c r="G11844" s="265"/>
    </row>
    <row r="11845" spans="1:7" s="226" customFormat="1">
      <c r="A11845" s="240"/>
      <c r="B11845" s="265"/>
      <c r="C11845" s="240"/>
      <c r="D11845" s="240"/>
      <c r="E11845" s="241"/>
      <c r="F11845" s="265"/>
      <c r="G11845" s="265"/>
    </row>
    <row r="11846" spans="1:7" s="226" customFormat="1">
      <c r="A11846" s="240"/>
      <c r="B11846" s="265"/>
      <c r="C11846" s="240"/>
      <c r="D11846" s="240"/>
      <c r="E11846" s="241"/>
      <c r="F11846" s="265"/>
      <c r="G11846" s="265"/>
    </row>
    <row r="11847" spans="1:7" s="226" customFormat="1">
      <c r="A11847" s="240"/>
      <c r="B11847" s="265"/>
      <c r="C11847" s="240"/>
      <c r="D11847" s="240"/>
      <c r="E11847" s="241"/>
      <c r="F11847" s="265"/>
      <c r="G11847" s="265"/>
    </row>
    <row r="11848" spans="1:7" s="226" customFormat="1">
      <c r="A11848" s="240"/>
      <c r="B11848" s="265"/>
      <c r="C11848" s="240"/>
      <c r="D11848" s="240"/>
      <c r="E11848" s="241"/>
      <c r="F11848" s="265"/>
      <c r="G11848" s="265"/>
    </row>
    <row r="11849" spans="1:7" s="226" customFormat="1">
      <c r="A11849" s="240"/>
      <c r="B11849" s="265"/>
      <c r="C11849" s="240"/>
      <c r="D11849" s="240"/>
      <c r="E11849" s="241"/>
      <c r="F11849" s="265"/>
      <c r="G11849" s="265"/>
    </row>
    <row r="11850" spans="1:7" s="226" customFormat="1">
      <c r="A11850" s="240"/>
      <c r="B11850" s="265"/>
      <c r="C11850" s="240"/>
      <c r="D11850" s="240"/>
      <c r="E11850" s="241"/>
      <c r="F11850" s="265"/>
      <c r="G11850" s="265"/>
    </row>
    <row r="11851" spans="1:7" s="226" customFormat="1">
      <c r="A11851" s="240"/>
      <c r="B11851" s="265"/>
      <c r="C11851" s="240"/>
      <c r="D11851" s="240"/>
      <c r="E11851" s="241"/>
      <c r="F11851" s="265"/>
      <c r="G11851" s="265"/>
    </row>
    <row r="11852" spans="1:7" s="226" customFormat="1">
      <c r="A11852" s="240"/>
      <c r="B11852" s="265"/>
      <c r="C11852" s="240"/>
      <c r="D11852" s="240"/>
      <c r="E11852" s="241"/>
      <c r="F11852" s="265"/>
      <c r="G11852" s="265"/>
    </row>
    <row r="11853" spans="1:7" s="226" customFormat="1">
      <c r="A11853" s="240"/>
      <c r="B11853" s="265"/>
      <c r="C11853" s="240"/>
      <c r="D11853" s="240"/>
      <c r="E11853" s="241"/>
      <c r="F11853" s="265"/>
      <c r="G11853" s="265"/>
    </row>
    <row r="11854" spans="1:7" s="226" customFormat="1">
      <c r="A11854" s="240"/>
      <c r="B11854" s="265"/>
      <c r="C11854" s="240"/>
      <c r="D11854" s="240"/>
      <c r="E11854" s="241"/>
      <c r="F11854" s="265"/>
      <c r="G11854" s="265"/>
    </row>
    <row r="11855" spans="1:7" s="226" customFormat="1">
      <c r="A11855" s="240"/>
      <c r="B11855" s="265"/>
      <c r="C11855" s="240"/>
      <c r="D11855" s="240"/>
      <c r="E11855" s="241"/>
      <c r="F11855" s="265"/>
      <c r="G11855" s="265"/>
    </row>
    <row r="11856" spans="1:7" s="226" customFormat="1">
      <c r="A11856" s="240"/>
      <c r="B11856" s="265"/>
      <c r="C11856" s="240"/>
      <c r="D11856" s="240"/>
      <c r="E11856" s="241"/>
      <c r="F11856" s="265"/>
      <c r="G11856" s="265"/>
    </row>
    <row r="11857" spans="1:7" s="226" customFormat="1">
      <c r="A11857" s="240"/>
      <c r="B11857" s="265"/>
      <c r="C11857" s="240"/>
      <c r="D11857" s="240"/>
      <c r="E11857" s="241"/>
      <c r="F11857" s="265"/>
      <c r="G11857" s="265"/>
    </row>
    <row r="11858" spans="1:7" s="226" customFormat="1">
      <c r="A11858" s="240"/>
      <c r="B11858" s="265"/>
      <c r="C11858" s="240"/>
      <c r="D11858" s="240"/>
      <c r="E11858" s="241"/>
      <c r="F11858" s="265"/>
      <c r="G11858" s="265"/>
    </row>
    <row r="11859" spans="1:7" s="226" customFormat="1">
      <c r="A11859" s="240"/>
      <c r="B11859" s="265"/>
      <c r="C11859" s="240"/>
      <c r="D11859" s="240"/>
      <c r="E11859" s="241"/>
      <c r="F11859" s="265"/>
      <c r="G11859" s="265"/>
    </row>
    <row r="11860" spans="1:7" s="226" customFormat="1">
      <c r="A11860" s="240"/>
      <c r="B11860" s="265"/>
      <c r="C11860" s="240"/>
      <c r="D11860" s="240"/>
      <c r="E11860" s="241"/>
      <c r="F11860" s="265"/>
      <c r="G11860" s="265"/>
    </row>
    <row r="11861" spans="1:7" s="226" customFormat="1">
      <c r="A11861" s="240"/>
      <c r="B11861" s="265"/>
      <c r="C11861" s="240"/>
      <c r="D11861" s="240"/>
      <c r="E11861" s="241"/>
      <c r="F11861" s="265"/>
      <c r="G11861" s="265"/>
    </row>
    <row r="11862" spans="1:7" s="226" customFormat="1">
      <c r="A11862" s="240"/>
      <c r="B11862" s="265"/>
      <c r="C11862" s="240"/>
      <c r="D11862" s="240"/>
      <c r="E11862" s="241"/>
      <c r="F11862" s="265"/>
      <c r="G11862" s="265"/>
    </row>
    <row r="11863" spans="1:7" s="226" customFormat="1">
      <c r="A11863" s="240"/>
      <c r="B11863" s="265"/>
      <c r="C11863" s="240"/>
      <c r="D11863" s="240"/>
      <c r="E11863" s="241"/>
      <c r="F11863" s="265"/>
      <c r="G11863" s="265"/>
    </row>
    <row r="11864" spans="1:7" s="226" customFormat="1">
      <c r="A11864" s="240"/>
      <c r="B11864" s="265"/>
      <c r="C11864" s="240"/>
      <c r="D11864" s="240"/>
      <c r="E11864" s="241"/>
      <c r="F11864" s="265"/>
      <c r="G11864" s="265"/>
    </row>
    <row r="11865" spans="1:7" s="226" customFormat="1">
      <c r="A11865" s="240"/>
      <c r="B11865" s="265"/>
      <c r="C11865" s="240"/>
      <c r="D11865" s="240"/>
      <c r="E11865" s="241"/>
      <c r="F11865" s="265"/>
      <c r="G11865" s="265"/>
    </row>
    <row r="11866" spans="1:7" s="226" customFormat="1">
      <c r="A11866" s="240"/>
      <c r="B11866" s="265"/>
      <c r="C11866" s="240"/>
      <c r="D11866" s="240"/>
      <c r="E11866" s="241"/>
      <c r="F11866" s="265"/>
      <c r="G11866" s="265"/>
    </row>
    <row r="11867" spans="1:7" s="226" customFormat="1">
      <c r="A11867" s="240"/>
      <c r="B11867" s="265"/>
      <c r="C11867" s="240"/>
      <c r="D11867" s="240"/>
      <c r="E11867" s="241"/>
      <c r="F11867" s="265"/>
      <c r="G11867" s="265"/>
    </row>
    <row r="11868" spans="1:7" s="226" customFormat="1">
      <c r="A11868" s="240"/>
      <c r="B11868" s="265"/>
      <c r="C11868" s="240"/>
      <c r="D11868" s="240"/>
      <c r="E11868" s="241"/>
      <c r="F11868" s="265"/>
      <c r="G11868" s="265"/>
    </row>
    <row r="11869" spans="1:7" s="226" customFormat="1">
      <c r="A11869" s="240"/>
      <c r="B11869" s="265"/>
      <c r="C11869" s="240"/>
      <c r="D11869" s="240"/>
      <c r="E11869" s="241"/>
      <c r="F11869" s="265"/>
      <c r="G11869" s="265"/>
    </row>
    <row r="11870" spans="1:7" s="226" customFormat="1">
      <c r="A11870" s="240"/>
      <c r="B11870" s="265"/>
      <c r="C11870" s="240"/>
      <c r="D11870" s="240"/>
      <c r="E11870" s="241"/>
      <c r="F11870" s="265"/>
      <c r="G11870" s="265"/>
    </row>
    <row r="11871" spans="1:7" s="226" customFormat="1">
      <c r="A11871" s="240"/>
      <c r="B11871" s="265"/>
      <c r="C11871" s="240"/>
      <c r="D11871" s="240"/>
      <c r="E11871" s="241"/>
      <c r="F11871" s="265"/>
      <c r="G11871" s="265"/>
    </row>
    <row r="11872" spans="1:7" s="226" customFormat="1">
      <c r="A11872" s="240"/>
      <c r="B11872" s="265"/>
      <c r="C11872" s="240"/>
      <c r="D11872" s="240"/>
      <c r="E11872" s="241"/>
      <c r="F11872" s="265"/>
      <c r="G11872" s="265"/>
    </row>
    <row r="11873" spans="1:7" s="226" customFormat="1">
      <c r="A11873" s="240"/>
      <c r="B11873" s="265"/>
      <c r="C11873" s="240"/>
      <c r="D11873" s="240"/>
      <c r="E11873" s="241"/>
      <c r="F11873" s="265"/>
      <c r="G11873" s="265"/>
    </row>
    <row r="11874" spans="1:7" s="226" customFormat="1">
      <c r="A11874" s="240"/>
      <c r="B11874" s="265"/>
      <c r="C11874" s="240"/>
      <c r="D11874" s="240"/>
      <c r="E11874" s="241"/>
      <c r="F11874" s="265"/>
      <c r="G11874" s="265"/>
    </row>
    <row r="11875" spans="1:7" s="226" customFormat="1">
      <c r="A11875" s="240"/>
      <c r="B11875" s="265"/>
      <c r="C11875" s="240"/>
      <c r="D11875" s="240"/>
      <c r="E11875" s="241"/>
      <c r="F11875" s="265"/>
      <c r="G11875" s="265"/>
    </row>
    <row r="11876" spans="1:7" s="226" customFormat="1">
      <c r="A11876" s="240"/>
      <c r="B11876" s="265"/>
      <c r="C11876" s="240"/>
      <c r="D11876" s="240"/>
      <c r="E11876" s="241"/>
      <c r="F11876" s="265"/>
      <c r="G11876" s="265"/>
    </row>
    <row r="11877" spans="1:7" s="226" customFormat="1">
      <c r="A11877" s="240"/>
      <c r="B11877" s="265"/>
      <c r="C11877" s="240"/>
      <c r="D11877" s="240"/>
      <c r="E11877" s="241"/>
      <c r="F11877" s="265"/>
      <c r="G11877" s="265"/>
    </row>
    <row r="11878" spans="1:7" s="226" customFormat="1">
      <c r="A11878" s="240"/>
      <c r="B11878" s="265"/>
      <c r="C11878" s="240"/>
      <c r="D11878" s="240"/>
      <c r="E11878" s="241"/>
      <c r="F11878" s="265"/>
      <c r="G11878" s="265"/>
    </row>
    <row r="11879" spans="1:7" s="226" customFormat="1">
      <c r="A11879" s="240"/>
      <c r="B11879" s="265"/>
      <c r="C11879" s="240"/>
      <c r="D11879" s="240"/>
      <c r="E11879" s="241"/>
      <c r="F11879" s="265"/>
      <c r="G11879" s="265"/>
    </row>
    <row r="11880" spans="1:7" s="226" customFormat="1">
      <c r="A11880" s="240"/>
      <c r="B11880" s="265"/>
      <c r="C11880" s="240"/>
      <c r="D11880" s="240"/>
      <c r="E11880" s="241"/>
      <c r="F11880" s="265"/>
      <c r="G11880" s="265"/>
    </row>
    <row r="11881" spans="1:7" s="226" customFormat="1">
      <c r="A11881" s="240"/>
      <c r="B11881" s="265"/>
      <c r="C11881" s="240"/>
      <c r="D11881" s="240"/>
      <c r="E11881" s="241"/>
      <c r="F11881" s="265"/>
      <c r="G11881" s="265"/>
    </row>
    <row r="11882" spans="1:7" s="226" customFormat="1">
      <c r="A11882" s="240"/>
      <c r="B11882" s="265"/>
      <c r="C11882" s="240"/>
      <c r="D11882" s="240"/>
      <c r="E11882" s="241"/>
      <c r="F11882" s="265"/>
      <c r="G11882" s="265"/>
    </row>
    <row r="11883" spans="1:7" s="226" customFormat="1">
      <c r="A11883" s="240"/>
      <c r="B11883" s="265"/>
      <c r="C11883" s="240"/>
      <c r="D11883" s="240"/>
      <c r="E11883" s="241"/>
      <c r="F11883" s="265"/>
      <c r="G11883" s="265"/>
    </row>
    <row r="11884" spans="1:7" s="226" customFormat="1">
      <c r="A11884" s="240"/>
      <c r="B11884" s="265"/>
      <c r="C11884" s="240"/>
      <c r="D11884" s="240"/>
      <c r="E11884" s="241"/>
      <c r="F11884" s="265"/>
      <c r="G11884" s="265"/>
    </row>
    <row r="11885" spans="1:7" s="226" customFormat="1">
      <c r="A11885" s="240"/>
      <c r="B11885" s="265"/>
      <c r="C11885" s="240"/>
      <c r="D11885" s="240"/>
      <c r="E11885" s="241"/>
      <c r="F11885" s="265"/>
      <c r="G11885" s="265"/>
    </row>
    <row r="11886" spans="1:7" s="226" customFormat="1">
      <c r="A11886" s="240"/>
      <c r="B11886" s="265"/>
      <c r="C11886" s="240"/>
      <c r="D11886" s="240"/>
      <c r="E11886" s="241"/>
      <c r="F11886" s="265"/>
      <c r="G11886" s="265"/>
    </row>
    <row r="11887" spans="1:7" s="226" customFormat="1">
      <c r="A11887" s="240"/>
      <c r="B11887" s="265"/>
      <c r="C11887" s="240"/>
      <c r="D11887" s="240"/>
      <c r="E11887" s="241"/>
      <c r="F11887" s="265"/>
      <c r="G11887" s="265"/>
    </row>
    <row r="11888" spans="1:7" s="226" customFormat="1">
      <c r="A11888" s="240"/>
      <c r="B11888" s="265"/>
      <c r="C11888" s="240"/>
      <c r="D11888" s="240"/>
      <c r="E11888" s="241"/>
      <c r="F11888" s="265"/>
      <c r="G11888" s="265"/>
    </row>
    <row r="11889" spans="1:7" s="226" customFormat="1">
      <c r="A11889" s="240"/>
      <c r="B11889" s="265"/>
      <c r="C11889" s="240"/>
      <c r="D11889" s="240"/>
      <c r="E11889" s="241"/>
      <c r="F11889" s="265"/>
      <c r="G11889" s="265"/>
    </row>
    <row r="11890" spans="1:7" s="226" customFormat="1">
      <c r="A11890" s="240"/>
      <c r="B11890" s="265"/>
      <c r="C11890" s="240"/>
      <c r="D11890" s="240"/>
      <c r="E11890" s="241"/>
      <c r="F11890" s="265"/>
      <c r="G11890" s="265"/>
    </row>
    <row r="11891" spans="1:7" s="226" customFormat="1">
      <c r="A11891" s="240"/>
      <c r="B11891" s="265"/>
      <c r="C11891" s="240"/>
      <c r="D11891" s="240"/>
      <c r="E11891" s="241"/>
      <c r="F11891" s="265"/>
      <c r="G11891" s="265"/>
    </row>
    <row r="11892" spans="1:7" s="226" customFormat="1">
      <c r="A11892" s="240"/>
      <c r="B11892" s="265"/>
      <c r="C11892" s="240"/>
      <c r="D11892" s="240"/>
      <c r="E11892" s="241"/>
      <c r="F11892" s="265"/>
      <c r="G11892" s="265"/>
    </row>
    <row r="11893" spans="1:7" s="226" customFormat="1">
      <c r="A11893" s="240"/>
      <c r="B11893" s="265"/>
      <c r="C11893" s="240"/>
      <c r="D11893" s="240"/>
      <c r="E11893" s="241"/>
      <c r="F11893" s="265"/>
      <c r="G11893" s="265"/>
    </row>
    <row r="11894" spans="1:7" s="226" customFormat="1">
      <c r="A11894" s="240"/>
      <c r="B11894" s="265"/>
      <c r="C11894" s="240"/>
      <c r="D11894" s="240"/>
      <c r="E11894" s="241"/>
      <c r="F11894" s="265"/>
      <c r="G11894" s="265"/>
    </row>
    <row r="11895" spans="1:7" s="226" customFormat="1">
      <c r="A11895" s="240"/>
      <c r="B11895" s="265"/>
      <c r="C11895" s="240"/>
      <c r="D11895" s="240"/>
      <c r="E11895" s="241"/>
      <c r="F11895" s="265"/>
      <c r="G11895" s="265"/>
    </row>
    <row r="11896" spans="1:7" s="226" customFormat="1">
      <c r="A11896" s="240"/>
      <c r="B11896" s="265"/>
      <c r="C11896" s="240"/>
      <c r="D11896" s="240"/>
      <c r="E11896" s="241"/>
      <c r="F11896" s="265"/>
      <c r="G11896" s="265"/>
    </row>
    <row r="11897" spans="1:7" s="226" customFormat="1">
      <c r="A11897" s="240"/>
      <c r="B11897" s="265"/>
      <c r="C11897" s="240"/>
      <c r="D11897" s="240"/>
      <c r="E11897" s="241"/>
      <c r="F11897" s="265"/>
      <c r="G11897" s="265"/>
    </row>
    <row r="11898" spans="1:7" s="226" customFormat="1">
      <c r="A11898" s="240"/>
      <c r="B11898" s="265"/>
      <c r="C11898" s="240"/>
      <c r="D11898" s="240"/>
      <c r="E11898" s="241"/>
      <c r="F11898" s="265"/>
      <c r="G11898" s="265"/>
    </row>
    <row r="11899" spans="1:7" s="226" customFormat="1">
      <c r="A11899" s="240"/>
      <c r="B11899" s="265"/>
      <c r="C11899" s="240"/>
      <c r="D11899" s="240"/>
      <c r="E11899" s="241"/>
      <c r="F11899" s="265"/>
      <c r="G11899" s="265"/>
    </row>
    <row r="11900" spans="1:7" s="226" customFormat="1">
      <c r="A11900" s="240"/>
      <c r="B11900" s="265"/>
      <c r="C11900" s="240"/>
      <c r="D11900" s="240"/>
      <c r="E11900" s="241"/>
      <c r="F11900" s="265"/>
      <c r="G11900" s="265"/>
    </row>
    <row r="11901" spans="1:7" s="226" customFormat="1">
      <c r="A11901" s="240"/>
      <c r="B11901" s="265"/>
      <c r="C11901" s="240"/>
      <c r="D11901" s="240"/>
      <c r="E11901" s="241"/>
      <c r="F11901" s="265"/>
      <c r="G11901" s="265"/>
    </row>
    <row r="11902" spans="1:7" s="226" customFormat="1">
      <c r="A11902" s="240"/>
      <c r="B11902" s="265"/>
      <c r="C11902" s="240"/>
      <c r="D11902" s="240"/>
      <c r="E11902" s="241"/>
      <c r="F11902" s="265"/>
      <c r="G11902" s="265"/>
    </row>
    <row r="11903" spans="1:7" s="226" customFormat="1">
      <c r="A11903" s="240"/>
      <c r="B11903" s="265"/>
      <c r="C11903" s="240"/>
      <c r="D11903" s="240"/>
      <c r="E11903" s="241"/>
      <c r="F11903" s="265"/>
      <c r="G11903" s="265"/>
    </row>
    <row r="11904" spans="1:7" s="226" customFormat="1">
      <c r="A11904" s="240"/>
      <c r="B11904" s="265"/>
      <c r="C11904" s="240"/>
      <c r="D11904" s="240"/>
      <c r="E11904" s="241"/>
      <c r="F11904" s="265"/>
      <c r="G11904" s="265"/>
    </row>
    <row r="11905" spans="1:7" s="226" customFormat="1">
      <c r="A11905" s="240"/>
      <c r="B11905" s="265"/>
      <c r="C11905" s="240"/>
      <c r="D11905" s="240"/>
      <c r="E11905" s="241"/>
      <c r="F11905" s="265"/>
      <c r="G11905" s="265"/>
    </row>
    <row r="11906" spans="1:7" s="226" customFormat="1">
      <c r="A11906" s="240"/>
      <c r="B11906" s="265"/>
      <c r="C11906" s="240"/>
      <c r="D11906" s="240"/>
      <c r="E11906" s="241"/>
      <c r="F11906" s="265"/>
      <c r="G11906" s="265"/>
    </row>
    <row r="11907" spans="1:7" s="226" customFormat="1">
      <c r="A11907" s="240"/>
      <c r="B11907" s="265"/>
      <c r="C11907" s="240"/>
      <c r="D11907" s="240"/>
      <c r="E11907" s="241"/>
      <c r="F11907" s="265"/>
      <c r="G11907" s="265"/>
    </row>
    <row r="11908" spans="1:7" s="226" customFormat="1">
      <c r="A11908" s="240"/>
      <c r="B11908" s="265"/>
      <c r="C11908" s="240"/>
      <c r="D11908" s="240"/>
      <c r="E11908" s="241"/>
      <c r="F11908" s="265"/>
      <c r="G11908" s="265"/>
    </row>
    <row r="11909" spans="1:7" s="226" customFormat="1">
      <c r="A11909" s="240"/>
      <c r="B11909" s="265"/>
      <c r="C11909" s="240"/>
      <c r="D11909" s="240"/>
      <c r="E11909" s="241"/>
      <c r="F11909" s="265"/>
      <c r="G11909" s="265"/>
    </row>
    <row r="11910" spans="1:7" s="226" customFormat="1">
      <c r="A11910" s="240"/>
      <c r="B11910" s="265"/>
      <c r="C11910" s="240"/>
      <c r="D11910" s="240"/>
      <c r="E11910" s="241"/>
      <c r="F11910" s="265"/>
      <c r="G11910" s="265"/>
    </row>
    <row r="11911" spans="1:7" s="226" customFormat="1">
      <c r="A11911" s="240"/>
      <c r="B11911" s="265"/>
      <c r="C11911" s="240"/>
      <c r="D11911" s="240"/>
      <c r="E11911" s="241"/>
      <c r="F11911" s="265"/>
      <c r="G11911" s="265"/>
    </row>
    <row r="11912" spans="1:7" s="226" customFormat="1">
      <c r="A11912" s="240"/>
      <c r="B11912" s="265"/>
      <c r="C11912" s="240"/>
      <c r="D11912" s="240"/>
      <c r="E11912" s="241"/>
      <c r="F11912" s="265"/>
      <c r="G11912" s="265"/>
    </row>
    <row r="11913" spans="1:7" s="226" customFormat="1">
      <c r="A11913" s="240"/>
      <c r="B11913" s="265"/>
      <c r="C11913" s="240"/>
      <c r="D11913" s="240"/>
      <c r="E11913" s="241"/>
      <c r="F11913" s="265"/>
      <c r="G11913" s="265"/>
    </row>
    <row r="11914" spans="1:7" s="226" customFormat="1">
      <c r="A11914" s="240"/>
      <c r="B11914" s="265"/>
      <c r="C11914" s="240"/>
      <c r="D11914" s="240"/>
      <c r="E11914" s="241"/>
      <c r="F11914" s="265"/>
      <c r="G11914" s="265"/>
    </row>
    <row r="11915" spans="1:7" s="226" customFormat="1">
      <c r="A11915" s="240"/>
      <c r="B11915" s="265"/>
      <c r="C11915" s="240"/>
      <c r="D11915" s="240"/>
      <c r="E11915" s="241"/>
      <c r="F11915" s="265"/>
      <c r="G11915" s="265"/>
    </row>
    <row r="11916" spans="1:7" s="226" customFormat="1">
      <c r="A11916" s="240"/>
      <c r="B11916" s="265"/>
      <c r="C11916" s="240"/>
      <c r="D11916" s="240"/>
      <c r="E11916" s="241"/>
      <c r="F11916" s="265"/>
      <c r="G11916" s="265"/>
    </row>
    <row r="11917" spans="1:7" s="226" customFormat="1">
      <c r="A11917" s="240"/>
      <c r="B11917" s="265"/>
      <c r="C11917" s="240"/>
      <c r="D11917" s="240"/>
      <c r="E11917" s="241"/>
      <c r="F11917" s="265"/>
      <c r="G11917" s="265"/>
    </row>
    <row r="11918" spans="1:7" s="226" customFormat="1">
      <c r="A11918" s="240"/>
      <c r="B11918" s="265"/>
      <c r="C11918" s="240"/>
      <c r="D11918" s="240"/>
      <c r="E11918" s="241"/>
      <c r="F11918" s="265"/>
      <c r="G11918" s="265"/>
    </row>
    <row r="11919" spans="1:7" s="226" customFormat="1">
      <c r="A11919" s="240"/>
      <c r="B11919" s="265"/>
      <c r="C11919" s="240"/>
      <c r="D11919" s="240"/>
      <c r="E11919" s="241"/>
      <c r="F11919" s="265"/>
      <c r="G11919" s="265"/>
    </row>
    <row r="11920" spans="1:7" s="226" customFormat="1">
      <c r="A11920" s="240"/>
      <c r="B11920" s="265"/>
      <c r="C11920" s="240"/>
      <c r="D11920" s="240"/>
      <c r="E11920" s="241"/>
      <c r="F11920" s="265"/>
      <c r="G11920" s="265"/>
    </row>
    <row r="11921" spans="1:7" s="226" customFormat="1">
      <c r="A11921" s="240"/>
      <c r="B11921" s="265"/>
      <c r="C11921" s="240"/>
      <c r="D11921" s="240"/>
      <c r="E11921" s="241"/>
      <c r="F11921" s="265"/>
      <c r="G11921" s="265"/>
    </row>
    <row r="11922" spans="1:7" s="226" customFormat="1">
      <c r="A11922" s="240"/>
      <c r="B11922" s="265"/>
      <c r="C11922" s="240"/>
      <c r="D11922" s="240"/>
      <c r="E11922" s="241"/>
      <c r="F11922" s="265"/>
      <c r="G11922" s="265"/>
    </row>
    <row r="11923" spans="1:7" s="226" customFormat="1">
      <c r="A11923" s="240"/>
      <c r="B11923" s="265"/>
      <c r="C11923" s="240"/>
      <c r="D11923" s="240"/>
      <c r="E11923" s="241"/>
      <c r="F11923" s="265"/>
      <c r="G11923" s="265"/>
    </row>
    <row r="11924" spans="1:7" s="226" customFormat="1">
      <c r="A11924" s="240"/>
      <c r="B11924" s="265"/>
      <c r="C11924" s="240"/>
      <c r="D11924" s="240"/>
      <c r="E11924" s="241"/>
      <c r="F11924" s="265"/>
      <c r="G11924" s="265"/>
    </row>
    <row r="11925" spans="1:7" s="226" customFormat="1">
      <c r="A11925" s="240"/>
      <c r="B11925" s="265"/>
      <c r="C11925" s="240"/>
      <c r="D11925" s="240"/>
      <c r="E11925" s="241"/>
      <c r="F11925" s="265"/>
      <c r="G11925" s="265"/>
    </row>
    <row r="11926" spans="1:7" s="226" customFormat="1">
      <c r="A11926" s="240"/>
      <c r="B11926" s="265"/>
      <c r="C11926" s="240"/>
      <c r="D11926" s="240"/>
      <c r="E11926" s="241"/>
      <c r="F11926" s="265"/>
      <c r="G11926" s="265"/>
    </row>
    <row r="11927" spans="1:7" s="226" customFormat="1">
      <c r="A11927" s="240"/>
      <c r="B11927" s="265"/>
      <c r="C11927" s="240"/>
      <c r="D11927" s="240"/>
      <c r="E11927" s="241"/>
      <c r="F11927" s="265"/>
      <c r="G11927" s="265"/>
    </row>
    <row r="11928" spans="1:7" s="226" customFormat="1">
      <c r="A11928" s="240"/>
      <c r="B11928" s="265"/>
      <c r="C11928" s="240"/>
      <c r="D11928" s="240"/>
      <c r="E11928" s="241"/>
      <c r="F11928" s="265"/>
      <c r="G11928" s="265"/>
    </row>
    <row r="11929" spans="1:7" s="226" customFormat="1">
      <c r="A11929" s="240"/>
      <c r="B11929" s="265"/>
      <c r="C11929" s="240"/>
      <c r="D11929" s="240"/>
      <c r="E11929" s="241"/>
      <c r="F11929" s="265"/>
      <c r="G11929" s="265"/>
    </row>
    <row r="11930" spans="1:7" s="226" customFormat="1">
      <c r="A11930" s="240"/>
      <c r="B11930" s="265"/>
      <c r="C11930" s="240"/>
      <c r="D11930" s="240"/>
      <c r="E11930" s="241"/>
      <c r="F11930" s="265"/>
      <c r="G11930" s="265"/>
    </row>
    <row r="11931" spans="1:7" s="226" customFormat="1">
      <c r="A11931" s="240"/>
      <c r="B11931" s="265"/>
      <c r="C11931" s="240"/>
      <c r="D11931" s="240"/>
      <c r="E11931" s="241"/>
      <c r="F11931" s="265"/>
      <c r="G11931" s="265"/>
    </row>
    <row r="11932" spans="1:7" s="226" customFormat="1">
      <c r="A11932" s="240"/>
      <c r="B11932" s="265"/>
      <c r="C11932" s="240"/>
      <c r="D11932" s="240"/>
      <c r="E11932" s="241"/>
      <c r="F11932" s="265"/>
      <c r="G11932" s="265"/>
    </row>
    <row r="11933" spans="1:7" s="226" customFormat="1">
      <c r="A11933" s="240"/>
      <c r="B11933" s="265"/>
      <c r="C11933" s="240"/>
      <c r="D11933" s="240"/>
      <c r="E11933" s="241"/>
      <c r="F11933" s="265"/>
      <c r="G11933" s="265"/>
    </row>
    <row r="11934" spans="1:7" s="226" customFormat="1">
      <c r="A11934" s="240"/>
      <c r="B11934" s="265"/>
      <c r="C11934" s="240"/>
      <c r="D11934" s="240"/>
      <c r="E11934" s="241"/>
      <c r="F11934" s="265"/>
      <c r="G11934" s="265"/>
    </row>
    <row r="11935" spans="1:7" s="226" customFormat="1">
      <c r="A11935" s="240"/>
      <c r="B11935" s="265"/>
      <c r="C11935" s="240"/>
      <c r="D11935" s="240"/>
      <c r="E11935" s="241"/>
      <c r="F11935" s="265"/>
      <c r="G11935" s="265"/>
    </row>
    <row r="11936" spans="1:7" s="226" customFormat="1">
      <c r="A11936" s="240"/>
      <c r="B11936" s="265"/>
      <c r="C11936" s="240"/>
      <c r="D11936" s="240"/>
      <c r="E11936" s="241"/>
      <c r="F11936" s="265"/>
      <c r="G11936" s="265"/>
    </row>
    <row r="11937" spans="1:7" s="226" customFormat="1">
      <c r="A11937" s="240"/>
      <c r="B11937" s="265"/>
      <c r="C11937" s="240"/>
      <c r="D11937" s="240"/>
      <c r="E11937" s="241"/>
      <c r="F11937" s="265"/>
      <c r="G11937" s="265"/>
    </row>
    <row r="11938" spans="1:7" s="226" customFormat="1">
      <c r="A11938" s="240"/>
      <c r="B11938" s="265"/>
      <c r="C11938" s="240"/>
      <c r="D11938" s="240"/>
      <c r="E11938" s="241"/>
      <c r="F11938" s="265"/>
      <c r="G11938" s="265"/>
    </row>
    <row r="11939" spans="1:7" s="226" customFormat="1">
      <c r="A11939" s="240"/>
      <c r="B11939" s="265"/>
      <c r="C11939" s="240"/>
      <c r="D11939" s="240"/>
      <c r="E11939" s="241"/>
      <c r="F11939" s="265"/>
      <c r="G11939" s="265"/>
    </row>
    <row r="11940" spans="1:7" s="226" customFormat="1">
      <c r="A11940" s="240"/>
      <c r="B11940" s="265"/>
      <c r="C11940" s="240"/>
      <c r="D11940" s="240"/>
      <c r="E11940" s="241"/>
      <c r="F11940" s="265"/>
      <c r="G11940" s="265"/>
    </row>
    <row r="11941" spans="1:7" s="226" customFormat="1">
      <c r="A11941" s="240"/>
      <c r="B11941" s="265"/>
      <c r="C11941" s="240"/>
      <c r="D11941" s="240"/>
      <c r="E11941" s="241"/>
      <c r="F11941" s="265"/>
      <c r="G11941" s="265"/>
    </row>
    <row r="11942" spans="1:7" s="226" customFormat="1">
      <c r="A11942" s="240"/>
      <c r="B11942" s="265"/>
      <c r="C11942" s="240"/>
      <c r="D11942" s="240"/>
      <c r="E11942" s="241"/>
      <c r="F11942" s="265"/>
      <c r="G11942" s="265"/>
    </row>
    <row r="11943" spans="1:7" s="226" customFormat="1">
      <c r="A11943" s="240"/>
      <c r="B11943" s="265"/>
      <c r="C11943" s="240"/>
      <c r="D11943" s="240"/>
      <c r="E11943" s="241"/>
      <c r="F11943" s="265"/>
      <c r="G11943" s="265"/>
    </row>
    <row r="11944" spans="1:7" s="226" customFormat="1">
      <c r="A11944" s="240"/>
      <c r="B11944" s="265"/>
      <c r="C11944" s="240"/>
      <c r="D11944" s="240"/>
      <c r="E11944" s="241"/>
      <c r="F11944" s="265"/>
      <c r="G11944" s="265"/>
    </row>
    <row r="11945" spans="1:7" s="226" customFormat="1">
      <c r="A11945" s="240"/>
      <c r="B11945" s="265"/>
      <c r="C11945" s="240"/>
      <c r="D11945" s="240"/>
      <c r="E11945" s="241"/>
      <c r="F11945" s="265"/>
      <c r="G11945" s="265"/>
    </row>
    <row r="11946" spans="1:7" s="226" customFormat="1">
      <c r="A11946" s="240"/>
      <c r="B11946" s="265"/>
      <c r="C11946" s="240"/>
      <c r="D11946" s="240"/>
      <c r="E11946" s="241"/>
      <c r="F11946" s="265"/>
      <c r="G11946" s="265"/>
    </row>
    <row r="11947" spans="1:7" s="226" customFormat="1">
      <c r="A11947" s="240"/>
      <c r="B11947" s="265"/>
      <c r="C11947" s="240"/>
      <c r="D11947" s="240"/>
      <c r="E11947" s="241"/>
      <c r="F11947" s="265"/>
      <c r="G11947" s="265"/>
    </row>
    <row r="11948" spans="1:7" s="226" customFormat="1">
      <c r="A11948" s="240"/>
      <c r="B11948" s="265"/>
      <c r="C11948" s="240"/>
      <c r="D11948" s="240"/>
      <c r="E11948" s="241"/>
      <c r="F11948" s="265"/>
      <c r="G11948" s="265"/>
    </row>
    <row r="11949" spans="1:7" s="226" customFormat="1">
      <c r="A11949" s="240"/>
      <c r="B11949" s="265"/>
      <c r="C11949" s="240"/>
      <c r="D11949" s="240"/>
      <c r="E11949" s="241"/>
      <c r="F11949" s="265"/>
      <c r="G11949" s="265"/>
    </row>
    <row r="11950" spans="1:7" s="226" customFormat="1">
      <c r="A11950" s="240"/>
      <c r="B11950" s="265"/>
      <c r="C11950" s="240"/>
      <c r="D11950" s="240"/>
      <c r="E11950" s="241"/>
      <c r="F11950" s="265"/>
      <c r="G11950" s="265"/>
    </row>
    <row r="11951" spans="1:7" s="226" customFormat="1">
      <c r="A11951" s="240"/>
      <c r="B11951" s="265"/>
      <c r="C11951" s="240"/>
      <c r="D11951" s="240"/>
      <c r="E11951" s="241"/>
      <c r="F11951" s="265"/>
      <c r="G11951" s="265"/>
    </row>
    <row r="11952" spans="1:7" s="226" customFormat="1">
      <c r="A11952" s="240"/>
      <c r="B11952" s="265"/>
      <c r="C11952" s="240"/>
      <c r="D11952" s="240"/>
      <c r="E11952" s="241"/>
      <c r="F11952" s="265"/>
      <c r="G11952" s="265"/>
    </row>
    <row r="11953" spans="1:7" s="226" customFormat="1">
      <c r="A11953" s="240"/>
      <c r="B11953" s="265"/>
      <c r="C11953" s="240"/>
      <c r="D11953" s="240"/>
      <c r="E11953" s="241"/>
      <c r="F11953" s="265"/>
      <c r="G11953" s="265"/>
    </row>
    <row r="11954" spans="1:7" s="226" customFormat="1">
      <c r="A11954" s="240"/>
      <c r="B11954" s="265"/>
      <c r="C11954" s="240"/>
      <c r="D11954" s="240"/>
      <c r="E11954" s="241"/>
      <c r="F11954" s="265"/>
      <c r="G11954" s="265"/>
    </row>
    <row r="11955" spans="1:7" s="226" customFormat="1">
      <c r="A11955" s="240"/>
      <c r="B11955" s="265"/>
      <c r="C11955" s="240"/>
      <c r="D11955" s="240"/>
      <c r="E11955" s="241"/>
      <c r="F11955" s="265"/>
      <c r="G11955" s="265"/>
    </row>
    <row r="11956" spans="1:7" s="226" customFormat="1">
      <c r="A11956" s="240"/>
      <c r="B11956" s="265"/>
      <c r="C11956" s="240"/>
      <c r="D11956" s="240"/>
      <c r="E11956" s="241"/>
      <c r="F11956" s="265"/>
      <c r="G11956" s="265"/>
    </row>
    <row r="11957" spans="1:7" s="226" customFormat="1">
      <c r="A11957" s="240"/>
      <c r="B11957" s="265"/>
      <c r="C11957" s="240"/>
      <c r="D11957" s="240"/>
      <c r="E11957" s="241"/>
      <c r="F11957" s="265"/>
      <c r="G11957" s="265"/>
    </row>
    <row r="11958" spans="1:7" s="226" customFormat="1">
      <c r="A11958" s="240"/>
      <c r="B11958" s="265"/>
      <c r="C11958" s="240"/>
      <c r="D11958" s="240"/>
      <c r="E11958" s="241"/>
      <c r="F11958" s="265"/>
      <c r="G11958" s="265"/>
    </row>
    <row r="11959" spans="1:7" s="226" customFormat="1">
      <c r="A11959" s="240"/>
      <c r="B11959" s="265"/>
      <c r="C11959" s="240"/>
      <c r="D11959" s="240"/>
      <c r="E11959" s="241"/>
      <c r="F11959" s="265"/>
      <c r="G11959" s="265"/>
    </row>
    <row r="11960" spans="1:7" s="226" customFormat="1">
      <c r="A11960" s="240"/>
      <c r="B11960" s="265"/>
      <c r="C11960" s="240"/>
      <c r="D11960" s="240"/>
      <c r="E11960" s="241"/>
      <c r="F11960" s="265"/>
      <c r="G11960" s="265"/>
    </row>
    <row r="11961" spans="1:7" s="226" customFormat="1">
      <c r="A11961" s="240"/>
      <c r="B11961" s="265"/>
      <c r="C11961" s="240"/>
      <c r="D11961" s="240"/>
      <c r="E11961" s="241"/>
      <c r="F11961" s="265"/>
      <c r="G11961" s="265"/>
    </row>
    <row r="11962" spans="1:7" s="226" customFormat="1">
      <c r="A11962" s="240"/>
      <c r="B11962" s="265"/>
      <c r="C11962" s="240"/>
      <c r="D11962" s="240"/>
      <c r="E11962" s="241"/>
      <c r="F11962" s="265"/>
      <c r="G11962" s="265"/>
    </row>
    <row r="11963" spans="1:7" s="226" customFormat="1">
      <c r="A11963" s="240"/>
      <c r="B11963" s="265"/>
      <c r="C11963" s="240"/>
      <c r="D11963" s="240"/>
      <c r="E11963" s="241"/>
      <c r="F11963" s="265"/>
      <c r="G11963" s="265"/>
    </row>
    <row r="11964" spans="1:7" s="226" customFormat="1">
      <c r="A11964" s="240"/>
      <c r="B11964" s="265"/>
      <c r="C11964" s="240"/>
      <c r="D11964" s="240"/>
      <c r="E11964" s="241"/>
      <c r="F11964" s="265"/>
      <c r="G11964" s="265"/>
    </row>
    <row r="11965" spans="1:7" s="226" customFormat="1">
      <c r="A11965" s="240"/>
      <c r="B11965" s="265"/>
      <c r="C11965" s="240"/>
      <c r="D11965" s="240"/>
      <c r="E11965" s="241"/>
      <c r="F11965" s="265"/>
      <c r="G11965" s="265"/>
    </row>
    <row r="11966" spans="1:7" s="226" customFormat="1">
      <c r="A11966" s="240"/>
      <c r="B11966" s="265"/>
      <c r="C11966" s="240"/>
      <c r="D11966" s="240"/>
      <c r="E11966" s="241"/>
      <c r="F11966" s="265"/>
      <c r="G11966" s="265"/>
    </row>
    <row r="11967" spans="1:7" s="226" customFormat="1">
      <c r="A11967" s="240"/>
      <c r="B11967" s="265"/>
      <c r="C11967" s="240"/>
      <c r="D11967" s="240"/>
      <c r="E11967" s="241"/>
      <c r="F11967" s="265"/>
      <c r="G11967" s="265"/>
    </row>
    <row r="11968" spans="1:7" s="226" customFormat="1">
      <c r="A11968" s="240"/>
      <c r="B11968" s="265"/>
      <c r="C11968" s="240"/>
      <c r="D11968" s="240"/>
      <c r="E11968" s="241"/>
      <c r="F11968" s="265"/>
      <c r="G11968" s="265"/>
    </row>
    <row r="11969" spans="1:7" s="226" customFormat="1">
      <c r="A11969" s="240"/>
      <c r="B11969" s="265"/>
      <c r="C11969" s="240"/>
      <c r="D11969" s="240"/>
      <c r="E11969" s="241"/>
      <c r="F11969" s="265"/>
      <c r="G11969" s="265"/>
    </row>
    <row r="11970" spans="1:7" s="226" customFormat="1">
      <c r="A11970" s="240"/>
      <c r="B11970" s="265"/>
      <c r="C11970" s="240"/>
      <c r="D11970" s="240"/>
      <c r="E11970" s="241"/>
      <c r="F11970" s="265"/>
      <c r="G11970" s="265"/>
    </row>
    <row r="11971" spans="1:7" s="226" customFormat="1">
      <c r="A11971" s="240"/>
      <c r="B11971" s="265"/>
      <c r="C11971" s="240"/>
      <c r="D11971" s="240"/>
      <c r="E11971" s="241"/>
      <c r="F11971" s="265"/>
      <c r="G11971" s="265"/>
    </row>
    <row r="11972" spans="1:7" s="226" customFormat="1">
      <c r="A11972" s="240"/>
      <c r="B11972" s="265"/>
      <c r="C11972" s="240"/>
      <c r="D11972" s="240"/>
      <c r="E11972" s="241"/>
      <c r="F11972" s="265"/>
      <c r="G11972" s="265"/>
    </row>
    <row r="11973" spans="1:7" s="226" customFormat="1">
      <c r="A11973" s="240"/>
      <c r="B11973" s="265"/>
      <c r="C11973" s="240"/>
      <c r="D11973" s="240"/>
      <c r="E11973" s="241"/>
      <c r="F11973" s="265"/>
      <c r="G11973" s="265"/>
    </row>
    <row r="11974" spans="1:7" s="226" customFormat="1">
      <c r="A11974" s="240"/>
      <c r="B11974" s="265"/>
      <c r="C11974" s="240"/>
      <c r="D11974" s="240"/>
      <c r="E11974" s="241"/>
      <c r="F11974" s="265"/>
      <c r="G11974" s="265"/>
    </row>
    <row r="11975" spans="1:7" s="226" customFormat="1">
      <c r="A11975" s="240"/>
      <c r="B11975" s="265"/>
      <c r="C11975" s="240"/>
      <c r="D11975" s="240"/>
      <c r="E11975" s="241"/>
      <c r="F11975" s="265"/>
      <c r="G11975" s="265"/>
    </row>
    <row r="11976" spans="1:7" s="226" customFormat="1">
      <c r="A11976" s="240"/>
      <c r="B11976" s="265"/>
      <c r="C11976" s="240"/>
      <c r="D11976" s="240"/>
      <c r="E11976" s="241"/>
      <c r="F11976" s="265"/>
      <c r="G11976" s="265"/>
    </row>
    <row r="11977" spans="1:7" s="226" customFormat="1">
      <c r="A11977" s="240"/>
      <c r="B11977" s="265"/>
      <c r="C11977" s="240"/>
      <c r="D11977" s="240"/>
      <c r="E11977" s="241"/>
      <c r="F11977" s="265"/>
      <c r="G11977" s="265"/>
    </row>
    <row r="11978" spans="1:7" s="226" customFormat="1">
      <c r="A11978" s="240"/>
      <c r="B11978" s="265"/>
      <c r="C11978" s="240"/>
      <c r="D11978" s="240"/>
      <c r="E11978" s="241"/>
      <c r="F11978" s="265"/>
      <c r="G11978" s="265"/>
    </row>
    <row r="11979" spans="1:7" s="226" customFormat="1">
      <c r="A11979" s="240"/>
      <c r="B11979" s="265"/>
      <c r="C11979" s="240"/>
      <c r="D11979" s="240"/>
      <c r="E11979" s="241"/>
      <c r="F11979" s="265"/>
      <c r="G11979" s="265"/>
    </row>
    <row r="11980" spans="1:7" s="226" customFormat="1">
      <c r="A11980" s="240"/>
      <c r="B11980" s="265"/>
      <c r="C11980" s="240"/>
      <c r="D11980" s="240"/>
      <c r="E11980" s="241"/>
      <c r="F11980" s="265"/>
      <c r="G11980" s="265"/>
    </row>
    <row r="11981" spans="1:7" s="226" customFormat="1">
      <c r="A11981" s="240"/>
      <c r="B11981" s="265"/>
      <c r="C11981" s="240"/>
      <c r="D11981" s="240"/>
      <c r="E11981" s="241"/>
      <c r="F11981" s="265"/>
      <c r="G11981" s="265"/>
    </row>
    <row r="11982" spans="1:7" s="226" customFormat="1">
      <c r="A11982" s="240"/>
      <c r="B11982" s="265"/>
      <c r="C11982" s="240"/>
      <c r="D11982" s="240"/>
      <c r="E11982" s="241"/>
      <c r="F11982" s="265"/>
      <c r="G11982" s="265"/>
    </row>
    <row r="11983" spans="1:7" s="226" customFormat="1">
      <c r="A11983" s="240"/>
      <c r="B11983" s="265"/>
      <c r="C11983" s="240"/>
      <c r="D11983" s="240"/>
      <c r="E11983" s="241"/>
      <c r="F11983" s="265"/>
      <c r="G11983" s="265"/>
    </row>
    <row r="11984" spans="1:7" s="226" customFormat="1">
      <c r="A11984" s="240"/>
      <c r="B11984" s="265"/>
      <c r="C11984" s="240"/>
      <c r="D11984" s="240"/>
      <c r="E11984" s="241"/>
      <c r="F11984" s="265"/>
      <c r="G11984" s="265"/>
    </row>
    <row r="11985" spans="1:7" s="226" customFormat="1">
      <c r="A11985" s="240"/>
      <c r="B11985" s="265"/>
      <c r="C11985" s="240"/>
      <c r="D11985" s="240"/>
      <c r="E11985" s="241"/>
      <c r="F11985" s="265"/>
      <c r="G11985" s="265"/>
    </row>
    <row r="11986" spans="1:7" s="226" customFormat="1">
      <c r="A11986" s="240"/>
      <c r="B11986" s="265"/>
      <c r="C11986" s="240"/>
      <c r="D11986" s="240"/>
      <c r="E11986" s="241"/>
      <c r="F11986" s="265"/>
      <c r="G11986" s="265"/>
    </row>
    <row r="11987" spans="1:7" s="226" customFormat="1">
      <c r="A11987" s="240"/>
      <c r="B11987" s="265"/>
      <c r="C11987" s="240"/>
      <c r="D11987" s="240"/>
      <c r="E11987" s="241"/>
      <c r="F11987" s="265"/>
      <c r="G11987" s="265"/>
    </row>
    <row r="11988" spans="1:7" s="226" customFormat="1">
      <c r="A11988" s="240"/>
      <c r="B11988" s="265"/>
      <c r="C11988" s="240"/>
      <c r="D11988" s="240"/>
      <c r="E11988" s="241"/>
      <c r="F11988" s="265"/>
      <c r="G11988" s="265"/>
    </row>
    <row r="11989" spans="1:7" s="226" customFormat="1">
      <c r="A11989" s="240"/>
      <c r="B11989" s="265"/>
      <c r="C11989" s="240"/>
      <c r="D11989" s="240"/>
      <c r="E11989" s="241"/>
      <c r="F11989" s="265"/>
      <c r="G11989" s="265"/>
    </row>
    <row r="11990" spans="1:7" s="226" customFormat="1">
      <c r="A11990" s="240"/>
      <c r="B11990" s="265"/>
      <c r="C11990" s="240"/>
      <c r="D11990" s="240"/>
      <c r="E11990" s="241"/>
      <c r="F11990" s="265"/>
      <c r="G11990" s="265"/>
    </row>
    <row r="11991" spans="1:7" s="226" customFormat="1">
      <c r="A11991" s="240"/>
      <c r="B11991" s="265"/>
      <c r="C11991" s="240"/>
      <c r="D11991" s="240"/>
      <c r="E11991" s="241"/>
      <c r="F11991" s="265"/>
      <c r="G11991" s="265"/>
    </row>
    <row r="11992" spans="1:7" s="226" customFormat="1">
      <c r="A11992" s="240"/>
      <c r="B11992" s="265"/>
      <c r="C11992" s="240"/>
      <c r="D11992" s="240"/>
      <c r="E11992" s="241"/>
      <c r="F11992" s="265"/>
      <c r="G11992" s="265"/>
    </row>
    <row r="11993" spans="1:7" s="226" customFormat="1">
      <c r="A11993" s="240"/>
      <c r="B11993" s="265"/>
      <c r="C11993" s="240"/>
      <c r="D11993" s="240"/>
      <c r="E11993" s="241"/>
      <c r="F11993" s="265"/>
      <c r="G11993" s="265"/>
    </row>
    <row r="11994" spans="1:7" s="226" customFormat="1">
      <c r="A11994" s="240"/>
      <c r="B11994" s="265"/>
      <c r="C11994" s="240"/>
      <c r="D11994" s="240"/>
      <c r="E11994" s="241"/>
      <c r="F11994" s="265"/>
      <c r="G11994" s="265"/>
    </row>
    <row r="11995" spans="1:7" s="226" customFormat="1">
      <c r="A11995" s="240"/>
      <c r="B11995" s="265"/>
      <c r="C11995" s="240"/>
      <c r="D11995" s="240"/>
      <c r="E11995" s="241"/>
      <c r="F11995" s="265"/>
      <c r="G11995" s="265"/>
    </row>
    <row r="11996" spans="1:7" s="226" customFormat="1">
      <c r="A11996" s="240"/>
      <c r="B11996" s="265"/>
      <c r="C11996" s="240"/>
      <c r="D11996" s="240"/>
      <c r="E11996" s="241"/>
      <c r="F11996" s="265"/>
      <c r="G11996" s="265"/>
    </row>
    <row r="11997" spans="1:7" s="226" customFormat="1">
      <c r="A11997" s="240"/>
      <c r="B11997" s="265"/>
      <c r="C11997" s="240"/>
      <c r="D11997" s="240"/>
      <c r="E11997" s="241"/>
      <c r="F11997" s="265"/>
      <c r="G11997" s="265"/>
    </row>
    <row r="11998" spans="1:7" s="226" customFormat="1">
      <c r="A11998" s="240"/>
      <c r="B11998" s="265"/>
      <c r="C11998" s="240"/>
      <c r="D11998" s="240"/>
      <c r="E11998" s="241"/>
      <c r="F11998" s="265"/>
      <c r="G11998" s="265"/>
    </row>
    <row r="11999" spans="1:7" s="226" customFormat="1">
      <c r="A11999" s="240"/>
      <c r="B11999" s="265"/>
      <c r="C11999" s="240"/>
      <c r="D11999" s="240"/>
      <c r="E11999" s="241"/>
      <c r="F11999" s="265"/>
      <c r="G11999" s="265"/>
    </row>
    <row r="12000" spans="1:7" s="226" customFormat="1">
      <c r="A12000" s="240"/>
      <c r="B12000" s="265"/>
      <c r="C12000" s="240"/>
      <c r="D12000" s="240"/>
      <c r="E12000" s="241"/>
      <c r="F12000" s="265"/>
      <c r="G12000" s="265"/>
    </row>
    <row r="12001" spans="1:7" s="226" customFormat="1">
      <c r="A12001" s="240"/>
      <c r="B12001" s="265"/>
      <c r="C12001" s="240"/>
      <c r="D12001" s="240"/>
      <c r="E12001" s="241"/>
      <c r="F12001" s="265"/>
      <c r="G12001" s="265"/>
    </row>
    <row r="12002" spans="1:7" s="226" customFormat="1">
      <c r="A12002" s="240"/>
      <c r="B12002" s="265"/>
      <c r="C12002" s="240"/>
      <c r="D12002" s="240"/>
      <c r="E12002" s="241"/>
      <c r="F12002" s="265"/>
      <c r="G12002" s="265"/>
    </row>
    <row r="12003" spans="1:7" s="226" customFormat="1">
      <c r="A12003" s="240"/>
      <c r="B12003" s="265"/>
      <c r="C12003" s="240"/>
      <c r="D12003" s="240"/>
      <c r="E12003" s="241"/>
      <c r="F12003" s="265"/>
      <c r="G12003" s="265"/>
    </row>
    <row r="12004" spans="1:7" s="226" customFormat="1">
      <c r="A12004" s="240"/>
      <c r="B12004" s="265"/>
      <c r="C12004" s="240"/>
      <c r="D12004" s="240"/>
      <c r="E12004" s="241"/>
      <c r="F12004" s="265"/>
      <c r="G12004" s="265"/>
    </row>
    <row r="12005" spans="1:7" s="226" customFormat="1">
      <c r="A12005" s="240"/>
      <c r="B12005" s="265"/>
      <c r="C12005" s="240"/>
      <c r="D12005" s="240"/>
      <c r="E12005" s="241"/>
      <c r="F12005" s="265"/>
      <c r="G12005" s="265"/>
    </row>
    <row r="12006" spans="1:7" s="226" customFormat="1">
      <c r="A12006" s="240"/>
      <c r="B12006" s="265"/>
      <c r="C12006" s="240"/>
      <c r="D12006" s="240"/>
      <c r="E12006" s="241"/>
      <c r="F12006" s="265"/>
      <c r="G12006" s="265"/>
    </row>
    <row r="12007" spans="1:7" s="226" customFormat="1">
      <c r="A12007" s="240"/>
      <c r="B12007" s="265"/>
      <c r="C12007" s="240"/>
      <c r="D12007" s="240"/>
      <c r="E12007" s="241"/>
      <c r="F12007" s="265"/>
      <c r="G12007" s="265"/>
    </row>
    <row r="12008" spans="1:7" s="226" customFormat="1">
      <c r="A12008" s="240"/>
      <c r="B12008" s="265"/>
      <c r="C12008" s="240"/>
      <c r="D12008" s="240"/>
      <c r="E12008" s="241"/>
      <c r="F12008" s="265"/>
      <c r="G12008" s="265"/>
    </row>
    <row r="12009" spans="1:7" s="226" customFormat="1">
      <c r="A12009" s="240"/>
      <c r="B12009" s="265"/>
      <c r="C12009" s="240"/>
      <c r="D12009" s="240"/>
      <c r="E12009" s="241"/>
      <c r="F12009" s="265"/>
      <c r="G12009" s="265"/>
    </row>
    <row r="12010" spans="1:7" s="226" customFormat="1">
      <c r="A12010" s="240"/>
      <c r="B12010" s="265"/>
      <c r="C12010" s="240"/>
      <c r="D12010" s="240"/>
      <c r="E12010" s="241"/>
      <c r="F12010" s="265"/>
      <c r="G12010" s="265"/>
    </row>
    <row r="12011" spans="1:7" s="226" customFormat="1">
      <c r="A12011" s="240"/>
      <c r="B12011" s="265"/>
      <c r="C12011" s="240"/>
      <c r="D12011" s="240"/>
      <c r="E12011" s="241"/>
      <c r="F12011" s="265"/>
      <c r="G12011" s="265"/>
    </row>
    <row r="12012" spans="1:7" s="226" customFormat="1">
      <c r="A12012" s="240"/>
      <c r="B12012" s="265"/>
      <c r="C12012" s="240"/>
      <c r="D12012" s="240"/>
      <c r="E12012" s="241"/>
      <c r="F12012" s="265"/>
      <c r="G12012" s="265"/>
    </row>
    <row r="12013" spans="1:7" s="226" customFormat="1">
      <c r="A12013" s="240"/>
      <c r="B12013" s="265"/>
      <c r="C12013" s="240"/>
      <c r="D12013" s="240"/>
      <c r="E12013" s="241"/>
      <c r="F12013" s="265"/>
      <c r="G12013" s="265"/>
    </row>
    <row r="12014" spans="1:7" s="226" customFormat="1">
      <c r="A12014" s="240"/>
      <c r="B12014" s="265"/>
      <c r="C12014" s="240"/>
      <c r="D12014" s="240"/>
      <c r="E12014" s="241"/>
      <c r="F12014" s="265"/>
      <c r="G12014" s="265"/>
    </row>
    <row r="12015" spans="1:7" s="226" customFormat="1">
      <c r="A12015" s="240"/>
      <c r="B12015" s="265"/>
      <c r="C12015" s="240"/>
      <c r="D12015" s="240"/>
      <c r="E12015" s="241"/>
      <c r="F12015" s="265"/>
      <c r="G12015" s="265"/>
    </row>
    <row r="12016" spans="1:7" s="226" customFormat="1">
      <c r="A12016" s="240"/>
      <c r="B12016" s="265"/>
      <c r="C12016" s="240"/>
      <c r="D12016" s="240"/>
      <c r="E12016" s="241"/>
      <c r="F12016" s="265"/>
      <c r="G12016" s="265"/>
    </row>
    <row r="12017" spans="1:7" s="226" customFormat="1">
      <c r="A12017" s="240"/>
      <c r="B12017" s="265"/>
      <c r="C12017" s="240"/>
      <c r="D12017" s="240"/>
      <c r="E12017" s="241"/>
      <c r="F12017" s="265"/>
      <c r="G12017" s="265"/>
    </row>
    <row r="12018" spans="1:7" s="226" customFormat="1">
      <c r="A12018" s="240"/>
      <c r="B12018" s="265"/>
      <c r="C12018" s="240"/>
      <c r="D12018" s="240"/>
      <c r="E12018" s="241"/>
      <c r="F12018" s="265"/>
      <c r="G12018" s="265"/>
    </row>
    <row r="12019" spans="1:7" s="226" customFormat="1">
      <c r="A12019" s="240"/>
      <c r="B12019" s="265"/>
      <c r="C12019" s="240"/>
      <c r="D12019" s="240"/>
      <c r="E12019" s="241"/>
      <c r="F12019" s="265"/>
      <c r="G12019" s="265"/>
    </row>
    <row r="12020" spans="1:7" s="226" customFormat="1">
      <c r="A12020" s="240"/>
      <c r="B12020" s="265"/>
      <c r="C12020" s="240"/>
      <c r="D12020" s="240"/>
      <c r="E12020" s="241"/>
      <c r="F12020" s="265"/>
      <c r="G12020" s="265"/>
    </row>
    <row r="12021" spans="1:7" s="226" customFormat="1">
      <c r="A12021" s="240"/>
      <c r="B12021" s="265"/>
      <c r="C12021" s="240"/>
      <c r="D12021" s="240"/>
      <c r="E12021" s="241"/>
      <c r="F12021" s="265"/>
      <c r="G12021" s="265"/>
    </row>
    <row r="12022" spans="1:7" s="226" customFormat="1">
      <c r="A12022" s="240"/>
      <c r="B12022" s="265"/>
      <c r="C12022" s="240"/>
      <c r="D12022" s="240"/>
      <c r="E12022" s="241"/>
      <c r="F12022" s="265"/>
      <c r="G12022" s="265"/>
    </row>
    <row r="12023" spans="1:7" s="226" customFormat="1">
      <c r="A12023" s="240"/>
      <c r="B12023" s="265"/>
      <c r="C12023" s="240"/>
      <c r="D12023" s="240"/>
      <c r="E12023" s="241"/>
      <c r="F12023" s="265"/>
      <c r="G12023" s="265"/>
    </row>
    <row r="12024" spans="1:7" s="226" customFormat="1">
      <c r="A12024" s="240"/>
      <c r="B12024" s="265"/>
      <c r="C12024" s="240"/>
      <c r="D12024" s="240"/>
      <c r="E12024" s="241"/>
      <c r="F12024" s="265"/>
      <c r="G12024" s="265"/>
    </row>
    <row r="12025" spans="1:7" s="226" customFormat="1">
      <c r="A12025" s="240"/>
      <c r="B12025" s="265"/>
      <c r="C12025" s="240"/>
      <c r="D12025" s="240"/>
      <c r="E12025" s="241"/>
      <c r="F12025" s="265"/>
      <c r="G12025" s="265"/>
    </row>
    <row r="12026" spans="1:7" s="226" customFormat="1">
      <c r="A12026" s="240"/>
      <c r="B12026" s="265"/>
      <c r="C12026" s="240"/>
      <c r="D12026" s="240"/>
      <c r="E12026" s="241"/>
      <c r="F12026" s="265"/>
      <c r="G12026" s="265"/>
    </row>
    <row r="12027" spans="1:7" s="226" customFormat="1">
      <c r="A12027" s="240"/>
      <c r="B12027" s="265"/>
      <c r="C12027" s="240"/>
      <c r="D12027" s="240"/>
      <c r="E12027" s="241"/>
      <c r="F12027" s="265"/>
      <c r="G12027" s="265"/>
    </row>
    <row r="12028" spans="1:7" s="226" customFormat="1">
      <c r="A12028" s="240"/>
      <c r="B12028" s="265"/>
      <c r="C12028" s="240"/>
      <c r="D12028" s="240"/>
      <c r="E12028" s="241"/>
      <c r="F12028" s="265"/>
      <c r="G12028" s="265"/>
    </row>
    <row r="12029" spans="1:7" s="226" customFormat="1">
      <c r="A12029" s="240"/>
      <c r="B12029" s="265"/>
      <c r="C12029" s="240"/>
      <c r="D12029" s="240"/>
      <c r="E12029" s="241"/>
      <c r="F12029" s="265"/>
      <c r="G12029" s="265"/>
    </row>
    <row r="12030" spans="1:7" s="226" customFormat="1">
      <c r="A12030" s="240"/>
      <c r="B12030" s="265"/>
      <c r="C12030" s="240"/>
      <c r="D12030" s="240"/>
      <c r="E12030" s="241"/>
      <c r="F12030" s="265"/>
      <c r="G12030" s="265"/>
    </row>
    <row r="12031" spans="1:7" s="226" customFormat="1">
      <c r="A12031" s="240"/>
      <c r="B12031" s="265"/>
      <c r="C12031" s="240"/>
      <c r="D12031" s="240"/>
      <c r="E12031" s="241"/>
      <c r="F12031" s="265"/>
      <c r="G12031" s="265"/>
    </row>
    <row r="12032" spans="1:7" s="226" customFormat="1">
      <c r="A12032" s="240"/>
      <c r="B12032" s="265"/>
      <c r="C12032" s="240"/>
      <c r="D12032" s="240"/>
      <c r="E12032" s="241"/>
      <c r="F12032" s="265"/>
      <c r="G12032" s="265"/>
    </row>
    <row r="12033" spans="1:7" s="226" customFormat="1">
      <c r="A12033" s="240"/>
      <c r="B12033" s="265"/>
      <c r="C12033" s="240"/>
      <c r="D12033" s="240"/>
      <c r="E12033" s="241"/>
      <c r="F12033" s="265"/>
      <c r="G12033" s="265"/>
    </row>
    <row r="12034" spans="1:7" s="226" customFormat="1">
      <c r="A12034" s="240"/>
      <c r="B12034" s="265"/>
      <c r="C12034" s="240"/>
      <c r="D12034" s="240"/>
      <c r="E12034" s="241"/>
      <c r="F12034" s="265"/>
      <c r="G12034" s="265"/>
    </row>
    <row r="12035" spans="1:7" s="226" customFormat="1">
      <c r="A12035" s="240"/>
      <c r="B12035" s="265"/>
      <c r="C12035" s="240"/>
      <c r="D12035" s="240"/>
      <c r="E12035" s="241"/>
      <c r="F12035" s="265"/>
      <c r="G12035" s="265"/>
    </row>
    <row r="12036" spans="1:7" s="226" customFormat="1">
      <c r="A12036" s="240"/>
      <c r="B12036" s="265"/>
      <c r="C12036" s="240"/>
      <c r="D12036" s="240"/>
      <c r="E12036" s="241"/>
      <c r="F12036" s="265"/>
      <c r="G12036" s="265"/>
    </row>
    <row r="12037" spans="1:7" s="226" customFormat="1">
      <c r="A12037" s="240"/>
      <c r="B12037" s="265"/>
      <c r="C12037" s="240"/>
      <c r="D12037" s="240"/>
      <c r="E12037" s="241"/>
      <c r="F12037" s="265"/>
      <c r="G12037" s="265"/>
    </row>
    <row r="12038" spans="1:7" s="226" customFormat="1">
      <c r="A12038" s="240"/>
      <c r="B12038" s="265"/>
      <c r="C12038" s="240"/>
      <c r="D12038" s="240"/>
      <c r="E12038" s="241"/>
      <c r="F12038" s="265"/>
      <c r="G12038" s="265"/>
    </row>
    <row r="12039" spans="1:7" s="226" customFormat="1">
      <c r="A12039" s="240"/>
      <c r="B12039" s="265"/>
      <c r="C12039" s="240"/>
      <c r="D12039" s="240"/>
      <c r="E12039" s="241"/>
      <c r="F12039" s="265"/>
      <c r="G12039" s="265"/>
    </row>
    <row r="12040" spans="1:7" s="226" customFormat="1">
      <c r="A12040" s="240"/>
      <c r="B12040" s="265"/>
      <c r="C12040" s="240"/>
      <c r="D12040" s="240"/>
      <c r="E12040" s="241"/>
      <c r="F12040" s="265"/>
      <c r="G12040" s="265"/>
    </row>
    <row r="12041" spans="1:7" s="226" customFormat="1">
      <c r="A12041" s="240"/>
      <c r="B12041" s="265"/>
      <c r="C12041" s="240"/>
      <c r="D12041" s="240"/>
      <c r="E12041" s="241"/>
      <c r="F12041" s="265"/>
      <c r="G12041" s="265"/>
    </row>
    <row r="12042" spans="1:7" s="226" customFormat="1">
      <c r="A12042" s="240"/>
      <c r="B12042" s="265"/>
      <c r="C12042" s="240"/>
      <c r="D12042" s="240"/>
      <c r="E12042" s="241"/>
      <c r="F12042" s="265"/>
      <c r="G12042" s="265"/>
    </row>
    <row r="12043" spans="1:7" s="226" customFormat="1">
      <c r="A12043" s="240"/>
      <c r="B12043" s="265"/>
      <c r="C12043" s="240"/>
      <c r="D12043" s="240"/>
      <c r="E12043" s="241"/>
      <c r="F12043" s="265"/>
      <c r="G12043" s="265"/>
    </row>
    <row r="12044" spans="1:7" s="226" customFormat="1">
      <c r="A12044" s="240"/>
      <c r="B12044" s="265"/>
      <c r="C12044" s="240"/>
      <c r="D12044" s="240"/>
      <c r="E12044" s="241"/>
      <c r="F12044" s="265"/>
      <c r="G12044" s="265"/>
    </row>
    <row r="12045" spans="1:7" s="226" customFormat="1">
      <c r="A12045" s="240"/>
      <c r="B12045" s="265"/>
      <c r="C12045" s="240"/>
      <c r="D12045" s="240"/>
      <c r="E12045" s="241"/>
      <c r="F12045" s="265"/>
      <c r="G12045" s="265"/>
    </row>
    <row r="12046" spans="1:7" s="226" customFormat="1">
      <c r="A12046" s="240"/>
      <c r="B12046" s="265"/>
      <c r="C12046" s="240"/>
      <c r="D12046" s="240"/>
      <c r="E12046" s="241"/>
      <c r="F12046" s="265"/>
      <c r="G12046" s="265"/>
    </row>
    <row r="12047" spans="1:7" s="226" customFormat="1">
      <c r="A12047" s="240"/>
      <c r="B12047" s="265"/>
      <c r="C12047" s="240"/>
      <c r="D12047" s="240"/>
      <c r="E12047" s="241"/>
      <c r="F12047" s="265"/>
      <c r="G12047" s="265"/>
    </row>
    <row r="12048" spans="1:7" s="226" customFormat="1">
      <c r="A12048" s="240"/>
      <c r="B12048" s="265"/>
      <c r="C12048" s="240"/>
      <c r="D12048" s="240"/>
      <c r="E12048" s="241"/>
      <c r="F12048" s="265"/>
      <c r="G12048" s="265"/>
    </row>
    <row r="12049" spans="1:7" s="226" customFormat="1">
      <c r="A12049" s="240"/>
      <c r="B12049" s="265"/>
      <c r="C12049" s="240"/>
      <c r="D12049" s="240"/>
      <c r="E12049" s="241"/>
      <c r="F12049" s="265"/>
      <c r="G12049" s="265"/>
    </row>
    <row r="12050" spans="1:7" s="226" customFormat="1">
      <c r="A12050" s="240"/>
      <c r="B12050" s="265"/>
      <c r="C12050" s="240"/>
      <c r="D12050" s="240"/>
      <c r="E12050" s="241"/>
      <c r="F12050" s="265"/>
      <c r="G12050" s="265"/>
    </row>
    <row r="12051" spans="1:7" s="226" customFormat="1">
      <c r="A12051" s="240"/>
      <c r="B12051" s="265"/>
      <c r="C12051" s="240"/>
      <c r="D12051" s="240"/>
      <c r="E12051" s="241"/>
      <c r="F12051" s="265"/>
      <c r="G12051" s="265"/>
    </row>
    <row r="12052" spans="1:7" s="226" customFormat="1">
      <c r="A12052" s="240"/>
      <c r="B12052" s="265"/>
      <c r="C12052" s="240"/>
      <c r="D12052" s="240"/>
      <c r="E12052" s="241"/>
      <c r="F12052" s="265"/>
      <c r="G12052" s="265"/>
    </row>
    <row r="12053" spans="1:7" s="226" customFormat="1">
      <c r="A12053" s="240"/>
      <c r="B12053" s="265"/>
      <c r="C12053" s="240"/>
      <c r="D12053" s="240"/>
      <c r="E12053" s="241"/>
      <c r="F12053" s="265"/>
      <c r="G12053" s="265"/>
    </row>
    <row r="12054" spans="1:7" s="226" customFormat="1">
      <c r="A12054" s="240"/>
      <c r="B12054" s="265"/>
      <c r="C12054" s="240"/>
      <c r="D12054" s="240"/>
      <c r="E12054" s="241"/>
      <c r="F12054" s="265"/>
      <c r="G12054" s="265"/>
    </row>
    <row r="12055" spans="1:7" s="226" customFormat="1">
      <c r="A12055" s="240"/>
      <c r="B12055" s="265"/>
      <c r="C12055" s="240"/>
      <c r="D12055" s="240"/>
      <c r="E12055" s="241"/>
      <c r="F12055" s="265"/>
      <c r="G12055" s="265"/>
    </row>
    <row r="12056" spans="1:7" s="226" customFormat="1">
      <c r="A12056" s="240"/>
      <c r="B12056" s="265"/>
      <c r="C12056" s="240"/>
      <c r="D12056" s="240"/>
      <c r="E12056" s="241"/>
      <c r="F12056" s="265"/>
      <c r="G12056" s="265"/>
    </row>
    <row r="12057" spans="1:7" s="226" customFormat="1">
      <c r="A12057" s="240"/>
      <c r="B12057" s="265"/>
      <c r="C12057" s="240"/>
      <c r="D12057" s="240"/>
      <c r="E12057" s="241"/>
      <c r="F12057" s="265"/>
      <c r="G12057" s="265"/>
    </row>
    <row r="12058" spans="1:7" s="226" customFormat="1">
      <c r="A12058" s="240"/>
      <c r="B12058" s="265"/>
      <c r="C12058" s="240"/>
      <c r="D12058" s="240"/>
      <c r="E12058" s="241"/>
      <c r="F12058" s="265"/>
      <c r="G12058" s="265"/>
    </row>
    <row r="12059" spans="1:7" s="226" customFormat="1">
      <c r="A12059" s="240"/>
      <c r="B12059" s="265"/>
      <c r="C12059" s="240"/>
      <c r="D12059" s="240"/>
      <c r="E12059" s="241"/>
      <c r="F12059" s="265"/>
      <c r="G12059" s="265"/>
    </row>
    <row r="12060" spans="1:7" s="226" customFormat="1">
      <c r="A12060" s="240"/>
      <c r="B12060" s="265"/>
      <c r="C12060" s="240"/>
      <c r="D12060" s="240"/>
      <c r="E12060" s="241"/>
      <c r="F12060" s="265"/>
      <c r="G12060" s="265"/>
    </row>
    <row r="12061" spans="1:7" s="226" customFormat="1">
      <c r="A12061" s="240"/>
      <c r="B12061" s="265"/>
      <c r="C12061" s="240"/>
      <c r="D12061" s="240"/>
      <c r="E12061" s="241"/>
      <c r="F12061" s="265"/>
      <c r="G12061" s="265"/>
    </row>
    <row r="12062" spans="1:7" s="226" customFormat="1">
      <c r="A12062" s="240"/>
      <c r="B12062" s="265"/>
      <c r="C12062" s="240"/>
      <c r="D12062" s="240"/>
      <c r="E12062" s="241"/>
      <c r="F12062" s="265"/>
      <c r="G12062" s="265"/>
    </row>
    <row r="12063" spans="1:7" s="226" customFormat="1">
      <c r="A12063" s="240"/>
      <c r="B12063" s="265"/>
      <c r="C12063" s="240"/>
      <c r="D12063" s="240"/>
      <c r="E12063" s="241"/>
      <c r="F12063" s="265"/>
      <c r="G12063" s="265"/>
    </row>
    <row r="12064" spans="1:7" s="226" customFormat="1">
      <c r="A12064" s="240"/>
      <c r="B12064" s="265"/>
      <c r="C12064" s="240"/>
      <c r="D12064" s="240"/>
      <c r="E12064" s="241"/>
      <c r="F12064" s="265"/>
      <c r="G12064" s="265"/>
    </row>
    <row r="12065" spans="1:7" s="226" customFormat="1">
      <c r="A12065" s="240"/>
      <c r="B12065" s="265"/>
      <c r="C12065" s="240"/>
      <c r="D12065" s="240"/>
      <c r="E12065" s="241"/>
      <c r="F12065" s="265"/>
      <c r="G12065" s="265"/>
    </row>
    <row r="12066" spans="1:7" s="226" customFormat="1">
      <c r="A12066" s="240"/>
      <c r="B12066" s="265"/>
      <c r="C12066" s="240"/>
      <c r="D12066" s="240"/>
      <c r="E12066" s="241"/>
      <c r="F12066" s="265"/>
      <c r="G12066" s="265"/>
    </row>
    <row r="12067" spans="1:7" s="226" customFormat="1">
      <c r="A12067" s="240"/>
      <c r="B12067" s="265"/>
      <c r="C12067" s="240"/>
      <c r="D12067" s="240"/>
      <c r="E12067" s="241"/>
      <c r="F12067" s="265"/>
      <c r="G12067" s="265"/>
    </row>
    <row r="12068" spans="1:7" s="226" customFormat="1">
      <c r="A12068" s="240"/>
      <c r="B12068" s="265"/>
      <c r="C12068" s="240"/>
      <c r="D12068" s="240"/>
      <c r="E12068" s="241"/>
      <c r="F12068" s="265"/>
      <c r="G12068" s="265"/>
    </row>
    <row r="12069" spans="1:7" s="226" customFormat="1">
      <c r="A12069" s="240"/>
      <c r="B12069" s="265"/>
      <c r="C12069" s="240"/>
      <c r="D12069" s="240"/>
      <c r="E12069" s="241"/>
      <c r="F12069" s="265"/>
      <c r="G12069" s="265"/>
    </row>
    <row r="12070" spans="1:7" s="226" customFormat="1">
      <c r="A12070" s="240"/>
      <c r="B12070" s="265"/>
      <c r="C12070" s="240"/>
      <c r="D12070" s="240"/>
      <c r="E12070" s="241"/>
      <c r="F12070" s="265"/>
      <c r="G12070" s="265"/>
    </row>
    <row r="12071" spans="1:7" s="226" customFormat="1">
      <c r="A12071" s="240"/>
      <c r="B12071" s="265"/>
      <c r="C12071" s="240"/>
      <c r="D12071" s="240"/>
      <c r="E12071" s="241"/>
      <c r="F12071" s="265"/>
      <c r="G12071" s="265"/>
    </row>
    <row r="12072" spans="1:7" s="226" customFormat="1">
      <c r="A12072" s="240"/>
      <c r="B12072" s="265"/>
      <c r="C12072" s="240"/>
      <c r="D12072" s="240"/>
      <c r="E12072" s="241"/>
      <c r="F12072" s="265"/>
      <c r="G12072" s="265"/>
    </row>
    <row r="12073" spans="1:7" s="226" customFormat="1">
      <c r="A12073" s="240"/>
      <c r="B12073" s="265"/>
      <c r="C12073" s="240"/>
      <c r="D12073" s="240"/>
      <c r="E12073" s="241"/>
      <c r="F12073" s="265"/>
      <c r="G12073" s="265"/>
    </row>
    <row r="12074" spans="1:7" s="226" customFormat="1">
      <c r="A12074" s="240"/>
      <c r="B12074" s="265"/>
      <c r="C12074" s="240"/>
      <c r="D12074" s="240"/>
      <c r="E12074" s="241"/>
      <c r="F12074" s="265"/>
      <c r="G12074" s="265"/>
    </row>
    <row r="12075" spans="1:7" s="226" customFormat="1">
      <c r="A12075" s="240"/>
      <c r="B12075" s="265"/>
      <c r="C12075" s="240"/>
      <c r="D12075" s="240"/>
      <c r="E12075" s="241"/>
      <c r="F12075" s="265"/>
      <c r="G12075" s="265"/>
    </row>
    <row r="12076" spans="1:7" s="226" customFormat="1">
      <c r="A12076" s="240"/>
      <c r="B12076" s="265"/>
      <c r="C12076" s="240"/>
      <c r="D12076" s="240"/>
      <c r="E12076" s="241"/>
      <c r="F12076" s="265"/>
      <c r="G12076" s="265"/>
    </row>
    <row r="12077" spans="1:7" s="226" customFormat="1">
      <c r="A12077" s="240"/>
      <c r="B12077" s="265"/>
      <c r="C12077" s="240"/>
      <c r="D12077" s="240"/>
      <c r="E12077" s="241"/>
      <c r="F12077" s="265"/>
      <c r="G12077" s="265"/>
    </row>
    <row r="12078" spans="1:7" s="226" customFormat="1">
      <c r="A12078" s="240"/>
      <c r="B12078" s="265"/>
      <c r="C12078" s="240"/>
      <c r="D12078" s="240"/>
      <c r="E12078" s="241"/>
      <c r="F12078" s="265"/>
      <c r="G12078" s="265"/>
    </row>
    <row r="12079" spans="1:7" s="226" customFormat="1">
      <c r="A12079" s="240"/>
      <c r="B12079" s="265"/>
      <c r="C12079" s="240"/>
      <c r="D12079" s="240"/>
      <c r="E12079" s="241"/>
      <c r="F12079" s="265"/>
      <c r="G12079" s="265"/>
    </row>
    <row r="12080" spans="1:7" s="226" customFormat="1">
      <c r="A12080" s="240"/>
      <c r="B12080" s="265"/>
      <c r="C12080" s="240"/>
      <c r="D12080" s="240"/>
      <c r="E12080" s="241"/>
      <c r="F12080" s="265"/>
      <c r="G12080" s="265"/>
    </row>
    <row r="12081" spans="1:7" s="226" customFormat="1">
      <c r="A12081" s="240"/>
      <c r="B12081" s="265"/>
      <c r="C12081" s="240"/>
      <c r="D12081" s="240"/>
      <c r="E12081" s="241"/>
      <c r="F12081" s="265"/>
      <c r="G12081" s="265"/>
    </row>
    <row r="12082" spans="1:7" s="226" customFormat="1">
      <c r="A12082" s="240"/>
      <c r="B12082" s="265"/>
      <c r="C12082" s="240"/>
      <c r="D12082" s="240"/>
      <c r="E12082" s="241"/>
      <c r="F12082" s="265"/>
      <c r="G12082" s="265"/>
    </row>
    <row r="12083" spans="1:7" s="226" customFormat="1">
      <c r="A12083" s="240"/>
      <c r="B12083" s="265"/>
      <c r="C12083" s="240"/>
      <c r="D12083" s="240"/>
      <c r="E12083" s="241"/>
      <c r="F12083" s="265"/>
      <c r="G12083" s="265"/>
    </row>
    <row r="12084" spans="1:7" s="226" customFormat="1">
      <c r="A12084" s="240"/>
      <c r="B12084" s="265"/>
      <c r="C12084" s="240"/>
      <c r="D12084" s="240"/>
      <c r="E12084" s="241"/>
      <c r="F12084" s="265"/>
      <c r="G12084" s="265"/>
    </row>
    <row r="12085" spans="1:7" s="226" customFormat="1">
      <c r="A12085" s="240"/>
      <c r="B12085" s="265"/>
      <c r="C12085" s="240"/>
      <c r="D12085" s="240"/>
      <c r="E12085" s="241"/>
      <c r="F12085" s="265"/>
      <c r="G12085" s="265"/>
    </row>
    <row r="12086" spans="1:7" s="226" customFormat="1">
      <c r="A12086" s="240"/>
      <c r="B12086" s="265"/>
      <c r="C12086" s="240"/>
      <c r="D12086" s="240"/>
      <c r="E12086" s="241"/>
      <c r="F12086" s="265"/>
      <c r="G12086" s="265"/>
    </row>
    <row r="12087" spans="1:7" s="226" customFormat="1">
      <c r="A12087" s="240"/>
      <c r="B12087" s="265"/>
      <c r="C12087" s="240"/>
      <c r="D12087" s="240"/>
      <c r="E12087" s="241"/>
      <c r="F12087" s="265"/>
      <c r="G12087" s="265"/>
    </row>
    <row r="12088" spans="1:7" s="226" customFormat="1">
      <c r="A12088" s="240"/>
      <c r="B12088" s="265"/>
      <c r="C12088" s="240"/>
      <c r="D12088" s="240"/>
      <c r="E12088" s="241"/>
      <c r="F12088" s="265"/>
      <c r="G12088" s="265"/>
    </row>
    <row r="12089" spans="1:7" s="226" customFormat="1">
      <c r="A12089" s="240"/>
      <c r="B12089" s="265"/>
      <c r="C12089" s="240"/>
      <c r="D12089" s="240"/>
      <c r="E12089" s="241"/>
      <c r="F12089" s="265"/>
      <c r="G12089" s="265"/>
    </row>
    <row r="12090" spans="1:7" s="226" customFormat="1">
      <c r="A12090" s="240"/>
      <c r="B12090" s="265"/>
      <c r="C12090" s="240"/>
      <c r="D12090" s="240"/>
      <c r="E12090" s="241"/>
      <c r="F12090" s="265"/>
      <c r="G12090" s="265"/>
    </row>
    <row r="12091" spans="1:7" s="226" customFormat="1">
      <c r="A12091" s="240"/>
      <c r="B12091" s="265"/>
      <c r="C12091" s="240"/>
      <c r="D12091" s="240"/>
      <c r="E12091" s="241"/>
      <c r="F12091" s="265"/>
      <c r="G12091" s="265"/>
    </row>
    <row r="12092" spans="1:7" s="226" customFormat="1">
      <c r="A12092" s="240"/>
      <c r="B12092" s="265"/>
      <c r="C12092" s="240"/>
      <c r="D12092" s="240"/>
      <c r="E12092" s="241"/>
      <c r="F12092" s="265"/>
      <c r="G12092" s="265"/>
    </row>
    <row r="12093" spans="1:7" s="226" customFormat="1">
      <c r="A12093" s="240"/>
      <c r="B12093" s="265"/>
      <c r="C12093" s="240"/>
      <c r="D12093" s="240"/>
      <c r="E12093" s="241"/>
      <c r="F12093" s="265"/>
      <c r="G12093" s="265"/>
    </row>
    <row r="12094" spans="1:7" s="226" customFormat="1">
      <c r="A12094" s="240"/>
      <c r="B12094" s="265"/>
      <c r="C12094" s="240"/>
      <c r="D12094" s="240"/>
      <c r="E12094" s="241"/>
      <c r="F12094" s="265"/>
      <c r="G12094" s="265"/>
    </row>
    <row r="12095" spans="1:7" s="226" customFormat="1">
      <c r="A12095" s="240"/>
      <c r="B12095" s="265"/>
      <c r="C12095" s="240"/>
      <c r="D12095" s="240"/>
      <c r="E12095" s="241"/>
      <c r="F12095" s="265"/>
      <c r="G12095" s="265"/>
    </row>
    <row r="12096" spans="1:7" s="226" customFormat="1">
      <c r="A12096" s="240"/>
      <c r="B12096" s="265"/>
      <c r="C12096" s="240"/>
      <c r="D12096" s="240"/>
      <c r="E12096" s="241"/>
      <c r="F12096" s="265"/>
      <c r="G12096" s="265"/>
    </row>
    <row r="12097" spans="1:7" s="226" customFormat="1">
      <c r="A12097" s="240"/>
      <c r="B12097" s="265"/>
      <c r="C12097" s="240"/>
      <c r="D12097" s="240"/>
      <c r="E12097" s="241"/>
      <c r="F12097" s="265"/>
      <c r="G12097" s="265"/>
    </row>
    <row r="12098" spans="1:7" s="226" customFormat="1">
      <c r="A12098" s="240"/>
      <c r="B12098" s="265"/>
      <c r="C12098" s="240"/>
      <c r="D12098" s="240"/>
      <c r="E12098" s="241"/>
      <c r="F12098" s="265"/>
      <c r="G12098" s="265"/>
    </row>
    <row r="12099" spans="1:7" s="226" customFormat="1">
      <c r="A12099" s="240"/>
      <c r="B12099" s="265"/>
      <c r="C12099" s="240"/>
      <c r="D12099" s="240"/>
      <c r="E12099" s="241"/>
      <c r="F12099" s="265"/>
      <c r="G12099" s="265"/>
    </row>
    <row r="12100" spans="1:7" s="226" customFormat="1">
      <c r="A12100" s="240"/>
      <c r="B12100" s="265"/>
      <c r="C12100" s="240"/>
      <c r="D12100" s="240"/>
      <c r="E12100" s="241"/>
      <c r="F12100" s="265"/>
      <c r="G12100" s="265"/>
    </row>
    <row r="12101" spans="1:7" s="226" customFormat="1">
      <c r="A12101" s="240"/>
      <c r="B12101" s="265"/>
      <c r="C12101" s="240"/>
      <c r="D12101" s="240"/>
      <c r="E12101" s="241"/>
      <c r="F12101" s="265"/>
      <c r="G12101" s="265"/>
    </row>
    <row r="12102" spans="1:7" s="226" customFormat="1">
      <c r="A12102" s="240"/>
      <c r="B12102" s="265"/>
      <c r="C12102" s="240"/>
      <c r="D12102" s="240"/>
      <c r="E12102" s="241"/>
      <c r="F12102" s="265"/>
      <c r="G12102" s="265"/>
    </row>
    <row r="12103" spans="1:7" s="226" customFormat="1">
      <c r="A12103" s="240"/>
      <c r="B12103" s="265"/>
      <c r="C12103" s="240"/>
      <c r="D12103" s="240"/>
      <c r="E12103" s="241"/>
      <c r="F12103" s="265"/>
      <c r="G12103" s="265"/>
    </row>
    <row r="12104" spans="1:7" s="226" customFormat="1">
      <c r="A12104" s="240"/>
      <c r="B12104" s="265"/>
      <c r="C12104" s="240"/>
      <c r="D12104" s="240"/>
      <c r="E12104" s="241"/>
      <c r="F12104" s="265"/>
      <c r="G12104" s="265"/>
    </row>
    <row r="12105" spans="1:7" s="226" customFormat="1">
      <c r="A12105" s="240"/>
      <c r="B12105" s="265"/>
      <c r="C12105" s="240"/>
      <c r="D12105" s="240"/>
      <c r="E12105" s="241"/>
      <c r="F12105" s="265"/>
      <c r="G12105" s="265"/>
    </row>
    <row r="12106" spans="1:7" s="226" customFormat="1">
      <c r="A12106" s="240"/>
      <c r="B12106" s="265"/>
      <c r="C12106" s="240"/>
      <c r="D12106" s="240"/>
      <c r="E12106" s="241"/>
      <c r="F12106" s="265"/>
      <c r="G12106" s="265"/>
    </row>
    <row r="12107" spans="1:7" s="226" customFormat="1">
      <c r="A12107" s="240"/>
      <c r="B12107" s="265"/>
      <c r="C12107" s="240"/>
      <c r="D12107" s="240"/>
      <c r="E12107" s="241"/>
      <c r="F12107" s="265"/>
      <c r="G12107" s="265"/>
    </row>
    <row r="12108" spans="1:7" s="226" customFormat="1">
      <c r="A12108" s="240"/>
      <c r="B12108" s="265"/>
      <c r="C12108" s="240"/>
      <c r="D12108" s="240"/>
      <c r="E12108" s="241"/>
      <c r="F12108" s="265"/>
      <c r="G12108" s="265"/>
    </row>
    <row r="12109" spans="1:7" s="226" customFormat="1">
      <c r="A12109" s="240"/>
      <c r="B12109" s="265"/>
      <c r="C12109" s="240"/>
      <c r="D12109" s="240"/>
      <c r="E12109" s="241"/>
      <c r="F12109" s="265"/>
      <c r="G12109" s="265"/>
    </row>
    <row r="12110" spans="1:7" s="226" customFormat="1">
      <c r="A12110" s="240"/>
      <c r="B12110" s="265"/>
      <c r="C12110" s="240"/>
      <c r="D12110" s="240"/>
      <c r="E12110" s="241"/>
      <c r="F12110" s="265"/>
      <c r="G12110" s="265"/>
    </row>
    <row r="12111" spans="1:7" s="226" customFormat="1">
      <c r="A12111" s="240"/>
      <c r="B12111" s="265"/>
      <c r="C12111" s="240"/>
      <c r="D12111" s="240"/>
      <c r="E12111" s="241"/>
      <c r="F12111" s="265"/>
      <c r="G12111" s="265"/>
    </row>
    <row r="12112" spans="1:7" s="226" customFormat="1">
      <c r="A12112" s="240"/>
      <c r="B12112" s="265"/>
      <c r="C12112" s="240"/>
      <c r="D12112" s="240"/>
      <c r="E12112" s="241"/>
      <c r="F12112" s="265"/>
      <c r="G12112" s="265"/>
    </row>
    <row r="12113" spans="1:7" s="226" customFormat="1">
      <c r="A12113" s="240"/>
      <c r="B12113" s="265"/>
      <c r="C12113" s="240"/>
      <c r="D12113" s="240"/>
      <c r="E12113" s="241"/>
      <c r="F12113" s="265"/>
      <c r="G12113" s="265"/>
    </row>
    <row r="12114" spans="1:7" s="226" customFormat="1">
      <c r="A12114" s="240"/>
      <c r="B12114" s="265"/>
      <c r="C12114" s="240"/>
      <c r="D12114" s="240"/>
      <c r="E12114" s="241"/>
      <c r="F12114" s="265"/>
      <c r="G12114" s="265"/>
    </row>
    <row r="12115" spans="1:7" s="226" customFormat="1">
      <c r="A12115" s="240"/>
      <c r="B12115" s="265"/>
      <c r="C12115" s="240"/>
      <c r="D12115" s="240"/>
      <c r="E12115" s="241"/>
      <c r="F12115" s="265"/>
      <c r="G12115" s="265"/>
    </row>
    <row r="12116" spans="1:7" s="226" customFormat="1">
      <c r="A12116" s="240"/>
      <c r="B12116" s="265"/>
      <c r="C12116" s="240"/>
      <c r="D12116" s="240"/>
      <c r="E12116" s="241"/>
      <c r="F12116" s="265"/>
      <c r="G12116" s="265"/>
    </row>
    <row r="12117" spans="1:7" s="226" customFormat="1">
      <c r="A12117" s="240"/>
      <c r="B12117" s="265"/>
      <c r="C12117" s="240"/>
      <c r="D12117" s="240"/>
      <c r="E12117" s="241"/>
      <c r="F12117" s="265"/>
      <c r="G12117" s="265"/>
    </row>
    <row r="12118" spans="1:7" s="226" customFormat="1">
      <c r="A12118" s="240"/>
      <c r="B12118" s="265"/>
      <c r="C12118" s="240"/>
      <c r="D12118" s="240"/>
      <c r="E12118" s="241"/>
      <c r="F12118" s="265"/>
      <c r="G12118" s="265"/>
    </row>
    <row r="12119" spans="1:7" s="226" customFormat="1">
      <c r="A12119" s="240"/>
      <c r="B12119" s="265"/>
      <c r="C12119" s="240"/>
      <c r="D12119" s="240"/>
      <c r="E12119" s="241"/>
      <c r="F12119" s="265"/>
      <c r="G12119" s="265"/>
    </row>
    <row r="12120" spans="1:7" s="226" customFormat="1">
      <c r="A12120" s="240"/>
      <c r="B12120" s="265"/>
      <c r="C12120" s="240"/>
      <c r="D12120" s="240"/>
      <c r="E12120" s="241"/>
      <c r="F12120" s="265"/>
      <c r="G12120" s="265"/>
    </row>
    <row r="12121" spans="1:7" s="226" customFormat="1">
      <c r="A12121" s="240"/>
      <c r="B12121" s="265"/>
      <c r="C12121" s="240"/>
      <c r="D12121" s="240"/>
      <c r="E12121" s="241"/>
      <c r="F12121" s="265"/>
      <c r="G12121" s="265"/>
    </row>
    <row r="12122" spans="1:7" s="226" customFormat="1">
      <c r="A12122" s="240"/>
      <c r="B12122" s="265"/>
      <c r="C12122" s="240"/>
      <c r="D12122" s="240"/>
      <c r="E12122" s="241"/>
      <c r="F12122" s="265"/>
      <c r="G12122" s="265"/>
    </row>
    <row r="12123" spans="1:7" s="226" customFormat="1">
      <c r="A12123" s="240"/>
      <c r="B12123" s="265"/>
      <c r="C12123" s="240"/>
      <c r="D12123" s="240"/>
      <c r="E12123" s="241"/>
      <c r="F12123" s="265"/>
      <c r="G12123" s="265"/>
    </row>
    <row r="12124" spans="1:7" s="226" customFormat="1">
      <c r="A12124" s="240"/>
      <c r="B12124" s="265"/>
      <c r="C12124" s="240"/>
      <c r="D12124" s="240"/>
      <c r="E12124" s="241"/>
      <c r="F12124" s="265"/>
      <c r="G12124" s="265"/>
    </row>
    <row r="12125" spans="1:7" s="226" customFormat="1">
      <c r="A12125" s="240"/>
      <c r="B12125" s="265"/>
      <c r="C12125" s="240"/>
      <c r="D12125" s="240"/>
      <c r="E12125" s="241"/>
      <c r="F12125" s="265"/>
      <c r="G12125" s="265"/>
    </row>
    <row r="12126" spans="1:7" s="226" customFormat="1">
      <c r="A12126" s="240"/>
      <c r="B12126" s="265"/>
      <c r="C12126" s="240"/>
      <c r="D12126" s="240"/>
      <c r="E12126" s="241"/>
      <c r="F12126" s="265"/>
      <c r="G12126" s="265"/>
    </row>
    <row r="12127" spans="1:7" s="226" customFormat="1">
      <c r="A12127" s="240"/>
      <c r="B12127" s="265"/>
      <c r="C12127" s="240"/>
      <c r="D12127" s="240"/>
      <c r="E12127" s="241"/>
      <c r="F12127" s="265"/>
      <c r="G12127" s="265"/>
    </row>
    <row r="12128" spans="1:7" s="226" customFormat="1">
      <c r="A12128" s="240"/>
      <c r="B12128" s="265"/>
      <c r="C12128" s="240"/>
      <c r="D12128" s="240"/>
      <c r="E12128" s="241"/>
      <c r="F12128" s="265"/>
      <c r="G12128" s="265"/>
    </row>
    <row r="12129" spans="1:7" s="226" customFormat="1">
      <c r="A12129" s="240"/>
      <c r="B12129" s="265"/>
      <c r="C12129" s="240"/>
      <c r="D12129" s="240"/>
      <c r="E12129" s="241"/>
      <c r="F12129" s="265"/>
      <c r="G12129" s="265"/>
    </row>
    <row r="12130" spans="1:7" s="226" customFormat="1">
      <c r="A12130" s="240"/>
      <c r="B12130" s="265"/>
      <c r="C12130" s="240"/>
      <c r="D12130" s="240"/>
      <c r="E12130" s="241"/>
      <c r="F12130" s="265"/>
      <c r="G12130" s="265"/>
    </row>
    <row r="12131" spans="1:7" s="226" customFormat="1">
      <c r="A12131" s="240"/>
      <c r="B12131" s="265"/>
      <c r="C12131" s="240"/>
      <c r="D12131" s="240"/>
      <c r="E12131" s="241"/>
      <c r="F12131" s="265"/>
      <c r="G12131" s="265"/>
    </row>
    <row r="12132" spans="1:7" s="226" customFormat="1">
      <c r="A12132" s="240"/>
      <c r="B12132" s="265"/>
      <c r="C12132" s="240"/>
      <c r="D12132" s="240"/>
      <c r="E12132" s="241"/>
      <c r="F12132" s="265"/>
      <c r="G12132" s="265"/>
    </row>
    <row r="12133" spans="1:7" s="226" customFormat="1">
      <c r="A12133" s="240"/>
      <c r="B12133" s="265"/>
      <c r="C12133" s="240"/>
      <c r="D12133" s="240"/>
      <c r="E12133" s="241"/>
      <c r="F12133" s="265"/>
      <c r="G12133" s="265"/>
    </row>
    <row r="12134" spans="1:7" s="226" customFormat="1">
      <c r="A12134" s="240"/>
      <c r="B12134" s="265"/>
      <c r="C12134" s="240"/>
      <c r="D12134" s="240"/>
      <c r="E12134" s="241"/>
      <c r="F12134" s="265"/>
      <c r="G12134" s="265"/>
    </row>
    <row r="12135" spans="1:7" s="226" customFormat="1">
      <c r="A12135" s="240"/>
      <c r="B12135" s="265"/>
      <c r="C12135" s="240"/>
      <c r="D12135" s="240"/>
      <c r="E12135" s="241"/>
      <c r="F12135" s="265"/>
      <c r="G12135" s="265"/>
    </row>
    <row r="12136" spans="1:7" s="226" customFormat="1">
      <c r="A12136" s="240"/>
      <c r="B12136" s="265"/>
      <c r="C12136" s="240"/>
      <c r="D12136" s="240"/>
      <c r="E12136" s="241"/>
      <c r="F12136" s="265"/>
      <c r="G12136" s="265"/>
    </row>
    <row r="12137" spans="1:7" s="226" customFormat="1">
      <c r="A12137" s="240"/>
      <c r="B12137" s="265"/>
      <c r="C12137" s="240"/>
      <c r="D12137" s="240"/>
      <c r="E12137" s="241"/>
      <c r="F12137" s="265"/>
      <c r="G12137" s="265"/>
    </row>
    <row r="12138" spans="1:7" s="226" customFormat="1">
      <c r="A12138" s="240"/>
      <c r="B12138" s="265"/>
      <c r="C12138" s="240"/>
      <c r="D12138" s="240"/>
      <c r="E12138" s="241"/>
      <c r="F12138" s="265"/>
      <c r="G12138" s="265"/>
    </row>
    <row r="12139" spans="1:7" s="226" customFormat="1">
      <c r="A12139" s="240"/>
      <c r="B12139" s="265"/>
      <c r="C12139" s="240"/>
      <c r="D12139" s="240"/>
      <c r="E12139" s="241"/>
      <c r="F12139" s="265"/>
      <c r="G12139" s="265"/>
    </row>
    <row r="12140" spans="1:7" s="226" customFormat="1">
      <c r="A12140" s="240"/>
      <c r="B12140" s="265"/>
      <c r="C12140" s="240"/>
      <c r="D12140" s="240"/>
      <c r="E12140" s="241"/>
      <c r="F12140" s="265"/>
      <c r="G12140" s="265"/>
    </row>
    <row r="12141" spans="1:7" s="226" customFormat="1">
      <c r="A12141" s="240"/>
      <c r="B12141" s="265"/>
      <c r="C12141" s="240"/>
      <c r="D12141" s="240"/>
      <c r="E12141" s="241"/>
      <c r="F12141" s="265"/>
      <c r="G12141" s="265"/>
    </row>
    <row r="12142" spans="1:7" s="226" customFormat="1">
      <c r="A12142" s="240"/>
      <c r="B12142" s="265"/>
      <c r="C12142" s="240"/>
      <c r="D12142" s="240"/>
      <c r="E12142" s="241"/>
      <c r="F12142" s="265"/>
      <c r="G12142" s="265"/>
    </row>
    <row r="12143" spans="1:7" s="226" customFormat="1">
      <c r="A12143" s="240"/>
      <c r="B12143" s="265"/>
      <c r="C12143" s="240"/>
      <c r="D12143" s="240"/>
      <c r="E12143" s="241"/>
      <c r="F12143" s="265"/>
      <c r="G12143" s="265"/>
    </row>
    <row r="12144" spans="1:7" s="226" customFormat="1">
      <c r="A12144" s="240"/>
      <c r="B12144" s="265"/>
      <c r="C12144" s="240"/>
      <c r="D12144" s="240"/>
      <c r="E12144" s="241"/>
      <c r="F12144" s="265"/>
      <c r="G12144" s="265"/>
    </row>
    <row r="12145" spans="1:7" s="226" customFormat="1">
      <c r="A12145" s="240"/>
      <c r="B12145" s="265"/>
      <c r="C12145" s="240"/>
      <c r="D12145" s="240"/>
      <c r="E12145" s="241"/>
      <c r="F12145" s="265"/>
      <c r="G12145" s="265"/>
    </row>
    <row r="12146" spans="1:7" s="226" customFormat="1">
      <c r="A12146" s="240"/>
      <c r="B12146" s="265"/>
      <c r="C12146" s="240"/>
      <c r="D12146" s="240"/>
      <c r="E12146" s="241"/>
      <c r="F12146" s="265"/>
      <c r="G12146" s="265"/>
    </row>
    <row r="12147" spans="1:7" s="226" customFormat="1">
      <c r="A12147" s="240"/>
      <c r="B12147" s="265"/>
      <c r="C12147" s="240"/>
      <c r="D12147" s="240"/>
      <c r="E12147" s="241"/>
      <c r="F12147" s="265"/>
      <c r="G12147" s="265"/>
    </row>
    <row r="12148" spans="1:7" s="226" customFormat="1">
      <c r="A12148" s="240"/>
      <c r="B12148" s="265"/>
      <c r="C12148" s="240"/>
      <c r="D12148" s="240"/>
      <c r="E12148" s="241"/>
      <c r="F12148" s="265"/>
      <c r="G12148" s="265"/>
    </row>
    <row r="12149" spans="1:7" s="226" customFormat="1">
      <c r="A12149" s="240"/>
      <c r="B12149" s="265"/>
      <c r="C12149" s="240"/>
      <c r="D12149" s="240"/>
      <c r="E12149" s="241"/>
      <c r="F12149" s="265"/>
      <c r="G12149" s="265"/>
    </row>
    <row r="12150" spans="1:7" s="226" customFormat="1">
      <c r="A12150" s="240"/>
      <c r="B12150" s="265"/>
      <c r="C12150" s="240"/>
      <c r="D12150" s="240"/>
      <c r="E12150" s="241"/>
      <c r="F12150" s="265"/>
      <c r="G12150" s="265"/>
    </row>
    <row r="12151" spans="1:7" s="226" customFormat="1">
      <c r="A12151" s="240"/>
      <c r="B12151" s="265"/>
      <c r="C12151" s="240"/>
      <c r="D12151" s="240"/>
      <c r="E12151" s="241"/>
      <c r="F12151" s="265"/>
      <c r="G12151" s="265"/>
    </row>
    <row r="12152" spans="1:7" s="226" customFormat="1">
      <c r="A12152" s="240"/>
      <c r="B12152" s="265"/>
      <c r="C12152" s="240"/>
      <c r="D12152" s="240"/>
      <c r="E12152" s="241"/>
      <c r="F12152" s="265"/>
      <c r="G12152" s="265"/>
    </row>
    <row r="12153" spans="1:7" s="226" customFormat="1">
      <c r="A12153" s="240"/>
      <c r="B12153" s="265"/>
      <c r="C12153" s="240"/>
      <c r="D12153" s="240"/>
      <c r="E12153" s="241"/>
      <c r="F12153" s="265"/>
      <c r="G12153" s="265"/>
    </row>
    <row r="12154" spans="1:7" s="226" customFormat="1">
      <c r="A12154" s="240"/>
      <c r="B12154" s="265"/>
      <c r="C12154" s="240"/>
      <c r="D12154" s="240"/>
      <c r="E12154" s="241"/>
      <c r="F12154" s="265"/>
      <c r="G12154" s="265"/>
    </row>
    <row r="12155" spans="1:7" s="226" customFormat="1">
      <c r="A12155" s="240"/>
      <c r="B12155" s="265"/>
      <c r="C12155" s="240"/>
      <c r="D12155" s="240"/>
      <c r="E12155" s="241"/>
      <c r="F12155" s="265"/>
      <c r="G12155" s="265"/>
    </row>
    <row r="12156" spans="1:7" s="226" customFormat="1">
      <c r="A12156" s="240"/>
      <c r="B12156" s="265"/>
      <c r="C12156" s="240"/>
      <c r="D12156" s="240"/>
      <c r="E12156" s="241"/>
      <c r="F12156" s="265"/>
      <c r="G12156" s="265"/>
    </row>
    <row r="12157" spans="1:7" s="226" customFormat="1">
      <c r="A12157" s="240"/>
      <c r="B12157" s="265"/>
      <c r="C12157" s="240"/>
      <c r="D12157" s="240"/>
      <c r="E12157" s="241"/>
      <c r="F12157" s="265"/>
      <c r="G12157" s="265"/>
    </row>
    <row r="12158" spans="1:7" s="226" customFormat="1">
      <c r="A12158" s="240"/>
      <c r="B12158" s="265"/>
      <c r="C12158" s="240"/>
      <c r="D12158" s="240"/>
      <c r="E12158" s="241"/>
      <c r="F12158" s="265"/>
      <c r="G12158" s="265"/>
    </row>
    <row r="12159" spans="1:7" s="226" customFormat="1">
      <c r="A12159" s="240"/>
      <c r="B12159" s="265"/>
      <c r="C12159" s="240"/>
      <c r="D12159" s="240"/>
      <c r="E12159" s="241"/>
      <c r="F12159" s="265"/>
      <c r="G12159" s="265"/>
    </row>
    <row r="12160" spans="1:7" s="226" customFormat="1">
      <c r="A12160" s="240"/>
      <c r="B12160" s="265"/>
      <c r="C12160" s="240"/>
      <c r="D12160" s="240"/>
      <c r="E12160" s="241"/>
      <c r="F12160" s="265"/>
      <c r="G12160" s="265"/>
    </row>
    <row r="12161" spans="1:7" s="226" customFormat="1">
      <c r="A12161" s="240"/>
      <c r="B12161" s="265"/>
      <c r="C12161" s="240"/>
      <c r="D12161" s="240"/>
      <c r="E12161" s="241"/>
      <c r="F12161" s="265"/>
      <c r="G12161" s="265"/>
    </row>
    <row r="12162" spans="1:7" s="226" customFormat="1">
      <c r="A12162" s="240"/>
      <c r="B12162" s="265"/>
      <c r="C12162" s="240"/>
      <c r="D12162" s="240"/>
      <c r="E12162" s="241"/>
      <c r="F12162" s="265"/>
      <c r="G12162" s="265"/>
    </row>
    <row r="12163" spans="1:7" s="226" customFormat="1">
      <c r="A12163" s="240"/>
      <c r="B12163" s="265"/>
      <c r="C12163" s="240"/>
      <c r="D12163" s="240"/>
      <c r="E12163" s="241"/>
      <c r="F12163" s="265"/>
      <c r="G12163" s="265"/>
    </row>
    <row r="12164" spans="1:7" s="226" customFormat="1">
      <c r="A12164" s="240"/>
      <c r="B12164" s="265"/>
      <c r="C12164" s="240"/>
      <c r="D12164" s="240"/>
      <c r="E12164" s="241"/>
      <c r="F12164" s="265"/>
      <c r="G12164" s="265"/>
    </row>
    <row r="12165" spans="1:7" s="226" customFormat="1">
      <c r="A12165" s="240"/>
      <c r="B12165" s="265"/>
      <c r="C12165" s="240"/>
      <c r="D12165" s="240"/>
      <c r="E12165" s="241"/>
      <c r="F12165" s="265"/>
      <c r="G12165" s="265"/>
    </row>
    <row r="12166" spans="1:7" s="226" customFormat="1">
      <c r="A12166" s="240"/>
      <c r="B12166" s="265"/>
      <c r="C12166" s="240"/>
      <c r="D12166" s="240"/>
      <c r="E12166" s="241"/>
      <c r="F12166" s="265"/>
      <c r="G12166" s="265"/>
    </row>
    <row r="12167" spans="1:7" s="226" customFormat="1">
      <c r="A12167" s="240"/>
      <c r="B12167" s="265"/>
      <c r="C12167" s="240"/>
      <c r="D12167" s="240"/>
      <c r="E12167" s="241"/>
      <c r="F12167" s="265"/>
      <c r="G12167" s="265"/>
    </row>
    <row r="12168" spans="1:7" s="226" customFormat="1">
      <c r="A12168" s="240"/>
      <c r="B12168" s="265"/>
      <c r="C12168" s="240"/>
      <c r="D12168" s="240"/>
      <c r="E12168" s="241"/>
      <c r="F12168" s="265"/>
      <c r="G12168" s="265"/>
    </row>
    <row r="12169" spans="1:7" s="226" customFormat="1">
      <c r="A12169" s="240"/>
      <c r="B12169" s="265"/>
      <c r="C12169" s="240"/>
      <c r="D12169" s="240"/>
      <c r="E12169" s="241"/>
      <c r="F12169" s="265"/>
      <c r="G12169" s="265"/>
    </row>
    <row r="12170" spans="1:7" s="226" customFormat="1">
      <c r="A12170" s="240"/>
      <c r="B12170" s="265"/>
      <c r="C12170" s="240"/>
      <c r="D12170" s="240"/>
      <c r="E12170" s="241"/>
      <c r="F12170" s="265"/>
      <c r="G12170" s="265"/>
    </row>
    <row r="12171" spans="1:7" s="226" customFormat="1">
      <c r="A12171" s="240"/>
      <c r="B12171" s="265"/>
      <c r="C12171" s="240"/>
      <c r="D12171" s="240"/>
      <c r="E12171" s="241"/>
      <c r="F12171" s="265"/>
      <c r="G12171" s="265"/>
    </row>
    <row r="12172" spans="1:7" s="226" customFormat="1">
      <c r="A12172" s="240"/>
      <c r="B12172" s="265"/>
      <c r="C12172" s="240"/>
      <c r="D12172" s="240"/>
      <c r="E12172" s="241"/>
      <c r="F12172" s="265"/>
      <c r="G12172" s="265"/>
    </row>
    <row r="12173" spans="1:7" s="226" customFormat="1">
      <c r="A12173" s="240"/>
      <c r="B12173" s="265"/>
      <c r="C12173" s="240"/>
      <c r="D12173" s="240"/>
      <c r="E12173" s="241"/>
      <c r="F12173" s="265"/>
      <c r="G12173" s="265"/>
    </row>
    <row r="12174" spans="1:7" s="226" customFormat="1">
      <c r="A12174" s="240"/>
      <c r="B12174" s="265"/>
      <c r="C12174" s="240"/>
      <c r="D12174" s="240"/>
      <c r="E12174" s="241"/>
      <c r="F12174" s="265"/>
      <c r="G12174" s="265"/>
    </row>
    <row r="12175" spans="1:7" s="226" customFormat="1">
      <c r="A12175" s="240"/>
      <c r="B12175" s="265"/>
      <c r="C12175" s="240"/>
      <c r="D12175" s="240"/>
      <c r="E12175" s="241"/>
      <c r="F12175" s="265"/>
      <c r="G12175" s="265"/>
    </row>
    <row r="12176" spans="1:7" s="226" customFormat="1">
      <c r="A12176" s="240"/>
      <c r="B12176" s="265"/>
      <c r="C12176" s="240"/>
      <c r="D12176" s="240"/>
      <c r="E12176" s="241"/>
      <c r="F12176" s="265"/>
      <c r="G12176" s="265"/>
    </row>
    <row r="12177" spans="1:7" s="226" customFormat="1">
      <c r="A12177" s="240"/>
      <c r="B12177" s="265"/>
      <c r="C12177" s="240"/>
      <c r="D12177" s="240"/>
      <c r="E12177" s="241"/>
      <c r="F12177" s="265"/>
      <c r="G12177" s="265"/>
    </row>
    <row r="12178" spans="1:7" s="226" customFormat="1">
      <c r="A12178" s="240"/>
      <c r="B12178" s="265"/>
      <c r="C12178" s="240"/>
      <c r="D12178" s="240"/>
      <c r="E12178" s="241"/>
      <c r="F12178" s="265"/>
      <c r="G12178" s="265"/>
    </row>
    <row r="12179" spans="1:7" s="226" customFormat="1">
      <c r="A12179" s="240"/>
      <c r="B12179" s="265"/>
      <c r="C12179" s="240"/>
      <c r="D12179" s="240"/>
      <c r="E12179" s="241"/>
      <c r="F12179" s="265"/>
      <c r="G12179" s="265"/>
    </row>
    <row r="12180" spans="1:7" s="226" customFormat="1">
      <c r="A12180" s="240"/>
      <c r="B12180" s="265"/>
      <c r="C12180" s="240"/>
      <c r="D12180" s="240"/>
      <c r="E12180" s="241"/>
      <c r="F12180" s="265"/>
      <c r="G12180" s="265"/>
    </row>
    <row r="12181" spans="1:7" s="226" customFormat="1">
      <c r="A12181" s="240"/>
      <c r="B12181" s="265"/>
      <c r="C12181" s="240"/>
      <c r="D12181" s="240"/>
      <c r="E12181" s="241"/>
      <c r="F12181" s="265"/>
      <c r="G12181" s="265"/>
    </row>
    <row r="12182" spans="1:7" s="226" customFormat="1">
      <c r="A12182" s="240"/>
      <c r="B12182" s="265"/>
      <c r="C12182" s="240"/>
      <c r="D12182" s="240"/>
      <c r="E12182" s="241"/>
      <c r="F12182" s="265"/>
      <c r="G12182" s="265"/>
    </row>
    <row r="12183" spans="1:7" s="226" customFormat="1">
      <c r="A12183" s="240"/>
      <c r="B12183" s="265"/>
      <c r="C12183" s="240"/>
      <c r="D12183" s="240"/>
      <c r="E12183" s="241"/>
      <c r="F12183" s="265"/>
      <c r="G12183" s="265"/>
    </row>
    <row r="12184" spans="1:7" s="226" customFormat="1">
      <c r="A12184" s="240"/>
      <c r="B12184" s="265"/>
      <c r="C12184" s="240"/>
      <c r="D12184" s="240"/>
      <c r="E12184" s="241"/>
      <c r="F12184" s="265"/>
      <c r="G12184" s="265"/>
    </row>
    <row r="12185" spans="1:7" s="226" customFormat="1">
      <c r="A12185" s="240"/>
      <c r="B12185" s="265"/>
      <c r="C12185" s="240"/>
      <c r="D12185" s="240"/>
      <c r="E12185" s="241"/>
      <c r="F12185" s="265"/>
      <c r="G12185" s="265"/>
    </row>
    <row r="12186" spans="1:7" s="226" customFormat="1">
      <c r="A12186" s="240"/>
      <c r="B12186" s="265"/>
      <c r="C12186" s="240"/>
      <c r="D12186" s="240"/>
      <c r="E12186" s="241"/>
      <c r="F12186" s="265"/>
      <c r="G12186" s="265"/>
    </row>
    <row r="12187" spans="1:7" s="226" customFormat="1">
      <c r="A12187" s="240"/>
      <c r="B12187" s="265"/>
      <c r="C12187" s="240"/>
      <c r="D12187" s="240"/>
      <c r="E12187" s="241"/>
      <c r="F12187" s="265"/>
      <c r="G12187" s="265"/>
    </row>
    <row r="12188" spans="1:7" s="226" customFormat="1">
      <c r="A12188" s="240"/>
      <c r="B12188" s="265"/>
      <c r="C12188" s="240"/>
      <c r="D12188" s="240"/>
      <c r="E12188" s="241"/>
      <c r="F12188" s="265"/>
      <c r="G12188" s="265"/>
    </row>
    <row r="12189" spans="1:7" s="226" customFormat="1">
      <c r="A12189" s="240"/>
      <c r="B12189" s="265"/>
      <c r="C12189" s="240"/>
      <c r="D12189" s="240"/>
      <c r="E12189" s="241"/>
      <c r="F12189" s="265"/>
      <c r="G12189" s="265"/>
    </row>
    <row r="12190" spans="1:7" s="226" customFormat="1">
      <c r="A12190" s="240"/>
      <c r="B12190" s="265"/>
      <c r="C12190" s="240"/>
      <c r="D12190" s="240"/>
      <c r="E12190" s="241"/>
      <c r="F12190" s="265"/>
      <c r="G12190" s="265"/>
    </row>
    <row r="12191" spans="1:7" s="226" customFormat="1">
      <c r="A12191" s="240"/>
      <c r="B12191" s="265"/>
      <c r="C12191" s="240"/>
      <c r="D12191" s="240"/>
      <c r="E12191" s="241"/>
      <c r="F12191" s="265"/>
      <c r="G12191" s="265"/>
    </row>
    <row r="12192" spans="1:7" s="226" customFormat="1">
      <c r="A12192" s="240"/>
      <c r="B12192" s="265"/>
      <c r="C12192" s="240"/>
      <c r="D12192" s="240"/>
      <c r="E12192" s="241"/>
      <c r="F12192" s="265"/>
      <c r="G12192" s="265"/>
    </row>
    <row r="12193" spans="1:7" s="226" customFormat="1">
      <c r="A12193" s="240"/>
      <c r="B12193" s="265"/>
      <c r="C12193" s="240"/>
      <c r="D12193" s="240"/>
      <c r="E12193" s="241"/>
      <c r="F12193" s="265"/>
      <c r="G12193" s="265"/>
    </row>
    <row r="12194" spans="1:7" s="226" customFormat="1">
      <c r="A12194" s="240"/>
      <c r="B12194" s="265"/>
      <c r="C12194" s="240"/>
      <c r="D12194" s="240"/>
      <c r="E12194" s="241"/>
      <c r="F12194" s="265"/>
      <c r="G12194" s="265"/>
    </row>
    <row r="12195" spans="1:7" s="226" customFormat="1">
      <c r="A12195" s="240"/>
      <c r="B12195" s="265"/>
      <c r="C12195" s="240"/>
      <c r="D12195" s="240"/>
      <c r="E12195" s="241"/>
      <c r="F12195" s="265"/>
      <c r="G12195" s="265"/>
    </row>
    <row r="12196" spans="1:7" s="226" customFormat="1">
      <c r="A12196" s="240"/>
      <c r="B12196" s="265"/>
      <c r="C12196" s="240"/>
      <c r="D12196" s="240"/>
      <c r="E12196" s="241"/>
      <c r="F12196" s="265"/>
      <c r="G12196" s="265"/>
    </row>
    <row r="12197" spans="1:7" s="226" customFormat="1">
      <c r="A12197" s="240"/>
      <c r="B12197" s="265"/>
      <c r="C12197" s="240"/>
      <c r="D12197" s="240"/>
      <c r="E12197" s="241"/>
      <c r="F12197" s="265"/>
      <c r="G12197" s="265"/>
    </row>
    <row r="12198" spans="1:7" s="226" customFormat="1">
      <c r="A12198" s="240"/>
      <c r="B12198" s="265"/>
      <c r="C12198" s="240"/>
      <c r="D12198" s="240"/>
      <c r="E12198" s="241"/>
      <c r="F12198" s="265"/>
      <c r="G12198" s="265"/>
    </row>
    <row r="12199" spans="1:7" s="226" customFormat="1">
      <c r="A12199" s="240"/>
      <c r="B12199" s="265"/>
      <c r="C12199" s="240"/>
      <c r="D12199" s="240"/>
      <c r="E12199" s="241"/>
      <c r="F12199" s="265"/>
      <c r="G12199" s="265"/>
    </row>
    <row r="12200" spans="1:7" s="226" customFormat="1">
      <c r="A12200" s="240"/>
      <c r="B12200" s="265"/>
      <c r="C12200" s="240"/>
      <c r="D12200" s="240"/>
      <c r="E12200" s="241"/>
      <c r="F12200" s="265"/>
      <c r="G12200" s="265"/>
    </row>
    <row r="12201" spans="1:7" s="226" customFormat="1">
      <c r="A12201" s="240"/>
      <c r="B12201" s="265"/>
      <c r="C12201" s="240"/>
      <c r="D12201" s="240"/>
      <c r="E12201" s="241"/>
      <c r="F12201" s="265"/>
      <c r="G12201" s="265"/>
    </row>
    <row r="12202" spans="1:7" s="226" customFormat="1">
      <c r="A12202" s="240"/>
      <c r="B12202" s="265"/>
      <c r="C12202" s="240"/>
      <c r="D12202" s="240"/>
      <c r="E12202" s="241"/>
      <c r="F12202" s="265"/>
      <c r="G12202" s="265"/>
    </row>
    <row r="12203" spans="1:7" s="226" customFormat="1">
      <c r="A12203" s="240"/>
      <c r="B12203" s="265"/>
      <c r="C12203" s="240"/>
      <c r="D12203" s="240"/>
      <c r="E12203" s="241"/>
      <c r="F12203" s="265"/>
      <c r="G12203" s="265"/>
    </row>
    <row r="12204" spans="1:7" s="226" customFormat="1">
      <c r="A12204" s="240"/>
      <c r="B12204" s="265"/>
      <c r="C12204" s="240"/>
      <c r="D12204" s="240"/>
      <c r="E12204" s="241"/>
      <c r="F12204" s="265"/>
      <c r="G12204" s="265"/>
    </row>
    <row r="12205" spans="1:7" s="226" customFormat="1">
      <c r="A12205" s="240"/>
      <c r="B12205" s="265"/>
      <c r="C12205" s="240"/>
      <c r="D12205" s="240"/>
      <c r="E12205" s="241"/>
      <c r="F12205" s="265"/>
      <c r="G12205" s="265"/>
    </row>
    <row r="12206" spans="1:7" s="226" customFormat="1">
      <c r="A12206" s="240"/>
      <c r="B12206" s="265"/>
      <c r="C12206" s="240"/>
      <c r="D12206" s="240"/>
      <c r="E12206" s="241"/>
      <c r="F12206" s="265"/>
      <c r="G12206" s="265"/>
    </row>
    <row r="12207" spans="1:7" s="226" customFormat="1">
      <c r="A12207" s="240"/>
      <c r="B12207" s="265"/>
      <c r="C12207" s="240"/>
      <c r="D12207" s="240"/>
      <c r="E12207" s="241"/>
      <c r="F12207" s="265"/>
      <c r="G12207" s="265"/>
    </row>
    <row r="12208" spans="1:7" s="226" customFormat="1">
      <c r="A12208" s="240"/>
      <c r="B12208" s="265"/>
      <c r="C12208" s="240"/>
      <c r="D12208" s="240"/>
      <c r="E12208" s="241"/>
      <c r="F12208" s="265"/>
      <c r="G12208" s="265"/>
    </row>
    <row r="12209" spans="1:7" s="226" customFormat="1">
      <c r="A12209" s="240"/>
      <c r="B12209" s="265"/>
      <c r="C12209" s="240"/>
      <c r="D12209" s="240"/>
      <c r="E12209" s="241"/>
      <c r="F12209" s="265"/>
      <c r="G12209" s="265"/>
    </row>
    <row r="12210" spans="1:7" s="226" customFormat="1">
      <c r="A12210" s="240"/>
      <c r="B12210" s="265"/>
      <c r="C12210" s="240"/>
      <c r="D12210" s="240"/>
      <c r="E12210" s="241"/>
      <c r="F12210" s="265"/>
      <c r="G12210" s="265"/>
    </row>
    <row r="12211" spans="1:7" s="226" customFormat="1">
      <c r="A12211" s="240"/>
      <c r="B12211" s="265"/>
      <c r="C12211" s="240"/>
      <c r="D12211" s="240"/>
      <c r="E12211" s="241"/>
      <c r="F12211" s="265"/>
      <c r="G12211" s="265"/>
    </row>
    <row r="12212" spans="1:7" s="226" customFormat="1">
      <c r="A12212" s="240"/>
      <c r="B12212" s="265"/>
      <c r="C12212" s="240"/>
      <c r="D12212" s="240"/>
      <c r="E12212" s="241"/>
      <c r="F12212" s="265"/>
      <c r="G12212" s="265"/>
    </row>
    <row r="12213" spans="1:7" s="226" customFormat="1">
      <c r="A12213" s="240"/>
      <c r="B12213" s="265"/>
      <c r="C12213" s="240"/>
      <c r="D12213" s="240"/>
      <c r="E12213" s="241"/>
      <c r="F12213" s="265"/>
      <c r="G12213" s="265"/>
    </row>
    <row r="12214" spans="1:7" s="226" customFormat="1">
      <c r="A12214" s="240"/>
      <c r="B12214" s="265"/>
      <c r="C12214" s="240"/>
      <c r="D12214" s="240"/>
      <c r="E12214" s="241"/>
      <c r="F12214" s="265"/>
      <c r="G12214" s="265"/>
    </row>
    <row r="12215" spans="1:7" s="226" customFormat="1">
      <c r="A12215" s="240"/>
      <c r="B12215" s="265"/>
      <c r="C12215" s="240"/>
      <c r="D12215" s="240"/>
      <c r="E12215" s="241"/>
      <c r="F12215" s="265"/>
      <c r="G12215" s="265"/>
    </row>
    <row r="12216" spans="1:7" s="226" customFormat="1">
      <c r="A12216" s="240"/>
      <c r="B12216" s="265"/>
      <c r="C12216" s="240"/>
      <c r="D12216" s="240"/>
      <c r="E12216" s="241"/>
      <c r="F12216" s="265"/>
      <c r="G12216" s="265"/>
    </row>
    <row r="12217" spans="1:7" s="226" customFormat="1">
      <c r="A12217" s="240"/>
      <c r="B12217" s="265"/>
      <c r="C12217" s="240"/>
      <c r="D12217" s="240"/>
      <c r="E12217" s="241"/>
      <c r="F12217" s="265"/>
      <c r="G12217" s="265"/>
    </row>
    <row r="12218" spans="1:7" s="226" customFormat="1">
      <c r="A12218" s="240"/>
      <c r="B12218" s="265"/>
      <c r="C12218" s="240"/>
      <c r="D12218" s="240"/>
      <c r="E12218" s="241"/>
      <c r="F12218" s="265"/>
      <c r="G12218" s="265"/>
    </row>
    <row r="12219" spans="1:7" s="226" customFormat="1">
      <c r="A12219" s="240"/>
      <c r="B12219" s="265"/>
      <c r="C12219" s="240"/>
      <c r="D12219" s="240"/>
      <c r="E12219" s="241"/>
      <c r="F12219" s="265"/>
      <c r="G12219" s="265"/>
    </row>
    <row r="12220" spans="1:7" s="226" customFormat="1">
      <c r="A12220" s="240"/>
      <c r="B12220" s="265"/>
      <c r="C12220" s="240"/>
      <c r="D12220" s="240"/>
      <c r="E12220" s="241"/>
      <c r="F12220" s="265"/>
      <c r="G12220" s="265"/>
    </row>
    <row r="12221" spans="1:7" s="226" customFormat="1">
      <c r="A12221" s="240"/>
      <c r="B12221" s="265"/>
      <c r="C12221" s="240"/>
      <c r="D12221" s="240"/>
      <c r="E12221" s="241"/>
      <c r="F12221" s="265"/>
      <c r="G12221" s="265"/>
    </row>
    <row r="12222" spans="1:7" s="226" customFormat="1">
      <c r="A12222" s="240"/>
      <c r="B12222" s="265"/>
      <c r="C12222" s="240"/>
      <c r="D12222" s="240"/>
      <c r="E12222" s="241"/>
      <c r="F12222" s="265"/>
      <c r="G12222" s="265"/>
    </row>
    <row r="12223" spans="1:7" s="226" customFormat="1">
      <c r="A12223" s="240"/>
      <c r="B12223" s="265"/>
      <c r="C12223" s="240"/>
      <c r="D12223" s="240"/>
      <c r="E12223" s="241"/>
      <c r="F12223" s="265"/>
      <c r="G12223" s="265"/>
    </row>
    <row r="12224" spans="1:7" s="226" customFormat="1">
      <c r="A12224" s="240"/>
      <c r="B12224" s="265"/>
      <c r="C12224" s="240"/>
      <c r="D12224" s="240"/>
      <c r="E12224" s="241"/>
      <c r="F12224" s="265"/>
      <c r="G12224" s="265"/>
    </row>
    <row r="12225" spans="1:7" s="226" customFormat="1">
      <c r="A12225" s="240"/>
      <c r="B12225" s="265"/>
      <c r="C12225" s="240"/>
      <c r="D12225" s="240"/>
      <c r="E12225" s="241"/>
      <c r="F12225" s="265"/>
      <c r="G12225" s="265"/>
    </row>
    <row r="12226" spans="1:7" s="226" customFormat="1">
      <c r="A12226" s="240"/>
      <c r="B12226" s="265"/>
      <c r="C12226" s="240"/>
      <c r="D12226" s="240"/>
      <c r="E12226" s="241"/>
      <c r="F12226" s="265"/>
      <c r="G12226" s="265"/>
    </row>
    <row r="12227" spans="1:7" s="226" customFormat="1">
      <c r="A12227" s="240"/>
      <c r="B12227" s="265"/>
      <c r="C12227" s="240"/>
      <c r="D12227" s="240"/>
      <c r="E12227" s="241"/>
      <c r="F12227" s="265"/>
      <c r="G12227" s="265"/>
    </row>
    <row r="12228" spans="1:7" s="226" customFormat="1">
      <c r="A12228" s="240"/>
      <c r="B12228" s="265"/>
      <c r="C12228" s="240"/>
      <c r="D12228" s="240"/>
      <c r="E12228" s="241"/>
      <c r="F12228" s="265"/>
      <c r="G12228" s="265"/>
    </row>
    <row r="12229" spans="1:7" s="226" customFormat="1">
      <c r="A12229" s="240"/>
      <c r="B12229" s="265"/>
      <c r="C12229" s="240"/>
      <c r="D12229" s="240"/>
      <c r="E12229" s="241"/>
      <c r="F12229" s="265"/>
      <c r="G12229" s="265"/>
    </row>
    <row r="12230" spans="1:7" s="226" customFormat="1">
      <c r="A12230" s="240"/>
      <c r="B12230" s="265"/>
      <c r="C12230" s="240"/>
      <c r="D12230" s="240"/>
      <c r="E12230" s="241"/>
      <c r="F12230" s="265"/>
      <c r="G12230" s="265"/>
    </row>
    <row r="12231" spans="1:7" s="226" customFormat="1">
      <c r="A12231" s="240"/>
      <c r="B12231" s="265"/>
      <c r="C12231" s="240"/>
      <c r="D12231" s="240"/>
      <c r="E12231" s="241"/>
      <c r="F12231" s="265"/>
      <c r="G12231" s="265"/>
    </row>
    <row r="12232" spans="1:7" s="226" customFormat="1">
      <c r="A12232" s="240"/>
      <c r="B12232" s="265"/>
      <c r="C12232" s="240"/>
      <c r="D12232" s="240"/>
      <c r="E12232" s="241"/>
      <c r="F12232" s="265"/>
      <c r="G12232" s="265"/>
    </row>
    <row r="12233" spans="1:7" s="226" customFormat="1">
      <c r="A12233" s="240"/>
      <c r="B12233" s="265"/>
      <c r="C12233" s="240"/>
      <c r="D12233" s="240"/>
      <c r="E12233" s="241"/>
      <c r="F12233" s="265"/>
      <c r="G12233" s="265"/>
    </row>
    <row r="12234" spans="1:7" s="226" customFormat="1">
      <c r="A12234" s="240"/>
      <c r="B12234" s="265"/>
      <c r="C12234" s="240"/>
      <c r="D12234" s="240"/>
      <c r="E12234" s="241"/>
      <c r="F12234" s="265"/>
      <c r="G12234" s="265"/>
    </row>
    <row r="12235" spans="1:7" s="226" customFormat="1">
      <c r="A12235" s="240"/>
      <c r="B12235" s="265"/>
      <c r="C12235" s="240"/>
      <c r="D12235" s="240"/>
      <c r="E12235" s="241"/>
      <c r="F12235" s="265"/>
      <c r="G12235" s="265"/>
    </row>
    <row r="12236" spans="1:7" s="226" customFormat="1">
      <c r="A12236" s="240"/>
      <c r="B12236" s="265"/>
      <c r="C12236" s="240"/>
      <c r="D12236" s="240"/>
      <c r="E12236" s="241"/>
      <c r="F12236" s="265"/>
      <c r="G12236" s="265"/>
    </row>
    <row r="12237" spans="1:7" s="226" customFormat="1">
      <c r="A12237" s="240"/>
      <c r="B12237" s="265"/>
      <c r="C12237" s="240"/>
      <c r="D12237" s="240"/>
      <c r="E12237" s="241"/>
      <c r="F12237" s="265"/>
      <c r="G12237" s="265"/>
    </row>
    <row r="12238" spans="1:7" s="226" customFormat="1">
      <c r="A12238" s="240"/>
      <c r="B12238" s="265"/>
      <c r="C12238" s="240"/>
      <c r="D12238" s="240"/>
      <c r="E12238" s="241"/>
      <c r="F12238" s="265"/>
      <c r="G12238" s="265"/>
    </row>
    <row r="12239" spans="1:7" s="226" customFormat="1">
      <c r="A12239" s="240"/>
      <c r="B12239" s="265"/>
      <c r="C12239" s="240"/>
      <c r="D12239" s="240"/>
      <c r="E12239" s="241"/>
      <c r="F12239" s="265"/>
      <c r="G12239" s="265"/>
    </row>
    <row r="12240" spans="1:7" s="226" customFormat="1">
      <c r="A12240" s="240"/>
      <c r="B12240" s="265"/>
      <c r="C12240" s="240"/>
      <c r="D12240" s="240"/>
      <c r="E12240" s="241"/>
      <c r="F12240" s="265"/>
      <c r="G12240" s="265"/>
    </row>
    <row r="12241" spans="1:7" s="226" customFormat="1">
      <c r="A12241" s="240"/>
      <c r="B12241" s="265"/>
      <c r="C12241" s="240"/>
      <c r="D12241" s="240"/>
      <c r="E12241" s="241"/>
      <c r="F12241" s="265"/>
      <c r="G12241" s="265"/>
    </row>
    <row r="12242" spans="1:7" s="226" customFormat="1">
      <c r="A12242" s="240"/>
      <c r="B12242" s="265"/>
      <c r="C12242" s="240"/>
      <c r="D12242" s="240"/>
      <c r="E12242" s="241"/>
      <c r="F12242" s="265"/>
      <c r="G12242" s="265"/>
    </row>
    <row r="12243" spans="1:7" s="226" customFormat="1">
      <c r="A12243" s="240"/>
      <c r="B12243" s="265"/>
      <c r="C12243" s="240"/>
      <c r="D12243" s="240"/>
      <c r="E12243" s="241"/>
      <c r="F12243" s="265"/>
      <c r="G12243" s="265"/>
    </row>
    <row r="12244" spans="1:7" s="226" customFormat="1">
      <c r="A12244" s="240"/>
      <c r="B12244" s="265"/>
      <c r="C12244" s="240"/>
      <c r="D12244" s="240"/>
      <c r="E12244" s="241"/>
      <c r="F12244" s="265"/>
      <c r="G12244" s="265"/>
    </row>
    <row r="12245" spans="1:7" s="226" customFormat="1">
      <c r="A12245" s="240"/>
      <c r="B12245" s="265"/>
      <c r="C12245" s="240"/>
      <c r="D12245" s="240"/>
      <c r="E12245" s="241"/>
      <c r="F12245" s="265"/>
      <c r="G12245" s="265"/>
    </row>
    <row r="12246" spans="1:7" s="226" customFormat="1">
      <c r="A12246" s="240"/>
      <c r="B12246" s="265"/>
      <c r="C12246" s="240"/>
      <c r="D12246" s="240"/>
      <c r="E12246" s="241"/>
      <c r="F12246" s="265"/>
      <c r="G12246" s="265"/>
    </row>
    <row r="12247" spans="1:7" s="226" customFormat="1">
      <c r="A12247" s="240"/>
      <c r="B12247" s="265"/>
      <c r="C12247" s="240"/>
      <c r="D12247" s="240"/>
      <c r="E12247" s="241"/>
      <c r="F12247" s="265"/>
      <c r="G12247" s="265"/>
    </row>
    <row r="12248" spans="1:7" s="226" customFormat="1">
      <c r="A12248" s="240"/>
      <c r="B12248" s="265"/>
      <c r="C12248" s="240"/>
      <c r="D12248" s="240"/>
      <c r="E12248" s="241"/>
      <c r="F12248" s="265"/>
      <c r="G12248" s="265"/>
    </row>
    <row r="12249" spans="1:7" s="226" customFormat="1">
      <c r="A12249" s="240"/>
      <c r="B12249" s="265"/>
      <c r="C12249" s="240"/>
      <c r="D12249" s="240"/>
      <c r="E12249" s="241"/>
      <c r="F12249" s="265"/>
      <c r="G12249" s="265"/>
    </row>
    <row r="12250" spans="1:7" s="226" customFormat="1">
      <c r="A12250" s="240"/>
      <c r="B12250" s="265"/>
      <c r="C12250" s="240"/>
      <c r="D12250" s="240"/>
      <c r="E12250" s="241"/>
      <c r="F12250" s="265"/>
      <c r="G12250" s="265"/>
    </row>
    <row r="12251" spans="1:7" s="226" customFormat="1">
      <c r="A12251" s="240"/>
      <c r="B12251" s="265"/>
      <c r="C12251" s="240"/>
      <c r="D12251" s="240"/>
      <c r="E12251" s="241"/>
      <c r="F12251" s="265"/>
      <c r="G12251" s="265"/>
    </row>
    <row r="12252" spans="1:7" s="226" customFormat="1">
      <c r="A12252" s="240"/>
      <c r="B12252" s="265"/>
      <c r="C12252" s="240"/>
      <c r="D12252" s="240"/>
      <c r="E12252" s="241"/>
      <c r="F12252" s="265"/>
      <c r="G12252" s="265"/>
    </row>
    <row r="12253" spans="1:7" s="226" customFormat="1">
      <c r="A12253" s="240"/>
      <c r="B12253" s="265"/>
      <c r="C12253" s="240"/>
      <c r="D12253" s="240"/>
      <c r="E12253" s="241"/>
      <c r="F12253" s="265"/>
      <c r="G12253" s="265"/>
    </row>
    <row r="12254" spans="1:7" s="226" customFormat="1">
      <c r="A12254" s="240"/>
      <c r="B12254" s="265"/>
      <c r="C12254" s="240"/>
      <c r="D12254" s="240"/>
      <c r="E12254" s="241"/>
      <c r="F12254" s="265"/>
      <c r="G12254" s="265"/>
    </row>
    <row r="12255" spans="1:7" s="226" customFormat="1">
      <c r="A12255" s="240"/>
      <c r="B12255" s="265"/>
      <c r="C12255" s="240"/>
      <c r="D12255" s="240"/>
      <c r="E12255" s="241"/>
      <c r="F12255" s="265"/>
      <c r="G12255" s="265"/>
    </row>
    <row r="12256" spans="1:7" s="226" customFormat="1">
      <c r="A12256" s="240"/>
      <c r="B12256" s="265"/>
      <c r="C12256" s="240"/>
      <c r="D12256" s="240"/>
      <c r="E12256" s="241"/>
      <c r="F12256" s="265"/>
      <c r="G12256" s="265"/>
    </row>
    <row r="12257" spans="1:7" s="226" customFormat="1">
      <c r="A12257" s="240"/>
      <c r="B12257" s="265"/>
      <c r="C12257" s="240"/>
      <c r="D12257" s="240"/>
      <c r="E12257" s="241"/>
      <c r="F12257" s="265"/>
      <c r="G12257" s="265"/>
    </row>
    <row r="12258" spans="1:7" s="226" customFormat="1">
      <c r="A12258" s="240"/>
      <c r="B12258" s="265"/>
      <c r="C12258" s="240"/>
      <c r="D12258" s="240"/>
      <c r="E12258" s="241"/>
      <c r="F12258" s="265"/>
      <c r="G12258" s="265"/>
    </row>
    <row r="12259" spans="1:7" s="226" customFormat="1">
      <c r="A12259" s="240"/>
      <c r="B12259" s="265"/>
      <c r="C12259" s="240"/>
      <c r="D12259" s="240"/>
      <c r="E12259" s="241"/>
      <c r="F12259" s="265"/>
      <c r="G12259" s="265"/>
    </row>
    <row r="12260" spans="1:7" s="226" customFormat="1">
      <c r="A12260" s="240"/>
      <c r="B12260" s="265"/>
      <c r="C12260" s="240"/>
      <c r="D12260" s="240"/>
      <c r="E12260" s="241"/>
      <c r="F12260" s="265"/>
      <c r="G12260" s="265"/>
    </row>
    <row r="12261" spans="1:7" s="226" customFormat="1">
      <c r="A12261" s="240"/>
      <c r="B12261" s="265"/>
      <c r="C12261" s="240"/>
      <c r="D12261" s="240"/>
      <c r="E12261" s="241"/>
      <c r="F12261" s="265"/>
      <c r="G12261" s="265"/>
    </row>
    <row r="12262" spans="1:7" s="226" customFormat="1">
      <c r="A12262" s="240"/>
      <c r="B12262" s="265"/>
      <c r="C12262" s="240"/>
      <c r="D12262" s="240"/>
      <c r="E12262" s="241"/>
      <c r="F12262" s="265"/>
      <c r="G12262" s="265"/>
    </row>
    <row r="12263" spans="1:7" s="226" customFormat="1">
      <c r="A12263" s="240"/>
      <c r="B12263" s="265"/>
      <c r="C12263" s="240"/>
      <c r="D12263" s="240"/>
      <c r="E12263" s="241"/>
      <c r="F12263" s="265"/>
      <c r="G12263" s="265"/>
    </row>
    <row r="12264" spans="1:7" s="226" customFormat="1">
      <c r="A12264" s="240"/>
      <c r="B12264" s="265"/>
      <c r="C12264" s="240"/>
      <c r="D12264" s="240"/>
      <c r="E12264" s="241"/>
      <c r="F12264" s="265"/>
      <c r="G12264" s="265"/>
    </row>
    <row r="12265" spans="1:7" s="226" customFormat="1">
      <c r="A12265" s="240"/>
      <c r="B12265" s="265"/>
      <c r="C12265" s="240"/>
      <c r="D12265" s="240"/>
      <c r="E12265" s="241"/>
      <c r="F12265" s="265"/>
      <c r="G12265" s="265"/>
    </row>
    <row r="12266" spans="1:7" s="226" customFormat="1">
      <c r="A12266" s="240"/>
      <c r="B12266" s="265"/>
      <c r="C12266" s="240"/>
      <c r="D12266" s="240"/>
      <c r="E12266" s="241"/>
      <c r="F12266" s="265"/>
      <c r="G12266" s="265"/>
    </row>
    <row r="12267" spans="1:7" s="226" customFormat="1">
      <c r="A12267" s="240"/>
      <c r="B12267" s="265"/>
      <c r="C12267" s="240"/>
      <c r="D12267" s="240"/>
      <c r="E12267" s="241"/>
      <c r="F12267" s="265"/>
      <c r="G12267" s="265"/>
    </row>
    <row r="12268" spans="1:7" s="226" customFormat="1">
      <c r="A12268" s="240"/>
      <c r="B12268" s="265"/>
      <c r="C12268" s="240"/>
      <c r="D12268" s="240"/>
      <c r="E12268" s="241"/>
      <c r="F12268" s="265"/>
      <c r="G12268" s="265"/>
    </row>
    <row r="12269" spans="1:7" s="226" customFormat="1">
      <c r="A12269" s="240"/>
      <c r="B12269" s="265"/>
      <c r="C12269" s="240"/>
      <c r="D12269" s="240"/>
      <c r="E12269" s="241"/>
      <c r="F12269" s="265"/>
      <c r="G12269" s="265"/>
    </row>
    <row r="12270" spans="1:7" s="226" customFormat="1">
      <c r="A12270" s="240"/>
      <c r="B12270" s="265"/>
      <c r="C12270" s="240"/>
      <c r="D12270" s="240"/>
      <c r="E12270" s="241"/>
      <c r="F12270" s="265"/>
      <c r="G12270" s="265"/>
    </row>
    <row r="12271" spans="1:7" s="226" customFormat="1">
      <c r="A12271" s="240"/>
      <c r="B12271" s="265"/>
      <c r="C12271" s="240"/>
      <c r="D12271" s="240"/>
      <c r="E12271" s="241"/>
      <c r="F12271" s="265"/>
      <c r="G12271" s="265"/>
    </row>
    <row r="12272" spans="1:7" s="226" customFormat="1">
      <c r="A12272" s="240"/>
      <c r="B12272" s="265"/>
      <c r="C12272" s="240"/>
      <c r="D12272" s="240"/>
      <c r="E12272" s="241"/>
      <c r="F12272" s="265"/>
      <c r="G12272" s="265"/>
    </row>
    <row r="12273" spans="1:7" s="226" customFormat="1">
      <c r="A12273" s="240"/>
      <c r="B12273" s="265"/>
      <c r="C12273" s="240"/>
      <c r="D12273" s="240"/>
      <c r="E12273" s="241"/>
      <c r="F12273" s="265"/>
      <c r="G12273" s="265"/>
    </row>
    <row r="12274" spans="1:7" s="226" customFormat="1">
      <c r="A12274" s="240"/>
      <c r="B12274" s="265"/>
      <c r="C12274" s="240"/>
      <c r="D12274" s="240"/>
      <c r="E12274" s="241"/>
      <c r="F12274" s="265"/>
      <c r="G12274" s="265"/>
    </row>
    <row r="12275" spans="1:7" s="226" customFormat="1">
      <c r="A12275" s="240"/>
      <c r="B12275" s="265"/>
      <c r="C12275" s="240"/>
      <c r="D12275" s="240"/>
      <c r="E12275" s="241"/>
      <c r="F12275" s="265"/>
      <c r="G12275" s="265"/>
    </row>
    <row r="12276" spans="1:7" s="226" customFormat="1">
      <c r="A12276" s="240"/>
      <c r="B12276" s="265"/>
      <c r="C12276" s="240"/>
      <c r="D12276" s="240"/>
      <c r="E12276" s="241"/>
      <c r="F12276" s="265"/>
      <c r="G12276" s="265"/>
    </row>
    <row r="12277" spans="1:7" s="226" customFormat="1">
      <c r="A12277" s="240"/>
      <c r="B12277" s="265"/>
      <c r="C12277" s="240"/>
      <c r="D12277" s="240"/>
      <c r="E12277" s="241"/>
      <c r="F12277" s="265"/>
      <c r="G12277" s="265"/>
    </row>
    <row r="12278" spans="1:7" s="226" customFormat="1">
      <c r="A12278" s="240"/>
      <c r="B12278" s="265"/>
      <c r="C12278" s="240"/>
      <c r="D12278" s="240"/>
      <c r="E12278" s="241"/>
      <c r="F12278" s="265"/>
      <c r="G12278" s="265"/>
    </row>
    <row r="12279" spans="1:7" s="226" customFormat="1">
      <c r="A12279" s="240"/>
      <c r="B12279" s="265"/>
      <c r="C12279" s="240"/>
      <c r="D12279" s="240"/>
      <c r="E12279" s="241"/>
      <c r="F12279" s="265"/>
      <c r="G12279" s="265"/>
    </row>
    <row r="12280" spans="1:7" s="226" customFormat="1">
      <c r="A12280" s="240"/>
      <c r="B12280" s="265"/>
      <c r="C12280" s="240"/>
      <c r="D12280" s="240"/>
      <c r="E12280" s="241"/>
      <c r="F12280" s="265"/>
      <c r="G12280" s="265"/>
    </row>
    <row r="12281" spans="1:7" s="226" customFormat="1">
      <c r="A12281" s="240"/>
      <c r="B12281" s="265"/>
      <c r="C12281" s="240"/>
      <c r="D12281" s="240"/>
      <c r="E12281" s="241"/>
      <c r="F12281" s="265"/>
      <c r="G12281" s="265"/>
    </row>
    <row r="12282" spans="1:7" s="226" customFormat="1">
      <c r="A12282" s="240"/>
      <c r="B12282" s="265"/>
      <c r="C12282" s="240"/>
      <c r="D12282" s="240"/>
      <c r="E12282" s="241"/>
      <c r="F12282" s="265"/>
      <c r="G12282" s="265"/>
    </row>
    <row r="12283" spans="1:7" s="226" customFormat="1">
      <c r="A12283" s="240"/>
      <c r="B12283" s="265"/>
      <c r="C12283" s="240"/>
      <c r="D12283" s="240"/>
      <c r="E12283" s="241"/>
      <c r="F12283" s="265"/>
      <c r="G12283" s="265"/>
    </row>
    <row r="12284" spans="1:7" s="226" customFormat="1">
      <c r="A12284" s="240"/>
      <c r="B12284" s="265"/>
      <c r="C12284" s="240"/>
      <c r="D12284" s="240"/>
      <c r="E12284" s="241"/>
      <c r="F12284" s="265"/>
      <c r="G12284" s="265"/>
    </row>
    <row r="12285" spans="1:7" s="226" customFormat="1">
      <c r="A12285" s="240"/>
      <c r="B12285" s="265"/>
      <c r="C12285" s="240"/>
      <c r="D12285" s="240"/>
      <c r="E12285" s="241"/>
      <c r="F12285" s="265"/>
      <c r="G12285" s="265"/>
    </row>
    <row r="12286" spans="1:7" s="226" customFormat="1">
      <c r="A12286" s="240"/>
      <c r="B12286" s="265"/>
      <c r="C12286" s="240"/>
      <c r="D12286" s="240"/>
      <c r="E12286" s="241"/>
      <c r="F12286" s="265"/>
      <c r="G12286" s="265"/>
    </row>
    <row r="12287" spans="1:7" s="226" customFormat="1">
      <c r="A12287" s="240"/>
      <c r="B12287" s="265"/>
      <c r="C12287" s="240"/>
      <c r="D12287" s="240"/>
      <c r="E12287" s="241"/>
      <c r="F12287" s="265"/>
      <c r="G12287" s="265"/>
    </row>
    <row r="12288" spans="1:7" s="226" customFormat="1">
      <c r="A12288" s="240"/>
      <c r="B12288" s="265"/>
      <c r="C12288" s="240"/>
      <c r="D12288" s="240"/>
      <c r="E12288" s="241"/>
      <c r="F12288" s="265"/>
      <c r="G12288" s="265"/>
    </row>
    <row r="12289" spans="1:7" s="226" customFormat="1">
      <c r="A12289" s="240"/>
      <c r="B12289" s="265"/>
      <c r="C12289" s="240"/>
      <c r="D12289" s="240"/>
      <c r="E12289" s="241"/>
      <c r="F12289" s="265"/>
      <c r="G12289" s="265"/>
    </row>
    <row r="12290" spans="1:7" s="226" customFormat="1">
      <c r="A12290" s="240"/>
      <c r="B12290" s="265"/>
      <c r="C12290" s="240"/>
      <c r="D12290" s="240"/>
      <c r="E12290" s="241"/>
      <c r="F12290" s="265"/>
      <c r="G12290" s="265"/>
    </row>
    <row r="12291" spans="1:7" s="226" customFormat="1">
      <c r="A12291" s="240"/>
      <c r="B12291" s="265"/>
      <c r="C12291" s="240"/>
      <c r="D12291" s="240"/>
      <c r="E12291" s="241"/>
      <c r="F12291" s="265"/>
      <c r="G12291" s="265"/>
    </row>
    <row r="12292" spans="1:7" s="226" customFormat="1">
      <c r="A12292" s="240"/>
      <c r="B12292" s="265"/>
      <c r="C12292" s="240"/>
      <c r="D12292" s="240"/>
      <c r="E12292" s="241"/>
      <c r="F12292" s="265"/>
      <c r="G12292" s="265"/>
    </row>
    <row r="12293" spans="1:7" s="226" customFormat="1">
      <c r="A12293" s="240"/>
      <c r="B12293" s="265"/>
      <c r="C12293" s="240"/>
      <c r="D12293" s="240"/>
      <c r="E12293" s="241"/>
      <c r="F12293" s="265"/>
      <c r="G12293" s="265"/>
    </row>
    <row r="12294" spans="1:7" s="226" customFormat="1">
      <c r="A12294" s="240"/>
      <c r="B12294" s="265"/>
      <c r="C12294" s="240"/>
      <c r="D12294" s="240"/>
      <c r="E12294" s="241"/>
      <c r="F12294" s="265"/>
      <c r="G12294" s="265"/>
    </row>
    <row r="12295" spans="1:7" s="226" customFormat="1">
      <c r="A12295" s="240"/>
      <c r="B12295" s="265"/>
      <c r="C12295" s="240"/>
      <c r="D12295" s="240"/>
      <c r="E12295" s="241"/>
      <c r="F12295" s="265"/>
      <c r="G12295" s="265"/>
    </row>
    <row r="12296" spans="1:7" s="226" customFormat="1">
      <c r="A12296" s="240"/>
      <c r="B12296" s="265"/>
      <c r="C12296" s="240"/>
      <c r="D12296" s="240"/>
      <c r="E12296" s="241"/>
      <c r="F12296" s="265"/>
      <c r="G12296" s="265"/>
    </row>
    <row r="12297" spans="1:7" s="226" customFormat="1">
      <c r="A12297" s="240"/>
      <c r="B12297" s="265"/>
      <c r="C12297" s="240"/>
      <c r="D12297" s="240"/>
      <c r="E12297" s="241"/>
      <c r="F12297" s="265"/>
      <c r="G12297" s="265"/>
    </row>
    <row r="12298" spans="1:7" s="226" customFormat="1">
      <c r="A12298" s="240"/>
      <c r="B12298" s="265"/>
      <c r="C12298" s="240"/>
      <c r="D12298" s="240"/>
      <c r="E12298" s="241"/>
      <c r="F12298" s="265"/>
      <c r="G12298" s="265"/>
    </row>
    <row r="12299" spans="1:7" s="226" customFormat="1">
      <c r="A12299" s="240"/>
      <c r="B12299" s="265"/>
      <c r="C12299" s="240"/>
      <c r="D12299" s="240"/>
      <c r="E12299" s="241"/>
      <c r="F12299" s="265"/>
      <c r="G12299" s="265"/>
    </row>
    <row r="12300" spans="1:7" s="226" customFormat="1">
      <c r="A12300" s="240"/>
      <c r="B12300" s="265"/>
      <c r="C12300" s="240"/>
      <c r="D12300" s="240"/>
      <c r="E12300" s="241"/>
      <c r="F12300" s="265"/>
      <c r="G12300" s="265"/>
    </row>
    <row r="12301" spans="1:7" s="226" customFormat="1">
      <c r="A12301" s="240"/>
      <c r="B12301" s="265"/>
      <c r="C12301" s="240"/>
      <c r="D12301" s="240"/>
      <c r="E12301" s="241"/>
      <c r="F12301" s="265"/>
      <c r="G12301" s="265"/>
    </row>
    <row r="12302" spans="1:7" s="226" customFormat="1">
      <c r="A12302" s="240"/>
      <c r="B12302" s="265"/>
      <c r="C12302" s="240"/>
      <c r="D12302" s="240"/>
      <c r="E12302" s="241"/>
      <c r="F12302" s="265"/>
      <c r="G12302" s="265"/>
    </row>
    <row r="12303" spans="1:7" s="226" customFormat="1">
      <c r="A12303" s="240"/>
      <c r="B12303" s="265"/>
      <c r="C12303" s="240"/>
      <c r="D12303" s="240"/>
      <c r="E12303" s="241"/>
      <c r="F12303" s="265"/>
      <c r="G12303" s="265"/>
    </row>
    <row r="12304" spans="1:7" s="226" customFormat="1">
      <c r="A12304" s="240"/>
      <c r="B12304" s="265"/>
      <c r="C12304" s="240"/>
      <c r="D12304" s="240"/>
      <c r="E12304" s="241"/>
      <c r="F12304" s="265"/>
      <c r="G12304" s="265"/>
    </row>
    <row r="12305" spans="1:7" s="226" customFormat="1">
      <c r="A12305" s="240"/>
      <c r="B12305" s="265"/>
      <c r="C12305" s="240"/>
      <c r="D12305" s="240"/>
      <c r="E12305" s="241"/>
      <c r="F12305" s="265"/>
      <c r="G12305" s="265"/>
    </row>
    <row r="12306" spans="1:7" s="226" customFormat="1">
      <c r="A12306" s="240"/>
      <c r="B12306" s="265"/>
      <c r="C12306" s="240"/>
      <c r="D12306" s="240"/>
      <c r="E12306" s="241"/>
      <c r="F12306" s="265"/>
      <c r="G12306" s="265"/>
    </row>
    <row r="12307" spans="1:7" s="226" customFormat="1">
      <c r="A12307" s="240"/>
      <c r="B12307" s="265"/>
      <c r="C12307" s="240"/>
      <c r="D12307" s="240"/>
      <c r="E12307" s="241"/>
      <c r="F12307" s="265"/>
      <c r="G12307" s="265"/>
    </row>
    <row r="12308" spans="1:7" s="226" customFormat="1">
      <c r="A12308" s="240"/>
      <c r="B12308" s="265"/>
      <c r="C12308" s="240"/>
      <c r="D12308" s="240"/>
      <c r="E12308" s="241"/>
      <c r="F12308" s="265"/>
      <c r="G12308" s="265"/>
    </row>
    <row r="12309" spans="1:7" s="226" customFormat="1">
      <c r="A12309" s="240"/>
      <c r="B12309" s="265"/>
      <c r="C12309" s="240"/>
      <c r="D12309" s="240"/>
      <c r="E12309" s="241"/>
      <c r="F12309" s="265"/>
      <c r="G12309" s="265"/>
    </row>
    <row r="12310" spans="1:7" s="226" customFormat="1">
      <c r="A12310" s="240"/>
      <c r="B12310" s="265"/>
      <c r="C12310" s="240"/>
      <c r="D12310" s="240"/>
      <c r="E12310" s="241"/>
      <c r="F12310" s="265"/>
      <c r="G12310" s="265"/>
    </row>
    <row r="12311" spans="1:7" s="226" customFormat="1">
      <c r="A12311" s="240"/>
      <c r="B12311" s="265"/>
      <c r="C12311" s="240"/>
      <c r="D12311" s="240"/>
      <c r="E12311" s="241"/>
      <c r="F12311" s="265"/>
      <c r="G12311" s="265"/>
    </row>
    <row r="12312" spans="1:7" s="226" customFormat="1">
      <c r="A12312" s="240"/>
      <c r="B12312" s="265"/>
      <c r="C12312" s="240"/>
      <c r="D12312" s="240"/>
      <c r="E12312" s="241"/>
      <c r="F12312" s="265"/>
      <c r="G12312" s="265"/>
    </row>
    <row r="12313" spans="1:7" s="226" customFormat="1">
      <c r="A12313" s="240"/>
      <c r="B12313" s="265"/>
      <c r="C12313" s="240"/>
      <c r="D12313" s="240"/>
      <c r="E12313" s="241"/>
      <c r="F12313" s="265"/>
      <c r="G12313" s="265"/>
    </row>
    <row r="12314" spans="1:7" s="226" customFormat="1">
      <c r="A12314" s="240"/>
      <c r="B12314" s="265"/>
      <c r="C12314" s="240"/>
      <c r="D12314" s="240"/>
      <c r="E12314" s="241"/>
      <c r="F12314" s="265"/>
      <c r="G12314" s="265"/>
    </row>
    <row r="12315" spans="1:7" s="226" customFormat="1">
      <c r="A12315" s="240"/>
      <c r="B12315" s="265"/>
      <c r="C12315" s="240"/>
      <c r="D12315" s="240"/>
      <c r="E12315" s="241"/>
      <c r="F12315" s="265"/>
      <c r="G12315" s="265"/>
    </row>
    <row r="12316" spans="1:7" s="226" customFormat="1">
      <c r="A12316" s="240"/>
      <c r="B12316" s="265"/>
      <c r="C12316" s="240"/>
      <c r="D12316" s="240"/>
      <c r="E12316" s="241"/>
      <c r="F12316" s="265"/>
      <c r="G12316" s="265"/>
    </row>
    <row r="12317" spans="1:7" s="226" customFormat="1">
      <c r="A12317" s="240"/>
      <c r="B12317" s="265"/>
      <c r="C12317" s="240"/>
      <c r="D12317" s="240"/>
      <c r="E12317" s="241"/>
      <c r="F12317" s="265"/>
      <c r="G12317" s="265"/>
    </row>
    <row r="12318" spans="1:7" s="226" customFormat="1">
      <c r="A12318" s="240"/>
      <c r="B12318" s="265"/>
      <c r="C12318" s="240"/>
      <c r="D12318" s="240"/>
      <c r="E12318" s="241"/>
      <c r="F12318" s="265"/>
      <c r="G12318" s="265"/>
    </row>
    <row r="12319" spans="1:7" s="226" customFormat="1">
      <c r="A12319" s="240"/>
      <c r="B12319" s="265"/>
      <c r="C12319" s="240"/>
      <c r="D12319" s="240"/>
      <c r="E12319" s="241"/>
      <c r="F12319" s="265"/>
      <c r="G12319" s="265"/>
    </row>
    <row r="12320" spans="1:7" s="226" customFormat="1">
      <c r="A12320" s="240"/>
      <c r="B12320" s="265"/>
      <c r="C12320" s="240"/>
      <c r="D12320" s="240"/>
      <c r="E12320" s="241"/>
      <c r="F12320" s="265"/>
      <c r="G12320" s="265"/>
    </row>
    <row r="12321" spans="1:7" s="226" customFormat="1">
      <c r="A12321" s="240"/>
      <c r="B12321" s="265"/>
      <c r="C12321" s="240"/>
      <c r="D12321" s="240"/>
      <c r="E12321" s="241"/>
      <c r="F12321" s="265"/>
      <c r="G12321" s="265"/>
    </row>
    <row r="12322" spans="1:7" s="226" customFormat="1">
      <c r="A12322" s="240"/>
      <c r="B12322" s="265"/>
      <c r="C12322" s="240"/>
      <c r="D12322" s="240"/>
      <c r="E12322" s="241"/>
      <c r="F12322" s="265"/>
      <c r="G12322" s="265"/>
    </row>
    <row r="12323" spans="1:7" s="226" customFormat="1">
      <c r="A12323" s="240"/>
      <c r="B12323" s="265"/>
      <c r="C12323" s="240"/>
      <c r="D12323" s="240"/>
      <c r="E12323" s="241"/>
      <c r="F12323" s="265"/>
      <c r="G12323" s="265"/>
    </row>
    <row r="12324" spans="1:7" s="226" customFormat="1">
      <c r="A12324" s="240"/>
      <c r="B12324" s="265"/>
      <c r="C12324" s="240"/>
      <c r="D12324" s="240"/>
      <c r="E12324" s="241"/>
      <c r="F12324" s="265"/>
      <c r="G12324" s="265"/>
    </row>
    <row r="12325" spans="1:7" s="226" customFormat="1">
      <c r="A12325" s="240"/>
      <c r="B12325" s="265"/>
      <c r="C12325" s="240"/>
      <c r="D12325" s="240"/>
      <c r="E12325" s="241"/>
      <c r="F12325" s="265"/>
      <c r="G12325" s="265"/>
    </row>
    <row r="12326" spans="1:7" s="226" customFormat="1">
      <c r="A12326" s="240"/>
      <c r="B12326" s="265"/>
      <c r="C12326" s="240"/>
      <c r="D12326" s="240"/>
      <c r="E12326" s="241"/>
      <c r="F12326" s="265"/>
      <c r="G12326" s="265"/>
    </row>
    <row r="12327" spans="1:7" s="226" customFormat="1">
      <c r="A12327" s="240"/>
      <c r="B12327" s="265"/>
      <c r="C12327" s="240"/>
      <c r="D12327" s="240"/>
      <c r="E12327" s="241"/>
      <c r="F12327" s="265"/>
      <c r="G12327" s="265"/>
    </row>
    <row r="12328" spans="1:7" s="226" customFormat="1">
      <c r="A12328" s="240"/>
      <c r="B12328" s="265"/>
      <c r="C12328" s="240"/>
      <c r="D12328" s="240"/>
      <c r="E12328" s="241"/>
      <c r="F12328" s="265"/>
      <c r="G12328" s="265"/>
    </row>
    <row r="12329" spans="1:7" s="226" customFormat="1">
      <c r="A12329" s="240"/>
      <c r="B12329" s="265"/>
      <c r="C12329" s="240"/>
      <c r="D12329" s="240"/>
      <c r="E12329" s="241"/>
      <c r="F12329" s="265"/>
      <c r="G12329" s="265"/>
    </row>
    <row r="12330" spans="1:7" s="226" customFormat="1">
      <c r="A12330" s="240"/>
      <c r="B12330" s="265"/>
      <c r="C12330" s="240"/>
      <c r="D12330" s="240"/>
      <c r="E12330" s="241"/>
      <c r="F12330" s="265"/>
      <c r="G12330" s="265"/>
    </row>
    <row r="12331" spans="1:7" s="226" customFormat="1">
      <c r="A12331" s="240"/>
      <c r="B12331" s="265"/>
      <c r="C12331" s="240"/>
      <c r="D12331" s="240"/>
      <c r="E12331" s="241"/>
      <c r="F12331" s="265"/>
      <c r="G12331" s="265"/>
    </row>
    <row r="12332" spans="1:7" s="226" customFormat="1">
      <c r="A12332" s="240"/>
      <c r="B12332" s="265"/>
      <c r="C12332" s="240"/>
      <c r="D12332" s="240"/>
      <c r="E12332" s="241"/>
      <c r="F12332" s="265"/>
      <c r="G12332" s="265"/>
    </row>
    <row r="12333" spans="1:7" s="226" customFormat="1">
      <c r="A12333" s="240"/>
      <c r="B12333" s="265"/>
      <c r="C12333" s="240"/>
      <c r="D12333" s="240"/>
      <c r="E12333" s="241"/>
      <c r="F12333" s="265"/>
      <c r="G12333" s="265"/>
    </row>
    <row r="12334" spans="1:7" s="226" customFormat="1">
      <c r="A12334" s="240"/>
      <c r="B12334" s="265"/>
      <c r="C12334" s="240"/>
      <c r="D12334" s="240"/>
      <c r="E12334" s="241"/>
      <c r="F12334" s="265"/>
      <c r="G12334" s="265"/>
    </row>
    <row r="12335" spans="1:7" s="226" customFormat="1">
      <c r="A12335" s="240"/>
      <c r="B12335" s="265"/>
      <c r="C12335" s="240"/>
      <c r="D12335" s="240"/>
      <c r="E12335" s="241"/>
      <c r="F12335" s="265"/>
      <c r="G12335" s="265"/>
    </row>
    <row r="12336" spans="1:7" s="226" customFormat="1">
      <c r="A12336" s="240"/>
      <c r="B12336" s="265"/>
      <c r="C12336" s="240"/>
      <c r="D12336" s="240"/>
      <c r="E12336" s="241"/>
      <c r="F12336" s="265"/>
      <c r="G12336" s="265"/>
    </row>
    <row r="12337" spans="1:7" s="226" customFormat="1">
      <c r="A12337" s="240"/>
      <c r="B12337" s="265"/>
      <c r="C12337" s="240"/>
      <c r="D12337" s="240"/>
      <c r="E12337" s="241"/>
      <c r="F12337" s="265"/>
      <c r="G12337" s="265"/>
    </row>
    <row r="12338" spans="1:7" s="226" customFormat="1">
      <c r="A12338" s="240"/>
      <c r="B12338" s="265"/>
      <c r="C12338" s="240"/>
      <c r="D12338" s="240"/>
      <c r="E12338" s="241"/>
      <c r="F12338" s="265"/>
      <c r="G12338" s="265"/>
    </row>
    <row r="12339" spans="1:7" s="226" customFormat="1">
      <c r="A12339" s="240"/>
      <c r="B12339" s="265"/>
      <c r="C12339" s="240"/>
      <c r="D12339" s="240"/>
      <c r="E12339" s="241"/>
      <c r="F12339" s="265"/>
      <c r="G12339" s="265"/>
    </row>
    <row r="12340" spans="1:7" s="226" customFormat="1">
      <c r="A12340" s="240"/>
      <c r="B12340" s="265"/>
      <c r="C12340" s="240"/>
      <c r="D12340" s="240"/>
      <c r="E12340" s="241"/>
      <c r="F12340" s="265"/>
      <c r="G12340" s="265"/>
    </row>
    <row r="12341" spans="1:7" s="226" customFormat="1">
      <c r="A12341" s="240"/>
      <c r="B12341" s="265"/>
      <c r="C12341" s="240"/>
      <c r="D12341" s="240"/>
      <c r="E12341" s="241"/>
      <c r="F12341" s="265"/>
      <c r="G12341" s="265"/>
    </row>
    <row r="12342" spans="1:7" s="226" customFormat="1">
      <c r="A12342" s="240"/>
      <c r="B12342" s="265"/>
      <c r="C12342" s="240"/>
      <c r="D12342" s="240"/>
      <c r="E12342" s="241"/>
      <c r="F12342" s="265"/>
      <c r="G12342" s="265"/>
    </row>
    <row r="12343" spans="1:7" s="226" customFormat="1">
      <c r="A12343" s="240"/>
      <c r="B12343" s="265"/>
      <c r="C12343" s="240"/>
      <c r="D12343" s="240"/>
      <c r="E12343" s="241"/>
      <c r="F12343" s="265"/>
      <c r="G12343" s="265"/>
    </row>
    <row r="12344" spans="1:7" s="226" customFormat="1">
      <c r="A12344" s="240"/>
      <c r="B12344" s="265"/>
      <c r="C12344" s="240"/>
      <c r="D12344" s="240"/>
      <c r="E12344" s="241"/>
      <c r="F12344" s="265"/>
      <c r="G12344" s="265"/>
    </row>
    <row r="12345" spans="1:7" s="226" customFormat="1">
      <c r="A12345" s="240"/>
      <c r="B12345" s="265"/>
      <c r="C12345" s="240"/>
      <c r="D12345" s="240"/>
      <c r="E12345" s="241"/>
      <c r="F12345" s="265"/>
      <c r="G12345" s="265"/>
    </row>
    <row r="12346" spans="1:7" s="226" customFormat="1">
      <c r="A12346" s="240"/>
      <c r="B12346" s="265"/>
      <c r="C12346" s="240"/>
      <c r="D12346" s="240"/>
      <c r="E12346" s="241"/>
      <c r="F12346" s="265"/>
      <c r="G12346" s="265"/>
    </row>
    <row r="12347" spans="1:7" s="226" customFormat="1">
      <c r="A12347" s="240"/>
      <c r="B12347" s="265"/>
      <c r="C12347" s="240"/>
      <c r="D12347" s="240"/>
      <c r="E12347" s="241"/>
      <c r="F12347" s="265"/>
      <c r="G12347" s="265"/>
    </row>
    <row r="12348" spans="1:7" s="226" customFormat="1">
      <c r="A12348" s="240"/>
      <c r="B12348" s="265"/>
      <c r="C12348" s="240"/>
      <c r="D12348" s="240"/>
      <c r="E12348" s="241"/>
      <c r="F12348" s="265"/>
      <c r="G12348" s="265"/>
    </row>
    <row r="12349" spans="1:7" s="226" customFormat="1">
      <c r="A12349" s="240"/>
      <c r="B12349" s="265"/>
      <c r="C12349" s="240"/>
      <c r="D12349" s="240"/>
      <c r="E12349" s="241"/>
      <c r="F12349" s="265"/>
      <c r="G12349" s="265"/>
    </row>
    <row r="12350" spans="1:7" s="226" customFormat="1">
      <c r="A12350" s="240"/>
      <c r="B12350" s="265"/>
      <c r="C12350" s="240"/>
      <c r="D12350" s="240"/>
      <c r="E12350" s="241"/>
      <c r="F12350" s="265"/>
      <c r="G12350" s="265"/>
    </row>
    <row r="12351" spans="1:7" s="226" customFormat="1">
      <c r="A12351" s="240"/>
      <c r="B12351" s="265"/>
      <c r="C12351" s="240"/>
      <c r="D12351" s="240"/>
      <c r="E12351" s="241"/>
      <c r="F12351" s="265"/>
      <c r="G12351" s="265"/>
    </row>
    <row r="12352" spans="1:7" s="226" customFormat="1">
      <c r="A12352" s="240"/>
      <c r="B12352" s="265"/>
      <c r="C12352" s="240"/>
      <c r="D12352" s="240"/>
      <c r="E12352" s="241"/>
      <c r="F12352" s="265"/>
      <c r="G12352" s="265"/>
    </row>
    <row r="12353" spans="1:7" s="226" customFormat="1">
      <c r="A12353" s="240"/>
      <c r="B12353" s="265"/>
      <c r="C12353" s="240"/>
      <c r="D12353" s="240"/>
      <c r="E12353" s="241"/>
      <c r="F12353" s="265"/>
      <c r="G12353" s="265"/>
    </row>
    <row r="12354" spans="1:7" s="226" customFormat="1">
      <c r="A12354" s="240"/>
      <c r="B12354" s="265"/>
      <c r="C12354" s="240"/>
      <c r="D12354" s="240"/>
      <c r="E12354" s="241"/>
      <c r="F12354" s="265"/>
      <c r="G12354" s="265"/>
    </row>
    <row r="12355" spans="1:7" s="226" customFormat="1">
      <c r="A12355" s="240"/>
      <c r="B12355" s="265"/>
      <c r="C12355" s="240"/>
      <c r="D12355" s="240"/>
      <c r="E12355" s="241"/>
      <c r="F12355" s="265"/>
      <c r="G12355" s="265"/>
    </row>
    <row r="12356" spans="1:7" s="226" customFormat="1">
      <c r="A12356" s="240"/>
      <c r="B12356" s="265"/>
      <c r="C12356" s="240"/>
      <c r="D12356" s="240"/>
      <c r="E12356" s="241"/>
      <c r="F12356" s="265"/>
      <c r="G12356" s="265"/>
    </row>
    <row r="12357" spans="1:7" s="226" customFormat="1">
      <c r="A12357" s="240"/>
      <c r="B12357" s="265"/>
      <c r="C12357" s="240"/>
      <c r="D12357" s="240"/>
      <c r="E12357" s="241"/>
      <c r="F12357" s="265"/>
      <c r="G12357" s="265"/>
    </row>
    <row r="12358" spans="1:7" s="226" customFormat="1">
      <c r="A12358" s="240"/>
      <c r="B12358" s="265"/>
      <c r="C12358" s="240"/>
      <c r="D12358" s="240"/>
      <c r="E12358" s="241"/>
      <c r="F12358" s="265"/>
      <c r="G12358" s="265"/>
    </row>
    <row r="12359" spans="1:7" s="226" customFormat="1">
      <c r="A12359" s="240"/>
      <c r="B12359" s="265"/>
      <c r="C12359" s="240"/>
      <c r="D12359" s="240"/>
      <c r="E12359" s="241"/>
      <c r="F12359" s="265"/>
      <c r="G12359" s="265"/>
    </row>
    <row r="12360" spans="1:7" s="226" customFormat="1">
      <c r="A12360" s="240"/>
      <c r="B12360" s="265"/>
      <c r="C12360" s="240"/>
      <c r="D12360" s="240"/>
      <c r="E12360" s="241"/>
      <c r="F12360" s="265"/>
      <c r="G12360" s="265"/>
    </row>
    <row r="12361" spans="1:7" s="226" customFormat="1">
      <c r="A12361" s="240"/>
      <c r="B12361" s="265"/>
      <c r="C12361" s="240"/>
      <c r="D12361" s="240"/>
      <c r="E12361" s="241"/>
      <c r="F12361" s="265"/>
      <c r="G12361" s="265"/>
    </row>
    <row r="12362" spans="1:7" s="226" customFormat="1">
      <c r="A12362" s="240"/>
      <c r="B12362" s="265"/>
      <c r="C12362" s="240"/>
      <c r="D12362" s="240"/>
      <c r="E12362" s="241"/>
      <c r="F12362" s="265"/>
      <c r="G12362" s="265"/>
    </row>
    <row r="12363" spans="1:7" s="226" customFormat="1">
      <c r="A12363" s="240"/>
      <c r="B12363" s="265"/>
      <c r="C12363" s="240"/>
      <c r="D12363" s="240"/>
      <c r="E12363" s="241"/>
      <c r="F12363" s="265"/>
      <c r="G12363" s="265"/>
    </row>
    <row r="12364" spans="1:7" s="226" customFormat="1">
      <c r="A12364" s="240"/>
      <c r="B12364" s="265"/>
      <c r="C12364" s="240"/>
      <c r="D12364" s="240"/>
      <c r="E12364" s="241"/>
      <c r="F12364" s="265"/>
      <c r="G12364" s="265"/>
    </row>
    <row r="12365" spans="1:7" s="226" customFormat="1">
      <c r="A12365" s="240"/>
      <c r="B12365" s="265"/>
      <c r="C12365" s="240"/>
      <c r="D12365" s="240"/>
      <c r="E12365" s="241"/>
      <c r="F12365" s="265"/>
      <c r="G12365" s="265"/>
    </row>
    <row r="12366" spans="1:7" s="226" customFormat="1">
      <c r="A12366" s="240"/>
      <c r="B12366" s="265"/>
      <c r="C12366" s="240"/>
      <c r="D12366" s="240"/>
      <c r="E12366" s="241"/>
      <c r="F12366" s="265"/>
      <c r="G12366" s="265"/>
    </row>
    <row r="12367" spans="1:7" s="226" customFormat="1">
      <c r="A12367" s="240"/>
      <c r="B12367" s="265"/>
      <c r="C12367" s="240"/>
      <c r="D12367" s="240"/>
      <c r="E12367" s="241"/>
      <c r="F12367" s="265"/>
      <c r="G12367" s="265"/>
    </row>
    <row r="12368" spans="1:7" s="226" customFormat="1">
      <c r="A12368" s="240"/>
      <c r="B12368" s="265"/>
      <c r="C12368" s="240"/>
      <c r="D12368" s="240"/>
      <c r="E12368" s="241"/>
      <c r="F12368" s="265"/>
      <c r="G12368" s="265"/>
    </row>
    <row r="12369" spans="1:7" s="226" customFormat="1">
      <c r="A12369" s="240"/>
      <c r="B12369" s="265"/>
      <c r="C12369" s="240"/>
      <c r="D12369" s="240"/>
      <c r="E12369" s="241"/>
      <c r="F12369" s="265"/>
      <c r="G12369" s="265"/>
    </row>
    <row r="12370" spans="1:7" s="226" customFormat="1">
      <c r="A12370" s="240"/>
      <c r="B12370" s="265"/>
      <c r="C12370" s="240"/>
      <c r="D12370" s="240"/>
      <c r="E12370" s="241"/>
      <c r="F12370" s="265"/>
      <c r="G12370" s="265"/>
    </row>
    <row r="12371" spans="1:7" s="226" customFormat="1">
      <c r="A12371" s="240"/>
      <c r="B12371" s="265"/>
      <c r="C12371" s="240"/>
      <c r="D12371" s="240"/>
      <c r="E12371" s="241"/>
      <c r="F12371" s="265"/>
      <c r="G12371" s="265"/>
    </row>
    <row r="12372" spans="1:7" s="226" customFormat="1">
      <c r="A12372" s="240"/>
      <c r="B12372" s="265"/>
      <c r="C12372" s="240"/>
      <c r="D12372" s="240"/>
      <c r="E12372" s="241"/>
      <c r="F12372" s="265"/>
      <c r="G12372" s="265"/>
    </row>
    <row r="12373" spans="1:7" s="226" customFormat="1">
      <c r="A12373" s="240"/>
      <c r="B12373" s="265"/>
      <c r="C12373" s="240"/>
      <c r="D12373" s="240"/>
      <c r="E12373" s="241"/>
      <c r="F12373" s="265"/>
      <c r="G12373" s="265"/>
    </row>
    <row r="12374" spans="1:7" s="226" customFormat="1">
      <c r="A12374" s="240"/>
      <c r="B12374" s="265"/>
      <c r="C12374" s="240"/>
      <c r="D12374" s="240"/>
      <c r="E12374" s="241"/>
      <c r="F12374" s="265"/>
      <c r="G12374" s="265"/>
    </row>
    <row r="12375" spans="1:7" s="226" customFormat="1">
      <c r="A12375" s="240"/>
      <c r="B12375" s="265"/>
      <c r="C12375" s="240"/>
      <c r="D12375" s="240"/>
      <c r="E12375" s="241"/>
      <c r="F12375" s="265"/>
      <c r="G12375" s="265"/>
    </row>
    <row r="12376" spans="1:7" s="226" customFormat="1">
      <c r="A12376" s="240"/>
      <c r="B12376" s="265"/>
      <c r="C12376" s="240"/>
      <c r="D12376" s="240"/>
      <c r="E12376" s="241"/>
      <c r="F12376" s="265"/>
      <c r="G12376" s="265"/>
    </row>
    <row r="12377" spans="1:7" s="226" customFormat="1">
      <c r="A12377" s="240"/>
      <c r="B12377" s="265"/>
      <c r="C12377" s="240"/>
      <c r="D12377" s="240"/>
      <c r="E12377" s="241"/>
      <c r="F12377" s="265"/>
      <c r="G12377" s="265"/>
    </row>
    <row r="12378" spans="1:7" s="226" customFormat="1">
      <c r="A12378" s="240"/>
      <c r="B12378" s="265"/>
      <c r="C12378" s="240"/>
      <c r="D12378" s="240"/>
      <c r="E12378" s="241"/>
      <c r="F12378" s="265"/>
      <c r="G12378" s="265"/>
    </row>
    <row r="12379" spans="1:7" s="226" customFormat="1">
      <c r="A12379" s="240"/>
      <c r="B12379" s="265"/>
      <c r="C12379" s="240"/>
      <c r="D12379" s="240"/>
      <c r="E12379" s="241"/>
      <c r="F12379" s="265"/>
      <c r="G12379" s="265"/>
    </row>
    <row r="12380" spans="1:7" s="226" customFormat="1">
      <c r="A12380" s="240"/>
      <c r="B12380" s="265"/>
      <c r="C12380" s="240"/>
      <c r="D12380" s="240"/>
      <c r="E12380" s="241"/>
      <c r="F12380" s="265"/>
      <c r="G12380" s="265"/>
    </row>
    <row r="12381" spans="1:7" s="226" customFormat="1">
      <c r="A12381" s="240"/>
      <c r="B12381" s="265"/>
      <c r="C12381" s="240"/>
      <c r="D12381" s="240"/>
      <c r="E12381" s="241"/>
      <c r="F12381" s="265"/>
      <c r="G12381" s="265"/>
    </row>
    <row r="12382" spans="1:7" s="226" customFormat="1">
      <c r="A12382" s="240"/>
      <c r="B12382" s="265"/>
      <c r="C12382" s="240"/>
      <c r="D12382" s="240"/>
      <c r="E12382" s="241"/>
      <c r="F12382" s="265"/>
      <c r="G12382" s="265"/>
    </row>
    <row r="12383" spans="1:7" s="226" customFormat="1">
      <c r="A12383" s="240"/>
      <c r="B12383" s="265"/>
      <c r="C12383" s="240"/>
      <c r="D12383" s="240"/>
      <c r="E12383" s="241"/>
      <c r="F12383" s="265"/>
      <c r="G12383" s="265"/>
    </row>
    <row r="12384" spans="1:7" s="226" customFormat="1">
      <c r="A12384" s="240"/>
      <c r="B12384" s="265"/>
      <c r="C12384" s="240"/>
      <c r="D12384" s="240"/>
      <c r="E12384" s="241"/>
      <c r="F12384" s="265"/>
      <c r="G12384" s="265"/>
    </row>
    <row r="12385" spans="1:7" s="226" customFormat="1">
      <c r="A12385" s="240"/>
      <c r="B12385" s="265"/>
      <c r="C12385" s="240"/>
      <c r="D12385" s="240"/>
      <c r="E12385" s="241"/>
      <c r="F12385" s="265"/>
      <c r="G12385" s="265"/>
    </row>
    <row r="12386" spans="1:7" s="226" customFormat="1">
      <c r="A12386" s="240"/>
      <c r="B12386" s="265"/>
      <c r="C12386" s="240"/>
      <c r="D12386" s="240"/>
      <c r="E12386" s="241"/>
      <c r="F12386" s="265"/>
      <c r="G12386" s="265"/>
    </row>
    <row r="12387" spans="1:7" s="226" customFormat="1">
      <c r="A12387" s="240"/>
      <c r="B12387" s="265"/>
      <c r="C12387" s="240"/>
      <c r="D12387" s="240"/>
      <c r="E12387" s="241"/>
      <c r="F12387" s="265"/>
      <c r="G12387" s="265"/>
    </row>
    <row r="12388" spans="1:7" s="226" customFormat="1">
      <c r="A12388" s="240"/>
      <c r="B12388" s="265"/>
      <c r="C12388" s="240"/>
      <c r="D12388" s="240"/>
      <c r="E12388" s="241"/>
      <c r="F12388" s="265"/>
      <c r="G12388" s="265"/>
    </row>
    <row r="12389" spans="1:7" s="226" customFormat="1">
      <c r="A12389" s="240"/>
      <c r="B12389" s="265"/>
      <c r="C12389" s="240"/>
      <c r="D12389" s="240"/>
      <c r="E12389" s="241"/>
      <c r="F12389" s="265"/>
      <c r="G12389" s="265"/>
    </row>
    <row r="12390" spans="1:7" s="226" customFormat="1">
      <c r="A12390" s="240"/>
      <c r="B12390" s="265"/>
      <c r="C12390" s="240"/>
      <c r="D12390" s="240"/>
      <c r="E12390" s="241"/>
      <c r="F12390" s="265"/>
      <c r="G12390" s="265"/>
    </row>
    <row r="12391" spans="1:7" s="226" customFormat="1">
      <c r="A12391" s="240"/>
      <c r="B12391" s="265"/>
      <c r="C12391" s="240"/>
      <c r="D12391" s="240"/>
      <c r="E12391" s="241"/>
      <c r="F12391" s="265"/>
      <c r="G12391" s="265"/>
    </row>
    <row r="12392" spans="1:7" s="226" customFormat="1">
      <c r="A12392" s="240"/>
      <c r="B12392" s="265"/>
      <c r="C12392" s="240"/>
      <c r="D12392" s="240"/>
      <c r="E12392" s="241"/>
      <c r="F12392" s="265"/>
      <c r="G12392" s="265"/>
    </row>
    <row r="12393" spans="1:7" s="226" customFormat="1">
      <c r="A12393" s="240"/>
      <c r="B12393" s="265"/>
      <c r="C12393" s="240"/>
      <c r="D12393" s="240"/>
      <c r="E12393" s="241"/>
      <c r="F12393" s="265"/>
      <c r="G12393" s="265"/>
    </row>
    <row r="12394" spans="1:7" s="226" customFormat="1">
      <c r="A12394" s="240"/>
      <c r="B12394" s="265"/>
      <c r="C12394" s="240"/>
      <c r="D12394" s="240"/>
      <c r="E12394" s="241"/>
      <c r="F12394" s="265"/>
      <c r="G12394" s="265"/>
    </row>
    <row r="12395" spans="1:7" s="226" customFormat="1">
      <c r="A12395" s="240"/>
      <c r="B12395" s="265"/>
      <c r="C12395" s="240"/>
      <c r="D12395" s="240"/>
      <c r="E12395" s="241"/>
      <c r="F12395" s="265"/>
      <c r="G12395" s="265"/>
    </row>
    <row r="12396" spans="1:7" s="226" customFormat="1">
      <c r="A12396" s="240"/>
      <c r="B12396" s="265"/>
      <c r="C12396" s="240"/>
      <c r="D12396" s="240"/>
      <c r="E12396" s="241"/>
      <c r="F12396" s="265"/>
      <c r="G12396" s="265"/>
    </row>
    <row r="12397" spans="1:7" s="226" customFormat="1">
      <c r="A12397" s="240"/>
      <c r="B12397" s="265"/>
      <c r="C12397" s="240"/>
      <c r="D12397" s="240"/>
      <c r="E12397" s="241"/>
      <c r="F12397" s="265"/>
      <c r="G12397" s="265"/>
    </row>
    <row r="12398" spans="1:7" s="226" customFormat="1">
      <c r="A12398" s="240"/>
      <c r="B12398" s="265"/>
      <c r="C12398" s="240"/>
      <c r="D12398" s="240"/>
      <c r="E12398" s="241"/>
      <c r="F12398" s="265"/>
      <c r="G12398" s="265"/>
    </row>
    <row r="12399" spans="1:7" s="226" customFormat="1">
      <c r="A12399" s="240"/>
      <c r="B12399" s="265"/>
      <c r="C12399" s="240"/>
      <c r="D12399" s="240"/>
      <c r="E12399" s="241"/>
      <c r="F12399" s="265"/>
      <c r="G12399" s="265"/>
    </row>
    <row r="12400" spans="1:7" s="226" customFormat="1">
      <c r="A12400" s="240"/>
      <c r="B12400" s="265"/>
      <c r="C12400" s="240"/>
      <c r="D12400" s="240"/>
      <c r="E12400" s="241"/>
      <c r="F12400" s="265"/>
      <c r="G12400" s="265"/>
    </row>
    <row r="12401" spans="1:7" s="226" customFormat="1">
      <c r="A12401" s="240"/>
      <c r="B12401" s="265"/>
      <c r="C12401" s="240"/>
      <c r="D12401" s="240"/>
      <c r="E12401" s="241"/>
      <c r="F12401" s="265"/>
      <c r="G12401" s="265"/>
    </row>
    <row r="12402" spans="1:7" s="226" customFormat="1">
      <c r="A12402" s="240"/>
      <c r="B12402" s="265"/>
      <c r="C12402" s="240"/>
      <c r="D12402" s="240"/>
      <c r="E12402" s="241"/>
      <c r="F12402" s="265"/>
      <c r="G12402" s="265"/>
    </row>
    <row r="12403" spans="1:7" s="226" customFormat="1">
      <c r="A12403" s="240"/>
      <c r="B12403" s="265"/>
      <c r="C12403" s="240"/>
      <c r="D12403" s="240"/>
      <c r="E12403" s="241"/>
      <c r="F12403" s="265"/>
      <c r="G12403" s="265"/>
    </row>
    <row r="12404" spans="1:7" s="226" customFormat="1">
      <c r="A12404" s="240"/>
      <c r="B12404" s="265"/>
      <c r="C12404" s="240"/>
      <c r="D12404" s="240"/>
      <c r="E12404" s="241"/>
      <c r="F12404" s="265"/>
      <c r="G12404" s="265"/>
    </row>
    <row r="12405" spans="1:7" s="226" customFormat="1">
      <c r="A12405" s="240"/>
      <c r="B12405" s="265"/>
      <c r="C12405" s="240"/>
      <c r="D12405" s="240"/>
      <c r="E12405" s="241"/>
      <c r="F12405" s="265"/>
      <c r="G12405" s="265"/>
    </row>
    <row r="12406" spans="1:7" s="226" customFormat="1">
      <c r="A12406" s="240"/>
      <c r="B12406" s="265"/>
      <c r="C12406" s="240"/>
      <c r="D12406" s="240"/>
      <c r="E12406" s="241"/>
      <c r="F12406" s="265"/>
      <c r="G12406" s="265"/>
    </row>
    <row r="12407" spans="1:7" s="226" customFormat="1">
      <c r="A12407" s="240"/>
      <c r="B12407" s="265"/>
      <c r="C12407" s="240"/>
      <c r="D12407" s="240"/>
      <c r="E12407" s="241"/>
      <c r="F12407" s="265"/>
      <c r="G12407" s="265"/>
    </row>
    <row r="12408" spans="1:7" s="226" customFormat="1">
      <c r="A12408" s="240"/>
      <c r="B12408" s="265"/>
      <c r="C12408" s="240"/>
      <c r="D12408" s="240"/>
      <c r="E12408" s="241"/>
      <c r="F12408" s="265"/>
      <c r="G12408" s="265"/>
    </row>
    <row r="12409" spans="1:7" s="226" customFormat="1">
      <c r="A12409" s="240"/>
      <c r="B12409" s="265"/>
      <c r="C12409" s="240"/>
      <c r="D12409" s="240"/>
      <c r="E12409" s="241"/>
      <c r="F12409" s="265"/>
      <c r="G12409" s="265"/>
    </row>
    <row r="12410" spans="1:7" s="226" customFormat="1">
      <c r="A12410" s="240"/>
      <c r="B12410" s="265"/>
      <c r="C12410" s="240"/>
      <c r="D12410" s="240"/>
      <c r="E12410" s="241"/>
      <c r="F12410" s="265"/>
      <c r="G12410" s="265"/>
    </row>
    <row r="12411" spans="1:7" s="226" customFormat="1">
      <c r="A12411" s="240"/>
      <c r="B12411" s="265"/>
      <c r="C12411" s="240"/>
      <c r="D12411" s="240"/>
      <c r="E12411" s="241"/>
      <c r="F12411" s="265"/>
      <c r="G12411" s="265"/>
    </row>
    <row r="12412" spans="1:7" s="226" customFormat="1">
      <c r="A12412" s="240"/>
      <c r="B12412" s="265"/>
      <c r="C12412" s="240"/>
      <c r="D12412" s="240"/>
      <c r="E12412" s="241"/>
      <c r="F12412" s="265"/>
      <c r="G12412" s="265"/>
    </row>
    <row r="12413" spans="1:7" s="226" customFormat="1">
      <c r="A12413" s="240"/>
      <c r="B12413" s="265"/>
      <c r="C12413" s="240"/>
      <c r="D12413" s="240"/>
      <c r="E12413" s="241"/>
      <c r="F12413" s="265"/>
      <c r="G12413" s="265"/>
    </row>
    <row r="12414" spans="1:7" s="226" customFormat="1">
      <c r="A12414" s="240"/>
      <c r="B12414" s="265"/>
      <c r="C12414" s="240"/>
      <c r="D12414" s="240"/>
      <c r="E12414" s="241"/>
      <c r="F12414" s="265"/>
      <c r="G12414" s="265"/>
    </row>
    <row r="12415" spans="1:7" s="226" customFormat="1">
      <c r="A12415" s="240"/>
      <c r="B12415" s="265"/>
      <c r="C12415" s="240"/>
      <c r="D12415" s="240"/>
      <c r="E12415" s="241"/>
      <c r="F12415" s="265"/>
      <c r="G12415" s="265"/>
    </row>
    <row r="12416" spans="1:7" s="226" customFormat="1">
      <c r="A12416" s="240"/>
      <c r="B12416" s="265"/>
      <c r="C12416" s="240"/>
      <c r="D12416" s="240"/>
      <c r="E12416" s="241"/>
      <c r="F12416" s="265"/>
      <c r="G12416" s="265"/>
    </row>
    <row r="12417" spans="1:7" s="226" customFormat="1">
      <c r="A12417" s="240"/>
      <c r="B12417" s="265"/>
      <c r="C12417" s="240"/>
      <c r="D12417" s="240"/>
      <c r="E12417" s="241"/>
      <c r="F12417" s="265"/>
      <c r="G12417" s="265"/>
    </row>
    <row r="12418" spans="1:7" s="226" customFormat="1">
      <c r="A12418" s="240"/>
      <c r="B12418" s="265"/>
      <c r="C12418" s="240"/>
      <c r="D12418" s="240"/>
      <c r="E12418" s="241"/>
      <c r="F12418" s="265"/>
      <c r="G12418" s="265"/>
    </row>
    <row r="12419" spans="1:7" s="226" customFormat="1">
      <c r="A12419" s="240"/>
      <c r="B12419" s="265"/>
      <c r="C12419" s="240"/>
      <c r="D12419" s="240"/>
      <c r="E12419" s="241"/>
      <c r="F12419" s="265"/>
      <c r="G12419" s="265"/>
    </row>
    <row r="12420" spans="1:7" s="226" customFormat="1">
      <c r="A12420" s="240"/>
      <c r="B12420" s="265"/>
      <c r="C12420" s="240"/>
      <c r="D12420" s="240"/>
      <c r="E12420" s="241"/>
      <c r="F12420" s="265"/>
      <c r="G12420" s="265"/>
    </row>
    <row r="12421" spans="1:7" s="226" customFormat="1">
      <c r="A12421" s="240"/>
      <c r="B12421" s="265"/>
      <c r="C12421" s="240"/>
      <c r="D12421" s="240"/>
      <c r="E12421" s="241"/>
      <c r="F12421" s="265"/>
      <c r="G12421" s="265"/>
    </row>
    <row r="12422" spans="1:7" s="226" customFormat="1">
      <c r="A12422" s="240"/>
      <c r="B12422" s="265"/>
      <c r="C12422" s="240"/>
      <c r="D12422" s="240"/>
      <c r="E12422" s="241"/>
      <c r="F12422" s="265"/>
      <c r="G12422" s="265"/>
    </row>
    <row r="12423" spans="1:7" s="226" customFormat="1">
      <c r="A12423" s="240"/>
      <c r="B12423" s="265"/>
      <c r="C12423" s="240"/>
      <c r="D12423" s="240"/>
      <c r="E12423" s="241"/>
      <c r="F12423" s="265"/>
      <c r="G12423" s="265"/>
    </row>
    <row r="12424" spans="1:7" s="226" customFormat="1">
      <c r="A12424" s="240"/>
      <c r="B12424" s="265"/>
      <c r="C12424" s="240"/>
      <c r="D12424" s="240"/>
      <c r="E12424" s="241"/>
      <c r="F12424" s="265"/>
      <c r="G12424" s="265"/>
    </row>
    <row r="12425" spans="1:7" s="226" customFormat="1">
      <c r="A12425" s="240"/>
      <c r="B12425" s="265"/>
      <c r="C12425" s="240"/>
      <c r="D12425" s="240"/>
      <c r="E12425" s="241"/>
      <c r="F12425" s="265"/>
      <c r="G12425" s="265"/>
    </row>
    <row r="12426" spans="1:7" s="226" customFormat="1">
      <c r="A12426" s="240"/>
      <c r="B12426" s="265"/>
      <c r="C12426" s="240"/>
      <c r="D12426" s="240"/>
      <c r="E12426" s="241"/>
      <c r="F12426" s="265"/>
      <c r="G12426" s="265"/>
    </row>
    <row r="12427" spans="1:7" s="226" customFormat="1">
      <c r="A12427" s="240"/>
      <c r="B12427" s="265"/>
      <c r="C12427" s="240"/>
      <c r="D12427" s="240"/>
      <c r="E12427" s="241"/>
      <c r="F12427" s="265"/>
      <c r="G12427" s="265"/>
    </row>
    <row r="12428" spans="1:7" s="226" customFormat="1">
      <c r="A12428" s="240"/>
      <c r="B12428" s="265"/>
      <c r="C12428" s="240"/>
      <c r="D12428" s="240"/>
      <c r="E12428" s="241"/>
      <c r="F12428" s="265"/>
      <c r="G12428" s="265"/>
    </row>
    <row r="12429" spans="1:7" s="226" customFormat="1">
      <c r="A12429" s="240"/>
      <c r="B12429" s="265"/>
      <c r="C12429" s="240"/>
      <c r="D12429" s="240"/>
      <c r="E12429" s="241"/>
      <c r="F12429" s="265"/>
      <c r="G12429" s="265"/>
    </row>
    <row r="12430" spans="1:7" s="226" customFormat="1">
      <c r="A12430" s="240"/>
      <c r="B12430" s="265"/>
      <c r="C12430" s="240"/>
      <c r="D12430" s="240"/>
      <c r="E12430" s="241"/>
      <c r="F12430" s="265"/>
      <c r="G12430" s="265"/>
    </row>
    <row r="12431" spans="1:7" s="226" customFormat="1">
      <c r="A12431" s="240"/>
      <c r="B12431" s="265"/>
      <c r="C12431" s="240"/>
      <c r="D12431" s="240"/>
      <c r="E12431" s="241"/>
      <c r="F12431" s="265"/>
      <c r="G12431" s="265"/>
    </row>
    <row r="12432" spans="1:7" s="226" customFormat="1">
      <c r="A12432" s="240"/>
      <c r="B12432" s="265"/>
      <c r="C12432" s="240"/>
      <c r="D12432" s="240"/>
      <c r="E12432" s="241"/>
      <c r="F12432" s="265"/>
      <c r="G12432" s="265"/>
    </row>
    <row r="12433" spans="1:7" s="226" customFormat="1">
      <c r="A12433" s="240"/>
      <c r="B12433" s="265"/>
      <c r="C12433" s="240"/>
      <c r="D12433" s="240"/>
      <c r="E12433" s="241"/>
      <c r="F12433" s="265"/>
      <c r="G12433" s="265"/>
    </row>
    <row r="12434" spans="1:7" s="226" customFormat="1">
      <c r="A12434" s="240"/>
      <c r="B12434" s="265"/>
      <c r="C12434" s="240"/>
      <c r="D12434" s="240"/>
      <c r="E12434" s="241"/>
      <c r="F12434" s="265"/>
      <c r="G12434" s="265"/>
    </row>
    <row r="12435" spans="1:7" s="226" customFormat="1">
      <c r="A12435" s="240"/>
      <c r="B12435" s="265"/>
      <c r="C12435" s="240"/>
      <c r="D12435" s="240"/>
      <c r="E12435" s="241"/>
      <c r="F12435" s="265"/>
      <c r="G12435" s="265"/>
    </row>
    <row r="12436" spans="1:7" s="226" customFormat="1">
      <c r="A12436" s="240"/>
      <c r="B12436" s="265"/>
      <c r="C12436" s="240"/>
      <c r="D12436" s="240"/>
      <c r="E12436" s="241"/>
      <c r="F12436" s="265"/>
      <c r="G12436" s="265"/>
    </row>
    <row r="12437" spans="1:7" s="226" customFormat="1">
      <c r="A12437" s="240"/>
      <c r="B12437" s="265"/>
      <c r="C12437" s="240"/>
      <c r="D12437" s="240"/>
      <c r="E12437" s="241"/>
      <c r="F12437" s="265"/>
      <c r="G12437" s="265"/>
    </row>
    <row r="12438" spans="1:7" s="226" customFormat="1">
      <c r="A12438" s="240"/>
      <c r="B12438" s="265"/>
      <c r="C12438" s="240"/>
      <c r="D12438" s="240"/>
      <c r="E12438" s="241"/>
      <c r="F12438" s="265"/>
      <c r="G12438" s="265"/>
    </row>
    <row r="12439" spans="1:7" s="226" customFormat="1">
      <c r="A12439" s="240"/>
      <c r="B12439" s="265"/>
      <c r="C12439" s="240"/>
      <c r="D12439" s="240"/>
      <c r="E12439" s="241"/>
      <c r="F12439" s="265"/>
      <c r="G12439" s="265"/>
    </row>
    <row r="12440" spans="1:7" s="226" customFormat="1">
      <c r="A12440" s="240"/>
      <c r="B12440" s="265"/>
      <c r="C12440" s="240"/>
      <c r="D12440" s="240"/>
      <c r="E12440" s="241"/>
      <c r="F12440" s="265"/>
      <c r="G12440" s="265"/>
    </row>
    <row r="12441" spans="1:7" s="226" customFormat="1">
      <c r="A12441" s="240"/>
      <c r="B12441" s="265"/>
      <c r="C12441" s="240"/>
      <c r="D12441" s="240"/>
      <c r="E12441" s="241"/>
      <c r="F12441" s="265"/>
      <c r="G12441" s="265"/>
    </row>
    <row r="12442" spans="1:7" s="226" customFormat="1">
      <c r="A12442" s="240"/>
      <c r="B12442" s="265"/>
      <c r="C12442" s="240"/>
      <c r="D12442" s="240"/>
      <c r="E12442" s="241"/>
      <c r="F12442" s="265"/>
      <c r="G12442" s="265"/>
    </row>
    <row r="12443" spans="1:7" s="226" customFormat="1">
      <c r="A12443" s="240"/>
      <c r="B12443" s="265"/>
      <c r="C12443" s="240"/>
      <c r="D12443" s="240"/>
      <c r="E12443" s="241"/>
      <c r="F12443" s="265"/>
      <c r="G12443" s="265"/>
    </row>
    <row r="12444" spans="1:7" s="226" customFormat="1">
      <c r="A12444" s="240"/>
      <c r="B12444" s="265"/>
      <c r="C12444" s="240"/>
      <c r="D12444" s="240"/>
      <c r="E12444" s="241"/>
      <c r="F12444" s="265"/>
      <c r="G12444" s="265"/>
    </row>
    <row r="12445" spans="1:7" s="226" customFormat="1">
      <c r="A12445" s="240"/>
      <c r="B12445" s="265"/>
      <c r="C12445" s="240"/>
      <c r="D12445" s="240"/>
      <c r="E12445" s="241"/>
      <c r="F12445" s="265"/>
      <c r="G12445" s="265"/>
    </row>
    <row r="12446" spans="1:7" s="226" customFormat="1">
      <c r="A12446" s="240"/>
      <c r="B12446" s="265"/>
      <c r="C12446" s="240"/>
      <c r="D12446" s="240"/>
      <c r="E12446" s="241"/>
      <c r="F12446" s="265"/>
      <c r="G12446" s="265"/>
    </row>
    <row r="12447" spans="1:7" s="226" customFormat="1">
      <c r="A12447" s="240"/>
      <c r="B12447" s="265"/>
      <c r="C12447" s="240"/>
      <c r="D12447" s="240"/>
      <c r="E12447" s="241"/>
      <c r="F12447" s="265"/>
      <c r="G12447" s="265"/>
    </row>
    <row r="12448" spans="1:7" s="226" customFormat="1">
      <c r="A12448" s="240"/>
      <c r="B12448" s="265"/>
      <c r="C12448" s="240"/>
      <c r="D12448" s="240"/>
      <c r="E12448" s="241"/>
      <c r="F12448" s="265"/>
      <c r="G12448" s="265"/>
    </row>
    <row r="12449" spans="1:7" s="226" customFormat="1">
      <c r="A12449" s="240"/>
      <c r="B12449" s="265"/>
      <c r="C12449" s="240"/>
      <c r="D12449" s="240"/>
      <c r="E12449" s="241"/>
      <c r="F12449" s="265"/>
      <c r="G12449" s="265"/>
    </row>
    <row r="12450" spans="1:7" s="226" customFormat="1">
      <c r="A12450" s="240"/>
      <c r="B12450" s="265"/>
      <c r="C12450" s="240"/>
      <c r="D12450" s="240"/>
      <c r="E12450" s="241"/>
      <c r="F12450" s="265"/>
      <c r="G12450" s="265"/>
    </row>
    <row r="12451" spans="1:7" s="226" customFormat="1">
      <c r="A12451" s="240"/>
      <c r="B12451" s="265"/>
      <c r="C12451" s="240"/>
      <c r="D12451" s="240"/>
      <c r="E12451" s="241"/>
      <c r="F12451" s="265"/>
      <c r="G12451" s="265"/>
    </row>
    <row r="12452" spans="1:7" s="226" customFormat="1">
      <c r="A12452" s="240"/>
      <c r="B12452" s="265"/>
      <c r="C12452" s="240"/>
      <c r="D12452" s="240"/>
      <c r="E12452" s="241"/>
      <c r="F12452" s="265"/>
      <c r="G12452" s="265"/>
    </row>
    <row r="12453" spans="1:7" s="226" customFormat="1">
      <c r="A12453" s="240"/>
      <c r="B12453" s="265"/>
      <c r="C12453" s="240"/>
      <c r="D12453" s="240"/>
      <c r="E12453" s="241"/>
      <c r="F12453" s="265"/>
      <c r="G12453" s="265"/>
    </row>
    <row r="12454" spans="1:7" s="226" customFormat="1">
      <c r="A12454" s="240"/>
      <c r="B12454" s="265"/>
      <c r="C12454" s="240"/>
      <c r="D12454" s="240"/>
      <c r="E12454" s="241"/>
      <c r="F12454" s="265"/>
      <c r="G12454" s="265"/>
    </row>
    <row r="12455" spans="1:7" s="226" customFormat="1">
      <c r="A12455" s="240"/>
      <c r="B12455" s="265"/>
      <c r="C12455" s="240"/>
      <c r="D12455" s="240"/>
      <c r="E12455" s="241"/>
      <c r="F12455" s="265"/>
      <c r="G12455" s="265"/>
    </row>
    <row r="12456" spans="1:7" s="226" customFormat="1">
      <c r="A12456" s="240"/>
      <c r="B12456" s="265"/>
      <c r="C12456" s="240"/>
      <c r="D12456" s="240"/>
      <c r="E12456" s="241"/>
      <c r="F12456" s="265"/>
      <c r="G12456" s="265"/>
    </row>
    <row r="12457" spans="1:7" s="226" customFormat="1">
      <c r="A12457" s="240"/>
      <c r="B12457" s="265"/>
      <c r="C12457" s="240"/>
      <c r="D12457" s="240"/>
      <c r="E12457" s="241"/>
      <c r="F12457" s="265"/>
      <c r="G12457" s="265"/>
    </row>
    <row r="12458" spans="1:7" s="226" customFormat="1">
      <c r="A12458" s="240"/>
      <c r="B12458" s="265"/>
      <c r="C12458" s="240"/>
      <c r="D12458" s="240"/>
      <c r="E12458" s="241"/>
      <c r="F12458" s="265"/>
      <c r="G12458" s="265"/>
    </row>
    <row r="12459" spans="1:7" s="226" customFormat="1">
      <c r="A12459" s="240"/>
      <c r="B12459" s="265"/>
      <c r="C12459" s="240"/>
      <c r="D12459" s="240"/>
      <c r="E12459" s="241"/>
      <c r="F12459" s="265"/>
      <c r="G12459" s="265"/>
    </row>
    <row r="12460" spans="1:7" s="226" customFormat="1">
      <c r="A12460" s="240"/>
      <c r="B12460" s="265"/>
      <c r="C12460" s="240"/>
      <c r="D12460" s="240"/>
      <c r="E12460" s="241"/>
      <c r="F12460" s="265"/>
      <c r="G12460" s="265"/>
    </row>
    <row r="12461" spans="1:7" s="226" customFormat="1">
      <c r="A12461" s="240"/>
      <c r="B12461" s="265"/>
      <c r="C12461" s="240"/>
      <c r="D12461" s="240"/>
      <c r="E12461" s="241"/>
      <c r="F12461" s="265"/>
      <c r="G12461" s="265"/>
    </row>
    <row r="12462" spans="1:7" s="226" customFormat="1">
      <c r="A12462" s="240"/>
      <c r="B12462" s="265"/>
      <c r="C12462" s="240"/>
      <c r="D12462" s="240"/>
      <c r="E12462" s="241"/>
      <c r="F12462" s="265"/>
      <c r="G12462" s="265"/>
    </row>
    <row r="12463" spans="1:7" s="226" customFormat="1">
      <c r="A12463" s="240"/>
      <c r="B12463" s="265"/>
      <c r="C12463" s="240"/>
      <c r="D12463" s="240"/>
      <c r="E12463" s="241"/>
      <c r="F12463" s="265"/>
      <c r="G12463" s="265"/>
    </row>
    <row r="12464" spans="1:7" s="226" customFormat="1">
      <c r="A12464" s="240"/>
      <c r="B12464" s="265"/>
      <c r="C12464" s="240"/>
      <c r="D12464" s="240"/>
      <c r="E12464" s="241"/>
      <c r="F12464" s="265"/>
      <c r="G12464" s="265"/>
    </row>
    <row r="12465" spans="1:7" s="226" customFormat="1">
      <c r="A12465" s="240"/>
      <c r="B12465" s="265"/>
      <c r="C12465" s="240"/>
      <c r="D12465" s="240"/>
      <c r="E12465" s="241"/>
      <c r="F12465" s="265"/>
      <c r="G12465" s="265"/>
    </row>
    <row r="12466" spans="1:7" s="226" customFormat="1">
      <c r="A12466" s="240"/>
      <c r="B12466" s="265"/>
      <c r="C12466" s="240"/>
      <c r="D12466" s="240"/>
      <c r="E12466" s="241"/>
      <c r="F12466" s="265"/>
      <c r="G12466" s="265"/>
    </row>
    <row r="12467" spans="1:7" s="226" customFormat="1">
      <c r="A12467" s="240"/>
      <c r="B12467" s="265"/>
      <c r="C12467" s="240"/>
      <c r="D12467" s="240"/>
      <c r="E12467" s="241"/>
      <c r="F12467" s="265"/>
      <c r="G12467" s="265"/>
    </row>
    <row r="12468" spans="1:7" s="226" customFormat="1">
      <c r="A12468" s="240"/>
      <c r="B12468" s="265"/>
      <c r="C12468" s="240"/>
      <c r="D12468" s="240"/>
      <c r="E12468" s="241"/>
      <c r="F12468" s="265"/>
      <c r="G12468" s="265"/>
    </row>
    <row r="12469" spans="1:7" s="226" customFormat="1">
      <c r="A12469" s="240"/>
      <c r="B12469" s="265"/>
      <c r="C12469" s="240"/>
      <c r="D12469" s="240"/>
      <c r="E12469" s="241"/>
      <c r="F12469" s="265"/>
      <c r="G12469" s="265"/>
    </row>
    <row r="12470" spans="1:7" s="226" customFormat="1">
      <c r="A12470" s="240"/>
      <c r="B12470" s="265"/>
      <c r="C12470" s="240"/>
      <c r="D12470" s="240"/>
      <c r="E12470" s="241"/>
      <c r="F12470" s="265"/>
      <c r="G12470" s="265"/>
    </row>
    <row r="12471" spans="1:7" s="226" customFormat="1">
      <c r="A12471" s="240"/>
      <c r="B12471" s="265"/>
      <c r="C12471" s="240"/>
      <c r="D12471" s="240"/>
      <c r="E12471" s="241"/>
      <c r="F12471" s="265"/>
      <c r="G12471" s="265"/>
    </row>
    <row r="12472" spans="1:7" s="226" customFormat="1">
      <c r="A12472" s="240"/>
      <c r="B12472" s="265"/>
      <c r="C12472" s="240"/>
      <c r="D12472" s="240"/>
      <c r="E12472" s="241"/>
      <c r="F12472" s="265"/>
      <c r="G12472" s="265"/>
    </row>
    <row r="12473" spans="1:7" s="226" customFormat="1">
      <c r="A12473" s="240"/>
      <c r="B12473" s="265"/>
      <c r="C12473" s="240"/>
      <c r="D12473" s="240"/>
      <c r="E12473" s="241"/>
      <c r="F12473" s="265"/>
      <c r="G12473" s="265"/>
    </row>
    <row r="12474" spans="1:7" s="226" customFormat="1">
      <c r="A12474" s="240"/>
      <c r="B12474" s="265"/>
      <c r="C12474" s="240"/>
      <c r="D12474" s="240"/>
      <c r="E12474" s="241"/>
      <c r="F12474" s="265"/>
      <c r="G12474" s="265"/>
    </row>
    <row r="12475" spans="1:7" s="226" customFormat="1">
      <c r="A12475" s="240"/>
      <c r="B12475" s="265"/>
      <c r="C12475" s="240"/>
      <c r="D12475" s="240"/>
      <c r="E12475" s="241"/>
      <c r="F12475" s="265"/>
      <c r="G12475" s="265"/>
    </row>
    <row r="12476" spans="1:7" s="226" customFormat="1">
      <c r="A12476" s="240"/>
      <c r="B12476" s="265"/>
      <c r="C12476" s="240"/>
      <c r="D12476" s="240"/>
      <c r="E12476" s="241"/>
      <c r="F12476" s="265"/>
      <c r="G12476" s="265"/>
    </row>
    <row r="12477" spans="1:7" s="226" customFormat="1">
      <c r="A12477" s="240"/>
      <c r="B12477" s="265"/>
      <c r="C12477" s="240"/>
      <c r="D12477" s="240"/>
      <c r="E12477" s="241"/>
      <c r="F12477" s="265"/>
      <c r="G12477" s="265"/>
    </row>
    <row r="12478" spans="1:7" s="226" customFormat="1">
      <c r="A12478" s="240"/>
      <c r="B12478" s="265"/>
      <c r="C12478" s="240"/>
      <c r="D12478" s="240"/>
      <c r="E12478" s="241"/>
      <c r="F12478" s="265"/>
      <c r="G12478" s="265"/>
    </row>
    <row r="12479" spans="1:7" s="226" customFormat="1">
      <c r="A12479" s="240"/>
      <c r="B12479" s="265"/>
      <c r="C12479" s="240"/>
      <c r="D12479" s="240"/>
      <c r="E12479" s="241"/>
      <c r="F12479" s="265"/>
      <c r="G12479" s="265"/>
    </row>
    <row r="12480" spans="1:7" s="226" customFormat="1">
      <c r="A12480" s="240"/>
      <c r="B12480" s="265"/>
      <c r="C12480" s="240"/>
      <c r="D12480" s="240"/>
      <c r="E12480" s="241"/>
      <c r="F12480" s="265"/>
      <c r="G12480" s="265"/>
    </row>
    <row r="12481" spans="1:7" s="226" customFormat="1">
      <c r="A12481" s="240"/>
      <c r="B12481" s="265"/>
      <c r="C12481" s="240"/>
      <c r="D12481" s="240"/>
      <c r="E12481" s="241"/>
      <c r="F12481" s="265"/>
      <c r="G12481" s="265"/>
    </row>
    <row r="12482" spans="1:7" s="226" customFormat="1">
      <c r="A12482" s="240"/>
      <c r="B12482" s="265"/>
      <c r="C12482" s="240"/>
      <c r="D12482" s="240"/>
      <c r="E12482" s="241"/>
      <c r="F12482" s="265"/>
      <c r="G12482" s="265"/>
    </row>
    <row r="12483" spans="1:7" s="226" customFormat="1">
      <c r="A12483" s="240"/>
      <c r="B12483" s="265"/>
      <c r="C12483" s="240"/>
      <c r="D12483" s="240"/>
      <c r="E12483" s="241"/>
      <c r="F12483" s="265"/>
      <c r="G12483" s="265"/>
    </row>
    <row r="12484" spans="1:7" s="226" customFormat="1">
      <c r="A12484" s="240"/>
      <c r="B12484" s="265"/>
      <c r="C12484" s="240"/>
      <c r="D12484" s="240"/>
      <c r="E12484" s="241"/>
      <c r="F12484" s="265"/>
      <c r="G12484" s="265"/>
    </row>
    <row r="12485" spans="1:7" s="226" customFormat="1">
      <c r="A12485" s="240"/>
      <c r="B12485" s="265"/>
      <c r="C12485" s="240"/>
      <c r="D12485" s="240"/>
      <c r="E12485" s="241"/>
      <c r="F12485" s="265"/>
      <c r="G12485" s="265"/>
    </row>
    <row r="12486" spans="1:7" s="226" customFormat="1">
      <c r="A12486" s="240"/>
      <c r="B12486" s="265"/>
      <c r="C12486" s="240"/>
      <c r="D12486" s="240"/>
      <c r="E12486" s="241"/>
      <c r="F12486" s="265"/>
      <c r="G12486" s="265"/>
    </row>
    <row r="12487" spans="1:7" s="226" customFormat="1">
      <c r="A12487" s="240"/>
      <c r="B12487" s="265"/>
      <c r="C12487" s="240"/>
      <c r="D12487" s="240"/>
      <c r="E12487" s="241"/>
      <c r="F12487" s="265"/>
      <c r="G12487" s="265"/>
    </row>
    <row r="12488" spans="1:7" s="226" customFormat="1">
      <c r="A12488" s="240"/>
      <c r="B12488" s="265"/>
      <c r="C12488" s="240"/>
      <c r="D12488" s="240"/>
      <c r="E12488" s="241"/>
      <c r="F12488" s="265"/>
      <c r="G12488" s="265"/>
    </row>
    <row r="12489" spans="1:7" s="226" customFormat="1">
      <c r="A12489" s="240"/>
      <c r="B12489" s="265"/>
      <c r="C12489" s="240"/>
      <c r="D12489" s="240"/>
      <c r="E12489" s="241"/>
      <c r="F12489" s="265"/>
      <c r="G12489" s="265"/>
    </row>
    <row r="12490" spans="1:7" s="226" customFormat="1">
      <c r="A12490" s="240"/>
      <c r="B12490" s="265"/>
      <c r="C12490" s="240"/>
      <c r="D12490" s="240"/>
      <c r="E12490" s="241"/>
      <c r="F12490" s="265"/>
      <c r="G12490" s="265"/>
    </row>
    <row r="12491" spans="1:7" s="226" customFormat="1">
      <c r="A12491" s="240"/>
      <c r="B12491" s="265"/>
      <c r="C12491" s="240"/>
      <c r="D12491" s="240"/>
      <c r="E12491" s="241"/>
      <c r="F12491" s="265"/>
      <c r="G12491" s="265"/>
    </row>
    <row r="12492" spans="1:7" s="226" customFormat="1">
      <c r="A12492" s="240"/>
      <c r="B12492" s="265"/>
      <c r="C12492" s="240"/>
      <c r="D12492" s="240"/>
      <c r="E12492" s="241"/>
      <c r="F12492" s="265"/>
      <c r="G12492" s="265"/>
    </row>
    <row r="12493" spans="1:7" s="226" customFormat="1">
      <c r="A12493" s="240"/>
      <c r="B12493" s="265"/>
      <c r="C12493" s="240"/>
      <c r="D12493" s="240"/>
      <c r="E12493" s="241"/>
      <c r="F12493" s="265"/>
      <c r="G12493" s="265"/>
    </row>
    <row r="12494" spans="1:7" s="226" customFormat="1">
      <c r="A12494" s="240"/>
      <c r="B12494" s="265"/>
      <c r="C12494" s="240"/>
      <c r="D12494" s="240"/>
      <c r="E12494" s="241"/>
      <c r="F12494" s="265"/>
      <c r="G12494" s="265"/>
    </row>
    <row r="12495" spans="1:7" s="226" customFormat="1">
      <c r="A12495" s="240"/>
      <c r="B12495" s="265"/>
      <c r="C12495" s="240"/>
      <c r="D12495" s="240"/>
      <c r="E12495" s="241"/>
      <c r="F12495" s="265"/>
      <c r="G12495" s="265"/>
    </row>
    <row r="12496" spans="1:7" s="226" customFormat="1">
      <c r="A12496" s="240"/>
      <c r="B12496" s="265"/>
      <c r="C12496" s="240"/>
      <c r="D12496" s="240"/>
      <c r="E12496" s="241"/>
      <c r="F12496" s="265"/>
      <c r="G12496" s="265"/>
    </row>
    <row r="12497" spans="1:7" s="226" customFormat="1">
      <c r="A12497" s="240"/>
      <c r="B12497" s="265"/>
      <c r="C12497" s="240"/>
      <c r="D12497" s="240"/>
      <c r="E12497" s="241"/>
      <c r="F12497" s="265"/>
      <c r="G12497" s="265"/>
    </row>
    <row r="12498" spans="1:7" s="226" customFormat="1">
      <c r="A12498" s="240"/>
      <c r="B12498" s="265"/>
      <c r="C12498" s="240"/>
      <c r="D12498" s="240"/>
      <c r="E12498" s="241"/>
      <c r="F12498" s="265"/>
      <c r="G12498" s="265"/>
    </row>
    <row r="12499" spans="1:7" s="226" customFormat="1">
      <c r="A12499" s="240"/>
      <c r="B12499" s="265"/>
      <c r="C12499" s="240"/>
      <c r="D12499" s="240"/>
      <c r="E12499" s="241"/>
      <c r="F12499" s="265"/>
      <c r="G12499" s="265"/>
    </row>
    <row r="12500" spans="1:7" s="226" customFormat="1">
      <c r="A12500" s="240"/>
      <c r="B12500" s="265"/>
      <c r="C12500" s="240"/>
      <c r="D12500" s="240"/>
      <c r="E12500" s="241"/>
      <c r="F12500" s="265"/>
      <c r="G12500" s="265"/>
    </row>
    <row r="12501" spans="1:7" s="226" customFormat="1">
      <c r="A12501" s="240"/>
      <c r="B12501" s="265"/>
      <c r="C12501" s="240"/>
      <c r="D12501" s="240"/>
      <c r="E12501" s="241"/>
      <c r="F12501" s="265"/>
      <c r="G12501" s="265"/>
    </row>
    <row r="12502" spans="1:7" s="226" customFormat="1">
      <c r="A12502" s="240"/>
      <c r="B12502" s="265"/>
      <c r="C12502" s="240"/>
      <c r="D12502" s="240"/>
      <c r="E12502" s="241"/>
      <c r="F12502" s="265"/>
      <c r="G12502" s="265"/>
    </row>
    <row r="12503" spans="1:7" s="226" customFormat="1">
      <c r="A12503" s="240"/>
      <c r="B12503" s="265"/>
      <c r="C12503" s="240"/>
      <c r="D12503" s="240"/>
      <c r="E12503" s="241"/>
      <c r="F12503" s="265"/>
      <c r="G12503" s="265"/>
    </row>
    <row r="12504" spans="1:7" s="226" customFormat="1">
      <c r="A12504" s="240"/>
      <c r="B12504" s="265"/>
      <c r="C12504" s="240"/>
      <c r="D12504" s="240"/>
      <c r="E12504" s="241"/>
      <c r="F12504" s="265"/>
      <c r="G12504" s="265"/>
    </row>
    <row r="12505" spans="1:7" s="226" customFormat="1">
      <c r="A12505" s="240"/>
      <c r="B12505" s="265"/>
      <c r="C12505" s="240"/>
      <c r="D12505" s="240"/>
      <c r="E12505" s="241"/>
      <c r="F12505" s="265"/>
      <c r="G12505" s="265"/>
    </row>
    <row r="12506" spans="1:7" s="226" customFormat="1">
      <c r="A12506" s="240"/>
      <c r="B12506" s="265"/>
      <c r="C12506" s="240"/>
      <c r="D12506" s="240"/>
      <c r="E12506" s="241"/>
      <c r="F12506" s="265"/>
      <c r="G12506" s="265"/>
    </row>
    <row r="12507" spans="1:7" s="226" customFormat="1">
      <c r="A12507" s="240"/>
      <c r="B12507" s="265"/>
      <c r="C12507" s="240"/>
      <c r="D12507" s="240"/>
      <c r="E12507" s="241"/>
      <c r="F12507" s="265"/>
      <c r="G12507" s="265"/>
    </row>
    <row r="12508" spans="1:7" s="226" customFormat="1">
      <c r="A12508" s="240"/>
      <c r="B12508" s="265"/>
      <c r="C12508" s="240"/>
      <c r="D12508" s="240"/>
      <c r="E12508" s="241"/>
      <c r="F12508" s="265"/>
      <c r="G12508" s="265"/>
    </row>
    <row r="12509" spans="1:7" s="226" customFormat="1">
      <c r="A12509" s="240"/>
      <c r="B12509" s="265"/>
      <c r="C12509" s="240"/>
      <c r="D12509" s="240"/>
      <c r="E12509" s="241"/>
      <c r="F12509" s="265"/>
      <c r="G12509" s="265"/>
    </row>
    <row r="12510" spans="1:7" s="226" customFormat="1">
      <c r="A12510" s="240"/>
      <c r="B12510" s="265"/>
      <c r="C12510" s="240"/>
      <c r="D12510" s="240"/>
      <c r="E12510" s="241"/>
      <c r="F12510" s="265"/>
      <c r="G12510" s="265"/>
    </row>
    <row r="12511" spans="1:7" s="226" customFormat="1">
      <c r="A12511" s="240"/>
      <c r="B12511" s="265"/>
      <c r="C12511" s="240"/>
      <c r="D12511" s="240"/>
      <c r="E12511" s="241"/>
      <c r="F12511" s="265"/>
      <c r="G12511" s="265"/>
    </row>
    <row r="12512" spans="1:7" s="226" customFormat="1">
      <c r="A12512" s="240"/>
      <c r="B12512" s="265"/>
      <c r="C12512" s="240"/>
      <c r="D12512" s="240"/>
      <c r="E12512" s="241"/>
      <c r="F12512" s="265"/>
      <c r="G12512" s="265"/>
    </row>
    <row r="12513" spans="1:7" s="226" customFormat="1">
      <c r="A12513" s="240"/>
      <c r="B12513" s="265"/>
      <c r="C12513" s="240"/>
      <c r="D12513" s="240"/>
      <c r="E12513" s="241"/>
      <c r="F12513" s="265"/>
      <c r="G12513" s="265"/>
    </row>
    <row r="12514" spans="1:7" s="226" customFormat="1">
      <c r="A12514" s="240"/>
      <c r="B12514" s="265"/>
      <c r="C12514" s="240"/>
      <c r="D12514" s="240"/>
      <c r="E12514" s="241"/>
      <c r="F12514" s="265"/>
      <c r="G12514" s="265"/>
    </row>
    <row r="12515" spans="1:7" s="226" customFormat="1">
      <c r="A12515" s="240"/>
      <c r="B12515" s="265"/>
      <c r="C12515" s="240"/>
      <c r="D12515" s="240"/>
      <c r="E12515" s="241"/>
      <c r="F12515" s="265"/>
      <c r="G12515" s="265"/>
    </row>
    <row r="12516" spans="1:7" s="226" customFormat="1">
      <c r="A12516" s="240"/>
      <c r="B12516" s="265"/>
      <c r="C12516" s="240"/>
      <c r="D12516" s="240"/>
      <c r="E12516" s="241"/>
      <c r="F12516" s="265"/>
      <c r="G12516" s="265"/>
    </row>
    <row r="12517" spans="1:7" s="226" customFormat="1">
      <c r="A12517" s="240"/>
      <c r="B12517" s="265"/>
      <c r="C12517" s="240"/>
      <c r="D12517" s="240"/>
      <c r="E12517" s="241"/>
      <c r="F12517" s="265"/>
      <c r="G12517" s="265"/>
    </row>
    <row r="12518" spans="1:7" s="226" customFormat="1">
      <c r="A12518" s="240"/>
      <c r="B12518" s="265"/>
      <c r="C12518" s="240"/>
      <c r="D12518" s="240"/>
      <c r="E12518" s="241"/>
      <c r="F12518" s="265"/>
      <c r="G12518" s="265"/>
    </row>
    <row r="12519" spans="1:7" s="226" customFormat="1">
      <c r="A12519" s="240"/>
      <c r="B12519" s="265"/>
      <c r="C12519" s="240"/>
      <c r="D12519" s="240"/>
      <c r="E12519" s="241"/>
      <c r="F12519" s="265"/>
      <c r="G12519" s="265"/>
    </row>
    <row r="12520" spans="1:7" s="226" customFormat="1">
      <c r="A12520" s="240"/>
      <c r="B12520" s="265"/>
      <c r="C12520" s="240"/>
      <c r="D12520" s="240"/>
      <c r="E12520" s="241"/>
      <c r="F12520" s="265"/>
      <c r="G12520" s="265"/>
    </row>
    <row r="12521" spans="1:7" s="226" customFormat="1">
      <c r="A12521" s="240"/>
      <c r="B12521" s="265"/>
      <c r="C12521" s="240"/>
      <c r="D12521" s="240"/>
      <c r="E12521" s="241"/>
      <c r="F12521" s="265"/>
      <c r="G12521" s="265"/>
    </row>
    <row r="12522" spans="1:7" s="226" customFormat="1">
      <c r="A12522" s="240"/>
      <c r="B12522" s="265"/>
      <c r="C12522" s="240"/>
      <c r="D12522" s="240"/>
      <c r="E12522" s="241"/>
      <c r="F12522" s="265"/>
      <c r="G12522" s="265"/>
    </row>
    <row r="12523" spans="1:7" s="226" customFormat="1">
      <c r="A12523" s="240"/>
      <c r="B12523" s="265"/>
      <c r="C12523" s="240"/>
      <c r="D12523" s="240"/>
      <c r="E12523" s="241"/>
      <c r="F12523" s="265"/>
      <c r="G12523" s="265"/>
    </row>
    <row r="12524" spans="1:7" s="226" customFormat="1">
      <c r="A12524" s="240"/>
      <c r="B12524" s="265"/>
      <c r="C12524" s="240"/>
      <c r="D12524" s="240"/>
      <c r="E12524" s="241"/>
      <c r="F12524" s="265"/>
      <c r="G12524" s="265"/>
    </row>
    <row r="12525" spans="1:7" s="226" customFormat="1">
      <c r="A12525" s="240"/>
      <c r="B12525" s="265"/>
      <c r="C12525" s="240"/>
      <c r="D12525" s="240"/>
      <c r="E12525" s="241"/>
      <c r="F12525" s="265"/>
      <c r="G12525" s="265"/>
    </row>
    <row r="12526" spans="1:7" s="226" customFormat="1">
      <c r="A12526" s="240"/>
      <c r="B12526" s="265"/>
      <c r="C12526" s="240"/>
      <c r="D12526" s="240"/>
      <c r="E12526" s="241"/>
      <c r="F12526" s="265"/>
      <c r="G12526" s="265"/>
    </row>
    <row r="12527" spans="1:7" s="226" customFormat="1">
      <c r="A12527" s="240"/>
      <c r="B12527" s="265"/>
      <c r="C12527" s="240"/>
      <c r="D12527" s="240"/>
      <c r="E12527" s="241"/>
      <c r="F12527" s="265"/>
      <c r="G12527" s="265"/>
    </row>
    <row r="12528" spans="1:7" s="226" customFormat="1">
      <c r="A12528" s="240"/>
      <c r="B12528" s="265"/>
      <c r="C12528" s="240"/>
      <c r="D12528" s="240"/>
      <c r="E12528" s="241"/>
      <c r="F12528" s="265"/>
      <c r="G12528" s="265"/>
    </row>
    <row r="12529" spans="1:7" s="226" customFormat="1">
      <c r="A12529" s="240"/>
      <c r="B12529" s="265"/>
      <c r="C12529" s="240"/>
      <c r="D12529" s="240"/>
      <c r="E12529" s="241"/>
      <c r="F12529" s="265"/>
      <c r="G12529" s="265"/>
    </row>
    <row r="12530" spans="1:7" s="226" customFormat="1">
      <c r="A12530" s="240"/>
      <c r="B12530" s="265"/>
      <c r="C12530" s="240"/>
      <c r="D12530" s="240"/>
      <c r="E12530" s="241"/>
      <c r="F12530" s="265"/>
      <c r="G12530" s="265"/>
    </row>
    <row r="12531" spans="1:7" s="226" customFormat="1">
      <c r="A12531" s="240"/>
      <c r="B12531" s="265"/>
      <c r="C12531" s="240"/>
      <c r="D12531" s="240"/>
      <c r="E12531" s="241"/>
      <c r="F12531" s="265"/>
      <c r="G12531" s="265"/>
    </row>
    <row r="12532" spans="1:7" s="226" customFormat="1">
      <c r="A12532" s="240"/>
      <c r="B12532" s="265"/>
      <c r="C12532" s="240"/>
      <c r="D12532" s="240"/>
      <c r="E12532" s="241"/>
      <c r="F12532" s="265"/>
      <c r="G12532" s="265"/>
    </row>
    <row r="12533" spans="1:7" s="226" customFormat="1">
      <c r="A12533" s="240"/>
      <c r="B12533" s="265"/>
      <c r="C12533" s="240"/>
      <c r="D12533" s="240"/>
      <c r="E12533" s="241"/>
      <c r="F12533" s="265"/>
      <c r="G12533" s="265"/>
    </row>
    <row r="12534" spans="1:7" s="226" customFormat="1">
      <c r="A12534" s="240"/>
      <c r="B12534" s="265"/>
      <c r="C12534" s="240"/>
      <c r="D12534" s="240"/>
      <c r="E12534" s="241"/>
      <c r="F12534" s="265"/>
      <c r="G12534" s="265"/>
    </row>
    <row r="12535" spans="1:7" s="226" customFormat="1">
      <c r="A12535" s="240"/>
      <c r="B12535" s="265"/>
      <c r="C12535" s="240"/>
      <c r="D12535" s="240"/>
      <c r="E12535" s="241"/>
      <c r="F12535" s="265"/>
      <c r="G12535" s="265"/>
    </row>
    <row r="12536" spans="1:7" s="226" customFormat="1">
      <c r="A12536" s="240"/>
      <c r="B12536" s="265"/>
      <c r="C12536" s="240"/>
      <c r="D12536" s="240"/>
      <c r="E12536" s="241"/>
      <c r="F12536" s="265"/>
      <c r="G12536" s="265"/>
    </row>
    <row r="12537" spans="1:7" s="226" customFormat="1">
      <c r="A12537" s="240"/>
      <c r="B12537" s="265"/>
      <c r="C12537" s="240"/>
      <c r="D12537" s="240"/>
      <c r="E12537" s="241"/>
      <c r="F12537" s="265"/>
      <c r="G12537" s="265"/>
    </row>
    <row r="12538" spans="1:7" s="226" customFormat="1">
      <c r="A12538" s="240"/>
      <c r="B12538" s="265"/>
      <c r="C12538" s="240"/>
      <c r="D12538" s="240"/>
      <c r="E12538" s="241"/>
      <c r="F12538" s="265"/>
      <c r="G12538" s="265"/>
    </row>
    <row r="12539" spans="1:7" s="226" customFormat="1">
      <c r="A12539" s="240"/>
      <c r="B12539" s="265"/>
      <c r="C12539" s="240"/>
      <c r="D12539" s="240"/>
      <c r="E12539" s="241"/>
      <c r="F12539" s="265"/>
      <c r="G12539" s="265"/>
    </row>
    <row r="12540" spans="1:7" s="226" customFormat="1">
      <c r="A12540" s="240"/>
      <c r="B12540" s="265"/>
      <c r="C12540" s="240"/>
      <c r="D12540" s="240"/>
      <c r="E12540" s="241"/>
      <c r="F12540" s="265"/>
      <c r="G12540" s="265"/>
    </row>
    <row r="12541" spans="1:7" s="226" customFormat="1">
      <c r="A12541" s="240"/>
      <c r="B12541" s="265"/>
      <c r="C12541" s="240"/>
      <c r="D12541" s="240"/>
      <c r="E12541" s="241"/>
      <c r="F12541" s="265"/>
      <c r="G12541" s="265"/>
    </row>
    <row r="12542" spans="1:7" s="226" customFormat="1">
      <c r="A12542" s="240"/>
      <c r="B12542" s="265"/>
      <c r="C12542" s="240"/>
      <c r="D12542" s="240"/>
      <c r="E12542" s="241"/>
      <c r="F12542" s="265"/>
      <c r="G12542" s="265"/>
    </row>
    <row r="12543" spans="1:7" s="226" customFormat="1">
      <c r="A12543" s="240"/>
      <c r="B12543" s="265"/>
      <c r="C12543" s="240"/>
      <c r="D12543" s="240"/>
      <c r="E12543" s="241"/>
      <c r="F12543" s="265"/>
      <c r="G12543" s="265"/>
    </row>
    <row r="12544" spans="1:7" s="226" customFormat="1">
      <c r="A12544" s="240"/>
      <c r="B12544" s="265"/>
      <c r="C12544" s="240"/>
      <c r="D12544" s="240"/>
      <c r="E12544" s="241"/>
      <c r="F12544" s="265"/>
      <c r="G12544" s="265"/>
    </row>
    <row r="12545" spans="1:7" s="226" customFormat="1">
      <c r="A12545" s="240"/>
      <c r="B12545" s="265"/>
      <c r="C12545" s="240"/>
      <c r="D12545" s="240"/>
      <c r="E12545" s="241"/>
      <c r="F12545" s="265"/>
      <c r="G12545" s="265"/>
    </row>
    <row r="12546" spans="1:7" s="226" customFormat="1">
      <c r="A12546" s="240"/>
      <c r="B12546" s="265"/>
      <c r="C12546" s="240"/>
      <c r="D12546" s="240"/>
      <c r="E12546" s="241"/>
      <c r="F12546" s="265"/>
      <c r="G12546" s="265"/>
    </row>
    <row r="12547" spans="1:7" s="226" customFormat="1">
      <c r="A12547" s="240"/>
      <c r="B12547" s="265"/>
      <c r="C12547" s="240"/>
      <c r="D12547" s="240"/>
      <c r="E12547" s="241"/>
      <c r="F12547" s="265"/>
      <c r="G12547" s="265"/>
    </row>
    <row r="12548" spans="1:7" s="226" customFormat="1">
      <c r="A12548" s="240"/>
      <c r="B12548" s="265"/>
      <c r="C12548" s="240"/>
      <c r="D12548" s="240"/>
      <c r="E12548" s="241"/>
      <c r="F12548" s="265"/>
      <c r="G12548" s="265"/>
    </row>
    <row r="12549" spans="1:7" s="226" customFormat="1">
      <c r="A12549" s="240"/>
      <c r="B12549" s="265"/>
      <c r="C12549" s="240"/>
      <c r="D12549" s="240"/>
      <c r="E12549" s="241"/>
      <c r="F12549" s="265"/>
      <c r="G12549" s="265"/>
    </row>
    <row r="12550" spans="1:7" s="226" customFormat="1">
      <c r="A12550" s="240"/>
      <c r="B12550" s="265"/>
      <c r="C12550" s="240"/>
      <c r="D12550" s="240"/>
      <c r="E12550" s="241"/>
      <c r="F12550" s="265"/>
      <c r="G12550" s="265"/>
    </row>
    <row r="12551" spans="1:7" s="226" customFormat="1">
      <c r="A12551" s="240"/>
      <c r="B12551" s="265"/>
      <c r="C12551" s="240"/>
      <c r="D12551" s="240"/>
      <c r="E12551" s="241"/>
      <c r="F12551" s="265"/>
      <c r="G12551" s="265"/>
    </row>
    <row r="12552" spans="1:7" s="226" customFormat="1">
      <c r="A12552" s="240"/>
      <c r="B12552" s="265"/>
      <c r="C12552" s="240"/>
      <c r="D12552" s="240"/>
      <c r="E12552" s="241"/>
      <c r="F12552" s="265"/>
      <c r="G12552" s="265"/>
    </row>
    <row r="12553" spans="1:7" s="226" customFormat="1">
      <c r="A12553" s="240"/>
      <c r="B12553" s="265"/>
      <c r="C12553" s="240"/>
      <c r="D12553" s="240"/>
      <c r="E12553" s="241"/>
      <c r="F12553" s="265"/>
      <c r="G12553" s="265"/>
    </row>
    <row r="12554" spans="1:7" s="226" customFormat="1">
      <c r="A12554" s="240"/>
      <c r="B12554" s="265"/>
      <c r="C12554" s="240"/>
      <c r="D12554" s="240"/>
      <c r="E12554" s="241"/>
      <c r="F12554" s="265"/>
      <c r="G12554" s="265"/>
    </row>
    <row r="12555" spans="1:7" s="226" customFormat="1">
      <c r="A12555" s="240"/>
      <c r="B12555" s="265"/>
      <c r="C12555" s="240"/>
      <c r="D12555" s="240"/>
      <c r="E12555" s="241"/>
      <c r="F12555" s="265"/>
      <c r="G12555" s="265"/>
    </row>
    <row r="12556" spans="1:7" s="226" customFormat="1">
      <c r="A12556" s="240"/>
      <c r="B12556" s="265"/>
      <c r="C12556" s="240"/>
      <c r="D12556" s="240"/>
      <c r="E12556" s="241"/>
      <c r="F12556" s="265"/>
      <c r="G12556" s="265"/>
    </row>
    <row r="12557" spans="1:7" s="226" customFormat="1">
      <c r="A12557" s="240"/>
      <c r="B12557" s="265"/>
      <c r="C12557" s="240"/>
      <c r="D12557" s="240"/>
      <c r="E12557" s="241"/>
      <c r="F12557" s="265"/>
      <c r="G12557" s="265"/>
    </row>
    <row r="12558" spans="1:7" s="226" customFormat="1">
      <c r="A12558" s="240"/>
      <c r="B12558" s="265"/>
      <c r="C12558" s="240"/>
      <c r="D12558" s="240"/>
      <c r="E12558" s="241"/>
      <c r="F12558" s="265"/>
      <c r="G12558" s="265"/>
    </row>
    <row r="12559" spans="1:7" s="226" customFormat="1">
      <c r="A12559" s="240"/>
      <c r="B12559" s="265"/>
      <c r="C12559" s="240"/>
      <c r="D12559" s="240"/>
      <c r="E12559" s="241"/>
      <c r="F12559" s="265"/>
      <c r="G12559" s="265"/>
    </row>
    <row r="12560" spans="1:7" s="226" customFormat="1">
      <c r="A12560" s="240"/>
      <c r="B12560" s="265"/>
      <c r="C12560" s="240"/>
      <c r="D12560" s="240"/>
      <c r="E12560" s="241"/>
      <c r="F12560" s="265"/>
      <c r="G12560" s="265"/>
    </row>
    <row r="12561" spans="1:7" s="226" customFormat="1">
      <c r="A12561" s="240"/>
      <c r="B12561" s="265"/>
      <c r="C12561" s="240"/>
      <c r="D12561" s="240"/>
      <c r="E12561" s="241"/>
      <c r="F12561" s="265"/>
      <c r="G12561" s="265"/>
    </row>
    <row r="12562" spans="1:7" s="226" customFormat="1">
      <c r="A12562" s="240"/>
      <c r="B12562" s="265"/>
      <c r="C12562" s="240"/>
      <c r="D12562" s="240"/>
      <c r="E12562" s="241"/>
      <c r="F12562" s="265"/>
      <c r="G12562" s="265"/>
    </row>
    <row r="12563" spans="1:7" s="226" customFormat="1">
      <c r="A12563" s="240"/>
      <c r="B12563" s="265"/>
      <c r="C12563" s="240"/>
      <c r="D12563" s="240"/>
      <c r="E12563" s="241"/>
      <c r="F12563" s="265"/>
      <c r="G12563" s="265"/>
    </row>
    <row r="12564" spans="1:7" s="226" customFormat="1">
      <c r="A12564" s="240"/>
      <c r="B12564" s="265"/>
      <c r="C12564" s="240"/>
      <c r="D12564" s="240"/>
      <c r="E12564" s="241"/>
      <c r="F12564" s="265"/>
      <c r="G12564" s="265"/>
    </row>
    <row r="12565" spans="1:7" s="226" customFormat="1">
      <c r="A12565" s="240"/>
      <c r="B12565" s="265"/>
      <c r="C12565" s="240"/>
      <c r="D12565" s="240"/>
      <c r="E12565" s="241"/>
      <c r="F12565" s="265"/>
      <c r="G12565" s="265"/>
    </row>
    <row r="12566" spans="1:7" s="226" customFormat="1">
      <c r="A12566" s="240"/>
      <c r="B12566" s="265"/>
      <c r="C12566" s="240"/>
      <c r="D12566" s="240"/>
      <c r="E12566" s="241"/>
      <c r="F12566" s="265"/>
      <c r="G12566" s="265"/>
    </row>
    <row r="12567" spans="1:7" s="226" customFormat="1">
      <c r="A12567" s="240"/>
      <c r="B12567" s="265"/>
      <c r="C12567" s="240"/>
      <c r="D12567" s="240"/>
      <c r="E12567" s="241"/>
      <c r="F12567" s="265"/>
      <c r="G12567" s="265"/>
    </row>
    <row r="12568" spans="1:7" s="226" customFormat="1">
      <c r="A12568" s="240"/>
      <c r="B12568" s="265"/>
      <c r="C12568" s="240"/>
      <c r="D12568" s="240"/>
      <c r="E12568" s="241"/>
      <c r="F12568" s="265"/>
      <c r="G12568" s="265"/>
    </row>
    <row r="12569" spans="1:7" s="226" customFormat="1">
      <c r="A12569" s="240"/>
      <c r="B12569" s="265"/>
      <c r="C12569" s="240"/>
      <c r="D12569" s="240"/>
      <c r="E12569" s="241"/>
      <c r="F12569" s="265"/>
      <c r="G12569" s="265"/>
    </row>
    <row r="12570" spans="1:7" s="226" customFormat="1">
      <c r="A12570" s="240"/>
      <c r="B12570" s="265"/>
      <c r="C12570" s="240"/>
      <c r="D12570" s="240"/>
      <c r="E12570" s="241"/>
      <c r="F12570" s="265"/>
      <c r="G12570" s="265"/>
    </row>
    <row r="12571" spans="1:7" s="226" customFormat="1">
      <c r="A12571" s="240"/>
      <c r="B12571" s="265"/>
      <c r="C12571" s="240"/>
      <c r="D12571" s="240"/>
      <c r="E12571" s="241"/>
      <c r="F12571" s="265"/>
      <c r="G12571" s="265"/>
    </row>
    <row r="12572" spans="1:7" s="226" customFormat="1">
      <c r="A12572" s="240"/>
      <c r="B12572" s="265"/>
      <c r="C12572" s="240"/>
      <c r="D12572" s="240"/>
      <c r="E12572" s="241"/>
      <c r="F12572" s="265"/>
      <c r="G12572" s="265"/>
    </row>
    <row r="12573" spans="1:7" s="226" customFormat="1">
      <c r="A12573" s="240"/>
      <c r="B12573" s="265"/>
      <c r="C12573" s="240"/>
      <c r="D12573" s="240"/>
      <c r="E12573" s="241"/>
      <c r="F12573" s="265"/>
      <c r="G12573" s="265"/>
    </row>
    <row r="12574" spans="1:7" s="226" customFormat="1">
      <c r="A12574" s="240"/>
      <c r="B12574" s="265"/>
      <c r="C12574" s="240"/>
      <c r="D12574" s="240"/>
      <c r="E12574" s="241"/>
      <c r="F12574" s="265"/>
      <c r="G12574" s="265"/>
    </row>
    <row r="12575" spans="1:7" s="226" customFormat="1">
      <c r="A12575" s="240"/>
      <c r="B12575" s="265"/>
      <c r="C12575" s="240"/>
      <c r="D12575" s="240"/>
      <c r="E12575" s="241"/>
      <c r="F12575" s="265"/>
      <c r="G12575" s="265"/>
    </row>
    <row r="12576" spans="1:7" s="226" customFormat="1">
      <c r="A12576" s="240"/>
      <c r="B12576" s="265"/>
      <c r="C12576" s="240"/>
      <c r="D12576" s="240"/>
      <c r="E12576" s="241"/>
      <c r="F12576" s="265"/>
      <c r="G12576" s="265"/>
    </row>
    <row r="12577" spans="1:7" s="226" customFormat="1">
      <c r="A12577" s="240"/>
      <c r="B12577" s="265"/>
      <c r="C12577" s="240"/>
      <c r="D12577" s="240"/>
      <c r="E12577" s="241"/>
      <c r="F12577" s="265"/>
      <c r="G12577" s="265"/>
    </row>
    <row r="12578" spans="1:7" s="226" customFormat="1">
      <c r="A12578" s="240"/>
      <c r="B12578" s="265"/>
      <c r="C12578" s="240"/>
      <c r="D12578" s="240"/>
      <c r="E12578" s="241"/>
      <c r="F12578" s="265"/>
      <c r="G12578" s="265"/>
    </row>
    <row r="12579" spans="1:7" s="226" customFormat="1">
      <c r="A12579" s="240"/>
      <c r="B12579" s="265"/>
      <c r="C12579" s="240"/>
      <c r="D12579" s="240"/>
      <c r="E12579" s="241"/>
      <c r="F12579" s="265"/>
      <c r="G12579" s="265"/>
    </row>
    <row r="12580" spans="1:7" s="226" customFormat="1">
      <c r="A12580" s="240"/>
      <c r="B12580" s="265"/>
      <c r="C12580" s="240"/>
      <c r="D12580" s="240"/>
      <c r="E12580" s="241"/>
      <c r="F12580" s="265"/>
      <c r="G12580" s="265"/>
    </row>
    <row r="12581" spans="1:7" s="226" customFormat="1">
      <c r="A12581" s="240"/>
      <c r="B12581" s="265"/>
      <c r="C12581" s="240"/>
      <c r="D12581" s="240"/>
      <c r="E12581" s="241"/>
      <c r="F12581" s="265"/>
      <c r="G12581" s="265"/>
    </row>
    <row r="12582" spans="1:7" s="226" customFormat="1">
      <c r="A12582" s="240"/>
      <c r="B12582" s="265"/>
      <c r="C12582" s="240"/>
      <c r="D12582" s="240"/>
      <c r="E12582" s="241"/>
      <c r="F12582" s="265"/>
      <c r="G12582" s="265"/>
    </row>
    <row r="12583" spans="1:7" s="226" customFormat="1">
      <c r="A12583" s="240"/>
      <c r="B12583" s="265"/>
      <c r="C12583" s="240"/>
      <c r="D12583" s="240"/>
      <c r="E12583" s="241"/>
      <c r="F12583" s="265"/>
      <c r="G12583" s="265"/>
    </row>
    <row r="12584" spans="1:7" s="226" customFormat="1">
      <c r="A12584" s="240"/>
      <c r="B12584" s="265"/>
      <c r="C12584" s="240"/>
      <c r="D12584" s="240"/>
      <c r="E12584" s="241"/>
      <c r="F12584" s="265"/>
      <c r="G12584" s="265"/>
    </row>
    <row r="12585" spans="1:7" s="226" customFormat="1">
      <c r="A12585" s="240"/>
      <c r="B12585" s="265"/>
      <c r="C12585" s="240"/>
      <c r="D12585" s="240"/>
      <c r="E12585" s="241"/>
      <c r="F12585" s="265"/>
      <c r="G12585" s="265"/>
    </row>
    <row r="12586" spans="1:7" s="226" customFormat="1">
      <c r="A12586" s="240"/>
      <c r="B12586" s="265"/>
      <c r="C12586" s="240"/>
      <c r="D12586" s="240"/>
      <c r="E12586" s="241"/>
      <c r="F12586" s="265"/>
      <c r="G12586" s="265"/>
    </row>
    <row r="12587" spans="1:7" s="226" customFormat="1">
      <c r="A12587" s="240"/>
      <c r="B12587" s="265"/>
      <c r="C12587" s="240"/>
      <c r="D12587" s="240"/>
      <c r="E12587" s="241"/>
      <c r="F12587" s="265"/>
      <c r="G12587" s="265"/>
    </row>
    <row r="12588" spans="1:7" s="226" customFormat="1">
      <c r="A12588" s="240"/>
      <c r="B12588" s="265"/>
      <c r="C12588" s="240"/>
      <c r="D12588" s="240"/>
      <c r="E12588" s="241"/>
      <c r="F12588" s="265"/>
      <c r="G12588" s="265"/>
    </row>
    <row r="12589" spans="1:7" s="226" customFormat="1">
      <c r="A12589" s="240"/>
      <c r="B12589" s="265"/>
      <c r="C12589" s="240"/>
      <c r="D12589" s="240"/>
      <c r="E12589" s="241"/>
      <c r="F12589" s="265"/>
      <c r="G12589" s="265"/>
    </row>
    <row r="12590" spans="1:7" s="226" customFormat="1">
      <c r="A12590" s="240"/>
      <c r="B12590" s="265"/>
      <c r="C12590" s="240"/>
      <c r="D12590" s="240"/>
      <c r="E12590" s="241"/>
      <c r="F12590" s="265"/>
      <c r="G12590" s="265"/>
    </row>
    <row r="12591" spans="1:7" s="226" customFormat="1">
      <c r="A12591" s="240"/>
      <c r="B12591" s="265"/>
      <c r="C12591" s="240"/>
      <c r="D12591" s="240"/>
      <c r="E12591" s="241"/>
      <c r="F12591" s="265"/>
      <c r="G12591" s="265"/>
    </row>
    <row r="12592" spans="1:7" s="226" customFormat="1">
      <c r="A12592" s="240"/>
      <c r="B12592" s="265"/>
      <c r="C12592" s="240"/>
      <c r="D12592" s="240"/>
      <c r="E12592" s="241"/>
      <c r="F12592" s="265"/>
      <c r="G12592" s="265"/>
    </row>
    <row r="12593" spans="1:7" s="226" customFormat="1">
      <c r="A12593" s="240"/>
      <c r="B12593" s="265"/>
      <c r="C12593" s="240"/>
      <c r="D12593" s="240"/>
      <c r="E12593" s="241"/>
      <c r="F12593" s="265"/>
      <c r="G12593" s="265"/>
    </row>
    <row r="12594" spans="1:7" s="226" customFormat="1">
      <c r="A12594" s="240"/>
      <c r="B12594" s="265"/>
      <c r="C12594" s="240"/>
      <c r="D12594" s="240"/>
      <c r="E12594" s="241"/>
      <c r="F12594" s="265"/>
      <c r="G12594" s="265"/>
    </row>
    <row r="12595" spans="1:7" s="226" customFormat="1">
      <c r="A12595" s="240"/>
      <c r="B12595" s="265"/>
      <c r="C12595" s="240"/>
      <c r="D12595" s="240"/>
      <c r="E12595" s="241"/>
      <c r="F12595" s="265"/>
      <c r="G12595" s="265"/>
    </row>
    <row r="12596" spans="1:7" s="226" customFormat="1">
      <c r="A12596" s="240"/>
      <c r="B12596" s="265"/>
      <c r="C12596" s="240"/>
      <c r="D12596" s="240"/>
      <c r="E12596" s="241"/>
      <c r="F12596" s="265"/>
      <c r="G12596" s="265"/>
    </row>
    <row r="12597" spans="1:7" s="226" customFormat="1">
      <c r="A12597" s="240"/>
      <c r="B12597" s="265"/>
      <c r="C12597" s="240"/>
      <c r="D12597" s="240"/>
      <c r="E12597" s="241"/>
      <c r="F12597" s="265"/>
      <c r="G12597" s="265"/>
    </row>
    <row r="12598" spans="1:7" s="226" customFormat="1">
      <c r="A12598" s="240"/>
      <c r="B12598" s="265"/>
      <c r="C12598" s="240"/>
      <c r="D12598" s="240"/>
      <c r="E12598" s="241"/>
      <c r="F12598" s="265"/>
      <c r="G12598" s="265"/>
    </row>
    <row r="12599" spans="1:7" s="226" customFormat="1">
      <c r="A12599" s="240"/>
      <c r="B12599" s="265"/>
      <c r="C12599" s="240"/>
      <c r="D12599" s="240"/>
      <c r="E12599" s="241"/>
      <c r="F12599" s="265"/>
      <c r="G12599" s="265"/>
    </row>
    <row r="12600" spans="1:7" s="226" customFormat="1">
      <c r="A12600" s="240"/>
      <c r="B12600" s="265"/>
      <c r="C12600" s="240"/>
      <c r="D12600" s="240"/>
      <c r="E12600" s="241"/>
      <c r="F12600" s="265"/>
      <c r="G12600" s="265"/>
    </row>
    <row r="12601" spans="1:7" s="226" customFormat="1">
      <c r="A12601" s="240"/>
      <c r="B12601" s="265"/>
      <c r="C12601" s="240"/>
      <c r="D12601" s="240"/>
      <c r="E12601" s="241"/>
      <c r="F12601" s="265"/>
      <c r="G12601" s="265"/>
    </row>
    <row r="12602" spans="1:7" s="226" customFormat="1">
      <c r="A12602" s="240"/>
      <c r="B12602" s="265"/>
      <c r="C12602" s="240"/>
      <c r="D12602" s="240"/>
      <c r="E12602" s="241"/>
      <c r="F12602" s="265"/>
      <c r="G12602" s="265"/>
    </row>
    <row r="12603" spans="1:7" s="226" customFormat="1">
      <c r="A12603" s="240"/>
      <c r="B12603" s="265"/>
      <c r="C12603" s="240"/>
      <c r="D12603" s="240"/>
      <c r="E12603" s="241"/>
      <c r="F12603" s="265"/>
      <c r="G12603" s="265"/>
    </row>
    <row r="12604" spans="1:7" s="226" customFormat="1">
      <c r="A12604" s="240"/>
      <c r="B12604" s="265"/>
      <c r="C12604" s="240"/>
      <c r="D12604" s="240"/>
      <c r="E12604" s="241"/>
      <c r="F12604" s="265"/>
      <c r="G12604" s="265"/>
    </row>
    <row r="12605" spans="1:7" s="226" customFormat="1">
      <c r="A12605" s="240"/>
      <c r="B12605" s="265"/>
      <c r="C12605" s="240"/>
      <c r="D12605" s="240"/>
      <c r="E12605" s="241"/>
      <c r="F12605" s="265"/>
      <c r="G12605" s="265"/>
    </row>
    <row r="12606" spans="1:7" s="226" customFormat="1">
      <c r="A12606" s="240"/>
      <c r="B12606" s="265"/>
      <c r="C12606" s="240"/>
      <c r="D12606" s="240"/>
      <c r="E12606" s="241"/>
      <c r="F12606" s="265"/>
      <c r="G12606" s="265"/>
    </row>
    <row r="12607" spans="1:7" s="226" customFormat="1">
      <c r="A12607" s="240"/>
      <c r="B12607" s="265"/>
      <c r="C12607" s="240"/>
      <c r="D12607" s="240"/>
      <c r="E12607" s="241"/>
      <c r="F12607" s="265"/>
      <c r="G12607" s="265"/>
    </row>
    <row r="12608" spans="1:7" s="226" customFormat="1">
      <c r="A12608" s="240"/>
      <c r="B12608" s="265"/>
      <c r="C12608" s="240"/>
      <c r="D12608" s="240"/>
      <c r="E12608" s="241"/>
      <c r="F12608" s="265"/>
      <c r="G12608" s="265"/>
    </row>
    <row r="12609" spans="1:7" s="226" customFormat="1">
      <c r="A12609" s="240"/>
      <c r="B12609" s="265"/>
      <c r="C12609" s="240"/>
      <c r="D12609" s="240"/>
      <c r="E12609" s="241"/>
      <c r="F12609" s="265"/>
      <c r="G12609" s="265"/>
    </row>
    <row r="12610" spans="1:7" s="226" customFormat="1">
      <c r="A12610" s="240"/>
      <c r="B12610" s="265"/>
      <c r="C12610" s="240"/>
      <c r="D12610" s="240"/>
      <c r="E12610" s="241"/>
      <c r="F12610" s="265"/>
      <c r="G12610" s="265"/>
    </row>
    <row r="12611" spans="1:7" s="226" customFormat="1">
      <c r="A12611" s="240"/>
      <c r="B12611" s="265"/>
      <c r="C12611" s="240"/>
      <c r="D12611" s="240"/>
      <c r="E12611" s="241"/>
      <c r="F12611" s="265"/>
      <c r="G12611" s="265"/>
    </row>
    <row r="12612" spans="1:7" s="226" customFormat="1">
      <c r="A12612" s="240"/>
      <c r="B12612" s="265"/>
      <c r="C12612" s="240"/>
      <c r="D12612" s="240"/>
      <c r="E12612" s="241"/>
      <c r="F12612" s="265"/>
      <c r="G12612" s="265"/>
    </row>
    <row r="12613" spans="1:7" s="226" customFormat="1">
      <c r="A12613" s="240"/>
      <c r="B12613" s="265"/>
      <c r="C12613" s="240"/>
      <c r="D12613" s="240"/>
      <c r="E12613" s="241"/>
      <c r="F12613" s="265"/>
      <c r="G12613" s="265"/>
    </row>
    <row r="12614" spans="1:7" s="226" customFormat="1">
      <c r="A12614" s="240"/>
      <c r="B12614" s="265"/>
      <c r="C12614" s="240"/>
      <c r="D12614" s="240"/>
      <c r="E12614" s="241"/>
      <c r="F12614" s="265"/>
      <c r="G12614" s="265"/>
    </row>
    <row r="12615" spans="1:7" s="226" customFormat="1">
      <c r="A12615" s="240"/>
      <c r="B12615" s="265"/>
      <c r="C12615" s="240"/>
      <c r="D12615" s="240"/>
      <c r="E12615" s="241"/>
      <c r="F12615" s="265"/>
      <c r="G12615" s="265"/>
    </row>
    <row r="12616" spans="1:7" s="226" customFormat="1">
      <c r="A12616" s="240"/>
      <c r="B12616" s="265"/>
      <c r="C12616" s="240"/>
      <c r="D12616" s="240"/>
      <c r="E12616" s="241"/>
      <c r="F12616" s="265"/>
      <c r="G12616" s="265"/>
    </row>
    <row r="12617" spans="1:7" s="226" customFormat="1">
      <c r="A12617" s="240"/>
      <c r="B12617" s="265"/>
      <c r="C12617" s="240"/>
      <c r="D12617" s="240"/>
      <c r="E12617" s="241"/>
      <c r="F12617" s="265"/>
      <c r="G12617" s="265"/>
    </row>
    <row r="12618" spans="1:7" s="226" customFormat="1">
      <c r="A12618" s="240"/>
      <c r="B12618" s="265"/>
      <c r="C12618" s="240"/>
      <c r="D12618" s="240"/>
      <c r="E12618" s="241"/>
      <c r="F12618" s="265"/>
      <c r="G12618" s="265"/>
    </row>
    <row r="12619" spans="1:7" s="226" customFormat="1">
      <c r="A12619" s="240"/>
      <c r="B12619" s="265"/>
      <c r="C12619" s="240"/>
      <c r="D12619" s="240"/>
      <c r="E12619" s="241"/>
      <c r="F12619" s="265"/>
      <c r="G12619" s="265"/>
    </row>
    <row r="12620" spans="1:7" s="226" customFormat="1">
      <c r="A12620" s="240"/>
      <c r="B12620" s="265"/>
      <c r="C12620" s="240"/>
      <c r="D12620" s="240"/>
      <c r="E12620" s="241"/>
      <c r="F12620" s="265"/>
      <c r="G12620" s="265"/>
    </row>
    <row r="12621" spans="1:7" s="226" customFormat="1">
      <c r="A12621" s="240"/>
      <c r="B12621" s="265"/>
      <c r="C12621" s="240"/>
      <c r="D12621" s="240"/>
      <c r="E12621" s="241"/>
      <c r="F12621" s="265"/>
      <c r="G12621" s="265"/>
    </row>
    <row r="12622" spans="1:7" s="226" customFormat="1">
      <c r="A12622" s="240"/>
      <c r="B12622" s="265"/>
      <c r="C12622" s="240"/>
      <c r="D12622" s="240"/>
      <c r="E12622" s="241"/>
      <c r="F12622" s="265"/>
      <c r="G12622" s="265"/>
    </row>
    <row r="12623" spans="1:7" s="226" customFormat="1">
      <c r="A12623" s="240"/>
      <c r="B12623" s="265"/>
      <c r="C12623" s="240"/>
      <c r="D12623" s="240"/>
      <c r="E12623" s="241"/>
      <c r="F12623" s="265"/>
      <c r="G12623" s="265"/>
    </row>
    <row r="12624" spans="1:7" s="226" customFormat="1">
      <c r="A12624" s="240"/>
      <c r="B12624" s="265"/>
      <c r="C12624" s="240"/>
      <c r="D12624" s="240"/>
      <c r="E12624" s="241"/>
      <c r="F12624" s="265"/>
      <c r="G12624" s="265"/>
    </row>
    <row r="12625" spans="1:7" s="226" customFormat="1">
      <c r="A12625" s="240"/>
      <c r="B12625" s="265"/>
      <c r="C12625" s="240"/>
      <c r="D12625" s="240"/>
      <c r="E12625" s="241"/>
      <c r="F12625" s="265"/>
      <c r="G12625" s="265"/>
    </row>
    <row r="12626" spans="1:7" s="226" customFormat="1">
      <c r="A12626" s="240"/>
      <c r="B12626" s="265"/>
      <c r="C12626" s="240"/>
      <c r="D12626" s="240"/>
      <c r="E12626" s="241"/>
      <c r="F12626" s="265"/>
      <c r="G12626" s="265"/>
    </row>
    <row r="12627" spans="1:7" s="226" customFormat="1">
      <c r="A12627" s="240"/>
      <c r="B12627" s="265"/>
      <c r="C12627" s="240"/>
      <c r="D12627" s="240"/>
      <c r="E12627" s="241"/>
      <c r="F12627" s="265"/>
      <c r="G12627" s="265"/>
    </row>
    <row r="12628" spans="1:7" s="226" customFormat="1">
      <c r="A12628" s="240"/>
      <c r="B12628" s="265"/>
      <c r="C12628" s="240"/>
      <c r="D12628" s="240"/>
      <c r="E12628" s="241"/>
      <c r="F12628" s="265"/>
      <c r="G12628" s="265"/>
    </row>
    <row r="12629" spans="1:7" s="226" customFormat="1">
      <c r="A12629" s="240"/>
      <c r="B12629" s="265"/>
      <c r="C12629" s="240"/>
      <c r="D12629" s="240"/>
      <c r="E12629" s="241"/>
      <c r="F12629" s="265"/>
      <c r="G12629" s="265"/>
    </row>
    <row r="12630" spans="1:7" s="226" customFormat="1">
      <c r="A12630" s="240"/>
      <c r="B12630" s="265"/>
      <c r="C12630" s="240"/>
      <c r="D12630" s="240"/>
      <c r="E12630" s="241"/>
      <c r="F12630" s="265"/>
      <c r="G12630" s="265"/>
    </row>
    <row r="12631" spans="1:7" s="226" customFormat="1">
      <c r="A12631" s="240"/>
      <c r="B12631" s="265"/>
      <c r="C12631" s="240"/>
      <c r="D12631" s="240"/>
      <c r="E12631" s="241"/>
      <c r="F12631" s="265"/>
      <c r="G12631" s="265"/>
    </row>
    <row r="12632" spans="1:7" s="226" customFormat="1">
      <c r="A12632" s="240"/>
      <c r="B12632" s="265"/>
      <c r="C12632" s="240"/>
      <c r="D12632" s="240"/>
      <c r="E12632" s="241"/>
      <c r="F12632" s="265"/>
      <c r="G12632" s="265"/>
    </row>
    <row r="12633" spans="1:7" s="226" customFormat="1">
      <c r="A12633" s="240"/>
      <c r="B12633" s="265"/>
      <c r="C12633" s="240"/>
      <c r="D12633" s="240"/>
      <c r="E12633" s="241"/>
      <c r="F12633" s="265"/>
      <c r="G12633" s="265"/>
    </row>
    <row r="12634" spans="1:7" s="226" customFormat="1">
      <c r="A12634" s="240"/>
      <c r="B12634" s="265"/>
      <c r="C12634" s="240"/>
      <c r="D12634" s="240"/>
      <c r="E12634" s="241"/>
      <c r="F12634" s="265"/>
      <c r="G12634" s="265"/>
    </row>
    <row r="12635" spans="1:7" s="226" customFormat="1">
      <c r="A12635" s="240"/>
      <c r="B12635" s="265"/>
      <c r="C12635" s="240"/>
      <c r="D12635" s="240"/>
      <c r="E12635" s="241"/>
      <c r="F12635" s="265"/>
      <c r="G12635" s="265"/>
    </row>
    <row r="12636" spans="1:7" s="226" customFormat="1">
      <c r="A12636" s="240"/>
      <c r="B12636" s="265"/>
      <c r="C12636" s="240"/>
      <c r="D12636" s="240"/>
      <c r="E12636" s="241"/>
      <c r="F12636" s="265"/>
      <c r="G12636" s="265"/>
    </row>
    <row r="12637" spans="1:7" s="226" customFormat="1">
      <c r="A12637" s="240"/>
      <c r="B12637" s="265"/>
      <c r="C12637" s="240"/>
      <c r="D12637" s="240"/>
      <c r="E12637" s="241"/>
      <c r="F12637" s="265"/>
      <c r="G12637" s="265"/>
    </row>
    <row r="12638" spans="1:7" s="226" customFormat="1">
      <c r="A12638" s="240"/>
      <c r="B12638" s="265"/>
      <c r="C12638" s="240"/>
      <c r="D12638" s="240"/>
      <c r="E12638" s="241"/>
      <c r="F12638" s="265"/>
      <c r="G12638" s="265"/>
    </row>
    <row r="12639" spans="1:7" s="226" customFormat="1">
      <c r="A12639" s="240"/>
      <c r="B12639" s="265"/>
      <c r="C12639" s="240"/>
      <c r="D12639" s="240"/>
      <c r="E12639" s="241"/>
      <c r="F12639" s="265"/>
      <c r="G12639" s="265"/>
    </row>
    <row r="12640" spans="1:7" s="226" customFormat="1">
      <c r="A12640" s="240"/>
      <c r="B12640" s="265"/>
      <c r="C12640" s="240"/>
      <c r="D12640" s="240"/>
      <c r="E12640" s="241"/>
      <c r="F12640" s="265"/>
      <c r="G12640" s="265"/>
    </row>
    <row r="12641" spans="1:7" s="226" customFormat="1">
      <c r="A12641" s="240"/>
      <c r="B12641" s="265"/>
      <c r="C12641" s="240"/>
      <c r="D12641" s="240"/>
      <c r="E12641" s="241"/>
      <c r="F12641" s="265"/>
      <c r="G12641" s="265"/>
    </row>
    <row r="12642" spans="1:7" s="226" customFormat="1">
      <c r="A12642" s="240"/>
      <c r="B12642" s="265"/>
      <c r="C12642" s="240"/>
      <c r="D12642" s="240"/>
      <c r="E12642" s="241"/>
      <c r="F12642" s="265"/>
      <c r="G12642" s="265"/>
    </row>
    <row r="12643" spans="1:7" s="226" customFormat="1">
      <c r="A12643" s="240"/>
      <c r="B12643" s="265"/>
      <c r="C12643" s="240"/>
      <c r="D12643" s="240"/>
      <c r="E12643" s="241"/>
      <c r="F12643" s="265"/>
      <c r="G12643" s="265"/>
    </row>
    <row r="12644" spans="1:7" s="226" customFormat="1">
      <c r="A12644" s="240"/>
      <c r="B12644" s="265"/>
      <c r="C12644" s="240"/>
      <c r="D12644" s="240"/>
      <c r="E12644" s="241"/>
      <c r="F12644" s="265"/>
      <c r="G12644" s="265"/>
    </row>
    <row r="12645" spans="1:7" s="226" customFormat="1">
      <c r="A12645" s="240"/>
      <c r="B12645" s="265"/>
      <c r="C12645" s="240"/>
      <c r="D12645" s="240"/>
      <c r="E12645" s="241"/>
      <c r="F12645" s="265"/>
      <c r="G12645" s="265"/>
    </row>
    <row r="12646" spans="1:7" s="226" customFormat="1">
      <c r="A12646" s="240"/>
      <c r="B12646" s="265"/>
      <c r="C12646" s="240"/>
      <c r="D12646" s="240"/>
      <c r="E12646" s="241"/>
      <c r="F12646" s="265"/>
      <c r="G12646" s="265"/>
    </row>
    <row r="12647" spans="1:7" s="226" customFormat="1">
      <c r="A12647" s="240"/>
      <c r="B12647" s="265"/>
      <c r="C12647" s="240"/>
      <c r="D12647" s="240"/>
      <c r="E12647" s="241"/>
      <c r="F12647" s="265"/>
      <c r="G12647" s="265"/>
    </row>
    <row r="12648" spans="1:7" s="226" customFormat="1">
      <c r="A12648" s="240"/>
      <c r="B12648" s="265"/>
      <c r="C12648" s="240"/>
      <c r="D12648" s="240"/>
      <c r="E12648" s="241"/>
      <c r="F12648" s="265"/>
      <c r="G12648" s="265"/>
    </row>
    <row r="12649" spans="1:7" s="226" customFormat="1">
      <c r="A12649" s="240"/>
      <c r="B12649" s="265"/>
      <c r="C12649" s="240"/>
      <c r="D12649" s="240"/>
      <c r="E12649" s="241"/>
      <c r="F12649" s="265"/>
      <c r="G12649" s="265"/>
    </row>
    <row r="12650" spans="1:7" s="226" customFormat="1">
      <c r="A12650" s="240"/>
      <c r="B12650" s="265"/>
      <c r="C12650" s="240"/>
      <c r="D12650" s="240"/>
      <c r="E12650" s="241"/>
      <c r="F12650" s="265"/>
      <c r="G12650" s="265"/>
    </row>
    <row r="12651" spans="1:7" s="226" customFormat="1">
      <c r="A12651" s="240"/>
      <c r="B12651" s="265"/>
      <c r="C12651" s="240"/>
      <c r="D12651" s="240"/>
      <c r="E12651" s="241"/>
      <c r="F12651" s="265"/>
      <c r="G12651" s="265"/>
    </row>
    <row r="12652" spans="1:7" s="226" customFormat="1">
      <c r="A12652" s="240"/>
      <c r="B12652" s="265"/>
      <c r="C12652" s="240"/>
      <c r="D12652" s="240"/>
      <c r="E12652" s="241"/>
      <c r="F12652" s="265"/>
      <c r="G12652" s="265"/>
    </row>
    <row r="12653" spans="1:7" s="226" customFormat="1">
      <c r="A12653" s="240"/>
      <c r="B12653" s="265"/>
      <c r="C12653" s="240"/>
      <c r="D12653" s="240"/>
      <c r="E12653" s="241"/>
      <c r="F12653" s="265"/>
      <c r="G12653" s="265"/>
    </row>
    <row r="12654" spans="1:7" s="226" customFormat="1">
      <c r="A12654" s="240"/>
      <c r="B12654" s="265"/>
      <c r="C12654" s="240"/>
      <c r="D12654" s="240"/>
      <c r="E12654" s="241"/>
      <c r="F12654" s="265"/>
      <c r="G12654" s="265"/>
    </row>
    <row r="12655" spans="1:7" s="226" customFormat="1">
      <c r="A12655" s="240"/>
      <c r="B12655" s="265"/>
      <c r="C12655" s="240"/>
      <c r="D12655" s="240"/>
      <c r="E12655" s="241"/>
      <c r="F12655" s="265"/>
      <c r="G12655" s="265"/>
    </row>
    <row r="12656" spans="1:7" s="226" customFormat="1">
      <c r="A12656" s="240"/>
      <c r="B12656" s="265"/>
      <c r="C12656" s="240"/>
      <c r="D12656" s="240"/>
      <c r="E12656" s="241"/>
      <c r="F12656" s="265"/>
      <c r="G12656" s="265"/>
    </row>
    <row r="12657" spans="1:7" s="226" customFormat="1">
      <c r="A12657" s="240"/>
      <c r="B12657" s="265"/>
      <c r="C12657" s="240"/>
      <c r="D12657" s="240"/>
      <c r="E12657" s="241"/>
      <c r="F12657" s="265"/>
      <c r="G12657" s="265"/>
    </row>
    <row r="12658" spans="1:7" s="226" customFormat="1">
      <c r="A12658" s="240"/>
      <c r="B12658" s="265"/>
      <c r="C12658" s="240"/>
      <c r="D12658" s="240"/>
      <c r="E12658" s="241"/>
      <c r="F12658" s="265"/>
      <c r="G12658" s="265"/>
    </row>
    <row r="12659" spans="1:7" s="226" customFormat="1">
      <c r="A12659" s="240"/>
      <c r="B12659" s="265"/>
      <c r="C12659" s="240"/>
      <c r="D12659" s="240"/>
      <c r="E12659" s="241"/>
      <c r="F12659" s="265"/>
      <c r="G12659" s="265"/>
    </row>
    <row r="12660" spans="1:7" s="226" customFormat="1">
      <c r="A12660" s="240"/>
      <c r="B12660" s="265"/>
      <c r="C12660" s="240"/>
      <c r="D12660" s="240"/>
      <c r="E12660" s="241"/>
      <c r="F12660" s="265"/>
      <c r="G12660" s="265"/>
    </row>
    <row r="12661" spans="1:7" s="226" customFormat="1">
      <c r="A12661" s="240"/>
      <c r="B12661" s="265"/>
      <c r="C12661" s="240"/>
      <c r="D12661" s="240"/>
      <c r="E12661" s="241"/>
      <c r="F12661" s="265"/>
      <c r="G12661" s="265"/>
    </row>
    <row r="12662" spans="1:7" s="226" customFormat="1">
      <c r="A12662" s="240"/>
      <c r="B12662" s="265"/>
      <c r="C12662" s="240"/>
      <c r="D12662" s="240"/>
      <c r="E12662" s="241"/>
      <c r="F12662" s="265"/>
      <c r="G12662" s="265"/>
    </row>
    <row r="12663" spans="1:7" s="226" customFormat="1">
      <c r="A12663" s="240"/>
      <c r="B12663" s="265"/>
      <c r="C12663" s="240"/>
      <c r="D12663" s="240"/>
      <c r="E12663" s="241"/>
      <c r="F12663" s="265"/>
      <c r="G12663" s="265"/>
    </row>
    <row r="12664" spans="1:7" s="226" customFormat="1">
      <c r="A12664" s="240"/>
      <c r="B12664" s="265"/>
      <c r="C12664" s="240"/>
      <c r="D12664" s="240"/>
      <c r="E12664" s="241"/>
      <c r="F12664" s="265"/>
      <c r="G12664" s="265"/>
    </row>
    <row r="12665" spans="1:7" s="226" customFormat="1">
      <c r="A12665" s="240"/>
      <c r="B12665" s="265"/>
      <c r="C12665" s="240"/>
      <c r="D12665" s="240"/>
      <c r="E12665" s="241"/>
      <c r="F12665" s="265"/>
      <c r="G12665" s="265"/>
    </row>
    <row r="12666" spans="1:7" s="226" customFormat="1">
      <c r="A12666" s="240"/>
      <c r="B12666" s="265"/>
      <c r="C12666" s="240"/>
      <c r="D12666" s="240"/>
      <c r="E12666" s="241"/>
      <c r="F12666" s="265"/>
      <c r="G12666" s="265"/>
    </row>
    <row r="12667" spans="1:7" s="226" customFormat="1">
      <c r="A12667" s="240"/>
      <c r="B12667" s="265"/>
      <c r="C12667" s="240"/>
      <c r="D12667" s="240"/>
      <c r="E12667" s="241"/>
      <c r="F12667" s="265"/>
      <c r="G12667" s="265"/>
    </row>
    <row r="12668" spans="1:7" s="226" customFormat="1">
      <c r="A12668" s="240"/>
      <c r="B12668" s="265"/>
      <c r="C12668" s="240"/>
      <c r="D12668" s="240"/>
      <c r="E12668" s="241"/>
      <c r="F12668" s="265"/>
      <c r="G12668" s="265"/>
    </row>
    <row r="12669" spans="1:7" s="226" customFormat="1">
      <c r="A12669" s="240"/>
      <c r="B12669" s="265"/>
      <c r="C12669" s="240"/>
      <c r="D12669" s="240"/>
      <c r="E12669" s="241"/>
      <c r="F12669" s="265"/>
      <c r="G12669" s="265"/>
    </row>
    <row r="12670" spans="1:7" s="226" customFormat="1">
      <c r="A12670" s="240"/>
      <c r="B12670" s="265"/>
      <c r="C12670" s="240"/>
      <c r="D12670" s="240"/>
      <c r="E12670" s="241"/>
      <c r="F12670" s="265"/>
      <c r="G12670" s="265"/>
    </row>
    <row r="12671" spans="1:7" s="226" customFormat="1">
      <c r="A12671" s="240"/>
      <c r="B12671" s="265"/>
      <c r="C12671" s="240"/>
      <c r="D12671" s="240"/>
      <c r="E12671" s="241"/>
      <c r="F12671" s="265"/>
      <c r="G12671" s="265"/>
    </row>
    <row r="12672" spans="1:7" s="226" customFormat="1">
      <c r="A12672" s="240"/>
      <c r="B12672" s="265"/>
      <c r="C12672" s="240"/>
      <c r="D12672" s="240"/>
      <c r="E12672" s="241"/>
      <c r="F12672" s="265"/>
      <c r="G12672" s="265"/>
    </row>
    <row r="12673" spans="1:7" s="226" customFormat="1">
      <c r="A12673" s="240"/>
      <c r="B12673" s="265"/>
      <c r="C12673" s="240"/>
      <c r="D12673" s="240"/>
      <c r="E12673" s="241"/>
      <c r="F12673" s="265"/>
      <c r="G12673" s="265"/>
    </row>
    <row r="12674" spans="1:7" s="226" customFormat="1">
      <c r="A12674" s="240"/>
      <c r="B12674" s="265"/>
      <c r="C12674" s="240"/>
      <c r="D12674" s="240"/>
      <c r="E12674" s="241"/>
      <c r="F12674" s="265"/>
      <c r="G12674" s="265"/>
    </row>
    <row r="12675" spans="1:7" s="226" customFormat="1">
      <c r="A12675" s="240"/>
      <c r="B12675" s="265"/>
      <c r="C12675" s="240"/>
      <c r="D12675" s="240"/>
      <c r="E12675" s="241"/>
      <c r="F12675" s="265"/>
      <c r="G12675" s="265"/>
    </row>
    <row r="12676" spans="1:7" s="226" customFormat="1">
      <c r="A12676" s="240"/>
      <c r="B12676" s="265"/>
      <c r="C12676" s="240"/>
      <c r="D12676" s="240"/>
      <c r="E12676" s="241"/>
      <c r="F12676" s="265"/>
      <c r="G12676" s="265"/>
    </row>
    <row r="12677" spans="1:7" s="226" customFormat="1">
      <c r="A12677" s="240"/>
      <c r="B12677" s="265"/>
      <c r="C12677" s="240"/>
      <c r="D12677" s="240"/>
      <c r="E12677" s="241"/>
      <c r="F12677" s="265"/>
      <c r="G12677" s="265"/>
    </row>
    <row r="12678" spans="1:7" s="226" customFormat="1">
      <c r="A12678" s="240"/>
      <c r="B12678" s="265"/>
      <c r="C12678" s="240"/>
      <c r="D12678" s="240"/>
      <c r="E12678" s="241"/>
      <c r="F12678" s="265"/>
      <c r="G12678" s="265"/>
    </row>
    <row r="12679" spans="1:7" s="226" customFormat="1">
      <c r="A12679" s="240"/>
      <c r="B12679" s="265"/>
      <c r="C12679" s="240"/>
      <c r="D12679" s="240"/>
      <c r="E12679" s="241"/>
      <c r="F12679" s="265"/>
      <c r="G12679" s="265"/>
    </row>
    <row r="12680" spans="1:7" s="226" customFormat="1">
      <c r="A12680" s="240"/>
      <c r="B12680" s="265"/>
      <c r="C12680" s="240"/>
      <c r="D12680" s="240"/>
      <c r="E12680" s="241"/>
      <c r="F12680" s="265"/>
      <c r="G12680" s="265"/>
    </row>
    <row r="12681" spans="1:7" s="226" customFormat="1">
      <c r="A12681" s="240"/>
      <c r="B12681" s="265"/>
      <c r="C12681" s="240"/>
      <c r="D12681" s="240"/>
      <c r="E12681" s="241"/>
      <c r="F12681" s="265"/>
      <c r="G12681" s="265"/>
    </row>
    <row r="12682" spans="1:7" s="226" customFormat="1">
      <c r="A12682" s="240"/>
      <c r="B12682" s="265"/>
      <c r="C12682" s="240"/>
      <c r="D12682" s="240"/>
      <c r="E12682" s="241"/>
      <c r="F12682" s="265"/>
      <c r="G12682" s="265"/>
    </row>
    <row r="12683" spans="1:7" s="226" customFormat="1">
      <c r="A12683" s="240"/>
      <c r="B12683" s="265"/>
      <c r="C12683" s="240"/>
      <c r="D12683" s="240"/>
      <c r="E12683" s="241"/>
      <c r="F12683" s="265"/>
      <c r="G12683" s="265"/>
    </row>
    <row r="12684" spans="1:7" s="226" customFormat="1">
      <c r="A12684" s="240"/>
      <c r="B12684" s="265"/>
      <c r="C12684" s="240"/>
      <c r="D12684" s="240"/>
      <c r="E12684" s="241"/>
      <c r="F12684" s="265"/>
      <c r="G12684" s="265"/>
    </row>
    <row r="12685" spans="1:7" s="226" customFormat="1">
      <c r="A12685" s="240"/>
      <c r="B12685" s="265"/>
      <c r="C12685" s="240"/>
      <c r="D12685" s="240"/>
      <c r="E12685" s="241"/>
      <c r="F12685" s="265"/>
      <c r="G12685" s="265"/>
    </row>
    <row r="12686" spans="1:7" s="226" customFormat="1">
      <c r="A12686" s="240"/>
      <c r="B12686" s="265"/>
      <c r="C12686" s="240"/>
      <c r="D12686" s="240"/>
      <c r="E12686" s="241"/>
      <c r="F12686" s="265"/>
      <c r="G12686" s="265"/>
    </row>
    <row r="12687" spans="1:7" s="226" customFormat="1">
      <c r="A12687" s="240"/>
      <c r="B12687" s="265"/>
      <c r="C12687" s="240"/>
      <c r="D12687" s="240"/>
      <c r="E12687" s="241"/>
      <c r="F12687" s="265"/>
      <c r="G12687" s="265"/>
    </row>
    <row r="12688" spans="1:7" s="226" customFormat="1">
      <c r="A12688" s="240"/>
      <c r="B12688" s="265"/>
      <c r="C12688" s="240"/>
      <c r="D12688" s="240"/>
      <c r="E12688" s="241"/>
      <c r="F12688" s="265"/>
      <c r="G12688" s="265"/>
    </row>
    <row r="12689" spans="1:7" s="226" customFormat="1">
      <c r="A12689" s="240"/>
      <c r="B12689" s="265"/>
      <c r="C12689" s="240"/>
      <c r="D12689" s="240"/>
      <c r="E12689" s="241"/>
      <c r="F12689" s="265"/>
      <c r="G12689" s="265"/>
    </row>
    <row r="12690" spans="1:7" s="226" customFormat="1">
      <c r="A12690" s="240"/>
      <c r="B12690" s="265"/>
      <c r="C12690" s="240"/>
      <c r="D12690" s="240"/>
      <c r="E12690" s="241"/>
      <c r="F12690" s="265"/>
      <c r="G12690" s="265"/>
    </row>
    <row r="12691" spans="1:7" s="226" customFormat="1">
      <c r="A12691" s="240"/>
      <c r="B12691" s="265"/>
      <c r="C12691" s="240"/>
      <c r="D12691" s="240"/>
      <c r="E12691" s="241"/>
      <c r="F12691" s="265"/>
      <c r="G12691" s="265"/>
    </row>
    <row r="12692" spans="1:7" s="226" customFormat="1">
      <c r="A12692" s="240"/>
      <c r="B12692" s="265"/>
      <c r="C12692" s="240"/>
      <c r="D12692" s="240"/>
      <c r="E12692" s="241"/>
      <c r="F12692" s="265"/>
      <c r="G12692" s="265"/>
    </row>
    <row r="12693" spans="1:7" s="226" customFormat="1">
      <c r="A12693" s="240"/>
      <c r="B12693" s="265"/>
      <c r="C12693" s="240"/>
      <c r="D12693" s="240"/>
      <c r="E12693" s="241"/>
      <c r="F12693" s="265"/>
      <c r="G12693" s="265"/>
    </row>
    <row r="12694" spans="1:7" s="226" customFormat="1">
      <c r="A12694" s="240"/>
      <c r="B12694" s="265"/>
      <c r="C12694" s="240"/>
      <c r="D12694" s="240"/>
      <c r="E12694" s="241"/>
      <c r="F12694" s="265"/>
      <c r="G12694" s="265"/>
    </row>
    <row r="12695" spans="1:7" s="226" customFormat="1">
      <c r="A12695" s="240"/>
      <c r="B12695" s="265"/>
      <c r="C12695" s="240"/>
      <c r="D12695" s="240"/>
      <c r="E12695" s="241"/>
      <c r="F12695" s="265"/>
      <c r="G12695" s="265"/>
    </row>
    <row r="12696" spans="1:7" s="226" customFormat="1">
      <c r="A12696" s="240"/>
      <c r="B12696" s="265"/>
      <c r="C12696" s="240"/>
      <c r="D12696" s="240"/>
      <c r="E12696" s="241"/>
      <c r="F12696" s="265"/>
      <c r="G12696" s="265"/>
    </row>
    <row r="12697" spans="1:7" s="226" customFormat="1">
      <c r="A12697" s="240"/>
      <c r="B12697" s="265"/>
      <c r="C12697" s="240"/>
      <c r="D12697" s="240"/>
      <c r="E12697" s="241"/>
      <c r="F12697" s="265"/>
      <c r="G12697" s="265"/>
    </row>
    <row r="12698" spans="1:7" s="226" customFormat="1">
      <c r="A12698" s="240"/>
      <c r="B12698" s="265"/>
      <c r="C12698" s="240"/>
      <c r="D12698" s="240"/>
      <c r="E12698" s="241"/>
      <c r="F12698" s="265"/>
      <c r="G12698" s="265"/>
    </row>
    <row r="12699" spans="1:7" s="226" customFormat="1">
      <c r="A12699" s="240"/>
      <c r="B12699" s="265"/>
      <c r="C12699" s="240"/>
      <c r="D12699" s="240"/>
      <c r="E12699" s="241"/>
      <c r="F12699" s="265"/>
      <c r="G12699" s="265"/>
    </row>
    <row r="12700" spans="1:7" s="226" customFormat="1">
      <c r="A12700" s="240"/>
      <c r="B12700" s="265"/>
      <c r="C12700" s="240"/>
      <c r="D12700" s="240"/>
      <c r="E12700" s="241"/>
      <c r="F12700" s="265"/>
      <c r="G12700" s="265"/>
    </row>
    <row r="12701" spans="1:7" s="226" customFormat="1">
      <c r="A12701" s="240"/>
      <c r="B12701" s="265"/>
      <c r="C12701" s="240"/>
      <c r="D12701" s="240"/>
      <c r="E12701" s="241"/>
      <c r="F12701" s="265"/>
      <c r="G12701" s="265"/>
    </row>
    <row r="12702" spans="1:7" s="226" customFormat="1">
      <c r="A12702" s="240"/>
      <c r="B12702" s="265"/>
      <c r="C12702" s="240"/>
      <c r="D12702" s="240"/>
      <c r="E12702" s="241"/>
      <c r="F12702" s="265"/>
      <c r="G12702" s="265"/>
    </row>
    <row r="12703" spans="1:7" s="226" customFormat="1">
      <c r="A12703" s="240"/>
      <c r="B12703" s="265"/>
      <c r="C12703" s="240"/>
      <c r="D12703" s="240"/>
      <c r="E12703" s="241"/>
      <c r="F12703" s="265"/>
      <c r="G12703" s="265"/>
    </row>
    <row r="12704" spans="1:7" s="226" customFormat="1">
      <c r="A12704" s="240"/>
      <c r="B12704" s="265"/>
      <c r="C12704" s="240"/>
      <c r="D12704" s="240"/>
      <c r="E12704" s="241"/>
      <c r="F12704" s="265"/>
      <c r="G12704" s="265"/>
    </row>
    <row r="12705" spans="1:7" s="226" customFormat="1">
      <c r="A12705" s="240"/>
      <c r="B12705" s="265"/>
      <c r="C12705" s="240"/>
      <c r="D12705" s="240"/>
      <c r="E12705" s="241"/>
      <c r="F12705" s="265"/>
      <c r="G12705" s="265"/>
    </row>
    <row r="12706" spans="1:7" s="226" customFormat="1">
      <c r="A12706" s="240"/>
      <c r="B12706" s="265"/>
      <c r="C12706" s="240"/>
      <c r="D12706" s="240"/>
      <c r="E12706" s="241"/>
      <c r="F12706" s="265"/>
      <c r="G12706" s="265"/>
    </row>
    <row r="12707" spans="1:7" s="226" customFormat="1">
      <c r="A12707" s="240"/>
      <c r="B12707" s="265"/>
      <c r="C12707" s="240"/>
      <c r="D12707" s="240"/>
      <c r="E12707" s="241"/>
      <c r="F12707" s="265"/>
      <c r="G12707" s="265"/>
    </row>
    <row r="12708" spans="1:7" s="226" customFormat="1">
      <c r="A12708" s="240"/>
      <c r="B12708" s="265"/>
      <c r="C12708" s="240"/>
      <c r="D12708" s="240"/>
      <c r="E12708" s="241"/>
      <c r="F12708" s="265"/>
      <c r="G12708" s="265"/>
    </row>
    <row r="12709" spans="1:7" s="226" customFormat="1">
      <c r="A12709" s="240"/>
      <c r="B12709" s="265"/>
      <c r="C12709" s="240"/>
      <c r="D12709" s="240"/>
      <c r="E12709" s="241"/>
      <c r="F12709" s="265"/>
      <c r="G12709" s="265"/>
    </row>
    <row r="12710" spans="1:7" s="226" customFormat="1">
      <c r="A12710" s="240"/>
      <c r="B12710" s="265"/>
      <c r="C12710" s="240"/>
      <c r="D12710" s="240"/>
      <c r="E12710" s="241"/>
      <c r="F12710" s="265"/>
      <c r="G12710" s="265"/>
    </row>
    <row r="12711" spans="1:7" s="226" customFormat="1">
      <c r="A12711" s="240"/>
      <c r="B12711" s="265"/>
      <c r="C12711" s="240"/>
      <c r="D12711" s="240"/>
      <c r="E12711" s="241"/>
      <c r="F12711" s="265"/>
      <c r="G12711" s="265"/>
    </row>
    <row r="12712" spans="1:7" s="226" customFormat="1">
      <c r="A12712" s="240"/>
      <c r="B12712" s="265"/>
      <c r="C12712" s="240"/>
      <c r="D12712" s="240"/>
      <c r="E12712" s="241"/>
      <c r="F12712" s="265"/>
      <c r="G12712" s="265"/>
    </row>
    <row r="12713" spans="1:7" s="226" customFormat="1">
      <c r="A12713" s="240"/>
      <c r="B12713" s="265"/>
      <c r="C12713" s="240"/>
      <c r="D12713" s="240"/>
      <c r="E12713" s="241"/>
      <c r="F12713" s="265"/>
      <c r="G12713" s="265"/>
    </row>
    <row r="12714" spans="1:7" s="226" customFormat="1">
      <c r="A12714" s="240"/>
      <c r="B12714" s="265"/>
      <c r="C12714" s="240"/>
      <c r="D12714" s="240"/>
      <c r="E12714" s="241"/>
      <c r="F12714" s="265"/>
      <c r="G12714" s="265"/>
    </row>
    <row r="12715" spans="1:7" s="226" customFormat="1">
      <c r="A12715" s="240"/>
      <c r="B12715" s="265"/>
      <c r="C12715" s="240"/>
      <c r="D12715" s="240"/>
      <c r="E12715" s="241"/>
      <c r="F12715" s="265"/>
      <c r="G12715" s="265"/>
    </row>
    <row r="12716" spans="1:7" s="226" customFormat="1">
      <c r="A12716" s="240"/>
      <c r="B12716" s="265"/>
      <c r="C12716" s="240"/>
      <c r="D12716" s="240"/>
      <c r="E12716" s="241"/>
      <c r="F12716" s="265"/>
      <c r="G12716" s="265"/>
    </row>
    <row r="12717" spans="1:7" s="226" customFormat="1">
      <c r="A12717" s="240"/>
      <c r="B12717" s="265"/>
      <c r="C12717" s="240"/>
      <c r="D12717" s="240"/>
      <c r="E12717" s="241"/>
      <c r="F12717" s="265"/>
      <c r="G12717" s="265"/>
    </row>
    <row r="12718" spans="1:7" s="226" customFormat="1">
      <c r="A12718" s="240"/>
      <c r="B12718" s="265"/>
      <c r="C12718" s="240"/>
      <c r="D12718" s="240"/>
      <c r="E12718" s="241"/>
      <c r="F12718" s="265"/>
      <c r="G12718" s="265"/>
    </row>
    <row r="12719" spans="1:7" s="226" customFormat="1">
      <c r="A12719" s="240"/>
      <c r="B12719" s="265"/>
      <c r="C12719" s="240"/>
      <c r="D12719" s="240"/>
      <c r="E12719" s="241"/>
      <c r="F12719" s="265"/>
      <c r="G12719" s="265"/>
    </row>
    <row r="12720" spans="1:7" s="226" customFormat="1">
      <c r="A12720" s="240"/>
      <c r="B12720" s="265"/>
      <c r="C12720" s="240"/>
      <c r="D12720" s="240"/>
      <c r="E12720" s="241"/>
      <c r="F12720" s="265"/>
      <c r="G12720" s="265"/>
    </row>
    <row r="12721" spans="1:7" s="226" customFormat="1">
      <c r="A12721" s="240"/>
      <c r="B12721" s="265"/>
      <c r="C12721" s="240"/>
      <c r="D12721" s="240"/>
      <c r="E12721" s="241"/>
      <c r="F12721" s="265"/>
      <c r="G12721" s="265"/>
    </row>
    <row r="12722" spans="1:7" s="226" customFormat="1">
      <c r="A12722" s="240"/>
      <c r="B12722" s="265"/>
      <c r="C12722" s="240"/>
      <c r="D12722" s="240"/>
      <c r="E12722" s="241"/>
      <c r="F12722" s="265"/>
      <c r="G12722" s="265"/>
    </row>
    <row r="12723" spans="1:7" s="226" customFormat="1">
      <c r="A12723" s="240"/>
      <c r="B12723" s="265"/>
      <c r="C12723" s="240"/>
      <c r="D12723" s="240"/>
      <c r="E12723" s="241"/>
      <c r="F12723" s="265"/>
      <c r="G12723" s="265"/>
    </row>
    <row r="12724" spans="1:7" s="226" customFormat="1">
      <c r="A12724" s="240"/>
      <c r="B12724" s="265"/>
      <c r="C12724" s="240"/>
      <c r="D12724" s="240"/>
      <c r="E12724" s="241"/>
      <c r="F12724" s="265"/>
      <c r="G12724" s="265"/>
    </row>
    <row r="12725" spans="1:7" s="226" customFormat="1">
      <c r="A12725" s="240"/>
      <c r="B12725" s="265"/>
      <c r="C12725" s="240"/>
      <c r="D12725" s="240"/>
      <c r="E12725" s="241"/>
      <c r="F12725" s="265"/>
      <c r="G12725" s="265"/>
    </row>
    <row r="12726" spans="1:7" s="226" customFormat="1">
      <c r="A12726" s="240"/>
      <c r="B12726" s="265"/>
      <c r="C12726" s="240"/>
      <c r="D12726" s="240"/>
      <c r="E12726" s="241"/>
      <c r="F12726" s="265"/>
      <c r="G12726" s="265"/>
    </row>
    <row r="12727" spans="1:7" s="226" customFormat="1">
      <c r="A12727" s="240"/>
      <c r="B12727" s="265"/>
      <c r="C12727" s="240"/>
      <c r="D12727" s="240"/>
      <c r="E12727" s="241"/>
      <c r="F12727" s="265"/>
      <c r="G12727" s="265"/>
    </row>
    <row r="12728" spans="1:7" s="226" customFormat="1">
      <c r="A12728" s="240"/>
      <c r="B12728" s="265"/>
      <c r="C12728" s="240"/>
      <c r="D12728" s="240"/>
      <c r="E12728" s="241"/>
      <c r="F12728" s="265"/>
      <c r="G12728" s="265"/>
    </row>
    <row r="12729" spans="1:7" s="226" customFormat="1">
      <c r="A12729" s="240"/>
      <c r="B12729" s="265"/>
      <c r="C12729" s="240"/>
      <c r="D12729" s="240"/>
      <c r="E12729" s="241"/>
      <c r="F12729" s="265"/>
      <c r="G12729" s="265"/>
    </row>
    <row r="12730" spans="1:7" s="226" customFormat="1">
      <c r="A12730" s="240"/>
      <c r="B12730" s="265"/>
      <c r="C12730" s="240"/>
      <c r="D12730" s="240"/>
      <c r="E12730" s="241"/>
      <c r="F12730" s="265"/>
      <c r="G12730" s="265"/>
    </row>
    <row r="12731" spans="1:7" s="226" customFormat="1">
      <c r="A12731" s="240"/>
      <c r="B12731" s="265"/>
      <c r="C12731" s="240"/>
      <c r="D12731" s="240"/>
      <c r="E12731" s="241"/>
      <c r="F12731" s="265"/>
      <c r="G12731" s="265"/>
    </row>
    <row r="12732" spans="1:7" s="226" customFormat="1">
      <c r="A12732" s="240"/>
      <c r="B12732" s="265"/>
      <c r="C12732" s="240"/>
      <c r="D12732" s="240"/>
      <c r="E12732" s="241"/>
      <c r="F12732" s="265"/>
      <c r="G12732" s="265"/>
    </row>
    <row r="12733" spans="1:7" s="226" customFormat="1">
      <c r="A12733" s="240"/>
      <c r="B12733" s="265"/>
      <c r="C12733" s="240"/>
      <c r="D12733" s="240"/>
      <c r="E12733" s="241"/>
      <c r="F12733" s="265"/>
      <c r="G12733" s="265"/>
    </row>
    <row r="12734" spans="1:7" s="226" customFormat="1">
      <c r="A12734" s="240"/>
      <c r="B12734" s="265"/>
      <c r="C12734" s="240"/>
      <c r="D12734" s="240"/>
      <c r="E12734" s="241"/>
      <c r="F12734" s="265"/>
      <c r="G12734" s="265"/>
    </row>
    <row r="12735" spans="1:7" s="226" customFormat="1">
      <c r="A12735" s="240"/>
      <c r="B12735" s="265"/>
      <c r="C12735" s="240"/>
      <c r="D12735" s="240"/>
      <c r="E12735" s="241"/>
      <c r="F12735" s="265"/>
      <c r="G12735" s="265"/>
    </row>
    <row r="12736" spans="1:7" s="226" customFormat="1">
      <c r="A12736" s="240"/>
      <c r="B12736" s="265"/>
      <c r="C12736" s="240"/>
      <c r="D12736" s="240"/>
      <c r="E12736" s="241"/>
      <c r="F12736" s="265"/>
      <c r="G12736" s="265"/>
    </row>
    <row r="12737" spans="1:7" s="226" customFormat="1">
      <c r="A12737" s="240"/>
      <c r="B12737" s="265"/>
      <c r="C12737" s="240"/>
      <c r="D12737" s="240"/>
      <c r="E12737" s="241"/>
      <c r="F12737" s="265"/>
      <c r="G12737" s="265"/>
    </row>
    <row r="12738" spans="1:7" s="226" customFormat="1">
      <c r="A12738" s="240"/>
      <c r="B12738" s="265"/>
      <c r="C12738" s="240"/>
      <c r="D12738" s="240"/>
      <c r="E12738" s="241"/>
      <c r="F12738" s="265"/>
      <c r="G12738" s="265"/>
    </row>
    <row r="12739" spans="1:7" s="226" customFormat="1">
      <c r="A12739" s="240"/>
      <c r="B12739" s="265"/>
      <c r="C12739" s="240"/>
      <c r="D12739" s="240"/>
      <c r="E12739" s="241"/>
      <c r="F12739" s="265"/>
      <c r="G12739" s="265"/>
    </row>
    <row r="12740" spans="1:7" s="226" customFormat="1">
      <c r="A12740" s="240"/>
      <c r="B12740" s="265"/>
      <c r="C12740" s="240"/>
      <c r="D12740" s="240"/>
      <c r="E12740" s="241"/>
      <c r="F12740" s="265"/>
      <c r="G12740" s="265"/>
    </row>
    <row r="12741" spans="1:7" s="226" customFormat="1">
      <c r="A12741" s="240"/>
      <c r="B12741" s="265"/>
      <c r="C12741" s="240"/>
      <c r="D12741" s="240"/>
      <c r="E12741" s="241"/>
      <c r="F12741" s="265"/>
      <c r="G12741" s="265"/>
    </row>
    <row r="12742" spans="1:7" s="226" customFormat="1">
      <c r="A12742" s="240"/>
      <c r="B12742" s="265"/>
      <c r="C12742" s="240"/>
      <c r="D12742" s="240"/>
      <c r="E12742" s="241"/>
      <c r="F12742" s="265"/>
      <c r="G12742" s="265"/>
    </row>
    <row r="12743" spans="1:7" s="226" customFormat="1">
      <c r="A12743" s="240"/>
      <c r="B12743" s="265"/>
      <c r="C12743" s="240"/>
      <c r="D12743" s="240"/>
      <c r="E12743" s="241"/>
      <c r="F12743" s="265"/>
      <c r="G12743" s="265"/>
    </row>
    <row r="12744" spans="1:7" s="226" customFormat="1">
      <c r="A12744" s="240"/>
      <c r="B12744" s="265"/>
      <c r="C12744" s="240"/>
      <c r="D12744" s="240"/>
      <c r="E12744" s="241"/>
      <c r="F12744" s="265"/>
      <c r="G12744" s="265"/>
    </row>
    <row r="12745" spans="1:7" s="226" customFormat="1">
      <c r="A12745" s="240"/>
      <c r="B12745" s="265"/>
      <c r="C12745" s="240"/>
      <c r="D12745" s="240"/>
      <c r="E12745" s="241"/>
      <c r="F12745" s="265"/>
      <c r="G12745" s="265"/>
    </row>
    <row r="12746" spans="1:7" s="226" customFormat="1">
      <c r="A12746" s="240"/>
      <c r="B12746" s="265"/>
      <c r="C12746" s="240"/>
      <c r="D12746" s="240"/>
      <c r="E12746" s="241"/>
      <c r="F12746" s="265"/>
      <c r="G12746" s="265"/>
    </row>
    <row r="12747" spans="1:7" s="226" customFormat="1">
      <c r="A12747" s="240"/>
      <c r="B12747" s="265"/>
      <c r="C12747" s="240"/>
      <c r="D12747" s="240"/>
      <c r="E12747" s="241"/>
      <c r="F12747" s="265"/>
      <c r="G12747" s="265"/>
    </row>
    <row r="12748" spans="1:7" s="226" customFormat="1">
      <c r="A12748" s="240"/>
      <c r="B12748" s="265"/>
      <c r="C12748" s="240"/>
      <c r="D12748" s="240"/>
      <c r="E12748" s="241"/>
      <c r="F12748" s="265"/>
      <c r="G12748" s="265"/>
    </row>
    <row r="12749" spans="1:7" s="226" customFormat="1">
      <c r="A12749" s="240"/>
      <c r="B12749" s="265"/>
      <c r="C12749" s="240"/>
      <c r="D12749" s="240"/>
      <c r="E12749" s="241"/>
      <c r="F12749" s="265"/>
      <c r="G12749" s="265"/>
    </row>
    <row r="12750" spans="1:7" s="226" customFormat="1">
      <c r="A12750" s="240"/>
      <c r="B12750" s="265"/>
      <c r="C12750" s="240"/>
      <c r="D12750" s="240"/>
      <c r="E12750" s="241"/>
      <c r="F12750" s="265"/>
      <c r="G12750" s="265"/>
    </row>
    <row r="12751" spans="1:7" s="226" customFormat="1">
      <c r="A12751" s="240"/>
      <c r="B12751" s="265"/>
      <c r="C12751" s="240"/>
      <c r="D12751" s="240"/>
      <c r="E12751" s="241"/>
      <c r="F12751" s="265"/>
      <c r="G12751" s="265"/>
    </row>
    <row r="12752" spans="1:7" s="226" customFormat="1">
      <c r="A12752" s="240"/>
      <c r="B12752" s="265"/>
      <c r="C12752" s="240"/>
      <c r="D12752" s="240"/>
      <c r="E12752" s="241"/>
      <c r="F12752" s="265"/>
      <c r="G12752" s="265"/>
    </row>
    <row r="12753" spans="1:7" s="226" customFormat="1">
      <c r="A12753" s="240"/>
      <c r="B12753" s="265"/>
      <c r="C12753" s="240"/>
      <c r="D12753" s="240"/>
      <c r="E12753" s="241"/>
      <c r="F12753" s="265"/>
      <c r="G12753" s="265"/>
    </row>
    <row r="12754" spans="1:7" s="226" customFormat="1">
      <c r="A12754" s="240"/>
      <c r="B12754" s="265"/>
      <c r="C12754" s="240"/>
      <c r="D12754" s="240"/>
      <c r="E12754" s="241"/>
      <c r="F12754" s="265"/>
      <c r="G12754" s="265"/>
    </row>
    <row r="12755" spans="1:7" s="226" customFormat="1">
      <c r="A12755" s="240"/>
      <c r="B12755" s="265"/>
      <c r="C12755" s="240"/>
      <c r="D12755" s="240"/>
      <c r="E12755" s="241"/>
      <c r="F12755" s="265"/>
      <c r="G12755" s="265"/>
    </row>
    <row r="12756" spans="1:7" s="226" customFormat="1">
      <c r="A12756" s="240"/>
      <c r="B12756" s="265"/>
      <c r="C12756" s="240"/>
      <c r="D12756" s="240"/>
      <c r="E12756" s="241"/>
      <c r="F12756" s="265"/>
      <c r="G12756" s="265"/>
    </row>
    <row r="12757" spans="1:7" s="226" customFormat="1">
      <c r="A12757" s="240"/>
      <c r="B12757" s="265"/>
      <c r="C12757" s="240"/>
      <c r="D12757" s="240"/>
      <c r="E12757" s="241"/>
      <c r="F12757" s="265"/>
      <c r="G12757" s="265"/>
    </row>
    <row r="12758" spans="1:7" s="226" customFormat="1">
      <c r="A12758" s="240"/>
      <c r="B12758" s="265"/>
      <c r="C12758" s="240"/>
      <c r="D12758" s="240"/>
      <c r="E12758" s="241"/>
      <c r="F12758" s="265"/>
      <c r="G12758" s="265"/>
    </row>
    <row r="12759" spans="1:7" s="226" customFormat="1">
      <c r="A12759" s="240"/>
      <c r="B12759" s="265"/>
      <c r="C12759" s="240"/>
      <c r="D12759" s="240"/>
      <c r="E12759" s="241"/>
      <c r="F12759" s="265"/>
      <c r="G12759" s="265"/>
    </row>
    <row r="12760" spans="1:7" s="226" customFormat="1">
      <c r="A12760" s="240"/>
      <c r="B12760" s="265"/>
      <c r="C12760" s="240"/>
      <c r="D12760" s="240"/>
      <c r="E12760" s="241"/>
      <c r="F12760" s="265"/>
      <c r="G12760" s="265"/>
    </row>
    <row r="12761" spans="1:7" s="226" customFormat="1">
      <c r="A12761" s="240"/>
      <c r="B12761" s="265"/>
      <c r="C12761" s="240"/>
      <c r="D12761" s="240"/>
      <c r="E12761" s="241"/>
      <c r="F12761" s="265"/>
      <c r="G12761" s="265"/>
    </row>
    <row r="12762" spans="1:7" s="226" customFormat="1">
      <c r="A12762" s="240"/>
      <c r="B12762" s="265"/>
      <c r="C12762" s="240"/>
      <c r="D12762" s="240"/>
      <c r="E12762" s="241"/>
      <c r="F12762" s="265"/>
      <c r="G12762" s="265"/>
    </row>
    <row r="12763" spans="1:7" s="226" customFormat="1">
      <c r="A12763" s="240"/>
      <c r="B12763" s="265"/>
      <c r="C12763" s="240"/>
      <c r="D12763" s="240"/>
      <c r="E12763" s="241"/>
      <c r="F12763" s="265"/>
      <c r="G12763" s="265"/>
    </row>
    <row r="12764" spans="1:7" s="226" customFormat="1">
      <c r="A12764" s="240"/>
      <c r="B12764" s="265"/>
      <c r="C12764" s="240"/>
      <c r="D12764" s="240"/>
      <c r="E12764" s="241"/>
      <c r="F12764" s="265"/>
      <c r="G12764" s="265"/>
    </row>
    <row r="12765" spans="1:7" s="226" customFormat="1">
      <c r="A12765" s="240"/>
      <c r="B12765" s="265"/>
      <c r="C12765" s="240"/>
      <c r="D12765" s="240"/>
      <c r="E12765" s="241"/>
      <c r="F12765" s="265"/>
      <c r="G12765" s="265"/>
    </row>
    <row r="12766" spans="1:7" s="226" customFormat="1">
      <c r="A12766" s="240"/>
      <c r="B12766" s="265"/>
      <c r="C12766" s="240"/>
      <c r="D12766" s="240"/>
      <c r="E12766" s="241"/>
      <c r="F12766" s="265"/>
      <c r="G12766" s="265"/>
    </row>
    <row r="12767" spans="1:7" s="226" customFormat="1">
      <c r="A12767" s="240"/>
      <c r="B12767" s="265"/>
      <c r="C12767" s="240"/>
      <c r="D12767" s="240"/>
      <c r="E12767" s="241"/>
      <c r="F12767" s="265"/>
      <c r="G12767" s="265"/>
    </row>
    <row r="12768" spans="1:7" s="226" customFormat="1">
      <c r="A12768" s="240"/>
      <c r="B12768" s="265"/>
      <c r="C12768" s="240"/>
      <c r="D12768" s="240"/>
      <c r="E12768" s="241"/>
      <c r="F12768" s="265"/>
      <c r="G12768" s="265"/>
    </row>
    <row r="12769" spans="1:7" s="226" customFormat="1">
      <c r="A12769" s="240"/>
      <c r="B12769" s="265"/>
      <c r="C12769" s="240"/>
      <c r="D12769" s="240"/>
      <c r="E12769" s="241"/>
      <c r="F12769" s="265"/>
      <c r="G12769" s="265"/>
    </row>
    <row r="12770" spans="1:7" s="226" customFormat="1">
      <c r="A12770" s="240"/>
      <c r="B12770" s="265"/>
      <c r="C12770" s="240"/>
      <c r="D12770" s="240"/>
      <c r="E12770" s="241"/>
      <c r="F12770" s="265"/>
      <c r="G12770" s="265"/>
    </row>
    <row r="12771" spans="1:7" s="226" customFormat="1">
      <c r="A12771" s="240"/>
      <c r="B12771" s="265"/>
      <c r="C12771" s="240"/>
      <c r="D12771" s="240"/>
      <c r="E12771" s="241"/>
      <c r="F12771" s="265"/>
      <c r="G12771" s="265"/>
    </row>
    <row r="12772" spans="1:7" s="226" customFormat="1">
      <c r="A12772" s="240"/>
      <c r="B12772" s="265"/>
      <c r="C12772" s="240"/>
      <c r="D12772" s="240"/>
      <c r="E12772" s="241"/>
      <c r="F12772" s="265"/>
      <c r="G12772" s="265"/>
    </row>
    <row r="12773" spans="1:7" s="226" customFormat="1">
      <c r="A12773" s="240"/>
      <c r="B12773" s="265"/>
      <c r="C12773" s="240"/>
      <c r="D12773" s="240"/>
      <c r="E12773" s="241"/>
      <c r="F12773" s="265"/>
      <c r="G12773" s="265"/>
    </row>
    <row r="12774" spans="1:7" s="226" customFormat="1">
      <c r="A12774" s="240"/>
      <c r="B12774" s="265"/>
      <c r="C12774" s="240"/>
      <c r="D12774" s="240"/>
      <c r="E12774" s="241"/>
      <c r="F12774" s="265"/>
      <c r="G12774" s="265"/>
    </row>
    <row r="12775" spans="1:7" s="226" customFormat="1">
      <c r="A12775" s="240"/>
      <c r="B12775" s="265"/>
      <c r="C12775" s="240"/>
      <c r="D12775" s="240"/>
      <c r="E12775" s="241"/>
      <c r="F12775" s="265"/>
      <c r="G12775" s="265"/>
    </row>
    <row r="12776" spans="1:7" s="226" customFormat="1">
      <c r="A12776" s="240"/>
      <c r="B12776" s="265"/>
      <c r="C12776" s="240"/>
      <c r="D12776" s="240"/>
      <c r="E12776" s="241"/>
      <c r="F12776" s="265"/>
      <c r="G12776" s="265"/>
    </row>
    <row r="12777" spans="1:7" s="226" customFormat="1">
      <c r="A12777" s="240"/>
      <c r="B12777" s="265"/>
      <c r="C12777" s="240"/>
      <c r="D12777" s="240"/>
      <c r="E12777" s="241"/>
      <c r="F12777" s="265"/>
      <c r="G12777" s="265"/>
    </row>
    <row r="12778" spans="1:7" s="226" customFormat="1">
      <c r="A12778" s="240"/>
      <c r="B12778" s="265"/>
      <c r="C12778" s="240"/>
      <c r="D12778" s="240"/>
      <c r="E12778" s="241"/>
      <c r="F12778" s="265"/>
      <c r="G12778" s="265"/>
    </row>
    <row r="12779" spans="1:7" s="226" customFormat="1">
      <c r="A12779" s="240"/>
      <c r="B12779" s="265"/>
      <c r="C12779" s="240"/>
      <c r="D12779" s="240"/>
      <c r="E12779" s="241"/>
      <c r="F12779" s="265"/>
      <c r="G12779" s="265"/>
    </row>
    <row r="12780" spans="1:7" s="226" customFormat="1">
      <c r="A12780" s="240"/>
      <c r="B12780" s="265"/>
      <c r="C12780" s="240"/>
      <c r="D12780" s="240"/>
      <c r="E12780" s="241"/>
      <c r="F12780" s="265"/>
      <c r="G12780" s="265"/>
    </row>
    <row r="12781" spans="1:7" s="226" customFormat="1">
      <c r="A12781" s="240"/>
      <c r="B12781" s="265"/>
      <c r="C12781" s="240"/>
      <c r="D12781" s="240"/>
      <c r="E12781" s="241"/>
      <c r="F12781" s="265"/>
      <c r="G12781" s="265"/>
    </row>
    <row r="12782" spans="1:7" s="226" customFormat="1">
      <c r="A12782" s="240"/>
      <c r="B12782" s="265"/>
      <c r="C12782" s="240"/>
      <c r="D12782" s="240"/>
      <c r="E12782" s="241"/>
      <c r="F12782" s="265"/>
      <c r="G12782" s="265"/>
    </row>
    <row r="12783" spans="1:7" s="226" customFormat="1">
      <c r="A12783" s="240"/>
      <c r="B12783" s="265"/>
      <c r="C12783" s="240"/>
      <c r="D12783" s="240"/>
      <c r="E12783" s="241"/>
      <c r="F12783" s="265"/>
      <c r="G12783" s="265"/>
    </row>
    <row r="12784" spans="1:7" s="226" customFormat="1">
      <c r="A12784" s="240"/>
      <c r="B12784" s="265"/>
      <c r="C12784" s="240"/>
      <c r="D12784" s="240"/>
      <c r="E12784" s="241"/>
      <c r="F12784" s="265"/>
      <c r="G12784" s="265"/>
    </row>
    <row r="12785" spans="1:7" s="226" customFormat="1">
      <c r="A12785" s="240"/>
      <c r="B12785" s="265"/>
      <c r="C12785" s="240"/>
      <c r="D12785" s="240"/>
      <c r="E12785" s="241"/>
      <c r="F12785" s="265"/>
      <c r="G12785" s="265"/>
    </row>
    <row r="12786" spans="1:7" s="226" customFormat="1">
      <c r="A12786" s="240"/>
      <c r="B12786" s="265"/>
      <c r="C12786" s="240"/>
      <c r="D12786" s="240"/>
      <c r="E12786" s="241"/>
      <c r="F12786" s="265"/>
      <c r="G12786" s="265"/>
    </row>
    <row r="12787" spans="1:7" s="226" customFormat="1">
      <c r="A12787" s="240"/>
      <c r="B12787" s="265"/>
      <c r="C12787" s="240"/>
      <c r="D12787" s="240"/>
      <c r="E12787" s="241"/>
      <c r="F12787" s="265"/>
      <c r="G12787" s="265"/>
    </row>
    <row r="12788" spans="1:7" s="226" customFormat="1">
      <c r="A12788" s="240"/>
      <c r="B12788" s="265"/>
      <c r="C12788" s="240"/>
      <c r="D12788" s="240"/>
      <c r="E12788" s="241"/>
      <c r="F12788" s="265"/>
      <c r="G12788" s="265"/>
    </row>
    <row r="12789" spans="1:7" s="226" customFormat="1">
      <c r="A12789" s="240"/>
      <c r="B12789" s="265"/>
      <c r="C12789" s="240"/>
      <c r="D12789" s="240"/>
      <c r="E12789" s="241"/>
      <c r="F12789" s="265"/>
      <c r="G12789" s="265"/>
    </row>
    <row r="12790" spans="1:7" s="226" customFormat="1">
      <c r="A12790" s="240"/>
      <c r="B12790" s="265"/>
      <c r="C12790" s="240"/>
      <c r="D12790" s="240"/>
      <c r="E12790" s="241"/>
      <c r="F12790" s="265"/>
      <c r="G12790" s="265"/>
    </row>
    <row r="12791" spans="1:7" s="226" customFormat="1">
      <c r="A12791" s="240"/>
      <c r="B12791" s="265"/>
      <c r="C12791" s="240"/>
      <c r="D12791" s="240"/>
      <c r="E12791" s="241"/>
      <c r="F12791" s="265"/>
      <c r="G12791" s="265"/>
    </row>
    <row r="12792" spans="1:7" s="226" customFormat="1">
      <c r="A12792" s="240"/>
      <c r="B12792" s="265"/>
      <c r="C12792" s="240"/>
      <c r="D12792" s="240"/>
      <c r="E12792" s="241"/>
      <c r="F12792" s="265"/>
      <c r="G12792" s="265"/>
    </row>
    <row r="12793" spans="1:7" s="226" customFormat="1">
      <c r="A12793" s="240"/>
      <c r="B12793" s="265"/>
      <c r="C12793" s="240"/>
      <c r="D12793" s="240"/>
      <c r="E12793" s="241"/>
      <c r="F12793" s="265"/>
      <c r="G12793" s="265"/>
    </row>
    <row r="12794" spans="1:7" s="226" customFormat="1">
      <c r="A12794" s="240"/>
      <c r="B12794" s="265"/>
      <c r="C12794" s="240"/>
      <c r="D12794" s="240"/>
      <c r="E12794" s="241"/>
      <c r="F12794" s="265"/>
      <c r="G12794" s="265"/>
    </row>
    <row r="12795" spans="1:7" s="226" customFormat="1">
      <c r="A12795" s="240"/>
      <c r="B12795" s="265"/>
      <c r="C12795" s="240"/>
      <c r="D12795" s="240"/>
      <c r="E12795" s="241"/>
      <c r="F12795" s="265"/>
      <c r="G12795" s="265"/>
    </row>
    <row r="12796" spans="1:7" s="226" customFormat="1">
      <c r="A12796" s="240"/>
      <c r="B12796" s="265"/>
      <c r="C12796" s="240"/>
      <c r="D12796" s="240"/>
      <c r="E12796" s="241"/>
      <c r="F12796" s="265"/>
      <c r="G12796" s="265"/>
    </row>
    <row r="12797" spans="1:7" s="226" customFormat="1">
      <c r="A12797" s="240"/>
      <c r="B12797" s="265"/>
      <c r="C12797" s="240"/>
      <c r="D12797" s="240"/>
      <c r="E12797" s="241"/>
      <c r="F12797" s="265"/>
      <c r="G12797" s="265"/>
    </row>
    <row r="12798" spans="1:7" s="226" customFormat="1">
      <c r="A12798" s="240"/>
      <c r="B12798" s="265"/>
      <c r="C12798" s="240"/>
      <c r="D12798" s="240"/>
      <c r="E12798" s="241"/>
      <c r="F12798" s="265"/>
      <c r="G12798" s="265"/>
    </row>
    <row r="12799" spans="1:7" s="226" customFormat="1">
      <c r="A12799" s="240"/>
      <c r="B12799" s="265"/>
      <c r="C12799" s="240"/>
      <c r="D12799" s="240"/>
      <c r="E12799" s="241"/>
      <c r="F12799" s="265"/>
      <c r="G12799" s="265"/>
    </row>
    <row r="12800" spans="1:7" s="226" customFormat="1">
      <c r="A12800" s="240"/>
      <c r="B12800" s="265"/>
      <c r="C12800" s="240"/>
      <c r="D12800" s="240"/>
      <c r="E12800" s="241"/>
      <c r="F12800" s="265"/>
      <c r="G12800" s="265"/>
    </row>
    <row r="12801" spans="1:7" s="226" customFormat="1">
      <c r="A12801" s="240"/>
      <c r="B12801" s="265"/>
      <c r="C12801" s="240"/>
      <c r="D12801" s="240"/>
      <c r="E12801" s="241"/>
      <c r="F12801" s="265"/>
      <c r="G12801" s="265"/>
    </row>
    <row r="12802" spans="1:7" s="226" customFormat="1">
      <c r="A12802" s="240"/>
      <c r="B12802" s="265"/>
      <c r="C12802" s="240"/>
      <c r="D12802" s="240"/>
      <c r="E12802" s="241"/>
      <c r="F12802" s="265"/>
      <c r="G12802" s="265"/>
    </row>
    <row r="12803" spans="1:7" s="226" customFormat="1">
      <c r="A12803" s="240"/>
      <c r="B12803" s="265"/>
      <c r="C12803" s="240"/>
      <c r="D12803" s="240"/>
      <c r="E12803" s="241"/>
      <c r="F12803" s="265"/>
      <c r="G12803" s="265"/>
    </row>
    <row r="12804" spans="1:7" s="226" customFormat="1">
      <c r="A12804" s="240"/>
      <c r="B12804" s="265"/>
      <c r="C12804" s="240"/>
      <c r="D12804" s="240"/>
      <c r="E12804" s="241"/>
      <c r="F12804" s="265"/>
      <c r="G12804" s="265"/>
    </row>
    <row r="12805" spans="1:7" s="226" customFormat="1">
      <c r="A12805" s="240"/>
      <c r="B12805" s="265"/>
      <c r="C12805" s="240"/>
      <c r="D12805" s="240"/>
      <c r="E12805" s="241"/>
      <c r="F12805" s="265"/>
      <c r="G12805" s="265"/>
    </row>
    <row r="12806" spans="1:7" s="226" customFormat="1">
      <c r="A12806" s="240"/>
      <c r="B12806" s="265"/>
      <c r="C12806" s="240"/>
      <c r="D12806" s="240"/>
      <c r="E12806" s="241"/>
      <c r="F12806" s="265"/>
      <c r="G12806" s="265"/>
    </row>
    <row r="12807" spans="1:7" s="226" customFormat="1">
      <c r="A12807" s="240"/>
      <c r="B12807" s="265"/>
      <c r="C12807" s="240"/>
      <c r="D12807" s="240"/>
      <c r="E12807" s="241"/>
      <c r="F12807" s="265"/>
      <c r="G12807" s="265"/>
    </row>
    <row r="12808" spans="1:7" s="226" customFormat="1">
      <c r="A12808" s="240"/>
      <c r="B12808" s="265"/>
      <c r="C12808" s="240"/>
      <c r="D12808" s="240"/>
      <c r="E12808" s="241"/>
      <c r="F12808" s="265"/>
      <c r="G12808" s="265"/>
    </row>
    <row r="12809" spans="1:7" s="226" customFormat="1">
      <c r="A12809" s="240"/>
      <c r="B12809" s="265"/>
      <c r="C12809" s="240"/>
      <c r="D12809" s="240"/>
      <c r="E12809" s="241"/>
      <c r="F12809" s="265"/>
      <c r="G12809" s="265"/>
    </row>
    <row r="12810" spans="1:7" s="226" customFormat="1">
      <c r="A12810" s="240"/>
      <c r="B12810" s="265"/>
      <c r="C12810" s="240"/>
      <c r="D12810" s="240"/>
      <c r="E12810" s="241"/>
      <c r="F12810" s="265"/>
      <c r="G12810" s="265"/>
    </row>
    <row r="12811" spans="1:7" s="226" customFormat="1">
      <c r="A12811" s="240"/>
      <c r="B12811" s="265"/>
      <c r="C12811" s="240"/>
      <c r="D12811" s="240"/>
      <c r="E12811" s="241"/>
      <c r="F12811" s="265"/>
      <c r="G12811" s="265"/>
    </row>
    <row r="12812" spans="1:7" s="226" customFormat="1">
      <c r="A12812" s="240"/>
      <c r="B12812" s="265"/>
      <c r="C12812" s="240"/>
      <c r="D12812" s="240"/>
      <c r="E12812" s="241"/>
      <c r="F12812" s="265"/>
      <c r="G12812" s="265"/>
    </row>
    <row r="12813" spans="1:7" s="226" customFormat="1">
      <c r="A12813" s="240"/>
      <c r="B12813" s="265"/>
      <c r="C12813" s="240"/>
      <c r="D12813" s="240"/>
      <c r="E12813" s="241"/>
      <c r="F12813" s="265"/>
      <c r="G12813" s="265"/>
    </row>
    <row r="12814" spans="1:7" s="226" customFormat="1">
      <c r="A12814" s="240"/>
      <c r="B12814" s="265"/>
      <c r="C12814" s="240"/>
      <c r="D12814" s="240"/>
      <c r="E12814" s="241"/>
      <c r="F12814" s="265"/>
      <c r="G12814" s="265"/>
    </row>
    <row r="12815" spans="1:7" s="226" customFormat="1">
      <c r="A12815" s="240"/>
      <c r="B12815" s="265"/>
      <c r="C12815" s="240"/>
      <c r="D12815" s="240"/>
      <c r="E12815" s="241"/>
      <c r="F12815" s="265"/>
      <c r="G12815" s="265"/>
    </row>
    <row r="12816" spans="1:7" s="226" customFormat="1">
      <c r="A12816" s="240"/>
      <c r="B12816" s="265"/>
      <c r="C12816" s="240"/>
      <c r="D12816" s="240"/>
      <c r="E12816" s="241"/>
      <c r="F12816" s="265"/>
      <c r="G12816" s="265"/>
    </row>
    <row r="12817" spans="1:7" s="226" customFormat="1">
      <c r="A12817" s="240"/>
      <c r="B12817" s="265"/>
      <c r="C12817" s="240"/>
      <c r="D12817" s="240"/>
      <c r="E12817" s="241"/>
      <c r="F12817" s="265"/>
      <c r="G12817" s="265"/>
    </row>
    <row r="12818" spans="1:7" s="226" customFormat="1">
      <c r="A12818" s="240"/>
      <c r="B12818" s="265"/>
      <c r="C12818" s="240"/>
      <c r="D12818" s="240"/>
      <c r="E12818" s="241"/>
      <c r="F12818" s="265"/>
      <c r="G12818" s="265"/>
    </row>
    <row r="12819" spans="1:7" s="226" customFormat="1">
      <c r="A12819" s="240"/>
      <c r="B12819" s="265"/>
      <c r="C12819" s="240"/>
      <c r="D12819" s="240"/>
      <c r="E12819" s="241"/>
      <c r="F12819" s="265"/>
      <c r="G12819" s="265"/>
    </row>
    <row r="12820" spans="1:7" s="226" customFormat="1">
      <c r="A12820" s="240"/>
      <c r="B12820" s="265"/>
      <c r="C12820" s="240"/>
      <c r="D12820" s="240"/>
      <c r="E12820" s="241"/>
      <c r="F12820" s="265"/>
      <c r="G12820" s="265"/>
    </row>
    <row r="12821" spans="1:7" s="226" customFormat="1">
      <c r="A12821" s="240"/>
      <c r="B12821" s="265"/>
      <c r="C12821" s="240"/>
      <c r="D12821" s="240"/>
      <c r="E12821" s="241"/>
      <c r="F12821" s="265"/>
      <c r="G12821" s="265"/>
    </row>
    <row r="12822" spans="1:7" s="226" customFormat="1">
      <c r="A12822" s="240"/>
      <c r="B12822" s="265"/>
      <c r="C12822" s="240"/>
      <c r="D12822" s="240"/>
      <c r="E12822" s="241"/>
      <c r="F12822" s="265"/>
      <c r="G12822" s="265"/>
    </row>
    <row r="12823" spans="1:7" s="226" customFormat="1">
      <c r="A12823" s="240"/>
      <c r="B12823" s="265"/>
      <c r="C12823" s="240"/>
      <c r="D12823" s="240"/>
      <c r="E12823" s="241"/>
      <c r="F12823" s="265"/>
      <c r="G12823" s="265"/>
    </row>
    <row r="12824" spans="1:7" s="226" customFormat="1">
      <c r="A12824" s="240"/>
      <c r="B12824" s="265"/>
      <c r="C12824" s="240"/>
      <c r="D12824" s="240"/>
      <c r="E12824" s="241"/>
      <c r="F12824" s="265"/>
      <c r="G12824" s="265"/>
    </row>
    <row r="12825" spans="1:7" s="226" customFormat="1">
      <c r="A12825" s="240"/>
      <c r="B12825" s="265"/>
      <c r="C12825" s="240"/>
      <c r="D12825" s="240"/>
      <c r="E12825" s="241"/>
      <c r="F12825" s="265"/>
      <c r="G12825" s="265"/>
    </row>
    <row r="12826" spans="1:7" s="226" customFormat="1">
      <c r="A12826" s="240"/>
      <c r="B12826" s="265"/>
      <c r="C12826" s="240"/>
      <c r="D12826" s="240"/>
      <c r="E12826" s="241"/>
      <c r="F12826" s="265"/>
      <c r="G12826" s="265"/>
    </row>
    <row r="12827" spans="1:7" s="226" customFormat="1">
      <c r="A12827" s="240"/>
      <c r="B12827" s="265"/>
      <c r="C12827" s="240"/>
      <c r="D12827" s="240"/>
      <c r="E12827" s="241"/>
      <c r="F12827" s="265"/>
      <c r="G12827" s="265"/>
    </row>
    <row r="12828" spans="1:7" s="226" customFormat="1">
      <c r="A12828" s="240"/>
      <c r="B12828" s="265"/>
      <c r="C12828" s="240"/>
      <c r="D12828" s="240"/>
      <c r="E12828" s="241"/>
      <c r="F12828" s="265"/>
      <c r="G12828" s="265"/>
    </row>
    <row r="12829" spans="1:7" s="226" customFormat="1">
      <c r="A12829" s="240"/>
      <c r="B12829" s="265"/>
      <c r="C12829" s="240"/>
      <c r="D12829" s="240"/>
      <c r="E12829" s="241"/>
      <c r="F12829" s="265"/>
      <c r="G12829" s="265"/>
    </row>
    <row r="12830" spans="1:7" s="226" customFormat="1">
      <c r="A12830" s="240"/>
      <c r="B12830" s="265"/>
      <c r="C12830" s="240"/>
      <c r="D12830" s="240"/>
      <c r="E12830" s="241"/>
      <c r="F12830" s="265"/>
      <c r="G12830" s="265"/>
    </row>
    <row r="12831" spans="1:7" s="226" customFormat="1">
      <c r="A12831" s="240"/>
      <c r="B12831" s="265"/>
      <c r="C12831" s="240"/>
      <c r="D12831" s="240"/>
      <c r="E12831" s="241"/>
      <c r="F12831" s="265"/>
      <c r="G12831" s="265"/>
    </row>
    <row r="12832" spans="1:7" s="226" customFormat="1">
      <c r="A12832" s="240"/>
      <c r="B12832" s="265"/>
      <c r="C12832" s="240"/>
      <c r="D12832" s="240"/>
      <c r="E12832" s="241"/>
      <c r="F12832" s="265"/>
      <c r="G12832" s="265"/>
    </row>
    <row r="12833" spans="1:7" s="226" customFormat="1">
      <c r="A12833" s="240"/>
      <c r="B12833" s="265"/>
      <c r="C12833" s="240"/>
      <c r="D12833" s="240"/>
      <c r="E12833" s="241"/>
      <c r="F12833" s="265"/>
      <c r="G12833" s="265"/>
    </row>
    <row r="12834" spans="1:7" s="226" customFormat="1">
      <c r="A12834" s="240"/>
      <c r="B12834" s="265"/>
      <c r="C12834" s="240"/>
      <c r="D12834" s="240"/>
      <c r="E12834" s="241"/>
      <c r="F12834" s="265"/>
      <c r="G12834" s="265"/>
    </row>
    <row r="12835" spans="1:7" s="226" customFormat="1">
      <c r="A12835" s="240"/>
      <c r="B12835" s="265"/>
      <c r="C12835" s="240"/>
      <c r="D12835" s="240"/>
      <c r="E12835" s="241"/>
      <c r="F12835" s="265"/>
      <c r="G12835" s="265"/>
    </row>
    <row r="12836" spans="1:7" s="226" customFormat="1">
      <c r="A12836" s="240"/>
      <c r="B12836" s="265"/>
      <c r="C12836" s="240"/>
      <c r="D12836" s="240"/>
      <c r="E12836" s="241"/>
      <c r="F12836" s="265"/>
      <c r="G12836" s="265"/>
    </row>
    <row r="12837" spans="1:7" s="226" customFormat="1">
      <c r="A12837" s="240"/>
      <c r="B12837" s="265"/>
      <c r="C12837" s="240"/>
      <c r="D12837" s="240"/>
      <c r="E12837" s="241"/>
      <c r="F12837" s="265"/>
      <c r="G12837" s="265"/>
    </row>
    <row r="12838" spans="1:7" s="226" customFormat="1">
      <c r="A12838" s="240"/>
      <c r="B12838" s="265"/>
      <c r="C12838" s="240"/>
      <c r="D12838" s="240"/>
      <c r="E12838" s="241"/>
      <c r="F12838" s="265"/>
      <c r="G12838" s="265"/>
    </row>
    <row r="12839" spans="1:7" s="226" customFormat="1">
      <c r="A12839" s="240"/>
      <c r="B12839" s="265"/>
      <c r="C12839" s="240"/>
      <c r="D12839" s="240"/>
      <c r="E12839" s="241"/>
      <c r="F12839" s="265"/>
      <c r="G12839" s="265"/>
    </row>
    <row r="12840" spans="1:7" s="226" customFormat="1">
      <c r="A12840" s="240"/>
      <c r="B12840" s="265"/>
      <c r="C12840" s="240"/>
      <c r="D12840" s="240"/>
      <c r="E12840" s="241"/>
      <c r="F12840" s="265"/>
      <c r="G12840" s="265"/>
    </row>
    <row r="12841" spans="1:7" s="226" customFormat="1">
      <c r="A12841" s="240"/>
      <c r="B12841" s="265"/>
      <c r="C12841" s="240"/>
      <c r="D12841" s="240"/>
      <c r="E12841" s="241"/>
      <c r="F12841" s="265"/>
      <c r="G12841" s="265"/>
    </row>
    <row r="12842" spans="1:7" s="226" customFormat="1">
      <c r="A12842" s="240"/>
      <c r="B12842" s="265"/>
      <c r="C12842" s="240"/>
      <c r="D12842" s="240"/>
      <c r="E12842" s="241"/>
      <c r="F12842" s="265"/>
      <c r="G12842" s="265"/>
    </row>
    <row r="12843" spans="1:7" s="226" customFormat="1">
      <c r="A12843" s="240"/>
      <c r="B12843" s="265"/>
      <c r="C12843" s="240"/>
      <c r="D12843" s="240"/>
      <c r="E12843" s="241"/>
      <c r="F12843" s="265"/>
      <c r="G12843" s="265"/>
    </row>
    <row r="12844" spans="1:7" s="226" customFormat="1">
      <c r="A12844" s="240"/>
      <c r="B12844" s="265"/>
      <c r="C12844" s="240"/>
      <c r="D12844" s="240"/>
      <c r="E12844" s="241"/>
      <c r="F12844" s="265"/>
      <c r="G12844" s="265"/>
    </row>
    <row r="12845" spans="1:7" s="226" customFormat="1">
      <c r="A12845" s="240"/>
      <c r="B12845" s="265"/>
      <c r="C12845" s="240"/>
      <c r="D12845" s="240"/>
      <c r="E12845" s="241"/>
      <c r="F12845" s="265"/>
      <c r="G12845" s="265"/>
    </row>
    <row r="12846" spans="1:7" s="226" customFormat="1">
      <c r="A12846" s="240"/>
      <c r="B12846" s="265"/>
      <c r="C12846" s="240"/>
      <c r="D12846" s="240"/>
      <c r="E12846" s="241"/>
      <c r="F12846" s="265"/>
      <c r="G12846" s="265"/>
    </row>
    <row r="12847" spans="1:7" s="226" customFormat="1">
      <c r="A12847" s="240"/>
      <c r="B12847" s="265"/>
      <c r="C12847" s="240"/>
      <c r="D12847" s="240"/>
      <c r="E12847" s="241"/>
      <c r="F12847" s="265"/>
      <c r="G12847" s="265"/>
    </row>
    <row r="12848" spans="1:7" s="226" customFormat="1">
      <c r="A12848" s="240"/>
      <c r="B12848" s="265"/>
      <c r="C12848" s="240"/>
      <c r="D12848" s="240"/>
      <c r="E12848" s="241"/>
      <c r="F12848" s="265"/>
      <c r="G12848" s="265"/>
    </row>
    <row r="12849" spans="1:7" s="226" customFormat="1">
      <c r="A12849" s="240"/>
      <c r="B12849" s="265"/>
      <c r="C12849" s="240"/>
      <c r="D12849" s="240"/>
      <c r="E12849" s="241"/>
      <c r="F12849" s="265"/>
      <c r="G12849" s="265"/>
    </row>
    <row r="12850" spans="1:7" s="226" customFormat="1">
      <c r="A12850" s="240"/>
      <c r="B12850" s="265"/>
      <c r="C12850" s="240"/>
      <c r="D12850" s="240"/>
      <c r="E12850" s="241"/>
      <c r="F12850" s="265"/>
      <c r="G12850" s="265"/>
    </row>
    <row r="12851" spans="1:7" s="226" customFormat="1">
      <c r="A12851" s="240"/>
      <c r="B12851" s="265"/>
      <c r="C12851" s="240"/>
      <c r="D12851" s="240"/>
      <c r="E12851" s="241"/>
      <c r="F12851" s="265"/>
      <c r="G12851" s="265"/>
    </row>
    <row r="12852" spans="1:7" s="226" customFormat="1">
      <c r="A12852" s="240"/>
      <c r="B12852" s="265"/>
      <c r="C12852" s="240"/>
      <c r="D12852" s="240"/>
      <c r="E12852" s="241"/>
      <c r="F12852" s="265"/>
      <c r="G12852" s="265"/>
    </row>
    <row r="12853" spans="1:7" s="226" customFormat="1">
      <c r="A12853" s="240"/>
      <c r="B12853" s="265"/>
      <c r="C12853" s="240"/>
      <c r="D12853" s="240"/>
      <c r="E12853" s="241"/>
      <c r="F12853" s="265"/>
      <c r="G12853" s="265"/>
    </row>
    <row r="12854" spans="1:7" s="226" customFormat="1">
      <c r="A12854" s="240"/>
      <c r="B12854" s="265"/>
      <c r="C12854" s="240"/>
      <c r="D12854" s="240"/>
      <c r="E12854" s="241"/>
      <c r="F12854" s="265"/>
      <c r="G12854" s="265"/>
    </row>
    <row r="12855" spans="1:7" s="226" customFormat="1">
      <c r="A12855" s="240"/>
      <c r="B12855" s="265"/>
      <c r="C12855" s="240"/>
      <c r="D12855" s="240"/>
      <c r="E12855" s="241"/>
      <c r="F12855" s="265"/>
      <c r="G12855" s="265"/>
    </row>
    <row r="12856" spans="1:7" s="226" customFormat="1">
      <c r="A12856" s="240"/>
      <c r="B12856" s="265"/>
      <c r="C12856" s="240"/>
      <c r="D12856" s="240"/>
      <c r="E12856" s="241"/>
      <c r="F12856" s="265"/>
      <c r="G12856" s="265"/>
    </row>
    <row r="12857" spans="1:7" s="226" customFormat="1">
      <c r="A12857" s="240"/>
      <c r="B12857" s="265"/>
      <c r="C12857" s="240"/>
      <c r="D12857" s="240"/>
      <c r="E12857" s="241"/>
      <c r="F12857" s="265"/>
      <c r="G12857" s="265"/>
    </row>
    <row r="12858" spans="1:7" s="226" customFormat="1">
      <c r="A12858" s="240"/>
      <c r="B12858" s="265"/>
      <c r="C12858" s="240"/>
      <c r="D12858" s="240"/>
      <c r="E12858" s="241"/>
      <c r="F12858" s="265"/>
      <c r="G12858" s="265"/>
    </row>
    <row r="12859" spans="1:7" s="226" customFormat="1">
      <c r="A12859" s="240"/>
      <c r="B12859" s="265"/>
      <c r="C12859" s="240"/>
      <c r="D12859" s="240"/>
      <c r="E12859" s="241"/>
      <c r="F12859" s="265"/>
      <c r="G12859" s="265"/>
    </row>
    <row r="12860" spans="1:7" s="226" customFormat="1">
      <c r="A12860" s="240"/>
      <c r="B12860" s="265"/>
      <c r="C12860" s="240"/>
      <c r="D12860" s="240"/>
      <c r="E12860" s="241"/>
      <c r="F12860" s="265"/>
      <c r="G12860" s="265"/>
    </row>
    <row r="12861" spans="1:7" s="226" customFormat="1">
      <c r="A12861" s="240"/>
      <c r="B12861" s="265"/>
      <c r="C12861" s="240"/>
      <c r="D12861" s="240"/>
      <c r="E12861" s="241"/>
      <c r="F12861" s="265"/>
      <c r="G12861" s="265"/>
    </row>
    <row r="12862" spans="1:7" s="226" customFormat="1">
      <c r="A12862" s="240"/>
      <c r="B12862" s="265"/>
      <c r="C12862" s="240"/>
      <c r="D12862" s="240"/>
      <c r="E12862" s="241"/>
      <c r="F12862" s="265"/>
      <c r="G12862" s="265"/>
    </row>
    <row r="12863" spans="1:7" s="226" customFormat="1">
      <c r="A12863" s="240"/>
      <c r="B12863" s="265"/>
      <c r="C12863" s="240"/>
      <c r="D12863" s="240"/>
      <c r="E12863" s="241"/>
      <c r="F12863" s="265"/>
      <c r="G12863" s="265"/>
    </row>
    <row r="12864" spans="1:7" s="226" customFormat="1">
      <c r="A12864" s="240"/>
      <c r="B12864" s="265"/>
      <c r="C12864" s="240"/>
      <c r="D12864" s="240"/>
      <c r="E12864" s="241"/>
      <c r="F12864" s="265"/>
      <c r="G12864" s="265"/>
    </row>
    <row r="12865" spans="1:7" s="226" customFormat="1">
      <c r="A12865" s="240"/>
      <c r="B12865" s="265"/>
      <c r="C12865" s="240"/>
      <c r="D12865" s="240"/>
      <c r="E12865" s="241"/>
      <c r="F12865" s="265"/>
      <c r="G12865" s="265"/>
    </row>
    <row r="12866" spans="1:7" s="226" customFormat="1">
      <c r="A12866" s="240"/>
      <c r="B12866" s="265"/>
      <c r="C12866" s="240"/>
      <c r="D12866" s="240"/>
      <c r="E12866" s="241"/>
      <c r="F12866" s="265"/>
      <c r="G12866" s="265"/>
    </row>
    <row r="12867" spans="1:7" s="226" customFormat="1">
      <c r="A12867" s="240"/>
      <c r="B12867" s="265"/>
      <c r="C12867" s="240"/>
      <c r="D12867" s="240"/>
      <c r="E12867" s="241"/>
      <c r="F12867" s="265"/>
      <c r="G12867" s="265"/>
    </row>
    <row r="12868" spans="1:7" s="226" customFormat="1">
      <c r="A12868" s="240"/>
      <c r="B12868" s="265"/>
      <c r="C12868" s="240"/>
      <c r="D12868" s="240"/>
      <c r="E12868" s="241"/>
      <c r="F12868" s="265"/>
      <c r="G12868" s="265"/>
    </row>
    <row r="12869" spans="1:7" s="226" customFormat="1">
      <c r="A12869" s="240"/>
      <c r="B12869" s="265"/>
      <c r="C12869" s="240"/>
      <c r="D12869" s="240"/>
      <c r="E12869" s="241"/>
      <c r="F12869" s="265"/>
      <c r="G12869" s="265"/>
    </row>
    <row r="12870" spans="1:7" s="226" customFormat="1">
      <c r="A12870" s="240"/>
      <c r="B12870" s="265"/>
      <c r="C12870" s="240"/>
      <c r="D12870" s="240"/>
      <c r="E12870" s="241"/>
      <c r="F12870" s="265"/>
      <c r="G12870" s="265"/>
    </row>
    <row r="12871" spans="1:7" s="226" customFormat="1">
      <c r="A12871" s="240"/>
      <c r="B12871" s="265"/>
      <c r="C12871" s="240"/>
      <c r="D12871" s="240"/>
      <c r="E12871" s="241"/>
      <c r="F12871" s="265"/>
      <c r="G12871" s="265"/>
    </row>
    <row r="12872" spans="1:7" s="226" customFormat="1">
      <c r="A12872" s="240"/>
      <c r="B12872" s="265"/>
      <c r="C12872" s="240"/>
      <c r="D12872" s="240"/>
      <c r="E12872" s="241"/>
      <c r="F12872" s="265"/>
      <c r="G12872" s="265"/>
    </row>
    <row r="12873" spans="1:7" s="226" customFormat="1">
      <c r="A12873" s="240"/>
      <c r="B12873" s="265"/>
      <c r="C12873" s="240"/>
      <c r="D12873" s="240"/>
      <c r="E12873" s="241"/>
      <c r="F12873" s="265"/>
      <c r="G12873" s="265"/>
    </row>
    <row r="12874" spans="1:7" s="226" customFormat="1">
      <c r="A12874" s="240"/>
      <c r="B12874" s="265"/>
      <c r="C12874" s="240"/>
      <c r="D12874" s="240"/>
      <c r="E12874" s="241"/>
      <c r="F12874" s="265"/>
      <c r="G12874" s="265"/>
    </row>
    <row r="12875" spans="1:7" s="226" customFormat="1">
      <c r="A12875" s="240"/>
      <c r="B12875" s="265"/>
      <c r="C12875" s="240"/>
      <c r="D12875" s="240"/>
      <c r="E12875" s="241"/>
      <c r="F12875" s="265"/>
      <c r="G12875" s="265"/>
    </row>
    <row r="12876" spans="1:7" s="226" customFormat="1">
      <c r="A12876" s="240"/>
      <c r="B12876" s="265"/>
      <c r="C12876" s="240"/>
      <c r="D12876" s="240"/>
      <c r="E12876" s="241"/>
      <c r="F12876" s="265"/>
      <c r="G12876" s="265"/>
    </row>
    <row r="12877" spans="1:7" s="226" customFormat="1">
      <c r="A12877" s="240"/>
      <c r="B12877" s="265"/>
      <c r="C12877" s="240"/>
      <c r="D12877" s="240"/>
      <c r="E12877" s="241"/>
      <c r="F12877" s="265"/>
      <c r="G12877" s="265"/>
    </row>
    <row r="12878" spans="1:7" s="226" customFormat="1">
      <c r="A12878" s="240"/>
      <c r="B12878" s="265"/>
      <c r="C12878" s="240"/>
      <c r="D12878" s="240"/>
      <c r="E12878" s="241"/>
      <c r="F12878" s="265"/>
      <c r="G12878" s="265"/>
    </row>
    <row r="12879" spans="1:7" s="226" customFormat="1">
      <c r="A12879" s="240"/>
      <c r="B12879" s="265"/>
      <c r="C12879" s="240"/>
      <c r="D12879" s="240"/>
      <c r="E12879" s="241"/>
      <c r="F12879" s="265"/>
      <c r="G12879" s="265"/>
    </row>
    <row r="12880" spans="1:7" s="226" customFormat="1">
      <c r="A12880" s="240"/>
      <c r="B12880" s="265"/>
      <c r="C12880" s="240"/>
      <c r="D12880" s="240"/>
      <c r="E12880" s="241"/>
      <c r="F12880" s="265"/>
      <c r="G12880" s="265"/>
    </row>
    <row r="12881" spans="1:7" s="226" customFormat="1">
      <c r="A12881" s="240"/>
      <c r="B12881" s="265"/>
      <c r="C12881" s="240"/>
      <c r="D12881" s="240"/>
      <c r="E12881" s="241"/>
      <c r="F12881" s="265"/>
      <c r="G12881" s="265"/>
    </row>
    <row r="12882" spans="1:7" s="226" customFormat="1">
      <c r="A12882" s="240"/>
      <c r="B12882" s="265"/>
      <c r="C12882" s="240"/>
      <c r="D12882" s="240"/>
      <c r="E12882" s="241"/>
      <c r="F12882" s="265"/>
      <c r="G12882" s="265"/>
    </row>
    <row r="12883" spans="1:7" s="226" customFormat="1">
      <c r="A12883" s="240"/>
      <c r="B12883" s="265"/>
      <c r="C12883" s="240"/>
      <c r="D12883" s="240"/>
      <c r="E12883" s="241"/>
      <c r="F12883" s="265"/>
      <c r="G12883" s="265"/>
    </row>
    <row r="12884" spans="1:7" s="226" customFormat="1">
      <c r="A12884" s="240"/>
      <c r="B12884" s="265"/>
      <c r="C12884" s="240"/>
      <c r="D12884" s="240"/>
      <c r="E12884" s="241"/>
      <c r="F12884" s="265"/>
      <c r="G12884" s="265"/>
    </row>
    <row r="12885" spans="1:7" s="226" customFormat="1">
      <c r="A12885" s="240"/>
      <c r="B12885" s="265"/>
      <c r="C12885" s="240"/>
      <c r="D12885" s="240"/>
      <c r="E12885" s="241"/>
      <c r="F12885" s="265"/>
      <c r="G12885" s="265"/>
    </row>
    <row r="12886" spans="1:7" s="226" customFormat="1">
      <c r="A12886" s="240"/>
      <c r="B12886" s="265"/>
      <c r="C12886" s="240"/>
      <c r="D12886" s="240"/>
      <c r="E12886" s="241"/>
      <c r="F12886" s="265"/>
      <c r="G12886" s="265"/>
    </row>
    <row r="12887" spans="1:7" s="226" customFormat="1">
      <c r="A12887" s="240"/>
      <c r="B12887" s="265"/>
      <c r="C12887" s="240"/>
      <c r="D12887" s="240"/>
      <c r="E12887" s="241"/>
      <c r="F12887" s="265"/>
      <c r="G12887" s="265"/>
    </row>
    <row r="12888" spans="1:7" s="226" customFormat="1">
      <c r="A12888" s="240"/>
      <c r="B12888" s="265"/>
      <c r="C12888" s="240"/>
      <c r="D12888" s="240"/>
      <c r="E12888" s="241"/>
      <c r="F12888" s="265"/>
      <c r="G12888" s="265"/>
    </row>
    <row r="12889" spans="1:7" s="226" customFormat="1">
      <c r="A12889" s="240"/>
      <c r="B12889" s="265"/>
      <c r="C12889" s="240"/>
      <c r="D12889" s="240"/>
      <c r="E12889" s="241"/>
      <c r="F12889" s="265"/>
      <c r="G12889" s="265"/>
    </row>
    <row r="12890" spans="1:7" s="226" customFormat="1">
      <c r="A12890" s="240"/>
      <c r="B12890" s="265"/>
      <c r="C12890" s="240"/>
      <c r="D12890" s="240"/>
      <c r="E12890" s="241"/>
      <c r="F12890" s="265"/>
      <c r="G12890" s="265"/>
    </row>
    <row r="12891" spans="1:7" s="226" customFormat="1">
      <c r="A12891" s="240"/>
      <c r="B12891" s="265"/>
      <c r="C12891" s="240"/>
      <c r="D12891" s="240"/>
      <c r="E12891" s="241"/>
      <c r="F12891" s="265"/>
      <c r="G12891" s="265"/>
    </row>
    <row r="12892" spans="1:7" s="226" customFormat="1">
      <c r="A12892" s="240"/>
      <c r="B12892" s="265"/>
      <c r="C12892" s="240"/>
      <c r="D12892" s="240"/>
      <c r="E12892" s="241"/>
      <c r="F12892" s="265"/>
      <c r="G12892" s="265"/>
    </row>
    <row r="12893" spans="1:7" s="226" customFormat="1">
      <c r="A12893" s="240"/>
      <c r="B12893" s="265"/>
      <c r="C12893" s="240"/>
      <c r="D12893" s="240"/>
      <c r="E12893" s="241"/>
      <c r="F12893" s="265"/>
      <c r="G12893" s="265"/>
    </row>
    <row r="12894" spans="1:7" s="226" customFormat="1">
      <c r="A12894" s="240"/>
      <c r="B12894" s="265"/>
      <c r="C12894" s="240"/>
      <c r="D12894" s="240"/>
      <c r="E12894" s="241"/>
      <c r="F12894" s="265"/>
      <c r="G12894" s="265"/>
    </row>
    <row r="12895" spans="1:7" s="226" customFormat="1">
      <c r="A12895" s="240"/>
      <c r="B12895" s="265"/>
      <c r="C12895" s="240"/>
      <c r="D12895" s="240"/>
      <c r="E12895" s="241"/>
      <c r="F12895" s="265"/>
      <c r="G12895" s="265"/>
    </row>
    <row r="12896" spans="1:7" s="226" customFormat="1">
      <c r="A12896" s="240"/>
      <c r="B12896" s="265"/>
      <c r="C12896" s="240"/>
      <c r="D12896" s="240"/>
      <c r="E12896" s="241"/>
      <c r="F12896" s="265"/>
      <c r="G12896" s="265"/>
    </row>
    <row r="12897" spans="1:7" s="226" customFormat="1">
      <c r="A12897" s="240"/>
      <c r="B12897" s="265"/>
      <c r="C12897" s="240"/>
      <c r="D12897" s="240"/>
      <c r="E12897" s="241"/>
      <c r="F12897" s="265"/>
      <c r="G12897" s="265"/>
    </row>
    <row r="12898" spans="1:7" s="226" customFormat="1">
      <c r="A12898" s="240"/>
      <c r="B12898" s="265"/>
      <c r="C12898" s="240"/>
      <c r="D12898" s="240"/>
      <c r="E12898" s="241"/>
      <c r="F12898" s="265"/>
      <c r="G12898" s="265"/>
    </row>
    <row r="12899" spans="1:7" s="226" customFormat="1">
      <c r="A12899" s="240"/>
      <c r="B12899" s="265"/>
      <c r="C12899" s="240"/>
      <c r="D12899" s="240"/>
      <c r="E12899" s="241"/>
      <c r="F12899" s="265"/>
      <c r="G12899" s="265"/>
    </row>
    <row r="12900" spans="1:7" s="226" customFormat="1">
      <c r="A12900" s="240"/>
      <c r="B12900" s="265"/>
      <c r="C12900" s="240"/>
      <c r="D12900" s="240"/>
      <c r="E12900" s="241"/>
      <c r="F12900" s="265"/>
      <c r="G12900" s="265"/>
    </row>
    <row r="12901" spans="1:7" s="226" customFormat="1">
      <c r="A12901" s="240"/>
      <c r="B12901" s="265"/>
      <c r="C12901" s="240"/>
      <c r="D12901" s="240"/>
      <c r="E12901" s="241"/>
      <c r="F12901" s="265"/>
      <c r="G12901" s="265"/>
    </row>
    <row r="12902" spans="1:7" s="226" customFormat="1">
      <c r="A12902" s="240"/>
      <c r="B12902" s="265"/>
      <c r="C12902" s="240"/>
      <c r="D12902" s="240"/>
      <c r="E12902" s="241"/>
      <c r="F12902" s="265"/>
      <c r="G12902" s="265"/>
    </row>
    <row r="12903" spans="1:7" s="226" customFormat="1">
      <c r="A12903" s="240"/>
      <c r="B12903" s="265"/>
      <c r="C12903" s="240"/>
      <c r="D12903" s="240"/>
      <c r="E12903" s="241"/>
      <c r="F12903" s="265"/>
      <c r="G12903" s="265"/>
    </row>
    <row r="12904" spans="1:7" s="226" customFormat="1">
      <c r="A12904" s="240"/>
      <c r="B12904" s="265"/>
      <c r="C12904" s="240"/>
      <c r="D12904" s="240"/>
      <c r="E12904" s="241"/>
      <c r="F12904" s="265"/>
      <c r="G12904" s="265"/>
    </row>
    <row r="12905" spans="1:7" s="226" customFormat="1">
      <c r="A12905" s="240"/>
      <c r="B12905" s="265"/>
      <c r="C12905" s="240"/>
      <c r="D12905" s="240"/>
      <c r="E12905" s="241"/>
      <c r="F12905" s="265"/>
      <c r="G12905" s="265"/>
    </row>
    <row r="12906" spans="1:7" s="226" customFormat="1">
      <c r="A12906" s="240"/>
      <c r="B12906" s="265"/>
      <c r="C12906" s="240"/>
      <c r="D12906" s="240"/>
      <c r="E12906" s="241"/>
      <c r="F12906" s="265"/>
      <c r="G12906" s="265"/>
    </row>
    <row r="12907" spans="1:7" s="226" customFormat="1">
      <c r="A12907" s="240"/>
      <c r="B12907" s="265"/>
      <c r="C12907" s="240"/>
      <c r="D12907" s="240"/>
      <c r="E12907" s="241"/>
      <c r="F12907" s="265"/>
      <c r="G12907" s="265"/>
    </row>
    <row r="12908" spans="1:7" s="226" customFormat="1">
      <c r="A12908" s="240"/>
      <c r="B12908" s="265"/>
      <c r="C12908" s="240"/>
      <c r="D12908" s="240"/>
      <c r="E12908" s="241"/>
      <c r="F12908" s="265"/>
      <c r="G12908" s="265"/>
    </row>
    <row r="12909" spans="1:7" s="226" customFormat="1">
      <c r="A12909" s="240"/>
      <c r="B12909" s="265"/>
      <c r="C12909" s="240"/>
      <c r="D12909" s="240"/>
      <c r="E12909" s="241"/>
      <c r="F12909" s="265"/>
      <c r="G12909" s="265"/>
    </row>
    <row r="12910" spans="1:7" s="226" customFormat="1">
      <c r="A12910" s="240"/>
      <c r="B12910" s="265"/>
      <c r="C12910" s="240"/>
      <c r="D12910" s="240"/>
      <c r="E12910" s="241"/>
      <c r="F12910" s="265"/>
      <c r="G12910" s="265"/>
    </row>
    <row r="12911" spans="1:7" s="226" customFormat="1">
      <c r="A12911" s="240"/>
      <c r="B12911" s="265"/>
      <c r="C12911" s="240"/>
      <c r="D12911" s="240"/>
      <c r="E12911" s="241"/>
      <c r="F12911" s="265"/>
      <c r="G12911" s="265"/>
    </row>
    <row r="12912" spans="1:7" s="226" customFormat="1">
      <c r="A12912" s="240"/>
      <c r="B12912" s="265"/>
      <c r="C12912" s="240"/>
      <c r="D12912" s="240"/>
      <c r="E12912" s="241"/>
      <c r="F12912" s="265"/>
      <c r="G12912" s="265"/>
    </row>
    <row r="12913" spans="1:7" s="226" customFormat="1">
      <c r="A12913" s="240"/>
      <c r="B12913" s="265"/>
      <c r="C12913" s="240"/>
      <c r="D12913" s="240"/>
      <c r="E12913" s="241"/>
      <c r="F12913" s="265"/>
      <c r="G12913" s="265"/>
    </row>
    <row r="12914" spans="1:7" s="226" customFormat="1">
      <c r="A12914" s="240"/>
      <c r="B12914" s="265"/>
      <c r="C12914" s="240"/>
      <c r="D12914" s="240"/>
      <c r="E12914" s="241"/>
      <c r="F12914" s="265"/>
      <c r="G12914" s="265"/>
    </row>
    <row r="12915" spans="1:7" s="226" customFormat="1">
      <c r="A12915" s="240"/>
      <c r="B12915" s="265"/>
      <c r="C12915" s="240"/>
      <c r="D12915" s="240"/>
      <c r="E12915" s="241"/>
      <c r="F12915" s="265"/>
      <c r="G12915" s="265"/>
    </row>
    <row r="12916" spans="1:7" s="226" customFormat="1">
      <c r="A12916" s="240"/>
      <c r="B12916" s="265"/>
      <c r="C12916" s="240"/>
      <c r="D12916" s="240"/>
      <c r="E12916" s="241"/>
      <c r="F12916" s="265"/>
      <c r="G12916" s="265"/>
    </row>
    <row r="12917" spans="1:7" s="226" customFormat="1">
      <c r="A12917" s="240"/>
      <c r="B12917" s="265"/>
      <c r="C12917" s="240"/>
      <c r="D12917" s="240"/>
      <c r="E12917" s="241"/>
      <c r="F12917" s="265"/>
      <c r="G12917" s="265"/>
    </row>
    <row r="12918" spans="1:7" s="226" customFormat="1">
      <c r="A12918" s="240"/>
      <c r="B12918" s="265"/>
      <c r="C12918" s="240"/>
      <c r="D12918" s="240"/>
      <c r="E12918" s="241"/>
      <c r="F12918" s="265"/>
      <c r="G12918" s="265"/>
    </row>
    <row r="12919" spans="1:7" s="226" customFormat="1">
      <c r="A12919" s="240"/>
      <c r="B12919" s="265"/>
      <c r="C12919" s="240"/>
      <c r="D12919" s="240"/>
      <c r="E12919" s="241"/>
      <c r="F12919" s="265"/>
      <c r="G12919" s="265"/>
    </row>
    <row r="12920" spans="1:7" s="226" customFormat="1">
      <c r="A12920" s="240"/>
      <c r="B12920" s="265"/>
      <c r="C12920" s="240"/>
      <c r="D12920" s="240"/>
      <c r="E12920" s="241"/>
      <c r="F12920" s="265"/>
      <c r="G12920" s="265"/>
    </row>
    <row r="12921" spans="1:7" s="226" customFormat="1">
      <c r="A12921" s="240"/>
      <c r="B12921" s="265"/>
      <c r="C12921" s="240"/>
      <c r="D12921" s="240"/>
      <c r="E12921" s="241"/>
      <c r="F12921" s="265"/>
      <c r="G12921" s="265"/>
    </row>
    <row r="12922" spans="1:7" s="226" customFormat="1">
      <c r="A12922" s="240"/>
      <c r="B12922" s="265"/>
      <c r="C12922" s="240"/>
      <c r="D12922" s="240"/>
      <c r="E12922" s="241"/>
      <c r="F12922" s="265"/>
      <c r="G12922" s="265"/>
    </row>
    <row r="12923" spans="1:7" s="226" customFormat="1">
      <c r="A12923" s="240"/>
      <c r="B12923" s="265"/>
      <c r="C12923" s="240"/>
      <c r="D12923" s="240"/>
      <c r="E12923" s="241"/>
      <c r="F12923" s="265"/>
      <c r="G12923" s="265"/>
    </row>
    <row r="12924" spans="1:7" s="226" customFormat="1">
      <c r="A12924" s="240"/>
      <c r="B12924" s="265"/>
      <c r="C12924" s="240"/>
      <c r="D12924" s="240"/>
      <c r="E12924" s="241"/>
      <c r="F12924" s="265"/>
      <c r="G12924" s="265"/>
    </row>
    <row r="12925" spans="1:7" s="226" customFormat="1">
      <c r="A12925" s="240"/>
      <c r="B12925" s="265"/>
      <c r="C12925" s="240"/>
      <c r="D12925" s="240"/>
      <c r="E12925" s="241"/>
      <c r="F12925" s="265"/>
      <c r="G12925" s="265"/>
    </row>
    <row r="12926" spans="1:7" s="226" customFormat="1">
      <c r="A12926" s="240"/>
      <c r="B12926" s="265"/>
      <c r="C12926" s="240"/>
      <c r="D12926" s="240"/>
      <c r="E12926" s="241"/>
      <c r="F12926" s="265"/>
      <c r="G12926" s="265"/>
    </row>
    <row r="12927" spans="1:7" s="226" customFormat="1">
      <c r="A12927" s="240"/>
      <c r="B12927" s="265"/>
      <c r="C12927" s="240"/>
      <c r="D12927" s="240"/>
      <c r="E12927" s="241"/>
      <c r="F12927" s="265"/>
      <c r="G12927" s="265"/>
    </row>
    <row r="12928" spans="1:7" s="226" customFormat="1">
      <c r="A12928" s="240"/>
      <c r="B12928" s="265"/>
      <c r="C12928" s="240"/>
      <c r="D12928" s="240"/>
      <c r="E12928" s="241"/>
      <c r="F12928" s="265"/>
      <c r="G12928" s="265"/>
    </row>
    <row r="12929" spans="1:7" s="226" customFormat="1">
      <c r="A12929" s="240"/>
      <c r="B12929" s="265"/>
      <c r="C12929" s="240"/>
      <c r="D12929" s="240"/>
      <c r="E12929" s="241"/>
      <c r="F12929" s="265"/>
      <c r="G12929" s="265"/>
    </row>
    <row r="12930" spans="1:7" s="226" customFormat="1">
      <c r="A12930" s="240"/>
      <c r="B12930" s="265"/>
      <c r="C12930" s="240"/>
      <c r="D12930" s="240"/>
      <c r="E12930" s="241"/>
      <c r="F12930" s="265"/>
      <c r="G12930" s="265"/>
    </row>
    <row r="12931" spans="1:7" s="226" customFormat="1">
      <c r="A12931" s="240"/>
      <c r="B12931" s="265"/>
      <c r="C12931" s="240"/>
      <c r="D12931" s="240"/>
      <c r="E12931" s="241"/>
      <c r="F12931" s="265"/>
      <c r="G12931" s="265"/>
    </row>
    <row r="12932" spans="1:7" s="226" customFormat="1">
      <c r="A12932" s="240"/>
      <c r="B12932" s="265"/>
      <c r="C12932" s="240"/>
      <c r="D12932" s="240"/>
      <c r="E12932" s="241"/>
      <c r="F12932" s="265"/>
      <c r="G12932" s="265"/>
    </row>
    <row r="12933" spans="1:7" s="226" customFormat="1">
      <c r="A12933" s="240"/>
      <c r="B12933" s="265"/>
      <c r="C12933" s="240"/>
      <c r="D12933" s="240"/>
      <c r="E12933" s="241"/>
      <c r="F12933" s="265"/>
      <c r="G12933" s="265"/>
    </row>
    <row r="12934" spans="1:7" s="226" customFormat="1">
      <c r="A12934" s="240"/>
      <c r="B12934" s="265"/>
      <c r="C12934" s="240"/>
      <c r="D12934" s="240"/>
      <c r="E12934" s="241"/>
      <c r="F12934" s="265"/>
      <c r="G12934" s="265"/>
    </row>
    <row r="12935" spans="1:7" s="226" customFormat="1">
      <c r="A12935" s="240"/>
      <c r="B12935" s="265"/>
      <c r="C12935" s="240"/>
      <c r="D12935" s="240"/>
      <c r="E12935" s="241"/>
      <c r="F12935" s="265"/>
      <c r="G12935" s="265"/>
    </row>
    <row r="12936" spans="1:7" s="226" customFormat="1">
      <c r="A12936" s="240"/>
      <c r="B12936" s="265"/>
      <c r="C12936" s="240"/>
      <c r="D12936" s="240"/>
      <c r="E12936" s="241"/>
      <c r="F12936" s="265"/>
      <c r="G12936" s="265"/>
    </row>
    <row r="12937" spans="1:7" s="226" customFormat="1">
      <c r="A12937" s="240"/>
      <c r="B12937" s="265"/>
      <c r="C12937" s="240"/>
      <c r="D12937" s="240"/>
      <c r="E12937" s="241"/>
      <c r="F12937" s="265"/>
      <c r="G12937" s="265"/>
    </row>
    <row r="12938" spans="1:7" s="226" customFormat="1">
      <c r="A12938" s="240"/>
      <c r="B12938" s="265"/>
      <c r="C12938" s="240"/>
      <c r="D12938" s="240"/>
      <c r="E12938" s="241"/>
      <c r="F12938" s="265"/>
      <c r="G12938" s="265"/>
    </row>
    <row r="12939" spans="1:7" s="226" customFormat="1">
      <c r="A12939" s="240"/>
      <c r="B12939" s="265"/>
      <c r="C12939" s="240"/>
      <c r="D12939" s="240"/>
      <c r="E12939" s="241"/>
      <c r="F12939" s="265"/>
      <c r="G12939" s="265"/>
    </row>
    <row r="12940" spans="1:7" s="226" customFormat="1">
      <c r="A12940" s="240"/>
      <c r="B12940" s="265"/>
      <c r="C12940" s="240"/>
      <c r="D12940" s="240"/>
      <c r="E12940" s="241"/>
      <c r="F12940" s="265"/>
      <c r="G12940" s="265"/>
    </row>
    <row r="12941" spans="1:7" s="226" customFormat="1">
      <c r="A12941" s="240"/>
      <c r="B12941" s="265"/>
      <c r="C12941" s="240"/>
      <c r="D12941" s="240"/>
      <c r="E12941" s="241"/>
      <c r="F12941" s="265"/>
      <c r="G12941" s="265"/>
    </row>
    <row r="12942" spans="1:7" s="226" customFormat="1">
      <c r="A12942" s="240"/>
      <c r="B12942" s="265"/>
      <c r="C12942" s="240"/>
      <c r="D12942" s="240"/>
      <c r="E12942" s="241"/>
      <c r="F12942" s="265"/>
      <c r="G12942" s="265"/>
    </row>
    <row r="12943" spans="1:7" s="226" customFormat="1">
      <c r="A12943" s="240"/>
      <c r="B12943" s="265"/>
      <c r="C12943" s="240"/>
      <c r="D12943" s="240"/>
      <c r="E12943" s="241"/>
      <c r="F12943" s="265"/>
      <c r="G12943" s="265"/>
    </row>
    <row r="12944" spans="1:7" s="226" customFormat="1">
      <c r="A12944" s="240"/>
      <c r="B12944" s="265"/>
      <c r="C12944" s="240"/>
      <c r="D12944" s="240"/>
      <c r="E12944" s="241"/>
      <c r="F12944" s="265"/>
      <c r="G12944" s="265"/>
    </row>
    <row r="12945" spans="1:7" s="226" customFormat="1">
      <c r="A12945" s="240"/>
      <c r="B12945" s="265"/>
      <c r="C12945" s="240"/>
      <c r="D12945" s="240"/>
      <c r="E12945" s="241"/>
      <c r="F12945" s="265"/>
      <c r="G12945" s="265"/>
    </row>
    <row r="12946" spans="1:7" s="226" customFormat="1">
      <c r="A12946" s="240"/>
      <c r="B12946" s="265"/>
      <c r="C12946" s="240"/>
      <c r="D12946" s="240"/>
      <c r="E12946" s="241"/>
      <c r="F12946" s="265"/>
      <c r="G12946" s="265"/>
    </row>
    <row r="12947" spans="1:7" s="226" customFormat="1">
      <c r="A12947" s="240"/>
      <c r="B12947" s="265"/>
      <c r="C12947" s="240"/>
      <c r="D12947" s="240"/>
      <c r="E12947" s="241"/>
      <c r="F12947" s="265"/>
      <c r="G12947" s="265"/>
    </row>
    <row r="12948" spans="1:7" s="226" customFormat="1">
      <c r="A12948" s="240"/>
      <c r="B12948" s="265"/>
      <c r="C12948" s="240"/>
      <c r="D12948" s="240"/>
      <c r="E12948" s="241"/>
      <c r="F12948" s="265"/>
      <c r="G12948" s="265"/>
    </row>
    <row r="12949" spans="1:7" s="226" customFormat="1">
      <c r="A12949" s="240"/>
      <c r="B12949" s="265"/>
      <c r="C12949" s="240"/>
      <c r="D12949" s="240"/>
      <c r="E12949" s="241"/>
      <c r="F12949" s="265"/>
      <c r="G12949" s="265"/>
    </row>
    <row r="12950" spans="1:7" s="226" customFormat="1">
      <c r="A12950" s="240"/>
      <c r="B12950" s="265"/>
      <c r="C12950" s="240"/>
      <c r="D12950" s="240"/>
      <c r="E12950" s="241"/>
      <c r="F12950" s="265"/>
      <c r="G12950" s="265"/>
    </row>
    <row r="12951" spans="1:7" s="226" customFormat="1">
      <c r="A12951" s="240"/>
      <c r="B12951" s="265"/>
      <c r="C12951" s="240"/>
      <c r="D12951" s="240"/>
      <c r="E12951" s="241"/>
      <c r="F12951" s="265"/>
      <c r="G12951" s="265"/>
    </row>
    <row r="12952" spans="1:7" s="226" customFormat="1">
      <c r="A12952" s="240"/>
      <c r="B12952" s="265"/>
      <c r="C12952" s="240"/>
      <c r="D12952" s="240"/>
      <c r="E12952" s="241"/>
      <c r="F12952" s="265"/>
      <c r="G12952" s="265"/>
    </row>
    <row r="12953" spans="1:7" s="226" customFormat="1">
      <c r="A12953" s="240"/>
      <c r="B12953" s="265"/>
      <c r="C12953" s="240"/>
      <c r="D12953" s="240"/>
      <c r="E12953" s="241"/>
      <c r="F12953" s="265"/>
      <c r="G12953" s="265"/>
    </row>
    <row r="12954" spans="1:7" s="226" customFormat="1">
      <c r="A12954" s="240"/>
      <c r="B12954" s="265"/>
      <c r="C12954" s="240"/>
      <c r="D12954" s="240"/>
      <c r="E12954" s="241"/>
      <c r="F12954" s="265"/>
      <c r="G12954" s="265"/>
    </row>
    <row r="12955" spans="1:7" s="226" customFormat="1">
      <c r="A12955" s="240"/>
      <c r="B12955" s="265"/>
      <c r="C12955" s="240"/>
      <c r="D12955" s="240"/>
      <c r="E12955" s="241"/>
      <c r="F12955" s="265"/>
      <c r="G12955" s="265"/>
    </row>
    <row r="12956" spans="1:7" s="226" customFormat="1">
      <c r="A12956" s="240"/>
      <c r="B12956" s="265"/>
      <c r="C12956" s="240"/>
      <c r="D12956" s="240"/>
      <c r="E12956" s="241"/>
      <c r="F12956" s="265"/>
      <c r="G12956" s="265"/>
    </row>
    <row r="12957" spans="1:7" s="226" customFormat="1">
      <c r="A12957" s="240"/>
      <c r="B12957" s="265"/>
      <c r="C12957" s="240"/>
      <c r="D12957" s="240"/>
      <c r="E12957" s="241"/>
      <c r="F12957" s="265"/>
      <c r="G12957" s="265"/>
    </row>
    <row r="12958" spans="1:7" s="226" customFormat="1">
      <c r="A12958" s="240"/>
      <c r="B12958" s="265"/>
      <c r="C12958" s="240"/>
      <c r="D12958" s="240"/>
      <c r="E12958" s="241"/>
      <c r="F12958" s="265"/>
      <c r="G12958" s="265"/>
    </row>
    <row r="12959" spans="1:7" s="226" customFormat="1">
      <c r="A12959" s="240"/>
      <c r="B12959" s="265"/>
      <c r="C12959" s="240"/>
      <c r="D12959" s="240"/>
      <c r="E12959" s="241"/>
      <c r="F12959" s="265"/>
      <c r="G12959" s="265"/>
    </row>
    <row r="12960" spans="1:7" s="226" customFormat="1">
      <c r="A12960" s="240"/>
      <c r="B12960" s="265"/>
      <c r="C12960" s="240"/>
      <c r="D12960" s="240"/>
      <c r="E12960" s="241"/>
      <c r="F12960" s="265"/>
      <c r="G12960" s="265"/>
    </row>
    <row r="12961" spans="1:7" s="226" customFormat="1">
      <c r="A12961" s="240"/>
      <c r="B12961" s="265"/>
      <c r="C12961" s="240"/>
      <c r="D12961" s="240"/>
      <c r="E12961" s="241"/>
      <c r="F12961" s="265"/>
      <c r="G12961" s="265"/>
    </row>
    <row r="12962" spans="1:7" s="226" customFormat="1">
      <c r="A12962" s="240"/>
      <c r="B12962" s="265"/>
      <c r="C12962" s="240"/>
      <c r="D12962" s="240"/>
      <c r="E12962" s="241"/>
      <c r="F12962" s="265"/>
      <c r="G12962" s="265"/>
    </row>
    <row r="12963" spans="1:7" s="226" customFormat="1">
      <c r="A12963" s="240"/>
      <c r="B12963" s="265"/>
      <c r="C12963" s="240"/>
      <c r="D12963" s="240"/>
      <c r="E12963" s="241"/>
      <c r="F12963" s="265"/>
      <c r="G12963" s="265"/>
    </row>
    <row r="12964" spans="1:7" s="226" customFormat="1">
      <c r="A12964" s="240"/>
      <c r="B12964" s="265"/>
      <c r="C12964" s="240"/>
      <c r="D12964" s="240"/>
      <c r="E12964" s="241"/>
      <c r="F12964" s="265"/>
      <c r="G12964" s="265"/>
    </row>
    <row r="12965" spans="1:7" s="226" customFormat="1">
      <c r="A12965" s="240"/>
      <c r="B12965" s="265"/>
      <c r="C12965" s="240"/>
      <c r="D12965" s="240"/>
      <c r="E12965" s="241"/>
      <c r="F12965" s="265"/>
      <c r="G12965" s="265"/>
    </row>
    <row r="12966" spans="1:7" s="226" customFormat="1">
      <c r="A12966" s="240"/>
      <c r="B12966" s="265"/>
      <c r="C12966" s="240"/>
      <c r="D12966" s="240"/>
      <c r="E12966" s="241"/>
      <c r="F12966" s="265"/>
      <c r="G12966" s="265"/>
    </row>
    <row r="12967" spans="1:7" s="226" customFormat="1">
      <c r="A12967" s="240"/>
      <c r="B12967" s="265"/>
      <c r="C12967" s="240"/>
      <c r="D12967" s="240"/>
      <c r="E12967" s="241"/>
      <c r="F12967" s="265"/>
      <c r="G12967" s="265"/>
    </row>
    <row r="12968" spans="1:7" s="226" customFormat="1">
      <c r="A12968" s="240"/>
      <c r="B12968" s="265"/>
      <c r="C12968" s="240"/>
      <c r="D12968" s="240"/>
      <c r="E12968" s="241"/>
      <c r="F12968" s="265"/>
      <c r="G12968" s="265"/>
    </row>
    <row r="12969" spans="1:7" s="226" customFormat="1">
      <c r="A12969" s="240"/>
      <c r="B12969" s="265"/>
      <c r="C12969" s="240"/>
      <c r="D12969" s="240"/>
      <c r="E12969" s="241"/>
      <c r="F12969" s="265"/>
      <c r="G12969" s="265"/>
    </row>
    <row r="12970" spans="1:7" s="226" customFormat="1">
      <c r="A12970" s="240"/>
      <c r="B12970" s="265"/>
      <c r="C12970" s="240"/>
      <c r="D12970" s="240"/>
      <c r="E12970" s="241"/>
      <c r="F12970" s="265"/>
      <c r="G12970" s="265"/>
    </row>
    <row r="12971" spans="1:7" s="226" customFormat="1">
      <c r="A12971" s="240"/>
      <c r="B12971" s="265"/>
      <c r="C12971" s="240"/>
      <c r="D12971" s="240"/>
      <c r="E12971" s="241"/>
      <c r="F12971" s="265"/>
      <c r="G12971" s="265"/>
    </row>
    <row r="12972" spans="1:7" s="226" customFormat="1">
      <c r="A12972" s="240"/>
      <c r="B12972" s="265"/>
      <c r="C12972" s="240"/>
      <c r="D12972" s="240"/>
      <c r="E12972" s="241"/>
      <c r="F12972" s="265"/>
      <c r="G12972" s="265"/>
    </row>
    <row r="12973" spans="1:7" s="226" customFormat="1">
      <c r="A12973" s="240"/>
      <c r="B12973" s="265"/>
      <c r="C12973" s="240"/>
      <c r="D12973" s="240"/>
      <c r="E12973" s="241"/>
      <c r="F12973" s="265"/>
      <c r="G12973" s="265"/>
    </row>
    <row r="12974" spans="1:7" s="226" customFormat="1">
      <c r="A12974" s="240"/>
      <c r="B12974" s="265"/>
      <c r="C12974" s="240"/>
      <c r="D12974" s="240"/>
      <c r="E12974" s="241"/>
      <c r="F12974" s="265"/>
      <c r="G12974" s="265"/>
    </row>
    <row r="12975" spans="1:7" s="226" customFormat="1">
      <c r="A12975" s="240"/>
      <c r="B12975" s="265"/>
      <c r="C12975" s="240"/>
      <c r="D12975" s="240"/>
      <c r="E12975" s="241"/>
      <c r="F12975" s="265"/>
      <c r="G12975" s="265"/>
    </row>
    <row r="12976" spans="1:7" s="226" customFormat="1">
      <c r="A12976" s="240"/>
      <c r="B12976" s="265"/>
      <c r="C12976" s="240"/>
      <c r="D12976" s="240"/>
      <c r="E12976" s="241"/>
      <c r="F12976" s="265"/>
      <c r="G12976" s="265"/>
    </row>
    <row r="12977" spans="1:7" s="226" customFormat="1">
      <c r="A12977" s="240"/>
      <c r="B12977" s="265"/>
      <c r="C12977" s="240"/>
      <c r="D12977" s="240"/>
      <c r="E12977" s="241"/>
      <c r="F12977" s="265"/>
      <c r="G12977" s="265"/>
    </row>
    <row r="12978" spans="1:7" s="226" customFormat="1">
      <c r="A12978" s="240"/>
      <c r="B12978" s="265"/>
      <c r="C12978" s="240"/>
      <c r="D12978" s="240"/>
      <c r="E12978" s="241"/>
      <c r="F12978" s="265"/>
      <c r="G12978" s="265"/>
    </row>
    <row r="12979" spans="1:7" s="226" customFormat="1">
      <c r="A12979" s="240"/>
      <c r="B12979" s="265"/>
      <c r="C12979" s="240"/>
      <c r="D12979" s="240"/>
      <c r="E12979" s="241"/>
      <c r="F12979" s="265"/>
      <c r="G12979" s="265"/>
    </row>
    <row r="12980" spans="1:7" s="226" customFormat="1">
      <c r="A12980" s="240"/>
      <c r="B12980" s="265"/>
      <c r="C12980" s="240"/>
      <c r="D12980" s="240"/>
      <c r="E12980" s="241"/>
      <c r="F12980" s="265"/>
      <c r="G12980" s="265"/>
    </row>
    <row r="12981" spans="1:7" s="226" customFormat="1">
      <c r="A12981" s="240"/>
      <c r="B12981" s="265"/>
      <c r="C12981" s="240"/>
      <c r="D12981" s="240"/>
      <c r="E12981" s="241"/>
      <c r="F12981" s="265"/>
      <c r="G12981" s="265"/>
    </row>
    <row r="12982" spans="1:7" s="226" customFormat="1">
      <c r="A12982" s="240"/>
      <c r="B12982" s="265"/>
      <c r="C12982" s="240"/>
      <c r="D12982" s="240"/>
      <c r="E12982" s="241"/>
      <c r="F12982" s="265"/>
      <c r="G12982" s="265"/>
    </row>
    <row r="12983" spans="1:7" s="226" customFormat="1">
      <c r="A12983" s="240"/>
      <c r="B12983" s="265"/>
      <c r="C12983" s="240"/>
      <c r="D12983" s="240"/>
      <c r="E12983" s="241"/>
      <c r="F12983" s="265"/>
      <c r="G12983" s="265"/>
    </row>
    <row r="12984" spans="1:7" s="226" customFormat="1">
      <c r="A12984" s="240"/>
      <c r="B12984" s="265"/>
      <c r="C12984" s="240"/>
      <c r="D12984" s="240"/>
      <c r="E12984" s="241"/>
      <c r="F12984" s="265"/>
      <c r="G12984" s="265"/>
    </row>
    <row r="12985" spans="1:7" s="226" customFormat="1">
      <c r="A12985" s="240"/>
      <c r="B12985" s="265"/>
      <c r="C12985" s="240"/>
      <c r="D12985" s="240"/>
      <c r="E12985" s="241"/>
      <c r="F12985" s="265"/>
      <c r="G12985" s="265"/>
    </row>
    <row r="12986" spans="1:7" s="226" customFormat="1">
      <c r="A12986" s="240"/>
      <c r="B12986" s="265"/>
      <c r="C12986" s="240"/>
      <c r="D12986" s="240"/>
      <c r="E12986" s="241"/>
      <c r="F12986" s="265"/>
      <c r="G12986" s="265"/>
    </row>
    <row r="12987" spans="1:7" s="226" customFormat="1">
      <c r="A12987" s="240"/>
      <c r="B12987" s="265"/>
      <c r="C12987" s="240"/>
      <c r="D12987" s="240"/>
      <c r="E12987" s="241"/>
      <c r="F12987" s="265"/>
      <c r="G12987" s="265"/>
    </row>
    <row r="12988" spans="1:7" s="226" customFormat="1">
      <c r="A12988" s="240"/>
      <c r="B12988" s="265"/>
      <c r="C12988" s="240"/>
      <c r="D12988" s="240"/>
      <c r="E12988" s="241"/>
      <c r="F12988" s="265"/>
      <c r="G12988" s="265"/>
    </row>
    <row r="12989" spans="1:7" s="226" customFormat="1">
      <c r="A12989" s="240"/>
      <c r="B12989" s="265"/>
      <c r="C12989" s="240"/>
      <c r="D12989" s="240"/>
      <c r="E12989" s="241"/>
      <c r="F12989" s="265"/>
      <c r="G12989" s="265"/>
    </row>
    <row r="12990" spans="1:7" s="226" customFormat="1">
      <c r="A12990" s="240"/>
      <c r="B12990" s="265"/>
      <c r="C12990" s="240"/>
      <c r="D12990" s="240"/>
      <c r="E12990" s="241"/>
      <c r="F12990" s="265"/>
      <c r="G12990" s="265"/>
    </row>
    <row r="12991" spans="1:7" s="226" customFormat="1">
      <c r="A12991" s="240"/>
      <c r="B12991" s="265"/>
      <c r="C12991" s="240"/>
      <c r="D12991" s="240"/>
      <c r="E12991" s="241"/>
      <c r="F12991" s="265"/>
      <c r="G12991" s="265"/>
    </row>
    <row r="12992" spans="1:7" s="226" customFormat="1">
      <c r="A12992" s="240"/>
      <c r="B12992" s="265"/>
      <c r="C12992" s="240"/>
      <c r="D12992" s="240"/>
      <c r="E12992" s="241"/>
      <c r="F12992" s="265"/>
      <c r="G12992" s="265"/>
    </row>
    <row r="12993" spans="1:7" s="226" customFormat="1">
      <c r="A12993" s="240"/>
      <c r="B12993" s="265"/>
      <c r="C12993" s="240"/>
      <c r="D12993" s="240"/>
      <c r="E12993" s="241"/>
      <c r="F12993" s="265"/>
      <c r="G12993" s="265"/>
    </row>
    <row r="12994" spans="1:7" s="226" customFormat="1">
      <c r="A12994" s="240"/>
      <c r="B12994" s="265"/>
      <c r="C12994" s="240"/>
      <c r="D12994" s="240"/>
      <c r="E12994" s="241"/>
      <c r="F12994" s="265"/>
      <c r="G12994" s="265"/>
    </row>
    <row r="12995" spans="1:7" s="226" customFormat="1">
      <c r="A12995" s="240"/>
      <c r="B12995" s="265"/>
      <c r="C12995" s="240"/>
      <c r="D12995" s="240"/>
      <c r="E12995" s="241"/>
      <c r="F12995" s="265"/>
      <c r="G12995" s="265"/>
    </row>
    <row r="12996" spans="1:7" s="226" customFormat="1">
      <c r="A12996" s="240"/>
      <c r="B12996" s="265"/>
      <c r="C12996" s="240"/>
      <c r="D12996" s="240"/>
      <c r="E12996" s="241"/>
      <c r="F12996" s="265"/>
      <c r="G12996" s="265"/>
    </row>
    <row r="12997" spans="1:7" s="226" customFormat="1">
      <c r="A12997" s="240"/>
      <c r="B12997" s="265"/>
      <c r="C12997" s="240"/>
      <c r="D12997" s="240"/>
      <c r="E12997" s="241"/>
      <c r="F12997" s="265"/>
      <c r="G12997" s="265"/>
    </row>
    <row r="12998" spans="1:7" s="226" customFormat="1">
      <c r="A12998" s="240"/>
      <c r="B12998" s="265"/>
      <c r="C12998" s="240"/>
      <c r="D12998" s="240"/>
      <c r="E12998" s="241"/>
      <c r="F12998" s="265"/>
      <c r="G12998" s="265"/>
    </row>
    <row r="12999" spans="1:7" s="226" customFormat="1">
      <c r="A12999" s="240"/>
      <c r="B12999" s="265"/>
      <c r="C12999" s="240"/>
      <c r="D12999" s="240"/>
      <c r="E12999" s="241"/>
      <c r="F12999" s="265"/>
      <c r="G12999" s="265"/>
    </row>
    <row r="13000" spans="1:7" s="226" customFormat="1">
      <c r="A13000" s="240"/>
      <c r="B13000" s="265"/>
      <c r="C13000" s="240"/>
      <c r="D13000" s="240"/>
      <c r="E13000" s="241"/>
      <c r="F13000" s="265"/>
      <c r="G13000" s="265"/>
    </row>
    <row r="13001" spans="1:7" s="226" customFormat="1">
      <c r="A13001" s="240"/>
      <c r="B13001" s="265"/>
      <c r="C13001" s="240"/>
      <c r="D13001" s="240"/>
      <c r="E13001" s="241"/>
      <c r="F13001" s="265"/>
      <c r="G13001" s="265"/>
    </row>
    <row r="13002" spans="1:7" s="226" customFormat="1">
      <c r="A13002" s="240"/>
      <c r="B13002" s="265"/>
      <c r="C13002" s="240"/>
      <c r="D13002" s="240"/>
      <c r="E13002" s="241"/>
      <c r="F13002" s="265"/>
      <c r="G13002" s="265"/>
    </row>
    <row r="13003" spans="1:7" s="226" customFormat="1">
      <c r="A13003" s="240"/>
      <c r="B13003" s="265"/>
      <c r="C13003" s="240"/>
      <c r="D13003" s="240"/>
      <c r="E13003" s="241"/>
      <c r="F13003" s="265"/>
      <c r="G13003" s="265"/>
    </row>
    <row r="13004" spans="1:7" s="226" customFormat="1">
      <c r="A13004" s="240"/>
      <c r="B13004" s="265"/>
      <c r="C13004" s="240"/>
      <c r="D13004" s="240"/>
      <c r="E13004" s="241"/>
      <c r="F13004" s="265"/>
      <c r="G13004" s="265"/>
    </row>
    <row r="13005" spans="1:7" s="226" customFormat="1">
      <c r="A13005" s="240"/>
      <c r="B13005" s="265"/>
      <c r="C13005" s="240"/>
      <c r="D13005" s="240"/>
      <c r="E13005" s="241"/>
      <c r="F13005" s="265"/>
      <c r="G13005" s="265"/>
    </row>
    <row r="13006" spans="1:7" s="226" customFormat="1">
      <c r="A13006" s="240"/>
      <c r="B13006" s="265"/>
      <c r="C13006" s="240"/>
      <c r="D13006" s="240"/>
      <c r="E13006" s="241"/>
      <c r="F13006" s="265"/>
      <c r="G13006" s="265"/>
    </row>
    <row r="13007" spans="1:7" s="226" customFormat="1">
      <c r="A13007" s="240"/>
      <c r="B13007" s="265"/>
      <c r="C13007" s="240"/>
      <c r="D13007" s="240"/>
      <c r="E13007" s="241"/>
      <c r="F13007" s="265"/>
      <c r="G13007" s="265"/>
    </row>
    <row r="13008" spans="1:7" s="226" customFormat="1">
      <c r="A13008" s="240"/>
      <c r="B13008" s="265"/>
      <c r="C13008" s="240"/>
      <c r="D13008" s="240"/>
      <c r="E13008" s="241"/>
      <c r="F13008" s="265"/>
      <c r="G13008" s="265"/>
    </row>
    <row r="13009" spans="1:7" s="226" customFormat="1">
      <c r="A13009" s="240"/>
      <c r="B13009" s="265"/>
      <c r="C13009" s="240"/>
      <c r="D13009" s="240"/>
      <c r="E13009" s="241"/>
      <c r="F13009" s="265"/>
      <c r="G13009" s="265"/>
    </row>
    <row r="13010" spans="1:7" s="226" customFormat="1">
      <c r="A13010" s="240"/>
      <c r="B13010" s="265"/>
      <c r="C13010" s="240"/>
      <c r="D13010" s="240"/>
      <c r="E13010" s="241"/>
      <c r="F13010" s="265"/>
      <c r="G13010" s="265"/>
    </row>
    <row r="13011" spans="1:7" s="226" customFormat="1">
      <c r="A13011" s="240"/>
      <c r="B13011" s="265"/>
      <c r="C13011" s="240"/>
      <c r="D13011" s="240"/>
      <c r="E13011" s="241"/>
      <c r="F13011" s="265"/>
      <c r="G13011" s="265"/>
    </row>
    <row r="13012" spans="1:7" s="226" customFormat="1">
      <c r="A13012" s="240"/>
      <c r="B13012" s="265"/>
      <c r="C13012" s="240"/>
      <c r="D13012" s="240"/>
      <c r="E13012" s="241"/>
      <c r="F13012" s="265"/>
      <c r="G13012" s="265"/>
    </row>
    <row r="13013" spans="1:7" s="226" customFormat="1">
      <c r="A13013" s="240"/>
      <c r="B13013" s="265"/>
      <c r="C13013" s="240"/>
      <c r="D13013" s="240"/>
      <c r="E13013" s="241"/>
      <c r="F13013" s="265"/>
      <c r="G13013" s="265"/>
    </row>
    <row r="13014" spans="1:7" s="226" customFormat="1">
      <c r="A13014" s="240"/>
      <c r="B13014" s="265"/>
      <c r="C13014" s="240"/>
      <c r="D13014" s="240"/>
      <c r="E13014" s="241"/>
      <c r="F13014" s="265"/>
      <c r="G13014" s="265"/>
    </row>
    <row r="13015" spans="1:7" s="226" customFormat="1">
      <c r="A13015" s="240"/>
      <c r="B13015" s="265"/>
      <c r="C13015" s="240"/>
      <c r="D13015" s="240"/>
      <c r="E13015" s="241"/>
      <c r="F13015" s="265"/>
      <c r="G13015" s="265"/>
    </row>
    <row r="13016" spans="1:7" s="226" customFormat="1">
      <c r="A13016" s="240"/>
      <c r="B13016" s="265"/>
      <c r="C13016" s="240"/>
      <c r="D13016" s="240"/>
      <c r="E13016" s="241"/>
      <c r="F13016" s="265"/>
      <c r="G13016" s="265"/>
    </row>
    <row r="13017" spans="1:7" s="226" customFormat="1">
      <c r="A13017" s="240"/>
      <c r="B13017" s="265"/>
      <c r="C13017" s="240"/>
      <c r="D13017" s="240"/>
      <c r="E13017" s="241"/>
      <c r="F13017" s="265"/>
      <c r="G13017" s="265"/>
    </row>
    <row r="13018" spans="1:7" s="226" customFormat="1">
      <c r="A13018" s="240"/>
      <c r="B13018" s="265"/>
      <c r="C13018" s="240"/>
      <c r="D13018" s="240"/>
      <c r="E13018" s="241"/>
      <c r="F13018" s="265"/>
      <c r="G13018" s="265"/>
    </row>
    <row r="13019" spans="1:7" s="226" customFormat="1">
      <c r="A13019" s="240"/>
      <c r="B13019" s="265"/>
      <c r="C13019" s="240"/>
      <c r="D13019" s="240"/>
      <c r="E13019" s="241"/>
      <c r="F13019" s="265"/>
      <c r="G13019" s="265"/>
    </row>
    <row r="13020" spans="1:7" s="226" customFormat="1">
      <c r="A13020" s="240"/>
      <c r="B13020" s="265"/>
      <c r="C13020" s="240"/>
      <c r="D13020" s="240"/>
      <c r="E13020" s="241"/>
      <c r="F13020" s="265"/>
      <c r="G13020" s="265"/>
    </row>
    <row r="13021" spans="1:7" s="226" customFormat="1">
      <c r="A13021" s="240"/>
      <c r="B13021" s="265"/>
      <c r="C13021" s="240"/>
      <c r="D13021" s="240"/>
      <c r="E13021" s="241"/>
      <c r="F13021" s="265"/>
      <c r="G13021" s="265"/>
    </row>
    <row r="13022" spans="1:7" s="226" customFormat="1">
      <c r="A13022" s="240"/>
      <c r="B13022" s="265"/>
      <c r="C13022" s="240"/>
      <c r="D13022" s="240"/>
      <c r="E13022" s="241"/>
      <c r="F13022" s="265"/>
      <c r="G13022" s="265"/>
    </row>
    <row r="13023" spans="1:7" s="226" customFormat="1">
      <c r="A13023" s="240"/>
      <c r="B13023" s="265"/>
      <c r="C13023" s="240"/>
      <c r="D13023" s="240"/>
      <c r="E13023" s="241"/>
      <c r="F13023" s="265"/>
      <c r="G13023" s="265"/>
    </row>
    <row r="13024" spans="1:7" s="226" customFormat="1">
      <c r="A13024" s="240"/>
      <c r="B13024" s="265"/>
      <c r="C13024" s="240"/>
      <c r="D13024" s="240"/>
      <c r="E13024" s="241"/>
      <c r="F13024" s="265"/>
      <c r="G13024" s="265"/>
    </row>
    <row r="13025" spans="1:7" s="226" customFormat="1">
      <c r="A13025" s="240"/>
      <c r="B13025" s="265"/>
      <c r="C13025" s="240"/>
      <c r="D13025" s="240"/>
      <c r="E13025" s="241"/>
      <c r="F13025" s="265"/>
      <c r="G13025" s="265"/>
    </row>
    <row r="13026" spans="1:7" s="226" customFormat="1">
      <c r="A13026" s="240"/>
      <c r="B13026" s="265"/>
      <c r="C13026" s="240"/>
      <c r="D13026" s="240"/>
      <c r="E13026" s="241"/>
      <c r="F13026" s="265"/>
      <c r="G13026" s="265"/>
    </row>
    <row r="13027" spans="1:7" s="226" customFormat="1">
      <c r="A13027" s="240"/>
      <c r="B13027" s="265"/>
      <c r="C13027" s="240"/>
      <c r="D13027" s="240"/>
      <c r="E13027" s="241"/>
      <c r="F13027" s="265"/>
      <c r="G13027" s="265"/>
    </row>
    <row r="13028" spans="1:7" s="226" customFormat="1">
      <c r="A13028" s="240"/>
      <c r="B13028" s="265"/>
      <c r="C13028" s="240"/>
      <c r="D13028" s="240"/>
      <c r="E13028" s="241"/>
      <c r="F13028" s="265"/>
      <c r="G13028" s="265"/>
    </row>
    <row r="13029" spans="1:7" s="226" customFormat="1">
      <c r="A13029" s="240"/>
      <c r="B13029" s="265"/>
      <c r="C13029" s="240"/>
      <c r="D13029" s="240"/>
      <c r="E13029" s="241"/>
      <c r="F13029" s="265"/>
      <c r="G13029" s="265"/>
    </row>
    <row r="13030" spans="1:7" s="226" customFormat="1">
      <c r="A13030" s="240"/>
      <c r="B13030" s="265"/>
      <c r="C13030" s="240"/>
      <c r="D13030" s="240"/>
      <c r="E13030" s="241"/>
      <c r="F13030" s="265"/>
      <c r="G13030" s="265"/>
    </row>
    <row r="13031" spans="1:7" s="226" customFormat="1">
      <c r="A13031" s="240"/>
      <c r="B13031" s="265"/>
      <c r="C13031" s="240"/>
      <c r="D13031" s="240"/>
      <c r="E13031" s="241"/>
      <c r="F13031" s="265"/>
      <c r="G13031" s="265"/>
    </row>
    <row r="13032" spans="1:7" s="226" customFormat="1">
      <c r="A13032" s="240"/>
      <c r="B13032" s="265"/>
      <c r="C13032" s="240"/>
      <c r="D13032" s="240"/>
      <c r="E13032" s="241"/>
      <c r="F13032" s="265"/>
      <c r="G13032" s="265"/>
    </row>
    <row r="13033" spans="1:7" s="226" customFormat="1">
      <c r="A13033" s="240"/>
      <c r="B13033" s="265"/>
      <c r="C13033" s="240"/>
      <c r="D13033" s="240"/>
      <c r="E13033" s="241"/>
      <c r="F13033" s="265"/>
      <c r="G13033" s="265"/>
    </row>
    <row r="13034" spans="1:7" s="226" customFormat="1">
      <c r="A13034" s="240"/>
      <c r="B13034" s="265"/>
      <c r="C13034" s="240"/>
      <c r="D13034" s="240"/>
      <c r="E13034" s="241"/>
      <c r="F13034" s="265"/>
      <c r="G13034" s="265"/>
    </row>
    <row r="13035" spans="1:7" s="226" customFormat="1">
      <c r="A13035" s="240"/>
      <c r="B13035" s="265"/>
      <c r="C13035" s="240"/>
      <c r="D13035" s="240"/>
      <c r="E13035" s="241"/>
      <c r="F13035" s="265"/>
      <c r="G13035" s="265"/>
    </row>
    <row r="13036" spans="1:7" s="226" customFormat="1">
      <c r="A13036" s="240"/>
      <c r="B13036" s="265"/>
      <c r="C13036" s="240"/>
      <c r="D13036" s="240"/>
      <c r="E13036" s="241"/>
      <c r="F13036" s="265"/>
      <c r="G13036" s="265"/>
    </row>
    <row r="13037" spans="1:7" s="226" customFormat="1">
      <c r="A13037" s="240"/>
      <c r="B13037" s="265"/>
      <c r="C13037" s="240"/>
      <c r="D13037" s="240"/>
      <c r="E13037" s="241"/>
      <c r="F13037" s="265"/>
      <c r="G13037" s="265"/>
    </row>
    <row r="13038" spans="1:7" s="226" customFormat="1">
      <c r="A13038" s="240"/>
      <c r="B13038" s="265"/>
      <c r="C13038" s="240"/>
      <c r="D13038" s="240"/>
      <c r="E13038" s="241"/>
      <c r="F13038" s="265"/>
      <c r="G13038" s="265"/>
    </row>
    <row r="13039" spans="1:7" s="226" customFormat="1">
      <c r="A13039" s="240"/>
      <c r="B13039" s="265"/>
      <c r="C13039" s="240"/>
      <c r="D13039" s="240"/>
      <c r="E13039" s="241"/>
      <c r="F13039" s="265"/>
      <c r="G13039" s="265"/>
    </row>
    <row r="13040" spans="1:7" s="226" customFormat="1">
      <c r="A13040" s="240"/>
      <c r="B13040" s="265"/>
      <c r="C13040" s="240"/>
      <c r="D13040" s="240"/>
      <c r="E13040" s="241"/>
      <c r="F13040" s="265"/>
      <c r="G13040" s="265"/>
    </row>
    <row r="13041" spans="1:7" s="226" customFormat="1">
      <c r="A13041" s="240"/>
      <c r="B13041" s="265"/>
      <c r="C13041" s="240"/>
      <c r="D13041" s="240"/>
      <c r="E13041" s="241"/>
      <c r="F13041" s="265"/>
      <c r="G13041" s="265"/>
    </row>
    <row r="13042" spans="1:7" s="226" customFormat="1">
      <c r="A13042" s="240"/>
      <c r="B13042" s="265"/>
      <c r="C13042" s="240"/>
      <c r="D13042" s="240"/>
      <c r="E13042" s="241"/>
      <c r="F13042" s="265"/>
      <c r="G13042" s="265"/>
    </row>
    <row r="13043" spans="1:7" s="226" customFormat="1">
      <c r="A13043" s="240"/>
      <c r="B13043" s="265"/>
      <c r="C13043" s="240"/>
      <c r="D13043" s="240"/>
      <c r="E13043" s="241"/>
      <c r="F13043" s="265"/>
      <c r="G13043" s="265"/>
    </row>
    <row r="13044" spans="1:7" s="226" customFormat="1">
      <c r="A13044" s="240"/>
      <c r="B13044" s="265"/>
      <c r="C13044" s="240"/>
      <c r="D13044" s="240"/>
      <c r="E13044" s="241"/>
      <c r="F13044" s="265"/>
      <c r="G13044" s="265"/>
    </row>
    <row r="13045" spans="1:7" s="226" customFormat="1">
      <c r="A13045" s="240"/>
      <c r="B13045" s="265"/>
      <c r="C13045" s="240"/>
      <c r="D13045" s="240"/>
      <c r="E13045" s="241"/>
      <c r="F13045" s="265"/>
      <c r="G13045" s="265"/>
    </row>
    <row r="13046" spans="1:7" s="226" customFormat="1">
      <c r="A13046" s="240"/>
      <c r="B13046" s="265"/>
      <c r="C13046" s="240"/>
      <c r="D13046" s="240"/>
      <c r="E13046" s="241"/>
      <c r="F13046" s="265"/>
      <c r="G13046" s="265"/>
    </row>
    <row r="13047" spans="1:7" s="226" customFormat="1">
      <c r="A13047" s="240"/>
      <c r="B13047" s="265"/>
      <c r="C13047" s="240"/>
      <c r="D13047" s="240"/>
      <c r="E13047" s="241"/>
      <c r="F13047" s="265"/>
      <c r="G13047" s="265"/>
    </row>
    <row r="13048" spans="1:7" s="226" customFormat="1">
      <c r="A13048" s="240"/>
      <c r="B13048" s="265"/>
      <c r="C13048" s="240"/>
      <c r="D13048" s="240"/>
      <c r="E13048" s="241"/>
      <c r="F13048" s="265"/>
      <c r="G13048" s="265"/>
    </row>
    <row r="13049" spans="1:7" s="226" customFormat="1">
      <c r="A13049" s="240"/>
      <c r="B13049" s="265"/>
      <c r="C13049" s="240"/>
      <c r="D13049" s="240"/>
      <c r="E13049" s="241"/>
      <c r="F13049" s="265"/>
      <c r="G13049" s="265"/>
    </row>
    <row r="13050" spans="1:7" s="226" customFormat="1">
      <c r="A13050" s="240"/>
      <c r="B13050" s="265"/>
      <c r="C13050" s="240"/>
      <c r="D13050" s="240"/>
      <c r="E13050" s="241"/>
      <c r="F13050" s="265"/>
      <c r="G13050" s="265"/>
    </row>
    <row r="13051" spans="1:7" s="226" customFormat="1">
      <c r="A13051" s="240"/>
      <c r="B13051" s="265"/>
      <c r="C13051" s="240"/>
      <c r="D13051" s="240"/>
      <c r="E13051" s="241"/>
      <c r="F13051" s="265"/>
      <c r="G13051" s="265"/>
    </row>
    <row r="13052" spans="1:7" s="226" customFormat="1">
      <c r="A13052" s="240"/>
      <c r="B13052" s="265"/>
      <c r="C13052" s="240"/>
      <c r="D13052" s="240"/>
      <c r="E13052" s="241"/>
      <c r="F13052" s="265"/>
      <c r="G13052" s="265"/>
    </row>
    <row r="13053" spans="1:7" s="226" customFormat="1">
      <c r="A13053" s="240"/>
      <c r="B13053" s="265"/>
      <c r="C13053" s="240"/>
      <c r="D13053" s="240"/>
      <c r="E13053" s="241"/>
      <c r="F13053" s="265"/>
      <c r="G13053" s="265"/>
    </row>
    <row r="13054" spans="1:7" s="226" customFormat="1">
      <c r="A13054" s="240"/>
      <c r="B13054" s="265"/>
      <c r="C13054" s="240"/>
      <c r="D13054" s="240"/>
      <c r="E13054" s="241"/>
      <c r="F13054" s="265"/>
      <c r="G13054" s="265"/>
    </row>
    <row r="13055" spans="1:7" s="226" customFormat="1">
      <c r="A13055" s="240"/>
      <c r="B13055" s="265"/>
      <c r="C13055" s="240"/>
      <c r="D13055" s="240"/>
      <c r="E13055" s="241"/>
      <c r="F13055" s="265"/>
      <c r="G13055" s="265"/>
    </row>
    <row r="13056" spans="1:7" s="226" customFormat="1">
      <c r="A13056" s="240"/>
      <c r="B13056" s="265"/>
      <c r="C13056" s="240"/>
      <c r="D13056" s="240"/>
      <c r="E13056" s="241"/>
      <c r="F13056" s="265"/>
      <c r="G13056" s="265"/>
    </row>
    <row r="13057" spans="1:7" s="226" customFormat="1">
      <c r="A13057" s="240"/>
      <c r="B13057" s="265"/>
      <c r="C13057" s="240"/>
      <c r="D13057" s="240"/>
      <c r="E13057" s="241"/>
      <c r="F13057" s="265"/>
      <c r="G13057" s="265"/>
    </row>
    <row r="13058" spans="1:7" s="226" customFormat="1">
      <c r="A13058" s="240"/>
      <c r="B13058" s="265"/>
      <c r="C13058" s="240"/>
      <c r="D13058" s="240"/>
      <c r="E13058" s="241"/>
      <c r="F13058" s="265"/>
      <c r="G13058" s="265"/>
    </row>
    <row r="13059" spans="1:7" s="226" customFormat="1">
      <c r="A13059" s="240"/>
      <c r="B13059" s="265"/>
      <c r="C13059" s="240"/>
      <c r="D13059" s="240"/>
      <c r="E13059" s="241"/>
      <c r="F13059" s="265"/>
      <c r="G13059" s="265"/>
    </row>
    <row r="13060" spans="1:7" s="226" customFormat="1">
      <c r="A13060" s="240"/>
      <c r="B13060" s="265"/>
      <c r="C13060" s="240"/>
      <c r="D13060" s="240"/>
      <c r="E13060" s="241"/>
      <c r="F13060" s="265"/>
      <c r="G13060" s="265"/>
    </row>
    <row r="13061" spans="1:7" s="226" customFormat="1">
      <c r="A13061" s="240"/>
      <c r="B13061" s="265"/>
      <c r="C13061" s="240"/>
      <c r="D13061" s="240"/>
      <c r="E13061" s="241"/>
      <c r="F13061" s="265"/>
      <c r="G13061" s="265"/>
    </row>
    <row r="13062" spans="1:7" s="226" customFormat="1">
      <c r="A13062" s="240"/>
      <c r="B13062" s="265"/>
      <c r="C13062" s="240"/>
      <c r="D13062" s="240"/>
      <c r="E13062" s="241"/>
      <c r="F13062" s="265"/>
      <c r="G13062" s="265"/>
    </row>
    <row r="13063" spans="1:7" s="226" customFormat="1">
      <c r="A13063" s="240"/>
      <c r="B13063" s="265"/>
      <c r="C13063" s="240"/>
      <c r="D13063" s="240"/>
      <c r="E13063" s="241"/>
      <c r="F13063" s="265"/>
      <c r="G13063" s="265"/>
    </row>
    <row r="13064" spans="1:7" s="226" customFormat="1">
      <c r="A13064" s="240"/>
      <c r="B13064" s="265"/>
      <c r="C13064" s="240"/>
      <c r="D13064" s="240"/>
      <c r="E13064" s="241"/>
      <c r="F13064" s="265"/>
      <c r="G13064" s="265"/>
    </row>
    <row r="13065" spans="1:7" s="226" customFormat="1">
      <c r="A13065" s="240"/>
      <c r="B13065" s="265"/>
      <c r="C13065" s="240"/>
      <c r="D13065" s="240"/>
      <c r="E13065" s="241"/>
      <c r="F13065" s="265"/>
      <c r="G13065" s="265"/>
    </row>
    <row r="13066" spans="1:7" s="226" customFormat="1">
      <c r="A13066" s="240"/>
      <c r="B13066" s="265"/>
      <c r="C13066" s="240"/>
      <c r="D13066" s="240"/>
      <c r="E13066" s="241"/>
      <c r="F13066" s="265"/>
      <c r="G13066" s="265"/>
    </row>
    <row r="13067" spans="1:7" s="226" customFormat="1">
      <c r="A13067" s="240"/>
      <c r="B13067" s="265"/>
      <c r="C13067" s="240"/>
      <c r="D13067" s="240"/>
      <c r="E13067" s="241"/>
      <c r="F13067" s="265"/>
      <c r="G13067" s="265"/>
    </row>
    <row r="13068" spans="1:7" s="226" customFormat="1">
      <c r="A13068" s="240"/>
      <c r="B13068" s="265"/>
      <c r="C13068" s="240"/>
      <c r="D13068" s="240"/>
      <c r="E13068" s="241"/>
      <c r="F13068" s="265"/>
      <c r="G13068" s="265"/>
    </row>
    <row r="13069" spans="1:7" s="226" customFormat="1">
      <c r="A13069" s="240"/>
      <c r="B13069" s="265"/>
      <c r="C13069" s="240"/>
      <c r="D13069" s="240"/>
      <c r="E13069" s="241"/>
      <c r="F13069" s="265"/>
      <c r="G13069" s="265"/>
    </row>
    <row r="13070" spans="1:7" s="226" customFormat="1">
      <c r="A13070" s="240"/>
      <c r="B13070" s="265"/>
      <c r="C13070" s="240"/>
      <c r="D13070" s="240"/>
      <c r="E13070" s="241"/>
      <c r="F13070" s="265"/>
      <c r="G13070" s="265"/>
    </row>
    <row r="13071" spans="1:7" s="226" customFormat="1">
      <c r="A13071" s="240"/>
      <c r="B13071" s="265"/>
      <c r="C13071" s="240"/>
      <c r="D13071" s="240"/>
      <c r="E13071" s="241"/>
      <c r="F13071" s="265"/>
      <c r="G13071" s="265"/>
    </row>
    <row r="13072" spans="1:7" s="226" customFormat="1">
      <c r="A13072" s="240"/>
      <c r="B13072" s="265"/>
      <c r="C13072" s="240"/>
      <c r="D13072" s="240"/>
      <c r="E13072" s="241"/>
      <c r="F13072" s="265"/>
      <c r="G13072" s="265"/>
    </row>
    <row r="13073" spans="1:7" s="226" customFormat="1">
      <c r="A13073" s="240"/>
      <c r="B13073" s="265"/>
      <c r="C13073" s="240"/>
      <c r="D13073" s="240"/>
      <c r="E13073" s="241"/>
      <c r="F13073" s="265"/>
      <c r="G13073" s="265"/>
    </row>
    <row r="13074" spans="1:7" s="226" customFormat="1">
      <c r="A13074" s="240"/>
      <c r="B13074" s="265"/>
      <c r="C13074" s="240"/>
      <c r="D13074" s="240"/>
      <c r="E13074" s="241"/>
      <c r="F13074" s="265"/>
      <c r="G13074" s="265"/>
    </row>
    <row r="13075" spans="1:7" s="226" customFormat="1">
      <c r="A13075" s="240"/>
      <c r="B13075" s="265"/>
      <c r="C13075" s="240"/>
      <c r="D13075" s="240"/>
      <c r="E13075" s="241"/>
      <c r="F13075" s="265"/>
      <c r="G13075" s="265"/>
    </row>
    <row r="13076" spans="1:7" s="226" customFormat="1">
      <c r="A13076" s="240"/>
      <c r="B13076" s="265"/>
      <c r="C13076" s="240"/>
      <c r="D13076" s="240"/>
      <c r="E13076" s="241"/>
      <c r="F13076" s="265"/>
      <c r="G13076" s="265"/>
    </row>
    <row r="13077" spans="1:7" s="226" customFormat="1">
      <c r="A13077" s="240"/>
      <c r="B13077" s="265"/>
      <c r="C13077" s="240"/>
      <c r="D13077" s="240"/>
      <c r="E13077" s="241"/>
      <c r="F13077" s="265"/>
      <c r="G13077" s="265"/>
    </row>
    <row r="13078" spans="1:7" s="226" customFormat="1">
      <c r="A13078" s="240"/>
      <c r="B13078" s="265"/>
      <c r="C13078" s="240"/>
      <c r="D13078" s="240"/>
      <c r="E13078" s="241"/>
      <c r="F13078" s="265"/>
      <c r="G13078" s="265"/>
    </row>
    <row r="13079" spans="1:7" s="226" customFormat="1">
      <c r="A13079" s="240"/>
      <c r="B13079" s="265"/>
      <c r="C13079" s="240"/>
      <c r="D13079" s="240"/>
      <c r="E13079" s="241"/>
      <c r="F13079" s="265"/>
      <c r="G13079" s="265"/>
    </row>
    <row r="13080" spans="1:7" s="226" customFormat="1">
      <c r="A13080" s="240"/>
      <c r="B13080" s="265"/>
      <c r="C13080" s="240"/>
      <c r="D13080" s="240"/>
      <c r="E13080" s="241"/>
      <c r="F13080" s="265"/>
      <c r="G13080" s="265"/>
    </row>
    <row r="13081" spans="1:7" s="226" customFormat="1">
      <c r="A13081" s="240"/>
      <c r="B13081" s="265"/>
      <c r="C13081" s="240"/>
      <c r="D13081" s="240"/>
      <c r="E13081" s="241"/>
      <c r="F13081" s="265"/>
      <c r="G13081" s="265"/>
    </row>
    <row r="13082" spans="1:7" s="226" customFormat="1">
      <c r="A13082" s="240"/>
      <c r="B13082" s="265"/>
      <c r="C13082" s="240"/>
      <c r="D13082" s="240"/>
      <c r="E13082" s="241"/>
      <c r="F13082" s="265"/>
      <c r="G13082" s="265"/>
    </row>
    <row r="13083" spans="1:7" s="226" customFormat="1">
      <c r="A13083" s="240"/>
      <c r="B13083" s="265"/>
      <c r="C13083" s="240"/>
      <c r="D13083" s="240"/>
      <c r="E13083" s="241"/>
      <c r="F13083" s="265"/>
      <c r="G13083" s="265"/>
    </row>
    <row r="13084" spans="1:7" s="226" customFormat="1">
      <c r="A13084" s="240"/>
      <c r="B13084" s="265"/>
      <c r="C13084" s="240"/>
      <c r="D13084" s="240"/>
      <c r="E13084" s="241"/>
      <c r="F13084" s="265"/>
      <c r="G13084" s="265"/>
    </row>
    <row r="13085" spans="1:7" s="226" customFormat="1">
      <c r="A13085" s="240"/>
      <c r="B13085" s="265"/>
      <c r="C13085" s="240"/>
      <c r="D13085" s="240"/>
      <c r="E13085" s="241"/>
      <c r="F13085" s="265"/>
      <c r="G13085" s="265"/>
    </row>
    <row r="13086" spans="1:7" s="226" customFormat="1">
      <c r="A13086" s="240"/>
      <c r="B13086" s="265"/>
      <c r="C13086" s="240"/>
      <c r="D13086" s="240"/>
      <c r="E13086" s="241"/>
      <c r="F13086" s="265"/>
      <c r="G13086" s="265"/>
    </row>
    <row r="13087" spans="1:7" s="226" customFormat="1">
      <c r="A13087" s="240"/>
      <c r="B13087" s="265"/>
      <c r="C13087" s="240"/>
      <c r="D13087" s="240"/>
      <c r="E13087" s="241"/>
      <c r="F13087" s="265"/>
      <c r="G13087" s="265"/>
    </row>
    <row r="13088" spans="1:7" s="226" customFormat="1">
      <c r="A13088" s="240"/>
      <c r="B13088" s="265"/>
      <c r="C13088" s="240"/>
      <c r="D13088" s="240"/>
      <c r="E13088" s="241"/>
      <c r="F13088" s="265"/>
      <c r="G13088" s="265"/>
    </row>
    <row r="13089" spans="1:7" s="226" customFormat="1">
      <c r="A13089" s="240"/>
      <c r="B13089" s="265"/>
      <c r="C13089" s="240"/>
      <c r="D13089" s="240"/>
      <c r="E13089" s="241"/>
      <c r="F13089" s="265"/>
      <c r="G13089" s="265"/>
    </row>
    <row r="13090" spans="1:7" s="226" customFormat="1">
      <c r="A13090" s="240"/>
      <c r="B13090" s="265"/>
      <c r="C13090" s="240"/>
      <c r="D13090" s="240"/>
      <c r="E13090" s="241"/>
      <c r="F13090" s="265"/>
      <c r="G13090" s="265"/>
    </row>
    <row r="13091" spans="1:7" s="226" customFormat="1">
      <c r="A13091" s="240"/>
      <c r="B13091" s="265"/>
      <c r="C13091" s="240"/>
      <c r="D13091" s="240"/>
      <c r="E13091" s="241"/>
      <c r="F13091" s="265"/>
      <c r="G13091" s="265"/>
    </row>
    <row r="13092" spans="1:7" s="226" customFormat="1">
      <c r="A13092" s="240"/>
      <c r="B13092" s="265"/>
      <c r="C13092" s="240"/>
      <c r="D13092" s="240"/>
      <c r="E13092" s="241"/>
      <c r="F13092" s="265"/>
      <c r="G13092" s="265"/>
    </row>
    <row r="13093" spans="1:7" s="226" customFormat="1">
      <c r="A13093" s="240"/>
      <c r="B13093" s="265"/>
      <c r="C13093" s="240"/>
      <c r="D13093" s="240"/>
      <c r="E13093" s="241"/>
      <c r="F13093" s="265"/>
      <c r="G13093" s="265"/>
    </row>
    <row r="13094" spans="1:7" s="226" customFormat="1">
      <c r="A13094" s="240"/>
      <c r="B13094" s="265"/>
      <c r="C13094" s="240"/>
      <c r="D13094" s="240"/>
      <c r="E13094" s="241"/>
      <c r="F13094" s="265"/>
      <c r="G13094" s="265"/>
    </row>
    <row r="13095" spans="1:7" s="226" customFormat="1">
      <c r="A13095" s="240"/>
      <c r="B13095" s="265"/>
      <c r="C13095" s="240"/>
      <c r="D13095" s="240"/>
      <c r="E13095" s="241"/>
      <c r="F13095" s="265"/>
      <c r="G13095" s="265"/>
    </row>
    <row r="13096" spans="1:7" s="226" customFormat="1">
      <c r="A13096" s="240"/>
      <c r="B13096" s="265"/>
      <c r="C13096" s="240"/>
      <c r="D13096" s="240"/>
      <c r="E13096" s="241"/>
      <c r="F13096" s="265"/>
      <c r="G13096" s="265"/>
    </row>
    <row r="13097" spans="1:7" s="226" customFormat="1">
      <c r="A13097" s="240"/>
      <c r="B13097" s="265"/>
      <c r="C13097" s="240"/>
      <c r="D13097" s="240"/>
      <c r="E13097" s="241"/>
      <c r="F13097" s="265"/>
      <c r="G13097" s="265"/>
    </row>
    <row r="13098" spans="1:7" s="226" customFormat="1">
      <c r="A13098" s="240"/>
      <c r="B13098" s="265"/>
      <c r="C13098" s="240"/>
      <c r="D13098" s="240"/>
      <c r="E13098" s="241"/>
      <c r="F13098" s="265"/>
      <c r="G13098" s="265"/>
    </row>
    <row r="13099" spans="1:7" s="226" customFormat="1">
      <c r="A13099" s="240"/>
      <c r="B13099" s="265"/>
      <c r="C13099" s="240"/>
      <c r="D13099" s="240"/>
      <c r="E13099" s="241"/>
      <c r="F13099" s="265"/>
      <c r="G13099" s="265"/>
    </row>
    <row r="13100" spans="1:7" s="226" customFormat="1">
      <c r="A13100" s="240"/>
      <c r="B13100" s="265"/>
      <c r="C13100" s="240"/>
      <c r="D13100" s="240"/>
      <c r="E13100" s="241"/>
      <c r="F13100" s="265"/>
      <c r="G13100" s="265"/>
    </row>
    <row r="13101" spans="1:7" s="226" customFormat="1">
      <c r="A13101" s="240"/>
      <c r="B13101" s="265"/>
      <c r="C13101" s="240"/>
      <c r="D13101" s="240"/>
      <c r="E13101" s="241"/>
      <c r="F13101" s="265"/>
      <c r="G13101" s="265"/>
    </row>
    <row r="13102" spans="1:7" s="226" customFormat="1">
      <c r="A13102" s="240"/>
      <c r="B13102" s="265"/>
      <c r="C13102" s="240"/>
      <c r="D13102" s="240"/>
      <c r="E13102" s="241"/>
      <c r="F13102" s="265"/>
      <c r="G13102" s="265"/>
    </row>
    <row r="13103" spans="1:7" s="226" customFormat="1">
      <c r="A13103" s="240"/>
      <c r="B13103" s="265"/>
      <c r="C13103" s="240"/>
      <c r="D13103" s="240"/>
      <c r="E13103" s="241"/>
      <c r="F13103" s="265"/>
      <c r="G13103" s="265"/>
    </row>
    <row r="13104" spans="1:7" s="226" customFormat="1">
      <c r="A13104" s="240"/>
      <c r="B13104" s="265"/>
      <c r="C13104" s="240"/>
      <c r="D13104" s="240"/>
      <c r="E13104" s="241"/>
      <c r="F13104" s="265"/>
      <c r="G13104" s="265"/>
    </row>
    <row r="13105" spans="1:7" s="226" customFormat="1">
      <c r="A13105" s="240"/>
      <c r="B13105" s="265"/>
      <c r="C13105" s="240"/>
      <c r="D13105" s="240"/>
      <c r="E13105" s="241"/>
      <c r="F13105" s="265"/>
      <c r="G13105" s="265"/>
    </row>
    <row r="13106" spans="1:7" s="226" customFormat="1">
      <c r="A13106" s="240"/>
      <c r="B13106" s="265"/>
      <c r="C13106" s="240"/>
      <c r="D13106" s="240"/>
      <c r="E13106" s="241"/>
      <c r="F13106" s="265"/>
      <c r="G13106" s="265"/>
    </row>
    <row r="13107" spans="1:7" s="226" customFormat="1">
      <c r="A13107" s="240"/>
      <c r="B13107" s="265"/>
      <c r="C13107" s="240"/>
      <c r="D13107" s="240"/>
      <c r="E13107" s="241"/>
      <c r="F13107" s="265"/>
      <c r="G13107" s="265"/>
    </row>
    <row r="13108" spans="1:7" s="226" customFormat="1">
      <c r="A13108" s="240"/>
      <c r="B13108" s="265"/>
      <c r="C13108" s="240"/>
      <c r="D13108" s="240"/>
      <c r="E13108" s="241"/>
      <c r="F13108" s="265"/>
      <c r="G13108" s="265"/>
    </row>
    <row r="13109" spans="1:7" s="226" customFormat="1">
      <c r="A13109" s="240"/>
      <c r="B13109" s="265"/>
      <c r="C13109" s="240"/>
      <c r="D13109" s="240"/>
      <c r="E13109" s="241"/>
      <c r="F13109" s="265"/>
      <c r="G13109" s="265"/>
    </row>
    <row r="13110" spans="1:7" s="226" customFormat="1">
      <c r="A13110" s="240"/>
      <c r="B13110" s="265"/>
      <c r="C13110" s="240"/>
      <c r="D13110" s="240"/>
      <c r="E13110" s="241"/>
      <c r="F13110" s="265"/>
      <c r="G13110" s="265"/>
    </row>
    <row r="13111" spans="1:7" s="226" customFormat="1">
      <c r="A13111" s="240"/>
      <c r="B13111" s="265"/>
      <c r="C13111" s="240"/>
      <c r="D13111" s="240"/>
      <c r="E13111" s="241"/>
      <c r="F13111" s="265"/>
      <c r="G13111" s="265"/>
    </row>
    <row r="13112" spans="1:7" s="226" customFormat="1">
      <c r="A13112" s="240"/>
      <c r="B13112" s="265"/>
      <c r="C13112" s="240"/>
      <c r="D13112" s="240"/>
      <c r="E13112" s="241"/>
      <c r="F13112" s="265"/>
      <c r="G13112" s="265"/>
    </row>
    <row r="13113" spans="1:7" s="226" customFormat="1">
      <c r="A13113" s="240"/>
      <c r="B13113" s="265"/>
      <c r="C13113" s="240"/>
      <c r="D13113" s="240"/>
      <c r="E13113" s="241"/>
      <c r="F13113" s="265"/>
      <c r="G13113" s="265"/>
    </row>
    <row r="13114" spans="1:7" s="226" customFormat="1">
      <c r="A13114" s="240"/>
      <c r="B13114" s="265"/>
      <c r="C13114" s="240"/>
      <c r="D13114" s="240"/>
      <c r="E13114" s="241"/>
      <c r="F13114" s="265"/>
      <c r="G13114" s="265"/>
    </row>
    <row r="13115" spans="1:7" s="226" customFormat="1">
      <c r="A13115" s="240"/>
      <c r="B13115" s="265"/>
      <c r="C13115" s="240"/>
      <c r="D13115" s="240"/>
      <c r="E13115" s="241"/>
      <c r="F13115" s="265"/>
      <c r="G13115" s="265"/>
    </row>
    <row r="13116" spans="1:7" s="226" customFormat="1">
      <c r="A13116" s="240"/>
      <c r="B13116" s="265"/>
      <c r="C13116" s="240"/>
      <c r="D13116" s="240"/>
      <c r="E13116" s="241"/>
      <c r="F13116" s="265"/>
      <c r="G13116" s="265"/>
    </row>
    <row r="13117" spans="1:7" s="226" customFormat="1">
      <c r="A13117" s="240"/>
      <c r="B13117" s="265"/>
      <c r="C13117" s="240"/>
      <c r="D13117" s="240"/>
      <c r="E13117" s="241"/>
      <c r="F13117" s="265"/>
      <c r="G13117" s="265"/>
    </row>
    <row r="13118" spans="1:7" s="226" customFormat="1">
      <c r="A13118" s="240"/>
      <c r="B13118" s="265"/>
      <c r="C13118" s="240"/>
      <c r="D13118" s="240"/>
      <c r="E13118" s="241"/>
      <c r="F13118" s="265"/>
      <c r="G13118" s="265"/>
    </row>
    <row r="13119" spans="1:7" s="226" customFormat="1">
      <c r="A13119" s="240"/>
      <c r="B13119" s="265"/>
      <c r="C13119" s="240"/>
      <c r="D13119" s="240"/>
      <c r="E13119" s="241"/>
      <c r="F13119" s="265"/>
      <c r="G13119" s="265"/>
    </row>
    <row r="13120" spans="1:7" s="226" customFormat="1">
      <c r="A13120" s="240"/>
      <c r="B13120" s="265"/>
      <c r="C13120" s="240"/>
      <c r="D13120" s="240"/>
      <c r="E13120" s="241"/>
      <c r="F13120" s="265"/>
      <c r="G13120" s="265"/>
    </row>
    <row r="13121" spans="1:7" s="226" customFormat="1">
      <c r="A13121" s="240"/>
      <c r="B13121" s="265"/>
      <c r="C13121" s="240"/>
      <c r="D13121" s="240"/>
      <c r="E13121" s="241"/>
      <c r="F13121" s="265"/>
      <c r="G13121" s="265"/>
    </row>
    <row r="13122" spans="1:7" s="226" customFormat="1">
      <c r="A13122" s="240"/>
      <c r="B13122" s="265"/>
      <c r="C13122" s="240"/>
      <c r="D13122" s="240"/>
      <c r="E13122" s="241"/>
      <c r="F13122" s="265"/>
      <c r="G13122" s="265"/>
    </row>
    <row r="13123" spans="1:7" s="226" customFormat="1">
      <c r="A13123" s="240"/>
      <c r="B13123" s="265"/>
      <c r="C13123" s="240"/>
      <c r="D13123" s="240"/>
      <c r="E13123" s="241"/>
      <c r="F13123" s="265"/>
      <c r="G13123" s="265"/>
    </row>
    <row r="13124" spans="1:7" s="226" customFormat="1">
      <c r="A13124" s="240"/>
      <c r="B13124" s="265"/>
      <c r="C13124" s="240"/>
      <c r="D13124" s="240"/>
      <c r="E13124" s="241"/>
      <c r="F13124" s="265"/>
      <c r="G13124" s="265"/>
    </row>
    <row r="13125" spans="1:7" s="226" customFormat="1">
      <c r="A13125" s="240"/>
      <c r="B13125" s="265"/>
      <c r="C13125" s="240"/>
      <c r="D13125" s="240"/>
      <c r="E13125" s="241"/>
      <c r="F13125" s="265"/>
      <c r="G13125" s="265"/>
    </row>
    <row r="13126" spans="1:7" s="226" customFormat="1">
      <c r="A13126" s="240"/>
      <c r="B13126" s="265"/>
      <c r="C13126" s="240"/>
      <c r="D13126" s="240"/>
      <c r="E13126" s="241"/>
      <c r="F13126" s="265"/>
      <c r="G13126" s="265"/>
    </row>
    <row r="13127" spans="1:7" s="226" customFormat="1">
      <c r="A13127" s="240"/>
      <c r="B13127" s="265"/>
      <c r="C13127" s="240"/>
      <c r="D13127" s="240"/>
      <c r="E13127" s="241"/>
      <c r="F13127" s="265"/>
      <c r="G13127" s="265"/>
    </row>
    <row r="13128" spans="1:7" s="226" customFormat="1">
      <c r="A13128" s="240"/>
      <c r="B13128" s="265"/>
      <c r="C13128" s="240"/>
      <c r="D13128" s="240"/>
      <c r="E13128" s="241"/>
      <c r="F13128" s="265"/>
      <c r="G13128" s="265"/>
    </row>
    <row r="13129" spans="1:7" s="226" customFormat="1">
      <c r="A13129" s="240"/>
      <c r="B13129" s="265"/>
      <c r="C13129" s="240"/>
      <c r="D13129" s="240"/>
      <c r="E13129" s="241"/>
      <c r="F13129" s="265"/>
      <c r="G13129" s="265"/>
    </row>
    <row r="13130" spans="1:7" s="226" customFormat="1">
      <c r="A13130" s="240"/>
      <c r="B13130" s="265"/>
      <c r="C13130" s="240"/>
      <c r="D13130" s="240"/>
      <c r="E13130" s="241"/>
      <c r="F13130" s="265"/>
      <c r="G13130" s="265"/>
    </row>
    <row r="13131" spans="1:7" s="226" customFormat="1">
      <c r="A13131" s="240"/>
      <c r="B13131" s="265"/>
      <c r="C13131" s="240"/>
      <c r="D13131" s="240"/>
      <c r="E13131" s="241"/>
      <c r="F13131" s="265"/>
      <c r="G13131" s="265"/>
    </row>
    <row r="13132" spans="1:7" s="226" customFormat="1">
      <c r="A13132" s="240"/>
      <c r="B13132" s="265"/>
      <c r="C13132" s="240"/>
      <c r="D13132" s="240"/>
      <c r="E13132" s="241"/>
      <c r="F13132" s="265"/>
      <c r="G13132" s="265"/>
    </row>
    <row r="13133" spans="1:7" s="226" customFormat="1">
      <c r="A13133" s="240"/>
      <c r="B13133" s="265"/>
      <c r="C13133" s="240"/>
      <c r="D13133" s="240"/>
      <c r="E13133" s="241"/>
      <c r="F13133" s="265"/>
      <c r="G13133" s="265"/>
    </row>
    <row r="13134" spans="1:7" s="226" customFormat="1">
      <c r="A13134" s="240"/>
      <c r="B13134" s="265"/>
      <c r="C13134" s="240"/>
      <c r="D13134" s="240"/>
      <c r="E13134" s="241"/>
      <c r="F13134" s="265"/>
      <c r="G13134" s="265"/>
    </row>
    <row r="13135" spans="1:7" s="226" customFormat="1">
      <c r="A13135" s="240"/>
      <c r="B13135" s="265"/>
      <c r="C13135" s="240"/>
      <c r="D13135" s="240"/>
      <c r="E13135" s="241"/>
      <c r="F13135" s="265"/>
      <c r="G13135" s="265"/>
    </row>
    <row r="13136" spans="1:7" s="226" customFormat="1">
      <c r="A13136" s="240"/>
      <c r="B13136" s="265"/>
      <c r="C13136" s="240"/>
      <c r="D13136" s="240"/>
      <c r="E13136" s="241"/>
      <c r="F13136" s="265"/>
      <c r="G13136" s="265"/>
    </row>
    <row r="13137" spans="1:7" s="226" customFormat="1">
      <c r="A13137" s="240"/>
      <c r="B13137" s="265"/>
      <c r="C13137" s="240"/>
      <c r="D13137" s="240"/>
      <c r="E13137" s="241"/>
      <c r="F13137" s="265"/>
      <c r="G13137" s="265"/>
    </row>
    <row r="13138" spans="1:7" s="226" customFormat="1">
      <c r="A13138" s="240"/>
      <c r="B13138" s="265"/>
      <c r="C13138" s="240"/>
      <c r="D13138" s="240"/>
      <c r="E13138" s="241"/>
      <c r="F13138" s="265"/>
      <c r="G13138" s="265"/>
    </row>
    <row r="13139" spans="1:7" s="226" customFormat="1">
      <c r="A13139" s="240"/>
      <c r="B13139" s="265"/>
      <c r="C13139" s="240"/>
      <c r="D13139" s="240"/>
      <c r="E13139" s="241"/>
      <c r="F13139" s="265"/>
      <c r="G13139" s="265"/>
    </row>
    <row r="13140" spans="1:7" s="226" customFormat="1">
      <c r="A13140" s="240"/>
      <c r="B13140" s="265"/>
      <c r="C13140" s="240"/>
      <c r="D13140" s="240"/>
      <c r="E13140" s="241"/>
      <c r="F13140" s="265"/>
      <c r="G13140" s="265"/>
    </row>
    <row r="13141" spans="1:7" s="226" customFormat="1">
      <c r="A13141" s="240"/>
      <c r="B13141" s="265"/>
      <c r="C13141" s="240"/>
      <c r="D13141" s="240"/>
      <c r="E13141" s="241"/>
      <c r="F13141" s="265"/>
      <c r="G13141" s="265"/>
    </row>
    <row r="13142" spans="1:7" s="226" customFormat="1">
      <c r="A13142" s="240"/>
      <c r="B13142" s="265"/>
      <c r="C13142" s="240"/>
      <c r="D13142" s="240"/>
      <c r="E13142" s="241"/>
      <c r="F13142" s="265"/>
      <c r="G13142" s="265"/>
    </row>
    <row r="13143" spans="1:7" s="226" customFormat="1">
      <c r="A13143" s="240"/>
      <c r="B13143" s="265"/>
      <c r="C13143" s="240"/>
      <c r="D13143" s="240"/>
      <c r="E13143" s="241"/>
      <c r="F13143" s="265"/>
      <c r="G13143" s="265"/>
    </row>
    <row r="13144" spans="1:7" s="226" customFormat="1">
      <c r="A13144" s="240"/>
      <c r="B13144" s="265"/>
      <c r="C13144" s="240"/>
      <c r="D13144" s="240"/>
      <c r="E13144" s="241"/>
      <c r="F13144" s="265"/>
      <c r="G13144" s="265"/>
    </row>
    <row r="13145" spans="1:7" s="226" customFormat="1">
      <c r="A13145" s="240"/>
      <c r="B13145" s="265"/>
      <c r="C13145" s="240"/>
      <c r="D13145" s="240"/>
      <c r="E13145" s="241"/>
      <c r="F13145" s="265"/>
      <c r="G13145" s="265"/>
    </row>
    <row r="13146" spans="1:7" s="226" customFormat="1">
      <c r="A13146" s="240"/>
      <c r="B13146" s="265"/>
      <c r="C13146" s="240"/>
      <c r="D13146" s="240"/>
      <c r="E13146" s="241"/>
      <c r="F13146" s="265"/>
      <c r="G13146" s="265"/>
    </row>
    <row r="13147" spans="1:7" s="226" customFormat="1">
      <c r="A13147" s="240"/>
      <c r="B13147" s="265"/>
      <c r="C13147" s="240"/>
      <c r="D13147" s="240"/>
      <c r="E13147" s="241"/>
      <c r="F13147" s="265"/>
      <c r="G13147" s="265"/>
    </row>
    <row r="13148" spans="1:7" s="226" customFormat="1">
      <c r="A13148" s="240"/>
      <c r="B13148" s="265"/>
      <c r="C13148" s="240"/>
      <c r="D13148" s="240"/>
      <c r="E13148" s="241"/>
      <c r="F13148" s="265"/>
      <c r="G13148" s="265"/>
    </row>
    <row r="13149" spans="1:7" s="226" customFormat="1">
      <c r="A13149" s="240"/>
      <c r="B13149" s="265"/>
      <c r="C13149" s="240"/>
      <c r="D13149" s="240"/>
      <c r="E13149" s="241"/>
      <c r="F13149" s="265"/>
      <c r="G13149" s="265"/>
    </row>
    <row r="13150" spans="1:7" s="226" customFormat="1">
      <c r="A13150" s="240"/>
      <c r="B13150" s="265"/>
      <c r="C13150" s="240"/>
      <c r="D13150" s="240"/>
      <c r="E13150" s="241"/>
      <c r="F13150" s="265"/>
      <c r="G13150" s="265"/>
    </row>
    <row r="13151" spans="1:7" s="226" customFormat="1">
      <c r="A13151" s="240"/>
      <c r="B13151" s="265"/>
      <c r="C13151" s="240"/>
      <c r="D13151" s="240"/>
      <c r="E13151" s="241"/>
      <c r="F13151" s="265"/>
      <c r="G13151" s="265"/>
    </row>
    <row r="13152" spans="1:7" s="226" customFormat="1">
      <c r="A13152" s="240"/>
      <c r="B13152" s="265"/>
      <c r="C13152" s="240"/>
      <c r="D13152" s="240"/>
      <c r="E13152" s="241"/>
      <c r="F13152" s="265"/>
      <c r="G13152" s="265"/>
    </row>
    <row r="13153" spans="1:7" s="226" customFormat="1">
      <c r="A13153" s="240"/>
      <c r="B13153" s="265"/>
      <c r="C13153" s="240"/>
      <c r="D13153" s="240"/>
      <c r="E13153" s="241"/>
      <c r="F13153" s="265"/>
      <c r="G13153" s="265"/>
    </row>
    <row r="13154" spans="1:7" s="226" customFormat="1">
      <c r="A13154" s="240"/>
      <c r="B13154" s="265"/>
      <c r="C13154" s="240"/>
      <c r="D13154" s="240"/>
      <c r="E13154" s="241"/>
      <c r="F13154" s="265"/>
      <c r="G13154" s="265"/>
    </row>
    <row r="13155" spans="1:7" s="226" customFormat="1">
      <c r="A13155" s="240"/>
      <c r="B13155" s="265"/>
      <c r="C13155" s="240"/>
      <c r="D13155" s="240"/>
      <c r="E13155" s="241"/>
      <c r="F13155" s="265"/>
      <c r="G13155" s="265"/>
    </row>
    <row r="13156" spans="1:7" s="226" customFormat="1">
      <c r="A13156" s="240"/>
      <c r="B13156" s="265"/>
      <c r="C13156" s="240"/>
      <c r="D13156" s="240"/>
      <c r="E13156" s="241"/>
      <c r="F13156" s="265"/>
      <c r="G13156" s="265"/>
    </row>
    <row r="13157" spans="1:7" s="226" customFormat="1">
      <c r="A13157" s="240"/>
      <c r="B13157" s="265"/>
      <c r="C13157" s="240"/>
      <c r="D13157" s="240"/>
      <c r="E13157" s="241"/>
      <c r="F13157" s="265"/>
      <c r="G13157" s="265"/>
    </row>
    <row r="13158" spans="1:7" s="226" customFormat="1">
      <c r="A13158" s="240"/>
      <c r="B13158" s="265"/>
      <c r="C13158" s="240"/>
      <c r="D13158" s="240"/>
      <c r="E13158" s="241"/>
      <c r="F13158" s="265"/>
      <c r="G13158" s="265"/>
    </row>
    <row r="13159" spans="1:7" s="226" customFormat="1">
      <c r="A13159" s="240"/>
      <c r="B13159" s="265"/>
      <c r="C13159" s="240"/>
      <c r="D13159" s="240"/>
      <c r="E13159" s="241"/>
      <c r="F13159" s="265"/>
      <c r="G13159" s="265"/>
    </row>
    <row r="13160" spans="1:7" s="226" customFormat="1">
      <c r="A13160" s="240"/>
      <c r="B13160" s="265"/>
      <c r="C13160" s="240"/>
      <c r="D13160" s="240"/>
      <c r="E13160" s="241"/>
      <c r="F13160" s="265"/>
      <c r="G13160" s="265"/>
    </row>
    <row r="13161" spans="1:7" s="226" customFormat="1">
      <c r="A13161" s="240"/>
      <c r="B13161" s="265"/>
      <c r="C13161" s="240"/>
      <c r="D13161" s="240"/>
      <c r="E13161" s="241"/>
      <c r="F13161" s="265"/>
      <c r="G13161" s="265"/>
    </row>
    <row r="13162" spans="1:7" s="226" customFormat="1">
      <c r="A13162" s="240"/>
      <c r="B13162" s="265"/>
      <c r="C13162" s="240"/>
      <c r="D13162" s="240"/>
      <c r="E13162" s="241"/>
      <c r="F13162" s="265"/>
      <c r="G13162" s="265"/>
    </row>
    <row r="13163" spans="1:7" s="226" customFormat="1">
      <c r="A13163" s="240"/>
      <c r="B13163" s="265"/>
      <c r="C13163" s="240"/>
      <c r="D13163" s="240"/>
      <c r="E13163" s="241"/>
      <c r="F13163" s="265"/>
      <c r="G13163" s="265"/>
    </row>
    <row r="13164" spans="1:7" s="226" customFormat="1">
      <c r="A13164" s="240"/>
      <c r="B13164" s="265"/>
      <c r="C13164" s="240"/>
      <c r="D13164" s="240"/>
      <c r="E13164" s="241"/>
      <c r="F13164" s="265"/>
      <c r="G13164" s="265"/>
    </row>
    <row r="13165" spans="1:7" s="226" customFormat="1">
      <c r="A13165" s="240"/>
      <c r="B13165" s="265"/>
      <c r="C13165" s="240"/>
      <c r="D13165" s="240"/>
      <c r="E13165" s="241"/>
      <c r="F13165" s="265"/>
      <c r="G13165" s="265"/>
    </row>
    <row r="13166" spans="1:7" s="226" customFormat="1">
      <c r="A13166" s="240"/>
      <c r="B13166" s="265"/>
      <c r="C13166" s="240"/>
      <c r="D13166" s="240"/>
      <c r="E13166" s="241"/>
      <c r="F13166" s="265"/>
      <c r="G13166" s="265"/>
    </row>
    <row r="13167" spans="1:7" s="226" customFormat="1">
      <c r="A13167" s="240"/>
      <c r="B13167" s="265"/>
      <c r="C13167" s="240"/>
      <c r="D13167" s="240"/>
      <c r="E13167" s="241"/>
      <c r="F13167" s="265"/>
      <c r="G13167" s="265"/>
    </row>
    <row r="13168" spans="1:7" s="226" customFormat="1">
      <c r="A13168" s="240"/>
      <c r="B13168" s="265"/>
      <c r="C13168" s="240"/>
      <c r="D13168" s="240"/>
      <c r="E13168" s="241"/>
      <c r="F13168" s="265"/>
      <c r="G13168" s="265"/>
    </row>
    <row r="13169" spans="1:7" s="226" customFormat="1">
      <c r="A13169" s="240"/>
      <c r="B13169" s="265"/>
      <c r="C13169" s="240"/>
      <c r="D13169" s="240"/>
      <c r="E13169" s="241"/>
      <c r="F13169" s="265"/>
      <c r="G13169" s="265"/>
    </row>
    <row r="13170" spans="1:7" s="226" customFormat="1">
      <c r="A13170" s="240"/>
      <c r="B13170" s="265"/>
      <c r="C13170" s="240"/>
      <c r="D13170" s="240"/>
      <c r="E13170" s="241"/>
      <c r="F13170" s="265"/>
      <c r="G13170" s="265"/>
    </row>
    <row r="13171" spans="1:7" s="226" customFormat="1">
      <c r="A13171" s="240"/>
      <c r="B13171" s="265"/>
      <c r="C13171" s="240"/>
      <c r="D13171" s="240"/>
      <c r="E13171" s="241"/>
      <c r="F13171" s="265"/>
      <c r="G13171" s="265"/>
    </row>
    <row r="13172" spans="1:7" s="226" customFormat="1">
      <c r="A13172" s="240"/>
      <c r="B13172" s="265"/>
      <c r="C13172" s="240"/>
      <c r="D13172" s="240"/>
      <c r="E13172" s="241"/>
      <c r="F13172" s="265"/>
      <c r="G13172" s="265"/>
    </row>
    <row r="13173" spans="1:7" s="226" customFormat="1">
      <c r="A13173" s="240"/>
      <c r="B13173" s="265"/>
      <c r="C13173" s="240"/>
      <c r="D13173" s="240"/>
      <c r="E13173" s="241"/>
      <c r="F13173" s="265"/>
      <c r="G13173" s="265"/>
    </row>
    <row r="13174" spans="1:7" s="226" customFormat="1">
      <c r="A13174" s="240"/>
      <c r="B13174" s="265"/>
      <c r="C13174" s="240"/>
      <c r="D13174" s="240"/>
      <c r="E13174" s="241"/>
      <c r="F13174" s="265"/>
      <c r="G13174" s="265"/>
    </row>
    <row r="13175" spans="1:7" s="226" customFormat="1">
      <c r="A13175" s="240"/>
      <c r="B13175" s="265"/>
      <c r="C13175" s="240"/>
      <c r="D13175" s="240"/>
      <c r="E13175" s="241"/>
      <c r="F13175" s="265"/>
      <c r="G13175" s="265"/>
    </row>
    <row r="13176" spans="1:7" s="226" customFormat="1">
      <c r="A13176" s="240"/>
      <c r="B13176" s="265"/>
      <c r="C13176" s="240"/>
      <c r="D13176" s="240"/>
      <c r="E13176" s="241"/>
      <c r="F13176" s="265"/>
      <c r="G13176" s="265"/>
    </row>
    <row r="13177" spans="1:7" s="226" customFormat="1">
      <c r="A13177" s="240"/>
      <c r="B13177" s="265"/>
      <c r="C13177" s="240"/>
      <c r="D13177" s="240"/>
      <c r="E13177" s="241"/>
      <c r="F13177" s="265"/>
      <c r="G13177" s="265"/>
    </row>
    <row r="13178" spans="1:7" s="226" customFormat="1">
      <c r="A13178" s="240"/>
      <c r="B13178" s="265"/>
      <c r="C13178" s="240"/>
      <c r="D13178" s="240"/>
      <c r="E13178" s="241"/>
      <c r="F13178" s="265"/>
      <c r="G13178" s="265"/>
    </row>
    <row r="13179" spans="1:7" s="226" customFormat="1">
      <c r="A13179" s="240"/>
      <c r="B13179" s="265"/>
      <c r="C13179" s="240"/>
      <c r="D13179" s="240"/>
      <c r="E13179" s="241"/>
      <c r="F13179" s="265"/>
      <c r="G13179" s="265"/>
    </row>
    <row r="13180" spans="1:7" s="226" customFormat="1">
      <c r="A13180" s="240"/>
      <c r="B13180" s="265"/>
      <c r="C13180" s="240"/>
      <c r="D13180" s="240"/>
      <c r="E13180" s="241"/>
      <c r="F13180" s="265"/>
      <c r="G13180" s="265"/>
    </row>
    <row r="13181" spans="1:7" s="226" customFormat="1">
      <c r="A13181" s="240"/>
      <c r="B13181" s="265"/>
      <c r="C13181" s="240"/>
      <c r="D13181" s="240"/>
      <c r="E13181" s="241"/>
      <c r="F13181" s="265"/>
      <c r="G13181" s="265"/>
    </row>
    <row r="13182" spans="1:7" s="226" customFormat="1">
      <c r="A13182" s="240"/>
      <c r="B13182" s="265"/>
      <c r="C13182" s="240"/>
      <c r="D13182" s="240"/>
      <c r="E13182" s="241"/>
      <c r="F13182" s="265"/>
      <c r="G13182" s="265"/>
    </row>
    <row r="13183" spans="1:7" s="226" customFormat="1">
      <c r="A13183" s="240"/>
      <c r="B13183" s="265"/>
      <c r="C13183" s="240"/>
      <c r="D13183" s="240"/>
      <c r="E13183" s="241"/>
      <c r="F13183" s="265"/>
      <c r="G13183" s="265"/>
    </row>
    <row r="13184" spans="1:7" s="226" customFormat="1">
      <c r="A13184" s="240"/>
      <c r="B13184" s="265"/>
      <c r="C13184" s="240"/>
      <c r="D13184" s="240"/>
      <c r="E13184" s="241"/>
      <c r="F13184" s="265"/>
      <c r="G13184" s="265"/>
    </row>
    <row r="13185" spans="1:7" s="226" customFormat="1">
      <c r="A13185" s="240"/>
      <c r="B13185" s="265"/>
      <c r="C13185" s="240"/>
      <c r="D13185" s="240"/>
      <c r="E13185" s="241"/>
      <c r="F13185" s="265"/>
      <c r="G13185" s="265"/>
    </row>
    <row r="13186" spans="1:7" s="226" customFormat="1">
      <c r="A13186" s="240"/>
      <c r="B13186" s="265"/>
      <c r="C13186" s="240"/>
      <c r="D13186" s="240"/>
      <c r="E13186" s="241"/>
      <c r="F13186" s="265"/>
      <c r="G13186" s="265"/>
    </row>
    <row r="13187" spans="1:7" s="226" customFormat="1">
      <c r="A13187" s="240"/>
      <c r="B13187" s="265"/>
      <c r="C13187" s="240"/>
      <c r="D13187" s="240"/>
      <c r="E13187" s="241"/>
      <c r="F13187" s="265"/>
      <c r="G13187" s="265"/>
    </row>
    <row r="13188" spans="1:7" s="226" customFormat="1">
      <c r="A13188" s="240"/>
      <c r="B13188" s="265"/>
      <c r="C13188" s="240"/>
      <c r="D13188" s="240"/>
      <c r="E13188" s="241"/>
      <c r="F13188" s="265"/>
      <c r="G13188" s="265"/>
    </row>
    <row r="13189" spans="1:7" s="226" customFormat="1">
      <c r="A13189" s="240"/>
      <c r="B13189" s="265"/>
      <c r="C13189" s="240"/>
      <c r="D13189" s="240"/>
      <c r="E13189" s="241"/>
      <c r="F13189" s="265"/>
      <c r="G13189" s="265"/>
    </row>
    <row r="13190" spans="1:7" s="226" customFormat="1">
      <c r="A13190" s="240"/>
      <c r="B13190" s="265"/>
      <c r="C13190" s="240"/>
      <c r="D13190" s="240"/>
      <c r="E13190" s="241"/>
      <c r="F13190" s="265"/>
      <c r="G13190" s="265"/>
    </row>
    <row r="13191" spans="1:7" s="226" customFormat="1">
      <c r="A13191" s="240"/>
      <c r="B13191" s="265"/>
      <c r="C13191" s="240"/>
      <c r="D13191" s="240"/>
      <c r="E13191" s="241"/>
      <c r="F13191" s="265"/>
      <c r="G13191" s="265"/>
    </row>
    <row r="13192" spans="1:7" s="226" customFormat="1">
      <c r="A13192" s="240"/>
      <c r="B13192" s="265"/>
      <c r="C13192" s="240"/>
      <c r="D13192" s="240"/>
      <c r="E13192" s="241"/>
      <c r="F13192" s="265"/>
      <c r="G13192" s="265"/>
    </row>
    <row r="13193" spans="1:7" s="226" customFormat="1">
      <c r="A13193" s="240"/>
      <c r="B13193" s="265"/>
      <c r="C13193" s="240"/>
      <c r="D13193" s="240"/>
      <c r="E13193" s="241"/>
      <c r="F13193" s="265"/>
      <c r="G13193" s="265"/>
    </row>
    <row r="13194" spans="1:7" s="226" customFormat="1">
      <c r="A13194" s="240"/>
      <c r="B13194" s="265"/>
      <c r="C13194" s="240"/>
      <c r="D13194" s="240"/>
      <c r="E13194" s="241"/>
      <c r="F13194" s="265"/>
      <c r="G13194" s="265"/>
    </row>
    <row r="13195" spans="1:7" s="226" customFormat="1">
      <c r="A13195" s="240"/>
      <c r="B13195" s="265"/>
      <c r="C13195" s="240"/>
      <c r="D13195" s="240"/>
      <c r="E13195" s="241"/>
      <c r="F13195" s="265"/>
      <c r="G13195" s="265"/>
    </row>
    <row r="13196" spans="1:7" s="226" customFormat="1">
      <c r="A13196" s="240"/>
      <c r="B13196" s="265"/>
      <c r="C13196" s="240"/>
      <c r="D13196" s="240"/>
      <c r="E13196" s="241"/>
      <c r="F13196" s="265"/>
      <c r="G13196" s="265"/>
    </row>
    <row r="13197" spans="1:7" s="226" customFormat="1">
      <c r="A13197" s="240"/>
      <c r="B13197" s="265"/>
      <c r="C13197" s="240"/>
      <c r="D13197" s="240"/>
      <c r="E13197" s="241"/>
      <c r="F13197" s="265"/>
      <c r="G13197" s="265"/>
    </row>
    <row r="13198" spans="1:7" s="226" customFormat="1">
      <c r="A13198" s="240"/>
      <c r="B13198" s="265"/>
      <c r="C13198" s="240"/>
      <c r="D13198" s="240"/>
      <c r="E13198" s="241"/>
      <c r="F13198" s="265"/>
      <c r="G13198" s="265"/>
    </row>
    <row r="13199" spans="1:7" s="226" customFormat="1">
      <c r="A13199" s="240"/>
      <c r="B13199" s="265"/>
      <c r="C13199" s="240"/>
      <c r="D13199" s="240"/>
      <c r="E13199" s="241"/>
      <c r="F13199" s="265"/>
      <c r="G13199" s="265"/>
    </row>
    <row r="13200" spans="1:7" s="226" customFormat="1">
      <c r="A13200" s="240"/>
      <c r="B13200" s="265"/>
      <c r="C13200" s="240"/>
      <c r="D13200" s="240"/>
      <c r="E13200" s="241"/>
      <c r="F13200" s="265"/>
      <c r="G13200" s="265"/>
    </row>
    <row r="13201" spans="1:7" s="226" customFormat="1">
      <c r="A13201" s="240"/>
      <c r="B13201" s="265"/>
      <c r="C13201" s="240"/>
      <c r="D13201" s="240"/>
      <c r="E13201" s="241"/>
      <c r="F13201" s="265"/>
      <c r="G13201" s="265"/>
    </row>
    <row r="13202" spans="1:7" s="226" customFormat="1">
      <c r="A13202" s="240"/>
      <c r="B13202" s="265"/>
      <c r="C13202" s="240"/>
      <c r="D13202" s="240"/>
      <c r="E13202" s="241"/>
      <c r="F13202" s="265"/>
      <c r="G13202" s="265"/>
    </row>
    <row r="13203" spans="1:7" s="226" customFormat="1">
      <c r="A13203" s="240"/>
      <c r="B13203" s="265"/>
      <c r="C13203" s="240"/>
      <c r="D13203" s="240"/>
      <c r="E13203" s="241"/>
      <c r="F13203" s="265"/>
      <c r="G13203" s="265"/>
    </row>
    <row r="13204" spans="1:7" s="226" customFormat="1">
      <c r="A13204" s="240"/>
      <c r="B13204" s="265"/>
      <c r="C13204" s="240"/>
      <c r="D13204" s="240"/>
      <c r="E13204" s="241"/>
      <c r="F13204" s="265"/>
      <c r="G13204" s="265"/>
    </row>
    <row r="13205" spans="1:7" s="226" customFormat="1">
      <c r="A13205" s="240"/>
      <c r="B13205" s="265"/>
      <c r="C13205" s="240"/>
      <c r="D13205" s="240"/>
      <c r="E13205" s="241"/>
      <c r="F13205" s="265"/>
      <c r="G13205" s="265"/>
    </row>
    <row r="13206" spans="1:7" s="226" customFormat="1">
      <c r="A13206" s="240"/>
      <c r="B13206" s="265"/>
      <c r="C13206" s="240"/>
      <c r="D13206" s="240"/>
      <c r="E13206" s="241"/>
      <c r="F13206" s="265"/>
      <c r="G13206" s="265"/>
    </row>
    <row r="13207" spans="1:7" s="226" customFormat="1">
      <c r="A13207" s="240"/>
      <c r="B13207" s="265"/>
      <c r="C13207" s="240"/>
      <c r="D13207" s="240"/>
      <c r="E13207" s="241"/>
      <c r="F13207" s="265"/>
      <c r="G13207" s="265"/>
    </row>
    <row r="13208" spans="1:7" s="226" customFormat="1">
      <c r="A13208" s="240"/>
      <c r="B13208" s="265"/>
      <c r="C13208" s="240"/>
      <c r="D13208" s="240"/>
      <c r="E13208" s="241"/>
      <c r="F13208" s="265"/>
      <c r="G13208" s="265"/>
    </row>
    <row r="13209" spans="1:7" s="226" customFormat="1">
      <c r="A13209" s="240"/>
      <c r="B13209" s="265"/>
      <c r="C13209" s="240"/>
      <c r="D13209" s="240"/>
      <c r="E13209" s="241"/>
      <c r="F13209" s="265"/>
      <c r="G13209" s="265"/>
    </row>
    <row r="13210" spans="1:7" s="226" customFormat="1">
      <c r="A13210" s="240"/>
      <c r="B13210" s="265"/>
      <c r="C13210" s="240"/>
      <c r="D13210" s="240"/>
      <c r="E13210" s="241"/>
      <c r="F13210" s="265"/>
      <c r="G13210" s="265"/>
    </row>
    <row r="13211" spans="1:7" s="226" customFormat="1">
      <c r="A13211" s="240"/>
      <c r="B13211" s="265"/>
      <c r="C13211" s="240"/>
      <c r="D13211" s="240"/>
      <c r="E13211" s="241"/>
      <c r="F13211" s="265"/>
      <c r="G13211" s="265"/>
    </row>
    <row r="13212" spans="1:7" s="226" customFormat="1">
      <c r="A13212" s="240"/>
      <c r="B13212" s="265"/>
      <c r="C13212" s="240"/>
      <c r="D13212" s="240"/>
      <c r="E13212" s="241"/>
      <c r="F13212" s="265"/>
      <c r="G13212" s="265"/>
    </row>
    <row r="13213" spans="1:7" s="226" customFormat="1">
      <c r="A13213" s="240"/>
      <c r="B13213" s="265"/>
      <c r="C13213" s="240"/>
      <c r="D13213" s="240"/>
      <c r="E13213" s="241"/>
      <c r="F13213" s="265"/>
      <c r="G13213" s="265"/>
    </row>
    <row r="13214" spans="1:7" s="226" customFormat="1">
      <c r="A13214" s="240"/>
      <c r="B13214" s="265"/>
      <c r="C13214" s="240"/>
      <c r="D13214" s="240"/>
      <c r="E13214" s="241"/>
      <c r="F13214" s="265"/>
      <c r="G13214" s="265"/>
    </row>
    <row r="13215" spans="1:7" s="226" customFormat="1">
      <c r="A13215" s="240"/>
      <c r="B13215" s="265"/>
      <c r="C13215" s="240"/>
      <c r="D13215" s="240"/>
      <c r="E13215" s="241"/>
      <c r="F13215" s="265"/>
      <c r="G13215" s="265"/>
    </row>
    <row r="13216" spans="1:7" s="226" customFormat="1">
      <c r="A13216" s="240"/>
      <c r="B13216" s="265"/>
      <c r="C13216" s="240"/>
      <c r="D13216" s="240"/>
      <c r="E13216" s="241"/>
      <c r="F13216" s="265"/>
      <c r="G13216" s="265"/>
    </row>
    <row r="13217" spans="1:7" s="226" customFormat="1">
      <c r="A13217" s="240"/>
      <c r="B13217" s="265"/>
      <c r="C13217" s="240"/>
      <c r="D13217" s="240"/>
      <c r="E13217" s="241"/>
      <c r="F13217" s="265"/>
      <c r="G13217" s="265"/>
    </row>
    <row r="13218" spans="1:7" s="226" customFormat="1">
      <c r="A13218" s="240"/>
      <c r="B13218" s="265"/>
      <c r="C13218" s="240"/>
      <c r="D13218" s="240"/>
      <c r="E13218" s="241"/>
      <c r="F13218" s="265"/>
      <c r="G13218" s="265"/>
    </row>
    <row r="13219" spans="1:7" s="226" customFormat="1">
      <c r="A13219" s="240"/>
      <c r="B13219" s="265"/>
      <c r="C13219" s="240"/>
      <c r="D13219" s="240"/>
      <c r="E13219" s="241"/>
      <c r="F13219" s="265"/>
      <c r="G13219" s="265"/>
    </row>
    <row r="13220" spans="1:7" s="226" customFormat="1">
      <c r="A13220" s="240"/>
      <c r="B13220" s="265"/>
      <c r="C13220" s="240"/>
      <c r="D13220" s="240"/>
      <c r="E13220" s="241"/>
      <c r="F13220" s="265"/>
      <c r="G13220" s="265"/>
    </row>
    <row r="13221" spans="1:7" s="226" customFormat="1">
      <c r="A13221" s="240"/>
      <c r="B13221" s="265"/>
      <c r="C13221" s="240"/>
      <c r="D13221" s="240"/>
      <c r="E13221" s="241"/>
      <c r="F13221" s="265"/>
      <c r="G13221" s="265"/>
    </row>
    <row r="13222" spans="1:7" s="226" customFormat="1">
      <c r="A13222" s="240"/>
      <c r="B13222" s="265"/>
      <c r="C13222" s="240"/>
      <c r="D13222" s="240"/>
      <c r="E13222" s="241"/>
      <c r="F13222" s="265"/>
      <c r="G13222" s="265"/>
    </row>
    <row r="13223" spans="1:7" s="226" customFormat="1">
      <c r="A13223" s="240"/>
      <c r="B13223" s="265"/>
      <c r="C13223" s="240"/>
      <c r="D13223" s="240"/>
      <c r="E13223" s="241"/>
      <c r="F13223" s="265"/>
      <c r="G13223" s="265"/>
    </row>
    <row r="13224" spans="1:7" s="226" customFormat="1">
      <c r="A13224" s="240"/>
      <c r="B13224" s="265"/>
      <c r="C13224" s="240"/>
      <c r="D13224" s="240"/>
      <c r="E13224" s="241"/>
      <c r="F13224" s="265"/>
      <c r="G13224" s="265"/>
    </row>
    <row r="13225" spans="1:7" s="226" customFormat="1">
      <c r="A13225" s="240"/>
      <c r="B13225" s="265"/>
      <c r="C13225" s="240"/>
      <c r="D13225" s="240"/>
      <c r="E13225" s="241"/>
      <c r="F13225" s="265"/>
      <c r="G13225" s="265"/>
    </row>
    <row r="13226" spans="1:7" s="226" customFormat="1">
      <c r="A13226" s="240"/>
      <c r="B13226" s="265"/>
      <c r="C13226" s="240"/>
      <c r="D13226" s="240"/>
      <c r="E13226" s="241"/>
      <c r="F13226" s="265"/>
      <c r="G13226" s="265"/>
    </row>
    <row r="13227" spans="1:7" s="226" customFormat="1">
      <c r="A13227" s="240"/>
      <c r="B13227" s="265"/>
      <c r="C13227" s="240"/>
      <c r="D13227" s="240"/>
      <c r="E13227" s="241"/>
      <c r="F13227" s="265"/>
      <c r="G13227" s="265"/>
    </row>
    <row r="13228" spans="1:7" s="226" customFormat="1">
      <c r="A13228" s="240"/>
      <c r="B13228" s="265"/>
      <c r="C13228" s="240"/>
      <c r="D13228" s="240"/>
      <c r="E13228" s="241"/>
      <c r="F13228" s="265"/>
      <c r="G13228" s="265"/>
    </row>
    <row r="13229" spans="1:7" s="226" customFormat="1">
      <c r="A13229" s="240"/>
      <c r="B13229" s="265"/>
      <c r="C13229" s="240"/>
      <c r="D13229" s="240"/>
      <c r="E13229" s="241"/>
      <c r="F13229" s="265"/>
      <c r="G13229" s="265"/>
    </row>
    <row r="13230" spans="1:7" s="226" customFormat="1">
      <c r="A13230" s="240"/>
      <c r="B13230" s="265"/>
      <c r="C13230" s="240"/>
      <c r="D13230" s="240"/>
      <c r="E13230" s="241"/>
      <c r="F13230" s="265"/>
      <c r="G13230" s="265"/>
    </row>
    <row r="13231" spans="1:7" s="226" customFormat="1">
      <c r="A13231" s="240"/>
      <c r="B13231" s="265"/>
      <c r="C13231" s="240"/>
      <c r="D13231" s="240"/>
      <c r="E13231" s="241"/>
      <c r="F13231" s="265"/>
      <c r="G13231" s="265"/>
    </row>
    <row r="13232" spans="1:7" s="226" customFormat="1">
      <c r="A13232" s="240"/>
      <c r="B13232" s="265"/>
      <c r="C13232" s="240"/>
      <c r="D13232" s="240"/>
      <c r="E13232" s="241"/>
      <c r="F13232" s="265"/>
      <c r="G13232" s="265"/>
    </row>
    <row r="13233" spans="1:7" s="226" customFormat="1">
      <c r="A13233" s="240"/>
      <c r="B13233" s="265"/>
      <c r="C13233" s="240"/>
      <c r="D13233" s="240"/>
      <c r="E13233" s="241"/>
      <c r="F13233" s="265"/>
      <c r="G13233" s="265"/>
    </row>
    <row r="13234" spans="1:7" s="226" customFormat="1">
      <c r="A13234" s="240"/>
      <c r="B13234" s="265"/>
      <c r="C13234" s="240"/>
      <c r="D13234" s="240"/>
      <c r="E13234" s="241"/>
      <c r="F13234" s="265"/>
      <c r="G13234" s="265"/>
    </row>
    <row r="13235" spans="1:7" s="226" customFormat="1">
      <c r="A13235" s="240"/>
      <c r="B13235" s="265"/>
      <c r="C13235" s="240"/>
      <c r="D13235" s="240"/>
      <c r="E13235" s="241"/>
      <c r="F13235" s="265"/>
      <c r="G13235" s="265"/>
    </row>
    <row r="13236" spans="1:7" s="226" customFormat="1">
      <c r="A13236" s="240"/>
      <c r="B13236" s="265"/>
      <c r="C13236" s="240"/>
      <c r="D13236" s="240"/>
      <c r="E13236" s="241"/>
      <c r="F13236" s="265"/>
      <c r="G13236" s="265"/>
    </row>
    <row r="13237" spans="1:7" s="226" customFormat="1">
      <c r="A13237" s="240"/>
      <c r="B13237" s="265"/>
      <c r="C13237" s="240"/>
      <c r="D13237" s="240"/>
      <c r="E13237" s="241"/>
      <c r="F13237" s="265"/>
      <c r="G13237" s="265"/>
    </row>
    <row r="13238" spans="1:7" s="226" customFormat="1">
      <c r="A13238" s="240"/>
      <c r="B13238" s="265"/>
      <c r="C13238" s="240"/>
      <c r="D13238" s="240"/>
      <c r="E13238" s="241"/>
      <c r="F13238" s="265"/>
      <c r="G13238" s="265"/>
    </row>
    <row r="13239" spans="1:7" s="226" customFormat="1">
      <c r="A13239" s="240"/>
      <c r="B13239" s="265"/>
      <c r="C13239" s="240"/>
      <c r="D13239" s="240"/>
      <c r="E13239" s="241"/>
      <c r="F13239" s="265"/>
      <c r="G13239" s="265"/>
    </row>
    <row r="13240" spans="1:7" s="226" customFormat="1">
      <c r="A13240" s="240"/>
      <c r="B13240" s="265"/>
      <c r="C13240" s="240"/>
      <c r="D13240" s="240"/>
      <c r="E13240" s="241"/>
      <c r="F13240" s="265"/>
      <c r="G13240" s="265"/>
    </row>
    <row r="13241" spans="1:7" s="226" customFormat="1">
      <c r="A13241" s="240"/>
      <c r="B13241" s="265"/>
      <c r="C13241" s="240"/>
      <c r="D13241" s="240"/>
      <c r="E13241" s="241"/>
      <c r="F13241" s="265"/>
      <c r="G13241" s="265"/>
    </row>
    <row r="13242" spans="1:7" s="226" customFormat="1">
      <c r="A13242" s="240"/>
      <c r="B13242" s="265"/>
      <c r="C13242" s="240"/>
      <c r="D13242" s="240"/>
      <c r="E13242" s="241"/>
      <c r="F13242" s="265"/>
      <c r="G13242" s="265"/>
    </row>
    <row r="13243" spans="1:7" s="226" customFormat="1">
      <c r="A13243" s="240"/>
      <c r="B13243" s="265"/>
      <c r="C13243" s="240"/>
      <c r="D13243" s="240"/>
      <c r="E13243" s="241"/>
      <c r="F13243" s="265"/>
      <c r="G13243" s="265"/>
    </row>
    <row r="13244" spans="1:7" s="226" customFormat="1">
      <c r="A13244" s="240"/>
      <c r="B13244" s="265"/>
      <c r="C13244" s="240"/>
      <c r="D13244" s="240"/>
      <c r="E13244" s="241"/>
      <c r="F13244" s="265"/>
      <c r="G13244" s="265"/>
    </row>
    <row r="13245" spans="1:7" s="226" customFormat="1">
      <c r="A13245" s="240"/>
      <c r="B13245" s="265"/>
      <c r="C13245" s="240"/>
      <c r="D13245" s="240"/>
      <c r="E13245" s="241"/>
      <c r="F13245" s="265"/>
      <c r="G13245" s="265"/>
    </row>
    <row r="13246" spans="1:7" s="226" customFormat="1" ht="15" customHeight="1">
      <c r="A13246" s="240"/>
      <c r="B13246" s="265"/>
      <c r="C13246" s="240"/>
      <c r="D13246" s="240"/>
      <c r="E13246" s="241"/>
      <c r="F13246" s="265"/>
      <c r="G13246" s="265"/>
    </row>
    <row r="13247" spans="1:7" s="226" customFormat="1" ht="20.25" customHeight="1">
      <c r="A13247" s="240"/>
      <c r="B13247" s="265"/>
      <c r="C13247" s="240"/>
      <c r="D13247" s="240"/>
      <c r="E13247" s="241"/>
      <c r="F13247" s="265"/>
      <c r="G13247" s="265"/>
    </row>
    <row r="13248" spans="1:7" s="226" customFormat="1" ht="20.25" customHeight="1">
      <c r="A13248" s="240"/>
      <c r="B13248" s="265"/>
      <c r="C13248" s="240"/>
      <c r="D13248" s="240"/>
      <c r="E13248" s="241"/>
      <c r="F13248" s="265"/>
      <c r="G13248" s="265"/>
    </row>
    <row r="13249" spans="1:7" s="226" customFormat="1" ht="20.25" customHeight="1">
      <c r="A13249" s="240"/>
      <c r="B13249" s="265"/>
      <c r="C13249" s="240"/>
      <c r="D13249" s="240"/>
      <c r="E13249" s="241"/>
      <c r="F13249" s="265"/>
      <c r="G13249" s="265"/>
    </row>
    <row r="13250" spans="1:7" s="226" customFormat="1" ht="20.25" customHeight="1">
      <c r="A13250" s="240"/>
      <c r="B13250" s="265"/>
      <c r="C13250" s="240"/>
      <c r="D13250" s="240"/>
      <c r="E13250" s="241"/>
      <c r="F13250" s="265"/>
      <c r="G13250" s="265"/>
    </row>
    <row r="13251" spans="1:7" s="226" customFormat="1" ht="20.25" customHeight="1">
      <c r="A13251" s="240"/>
      <c r="B13251" s="265"/>
      <c r="C13251" s="240"/>
      <c r="D13251" s="240"/>
      <c r="E13251" s="241"/>
      <c r="F13251" s="265"/>
      <c r="G13251" s="265"/>
    </row>
    <row r="13252" spans="1:7" s="226" customFormat="1" ht="20.25" customHeight="1">
      <c r="A13252" s="240"/>
      <c r="B13252" s="265"/>
      <c r="C13252" s="240"/>
      <c r="D13252" s="240"/>
      <c r="E13252" s="241"/>
      <c r="F13252" s="265"/>
      <c r="G13252" s="265"/>
    </row>
    <row r="13253" spans="1:7" s="226" customFormat="1" ht="20.25" customHeight="1">
      <c r="A13253" s="240"/>
      <c r="B13253" s="265"/>
      <c r="C13253" s="240"/>
      <c r="D13253" s="240"/>
      <c r="E13253" s="241"/>
      <c r="F13253" s="265"/>
      <c r="G13253" s="265"/>
    </row>
    <row r="13254" spans="1:7" s="226" customFormat="1" ht="20.25" customHeight="1">
      <c r="A13254" s="240"/>
      <c r="B13254" s="265"/>
      <c r="C13254" s="240"/>
      <c r="D13254" s="240"/>
      <c r="E13254" s="241"/>
      <c r="F13254" s="265"/>
      <c r="G13254" s="265"/>
    </row>
    <row r="13255" spans="1:7" s="226" customFormat="1" ht="20.25" customHeight="1">
      <c r="A13255" s="240"/>
      <c r="B13255" s="265"/>
      <c r="C13255" s="240"/>
      <c r="D13255" s="240"/>
      <c r="E13255" s="241"/>
      <c r="F13255" s="265"/>
      <c r="G13255" s="265"/>
    </row>
    <row r="13256" spans="1:7" s="226" customFormat="1" ht="20.25" customHeight="1">
      <c r="A13256" s="240"/>
      <c r="B13256" s="265"/>
      <c r="C13256" s="240"/>
      <c r="D13256" s="240"/>
      <c r="E13256" s="241"/>
      <c r="F13256" s="265"/>
      <c r="G13256" s="265"/>
    </row>
    <row r="13257" spans="1:7" s="226" customFormat="1" ht="20.25" customHeight="1">
      <c r="A13257" s="240"/>
      <c r="B13257" s="265"/>
      <c r="C13257" s="240"/>
      <c r="D13257" s="240"/>
      <c r="E13257" s="241"/>
      <c r="F13257" s="265"/>
      <c r="G13257" s="265"/>
    </row>
    <row r="13258" spans="1:7" s="226" customFormat="1" ht="20.25" customHeight="1">
      <c r="A13258" s="240"/>
      <c r="B13258" s="265"/>
      <c r="C13258" s="240"/>
      <c r="D13258" s="240"/>
      <c r="E13258" s="241"/>
      <c r="F13258" s="265"/>
      <c r="G13258" s="265"/>
    </row>
    <row r="13259" spans="1:7" s="226" customFormat="1" ht="20.25" customHeight="1">
      <c r="A13259" s="240"/>
      <c r="B13259" s="265"/>
      <c r="C13259" s="240"/>
      <c r="D13259" s="240"/>
      <c r="E13259" s="241"/>
      <c r="F13259" s="265"/>
      <c r="G13259" s="265"/>
    </row>
    <row r="13260" spans="1:7" s="226" customFormat="1" ht="20.25" customHeight="1">
      <c r="A13260" s="240"/>
      <c r="B13260" s="265"/>
      <c r="C13260" s="240"/>
      <c r="D13260" s="240"/>
      <c r="E13260" s="241"/>
      <c r="F13260" s="265"/>
      <c r="G13260" s="265"/>
    </row>
    <row r="13261" spans="1:7" s="226" customFormat="1" ht="20.25" customHeight="1">
      <c r="A13261" s="240"/>
      <c r="B13261" s="265"/>
      <c r="C13261" s="240"/>
      <c r="D13261" s="240"/>
      <c r="E13261" s="241"/>
      <c r="F13261" s="265"/>
      <c r="G13261" s="265"/>
    </row>
    <row r="13262" spans="1:7" s="226" customFormat="1" ht="20.25" customHeight="1">
      <c r="A13262" s="240"/>
      <c r="B13262" s="265"/>
      <c r="C13262" s="240"/>
      <c r="D13262" s="240"/>
      <c r="E13262" s="241"/>
      <c r="F13262" s="265"/>
      <c r="G13262" s="265"/>
    </row>
    <row r="13263" spans="1:7" s="226" customFormat="1" ht="20.25" customHeight="1">
      <c r="A13263" s="240"/>
      <c r="B13263" s="265"/>
      <c r="C13263" s="240"/>
      <c r="D13263" s="240"/>
      <c r="E13263" s="241"/>
      <c r="F13263" s="265"/>
      <c r="G13263" s="265"/>
    </row>
    <row r="13264" spans="1:7" s="226" customFormat="1" ht="20.25" customHeight="1">
      <c r="A13264" s="240"/>
      <c r="B13264" s="265"/>
      <c r="C13264" s="240"/>
      <c r="D13264" s="240"/>
      <c r="E13264" s="241"/>
      <c r="F13264" s="265"/>
      <c r="G13264" s="265"/>
    </row>
    <row r="13265" spans="1:7" s="226" customFormat="1" ht="20.25" customHeight="1">
      <c r="A13265" s="240"/>
      <c r="B13265" s="265"/>
      <c r="C13265" s="240"/>
      <c r="D13265" s="240"/>
      <c r="E13265" s="241"/>
      <c r="F13265" s="265"/>
      <c r="G13265" s="265"/>
    </row>
    <row r="13266" spans="1:7" s="226" customFormat="1" ht="20.25" customHeight="1">
      <c r="A13266" s="240"/>
      <c r="B13266" s="265"/>
      <c r="C13266" s="240"/>
      <c r="D13266" s="240"/>
      <c r="E13266" s="241"/>
      <c r="F13266" s="265"/>
      <c r="G13266" s="265"/>
    </row>
    <row r="13267" spans="1:7" s="226" customFormat="1" ht="20.25" customHeight="1">
      <c r="A13267" s="240"/>
      <c r="B13267" s="265"/>
      <c r="C13267" s="240"/>
      <c r="D13267" s="240"/>
      <c r="E13267" s="241"/>
      <c r="F13267" s="265"/>
      <c r="G13267" s="265"/>
    </row>
    <row r="13268" spans="1:7" s="226" customFormat="1" ht="20.25" customHeight="1">
      <c r="A13268" s="240"/>
      <c r="B13268" s="265"/>
      <c r="C13268" s="240"/>
      <c r="D13268" s="240"/>
      <c r="E13268" s="241"/>
      <c r="F13268" s="265"/>
      <c r="G13268" s="265"/>
    </row>
    <row r="13269" spans="1:7" s="226" customFormat="1" ht="20.25" customHeight="1">
      <c r="A13269" s="240"/>
      <c r="B13269" s="265"/>
      <c r="C13269" s="240"/>
      <c r="D13269" s="240"/>
      <c r="E13269" s="241"/>
      <c r="F13269" s="265"/>
      <c r="G13269" s="265"/>
    </row>
    <row r="13270" spans="1:7" s="226" customFormat="1" ht="20.25" customHeight="1">
      <c r="A13270" s="240"/>
      <c r="B13270" s="265"/>
      <c r="C13270" s="240"/>
      <c r="D13270" s="240"/>
      <c r="E13270" s="241"/>
      <c r="F13270" s="265"/>
      <c r="G13270" s="265"/>
    </row>
    <row r="13271" spans="1:7" s="226" customFormat="1" ht="20.25" customHeight="1">
      <c r="A13271" s="240"/>
      <c r="B13271" s="265"/>
      <c r="C13271" s="240"/>
      <c r="D13271" s="240"/>
      <c r="E13271" s="241"/>
      <c r="F13271" s="265"/>
      <c r="G13271" s="265"/>
    </row>
    <row r="13272" spans="1:7" s="226" customFormat="1" ht="20.25" customHeight="1">
      <c r="A13272" s="240"/>
      <c r="B13272" s="265"/>
      <c r="C13272" s="240"/>
      <c r="D13272" s="240"/>
      <c r="E13272" s="241"/>
      <c r="F13272" s="265"/>
      <c r="G13272" s="265"/>
    </row>
    <row r="13273" spans="1:7" s="226" customFormat="1" ht="20.25" customHeight="1">
      <c r="A13273" s="240"/>
      <c r="B13273" s="265"/>
      <c r="C13273" s="240"/>
      <c r="D13273" s="240"/>
      <c r="E13273" s="241"/>
      <c r="F13273" s="265"/>
      <c r="G13273" s="265"/>
    </row>
    <row r="13274" spans="1:7" s="226" customFormat="1" ht="20.25" customHeight="1">
      <c r="A13274" s="240"/>
      <c r="B13274" s="265"/>
      <c r="C13274" s="240"/>
      <c r="D13274" s="240"/>
      <c r="E13274" s="241"/>
      <c r="F13274" s="265"/>
      <c r="G13274" s="265"/>
    </row>
    <row r="13275" spans="1:7" s="226" customFormat="1" ht="20.25" customHeight="1">
      <c r="A13275" s="240"/>
      <c r="B13275" s="265"/>
      <c r="C13275" s="240"/>
      <c r="D13275" s="240"/>
      <c r="E13275" s="241"/>
      <c r="F13275" s="265"/>
      <c r="G13275" s="265"/>
    </row>
    <row r="13276" spans="1:7" s="226" customFormat="1" ht="20.25" customHeight="1">
      <c r="A13276" s="240"/>
      <c r="B13276" s="265"/>
      <c r="C13276" s="240"/>
      <c r="D13276" s="240"/>
      <c r="E13276" s="241"/>
      <c r="F13276" s="265"/>
      <c r="G13276" s="265"/>
    </row>
    <row r="13277" spans="1:7" s="226" customFormat="1" ht="20.25" customHeight="1">
      <c r="A13277" s="240"/>
      <c r="B13277" s="265"/>
      <c r="C13277" s="240"/>
      <c r="D13277" s="240"/>
      <c r="E13277" s="241"/>
      <c r="F13277" s="265"/>
      <c r="G13277" s="265"/>
    </row>
    <row r="13278" spans="1:7" s="226" customFormat="1" ht="20.25" customHeight="1">
      <c r="A13278" s="240"/>
      <c r="B13278" s="265"/>
      <c r="C13278" s="240"/>
      <c r="D13278" s="240"/>
      <c r="E13278" s="241"/>
      <c r="F13278" s="265"/>
      <c r="G13278" s="265"/>
    </row>
    <row r="13279" spans="1:7" s="226" customFormat="1" ht="20.25" customHeight="1">
      <c r="A13279" s="240"/>
      <c r="B13279" s="265"/>
      <c r="C13279" s="240"/>
      <c r="D13279" s="240"/>
      <c r="E13279" s="241"/>
      <c r="F13279" s="265"/>
      <c r="G13279" s="265"/>
    </row>
    <row r="13280" spans="1:7" s="226" customFormat="1" ht="20.25" customHeight="1">
      <c r="A13280" s="240"/>
      <c r="B13280" s="265"/>
      <c r="C13280" s="240"/>
      <c r="D13280" s="240"/>
      <c r="E13280" s="241"/>
      <c r="F13280" s="265"/>
      <c r="G13280" s="265"/>
    </row>
    <row r="13281" spans="1:7" s="226" customFormat="1" ht="20.25" customHeight="1">
      <c r="A13281" s="240"/>
      <c r="B13281" s="265"/>
      <c r="C13281" s="240"/>
      <c r="D13281" s="240"/>
      <c r="E13281" s="241"/>
      <c r="F13281" s="265"/>
      <c r="G13281" s="265"/>
    </row>
    <row r="13282" spans="1:7" s="226" customFormat="1" ht="20.25" customHeight="1">
      <c r="A13282" s="240"/>
      <c r="B13282" s="265"/>
      <c r="C13282" s="240"/>
      <c r="D13282" s="240"/>
      <c r="E13282" s="241"/>
      <c r="F13282" s="265"/>
      <c r="G13282" s="265"/>
    </row>
    <row r="13283" spans="1:7" s="226" customFormat="1" ht="20.25" customHeight="1">
      <c r="A13283" s="240"/>
      <c r="B13283" s="265"/>
      <c r="C13283" s="240"/>
      <c r="D13283" s="240"/>
      <c r="E13283" s="241"/>
      <c r="F13283" s="265"/>
      <c r="G13283" s="265"/>
    </row>
    <row r="13284" spans="1:7" s="226" customFormat="1" ht="20.25" customHeight="1">
      <c r="A13284" s="240"/>
      <c r="B13284" s="265"/>
      <c r="C13284" s="240"/>
      <c r="D13284" s="240"/>
      <c r="E13284" s="241"/>
      <c r="F13284" s="265"/>
      <c r="G13284" s="265"/>
    </row>
    <row r="13285" spans="1:7" s="226" customFormat="1" ht="20.25" customHeight="1">
      <c r="A13285" s="240"/>
      <c r="B13285" s="265"/>
      <c r="C13285" s="240"/>
      <c r="D13285" s="240"/>
      <c r="E13285" s="241"/>
      <c r="F13285" s="265"/>
      <c r="G13285" s="265"/>
    </row>
    <row r="13286" spans="1:7" s="226" customFormat="1" ht="20.25" customHeight="1">
      <c r="A13286" s="240"/>
      <c r="B13286" s="265"/>
      <c r="C13286" s="240"/>
      <c r="D13286" s="240"/>
      <c r="E13286" s="241"/>
      <c r="F13286" s="265"/>
      <c r="G13286" s="265"/>
    </row>
    <row r="13287" spans="1:7" s="226" customFormat="1" ht="20.25" customHeight="1">
      <c r="A13287" s="240"/>
      <c r="B13287" s="265"/>
      <c r="C13287" s="240"/>
      <c r="D13287" s="240"/>
      <c r="E13287" s="241"/>
      <c r="F13287" s="265"/>
      <c r="G13287" s="265"/>
    </row>
    <row r="13288" spans="1:7" s="226" customFormat="1" ht="20.25" customHeight="1">
      <c r="A13288" s="240"/>
      <c r="B13288" s="265"/>
      <c r="C13288" s="240"/>
      <c r="D13288" s="240"/>
      <c r="E13288" s="241"/>
      <c r="F13288" s="265"/>
      <c r="G13288" s="265"/>
    </row>
    <row r="13289" spans="1:7" s="226" customFormat="1" ht="20.25" customHeight="1">
      <c r="A13289" s="240"/>
      <c r="B13289" s="265"/>
      <c r="C13289" s="240"/>
      <c r="D13289" s="240"/>
      <c r="E13289" s="241"/>
      <c r="F13289" s="265"/>
      <c r="G13289" s="265"/>
    </row>
    <row r="13290" spans="1:7" s="226" customFormat="1" ht="20.25" customHeight="1">
      <c r="A13290" s="240"/>
      <c r="B13290" s="265"/>
      <c r="C13290" s="240"/>
      <c r="D13290" s="240"/>
      <c r="E13290" s="241"/>
      <c r="F13290" s="265"/>
      <c r="G13290" s="265"/>
    </row>
    <row r="13291" spans="1:7" s="226" customFormat="1" ht="20.25" customHeight="1">
      <c r="A13291" s="240"/>
      <c r="B13291" s="265"/>
      <c r="C13291" s="240"/>
      <c r="D13291" s="240"/>
      <c r="E13291" s="241"/>
      <c r="F13291" s="265"/>
      <c r="G13291" s="265"/>
    </row>
    <row r="13292" spans="1:7" s="226" customFormat="1" ht="20.25" customHeight="1">
      <c r="A13292" s="240"/>
      <c r="B13292" s="265"/>
      <c r="C13292" s="240"/>
      <c r="D13292" s="240"/>
      <c r="E13292" s="241"/>
      <c r="F13292" s="265"/>
      <c r="G13292" s="265"/>
    </row>
    <row r="13293" spans="1:7" s="226" customFormat="1" ht="20.25" customHeight="1">
      <c r="A13293" s="240"/>
      <c r="B13293" s="265"/>
      <c r="C13293" s="240"/>
      <c r="D13293" s="240"/>
      <c r="E13293" s="241"/>
      <c r="F13293" s="265"/>
      <c r="G13293" s="265"/>
    </row>
    <row r="13294" spans="1:7" s="226" customFormat="1" ht="20.25" customHeight="1">
      <c r="A13294" s="240"/>
      <c r="B13294" s="265"/>
      <c r="C13294" s="240"/>
      <c r="D13294" s="240"/>
      <c r="E13294" s="241"/>
      <c r="F13294" s="265"/>
      <c r="G13294" s="265"/>
    </row>
    <row r="13295" spans="1:7" s="226" customFormat="1" ht="20.25" customHeight="1">
      <c r="A13295" s="240"/>
      <c r="B13295" s="265"/>
      <c r="C13295" s="240"/>
      <c r="D13295" s="240"/>
      <c r="E13295" s="241"/>
      <c r="F13295" s="265"/>
      <c r="G13295" s="265"/>
    </row>
    <row r="13296" spans="1:7" s="226" customFormat="1" ht="20.25" customHeight="1">
      <c r="A13296" s="240"/>
      <c r="B13296" s="265"/>
      <c r="C13296" s="240"/>
      <c r="D13296" s="240"/>
      <c r="E13296" s="241"/>
      <c r="F13296" s="265"/>
      <c r="G13296" s="265"/>
    </row>
    <row r="13297" spans="1:7" s="226" customFormat="1" ht="20.25" customHeight="1">
      <c r="A13297" s="240"/>
      <c r="B13297" s="265"/>
      <c r="C13297" s="240"/>
      <c r="D13297" s="240"/>
      <c r="E13297" s="241"/>
      <c r="F13297" s="265"/>
      <c r="G13297" s="265"/>
    </row>
    <row r="13298" spans="1:7" s="226" customFormat="1" ht="20.25" customHeight="1">
      <c r="A13298" s="240"/>
      <c r="B13298" s="265"/>
      <c r="C13298" s="240"/>
      <c r="D13298" s="240"/>
      <c r="E13298" s="241"/>
      <c r="F13298" s="265"/>
      <c r="G13298" s="265"/>
    </row>
    <row r="13299" spans="1:7" s="226" customFormat="1" ht="20.25" customHeight="1">
      <c r="A13299" s="240"/>
      <c r="B13299" s="265"/>
      <c r="C13299" s="240"/>
      <c r="D13299" s="240"/>
      <c r="E13299" s="241"/>
      <c r="F13299" s="265"/>
      <c r="G13299" s="265"/>
    </row>
    <row r="13300" spans="1:7" s="226" customFormat="1" ht="20.25" customHeight="1">
      <c r="A13300" s="240"/>
      <c r="B13300" s="265"/>
      <c r="C13300" s="240"/>
      <c r="D13300" s="240"/>
      <c r="E13300" s="241"/>
      <c r="F13300" s="265"/>
      <c r="G13300" s="265"/>
    </row>
    <row r="13301" spans="1:7" s="226" customFormat="1" ht="20.25" customHeight="1">
      <c r="A13301" s="240"/>
      <c r="B13301" s="265"/>
      <c r="C13301" s="240"/>
      <c r="D13301" s="240"/>
      <c r="E13301" s="241"/>
      <c r="F13301" s="265"/>
      <c r="G13301" s="265"/>
    </row>
    <row r="13302" spans="1:7" s="226" customFormat="1" ht="20.25" customHeight="1">
      <c r="A13302" s="240"/>
      <c r="B13302" s="265"/>
      <c r="C13302" s="240"/>
      <c r="D13302" s="240"/>
      <c r="E13302" s="241"/>
      <c r="F13302" s="265"/>
      <c r="G13302" s="265"/>
    </row>
    <row r="13303" spans="1:7" s="226" customFormat="1" ht="20.25" customHeight="1">
      <c r="A13303" s="240"/>
      <c r="B13303" s="265"/>
      <c r="C13303" s="240"/>
      <c r="D13303" s="240"/>
      <c r="E13303" s="241"/>
      <c r="F13303" s="265"/>
      <c r="G13303" s="265"/>
    </row>
    <row r="13304" spans="1:7" s="226" customFormat="1" ht="20.25" customHeight="1">
      <c r="A13304" s="240"/>
      <c r="B13304" s="265"/>
      <c r="C13304" s="240"/>
      <c r="D13304" s="240"/>
      <c r="E13304" s="241"/>
      <c r="F13304" s="265"/>
      <c r="G13304" s="265"/>
    </row>
    <row r="13305" spans="1:7" s="226" customFormat="1" ht="20.25" customHeight="1">
      <c r="A13305" s="240"/>
      <c r="B13305" s="265"/>
      <c r="C13305" s="240"/>
      <c r="D13305" s="240"/>
      <c r="E13305" s="241"/>
      <c r="F13305" s="265"/>
      <c r="G13305" s="265"/>
    </row>
    <row r="13306" spans="1:7" s="226" customFormat="1" ht="20.25" customHeight="1">
      <c r="A13306" s="240"/>
      <c r="B13306" s="265"/>
      <c r="C13306" s="240"/>
      <c r="D13306" s="240"/>
      <c r="E13306" s="241"/>
      <c r="F13306" s="265"/>
      <c r="G13306" s="265"/>
    </row>
    <row r="13307" spans="1:7" s="226" customFormat="1" ht="20.25" customHeight="1">
      <c r="A13307" s="240"/>
      <c r="B13307" s="265"/>
      <c r="C13307" s="240"/>
      <c r="D13307" s="240"/>
      <c r="E13307" s="241"/>
      <c r="F13307" s="265"/>
      <c r="G13307" s="265"/>
    </row>
    <row r="13308" spans="1:7" s="226" customFormat="1" ht="20.25" customHeight="1">
      <c r="A13308" s="240"/>
      <c r="B13308" s="265"/>
      <c r="C13308" s="240"/>
      <c r="D13308" s="240"/>
      <c r="E13308" s="241"/>
      <c r="F13308" s="265"/>
      <c r="G13308" s="265"/>
    </row>
    <row r="13309" spans="1:7" s="226" customFormat="1" ht="20.25" customHeight="1">
      <c r="A13309" s="240"/>
      <c r="B13309" s="265"/>
      <c r="C13309" s="240"/>
      <c r="D13309" s="240"/>
      <c r="E13309" s="241"/>
      <c r="F13309" s="265"/>
      <c r="G13309" s="265"/>
    </row>
    <row r="13310" spans="1:7" s="226" customFormat="1" ht="20.25" customHeight="1">
      <c r="A13310" s="240"/>
      <c r="B13310" s="265"/>
      <c r="C13310" s="240"/>
      <c r="D13310" s="240"/>
      <c r="E13310" s="241"/>
      <c r="F13310" s="265"/>
      <c r="G13310" s="265"/>
    </row>
    <row r="13311" spans="1:7" s="226" customFormat="1" ht="20.25" customHeight="1">
      <c r="A13311" s="240"/>
      <c r="B13311" s="265"/>
      <c r="C13311" s="240"/>
      <c r="D13311" s="240"/>
      <c r="E13311" s="241"/>
      <c r="F13311" s="265"/>
      <c r="G13311" s="265"/>
    </row>
    <row r="13312" spans="1:7" s="226" customFormat="1" ht="20.25" customHeight="1">
      <c r="A13312" s="240"/>
      <c r="B13312" s="265"/>
      <c r="C13312" s="240"/>
      <c r="D13312" s="240"/>
      <c r="E13312" s="241"/>
      <c r="F13312" s="265"/>
      <c r="G13312" s="265"/>
    </row>
    <row r="13313" spans="1:7" s="226" customFormat="1" ht="20.25" customHeight="1">
      <c r="A13313" s="240"/>
      <c r="B13313" s="265"/>
      <c r="C13313" s="240"/>
      <c r="D13313" s="240"/>
      <c r="E13313" s="241"/>
      <c r="F13313" s="265"/>
      <c r="G13313" s="265"/>
    </row>
    <row r="13314" spans="1:7" s="226" customFormat="1" ht="20.25" customHeight="1">
      <c r="A13314" s="240"/>
      <c r="B13314" s="265"/>
      <c r="C13314" s="240"/>
      <c r="D13314" s="240"/>
      <c r="E13314" s="241"/>
      <c r="F13314" s="265"/>
      <c r="G13314" s="265"/>
    </row>
    <row r="13315" spans="1:7" s="226" customFormat="1" ht="20.25" customHeight="1">
      <c r="A13315" s="240"/>
      <c r="B13315" s="265"/>
      <c r="C13315" s="240"/>
      <c r="D13315" s="240"/>
      <c r="E13315" s="241"/>
      <c r="F13315" s="265"/>
      <c r="G13315" s="265"/>
    </row>
    <row r="13316" spans="1:7" s="226" customFormat="1" ht="20.25" customHeight="1">
      <c r="A13316" s="240"/>
      <c r="B13316" s="265"/>
      <c r="C13316" s="240"/>
      <c r="D13316" s="240"/>
      <c r="E13316" s="241"/>
      <c r="F13316" s="265"/>
      <c r="G13316" s="265"/>
    </row>
    <row r="13317" spans="1:7" s="226" customFormat="1" ht="20.25" customHeight="1">
      <c r="A13317" s="240"/>
      <c r="B13317" s="265"/>
      <c r="C13317" s="240"/>
      <c r="D13317" s="240"/>
      <c r="E13317" s="241"/>
      <c r="F13317" s="265"/>
      <c r="G13317" s="265"/>
    </row>
    <row r="13318" spans="1:7" s="226" customFormat="1" ht="20.25" customHeight="1">
      <c r="A13318" s="240"/>
      <c r="B13318" s="265"/>
      <c r="C13318" s="240"/>
      <c r="D13318" s="240"/>
      <c r="E13318" s="241"/>
      <c r="F13318" s="265"/>
      <c r="G13318" s="265"/>
    </row>
    <row r="13319" spans="1:7" s="226" customFormat="1" ht="20.25" customHeight="1">
      <c r="A13319" s="240"/>
      <c r="B13319" s="265"/>
      <c r="C13319" s="240"/>
      <c r="D13319" s="240"/>
      <c r="E13319" s="241"/>
      <c r="F13319" s="265"/>
      <c r="G13319" s="265"/>
    </row>
    <row r="13320" spans="1:7" s="226" customFormat="1" ht="20.25" customHeight="1">
      <c r="A13320" s="240"/>
      <c r="B13320" s="265"/>
      <c r="C13320" s="240"/>
      <c r="D13320" s="240"/>
      <c r="E13320" s="241"/>
      <c r="F13320" s="265"/>
      <c r="G13320" s="265"/>
    </row>
    <row r="13321" spans="1:7" s="226" customFormat="1" ht="20.25" customHeight="1">
      <c r="A13321" s="240"/>
      <c r="B13321" s="265"/>
      <c r="C13321" s="240"/>
      <c r="D13321" s="240"/>
      <c r="E13321" s="241"/>
      <c r="F13321" s="265"/>
      <c r="G13321" s="265"/>
    </row>
    <row r="13322" spans="1:7" s="226" customFormat="1" ht="20.25" customHeight="1">
      <c r="A13322" s="240"/>
      <c r="B13322" s="265"/>
      <c r="C13322" s="240"/>
      <c r="D13322" s="240"/>
      <c r="E13322" s="241"/>
      <c r="F13322" s="265"/>
      <c r="G13322" s="265"/>
    </row>
    <row r="13323" spans="1:7" s="226" customFormat="1" ht="20.25" customHeight="1">
      <c r="A13323" s="240"/>
      <c r="B13323" s="265"/>
      <c r="C13323" s="240"/>
      <c r="D13323" s="240"/>
      <c r="E13323" s="241"/>
      <c r="F13323" s="265"/>
      <c r="G13323" s="265"/>
    </row>
    <row r="13324" spans="1:7" s="226" customFormat="1" ht="20.25" customHeight="1">
      <c r="A13324" s="240"/>
      <c r="B13324" s="265"/>
      <c r="C13324" s="240"/>
      <c r="D13324" s="240"/>
      <c r="E13324" s="241"/>
      <c r="F13324" s="265"/>
      <c r="G13324" s="265"/>
    </row>
    <row r="13325" spans="1:7" s="226" customFormat="1" ht="20.25" customHeight="1">
      <c r="A13325" s="240"/>
      <c r="B13325" s="265"/>
      <c r="C13325" s="240"/>
      <c r="D13325" s="240"/>
      <c r="E13325" s="241"/>
      <c r="F13325" s="265"/>
      <c r="G13325" s="265"/>
    </row>
    <row r="13326" spans="1:7" s="226" customFormat="1" ht="20.25" customHeight="1">
      <c r="A13326" s="240"/>
      <c r="B13326" s="265"/>
      <c r="C13326" s="240"/>
      <c r="D13326" s="240"/>
      <c r="E13326" s="241"/>
      <c r="F13326" s="265"/>
      <c r="G13326" s="265"/>
    </row>
    <row r="13327" spans="1:7" s="226" customFormat="1" ht="20.25" customHeight="1">
      <c r="A13327" s="240"/>
      <c r="B13327" s="265"/>
      <c r="C13327" s="240"/>
      <c r="D13327" s="240"/>
      <c r="E13327" s="241"/>
      <c r="F13327" s="265"/>
      <c r="G13327" s="265"/>
    </row>
    <row r="13328" spans="1:7" s="226" customFormat="1" ht="20.25" customHeight="1">
      <c r="A13328" s="240"/>
      <c r="B13328" s="265"/>
      <c r="C13328" s="240"/>
      <c r="D13328" s="240"/>
      <c r="E13328" s="241"/>
      <c r="F13328" s="265"/>
      <c r="G13328" s="265"/>
    </row>
    <row r="13329" spans="1:7" s="226" customFormat="1" ht="20.25" customHeight="1">
      <c r="A13329" s="240"/>
      <c r="B13329" s="265"/>
      <c r="C13329" s="240"/>
      <c r="D13329" s="240"/>
      <c r="E13329" s="241"/>
      <c r="F13329" s="265"/>
      <c r="G13329" s="265"/>
    </row>
    <row r="13330" spans="1:7" s="226" customFormat="1" ht="20.25" customHeight="1">
      <c r="A13330" s="240"/>
      <c r="B13330" s="265"/>
      <c r="C13330" s="240"/>
      <c r="D13330" s="240"/>
      <c r="E13330" s="241"/>
      <c r="F13330" s="265"/>
      <c r="G13330" s="265"/>
    </row>
    <row r="13331" spans="1:7" s="226" customFormat="1" ht="20.25" customHeight="1">
      <c r="A13331" s="240"/>
      <c r="B13331" s="265"/>
      <c r="C13331" s="240"/>
      <c r="D13331" s="240"/>
      <c r="E13331" s="241"/>
      <c r="F13331" s="265"/>
      <c r="G13331" s="265"/>
    </row>
    <row r="13332" spans="1:7" s="226" customFormat="1" ht="20.25" customHeight="1">
      <c r="A13332" s="240"/>
      <c r="B13332" s="265"/>
      <c r="C13332" s="240"/>
      <c r="D13332" s="240"/>
      <c r="E13332" s="241"/>
      <c r="F13332" s="265"/>
      <c r="G13332" s="265"/>
    </row>
    <row r="13333" spans="1:7" s="226" customFormat="1" ht="20.25" customHeight="1">
      <c r="A13333" s="240"/>
      <c r="B13333" s="265"/>
      <c r="C13333" s="240"/>
      <c r="D13333" s="240"/>
      <c r="E13333" s="241"/>
      <c r="F13333" s="265"/>
      <c r="G13333" s="265"/>
    </row>
    <row r="13334" spans="1:7" s="226" customFormat="1" ht="20.25" customHeight="1">
      <c r="A13334" s="240"/>
      <c r="B13334" s="265"/>
      <c r="C13334" s="240"/>
      <c r="D13334" s="240"/>
      <c r="E13334" s="241"/>
      <c r="F13334" s="265"/>
      <c r="G13334" s="265"/>
    </row>
    <row r="13335" spans="1:7" s="226" customFormat="1" ht="20.25" customHeight="1">
      <c r="A13335" s="240"/>
      <c r="B13335" s="265"/>
      <c r="C13335" s="240"/>
      <c r="D13335" s="240"/>
      <c r="E13335" s="241"/>
      <c r="F13335" s="265"/>
      <c r="G13335" s="265"/>
    </row>
    <row r="13336" spans="1:7" s="226" customFormat="1" ht="20.25" customHeight="1">
      <c r="A13336" s="240"/>
      <c r="B13336" s="265"/>
      <c r="C13336" s="240"/>
      <c r="D13336" s="240"/>
      <c r="E13336" s="241"/>
      <c r="F13336" s="265"/>
      <c r="G13336" s="265"/>
    </row>
    <row r="13337" spans="1:7" s="226" customFormat="1" ht="20.25" customHeight="1">
      <c r="A13337" s="240"/>
      <c r="B13337" s="265"/>
      <c r="C13337" s="240"/>
      <c r="D13337" s="240"/>
      <c r="E13337" s="241"/>
      <c r="F13337" s="265"/>
      <c r="G13337" s="265"/>
    </row>
    <row r="13338" spans="1:7" s="226" customFormat="1" ht="20.25" customHeight="1">
      <c r="A13338" s="240"/>
      <c r="B13338" s="265"/>
      <c r="C13338" s="240"/>
      <c r="D13338" s="240"/>
      <c r="E13338" s="241"/>
      <c r="F13338" s="265"/>
      <c r="G13338" s="265"/>
    </row>
    <row r="13339" spans="1:7" s="226" customFormat="1" ht="20.25" customHeight="1">
      <c r="A13339" s="240"/>
      <c r="B13339" s="265"/>
      <c r="C13339" s="240"/>
      <c r="D13339" s="240"/>
      <c r="E13339" s="241"/>
      <c r="F13339" s="265"/>
      <c r="G13339" s="265"/>
    </row>
    <row r="13340" spans="1:7" s="226" customFormat="1" ht="20.25" customHeight="1">
      <c r="A13340" s="240"/>
      <c r="B13340" s="265"/>
      <c r="C13340" s="240"/>
      <c r="D13340" s="240"/>
      <c r="E13340" s="241"/>
      <c r="F13340" s="265"/>
      <c r="G13340" s="265"/>
    </row>
    <row r="13341" spans="1:7" s="226" customFormat="1" ht="15" customHeight="1">
      <c r="A13341" s="240"/>
      <c r="B13341" s="265"/>
      <c r="C13341" s="240"/>
      <c r="D13341" s="240"/>
      <c r="E13341" s="241"/>
      <c r="F13341" s="265"/>
      <c r="G13341" s="265"/>
    </row>
    <row r="13342" spans="1:7" s="226" customFormat="1">
      <c r="A13342" s="240"/>
      <c r="B13342" s="265"/>
      <c r="C13342" s="240"/>
      <c r="D13342" s="240"/>
      <c r="E13342" s="241"/>
      <c r="F13342" s="265"/>
      <c r="G13342" s="265"/>
    </row>
    <row r="13343" spans="1:7" s="226" customFormat="1">
      <c r="A13343" s="240"/>
      <c r="B13343" s="265"/>
      <c r="C13343" s="240"/>
      <c r="D13343" s="240"/>
      <c r="E13343" s="241"/>
      <c r="F13343" s="265"/>
      <c r="G13343" s="265"/>
    </row>
    <row r="13344" spans="1:7" s="226" customFormat="1">
      <c r="A13344" s="240"/>
      <c r="B13344" s="265"/>
      <c r="C13344" s="240"/>
      <c r="D13344" s="240"/>
      <c r="E13344" s="241"/>
      <c r="F13344" s="265"/>
      <c r="G13344" s="265"/>
    </row>
    <row r="13345" spans="1:7" s="226" customFormat="1">
      <c r="A13345" s="240"/>
      <c r="B13345" s="265"/>
      <c r="C13345" s="240"/>
      <c r="D13345" s="240"/>
      <c r="E13345" s="241"/>
      <c r="F13345" s="265"/>
      <c r="G13345" s="265"/>
    </row>
    <row r="13346" spans="1:7" s="226" customFormat="1">
      <c r="A13346" s="240"/>
      <c r="B13346" s="265"/>
      <c r="C13346" s="240"/>
      <c r="D13346" s="240"/>
      <c r="E13346" s="241"/>
      <c r="F13346" s="265"/>
      <c r="G13346" s="265"/>
    </row>
    <row r="13347" spans="1:7" s="226" customFormat="1">
      <c r="A13347" s="240"/>
      <c r="B13347" s="265"/>
      <c r="C13347" s="240"/>
      <c r="D13347" s="240"/>
      <c r="E13347" s="241"/>
      <c r="F13347" s="265"/>
      <c r="G13347" s="265"/>
    </row>
    <row r="13348" spans="1:7" s="226" customFormat="1">
      <c r="A13348" s="240"/>
      <c r="B13348" s="265"/>
      <c r="C13348" s="240"/>
      <c r="D13348" s="240"/>
      <c r="E13348" s="241"/>
      <c r="F13348" s="265"/>
      <c r="G13348" s="265"/>
    </row>
    <row r="13349" spans="1:7" s="226" customFormat="1">
      <c r="A13349" s="240"/>
      <c r="B13349" s="265"/>
      <c r="C13349" s="240"/>
      <c r="D13349" s="240"/>
      <c r="E13349" s="241"/>
      <c r="F13349" s="265"/>
      <c r="G13349" s="265"/>
    </row>
    <row r="13350" spans="1:7" s="226" customFormat="1">
      <c r="A13350" s="240"/>
      <c r="B13350" s="265"/>
      <c r="C13350" s="240"/>
      <c r="D13350" s="240"/>
      <c r="E13350" s="241"/>
      <c r="F13350" s="265"/>
      <c r="G13350" s="265"/>
    </row>
    <row r="13351" spans="1:7" s="226" customFormat="1">
      <c r="A13351" s="240"/>
      <c r="B13351" s="265"/>
      <c r="C13351" s="240"/>
      <c r="D13351" s="240"/>
      <c r="E13351" s="241"/>
      <c r="F13351" s="265"/>
      <c r="G13351" s="265"/>
    </row>
    <row r="13352" spans="1:7" s="226" customFormat="1">
      <c r="A13352" s="240"/>
      <c r="B13352" s="265"/>
      <c r="C13352" s="240"/>
      <c r="D13352" s="240"/>
      <c r="E13352" s="241"/>
      <c r="F13352" s="265"/>
      <c r="G13352" s="265"/>
    </row>
    <row r="13353" spans="1:7" s="226" customFormat="1">
      <c r="A13353" s="240"/>
      <c r="B13353" s="265"/>
      <c r="C13353" s="240"/>
      <c r="D13353" s="240"/>
      <c r="E13353" s="241"/>
      <c r="F13353" s="265"/>
      <c r="G13353" s="265"/>
    </row>
    <row r="13354" spans="1:7" s="226" customFormat="1">
      <c r="A13354" s="240"/>
      <c r="B13354" s="265"/>
      <c r="C13354" s="240"/>
      <c r="D13354" s="240"/>
      <c r="E13354" s="241"/>
      <c r="F13354" s="265"/>
      <c r="G13354" s="265"/>
    </row>
    <row r="13355" spans="1:7" s="226" customFormat="1">
      <c r="A13355" s="240"/>
      <c r="B13355" s="265"/>
      <c r="C13355" s="240"/>
      <c r="D13355" s="240"/>
      <c r="E13355" s="241"/>
      <c r="F13355" s="265"/>
      <c r="G13355" s="265"/>
    </row>
    <row r="13356" spans="1:7" s="226" customFormat="1">
      <c r="A13356" s="240"/>
      <c r="B13356" s="265"/>
      <c r="C13356" s="240"/>
      <c r="D13356" s="240"/>
      <c r="E13356" s="241"/>
      <c r="F13356" s="265"/>
      <c r="G13356" s="265"/>
    </row>
    <row r="13357" spans="1:7" s="226" customFormat="1">
      <c r="A13357" s="240"/>
      <c r="B13357" s="265"/>
      <c r="C13357" s="240"/>
      <c r="D13357" s="240"/>
      <c r="E13357" s="241"/>
      <c r="F13357" s="265"/>
      <c r="G13357" s="265"/>
    </row>
    <row r="13358" spans="1:7" s="226" customFormat="1">
      <c r="A13358" s="240"/>
      <c r="B13358" s="265"/>
      <c r="C13358" s="240"/>
      <c r="D13358" s="240"/>
      <c r="E13358" s="241"/>
      <c r="F13358" s="265"/>
      <c r="G13358" s="265"/>
    </row>
    <row r="13359" spans="1:7" s="226" customFormat="1">
      <c r="A13359" s="240"/>
      <c r="B13359" s="265"/>
      <c r="C13359" s="240"/>
      <c r="D13359" s="240"/>
      <c r="E13359" s="241"/>
      <c r="F13359" s="265"/>
      <c r="G13359" s="265"/>
    </row>
    <row r="13360" spans="1:7" s="226" customFormat="1">
      <c r="A13360" s="240"/>
      <c r="B13360" s="265"/>
      <c r="C13360" s="240"/>
      <c r="D13360" s="240"/>
      <c r="E13360" s="241"/>
      <c r="F13360" s="265"/>
      <c r="G13360" s="265"/>
    </row>
    <row r="13361" spans="1:7" s="226" customFormat="1">
      <c r="A13361" s="240"/>
      <c r="B13361" s="265"/>
      <c r="C13361" s="240"/>
      <c r="D13361" s="240"/>
      <c r="E13361" s="241"/>
      <c r="F13361" s="265"/>
      <c r="G13361" s="265"/>
    </row>
    <row r="13362" spans="1:7" s="226" customFormat="1">
      <c r="A13362" s="240"/>
      <c r="B13362" s="265"/>
      <c r="C13362" s="240"/>
      <c r="D13362" s="240"/>
      <c r="E13362" s="241"/>
      <c r="F13362" s="265"/>
      <c r="G13362" s="265"/>
    </row>
    <row r="13363" spans="1:7" s="226" customFormat="1">
      <c r="A13363" s="240"/>
      <c r="B13363" s="265"/>
      <c r="C13363" s="240"/>
      <c r="D13363" s="240"/>
      <c r="E13363" s="241"/>
      <c r="F13363" s="265"/>
      <c r="G13363" s="265"/>
    </row>
    <row r="13364" spans="1:7" s="226" customFormat="1">
      <c r="A13364" s="240"/>
      <c r="B13364" s="265"/>
      <c r="C13364" s="240"/>
      <c r="D13364" s="240"/>
      <c r="E13364" s="241"/>
      <c r="F13364" s="265"/>
      <c r="G13364" s="265"/>
    </row>
    <row r="13365" spans="1:7" s="226" customFormat="1">
      <c r="A13365" s="240"/>
      <c r="B13365" s="265"/>
      <c r="C13365" s="240"/>
      <c r="D13365" s="240"/>
      <c r="E13365" s="241"/>
      <c r="F13365" s="265"/>
      <c r="G13365" s="265"/>
    </row>
    <row r="13366" spans="1:7" s="226" customFormat="1">
      <c r="A13366" s="240"/>
      <c r="B13366" s="265"/>
      <c r="C13366" s="240"/>
      <c r="D13366" s="240"/>
      <c r="E13366" s="241"/>
      <c r="F13366" s="265"/>
      <c r="G13366" s="265"/>
    </row>
    <row r="13367" spans="1:7" s="226" customFormat="1">
      <c r="A13367" s="240"/>
      <c r="B13367" s="265"/>
      <c r="C13367" s="240"/>
      <c r="D13367" s="240"/>
      <c r="E13367" s="241"/>
      <c r="F13367" s="265"/>
      <c r="G13367" s="265"/>
    </row>
    <row r="13368" spans="1:7" s="226" customFormat="1">
      <c r="A13368" s="240"/>
      <c r="B13368" s="265"/>
      <c r="C13368" s="240"/>
      <c r="D13368" s="240"/>
      <c r="E13368" s="241"/>
      <c r="F13368" s="265"/>
      <c r="G13368" s="265"/>
    </row>
    <row r="13369" spans="1:7" s="226" customFormat="1">
      <c r="A13369" s="240"/>
      <c r="B13369" s="265"/>
      <c r="C13369" s="240"/>
      <c r="D13369" s="240"/>
      <c r="E13369" s="241"/>
      <c r="F13369" s="265"/>
      <c r="G13369" s="265"/>
    </row>
    <row r="13370" spans="1:7" s="226" customFormat="1">
      <c r="A13370" s="240"/>
      <c r="B13370" s="265"/>
      <c r="C13370" s="240"/>
      <c r="D13370" s="240"/>
      <c r="E13370" s="241"/>
      <c r="F13370" s="265"/>
      <c r="G13370" s="265"/>
    </row>
    <row r="13371" spans="1:7" s="226" customFormat="1">
      <c r="A13371" s="240"/>
      <c r="B13371" s="265"/>
      <c r="C13371" s="240"/>
      <c r="D13371" s="240"/>
      <c r="E13371" s="241"/>
      <c r="F13371" s="265"/>
      <c r="G13371" s="265"/>
    </row>
    <row r="13372" spans="1:7" s="226" customFormat="1">
      <c r="A13372" s="240"/>
      <c r="B13372" s="265"/>
      <c r="C13372" s="240"/>
      <c r="D13372" s="240"/>
      <c r="E13372" s="241"/>
      <c r="F13372" s="265"/>
      <c r="G13372" s="265"/>
    </row>
    <row r="13373" spans="1:7" s="226" customFormat="1">
      <c r="A13373" s="240"/>
      <c r="B13373" s="265"/>
      <c r="C13373" s="240"/>
      <c r="D13373" s="240"/>
      <c r="E13373" s="241"/>
      <c r="F13373" s="265"/>
      <c r="G13373" s="265"/>
    </row>
    <row r="13374" spans="1:7" s="226" customFormat="1">
      <c r="A13374" s="240"/>
      <c r="B13374" s="265"/>
      <c r="C13374" s="240"/>
      <c r="D13374" s="240"/>
      <c r="E13374" s="241"/>
      <c r="F13374" s="265"/>
      <c r="G13374" s="265"/>
    </row>
    <row r="13375" spans="1:7" s="226" customFormat="1">
      <c r="A13375" s="240"/>
      <c r="B13375" s="265"/>
      <c r="C13375" s="240"/>
      <c r="D13375" s="240"/>
      <c r="E13375" s="241"/>
      <c r="F13375" s="265"/>
      <c r="G13375" s="265"/>
    </row>
    <row r="13376" spans="1:7" s="226" customFormat="1">
      <c r="A13376" s="240"/>
      <c r="B13376" s="265"/>
      <c r="C13376" s="240"/>
      <c r="D13376" s="240"/>
      <c r="E13376" s="241"/>
      <c r="F13376" s="265"/>
      <c r="G13376" s="265"/>
    </row>
    <row r="13377" spans="1:7" s="226" customFormat="1">
      <c r="A13377" s="240"/>
      <c r="B13377" s="265"/>
      <c r="C13377" s="240"/>
      <c r="D13377" s="240"/>
      <c r="E13377" s="241"/>
      <c r="F13377" s="265"/>
      <c r="G13377" s="265"/>
    </row>
    <row r="13378" spans="1:7" s="226" customFormat="1">
      <c r="A13378" s="240"/>
      <c r="B13378" s="265"/>
      <c r="C13378" s="240"/>
      <c r="D13378" s="240"/>
      <c r="E13378" s="241"/>
      <c r="F13378" s="265"/>
      <c r="G13378" s="265"/>
    </row>
    <row r="13379" spans="1:7" s="226" customFormat="1">
      <c r="A13379" s="240"/>
      <c r="B13379" s="265"/>
      <c r="C13379" s="240"/>
      <c r="D13379" s="240"/>
      <c r="E13379" s="241"/>
      <c r="F13379" s="265"/>
      <c r="G13379" s="265"/>
    </row>
    <row r="13380" spans="1:7" s="226" customFormat="1">
      <c r="A13380" s="240"/>
      <c r="B13380" s="265"/>
      <c r="C13380" s="240"/>
      <c r="D13380" s="240"/>
      <c r="E13380" s="241"/>
      <c r="F13380" s="265"/>
      <c r="G13380" s="265"/>
    </row>
    <row r="13381" spans="1:7" s="226" customFormat="1">
      <c r="A13381" s="240"/>
      <c r="B13381" s="265"/>
      <c r="C13381" s="240"/>
      <c r="D13381" s="240"/>
      <c r="E13381" s="241"/>
      <c r="F13381" s="265"/>
      <c r="G13381" s="265"/>
    </row>
    <row r="13382" spans="1:7" s="226" customFormat="1">
      <c r="A13382" s="240"/>
      <c r="B13382" s="265"/>
      <c r="C13382" s="240"/>
      <c r="D13382" s="240"/>
      <c r="E13382" s="241"/>
      <c r="F13382" s="265"/>
      <c r="G13382" s="265"/>
    </row>
    <row r="13383" spans="1:7" s="226" customFormat="1">
      <c r="A13383" s="240"/>
      <c r="B13383" s="265"/>
      <c r="C13383" s="240"/>
      <c r="D13383" s="240"/>
      <c r="E13383" s="241"/>
      <c r="F13383" s="265"/>
      <c r="G13383" s="265"/>
    </row>
    <row r="13384" spans="1:7" s="226" customFormat="1">
      <c r="A13384" s="240"/>
      <c r="B13384" s="265"/>
      <c r="C13384" s="240"/>
      <c r="D13384" s="240"/>
      <c r="E13384" s="241"/>
      <c r="F13384" s="265"/>
      <c r="G13384" s="265"/>
    </row>
    <row r="13385" spans="1:7" s="226" customFormat="1">
      <c r="A13385" s="240"/>
      <c r="B13385" s="265"/>
      <c r="C13385" s="240"/>
      <c r="D13385" s="240"/>
      <c r="E13385" s="241"/>
      <c r="F13385" s="265"/>
      <c r="G13385" s="265"/>
    </row>
    <row r="13386" spans="1:7" s="226" customFormat="1">
      <c r="A13386" s="240"/>
      <c r="B13386" s="265"/>
      <c r="C13386" s="240"/>
      <c r="D13386" s="240"/>
      <c r="E13386" s="241"/>
      <c r="F13386" s="265"/>
      <c r="G13386" s="265"/>
    </row>
    <row r="13387" spans="1:7" s="226" customFormat="1">
      <c r="A13387" s="240"/>
      <c r="B13387" s="265"/>
      <c r="C13387" s="240"/>
      <c r="D13387" s="240"/>
      <c r="E13387" s="241"/>
      <c r="F13387" s="265"/>
      <c r="G13387" s="265"/>
    </row>
    <row r="13388" spans="1:7" s="226" customFormat="1">
      <c r="A13388" s="240"/>
      <c r="B13388" s="265"/>
      <c r="C13388" s="240"/>
      <c r="D13388" s="240"/>
      <c r="E13388" s="241"/>
      <c r="F13388" s="265"/>
      <c r="G13388" s="265"/>
    </row>
    <row r="13389" spans="1:7" s="226" customFormat="1">
      <c r="A13389" s="240"/>
      <c r="B13389" s="265"/>
      <c r="C13389" s="240"/>
      <c r="D13389" s="240"/>
      <c r="E13389" s="241"/>
      <c r="F13389" s="265"/>
      <c r="G13389" s="265"/>
    </row>
    <row r="13390" spans="1:7" s="226" customFormat="1">
      <c r="A13390" s="240"/>
      <c r="B13390" s="265"/>
      <c r="C13390" s="240"/>
      <c r="D13390" s="240"/>
      <c r="E13390" s="241"/>
      <c r="F13390" s="265"/>
      <c r="G13390" s="265"/>
    </row>
    <row r="13391" spans="1:7" s="226" customFormat="1">
      <c r="A13391" s="240"/>
      <c r="B13391" s="265"/>
      <c r="C13391" s="240"/>
      <c r="D13391" s="240"/>
      <c r="E13391" s="241"/>
      <c r="F13391" s="265"/>
      <c r="G13391" s="265"/>
    </row>
    <row r="13392" spans="1:7" s="226" customFormat="1">
      <c r="A13392" s="240"/>
      <c r="B13392" s="265"/>
      <c r="C13392" s="240"/>
      <c r="D13392" s="240"/>
      <c r="E13392" s="241"/>
      <c r="F13392" s="265"/>
      <c r="G13392" s="265"/>
    </row>
    <row r="13393" spans="1:7" s="226" customFormat="1">
      <c r="A13393" s="240"/>
      <c r="B13393" s="265"/>
      <c r="C13393" s="240"/>
      <c r="D13393" s="240"/>
      <c r="E13393" s="241"/>
      <c r="F13393" s="265"/>
      <c r="G13393" s="265"/>
    </row>
    <row r="13394" spans="1:7" s="226" customFormat="1">
      <c r="A13394" s="240"/>
      <c r="B13394" s="265"/>
      <c r="C13394" s="240"/>
      <c r="D13394" s="240"/>
      <c r="E13394" s="241"/>
      <c r="F13394" s="265"/>
      <c r="G13394" s="265"/>
    </row>
    <row r="13395" spans="1:7" s="226" customFormat="1">
      <c r="A13395" s="240"/>
      <c r="B13395" s="265"/>
      <c r="C13395" s="240"/>
      <c r="D13395" s="240"/>
      <c r="E13395" s="241"/>
      <c r="F13395" s="265"/>
      <c r="G13395" s="265"/>
    </row>
    <row r="13396" spans="1:7" s="226" customFormat="1">
      <c r="A13396" s="240"/>
      <c r="B13396" s="265"/>
      <c r="C13396" s="240"/>
      <c r="D13396" s="240"/>
      <c r="E13396" s="241"/>
      <c r="F13396" s="265"/>
      <c r="G13396" s="265"/>
    </row>
    <row r="13397" spans="1:7" s="226" customFormat="1">
      <c r="A13397" s="240"/>
      <c r="B13397" s="265"/>
      <c r="C13397" s="240"/>
      <c r="D13397" s="240"/>
      <c r="E13397" s="241"/>
      <c r="F13397" s="265"/>
      <c r="G13397" s="265"/>
    </row>
    <row r="13398" spans="1:7" s="226" customFormat="1">
      <c r="A13398" s="240"/>
      <c r="B13398" s="265"/>
      <c r="C13398" s="240"/>
      <c r="D13398" s="240"/>
      <c r="E13398" s="241"/>
      <c r="F13398" s="265"/>
      <c r="G13398" s="265"/>
    </row>
    <row r="13399" spans="1:7" s="226" customFormat="1">
      <c r="A13399" s="240"/>
      <c r="B13399" s="265"/>
      <c r="C13399" s="240"/>
      <c r="D13399" s="240"/>
      <c r="E13399" s="241"/>
      <c r="F13399" s="265"/>
      <c r="G13399" s="265"/>
    </row>
    <row r="13400" spans="1:7" s="226" customFormat="1">
      <c r="A13400" s="240"/>
      <c r="B13400" s="265"/>
      <c r="C13400" s="240"/>
      <c r="D13400" s="240"/>
      <c r="E13400" s="241"/>
      <c r="F13400" s="265"/>
      <c r="G13400" s="265"/>
    </row>
    <row r="13401" spans="1:7" s="226" customFormat="1">
      <c r="A13401" s="240"/>
      <c r="B13401" s="265"/>
      <c r="C13401" s="240"/>
      <c r="D13401" s="240"/>
      <c r="E13401" s="241"/>
      <c r="F13401" s="265"/>
      <c r="G13401" s="265"/>
    </row>
    <row r="13402" spans="1:7" s="226" customFormat="1">
      <c r="A13402" s="240"/>
      <c r="B13402" s="265"/>
      <c r="C13402" s="240"/>
      <c r="D13402" s="240"/>
      <c r="E13402" s="241"/>
      <c r="F13402" s="265"/>
      <c r="G13402" s="265"/>
    </row>
    <row r="13403" spans="1:7" s="226" customFormat="1">
      <c r="A13403" s="240"/>
      <c r="B13403" s="265"/>
      <c r="C13403" s="240"/>
      <c r="D13403" s="240"/>
      <c r="E13403" s="241"/>
      <c r="F13403" s="265"/>
      <c r="G13403" s="265"/>
    </row>
    <row r="13404" spans="1:7" s="226" customFormat="1">
      <c r="A13404" s="240"/>
      <c r="B13404" s="265"/>
      <c r="C13404" s="240"/>
      <c r="D13404" s="240"/>
      <c r="E13404" s="241"/>
      <c r="F13404" s="265"/>
      <c r="G13404" s="265"/>
    </row>
    <row r="13405" spans="1:7" s="226" customFormat="1">
      <c r="A13405" s="240"/>
      <c r="B13405" s="265"/>
      <c r="C13405" s="240"/>
      <c r="D13405" s="240"/>
      <c r="E13405" s="241"/>
      <c r="F13405" s="265"/>
      <c r="G13405" s="265"/>
    </row>
    <row r="13406" spans="1:7" s="226" customFormat="1">
      <c r="A13406" s="240"/>
      <c r="B13406" s="265"/>
      <c r="C13406" s="240"/>
      <c r="D13406" s="240"/>
      <c r="E13406" s="241"/>
      <c r="F13406" s="265"/>
      <c r="G13406" s="265"/>
    </row>
    <row r="13407" spans="1:7" s="226" customFormat="1">
      <c r="A13407" s="240"/>
      <c r="B13407" s="265"/>
      <c r="C13407" s="240"/>
      <c r="D13407" s="240"/>
      <c r="E13407" s="241"/>
      <c r="F13407" s="265"/>
      <c r="G13407" s="265"/>
    </row>
    <row r="13408" spans="1:7" s="226" customFormat="1">
      <c r="A13408" s="240"/>
      <c r="B13408" s="265"/>
      <c r="C13408" s="240"/>
      <c r="D13408" s="240"/>
      <c r="E13408" s="241"/>
      <c r="F13408" s="265"/>
      <c r="G13408" s="265"/>
    </row>
    <row r="13409" spans="1:7" s="226" customFormat="1">
      <c r="A13409" s="240"/>
      <c r="B13409" s="265"/>
      <c r="C13409" s="240"/>
      <c r="D13409" s="240"/>
      <c r="E13409" s="241"/>
      <c r="F13409" s="265"/>
      <c r="G13409" s="265"/>
    </row>
    <row r="13410" spans="1:7" s="226" customFormat="1">
      <c r="A13410" s="240"/>
      <c r="B13410" s="265"/>
      <c r="C13410" s="240"/>
      <c r="D13410" s="240"/>
      <c r="E13410" s="241"/>
      <c r="F13410" s="265"/>
      <c r="G13410" s="265"/>
    </row>
    <row r="13411" spans="1:7" s="226" customFormat="1">
      <c r="A13411" s="240"/>
      <c r="B13411" s="265"/>
      <c r="C13411" s="240"/>
      <c r="D13411" s="240"/>
      <c r="E13411" s="241"/>
      <c r="F13411" s="265"/>
      <c r="G13411" s="265"/>
    </row>
    <row r="13412" spans="1:7" s="226" customFormat="1">
      <c r="A13412" s="240"/>
      <c r="B13412" s="265"/>
      <c r="C13412" s="240"/>
      <c r="D13412" s="240"/>
      <c r="E13412" s="241"/>
      <c r="F13412" s="265"/>
      <c r="G13412" s="265"/>
    </row>
    <row r="13413" spans="1:7" s="226" customFormat="1">
      <c r="A13413" s="240"/>
      <c r="B13413" s="265"/>
      <c r="C13413" s="240"/>
      <c r="D13413" s="240"/>
      <c r="E13413" s="241"/>
      <c r="F13413" s="265"/>
      <c r="G13413" s="265"/>
    </row>
    <row r="13414" spans="1:7" s="226" customFormat="1">
      <c r="A13414" s="240"/>
      <c r="B13414" s="265"/>
      <c r="C13414" s="240"/>
      <c r="D13414" s="240"/>
      <c r="E13414" s="241"/>
      <c r="F13414" s="265"/>
      <c r="G13414" s="265"/>
    </row>
    <row r="13415" spans="1:7" s="226" customFormat="1">
      <c r="A13415" s="240"/>
      <c r="B13415" s="265"/>
      <c r="C13415" s="240"/>
      <c r="D13415" s="240"/>
      <c r="E13415" s="241"/>
      <c r="F13415" s="265"/>
      <c r="G13415" s="265"/>
    </row>
    <row r="13416" spans="1:7" s="226" customFormat="1">
      <c r="A13416" s="240"/>
      <c r="B13416" s="265"/>
      <c r="C13416" s="240"/>
      <c r="D13416" s="240"/>
      <c r="E13416" s="241"/>
      <c r="F13416" s="265"/>
      <c r="G13416" s="265"/>
    </row>
    <row r="13417" spans="1:7" s="226" customFormat="1">
      <c r="A13417" s="240"/>
      <c r="B13417" s="265"/>
      <c r="C13417" s="240"/>
      <c r="D13417" s="240"/>
      <c r="E13417" s="241"/>
      <c r="F13417" s="265"/>
      <c r="G13417" s="265"/>
    </row>
    <row r="13418" spans="1:7" s="226" customFormat="1">
      <c r="A13418" s="240"/>
      <c r="B13418" s="265"/>
      <c r="C13418" s="240"/>
      <c r="D13418" s="240"/>
      <c r="E13418" s="241"/>
      <c r="F13418" s="265"/>
      <c r="G13418" s="265"/>
    </row>
    <row r="13419" spans="1:7" s="226" customFormat="1">
      <c r="A13419" s="240"/>
      <c r="B13419" s="265"/>
      <c r="C13419" s="240"/>
      <c r="D13419" s="240"/>
      <c r="E13419" s="241"/>
      <c r="F13419" s="265"/>
      <c r="G13419" s="265"/>
    </row>
    <row r="13420" spans="1:7" s="226" customFormat="1">
      <c r="A13420" s="240"/>
      <c r="B13420" s="265"/>
      <c r="C13420" s="240"/>
      <c r="D13420" s="240"/>
      <c r="E13420" s="241"/>
      <c r="F13420" s="265"/>
      <c r="G13420" s="265"/>
    </row>
    <row r="13421" spans="1:7" s="226" customFormat="1">
      <c r="A13421" s="240"/>
      <c r="B13421" s="265"/>
      <c r="C13421" s="240"/>
      <c r="D13421" s="240"/>
      <c r="E13421" s="241"/>
      <c r="F13421" s="265"/>
      <c r="G13421" s="265"/>
    </row>
    <row r="13422" spans="1:7" s="226" customFormat="1">
      <c r="A13422" s="240"/>
      <c r="B13422" s="265"/>
      <c r="C13422" s="240"/>
      <c r="D13422" s="240"/>
      <c r="E13422" s="241"/>
      <c r="F13422" s="265"/>
      <c r="G13422" s="265"/>
    </row>
    <row r="13423" spans="1:7" s="226" customFormat="1">
      <c r="A13423" s="240"/>
      <c r="B13423" s="265"/>
      <c r="C13423" s="240"/>
      <c r="D13423" s="240"/>
      <c r="E13423" s="241"/>
      <c r="F13423" s="265"/>
      <c r="G13423" s="265"/>
    </row>
    <row r="13424" spans="1:7" s="226" customFormat="1">
      <c r="A13424" s="240"/>
      <c r="B13424" s="265"/>
      <c r="C13424" s="240"/>
      <c r="D13424" s="240"/>
      <c r="E13424" s="241"/>
      <c r="F13424" s="265"/>
      <c r="G13424" s="265"/>
    </row>
    <row r="13425" spans="1:7" s="226" customFormat="1">
      <c r="A13425" s="240"/>
      <c r="B13425" s="265"/>
      <c r="C13425" s="240"/>
      <c r="D13425" s="240"/>
      <c r="E13425" s="241"/>
      <c r="F13425" s="265"/>
      <c r="G13425" s="265"/>
    </row>
    <row r="13426" spans="1:7" s="226" customFormat="1">
      <c r="A13426" s="240"/>
      <c r="B13426" s="265"/>
      <c r="C13426" s="240"/>
      <c r="D13426" s="240"/>
      <c r="E13426" s="241"/>
      <c r="F13426" s="265"/>
      <c r="G13426" s="265"/>
    </row>
    <row r="13427" spans="1:7" s="226" customFormat="1">
      <c r="A13427" s="240"/>
      <c r="B13427" s="265"/>
      <c r="C13427" s="240"/>
      <c r="D13427" s="240"/>
      <c r="E13427" s="241"/>
      <c r="F13427" s="265"/>
      <c r="G13427" s="265"/>
    </row>
    <row r="13428" spans="1:7" s="226" customFormat="1">
      <c r="A13428" s="240"/>
      <c r="B13428" s="265"/>
      <c r="C13428" s="240"/>
      <c r="D13428" s="240"/>
      <c r="E13428" s="241"/>
      <c r="F13428" s="265"/>
      <c r="G13428" s="265"/>
    </row>
    <row r="13429" spans="1:7" s="226" customFormat="1">
      <c r="A13429" s="240"/>
      <c r="B13429" s="265"/>
      <c r="C13429" s="240"/>
      <c r="D13429" s="240"/>
      <c r="E13429" s="241"/>
      <c r="F13429" s="265"/>
      <c r="G13429" s="265"/>
    </row>
    <row r="13430" spans="1:7" s="226" customFormat="1">
      <c r="A13430" s="240"/>
      <c r="B13430" s="265"/>
      <c r="C13430" s="240"/>
      <c r="D13430" s="240"/>
      <c r="E13430" s="241"/>
      <c r="F13430" s="265"/>
      <c r="G13430" s="265"/>
    </row>
    <row r="13431" spans="1:7" s="226" customFormat="1">
      <c r="A13431" s="240"/>
      <c r="B13431" s="265"/>
      <c r="C13431" s="240"/>
      <c r="D13431" s="240"/>
      <c r="E13431" s="241"/>
      <c r="F13431" s="265"/>
      <c r="G13431" s="265"/>
    </row>
    <row r="13432" spans="1:7" s="226" customFormat="1">
      <c r="A13432" s="240"/>
      <c r="B13432" s="265"/>
      <c r="C13432" s="240"/>
      <c r="D13432" s="240"/>
      <c r="E13432" s="241"/>
      <c r="F13432" s="265"/>
      <c r="G13432" s="265"/>
    </row>
    <row r="13433" spans="1:7" s="226" customFormat="1">
      <c r="A13433" s="240"/>
      <c r="B13433" s="265"/>
      <c r="C13433" s="240"/>
      <c r="D13433" s="240"/>
      <c r="E13433" s="241"/>
      <c r="F13433" s="265"/>
      <c r="G13433" s="265"/>
    </row>
    <row r="13434" spans="1:7" s="226" customFormat="1">
      <c r="A13434" s="240"/>
      <c r="B13434" s="265"/>
      <c r="C13434" s="240"/>
      <c r="D13434" s="240"/>
      <c r="E13434" s="241"/>
      <c r="F13434" s="265"/>
      <c r="G13434" s="265"/>
    </row>
    <row r="13435" spans="1:7" s="226" customFormat="1">
      <c r="A13435" s="240"/>
      <c r="B13435" s="265"/>
      <c r="C13435" s="240"/>
      <c r="D13435" s="240"/>
      <c r="E13435" s="241"/>
      <c r="F13435" s="265"/>
      <c r="G13435" s="265"/>
    </row>
    <row r="13436" spans="1:7" s="226" customFormat="1">
      <c r="A13436" s="240"/>
      <c r="B13436" s="265"/>
      <c r="C13436" s="240"/>
      <c r="D13436" s="240"/>
      <c r="E13436" s="241"/>
      <c r="F13436" s="265"/>
      <c r="G13436" s="265"/>
    </row>
    <row r="13437" spans="1:7" s="226" customFormat="1">
      <c r="A13437" s="240"/>
      <c r="B13437" s="265"/>
      <c r="C13437" s="240"/>
      <c r="D13437" s="240"/>
      <c r="E13437" s="241"/>
      <c r="F13437" s="265"/>
      <c r="G13437" s="265"/>
    </row>
    <row r="13438" spans="1:7" s="226" customFormat="1">
      <c r="A13438" s="240"/>
      <c r="B13438" s="265"/>
      <c r="C13438" s="240"/>
      <c r="D13438" s="240"/>
      <c r="E13438" s="241"/>
      <c r="F13438" s="265"/>
      <c r="G13438" s="265"/>
    </row>
    <row r="13439" spans="1:7" s="226" customFormat="1">
      <c r="A13439" s="240"/>
      <c r="B13439" s="265"/>
      <c r="C13439" s="240"/>
      <c r="D13439" s="240"/>
      <c r="E13439" s="241"/>
      <c r="F13439" s="265"/>
      <c r="G13439" s="265"/>
    </row>
    <row r="13440" spans="1:7" s="226" customFormat="1">
      <c r="A13440" s="240"/>
      <c r="B13440" s="265"/>
      <c r="C13440" s="240"/>
      <c r="D13440" s="240"/>
      <c r="E13440" s="241"/>
      <c r="F13440" s="265"/>
      <c r="G13440" s="265"/>
    </row>
    <row r="13441" spans="1:7" s="226" customFormat="1">
      <c r="A13441" s="240"/>
      <c r="B13441" s="265"/>
      <c r="C13441" s="240"/>
      <c r="D13441" s="240"/>
      <c r="E13441" s="241"/>
      <c r="F13441" s="265"/>
      <c r="G13441" s="265"/>
    </row>
    <row r="13442" spans="1:7" s="226" customFormat="1">
      <c r="A13442" s="240"/>
      <c r="B13442" s="265"/>
      <c r="C13442" s="240"/>
      <c r="D13442" s="240"/>
      <c r="E13442" s="241"/>
      <c r="F13442" s="265"/>
      <c r="G13442" s="265"/>
    </row>
    <row r="13443" spans="1:7" s="226" customFormat="1">
      <c r="A13443" s="240"/>
      <c r="B13443" s="265"/>
      <c r="C13443" s="240"/>
      <c r="D13443" s="240"/>
      <c r="E13443" s="241"/>
      <c r="F13443" s="265"/>
      <c r="G13443" s="265"/>
    </row>
    <row r="13444" spans="1:7" s="226" customFormat="1">
      <c r="A13444" s="240"/>
      <c r="B13444" s="265"/>
      <c r="C13444" s="240"/>
      <c r="D13444" s="240"/>
      <c r="E13444" s="241"/>
      <c r="F13444" s="265"/>
      <c r="G13444" s="265"/>
    </row>
    <row r="13445" spans="1:7" s="226" customFormat="1">
      <c r="A13445" s="240"/>
      <c r="B13445" s="265"/>
      <c r="C13445" s="240"/>
      <c r="D13445" s="240"/>
      <c r="E13445" s="241"/>
      <c r="F13445" s="265"/>
      <c r="G13445" s="265"/>
    </row>
    <row r="13446" spans="1:7" s="226" customFormat="1">
      <c r="A13446" s="240"/>
      <c r="B13446" s="265"/>
      <c r="C13446" s="240"/>
      <c r="D13446" s="240"/>
      <c r="E13446" s="241"/>
      <c r="F13446" s="265"/>
      <c r="G13446" s="265"/>
    </row>
    <row r="13447" spans="1:7" s="226" customFormat="1">
      <c r="A13447" s="240"/>
      <c r="B13447" s="265"/>
      <c r="C13447" s="240"/>
      <c r="D13447" s="240"/>
      <c r="E13447" s="241"/>
      <c r="F13447" s="265"/>
      <c r="G13447" s="265"/>
    </row>
    <row r="13448" spans="1:7" s="226" customFormat="1">
      <c r="A13448" s="240"/>
      <c r="B13448" s="265"/>
      <c r="C13448" s="240"/>
      <c r="D13448" s="240"/>
      <c r="E13448" s="241"/>
      <c r="F13448" s="265"/>
      <c r="G13448" s="265"/>
    </row>
    <row r="13449" spans="1:7" s="226" customFormat="1">
      <c r="A13449" s="240"/>
      <c r="B13449" s="265"/>
      <c r="C13449" s="240"/>
      <c r="D13449" s="240"/>
      <c r="E13449" s="241"/>
      <c r="F13449" s="265"/>
      <c r="G13449" s="265"/>
    </row>
    <row r="13450" spans="1:7" s="226" customFormat="1">
      <c r="A13450" s="240"/>
      <c r="B13450" s="265"/>
      <c r="C13450" s="240"/>
      <c r="D13450" s="240"/>
      <c r="E13450" s="241"/>
      <c r="F13450" s="265"/>
      <c r="G13450" s="265"/>
    </row>
    <row r="13451" spans="1:7" s="226" customFormat="1">
      <c r="A13451" s="240"/>
      <c r="B13451" s="265"/>
      <c r="C13451" s="240"/>
      <c r="D13451" s="240"/>
      <c r="E13451" s="241"/>
      <c r="F13451" s="265"/>
      <c r="G13451" s="265"/>
    </row>
    <row r="13452" spans="1:7" s="226" customFormat="1">
      <c r="A13452" s="240"/>
      <c r="B13452" s="265"/>
      <c r="C13452" s="240"/>
      <c r="D13452" s="240"/>
      <c r="E13452" s="241"/>
      <c r="F13452" s="265"/>
      <c r="G13452" s="265"/>
    </row>
    <row r="13453" spans="1:7" s="226" customFormat="1">
      <c r="A13453" s="240"/>
      <c r="B13453" s="265"/>
      <c r="C13453" s="240"/>
      <c r="D13453" s="240"/>
      <c r="E13453" s="241"/>
      <c r="F13453" s="265"/>
      <c r="G13453" s="265"/>
    </row>
    <row r="13454" spans="1:7" s="226" customFormat="1">
      <c r="A13454" s="240"/>
      <c r="B13454" s="265"/>
      <c r="C13454" s="240"/>
      <c r="D13454" s="240"/>
      <c r="E13454" s="241"/>
      <c r="F13454" s="265"/>
      <c r="G13454" s="265"/>
    </row>
    <row r="13455" spans="1:7" s="226" customFormat="1">
      <c r="A13455" s="240"/>
      <c r="B13455" s="265"/>
      <c r="C13455" s="240"/>
      <c r="D13455" s="240"/>
      <c r="E13455" s="241"/>
      <c r="F13455" s="265"/>
      <c r="G13455" s="265"/>
    </row>
    <row r="13456" spans="1:7" s="226" customFormat="1">
      <c r="A13456" s="240"/>
      <c r="B13456" s="265"/>
      <c r="C13456" s="240"/>
      <c r="D13456" s="240"/>
      <c r="E13456" s="241"/>
      <c r="F13456" s="265"/>
      <c r="G13456" s="265"/>
    </row>
    <row r="13457" spans="1:7" s="226" customFormat="1">
      <c r="A13457" s="240"/>
      <c r="B13457" s="265"/>
      <c r="C13457" s="240"/>
      <c r="D13457" s="240"/>
      <c r="E13457" s="241"/>
      <c r="F13457" s="265"/>
      <c r="G13457" s="265"/>
    </row>
    <row r="13458" spans="1:7" s="226" customFormat="1">
      <c r="A13458" s="240"/>
      <c r="B13458" s="265"/>
      <c r="C13458" s="240"/>
      <c r="D13458" s="240"/>
      <c r="E13458" s="241"/>
      <c r="F13458" s="265"/>
      <c r="G13458" s="265"/>
    </row>
    <row r="13459" spans="1:7" s="226" customFormat="1">
      <c r="A13459" s="240"/>
      <c r="B13459" s="265"/>
      <c r="C13459" s="240"/>
      <c r="D13459" s="240"/>
      <c r="E13459" s="241"/>
      <c r="F13459" s="265"/>
      <c r="G13459" s="265"/>
    </row>
    <row r="13460" spans="1:7" s="226" customFormat="1">
      <c r="A13460" s="240"/>
      <c r="B13460" s="265"/>
      <c r="C13460" s="240"/>
      <c r="D13460" s="240"/>
      <c r="E13460" s="241"/>
      <c r="F13460" s="265"/>
      <c r="G13460" s="265"/>
    </row>
    <row r="13461" spans="1:7" s="226" customFormat="1">
      <c r="A13461" s="240"/>
      <c r="B13461" s="265"/>
      <c r="C13461" s="240"/>
      <c r="D13461" s="240"/>
      <c r="E13461" s="241"/>
      <c r="F13461" s="265"/>
      <c r="G13461" s="265"/>
    </row>
    <row r="13462" spans="1:7" s="226" customFormat="1">
      <c r="A13462" s="240"/>
      <c r="B13462" s="265"/>
      <c r="C13462" s="240"/>
      <c r="D13462" s="240"/>
      <c r="E13462" s="241"/>
      <c r="F13462" s="265"/>
      <c r="G13462" s="265"/>
    </row>
    <row r="13463" spans="1:7" s="226" customFormat="1">
      <c r="A13463" s="240"/>
      <c r="B13463" s="265"/>
      <c r="C13463" s="240"/>
      <c r="D13463" s="240"/>
      <c r="E13463" s="241"/>
      <c r="F13463" s="265"/>
      <c r="G13463" s="265"/>
    </row>
    <row r="13464" spans="1:7" s="226" customFormat="1">
      <c r="A13464" s="240"/>
      <c r="B13464" s="265"/>
      <c r="C13464" s="240"/>
      <c r="D13464" s="240"/>
      <c r="E13464" s="241"/>
      <c r="F13464" s="265"/>
      <c r="G13464" s="265"/>
    </row>
    <row r="13465" spans="1:7" s="226" customFormat="1">
      <c r="A13465" s="240"/>
      <c r="B13465" s="265"/>
      <c r="C13465" s="240"/>
      <c r="D13465" s="240"/>
      <c r="E13465" s="241"/>
      <c r="F13465" s="265"/>
      <c r="G13465" s="265"/>
    </row>
    <row r="13466" spans="1:7" s="226" customFormat="1">
      <c r="A13466" s="240"/>
      <c r="B13466" s="265"/>
      <c r="C13466" s="240"/>
      <c r="D13466" s="240"/>
      <c r="E13466" s="241"/>
      <c r="F13466" s="265"/>
      <c r="G13466" s="265"/>
    </row>
    <row r="13467" spans="1:7" s="226" customFormat="1">
      <c r="A13467" s="240"/>
      <c r="B13467" s="265"/>
      <c r="C13467" s="240"/>
      <c r="D13467" s="240"/>
      <c r="E13467" s="241"/>
      <c r="F13467" s="265"/>
      <c r="G13467" s="265"/>
    </row>
    <row r="13468" spans="1:7" s="226" customFormat="1">
      <c r="A13468" s="240"/>
      <c r="B13468" s="265"/>
      <c r="C13468" s="240"/>
      <c r="D13468" s="240"/>
      <c r="E13468" s="241"/>
      <c r="F13468" s="265"/>
      <c r="G13468" s="265"/>
    </row>
    <row r="13469" spans="1:7" s="226" customFormat="1">
      <c r="A13469" s="240"/>
      <c r="B13469" s="265"/>
      <c r="C13469" s="240"/>
      <c r="D13469" s="240"/>
      <c r="E13469" s="241"/>
      <c r="F13469" s="265"/>
      <c r="G13469" s="265"/>
    </row>
    <row r="13470" spans="1:7" s="226" customFormat="1">
      <c r="A13470" s="240"/>
      <c r="B13470" s="265"/>
      <c r="C13470" s="240"/>
      <c r="D13470" s="240"/>
      <c r="E13470" s="241"/>
      <c r="F13470" s="265"/>
      <c r="G13470" s="265"/>
    </row>
    <row r="13471" spans="1:7" s="226" customFormat="1">
      <c r="A13471" s="240"/>
      <c r="B13471" s="265"/>
      <c r="C13471" s="240"/>
      <c r="D13471" s="240"/>
      <c r="E13471" s="241"/>
      <c r="F13471" s="265"/>
      <c r="G13471" s="265"/>
    </row>
    <row r="13472" spans="1:7" s="226" customFormat="1">
      <c r="A13472" s="240"/>
      <c r="B13472" s="265"/>
      <c r="C13472" s="240"/>
      <c r="D13472" s="240"/>
      <c r="E13472" s="241"/>
      <c r="F13472" s="265"/>
      <c r="G13472" s="265"/>
    </row>
    <row r="13473" spans="1:7" s="226" customFormat="1">
      <c r="A13473" s="240"/>
      <c r="B13473" s="265"/>
      <c r="C13473" s="240"/>
      <c r="D13473" s="240"/>
      <c r="E13473" s="241"/>
      <c r="F13473" s="265"/>
      <c r="G13473" s="265"/>
    </row>
    <row r="13474" spans="1:7" s="226" customFormat="1">
      <c r="A13474" s="240"/>
      <c r="B13474" s="265"/>
      <c r="C13474" s="240"/>
      <c r="D13474" s="240"/>
      <c r="E13474" s="241"/>
      <c r="F13474" s="265"/>
      <c r="G13474" s="265"/>
    </row>
    <row r="13475" spans="1:7" s="226" customFormat="1">
      <c r="A13475" s="240"/>
      <c r="B13475" s="265"/>
      <c r="C13475" s="240"/>
      <c r="D13475" s="240"/>
      <c r="E13475" s="241"/>
      <c r="F13475" s="265"/>
      <c r="G13475" s="265"/>
    </row>
    <row r="13476" spans="1:7" s="226" customFormat="1">
      <c r="A13476" s="240"/>
      <c r="B13476" s="265"/>
      <c r="C13476" s="240"/>
      <c r="D13476" s="240"/>
      <c r="E13476" s="241"/>
      <c r="F13476" s="265"/>
      <c r="G13476" s="265"/>
    </row>
    <row r="13477" spans="1:7" s="226" customFormat="1">
      <c r="A13477" s="240"/>
      <c r="B13477" s="265"/>
      <c r="C13477" s="240"/>
      <c r="D13477" s="240"/>
      <c r="E13477" s="241"/>
      <c r="F13477" s="265"/>
      <c r="G13477" s="265"/>
    </row>
    <row r="13478" spans="1:7" s="226" customFormat="1">
      <c r="A13478" s="240"/>
      <c r="B13478" s="265"/>
      <c r="C13478" s="240"/>
      <c r="D13478" s="240"/>
      <c r="E13478" s="241"/>
      <c r="F13478" s="265"/>
      <c r="G13478" s="265"/>
    </row>
    <row r="13479" spans="1:7" s="226" customFormat="1">
      <c r="A13479" s="240"/>
      <c r="B13479" s="265"/>
      <c r="C13479" s="240"/>
      <c r="D13479" s="240"/>
      <c r="E13479" s="241"/>
      <c r="F13479" s="265"/>
      <c r="G13479" s="265"/>
    </row>
    <row r="13480" spans="1:7" s="226" customFormat="1">
      <c r="A13480" s="240"/>
      <c r="B13480" s="265"/>
      <c r="C13480" s="240"/>
      <c r="D13480" s="240"/>
      <c r="E13480" s="241"/>
      <c r="F13480" s="265"/>
      <c r="G13480" s="265"/>
    </row>
    <row r="13481" spans="1:7" s="226" customFormat="1">
      <c r="A13481" s="240"/>
      <c r="B13481" s="265"/>
      <c r="C13481" s="240"/>
      <c r="D13481" s="240"/>
      <c r="E13481" s="241"/>
      <c r="F13481" s="265"/>
      <c r="G13481" s="265"/>
    </row>
    <row r="13482" spans="1:7" s="226" customFormat="1">
      <c r="A13482" s="240"/>
      <c r="B13482" s="265"/>
      <c r="C13482" s="240"/>
      <c r="D13482" s="240"/>
      <c r="E13482" s="241"/>
      <c r="F13482" s="265"/>
      <c r="G13482" s="265"/>
    </row>
    <row r="13483" spans="1:7" s="226" customFormat="1">
      <c r="A13483" s="240"/>
      <c r="B13483" s="265"/>
      <c r="C13483" s="240"/>
      <c r="D13483" s="240"/>
      <c r="E13483" s="241"/>
      <c r="F13483" s="265"/>
      <c r="G13483" s="265"/>
    </row>
    <row r="13484" spans="1:7" s="226" customFormat="1">
      <c r="A13484" s="240"/>
      <c r="B13484" s="265"/>
      <c r="C13484" s="240"/>
      <c r="D13484" s="240"/>
      <c r="E13484" s="241"/>
      <c r="F13484" s="265"/>
      <c r="G13484" s="265"/>
    </row>
    <row r="13485" spans="1:7" s="226" customFormat="1">
      <c r="A13485" s="240"/>
      <c r="B13485" s="265"/>
      <c r="C13485" s="240"/>
      <c r="D13485" s="240"/>
      <c r="E13485" s="241"/>
      <c r="F13485" s="265"/>
      <c r="G13485" s="265"/>
    </row>
    <row r="13486" spans="1:7" s="226" customFormat="1">
      <c r="A13486" s="240"/>
      <c r="B13486" s="265"/>
      <c r="C13486" s="240"/>
      <c r="D13486" s="240"/>
      <c r="E13486" s="241"/>
      <c r="F13486" s="265"/>
      <c r="G13486" s="265"/>
    </row>
    <row r="13487" spans="1:7" s="226" customFormat="1">
      <c r="A13487" s="240"/>
      <c r="B13487" s="265"/>
      <c r="C13487" s="240"/>
      <c r="D13487" s="240"/>
      <c r="E13487" s="241"/>
      <c r="F13487" s="265"/>
      <c r="G13487" s="265"/>
    </row>
    <row r="13488" spans="1:7" s="226" customFormat="1">
      <c r="A13488" s="240"/>
      <c r="B13488" s="265"/>
      <c r="C13488" s="240"/>
      <c r="D13488" s="240"/>
      <c r="E13488" s="241"/>
      <c r="F13488" s="265"/>
      <c r="G13488" s="265"/>
    </row>
    <row r="13489" spans="1:7" s="226" customFormat="1">
      <c r="A13489" s="240"/>
      <c r="B13489" s="265"/>
      <c r="C13489" s="240"/>
      <c r="D13489" s="240"/>
      <c r="E13489" s="241"/>
      <c r="F13489" s="265"/>
      <c r="G13489" s="265"/>
    </row>
    <row r="13490" spans="1:7" s="226" customFormat="1">
      <c r="A13490" s="240"/>
      <c r="B13490" s="265"/>
      <c r="C13490" s="240"/>
      <c r="D13490" s="240"/>
      <c r="E13490" s="241"/>
      <c r="F13490" s="265"/>
      <c r="G13490" s="265"/>
    </row>
    <row r="13491" spans="1:7" s="226" customFormat="1">
      <c r="A13491" s="240"/>
      <c r="B13491" s="265"/>
      <c r="C13491" s="240"/>
      <c r="D13491" s="240"/>
      <c r="E13491" s="241"/>
      <c r="F13491" s="265"/>
      <c r="G13491" s="265"/>
    </row>
    <row r="13492" spans="1:7" s="226" customFormat="1">
      <c r="A13492" s="240"/>
      <c r="B13492" s="265"/>
      <c r="C13492" s="240"/>
      <c r="D13492" s="240"/>
      <c r="E13492" s="241"/>
      <c r="F13492" s="265"/>
      <c r="G13492" s="265"/>
    </row>
    <row r="13493" spans="1:7" s="226" customFormat="1">
      <c r="A13493" s="240"/>
      <c r="B13493" s="265"/>
      <c r="C13493" s="240"/>
      <c r="D13493" s="240"/>
      <c r="E13493" s="241"/>
      <c r="F13493" s="265"/>
      <c r="G13493" s="265"/>
    </row>
    <row r="13494" spans="1:7" s="226" customFormat="1">
      <c r="A13494" s="240"/>
      <c r="B13494" s="265"/>
      <c r="C13494" s="240"/>
      <c r="D13494" s="240"/>
      <c r="E13494" s="241"/>
      <c r="F13494" s="265"/>
      <c r="G13494" s="265"/>
    </row>
    <row r="13495" spans="1:7" s="226" customFormat="1">
      <c r="A13495" s="240"/>
      <c r="B13495" s="265"/>
      <c r="C13495" s="240"/>
      <c r="D13495" s="240"/>
      <c r="E13495" s="241"/>
      <c r="F13495" s="265"/>
      <c r="G13495" s="265"/>
    </row>
    <row r="13496" spans="1:7" s="226" customFormat="1">
      <c r="A13496" s="240"/>
      <c r="B13496" s="265"/>
      <c r="C13496" s="240"/>
      <c r="D13496" s="240"/>
      <c r="E13496" s="241"/>
      <c r="F13496" s="265"/>
      <c r="G13496" s="265"/>
    </row>
    <row r="13497" spans="1:7" s="226" customFormat="1">
      <c r="A13497" s="240"/>
      <c r="B13497" s="265"/>
      <c r="C13497" s="240"/>
      <c r="D13497" s="240"/>
      <c r="E13497" s="241"/>
      <c r="F13497" s="265"/>
      <c r="G13497" s="265"/>
    </row>
    <row r="13498" spans="1:7" s="226" customFormat="1">
      <c r="A13498" s="240"/>
      <c r="B13498" s="265"/>
      <c r="C13498" s="240"/>
      <c r="D13498" s="240"/>
      <c r="E13498" s="241"/>
      <c r="F13498" s="265"/>
      <c r="G13498" s="265"/>
    </row>
    <row r="13499" spans="1:7" s="226" customFormat="1">
      <c r="A13499" s="240"/>
      <c r="B13499" s="265"/>
      <c r="C13499" s="240"/>
      <c r="D13499" s="240"/>
      <c r="E13499" s="241"/>
      <c r="F13499" s="265"/>
      <c r="G13499" s="265"/>
    </row>
    <row r="13500" spans="1:7" s="226" customFormat="1">
      <c r="A13500" s="240"/>
      <c r="B13500" s="265"/>
      <c r="C13500" s="240"/>
      <c r="D13500" s="240"/>
      <c r="E13500" s="241"/>
      <c r="F13500" s="265"/>
      <c r="G13500" s="265"/>
    </row>
    <row r="13501" spans="1:7" s="226" customFormat="1">
      <c r="A13501" s="240"/>
      <c r="B13501" s="265"/>
      <c r="C13501" s="240"/>
      <c r="D13501" s="240"/>
      <c r="E13501" s="241"/>
      <c r="F13501" s="265"/>
      <c r="G13501" s="265"/>
    </row>
    <row r="13502" spans="1:7" s="226" customFormat="1">
      <c r="A13502" s="240"/>
      <c r="B13502" s="265"/>
      <c r="C13502" s="240"/>
      <c r="D13502" s="240"/>
      <c r="E13502" s="241"/>
      <c r="F13502" s="265"/>
      <c r="G13502" s="265"/>
    </row>
    <row r="13503" spans="1:7" s="226" customFormat="1">
      <c r="A13503" s="240"/>
      <c r="B13503" s="265"/>
      <c r="C13503" s="240"/>
      <c r="D13503" s="240"/>
      <c r="E13503" s="241"/>
      <c r="F13503" s="265"/>
      <c r="G13503" s="265"/>
    </row>
    <row r="13504" spans="1:7" s="226" customFormat="1">
      <c r="A13504" s="240"/>
      <c r="B13504" s="265"/>
      <c r="C13504" s="240"/>
      <c r="D13504" s="240"/>
      <c r="E13504" s="241"/>
      <c r="F13504" s="265"/>
      <c r="G13504" s="265"/>
    </row>
    <row r="13505" spans="1:7" s="226" customFormat="1">
      <c r="A13505" s="240"/>
      <c r="B13505" s="265"/>
      <c r="C13505" s="240"/>
      <c r="D13505" s="240"/>
      <c r="E13505" s="241"/>
      <c r="F13505" s="265"/>
      <c r="G13505" s="265"/>
    </row>
    <row r="13506" spans="1:7" s="226" customFormat="1">
      <c r="A13506" s="240"/>
      <c r="B13506" s="265"/>
      <c r="C13506" s="240"/>
      <c r="D13506" s="240"/>
      <c r="E13506" s="241"/>
      <c r="F13506" s="265"/>
      <c r="G13506" s="265"/>
    </row>
    <row r="13507" spans="1:7" s="226" customFormat="1">
      <c r="A13507" s="240"/>
      <c r="B13507" s="265"/>
      <c r="C13507" s="240"/>
      <c r="D13507" s="240"/>
      <c r="E13507" s="241"/>
      <c r="F13507" s="265"/>
      <c r="G13507" s="265"/>
    </row>
    <row r="13508" spans="1:7" s="226" customFormat="1">
      <c r="A13508" s="240"/>
      <c r="B13508" s="265"/>
      <c r="C13508" s="240"/>
      <c r="D13508" s="240"/>
      <c r="E13508" s="241"/>
      <c r="F13508" s="265"/>
      <c r="G13508" s="265"/>
    </row>
    <row r="13509" spans="1:7" s="226" customFormat="1">
      <c r="A13509" s="240"/>
      <c r="B13509" s="265"/>
      <c r="C13509" s="240"/>
      <c r="D13509" s="240"/>
      <c r="E13509" s="241"/>
      <c r="F13509" s="265"/>
      <c r="G13509" s="265"/>
    </row>
    <row r="13510" spans="1:7" s="226" customFormat="1">
      <c r="A13510" s="240"/>
      <c r="B13510" s="265"/>
      <c r="C13510" s="240"/>
      <c r="D13510" s="240"/>
      <c r="E13510" s="241"/>
      <c r="F13510" s="265"/>
      <c r="G13510" s="265"/>
    </row>
    <row r="13511" spans="1:7" s="226" customFormat="1">
      <c r="A13511" s="240"/>
      <c r="B13511" s="265"/>
      <c r="C13511" s="240"/>
      <c r="D13511" s="240"/>
      <c r="E13511" s="241"/>
      <c r="F13511" s="265"/>
      <c r="G13511" s="265"/>
    </row>
    <row r="13512" spans="1:7" s="226" customFormat="1">
      <c r="A13512" s="240"/>
      <c r="B13512" s="265"/>
      <c r="C13512" s="240"/>
      <c r="D13512" s="240"/>
      <c r="E13512" s="241"/>
      <c r="F13512" s="265"/>
      <c r="G13512" s="265"/>
    </row>
    <row r="13513" spans="1:7" s="226" customFormat="1" ht="15" customHeight="1">
      <c r="A13513" s="240"/>
      <c r="B13513" s="265"/>
      <c r="C13513" s="240"/>
      <c r="D13513" s="240"/>
      <c r="E13513" s="241"/>
      <c r="F13513" s="265"/>
      <c r="G13513" s="265"/>
    </row>
    <row r="13514" spans="1:7" s="226" customFormat="1" ht="15" customHeight="1">
      <c r="A13514" s="240"/>
      <c r="B13514" s="265"/>
      <c r="C13514" s="240"/>
      <c r="D13514" s="240"/>
      <c r="E13514" s="241"/>
      <c r="F13514" s="265"/>
      <c r="G13514" s="265"/>
    </row>
    <row r="13515" spans="1:7" s="226" customFormat="1">
      <c r="A13515" s="240"/>
      <c r="B13515" s="265"/>
      <c r="C13515" s="240"/>
      <c r="D13515" s="240"/>
      <c r="E13515" s="241"/>
      <c r="F13515" s="265"/>
      <c r="G13515" s="265"/>
    </row>
    <row r="13516" spans="1:7" s="226" customFormat="1">
      <c r="A13516" s="240"/>
      <c r="B13516" s="265"/>
      <c r="C13516" s="240"/>
      <c r="D13516" s="240"/>
      <c r="E13516" s="241"/>
      <c r="F13516" s="265"/>
      <c r="G13516" s="265"/>
    </row>
    <row r="13517" spans="1:7" s="226" customFormat="1">
      <c r="A13517" s="240"/>
      <c r="B13517" s="265"/>
      <c r="C13517" s="240"/>
      <c r="D13517" s="240"/>
      <c r="E13517" s="241"/>
      <c r="F13517" s="265"/>
      <c r="G13517" s="265"/>
    </row>
    <row r="13518" spans="1:7" s="226" customFormat="1">
      <c r="A13518" s="240"/>
      <c r="B13518" s="265"/>
      <c r="C13518" s="240"/>
      <c r="D13518" s="240"/>
      <c r="E13518" s="241"/>
      <c r="F13518" s="265"/>
      <c r="G13518" s="265"/>
    </row>
    <row r="13519" spans="1:7" s="226" customFormat="1">
      <c r="A13519" s="240"/>
      <c r="B13519" s="265"/>
      <c r="C13519" s="240"/>
      <c r="D13519" s="240"/>
      <c r="E13519" s="241"/>
      <c r="F13519" s="265"/>
      <c r="G13519" s="265"/>
    </row>
    <row r="13520" spans="1:7" s="226" customFormat="1">
      <c r="A13520" s="240"/>
      <c r="B13520" s="265"/>
      <c r="C13520" s="240"/>
      <c r="D13520" s="240"/>
      <c r="E13520" s="241"/>
      <c r="F13520" s="265"/>
      <c r="G13520" s="265"/>
    </row>
    <row r="13521" spans="1:7" s="226" customFormat="1">
      <c r="A13521" s="240"/>
      <c r="B13521" s="265"/>
      <c r="C13521" s="240"/>
      <c r="D13521" s="240"/>
      <c r="E13521" s="241"/>
      <c r="F13521" s="265"/>
      <c r="G13521" s="265"/>
    </row>
    <row r="13522" spans="1:7" s="226" customFormat="1">
      <c r="A13522" s="240"/>
      <c r="B13522" s="265"/>
      <c r="C13522" s="240"/>
      <c r="D13522" s="240"/>
      <c r="E13522" s="241"/>
      <c r="F13522" s="265"/>
      <c r="G13522" s="265"/>
    </row>
    <row r="13523" spans="1:7" s="226" customFormat="1">
      <c r="A13523" s="240"/>
      <c r="B13523" s="265"/>
      <c r="C13523" s="240"/>
      <c r="D13523" s="240"/>
      <c r="E13523" s="241"/>
      <c r="F13523" s="265"/>
      <c r="G13523" s="265"/>
    </row>
    <row r="13524" spans="1:7" s="226" customFormat="1">
      <c r="A13524" s="240"/>
      <c r="B13524" s="265"/>
      <c r="C13524" s="240"/>
      <c r="D13524" s="240"/>
      <c r="E13524" s="241"/>
      <c r="F13524" s="265"/>
      <c r="G13524" s="265"/>
    </row>
    <row r="13525" spans="1:7" s="226" customFormat="1">
      <c r="A13525" s="240"/>
      <c r="B13525" s="265"/>
      <c r="C13525" s="240"/>
      <c r="D13525" s="240"/>
      <c r="E13525" s="241"/>
      <c r="F13525" s="265"/>
      <c r="G13525" s="265"/>
    </row>
    <row r="13526" spans="1:7" s="226" customFormat="1">
      <c r="A13526" s="240"/>
      <c r="B13526" s="265"/>
      <c r="C13526" s="240"/>
      <c r="D13526" s="240"/>
      <c r="E13526" s="241"/>
      <c r="F13526" s="265"/>
      <c r="G13526" s="265"/>
    </row>
    <row r="13527" spans="1:7" s="226" customFormat="1">
      <c r="A13527" s="240"/>
      <c r="B13527" s="265"/>
      <c r="C13527" s="240"/>
      <c r="D13527" s="240"/>
      <c r="E13527" s="241"/>
      <c r="F13527" s="265"/>
      <c r="G13527" s="265"/>
    </row>
    <row r="13528" spans="1:7" s="226" customFormat="1">
      <c r="A13528" s="240"/>
      <c r="B13528" s="265"/>
      <c r="C13528" s="240"/>
      <c r="D13528" s="240"/>
      <c r="E13528" s="241"/>
      <c r="F13528" s="265"/>
      <c r="G13528" s="265"/>
    </row>
    <row r="13529" spans="1:7" s="226" customFormat="1">
      <c r="A13529" s="240"/>
      <c r="B13529" s="265"/>
      <c r="C13529" s="240"/>
      <c r="D13529" s="240"/>
      <c r="E13529" s="241"/>
      <c r="F13529" s="265"/>
      <c r="G13529" s="265"/>
    </row>
    <row r="13530" spans="1:7" s="226" customFormat="1">
      <c r="A13530" s="240"/>
      <c r="B13530" s="265"/>
      <c r="C13530" s="240"/>
      <c r="D13530" s="240"/>
      <c r="E13530" s="241"/>
      <c r="F13530" s="265"/>
      <c r="G13530" s="265"/>
    </row>
    <row r="13531" spans="1:7" s="226" customFormat="1">
      <c r="A13531" s="240"/>
      <c r="B13531" s="265"/>
      <c r="C13531" s="240"/>
      <c r="D13531" s="240"/>
      <c r="E13531" s="241"/>
      <c r="F13531" s="265"/>
      <c r="G13531" s="265"/>
    </row>
    <row r="13532" spans="1:7" s="226" customFormat="1">
      <c r="A13532" s="240"/>
      <c r="B13532" s="265"/>
      <c r="C13532" s="240"/>
      <c r="D13532" s="240"/>
      <c r="E13532" s="241"/>
      <c r="F13532" s="265"/>
      <c r="G13532" s="265"/>
    </row>
    <row r="13533" spans="1:7" s="226" customFormat="1">
      <c r="A13533" s="240"/>
      <c r="B13533" s="265"/>
      <c r="C13533" s="240"/>
      <c r="D13533" s="240"/>
      <c r="E13533" s="241"/>
      <c r="F13533" s="265"/>
      <c r="G13533" s="265"/>
    </row>
    <row r="13534" spans="1:7" s="226" customFormat="1">
      <c r="A13534" s="240"/>
      <c r="B13534" s="265"/>
      <c r="C13534" s="240"/>
      <c r="D13534" s="240"/>
      <c r="E13534" s="241"/>
      <c r="F13534" s="265"/>
      <c r="G13534" s="265"/>
    </row>
    <row r="13535" spans="1:7" s="226" customFormat="1">
      <c r="A13535" s="240"/>
      <c r="B13535" s="265"/>
      <c r="C13535" s="240"/>
      <c r="D13535" s="240"/>
      <c r="E13535" s="241"/>
      <c r="F13535" s="265"/>
      <c r="G13535" s="265"/>
    </row>
    <row r="13536" spans="1:7" s="226" customFormat="1">
      <c r="A13536" s="240"/>
      <c r="B13536" s="265"/>
      <c r="C13536" s="240"/>
      <c r="D13536" s="240"/>
      <c r="E13536" s="241"/>
      <c r="F13536" s="265"/>
      <c r="G13536" s="265"/>
    </row>
    <row r="13537" spans="1:7" s="226" customFormat="1">
      <c r="A13537" s="240"/>
      <c r="B13537" s="265"/>
      <c r="C13537" s="240"/>
      <c r="D13537" s="240"/>
      <c r="E13537" s="241"/>
      <c r="F13537" s="265"/>
      <c r="G13537" s="265"/>
    </row>
    <row r="13538" spans="1:7" s="226" customFormat="1">
      <c r="A13538" s="240"/>
      <c r="B13538" s="265"/>
      <c r="C13538" s="240"/>
      <c r="D13538" s="240"/>
      <c r="E13538" s="241"/>
      <c r="F13538" s="265"/>
      <c r="G13538" s="265"/>
    </row>
    <row r="13539" spans="1:7" s="226" customFormat="1">
      <c r="A13539" s="240"/>
      <c r="B13539" s="265"/>
      <c r="C13539" s="240"/>
      <c r="D13539" s="240"/>
      <c r="E13539" s="241"/>
      <c r="F13539" s="265"/>
      <c r="G13539" s="265"/>
    </row>
    <row r="13540" spans="1:7" s="226" customFormat="1">
      <c r="A13540" s="240"/>
      <c r="B13540" s="265"/>
      <c r="C13540" s="240"/>
      <c r="D13540" s="240"/>
      <c r="E13540" s="241"/>
      <c r="F13540" s="265"/>
      <c r="G13540" s="265"/>
    </row>
    <row r="13541" spans="1:7" s="226" customFormat="1">
      <c r="A13541" s="240"/>
      <c r="B13541" s="265"/>
      <c r="C13541" s="240"/>
      <c r="D13541" s="240"/>
      <c r="E13541" s="241"/>
      <c r="F13541" s="265"/>
      <c r="G13541" s="265"/>
    </row>
    <row r="13542" spans="1:7" s="226" customFormat="1">
      <c r="A13542" s="240"/>
      <c r="B13542" s="265"/>
      <c r="C13542" s="240"/>
      <c r="D13542" s="240"/>
      <c r="E13542" s="241"/>
      <c r="F13542" s="265"/>
      <c r="G13542" s="265"/>
    </row>
    <row r="13543" spans="1:7" s="226" customFormat="1">
      <c r="A13543" s="240"/>
      <c r="B13543" s="265"/>
      <c r="C13543" s="240"/>
      <c r="D13543" s="240"/>
      <c r="E13543" s="241"/>
      <c r="F13543" s="265"/>
      <c r="G13543" s="265"/>
    </row>
    <row r="13544" spans="1:7" s="226" customFormat="1">
      <c r="A13544" s="240"/>
      <c r="B13544" s="265"/>
      <c r="C13544" s="240"/>
      <c r="D13544" s="240"/>
      <c r="E13544" s="241"/>
      <c r="F13544" s="265"/>
      <c r="G13544" s="265"/>
    </row>
    <row r="13545" spans="1:7" s="226" customFormat="1">
      <c r="A13545" s="240"/>
      <c r="B13545" s="265"/>
      <c r="C13545" s="240"/>
      <c r="D13545" s="240"/>
      <c r="E13545" s="241"/>
      <c r="F13545" s="265"/>
      <c r="G13545" s="265"/>
    </row>
    <row r="13546" spans="1:7" s="226" customFormat="1">
      <c r="A13546" s="240"/>
      <c r="B13546" s="265"/>
      <c r="C13546" s="240"/>
      <c r="D13546" s="240"/>
      <c r="E13546" s="241"/>
      <c r="F13546" s="265"/>
      <c r="G13546" s="265"/>
    </row>
    <row r="13547" spans="1:7" s="226" customFormat="1">
      <c r="A13547" s="240"/>
      <c r="B13547" s="265"/>
      <c r="C13547" s="240"/>
      <c r="D13547" s="240"/>
      <c r="E13547" s="241"/>
      <c r="F13547" s="265"/>
      <c r="G13547" s="265"/>
    </row>
    <row r="13548" spans="1:7" s="226" customFormat="1">
      <c r="A13548" s="240"/>
      <c r="B13548" s="265"/>
      <c r="C13548" s="240"/>
      <c r="D13548" s="240"/>
      <c r="E13548" s="241"/>
      <c r="F13548" s="265"/>
      <c r="G13548" s="265"/>
    </row>
    <row r="13549" spans="1:7" s="226" customFormat="1">
      <c r="A13549" s="240"/>
      <c r="B13549" s="265"/>
      <c r="C13549" s="240"/>
      <c r="D13549" s="240"/>
      <c r="E13549" s="241"/>
      <c r="F13549" s="265"/>
      <c r="G13549" s="265"/>
    </row>
    <row r="13550" spans="1:7" s="226" customFormat="1">
      <c r="A13550" s="240"/>
      <c r="B13550" s="265"/>
      <c r="C13550" s="240"/>
      <c r="D13550" s="240"/>
      <c r="E13550" s="241"/>
      <c r="F13550" s="265"/>
      <c r="G13550" s="265"/>
    </row>
    <row r="13551" spans="1:7" s="226" customFormat="1">
      <c r="A13551" s="240"/>
      <c r="B13551" s="265"/>
      <c r="C13551" s="240"/>
      <c r="D13551" s="240"/>
      <c r="E13551" s="241"/>
      <c r="F13551" s="265"/>
      <c r="G13551" s="265"/>
    </row>
    <row r="13552" spans="1:7" s="226" customFormat="1">
      <c r="A13552" s="240"/>
      <c r="B13552" s="265"/>
      <c r="C13552" s="240"/>
      <c r="D13552" s="240"/>
      <c r="E13552" s="241"/>
      <c r="F13552" s="265"/>
      <c r="G13552" s="265"/>
    </row>
    <row r="13553" spans="1:7" s="226" customFormat="1">
      <c r="A13553" s="240"/>
      <c r="B13553" s="265"/>
      <c r="C13553" s="240"/>
      <c r="D13553" s="240"/>
      <c r="E13553" s="241"/>
      <c r="F13553" s="265"/>
      <c r="G13553" s="265"/>
    </row>
    <row r="13554" spans="1:7" s="226" customFormat="1">
      <c r="A13554" s="240"/>
      <c r="B13554" s="265"/>
      <c r="C13554" s="240"/>
      <c r="D13554" s="240"/>
      <c r="E13554" s="241"/>
      <c r="F13554" s="265"/>
      <c r="G13554" s="265"/>
    </row>
    <row r="13555" spans="1:7" s="226" customFormat="1">
      <c r="A13555" s="240"/>
      <c r="B13555" s="265"/>
      <c r="C13555" s="240"/>
      <c r="D13555" s="240"/>
      <c r="E13555" s="241"/>
      <c r="F13555" s="265"/>
      <c r="G13555" s="265"/>
    </row>
    <row r="13556" spans="1:7" s="226" customFormat="1">
      <c r="A13556" s="240"/>
      <c r="B13556" s="265"/>
      <c r="C13556" s="240"/>
      <c r="D13556" s="240"/>
      <c r="E13556" s="241"/>
      <c r="F13556" s="265"/>
      <c r="G13556" s="265"/>
    </row>
    <row r="13557" spans="1:7" s="226" customFormat="1">
      <c r="A13557" s="240"/>
      <c r="B13557" s="265"/>
      <c r="C13557" s="240"/>
      <c r="D13557" s="240"/>
      <c r="E13557" s="241"/>
      <c r="F13557" s="265"/>
      <c r="G13557" s="265"/>
    </row>
    <row r="13558" spans="1:7" s="226" customFormat="1">
      <c r="A13558" s="240"/>
      <c r="B13558" s="265"/>
      <c r="C13558" s="240"/>
      <c r="D13558" s="240"/>
      <c r="E13558" s="241"/>
      <c r="F13558" s="265"/>
      <c r="G13558" s="265"/>
    </row>
    <row r="13559" spans="1:7" s="226" customFormat="1">
      <c r="A13559" s="240"/>
      <c r="B13559" s="265"/>
      <c r="C13559" s="240"/>
      <c r="D13559" s="240"/>
      <c r="E13559" s="241"/>
      <c r="F13559" s="265"/>
      <c r="G13559" s="265"/>
    </row>
    <row r="13560" spans="1:7" s="226" customFormat="1">
      <c r="A13560" s="240"/>
      <c r="B13560" s="265"/>
      <c r="C13560" s="240"/>
      <c r="D13560" s="240"/>
      <c r="E13560" s="241"/>
      <c r="F13560" s="265"/>
      <c r="G13560" s="265"/>
    </row>
    <row r="13561" spans="1:7" s="226" customFormat="1">
      <c r="A13561" s="240"/>
      <c r="B13561" s="265"/>
      <c r="C13561" s="240"/>
      <c r="D13561" s="240"/>
      <c r="E13561" s="241"/>
      <c r="F13561" s="265"/>
      <c r="G13561" s="265"/>
    </row>
    <row r="13562" spans="1:7" s="226" customFormat="1">
      <c r="A13562" s="240"/>
      <c r="B13562" s="265"/>
      <c r="C13562" s="240"/>
      <c r="D13562" s="240"/>
      <c r="E13562" s="241"/>
      <c r="F13562" s="265"/>
      <c r="G13562" s="265"/>
    </row>
    <row r="13563" spans="1:7" s="226" customFormat="1">
      <c r="A13563" s="240"/>
      <c r="B13563" s="265"/>
      <c r="C13563" s="240"/>
      <c r="D13563" s="240"/>
      <c r="E13563" s="241"/>
      <c r="F13563" s="265"/>
      <c r="G13563" s="265"/>
    </row>
    <row r="13564" spans="1:7" s="226" customFormat="1">
      <c r="A13564" s="240"/>
      <c r="B13564" s="265"/>
      <c r="C13564" s="240"/>
      <c r="D13564" s="240"/>
      <c r="E13564" s="241"/>
      <c r="F13564" s="265"/>
      <c r="G13564" s="265"/>
    </row>
    <row r="13565" spans="1:7" s="226" customFormat="1">
      <c r="A13565" s="240"/>
      <c r="B13565" s="265"/>
      <c r="C13565" s="240"/>
      <c r="D13565" s="240"/>
      <c r="E13565" s="241"/>
      <c r="F13565" s="265"/>
      <c r="G13565" s="265"/>
    </row>
    <row r="13566" spans="1:7" s="226" customFormat="1">
      <c r="A13566" s="240"/>
      <c r="B13566" s="265"/>
      <c r="C13566" s="240"/>
      <c r="D13566" s="240"/>
      <c r="E13566" s="241"/>
      <c r="F13566" s="265"/>
      <c r="G13566" s="265"/>
    </row>
    <row r="13567" spans="1:7" s="226" customFormat="1">
      <c r="A13567" s="240"/>
      <c r="B13567" s="265"/>
      <c r="C13567" s="240"/>
      <c r="D13567" s="240"/>
      <c r="E13567" s="241"/>
      <c r="F13567" s="265"/>
      <c r="G13567" s="265"/>
    </row>
    <row r="13568" spans="1:7" s="226" customFormat="1">
      <c r="A13568" s="240"/>
      <c r="B13568" s="265"/>
      <c r="C13568" s="240"/>
      <c r="D13568" s="240"/>
      <c r="E13568" s="241"/>
      <c r="F13568" s="265"/>
      <c r="G13568" s="265"/>
    </row>
    <row r="13569" spans="1:7" s="226" customFormat="1">
      <c r="A13569" s="240"/>
      <c r="B13569" s="265"/>
      <c r="C13569" s="240"/>
      <c r="D13569" s="240"/>
      <c r="E13569" s="241"/>
      <c r="F13569" s="265"/>
      <c r="G13569" s="265"/>
    </row>
    <row r="13570" spans="1:7" s="226" customFormat="1">
      <c r="A13570" s="240"/>
      <c r="B13570" s="265"/>
      <c r="C13570" s="240"/>
      <c r="D13570" s="240"/>
      <c r="E13570" s="241"/>
      <c r="F13570" s="265"/>
      <c r="G13570" s="265"/>
    </row>
    <row r="13571" spans="1:7" s="226" customFormat="1">
      <c r="A13571" s="240"/>
      <c r="B13571" s="265"/>
      <c r="C13571" s="240"/>
      <c r="D13571" s="240"/>
      <c r="E13571" s="241"/>
      <c r="F13571" s="265"/>
      <c r="G13571" s="265"/>
    </row>
    <row r="13572" spans="1:7" s="226" customFormat="1">
      <c r="A13572" s="240"/>
      <c r="B13572" s="265"/>
      <c r="C13572" s="240"/>
      <c r="D13572" s="240"/>
      <c r="E13572" s="241"/>
      <c r="F13572" s="265"/>
      <c r="G13572" s="265"/>
    </row>
    <row r="13573" spans="1:7" s="226" customFormat="1">
      <c r="A13573" s="240"/>
      <c r="B13573" s="265"/>
      <c r="C13573" s="240"/>
      <c r="D13573" s="240"/>
      <c r="E13573" s="241"/>
      <c r="F13573" s="265"/>
      <c r="G13573" s="265"/>
    </row>
    <row r="13574" spans="1:7" s="226" customFormat="1">
      <c r="A13574" s="240"/>
      <c r="B13574" s="265"/>
      <c r="C13574" s="240"/>
      <c r="D13574" s="240"/>
      <c r="E13574" s="241"/>
      <c r="F13574" s="265"/>
      <c r="G13574" s="265"/>
    </row>
    <row r="13575" spans="1:7" s="226" customFormat="1">
      <c r="A13575" s="240"/>
      <c r="B13575" s="265"/>
      <c r="C13575" s="240"/>
      <c r="D13575" s="240"/>
      <c r="E13575" s="241"/>
      <c r="F13575" s="265"/>
      <c r="G13575" s="265"/>
    </row>
    <row r="13576" spans="1:7" s="226" customFormat="1">
      <c r="A13576" s="240"/>
      <c r="B13576" s="265"/>
      <c r="C13576" s="240"/>
      <c r="D13576" s="240"/>
      <c r="E13576" s="241"/>
      <c r="F13576" s="265"/>
      <c r="G13576" s="265"/>
    </row>
    <row r="13577" spans="1:7" s="226" customFormat="1">
      <c r="A13577" s="240"/>
      <c r="B13577" s="265"/>
      <c r="C13577" s="240"/>
      <c r="D13577" s="240"/>
      <c r="E13577" s="241"/>
      <c r="F13577" s="265"/>
      <c r="G13577" s="265"/>
    </row>
    <row r="13578" spans="1:7" s="226" customFormat="1">
      <c r="A13578" s="240"/>
      <c r="B13578" s="265"/>
      <c r="C13578" s="240"/>
      <c r="D13578" s="240"/>
      <c r="E13578" s="241"/>
      <c r="F13578" s="265"/>
      <c r="G13578" s="265"/>
    </row>
    <row r="13579" spans="1:7" s="226" customFormat="1">
      <c r="A13579" s="240"/>
      <c r="B13579" s="265"/>
      <c r="C13579" s="240"/>
      <c r="D13579" s="240"/>
      <c r="E13579" s="241"/>
      <c r="F13579" s="265"/>
      <c r="G13579" s="265"/>
    </row>
    <row r="13580" spans="1:7" s="226" customFormat="1">
      <c r="A13580" s="240"/>
      <c r="B13580" s="265"/>
      <c r="C13580" s="240"/>
      <c r="D13580" s="240"/>
      <c r="E13580" s="241"/>
      <c r="F13580" s="265"/>
      <c r="G13580" s="265"/>
    </row>
    <row r="13581" spans="1:7" s="226" customFormat="1">
      <c r="A13581" s="240"/>
      <c r="B13581" s="265"/>
      <c r="C13581" s="240"/>
      <c r="D13581" s="240"/>
      <c r="E13581" s="241"/>
      <c r="F13581" s="265"/>
      <c r="G13581" s="265"/>
    </row>
    <row r="13582" spans="1:7" s="226" customFormat="1">
      <c r="A13582" s="240"/>
      <c r="B13582" s="265"/>
      <c r="C13582" s="240"/>
      <c r="D13582" s="240"/>
      <c r="E13582" s="241"/>
      <c r="F13582" s="265"/>
      <c r="G13582" s="265"/>
    </row>
    <row r="13583" spans="1:7" s="226" customFormat="1">
      <c r="A13583" s="240"/>
      <c r="B13583" s="265"/>
      <c r="C13583" s="240"/>
      <c r="D13583" s="240"/>
      <c r="E13583" s="241"/>
      <c r="F13583" s="265"/>
      <c r="G13583" s="265"/>
    </row>
    <row r="13584" spans="1:7" s="226" customFormat="1">
      <c r="A13584" s="240"/>
      <c r="B13584" s="265"/>
      <c r="C13584" s="240"/>
      <c r="D13584" s="240"/>
      <c r="E13584" s="241"/>
      <c r="F13584" s="265"/>
      <c r="G13584" s="265"/>
    </row>
    <row r="13585" spans="1:7" s="226" customFormat="1">
      <c r="A13585" s="240"/>
      <c r="B13585" s="265"/>
      <c r="C13585" s="240"/>
      <c r="D13585" s="240"/>
      <c r="E13585" s="241"/>
      <c r="F13585" s="265"/>
      <c r="G13585" s="265"/>
    </row>
    <row r="13586" spans="1:7" s="226" customFormat="1">
      <c r="A13586" s="240"/>
      <c r="B13586" s="265"/>
      <c r="C13586" s="240"/>
      <c r="D13586" s="240"/>
      <c r="E13586" s="241"/>
      <c r="F13586" s="265"/>
      <c r="G13586" s="265"/>
    </row>
    <row r="13587" spans="1:7" s="226" customFormat="1">
      <c r="A13587" s="240"/>
      <c r="B13587" s="265"/>
      <c r="C13587" s="240"/>
      <c r="D13587" s="240"/>
      <c r="E13587" s="241"/>
      <c r="F13587" s="265"/>
      <c r="G13587" s="265"/>
    </row>
    <row r="13588" spans="1:7" s="226" customFormat="1">
      <c r="A13588" s="240"/>
      <c r="B13588" s="265"/>
      <c r="C13588" s="240"/>
      <c r="D13588" s="240"/>
      <c r="E13588" s="241"/>
      <c r="F13588" s="265"/>
      <c r="G13588" s="265"/>
    </row>
    <row r="13589" spans="1:7" s="226" customFormat="1">
      <c r="A13589" s="240"/>
      <c r="B13589" s="265"/>
      <c r="C13589" s="240"/>
      <c r="D13589" s="240"/>
      <c r="E13589" s="241"/>
      <c r="F13589" s="265"/>
      <c r="G13589" s="265"/>
    </row>
    <row r="13590" spans="1:7" s="226" customFormat="1">
      <c r="A13590" s="240"/>
      <c r="B13590" s="265"/>
      <c r="C13590" s="240"/>
      <c r="D13590" s="240"/>
      <c r="E13590" s="241"/>
      <c r="F13590" s="265"/>
      <c r="G13590" s="265"/>
    </row>
    <row r="13591" spans="1:7" s="226" customFormat="1">
      <c r="A13591" s="240"/>
      <c r="B13591" s="265"/>
      <c r="C13591" s="240"/>
      <c r="D13591" s="240"/>
      <c r="E13591" s="241"/>
      <c r="F13591" s="265"/>
      <c r="G13591" s="265"/>
    </row>
    <row r="13592" spans="1:7" s="226" customFormat="1">
      <c r="A13592" s="240"/>
      <c r="B13592" s="265"/>
      <c r="C13592" s="240"/>
      <c r="D13592" s="240"/>
      <c r="E13592" s="241"/>
      <c r="F13592" s="265"/>
      <c r="G13592" s="265"/>
    </row>
    <row r="13593" spans="1:7" s="226" customFormat="1">
      <c r="A13593" s="240"/>
      <c r="B13593" s="265"/>
      <c r="C13593" s="240"/>
      <c r="D13593" s="240"/>
      <c r="E13593" s="241"/>
      <c r="F13593" s="265"/>
      <c r="G13593" s="265"/>
    </row>
    <row r="13594" spans="1:7" s="226" customFormat="1">
      <c r="A13594" s="240"/>
      <c r="B13594" s="265"/>
      <c r="C13594" s="240"/>
      <c r="D13594" s="240"/>
      <c r="E13594" s="241"/>
      <c r="F13594" s="265"/>
      <c r="G13594" s="265"/>
    </row>
    <row r="13595" spans="1:7" s="226" customFormat="1">
      <c r="A13595" s="240"/>
      <c r="B13595" s="265"/>
      <c r="C13595" s="240"/>
      <c r="D13595" s="240"/>
      <c r="E13595" s="241"/>
      <c r="F13595" s="265"/>
      <c r="G13595" s="265"/>
    </row>
    <row r="13596" spans="1:7" s="226" customFormat="1">
      <c r="A13596" s="240"/>
      <c r="B13596" s="265"/>
      <c r="C13596" s="240"/>
      <c r="D13596" s="240"/>
      <c r="E13596" s="241"/>
      <c r="F13596" s="265"/>
      <c r="G13596" s="265"/>
    </row>
    <row r="13597" spans="1:7" s="226" customFormat="1">
      <c r="A13597" s="240"/>
      <c r="B13597" s="265"/>
      <c r="C13597" s="240"/>
      <c r="D13597" s="240"/>
      <c r="E13597" s="241"/>
      <c r="F13597" s="265"/>
      <c r="G13597" s="265"/>
    </row>
    <row r="13598" spans="1:7" s="226" customFormat="1">
      <c r="A13598" s="240"/>
      <c r="B13598" s="265"/>
      <c r="C13598" s="240"/>
      <c r="D13598" s="240"/>
      <c r="E13598" s="241"/>
      <c r="F13598" s="265"/>
      <c r="G13598" s="265"/>
    </row>
    <row r="13599" spans="1:7" s="226" customFormat="1">
      <c r="A13599" s="240"/>
      <c r="B13599" s="265"/>
      <c r="C13599" s="240"/>
      <c r="D13599" s="240"/>
      <c r="E13599" s="241"/>
      <c r="F13599" s="265"/>
      <c r="G13599" s="265"/>
    </row>
    <row r="13600" spans="1:7" s="226" customFormat="1">
      <c r="A13600" s="240"/>
      <c r="B13600" s="265"/>
      <c r="C13600" s="240"/>
      <c r="D13600" s="240"/>
      <c r="E13600" s="241"/>
      <c r="F13600" s="265"/>
      <c r="G13600" s="265"/>
    </row>
    <row r="13601" spans="1:7" s="226" customFormat="1">
      <c r="A13601" s="240"/>
      <c r="B13601" s="265"/>
      <c r="C13601" s="240"/>
      <c r="D13601" s="240"/>
      <c r="E13601" s="241"/>
      <c r="F13601" s="265"/>
      <c r="G13601" s="265"/>
    </row>
    <row r="13602" spans="1:7" s="226" customFormat="1">
      <c r="A13602" s="240"/>
      <c r="B13602" s="265"/>
      <c r="C13602" s="240"/>
      <c r="D13602" s="240"/>
      <c r="E13602" s="241"/>
      <c r="F13602" s="265"/>
      <c r="G13602" s="265"/>
    </row>
    <row r="13603" spans="1:7" s="226" customFormat="1">
      <c r="A13603" s="240"/>
      <c r="B13603" s="265"/>
      <c r="C13603" s="240"/>
      <c r="D13603" s="240"/>
      <c r="E13603" s="241"/>
      <c r="F13603" s="265"/>
      <c r="G13603" s="265"/>
    </row>
    <row r="13604" spans="1:7" s="226" customFormat="1">
      <c r="A13604" s="240"/>
      <c r="B13604" s="265"/>
      <c r="C13604" s="240"/>
      <c r="D13604" s="240"/>
      <c r="E13604" s="241"/>
      <c r="F13604" s="265"/>
      <c r="G13604" s="265"/>
    </row>
    <row r="13605" spans="1:7" s="226" customFormat="1">
      <c r="A13605" s="240"/>
      <c r="B13605" s="265"/>
      <c r="C13605" s="240"/>
      <c r="D13605" s="240"/>
      <c r="E13605" s="241"/>
      <c r="F13605" s="265"/>
      <c r="G13605" s="265"/>
    </row>
    <row r="13606" spans="1:7" s="226" customFormat="1">
      <c r="A13606" s="240"/>
      <c r="B13606" s="265"/>
      <c r="C13606" s="240"/>
      <c r="D13606" s="240"/>
      <c r="E13606" s="241"/>
      <c r="F13606" s="265"/>
      <c r="G13606" s="265"/>
    </row>
    <row r="13607" spans="1:7" s="226" customFormat="1">
      <c r="A13607" s="240"/>
      <c r="B13607" s="265"/>
      <c r="C13607" s="240"/>
      <c r="D13607" s="240"/>
      <c r="E13607" s="241"/>
      <c r="F13607" s="265"/>
      <c r="G13607" s="265"/>
    </row>
    <row r="13608" spans="1:7" s="226" customFormat="1">
      <c r="A13608" s="240"/>
      <c r="B13608" s="265"/>
      <c r="C13608" s="240"/>
      <c r="D13608" s="240"/>
      <c r="E13608" s="241"/>
      <c r="F13608" s="265"/>
      <c r="G13608" s="265"/>
    </row>
    <row r="13609" spans="1:7" s="226" customFormat="1">
      <c r="A13609" s="240"/>
      <c r="B13609" s="265"/>
      <c r="C13609" s="240"/>
      <c r="D13609" s="240"/>
      <c r="E13609" s="241"/>
      <c r="F13609" s="265"/>
      <c r="G13609" s="265"/>
    </row>
    <row r="13610" spans="1:7" s="226" customFormat="1">
      <c r="A13610" s="240"/>
      <c r="B13610" s="265"/>
      <c r="C13610" s="240"/>
      <c r="D13610" s="240"/>
      <c r="E13610" s="241"/>
      <c r="F13610" s="265"/>
      <c r="G13610" s="265"/>
    </row>
    <row r="13611" spans="1:7" s="226" customFormat="1">
      <c r="A13611" s="240"/>
      <c r="B13611" s="265"/>
      <c r="C13611" s="240"/>
      <c r="D13611" s="240"/>
      <c r="E13611" s="241"/>
      <c r="F13611" s="265"/>
      <c r="G13611" s="265"/>
    </row>
    <row r="13612" spans="1:7" s="226" customFormat="1">
      <c r="A13612" s="240"/>
      <c r="B13612" s="265"/>
      <c r="C13612" s="240"/>
      <c r="D13612" s="240"/>
      <c r="E13612" s="241"/>
      <c r="F13612" s="265"/>
      <c r="G13612" s="265"/>
    </row>
    <row r="13613" spans="1:7" s="226" customFormat="1">
      <c r="A13613" s="240"/>
      <c r="B13613" s="265"/>
      <c r="C13613" s="240"/>
      <c r="D13613" s="240"/>
      <c r="E13613" s="241"/>
      <c r="F13613" s="265"/>
      <c r="G13613" s="265"/>
    </row>
    <row r="13614" spans="1:7" s="226" customFormat="1">
      <c r="A13614" s="240"/>
      <c r="B13614" s="265"/>
      <c r="C13614" s="240"/>
      <c r="D13614" s="240"/>
      <c r="E13614" s="241"/>
      <c r="F13614" s="265"/>
      <c r="G13614" s="265"/>
    </row>
    <row r="13615" spans="1:7" s="226" customFormat="1">
      <c r="A13615" s="240"/>
      <c r="B13615" s="265"/>
      <c r="C13615" s="240"/>
      <c r="D13615" s="240"/>
      <c r="E13615" s="241"/>
      <c r="F13615" s="265"/>
      <c r="G13615" s="265"/>
    </row>
    <row r="13616" spans="1:7" s="226" customFormat="1">
      <c r="A13616" s="240"/>
      <c r="B13616" s="265"/>
      <c r="C13616" s="240"/>
      <c r="D13616" s="240"/>
      <c r="E13616" s="241"/>
      <c r="F13616" s="265"/>
      <c r="G13616" s="265"/>
    </row>
    <row r="13617" spans="1:7" s="226" customFormat="1">
      <c r="A13617" s="240"/>
      <c r="B13617" s="265"/>
      <c r="C13617" s="240"/>
      <c r="D13617" s="240"/>
      <c r="E13617" s="241"/>
      <c r="F13617" s="265"/>
      <c r="G13617" s="265"/>
    </row>
    <row r="13618" spans="1:7" s="226" customFormat="1">
      <c r="A13618" s="240"/>
      <c r="B13618" s="265"/>
      <c r="C13618" s="240"/>
      <c r="D13618" s="240"/>
      <c r="E13618" s="241"/>
      <c r="F13618" s="265"/>
      <c r="G13618" s="265"/>
    </row>
    <row r="13619" spans="1:7" s="226" customFormat="1">
      <c r="A13619" s="240"/>
      <c r="B13619" s="265"/>
      <c r="C13619" s="240"/>
      <c r="D13619" s="240"/>
      <c r="E13619" s="241"/>
      <c r="F13619" s="265"/>
      <c r="G13619" s="265"/>
    </row>
    <row r="13620" spans="1:7" s="226" customFormat="1">
      <c r="A13620" s="240"/>
      <c r="B13620" s="265"/>
      <c r="C13620" s="240"/>
      <c r="D13620" s="240"/>
      <c r="E13620" s="241"/>
      <c r="F13620" s="265"/>
      <c r="G13620" s="265"/>
    </row>
    <row r="13621" spans="1:7" s="226" customFormat="1">
      <c r="A13621" s="240"/>
      <c r="B13621" s="265"/>
      <c r="C13621" s="240"/>
      <c r="D13621" s="240"/>
      <c r="E13621" s="241"/>
      <c r="F13621" s="265"/>
      <c r="G13621" s="265"/>
    </row>
    <row r="13622" spans="1:7" s="226" customFormat="1">
      <c r="A13622" s="240"/>
      <c r="B13622" s="265"/>
      <c r="C13622" s="240"/>
      <c r="D13622" s="240"/>
      <c r="E13622" s="241"/>
      <c r="F13622" s="265"/>
      <c r="G13622" s="265"/>
    </row>
    <row r="13623" spans="1:7" s="226" customFormat="1">
      <c r="A13623" s="240"/>
      <c r="B13623" s="265"/>
      <c r="C13623" s="240"/>
      <c r="D13623" s="240"/>
      <c r="E13623" s="241"/>
      <c r="F13623" s="265"/>
      <c r="G13623" s="265"/>
    </row>
    <row r="13624" spans="1:7" s="226" customFormat="1">
      <c r="A13624" s="240"/>
      <c r="B13624" s="265"/>
      <c r="C13624" s="240"/>
      <c r="D13624" s="240"/>
      <c r="E13624" s="241"/>
      <c r="F13624" s="265"/>
      <c r="G13624" s="265"/>
    </row>
    <row r="13625" spans="1:7" s="226" customFormat="1">
      <c r="A13625" s="240"/>
      <c r="B13625" s="265"/>
      <c r="C13625" s="240"/>
      <c r="D13625" s="240"/>
      <c r="E13625" s="241"/>
      <c r="F13625" s="265"/>
      <c r="G13625" s="265"/>
    </row>
    <row r="13626" spans="1:7" s="226" customFormat="1">
      <c r="A13626" s="240"/>
      <c r="B13626" s="265"/>
      <c r="C13626" s="240"/>
      <c r="D13626" s="240"/>
      <c r="E13626" s="241"/>
      <c r="F13626" s="265"/>
      <c r="G13626" s="265"/>
    </row>
    <row r="13627" spans="1:7" s="226" customFormat="1">
      <c r="A13627" s="240"/>
      <c r="B13627" s="265"/>
      <c r="C13627" s="240"/>
      <c r="D13627" s="240"/>
      <c r="E13627" s="241"/>
      <c r="F13627" s="265"/>
      <c r="G13627" s="265"/>
    </row>
    <row r="13628" spans="1:7" s="226" customFormat="1">
      <c r="A13628" s="240"/>
      <c r="B13628" s="265"/>
      <c r="C13628" s="240"/>
      <c r="D13628" s="240"/>
      <c r="E13628" s="241"/>
      <c r="F13628" s="265"/>
      <c r="G13628" s="265"/>
    </row>
    <row r="13629" spans="1:7" s="226" customFormat="1">
      <c r="A13629" s="240"/>
      <c r="B13629" s="265"/>
      <c r="C13629" s="240"/>
      <c r="D13629" s="240"/>
      <c r="E13629" s="241"/>
      <c r="F13629" s="265"/>
      <c r="G13629" s="265"/>
    </row>
    <row r="13630" spans="1:7" s="226" customFormat="1">
      <c r="A13630" s="240"/>
      <c r="B13630" s="265"/>
      <c r="C13630" s="240"/>
      <c r="D13630" s="240"/>
      <c r="E13630" s="241"/>
      <c r="F13630" s="265"/>
      <c r="G13630" s="265"/>
    </row>
    <row r="13631" spans="1:7" s="226" customFormat="1">
      <c r="A13631" s="240"/>
      <c r="B13631" s="265"/>
      <c r="C13631" s="240"/>
      <c r="D13631" s="240"/>
      <c r="E13631" s="241"/>
      <c r="F13631" s="265"/>
      <c r="G13631" s="265"/>
    </row>
    <row r="13632" spans="1:7" s="226" customFormat="1">
      <c r="A13632" s="240"/>
      <c r="B13632" s="265"/>
      <c r="C13632" s="240"/>
      <c r="D13632" s="240"/>
      <c r="E13632" s="241"/>
      <c r="F13632" s="265"/>
      <c r="G13632" s="265"/>
    </row>
    <row r="13633" spans="1:7" s="226" customFormat="1">
      <c r="A13633" s="240"/>
      <c r="B13633" s="265"/>
      <c r="C13633" s="240"/>
      <c r="D13633" s="240"/>
      <c r="E13633" s="241"/>
      <c r="F13633" s="265"/>
      <c r="G13633" s="265"/>
    </row>
    <row r="13634" spans="1:7" s="226" customFormat="1">
      <c r="A13634" s="240"/>
      <c r="B13634" s="265"/>
      <c r="C13634" s="240"/>
      <c r="D13634" s="240"/>
      <c r="E13634" s="241"/>
      <c r="F13634" s="265"/>
      <c r="G13634" s="265"/>
    </row>
    <row r="13635" spans="1:7" s="226" customFormat="1">
      <c r="A13635" s="240"/>
      <c r="B13635" s="265"/>
      <c r="C13635" s="240"/>
      <c r="D13635" s="240"/>
      <c r="E13635" s="241"/>
      <c r="F13635" s="265"/>
      <c r="G13635" s="265"/>
    </row>
    <row r="13636" spans="1:7" s="226" customFormat="1">
      <c r="A13636" s="240"/>
      <c r="B13636" s="265"/>
      <c r="C13636" s="240"/>
      <c r="D13636" s="240"/>
      <c r="E13636" s="241"/>
      <c r="F13636" s="265"/>
      <c r="G13636" s="265"/>
    </row>
    <row r="13637" spans="1:7" s="226" customFormat="1">
      <c r="A13637" s="240"/>
      <c r="B13637" s="265"/>
      <c r="C13637" s="240"/>
      <c r="D13637" s="240"/>
      <c r="E13637" s="241"/>
      <c r="F13637" s="265"/>
      <c r="G13637" s="265"/>
    </row>
    <row r="13638" spans="1:7" s="226" customFormat="1">
      <c r="A13638" s="240"/>
      <c r="B13638" s="265"/>
      <c r="C13638" s="240"/>
      <c r="D13638" s="240"/>
      <c r="E13638" s="241"/>
      <c r="F13638" s="265"/>
      <c r="G13638" s="265"/>
    </row>
    <row r="13639" spans="1:7" s="226" customFormat="1">
      <c r="A13639" s="240"/>
      <c r="B13639" s="265"/>
      <c r="C13639" s="240"/>
      <c r="D13639" s="240"/>
      <c r="E13639" s="241"/>
      <c r="F13639" s="265"/>
      <c r="G13639" s="265"/>
    </row>
    <row r="13640" spans="1:7" s="226" customFormat="1">
      <c r="A13640" s="240"/>
      <c r="B13640" s="265"/>
      <c r="C13640" s="240"/>
      <c r="D13640" s="240"/>
      <c r="E13640" s="241"/>
      <c r="F13640" s="265"/>
      <c r="G13640" s="265"/>
    </row>
    <row r="13641" spans="1:7" s="226" customFormat="1">
      <c r="A13641" s="240"/>
      <c r="B13641" s="265"/>
      <c r="C13641" s="240"/>
      <c r="D13641" s="240"/>
      <c r="E13641" s="241"/>
      <c r="F13641" s="265"/>
      <c r="G13641" s="265"/>
    </row>
    <row r="13642" spans="1:7" s="226" customFormat="1">
      <c r="A13642" s="240"/>
      <c r="B13642" s="265"/>
      <c r="C13642" s="240"/>
      <c r="D13642" s="240"/>
      <c r="E13642" s="241"/>
      <c r="F13642" s="265"/>
      <c r="G13642" s="265"/>
    </row>
    <row r="13643" spans="1:7" s="226" customFormat="1">
      <c r="A13643" s="240"/>
      <c r="B13643" s="265"/>
      <c r="C13643" s="240"/>
      <c r="D13643" s="240"/>
      <c r="E13643" s="241"/>
      <c r="F13643" s="265"/>
      <c r="G13643" s="265"/>
    </row>
    <row r="13644" spans="1:7" s="226" customFormat="1">
      <c r="A13644" s="240"/>
      <c r="B13644" s="265"/>
      <c r="C13644" s="240"/>
      <c r="D13644" s="240"/>
      <c r="E13644" s="241"/>
      <c r="F13644" s="265"/>
      <c r="G13644" s="265"/>
    </row>
    <row r="13645" spans="1:7" s="226" customFormat="1">
      <c r="A13645" s="240"/>
      <c r="B13645" s="265"/>
      <c r="C13645" s="240"/>
      <c r="D13645" s="240"/>
      <c r="E13645" s="241"/>
      <c r="F13645" s="265"/>
      <c r="G13645" s="265"/>
    </row>
    <row r="13646" spans="1:7" s="226" customFormat="1">
      <c r="A13646" s="240"/>
      <c r="B13646" s="265"/>
      <c r="C13646" s="240"/>
      <c r="D13646" s="240"/>
      <c r="E13646" s="241"/>
      <c r="F13646" s="265"/>
      <c r="G13646" s="265"/>
    </row>
    <row r="13647" spans="1:7" s="226" customFormat="1">
      <c r="A13647" s="240"/>
      <c r="B13647" s="265"/>
      <c r="C13647" s="240"/>
      <c r="D13647" s="240"/>
      <c r="E13647" s="241"/>
      <c r="F13647" s="265"/>
      <c r="G13647" s="265"/>
    </row>
    <row r="13648" spans="1:7" s="226" customFormat="1">
      <c r="A13648" s="240"/>
      <c r="B13648" s="265"/>
      <c r="C13648" s="240"/>
      <c r="D13648" s="240"/>
      <c r="E13648" s="241"/>
      <c r="F13648" s="265"/>
      <c r="G13648" s="265"/>
    </row>
    <row r="13649" spans="1:7" s="226" customFormat="1">
      <c r="A13649" s="240"/>
      <c r="B13649" s="265"/>
      <c r="C13649" s="240"/>
      <c r="D13649" s="240"/>
      <c r="E13649" s="241"/>
      <c r="F13649" s="265"/>
      <c r="G13649" s="265"/>
    </row>
    <row r="13650" spans="1:7" s="226" customFormat="1">
      <c r="A13650" s="240"/>
      <c r="B13650" s="265"/>
      <c r="C13650" s="240"/>
      <c r="D13650" s="240"/>
      <c r="E13650" s="241"/>
      <c r="F13650" s="265"/>
      <c r="G13650" s="265"/>
    </row>
    <row r="13651" spans="1:7" s="226" customFormat="1">
      <c r="A13651" s="240"/>
      <c r="B13651" s="265"/>
      <c r="C13651" s="240"/>
      <c r="D13651" s="240"/>
      <c r="E13651" s="241"/>
      <c r="F13651" s="265"/>
      <c r="G13651" s="265"/>
    </row>
    <row r="13652" spans="1:7" s="226" customFormat="1">
      <c r="A13652" s="240"/>
      <c r="B13652" s="265"/>
      <c r="C13652" s="240"/>
      <c r="D13652" s="240"/>
      <c r="E13652" s="241"/>
      <c r="F13652" s="265"/>
      <c r="G13652" s="265"/>
    </row>
    <row r="13653" spans="1:7" s="226" customFormat="1">
      <c r="A13653" s="240"/>
      <c r="B13653" s="265"/>
      <c r="C13653" s="240"/>
      <c r="D13653" s="240"/>
      <c r="E13653" s="241"/>
      <c r="F13653" s="265"/>
      <c r="G13653" s="265"/>
    </row>
    <row r="13654" spans="1:7" s="226" customFormat="1">
      <c r="A13654" s="240"/>
      <c r="B13654" s="265"/>
      <c r="C13654" s="240"/>
      <c r="D13654" s="240"/>
      <c r="E13654" s="241"/>
      <c r="F13654" s="265"/>
      <c r="G13654" s="265"/>
    </row>
    <row r="13655" spans="1:7" s="226" customFormat="1">
      <c r="A13655" s="240"/>
      <c r="B13655" s="265"/>
      <c r="C13655" s="240"/>
      <c r="D13655" s="240"/>
      <c r="E13655" s="241"/>
      <c r="F13655" s="265"/>
      <c r="G13655" s="265"/>
    </row>
    <row r="13656" spans="1:7" s="226" customFormat="1">
      <c r="A13656" s="240"/>
      <c r="B13656" s="265"/>
      <c r="C13656" s="240"/>
      <c r="D13656" s="240"/>
      <c r="E13656" s="241"/>
      <c r="F13656" s="265"/>
      <c r="G13656" s="265"/>
    </row>
    <row r="13657" spans="1:7" s="226" customFormat="1">
      <c r="A13657" s="240"/>
      <c r="B13657" s="265"/>
      <c r="C13657" s="240"/>
      <c r="D13657" s="240"/>
      <c r="E13657" s="241"/>
      <c r="F13657" s="265"/>
      <c r="G13657" s="265"/>
    </row>
    <row r="13658" spans="1:7" s="226" customFormat="1">
      <c r="A13658" s="240"/>
      <c r="B13658" s="265"/>
      <c r="C13658" s="240"/>
      <c r="D13658" s="240"/>
      <c r="E13658" s="241"/>
      <c r="F13658" s="265"/>
      <c r="G13658" s="265"/>
    </row>
    <row r="13659" spans="1:7" s="226" customFormat="1">
      <c r="A13659" s="240"/>
      <c r="B13659" s="265"/>
      <c r="C13659" s="240"/>
      <c r="D13659" s="240"/>
      <c r="E13659" s="241"/>
      <c r="F13659" s="265"/>
      <c r="G13659" s="265"/>
    </row>
    <row r="13660" spans="1:7" s="226" customFormat="1">
      <c r="A13660" s="240"/>
      <c r="B13660" s="265"/>
      <c r="C13660" s="240"/>
      <c r="D13660" s="240"/>
      <c r="E13660" s="241"/>
      <c r="F13660" s="265"/>
      <c r="G13660" s="265"/>
    </row>
    <row r="13661" spans="1:7" s="226" customFormat="1">
      <c r="A13661" s="240"/>
      <c r="B13661" s="265"/>
      <c r="C13661" s="240"/>
      <c r="D13661" s="240"/>
      <c r="E13661" s="241"/>
      <c r="F13661" s="265"/>
      <c r="G13661" s="265"/>
    </row>
    <row r="13662" spans="1:7" s="226" customFormat="1">
      <c r="A13662" s="240"/>
      <c r="B13662" s="265"/>
      <c r="C13662" s="240"/>
      <c r="D13662" s="240"/>
      <c r="E13662" s="241"/>
      <c r="F13662" s="265"/>
      <c r="G13662" s="265"/>
    </row>
    <row r="13663" spans="1:7" s="226" customFormat="1">
      <c r="A13663" s="240"/>
      <c r="B13663" s="265"/>
      <c r="C13663" s="240"/>
      <c r="D13663" s="240"/>
      <c r="E13663" s="241"/>
      <c r="F13663" s="265"/>
      <c r="G13663" s="265"/>
    </row>
    <row r="13664" spans="1:7" s="226" customFormat="1">
      <c r="A13664" s="240"/>
      <c r="B13664" s="265"/>
      <c r="C13664" s="240"/>
      <c r="D13664" s="240"/>
      <c r="E13664" s="241"/>
      <c r="F13664" s="265"/>
      <c r="G13664" s="265"/>
    </row>
    <row r="13665" spans="1:7" s="226" customFormat="1">
      <c r="A13665" s="240"/>
      <c r="B13665" s="265"/>
      <c r="C13665" s="240"/>
      <c r="D13665" s="240"/>
      <c r="E13665" s="241"/>
      <c r="F13665" s="265"/>
      <c r="G13665" s="265"/>
    </row>
    <row r="13666" spans="1:7" s="226" customFormat="1">
      <c r="A13666" s="240"/>
      <c r="B13666" s="265"/>
      <c r="C13666" s="240"/>
      <c r="D13666" s="240"/>
      <c r="E13666" s="241"/>
      <c r="F13666" s="265"/>
      <c r="G13666" s="265"/>
    </row>
    <row r="13667" spans="1:7" s="226" customFormat="1">
      <c r="A13667" s="240"/>
      <c r="B13667" s="265"/>
      <c r="C13667" s="240"/>
      <c r="D13667" s="240"/>
      <c r="E13667" s="241"/>
      <c r="F13667" s="265"/>
      <c r="G13667" s="265"/>
    </row>
    <row r="13668" spans="1:7" s="226" customFormat="1">
      <c r="A13668" s="240"/>
      <c r="B13668" s="265"/>
      <c r="C13668" s="240"/>
      <c r="D13668" s="240"/>
      <c r="E13668" s="241"/>
      <c r="F13668" s="265"/>
      <c r="G13668" s="265"/>
    </row>
    <row r="13669" spans="1:7" s="226" customFormat="1">
      <c r="A13669" s="240"/>
      <c r="B13669" s="265"/>
      <c r="C13669" s="240"/>
      <c r="D13669" s="240"/>
      <c r="E13669" s="241"/>
      <c r="F13669" s="265"/>
      <c r="G13669" s="265"/>
    </row>
    <row r="13670" spans="1:7" s="226" customFormat="1">
      <c r="A13670" s="240"/>
      <c r="B13670" s="265"/>
      <c r="C13670" s="240"/>
      <c r="D13670" s="240"/>
      <c r="E13670" s="241"/>
      <c r="F13670" s="265"/>
      <c r="G13670" s="265"/>
    </row>
    <row r="13671" spans="1:7" s="226" customFormat="1">
      <c r="A13671" s="240"/>
      <c r="B13671" s="265"/>
      <c r="C13671" s="240"/>
      <c r="D13671" s="240"/>
      <c r="E13671" s="241"/>
      <c r="F13671" s="265"/>
      <c r="G13671" s="265"/>
    </row>
    <row r="13672" spans="1:7" s="226" customFormat="1">
      <c r="A13672" s="240"/>
      <c r="B13672" s="265"/>
      <c r="C13672" s="240"/>
      <c r="D13672" s="240"/>
      <c r="E13672" s="241"/>
      <c r="F13672" s="265"/>
      <c r="G13672" s="265"/>
    </row>
    <row r="13673" spans="1:7" s="226" customFormat="1">
      <c r="A13673" s="240"/>
      <c r="B13673" s="265"/>
      <c r="C13673" s="240"/>
      <c r="D13673" s="240"/>
      <c r="E13673" s="241"/>
      <c r="F13673" s="265"/>
      <c r="G13673" s="265"/>
    </row>
    <row r="13674" spans="1:7" s="226" customFormat="1">
      <c r="A13674" s="240"/>
      <c r="B13674" s="265"/>
      <c r="C13674" s="240"/>
      <c r="D13674" s="240"/>
      <c r="E13674" s="241"/>
      <c r="F13674" s="265"/>
      <c r="G13674" s="265"/>
    </row>
    <row r="13675" spans="1:7" s="226" customFormat="1">
      <c r="A13675" s="240"/>
      <c r="B13675" s="265"/>
      <c r="C13675" s="240"/>
      <c r="D13675" s="240"/>
      <c r="E13675" s="241"/>
      <c r="F13675" s="265"/>
      <c r="G13675" s="265"/>
    </row>
    <row r="13676" spans="1:7" s="226" customFormat="1">
      <c r="A13676" s="240"/>
      <c r="B13676" s="265"/>
      <c r="C13676" s="240"/>
      <c r="D13676" s="240"/>
      <c r="E13676" s="241"/>
      <c r="F13676" s="265"/>
      <c r="G13676" s="265"/>
    </row>
    <row r="13677" spans="1:7" s="226" customFormat="1">
      <c r="A13677" s="240"/>
      <c r="B13677" s="265"/>
      <c r="C13677" s="240"/>
      <c r="D13677" s="240"/>
      <c r="E13677" s="241"/>
      <c r="F13677" s="265"/>
      <c r="G13677" s="265"/>
    </row>
    <row r="13678" spans="1:7" s="226" customFormat="1">
      <c r="A13678" s="240"/>
      <c r="B13678" s="265"/>
      <c r="C13678" s="240"/>
      <c r="D13678" s="240"/>
      <c r="E13678" s="241"/>
      <c r="F13678" s="265"/>
      <c r="G13678" s="265"/>
    </row>
    <row r="13679" spans="1:7" s="226" customFormat="1">
      <c r="A13679" s="240"/>
      <c r="B13679" s="265"/>
      <c r="C13679" s="240"/>
      <c r="D13679" s="240"/>
      <c r="E13679" s="241"/>
      <c r="F13679" s="265"/>
      <c r="G13679" s="265"/>
    </row>
    <row r="13680" spans="1:7" s="226" customFormat="1">
      <c r="A13680" s="240"/>
      <c r="B13680" s="265"/>
      <c r="C13680" s="240"/>
      <c r="D13680" s="240"/>
      <c r="E13680" s="241"/>
      <c r="F13680" s="265"/>
      <c r="G13680" s="265"/>
    </row>
    <row r="13681" spans="1:7" s="226" customFormat="1">
      <c r="A13681" s="240"/>
      <c r="B13681" s="265"/>
      <c r="C13681" s="240"/>
      <c r="D13681" s="240"/>
      <c r="E13681" s="241"/>
      <c r="F13681" s="265"/>
      <c r="G13681" s="265"/>
    </row>
    <row r="13682" spans="1:7" s="226" customFormat="1">
      <c r="A13682" s="240"/>
      <c r="B13682" s="265"/>
      <c r="C13682" s="240"/>
      <c r="D13682" s="240"/>
      <c r="E13682" s="241"/>
      <c r="F13682" s="265"/>
      <c r="G13682" s="265"/>
    </row>
    <row r="13683" spans="1:7" s="226" customFormat="1">
      <c r="A13683" s="240"/>
      <c r="B13683" s="265"/>
      <c r="C13683" s="240"/>
      <c r="D13683" s="240"/>
      <c r="E13683" s="241"/>
      <c r="F13683" s="265"/>
      <c r="G13683" s="265"/>
    </row>
    <row r="13684" spans="1:7" s="226" customFormat="1">
      <c r="A13684" s="240"/>
      <c r="B13684" s="265"/>
      <c r="C13684" s="240"/>
      <c r="D13684" s="240"/>
      <c r="E13684" s="241"/>
      <c r="F13684" s="265"/>
      <c r="G13684" s="265"/>
    </row>
    <row r="13685" spans="1:7" s="226" customFormat="1">
      <c r="A13685" s="240"/>
      <c r="B13685" s="265"/>
      <c r="C13685" s="240"/>
      <c r="D13685" s="240"/>
      <c r="E13685" s="241"/>
      <c r="F13685" s="265"/>
      <c r="G13685" s="265"/>
    </row>
    <row r="13686" spans="1:7" s="226" customFormat="1">
      <c r="A13686" s="240"/>
      <c r="B13686" s="265"/>
      <c r="C13686" s="240"/>
      <c r="D13686" s="240"/>
      <c r="E13686" s="241"/>
      <c r="F13686" s="265"/>
      <c r="G13686" s="265"/>
    </row>
    <row r="13687" spans="1:7" s="226" customFormat="1">
      <c r="A13687" s="240"/>
      <c r="B13687" s="265"/>
      <c r="C13687" s="240"/>
      <c r="D13687" s="240"/>
      <c r="E13687" s="241"/>
      <c r="F13687" s="265"/>
      <c r="G13687" s="265"/>
    </row>
    <row r="13688" spans="1:7" s="226" customFormat="1">
      <c r="A13688" s="240"/>
      <c r="B13688" s="265"/>
      <c r="C13688" s="240"/>
      <c r="D13688" s="240"/>
      <c r="E13688" s="241"/>
      <c r="F13688" s="265"/>
      <c r="G13688" s="265"/>
    </row>
    <row r="13689" spans="1:7" s="226" customFormat="1">
      <c r="A13689" s="240"/>
      <c r="B13689" s="265"/>
      <c r="C13689" s="240"/>
      <c r="D13689" s="240"/>
      <c r="E13689" s="241"/>
      <c r="F13689" s="265"/>
      <c r="G13689" s="265"/>
    </row>
    <row r="13690" spans="1:7" s="226" customFormat="1">
      <c r="A13690" s="240"/>
      <c r="B13690" s="265"/>
      <c r="C13690" s="240"/>
      <c r="D13690" s="240"/>
      <c r="E13690" s="241"/>
      <c r="F13690" s="265"/>
      <c r="G13690" s="265"/>
    </row>
    <row r="13691" spans="1:7" s="226" customFormat="1">
      <c r="A13691" s="240"/>
      <c r="B13691" s="265"/>
      <c r="C13691" s="240"/>
      <c r="D13691" s="240"/>
      <c r="E13691" s="241"/>
      <c r="F13691" s="265"/>
      <c r="G13691" s="265"/>
    </row>
    <row r="13692" spans="1:7" s="226" customFormat="1">
      <c r="A13692" s="240"/>
      <c r="B13692" s="265"/>
      <c r="C13692" s="240"/>
      <c r="D13692" s="240"/>
      <c r="E13692" s="241"/>
      <c r="F13692" s="265"/>
      <c r="G13692" s="265"/>
    </row>
    <row r="13693" spans="1:7" s="226" customFormat="1">
      <c r="A13693" s="240"/>
      <c r="B13693" s="265"/>
      <c r="C13693" s="240"/>
      <c r="D13693" s="240"/>
      <c r="E13693" s="241"/>
      <c r="F13693" s="265"/>
      <c r="G13693" s="265"/>
    </row>
    <row r="13694" spans="1:7" s="226" customFormat="1">
      <c r="A13694" s="240"/>
      <c r="B13694" s="265"/>
      <c r="C13694" s="240"/>
      <c r="D13694" s="240"/>
      <c r="E13694" s="241"/>
      <c r="F13694" s="265"/>
      <c r="G13694" s="265"/>
    </row>
    <row r="13695" spans="1:7" s="226" customFormat="1">
      <c r="A13695" s="240"/>
      <c r="B13695" s="265"/>
      <c r="C13695" s="240"/>
      <c r="D13695" s="240"/>
      <c r="E13695" s="241"/>
      <c r="F13695" s="265"/>
      <c r="G13695" s="265"/>
    </row>
    <row r="13696" spans="1:7" s="226" customFormat="1">
      <c r="A13696" s="240"/>
      <c r="B13696" s="265"/>
      <c r="C13696" s="240"/>
      <c r="D13696" s="240"/>
      <c r="E13696" s="241"/>
      <c r="F13696" s="265"/>
      <c r="G13696" s="265"/>
    </row>
    <row r="13697" spans="1:7" s="226" customFormat="1">
      <c r="A13697" s="240"/>
      <c r="B13697" s="265"/>
      <c r="C13697" s="240"/>
      <c r="D13697" s="240"/>
      <c r="E13697" s="241"/>
      <c r="F13697" s="265"/>
      <c r="G13697" s="265"/>
    </row>
    <row r="13698" spans="1:7" s="226" customFormat="1">
      <c r="A13698" s="240"/>
      <c r="B13698" s="265"/>
      <c r="C13698" s="240"/>
      <c r="D13698" s="240"/>
      <c r="E13698" s="241"/>
      <c r="F13698" s="265"/>
      <c r="G13698" s="265"/>
    </row>
    <row r="13699" spans="1:7" s="226" customFormat="1">
      <c r="A13699" s="240"/>
      <c r="B13699" s="265"/>
      <c r="C13699" s="240"/>
      <c r="D13699" s="240"/>
      <c r="E13699" s="241"/>
      <c r="F13699" s="265"/>
      <c r="G13699" s="265"/>
    </row>
    <row r="13700" spans="1:7" s="226" customFormat="1">
      <c r="A13700" s="240"/>
      <c r="B13700" s="265"/>
      <c r="C13700" s="240"/>
      <c r="D13700" s="240"/>
      <c r="E13700" s="241"/>
      <c r="F13700" s="265"/>
      <c r="G13700" s="265"/>
    </row>
    <row r="13701" spans="1:7" s="226" customFormat="1">
      <c r="A13701" s="240"/>
      <c r="B13701" s="265"/>
      <c r="C13701" s="240"/>
      <c r="D13701" s="240"/>
      <c r="E13701" s="241"/>
      <c r="F13701" s="265"/>
      <c r="G13701" s="265"/>
    </row>
    <row r="13702" spans="1:7" s="226" customFormat="1">
      <c r="A13702" s="240"/>
      <c r="B13702" s="265"/>
      <c r="C13702" s="240"/>
      <c r="D13702" s="240"/>
      <c r="E13702" s="241"/>
      <c r="F13702" s="265"/>
      <c r="G13702" s="265"/>
    </row>
    <row r="13703" spans="1:7" s="226" customFormat="1">
      <c r="A13703" s="240"/>
      <c r="B13703" s="265"/>
      <c r="C13703" s="240"/>
      <c r="D13703" s="240"/>
      <c r="E13703" s="241"/>
      <c r="F13703" s="265"/>
      <c r="G13703" s="265"/>
    </row>
    <row r="13704" spans="1:7" s="226" customFormat="1">
      <c r="A13704" s="240"/>
      <c r="B13704" s="265"/>
      <c r="C13704" s="240"/>
      <c r="D13704" s="240"/>
      <c r="E13704" s="241"/>
      <c r="F13704" s="265"/>
      <c r="G13704" s="265"/>
    </row>
    <row r="13705" spans="1:7" s="226" customFormat="1">
      <c r="A13705" s="240"/>
      <c r="B13705" s="265"/>
      <c r="C13705" s="240"/>
      <c r="D13705" s="240"/>
      <c r="E13705" s="241"/>
      <c r="F13705" s="265"/>
      <c r="G13705" s="265"/>
    </row>
    <row r="13706" spans="1:7" s="226" customFormat="1">
      <c r="A13706" s="240"/>
      <c r="B13706" s="265"/>
      <c r="C13706" s="240"/>
      <c r="D13706" s="240"/>
      <c r="E13706" s="241"/>
      <c r="F13706" s="265"/>
      <c r="G13706" s="265"/>
    </row>
    <row r="13707" spans="1:7" s="226" customFormat="1">
      <c r="A13707" s="240"/>
      <c r="B13707" s="265"/>
      <c r="C13707" s="240"/>
      <c r="D13707" s="240"/>
      <c r="E13707" s="241"/>
      <c r="F13707" s="265"/>
      <c r="G13707" s="265"/>
    </row>
    <row r="13708" spans="1:7" s="226" customFormat="1">
      <c r="A13708" s="240"/>
      <c r="B13708" s="265"/>
      <c r="C13708" s="240"/>
      <c r="D13708" s="240"/>
      <c r="E13708" s="241"/>
      <c r="F13708" s="265"/>
      <c r="G13708" s="265"/>
    </row>
    <row r="13709" spans="1:7" s="226" customFormat="1">
      <c r="A13709" s="240"/>
      <c r="B13709" s="265"/>
      <c r="C13709" s="240"/>
      <c r="D13709" s="240"/>
      <c r="E13709" s="241"/>
      <c r="F13709" s="265"/>
      <c r="G13709" s="265"/>
    </row>
    <row r="13710" spans="1:7" s="226" customFormat="1">
      <c r="A13710" s="240"/>
      <c r="B13710" s="265"/>
      <c r="C13710" s="240"/>
      <c r="D13710" s="240"/>
      <c r="E13710" s="241"/>
      <c r="F13710" s="265"/>
      <c r="G13710" s="265"/>
    </row>
    <row r="13711" spans="1:7" s="226" customFormat="1">
      <c r="A13711" s="240"/>
      <c r="B13711" s="265"/>
      <c r="C13711" s="240"/>
      <c r="D13711" s="240"/>
      <c r="E13711" s="241"/>
      <c r="F13711" s="265"/>
      <c r="G13711" s="265"/>
    </row>
    <row r="13712" spans="1:7" s="226" customFormat="1">
      <c r="A13712" s="240"/>
      <c r="B13712" s="265"/>
      <c r="C13712" s="240"/>
      <c r="D13712" s="240"/>
      <c r="E13712" s="241"/>
      <c r="F13712" s="265"/>
      <c r="G13712" s="265"/>
    </row>
    <row r="13713" spans="1:7" s="226" customFormat="1">
      <c r="A13713" s="240"/>
      <c r="B13713" s="265"/>
      <c r="C13713" s="240"/>
      <c r="D13713" s="240"/>
      <c r="E13713" s="241"/>
      <c r="F13713" s="265"/>
      <c r="G13713" s="265"/>
    </row>
    <row r="13714" spans="1:7" s="226" customFormat="1">
      <c r="A13714" s="240"/>
      <c r="B13714" s="265"/>
      <c r="C13714" s="240"/>
      <c r="D13714" s="240"/>
      <c r="E13714" s="241"/>
      <c r="F13714" s="265"/>
      <c r="G13714" s="265"/>
    </row>
    <row r="13715" spans="1:7" s="226" customFormat="1">
      <c r="A13715" s="240"/>
      <c r="B13715" s="265"/>
      <c r="C13715" s="240"/>
      <c r="D13715" s="240"/>
      <c r="E13715" s="241"/>
      <c r="F13715" s="265"/>
      <c r="G13715" s="265"/>
    </row>
    <row r="13716" spans="1:7" s="226" customFormat="1">
      <c r="A13716" s="240"/>
      <c r="B13716" s="265"/>
      <c r="C13716" s="240"/>
      <c r="D13716" s="240"/>
      <c r="E13716" s="241"/>
      <c r="F13716" s="265"/>
      <c r="G13716" s="265"/>
    </row>
    <row r="13717" spans="1:7" s="226" customFormat="1">
      <c r="A13717" s="240"/>
      <c r="B13717" s="265"/>
      <c r="C13717" s="240"/>
      <c r="D13717" s="240"/>
      <c r="E13717" s="241"/>
      <c r="F13717" s="265"/>
      <c r="G13717" s="265"/>
    </row>
    <row r="13718" spans="1:7" s="226" customFormat="1">
      <c r="A13718" s="240"/>
      <c r="B13718" s="265"/>
      <c r="C13718" s="240"/>
      <c r="D13718" s="240"/>
      <c r="E13718" s="241"/>
      <c r="F13718" s="265"/>
      <c r="G13718" s="265"/>
    </row>
    <row r="13719" spans="1:7" s="226" customFormat="1">
      <c r="A13719" s="240"/>
      <c r="B13719" s="265"/>
      <c r="C13719" s="240"/>
      <c r="D13719" s="240"/>
      <c r="E13719" s="241"/>
      <c r="F13719" s="265"/>
      <c r="G13719" s="265"/>
    </row>
    <row r="13720" spans="1:7" s="226" customFormat="1">
      <c r="A13720" s="240"/>
      <c r="B13720" s="265"/>
      <c r="C13720" s="240"/>
      <c r="D13720" s="240"/>
      <c r="E13720" s="241"/>
      <c r="F13720" s="265"/>
      <c r="G13720" s="265"/>
    </row>
    <row r="13721" spans="1:7" s="226" customFormat="1">
      <c r="A13721" s="240"/>
      <c r="B13721" s="265"/>
      <c r="C13721" s="240"/>
      <c r="D13721" s="240"/>
      <c r="E13721" s="241"/>
      <c r="F13721" s="265"/>
      <c r="G13721" s="265"/>
    </row>
    <row r="13722" spans="1:7" s="226" customFormat="1">
      <c r="A13722" s="240"/>
      <c r="B13722" s="265"/>
      <c r="C13722" s="240"/>
      <c r="D13722" s="240"/>
      <c r="E13722" s="241"/>
      <c r="F13722" s="265"/>
      <c r="G13722" s="265"/>
    </row>
    <row r="13723" spans="1:7" s="226" customFormat="1">
      <c r="A13723" s="240"/>
      <c r="B13723" s="265"/>
      <c r="C13723" s="240"/>
      <c r="D13723" s="240"/>
      <c r="E13723" s="241"/>
      <c r="F13723" s="265"/>
      <c r="G13723" s="265"/>
    </row>
    <row r="13724" spans="1:7" s="226" customFormat="1">
      <c r="A13724" s="240"/>
      <c r="B13724" s="265"/>
      <c r="C13724" s="240"/>
      <c r="D13724" s="240"/>
      <c r="E13724" s="241"/>
      <c r="F13724" s="265"/>
      <c r="G13724" s="265"/>
    </row>
    <row r="13725" spans="1:7" s="226" customFormat="1">
      <c r="A13725" s="240"/>
      <c r="B13725" s="265"/>
      <c r="C13725" s="240"/>
      <c r="D13725" s="240"/>
      <c r="E13725" s="241"/>
      <c r="F13725" s="265"/>
      <c r="G13725" s="265"/>
    </row>
    <row r="13726" spans="1:7" s="226" customFormat="1">
      <c r="A13726" s="240"/>
      <c r="B13726" s="265"/>
      <c r="C13726" s="240"/>
      <c r="D13726" s="240"/>
      <c r="E13726" s="241"/>
      <c r="F13726" s="265"/>
      <c r="G13726" s="265"/>
    </row>
    <row r="13727" spans="1:7" s="226" customFormat="1">
      <c r="A13727" s="240"/>
      <c r="B13727" s="265"/>
      <c r="C13727" s="240"/>
      <c r="D13727" s="240"/>
      <c r="E13727" s="241"/>
      <c r="F13727" s="265"/>
      <c r="G13727" s="265"/>
    </row>
    <row r="13728" spans="1:7" s="226" customFormat="1">
      <c r="A13728" s="240"/>
      <c r="B13728" s="265"/>
      <c r="C13728" s="240"/>
      <c r="D13728" s="240"/>
      <c r="E13728" s="241"/>
      <c r="F13728" s="265"/>
      <c r="G13728" s="265"/>
    </row>
    <row r="13729" spans="1:7" s="226" customFormat="1">
      <c r="A13729" s="240"/>
      <c r="B13729" s="265"/>
      <c r="C13729" s="240"/>
      <c r="D13729" s="240"/>
      <c r="E13729" s="241"/>
      <c r="F13729" s="265"/>
      <c r="G13729" s="265"/>
    </row>
    <row r="13730" spans="1:7" s="226" customFormat="1">
      <c r="A13730" s="240"/>
      <c r="B13730" s="265"/>
      <c r="C13730" s="240"/>
      <c r="D13730" s="240"/>
      <c r="E13730" s="241"/>
      <c r="F13730" s="265"/>
      <c r="G13730" s="265"/>
    </row>
    <row r="13731" spans="1:7" s="226" customFormat="1">
      <c r="A13731" s="240"/>
      <c r="B13731" s="265"/>
      <c r="C13731" s="240"/>
      <c r="D13731" s="240"/>
      <c r="E13731" s="241"/>
      <c r="F13731" s="265"/>
      <c r="G13731" s="265"/>
    </row>
    <row r="13732" spans="1:7" s="226" customFormat="1">
      <c r="A13732" s="240"/>
      <c r="B13732" s="265"/>
      <c r="C13732" s="240"/>
      <c r="D13732" s="240"/>
      <c r="E13732" s="241"/>
      <c r="F13732" s="265"/>
      <c r="G13732" s="265"/>
    </row>
    <row r="13733" spans="1:7" s="226" customFormat="1">
      <c r="A13733" s="240"/>
      <c r="B13733" s="265"/>
      <c r="C13733" s="240"/>
      <c r="D13733" s="240"/>
      <c r="E13733" s="241"/>
      <c r="F13733" s="265"/>
      <c r="G13733" s="265"/>
    </row>
    <row r="13734" spans="1:7" s="226" customFormat="1">
      <c r="A13734" s="240"/>
      <c r="B13734" s="265"/>
      <c r="C13734" s="240"/>
      <c r="D13734" s="240"/>
      <c r="E13734" s="241"/>
      <c r="F13734" s="265"/>
      <c r="G13734" s="265"/>
    </row>
    <row r="13735" spans="1:7" s="226" customFormat="1">
      <c r="A13735" s="240"/>
      <c r="B13735" s="265"/>
      <c r="C13735" s="240"/>
      <c r="D13735" s="240"/>
      <c r="E13735" s="241"/>
      <c r="F13735" s="265"/>
      <c r="G13735" s="265"/>
    </row>
    <row r="13736" spans="1:7" s="226" customFormat="1">
      <c r="A13736" s="240"/>
      <c r="B13736" s="265"/>
      <c r="C13736" s="240"/>
      <c r="D13736" s="240"/>
      <c r="E13736" s="241"/>
      <c r="F13736" s="265"/>
      <c r="G13736" s="265"/>
    </row>
    <row r="13737" spans="1:7" s="226" customFormat="1">
      <c r="A13737" s="240"/>
      <c r="B13737" s="265"/>
      <c r="C13737" s="240"/>
      <c r="D13737" s="240"/>
      <c r="E13737" s="241"/>
      <c r="F13737" s="265"/>
      <c r="G13737" s="265"/>
    </row>
    <row r="13738" spans="1:7" s="226" customFormat="1">
      <c r="A13738" s="240"/>
      <c r="B13738" s="265"/>
      <c r="C13738" s="240"/>
      <c r="D13738" s="240"/>
      <c r="E13738" s="241"/>
      <c r="F13738" s="265"/>
      <c r="G13738" s="265"/>
    </row>
    <row r="13739" spans="1:7" s="226" customFormat="1">
      <c r="A13739" s="240"/>
      <c r="B13739" s="265"/>
      <c r="C13739" s="240"/>
      <c r="D13739" s="240"/>
      <c r="E13739" s="241"/>
      <c r="F13739" s="265"/>
      <c r="G13739" s="265"/>
    </row>
    <row r="13740" spans="1:7" s="226" customFormat="1">
      <c r="A13740" s="240"/>
      <c r="B13740" s="265"/>
      <c r="C13740" s="240"/>
      <c r="D13740" s="240"/>
      <c r="E13740" s="241"/>
      <c r="F13740" s="265"/>
      <c r="G13740" s="265"/>
    </row>
    <row r="13741" spans="1:7" s="226" customFormat="1">
      <c r="A13741" s="240"/>
      <c r="B13741" s="265"/>
      <c r="C13741" s="240"/>
      <c r="D13741" s="240"/>
      <c r="E13741" s="241"/>
      <c r="F13741" s="265"/>
      <c r="G13741" s="265"/>
    </row>
    <row r="13742" spans="1:7" s="226" customFormat="1">
      <c r="A13742" s="240"/>
      <c r="B13742" s="265"/>
      <c r="C13742" s="240"/>
      <c r="D13742" s="240"/>
      <c r="E13742" s="241"/>
      <c r="F13742" s="265"/>
      <c r="G13742" s="265"/>
    </row>
    <row r="13743" spans="1:7" s="226" customFormat="1">
      <c r="A13743" s="240"/>
      <c r="B13743" s="265"/>
      <c r="C13743" s="240"/>
      <c r="D13743" s="240"/>
      <c r="E13743" s="241"/>
      <c r="F13743" s="265"/>
      <c r="G13743" s="265"/>
    </row>
    <row r="13744" spans="1:7" s="226" customFormat="1">
      <c r="A13744" s="240"/>
      <c r="B13744" s="265"/>
      <c r="C13744" s="240"/>
      <c r="D13744" s="240"/>
      <c r="E13744" s="241"/>
      <c r="F13744" s="265"/>
      <c r="G13744" s="265"/>
    </row>
    <row r="13745" spans="1:7" s="226" customFormat="1">
      <c r="A13745" s="240"/>
      <c r="B13745" s="265"/>
      <c r="C13745" s="240"/>
      <c r="D13745" s="240"/>
      <c r="E13745" s="241"/>
      <c r="F13745" s="265"/>
      <c r="G13745" s="265"/>
    </row>
    <row r="13746" spans="1:7" s="226" customFormat="1">
      <c r="A13746" s="240"/>
      <c r="B13746" s="265"/>
      <c r="C13746" s="240"/>
      <c r="D13746" s="240"/>
      <c r="E13746" s="241"/>
      <c r="F13746" s="265"/>
      <c r="G13746" s="265"/>
    </row>
    <row r="13747" spans="1:7" s="226" customFormat="1">
      <c r="A13747" s="240"/>
      <c r="B13747" s="265"/>
      <c r="C13747" s="240"/>
      <c r="D13747" s="240"/>
      <c r="E13747" s="241"/>
      <c r="F13747" s="265"/>
      <c r="G13747" s="265"/>
    </row>
    <row r="13748" spans="1:7" s="226" customFormat="1">
      <c r="A13748" s="240"/>
      <c r="B13748" s="265"/>
      <c r="C13748" s="240"/>
      <c r="D13748" s="240"/>
      <c r="E13748" s="241"/>
      <c r="F13748" s="265"/>
      <c r="G13748" s="265"/>
    </row>
    <row r="13749" spans="1:7" s="226" customFormat="1">
      <c r="A13749" s="240"/>
      <c r="B13749" s="265"/>
      <c r="C13749" s="240"/>
      <c r="D13749" s="240"/>
      <c r="E13749" s="241"/>
      <c r="F13749" s="265"/>
      <c r="G13749" s="265"/>
    </row>
    <row r="13750" spans="1:7" s="226" customFormat="1">
      <c r="A13750" s="240"/>
      <c r="B13750" s="265"/>
      <c r="C13750" s="240"/>
      <c r="D13750" s="240"/>
      <c r="E13750" s="241"/>
      <c r="F13750" s="265"/>
      <c r="G13750" s="265"/>
    </row>
    <row r="13751" spans="1:7" s="226" customFormat="1">
      <c r="A13751" s="240"/>
      <c r="B13751" s="265"/>
      <c r="C13751" s="240"/>
      <c r="D13751" s="240"/>
      <c r="E13751" s="241"/>
      <c r="F13751" s="265"/>
      <c r="G13751" s="265"/>
    </row>
    <row r="13752" spans="1:7" s="226" customFormat="1">
      <c r="A13752" s="240"/>
      <c r="B13752" s="265"/>
      <c r="C13752" s="240"/>
      <c r="D13752" s="240"/>
      <c r="E13752" s="241"/>
      <c r="F13752" s="265"/>
      <c r="G13752" s="265"/>
    </row>
    <row r="13753" spans="1:7" s="226" customFormat="1">
      <c r="A13753" s="240"/>
      <c r="B13753" s="265"/>
      <c r="C13753" s="240"/>
      <c r="D13753" s="240"/>
      <c r="E13753" s="241"/>
      <c r="F13753" s="265"/>
      <c r="G13753" s="265"/>
    </row>
    <row r="13754" spans="1:7" s="226" customFormat="1">
      <c r="A13754" s="240"/>
      <c r="B13754" s="265"/>
      <c r="C13754" s="240"/>
      <c r="D13754" s="240"/>
      <c r="E13754" s="241"/>
      <c r="F13754" s="265"/>
      <c r="G13754" s="265"/>
    </row>
    <row r="13755" spans="1:7" s="226" customFormat="1">
      <c r="A13755" s="240"/>
      <c r="B13755" s="265"/>
      <c r="C13755" s="240"/>
      <c r="D13755" s="240"/>
      <c r="E13755" s="241"/>
      <c r="F13755" s="265"/>
      <c r="G13755" s="265"/>
    </row>
    <row r="13756" spans="1:7" s="226" customFormat="1">
      <c r="A13756" s="240"/>
      <c r="B13756" s="265"/>
      <c r="C13756" s="240"/>
      <c r="D13756" s="240"/>
      <c r="E13756" s="241"/>
      <c r="F13756" s="265"/>
      <c r="G13756" s="265"/>
    </row>
    <row r="13757" spans="1:7" s="226" customFormat="1">
      <c r="A13757" s="240"/>
      <c r="B13757" s="265"/>
      <c r="C13757" s="240"/>
      <c r="D13757" s="240"/>
      <c r="E13757" s="241"/>
      <c r="F13757" s="265"/>
      <c r="G13757" s="265"/>
    </row>
    <row r="13758" spans="1:7" s="226" customFormat="1">
      <c r="A13758" s="240"/>
      <c r="B13758" s="265"/>
      <c r="C13758" s="240"/>
      <c r="D13758" s="240"/>
      <c r="E13758" s="241"/>
      <c r="F13758" s="265"/>
      <c r="G13758" s="265"/>
    </row>
    <row r="13759" spans="1:7" s="226" customFormat="1">
      <c r="A13759" s="240"/>
      <c r="B13759" s="265"/>
      <c r="C13759" s="240"/>
      <c r="D13759" s="240"/>
      <c r="E13759" s="241"/>
      <c r="F13759" s="265"/>
      <c r="G13759" s="265"/>
    </row>
    <row r="13760" spans="1:7" s="226" customFormat="1">
      <c r="A13760" s="240"/>
      <c r="B13760" s="265"/>
      <c r="C13760" s="240"/>
      <c r="D13760" s="240"/>
      <c r="E13760" s="241"/>
      <c r="F13760" s="265"/>
      <c r="G13760" s="265"/>
    </row>
    <row r="13761" spans="1:7" s="226" customFormat="1">
      <c r="A13761" s="240"/>
      <c r="B13761" s="265"/>
      <c r="C13761" s="240"/>
      <c r="D13761" s="240"/>
      <c r="E13761" s="241"/>
      <c r="F13761" s="265"/>
      <c r="G13761" s="265"/>
    </row>
    <row r="13762" spans="1:7" s="226" customFormat="1">
      <c r="A13762" s="240"/>
      <c r="B13762" s="265"/>
      <c r="C13762" s="240"/>
      <c r="D13762" s="240"/>
      <c r="E13762" s="241"/>
      <c r="F13762" s="265"/>
      <c r="G13762" s="265"/>
    </row>
    <row r="13763" spans="1:7" s="226" customFormat="1">
      <c r="A13763" s="240"/>
      <c r="B13763" s="265"/>
      <c r="C13763" s="240"/>
      <c r="D13763" s="240"/>
      <c r="E13763" s="241"/>
      <c r="F13763" s="265"/>
      <c r="G13763" s="265"/>
    </row>
    <row r="13764" spans="1:7" s="226" customFormat="1">
      <c r="A13764" s="240"/>
      <c r="B13764" s="265"/>
      <c r="C13764" s="240"/>
      <c r="D13764" s="240"/>
      <c r="E13764" s="241"/>
      <c r="F13764" s="265"/>
      <c r="G13764" s="265"/>
    </row>
    <row r="13765" spans="1:7" s="226" customFormat="1">
      <c r="A13765" s="240"/>
      <c r="B13765" s="265"/>
      <c r="C13765" s="240"/>
      <c r="D13765" s="240"/>
      <c r="E13765" s="241"/>
      <c r="F13765" s="265"/>
      <c r="G13765" s="265"/>
    </row>
    <row r="13766" spans="1:7" s="226" customFormat="1">
      <c r="A13766" s="240"/>
      <c r="B13766" s="265"/>
      <c r="C13766" s="240"/>
      <c r="D13766" s="240"/>
      <c r="E13766" s="241"/>
      <c r="F13766" s="265"/>
      <c r="G13766" s="265"/>
    </row>
    <row r="13767" spans="1:7" s="226" customFormat="1">
      <c r="A13767" s="240"/>
      <c r="B13767" s="265"/>
      <c r="C13767" s="240"/>
      <c r="D13767" s="240"/>
      <c r="E13767" s="241"/>
      <c r="F13767" s="265"/>
      <c r="G13767" s="265"/>
    </row>
    <row r="13768" spans="1:7" s="226" customFormat="1">
      <c r="A13768" s="240"/>
      <c r="B13768" s="265"/>
      <c r="C13768" s="240"/>
      <c r="D13768" s="240"/>
      <c r="E13768" s="241"/>
      <c r="F13768" s="265"/>
      <c r="G13768" s="265"/>
    </row>
    <row r="13769" spans="1:7" s="226" customFormat="1">
      <c r="A13769" s="240"/>
      <c r="B13769" s="265"/>
      <c r="C13769" s="240"/>
      <c r="D13769" s="240"/>
      <c r="E13769" s="241"/>
      <c r="F13769" s="265"/>
      <c r="G13769" s="265"/>
    </row>
    <row r="13770" spans="1:7" s="226" customFormat="1">
      <c r="A13770" s="240"/>
      <c r="B13770" s="265"/>
      <c r="C13770" s="240"/>
      <c r="D13770" s="240"/>
      <c r="E13770" s="241"/>
      <c r="F13770" s="265"/>
      <c r="G13770" s="265"/>
    </row>
    <row r="13771" spans="1:7" s="226" customFormat="1">
      <c r="A13771" s="240"/>
      <c r="B13771" s="265"/>
      <c r="C13771" s="240"/>
      <c r="D13771" s="240"/>
      <c r="E13771" s="241"/>
      <c r="F13771" s="265"/>
      <c r="G13771" s="265"/>
    </row>
    <row r="13772" spans="1:7" s="226" customFormat="1">
      <c r="A13772" s="240"/>
      <c r="B13772" s="265"/>
      <c r="C13772" s="240"/>
      <c r="D13772" s="240"/>
      <c r="E13772" s="241"/>
      <c r="F13772" s="265"/>
      <c r="G13772" s="265"/>
    </row>
    <row r="13773" spans="1:7" s="226" customFormat="1">
      <c r="A13773" s="240"/>
      <c r="B13773" s="265"/>
      <c r="C13773" s="240"/>
      <c r="D13773" s="240"/>
      <c r="E13773" s="241"/>
      <c r="F13773" s="265"/>
      <c r="G13773" s="265"/>
    </row>
    <row r="13774" spans="1:7" s="226" customFormat="1">
      <c r="A13774" s="240"/>
      <c r="B13774" s="265"/>
      <c r="C13774" s="240"/>
      <c r="D13774" s="240"/>
      <c r="E13774" s="241"/>
      <c r="F13774" s="265"/>
      <c r="G13774" s="265"/>
    </row>
    <row r="13775" spans="1:7" s="226" customFormat="1">
      <c r="A13775" s="240"/>
      <c r="B13775" s="265"/>
      <c r="C13775" s="240"/>
      <c r="D13775" s="240"/>
      <c r="E13775" s="241"/>
      <c r="F13775" s="265"/>
      <c r="G13775" s="265"/>
    </row>
    <row r="13776" spans="1:7" s="226" customFormat="1">
      <c r="A13776" s="240"/>
      <c r="B13776" s="265"/>
      <c r="C13776" s="240"/>
      <c r="D13776" s="240"/>
      <c r="E13776" s="241"/>
      <c r="F13776" s="265"/>
      <c r="G13776" s="265"/>
    </row>
    <row r="13777" spans="1:7" s="226" customFormat="1">
      <c r="A13777" s="240"/>
      <c r="B13777" s="265"/>
      <c r="C13777" s="240"/>
      <c r="D13777" s="240"/>
      <c r="E13777" s="241"/>
      <c r="F13777" s="265"/>
      <c r="G13777" s="265"/>
    </row>
    <row r="13778" spans="1:7" s="226" customFormat="1">
      <c r="A13778" s="240"/>
      <c r="B13778" s="265"/>
      <c r="C13778" s="240"/>
      <c r="D13778" s="240"/>
      <c r="E13778" s="241"/>
      <c r="F13778" s="265"/>
      <c r="G13778" s="265"/>
    </row>
    <row r="13779" spans="1:7" s="226" customFormat="1">
      <c r="A13779" s="240"/>
      <c r="B13779" s="265"/>
      <c r="C13779" s="240"/>
      <c r="D13779" s="240"/>
      <c r="E13779" s="241"/>
      <c r="F13779" s="265"/>
      <c r="G13779" s="265"/>
    </row>
    <row r="13780" spans="1:7" s="226" customFormat="1">
      <c r="A13780" s="240"/>
      <c r="B13780" s="265"/>
      <c r="C13780" s="240"/>
      <c r="D13780" s="240"/>
      <c r="E13780" s="241"/>
      <c r="F13780" s="265"/>
      <c r="G13780" s="265"/>
    </row>
    <row r="13781" spans="1:7" s="226" customFormat="1">
      <c r="A13781" s="240"/>
      <c r="B13781" s="265"/>
      <c r="C13781" s="240"/>
      <c r="D13781" s="240"/>
      <c r="E13781" s="241"/>
      <c r="F13781" s="265"/>
      <c r="G13781" s="265"/>
    </row>
    <row r="13782" spans="1:7" s="226" customFormat="1">
      <c r="A13782" s="240"/>
      <c r="B13782" s="265"/>
      <c r="C13782" s="240"/>
      <c r="D13782" s="240"/>
      <c r="E13782" s="241"/>
      <c r="F13782" s="265"/>
      <c r="G13782" s="265"/>
    </row>
    <row r="13783" spans="1:7" s="226" customFormat="1">
      <c r="A13783" s="240"/>
      <c r="B13783" s="265"/>
      <c r="C13783" s="240"/>
      <c r="D13783" s="240"/>
      <c r="E13783" s="241"/>
      <c r="F13783" s="265"/>
      <c r="G13783" s="265"/>
    </row>
    <row r="13784" spans="1:7" s="226" customFormat="1">
      <c r="A13784" s="240"/>
      <c r="B13784" s="265"/>
      <c r="C13784" s="240"/>
      <c r="D13784" s="240"/>
      <c r="E13784" s="241"/>
      <c r="F13784" s="265"/>
      <c r="G13784" s="265"/>
    </row>
    <row r="13785" spans="1:7" s="226" customFormat="1">
      <c r="A13785" s="240"/>
      <c r="B13785" s="265"/>
      <c r="C13785" s="240"/>
      <c r="D13785" s="240"/>
      <c r="E13785" s="241"/>
      <c r="F13785" s="265"/>
      <c r="G13785" s="265"/>
    </row>
    <row r="13786" spans="1:7" s="226" customFormat="1">
      <c r="A13786" s="240"/>
      <c r="B13786" s="265"/>
      <c r="C13786" s="240"/>
      <c r="D13786" s="240"/>
      <c r="E13786" s="241"/>
      <c r="F13786" s="265"/>
      <c r="G13786" s="265"/>
    </row>
    <row r="13787" spans="1:7" s="226" customFormat="1">
      <c r="A13787" s="240"/>
      <c r="B13787" s="265"/>
      <c r="C13787" s="240"/>
      <c r="D13787" s="240"/>
      <c r="E13787" s="241"/>
      <c r="F13787" s="265"/>
      <c r="G13787" s="265"/>
    </row>
    <row r="13788" spans="1:7" s="226" customFormat="1">
      <c r="A13788" s="240"/>
      <c r="B13788" s="265"/>
      <c r="C13788" s="240"/>
      <c r="D13788" s="240"/>
      <c r="E13788" s="241"/>
      <c r="F13788" s="265"/>
      <c r="G13788" s="265"/>
    </row>
    <row r="13789" spans="1:7" s="226" customFormat="1">
      <c r="A13789" s="240"/>
      <c r="B13789" s="265"/>
      <c r="C13789" s="240"/>
      <c r="D13789" s="240"/>
      <c r="E13789" s="241"/>
      <c r="F13789" s="265"/>
      <c r="G13789" s="265"/>
    </row>
    <row r="13790" spans="1:7" s="226" customFormat="1">
      <c r="A13790" s="240"/>
      <c r="B13790" s="265"/>
      <c r="C13790" s="240"/>
      <c r="D13790" s="240"/>
      <c r="E13790" s="241"/>
      <c r="F13790" s="265"/>
      <c r="G13790" s="265"/>
    </row>
    <row r="13791" spans="1:7" s="226" customFormat="1">
      <c r="A13791" s="240"/>
      <c r="B13791" s="265"/>
      <c r="C13791" s="240"/>
      <c r="D13791" s="240"/>
      <c r="E13791" s="241"/>
      <c r="F13791" s="265"/>
      <c r="G13791" s="265"/>
    </row>
    <row r="13792" spans="1:7" s="226" customFormat="1">
      <c r="A13792" s="240"/>
      <c r="B13792" s="265"/>
      <c r="C13792" s="240"/>
      <c r="D13792" s="240"/>
      <c r="E13792" s="241"/>
      <c r="F13792" s="265"/>
      <c r="G13792" s="265"/>
    </row>
    <row r="13793" spans="1:7" s="226" customFormat="1">
      <c r="A13793" s="240"/>
      <c r="B13793" s="265"/>
      <c r="C13793" s="240"/>
      <c r="D13793" s="240"/>
      <c r="E13793" s="241"/>
      <c r="F13793" s="265"/>
      <c r="G13793" s="265"/>
    </row>
    <row r="13794" spans="1:7" s="226" customFormat="1">
      <c r="A13794" s="240"/>
      <c r="B13794" s="265"/>
      <c r="C13794" s="240"/>
      <c r="D13794" s="240"/>
      <c r="E13794" s="241"/>
      <c r="F13794" s="265"/>
      <c r="G13794" s="265"/>
    </row>
    <row r="13795" spans="1:7" s="226" customFormat="1">
      <c r="A13795" s="240"/>
      <c r="B13795" s="265"/>
      <c r="C13795" s="240"/>
      <c r="D13795" s="240"/>
      <c r="E13795" s="241"/>
      <c r="F13795" s="265"/>
      <c r="G13795" s="265"/>
    </row>
    <row r="13796" spans="1:7" s="226" customFormat="1">
      <c r="A13796" s="240"/>
      <c r="B13796" s="265"/>
      <c r="C13796" s="240"/>
      <c r="D13796" s="240"/>
      <c r="E13796" s="241"/>
      <c r="F13796" s="265"/>
      <c r="G13796" s="265"/>
    </row>
    <row r="13797" spans="1:7" s="226" customFormat="1">
      <c r="A13797" s="240"/>
      <c r="B13797" s="265"/>
      <c r="C13797" s="240"/>
      <c r="D13797" s="240"/>
      <c r="E13797" s="241"/>
      <c r="F13797" s="265"/>
      <c r="G13797" s="265"/>
    </row>
    <row r="13798" spans="1:7" s="226" customFormat="1">
      <c r="A13798" s="240"/>
      <c r="B13798" s="265"/>
      <c r="C13798" s="240"/>
      <c r="D13798" s="240"/>
      <c r="E13798" s="241"/>
      <c r="F13798" s="265"/>
      <c r="G13798" s="265"/>
    </row>
    <row r="13799" spans="1:7" s="226" customFormat="1">
      <c r="A13799" s="240"/>
      <c r="B13799" s="265"/>
      <c r="C13799" s="240"/>
      <c r="D13799" s="240"/>
      <c r="E13799" s="241"/>
      <c r="F13799" s="265"/>
      <c r="G13799" s="265"/>
    </row>
    <row r="13800" spans="1:7" s="226" customFormat="1">
      <c r="A13800" s="240"/>
      <c r="B13800" s="265"/>
      <c r="C13800" s="240"/>
      <c r="D13800" s="240"/>
      <c r="E13800" s="241"/>
      <c r="F13800" s="265"/>
      <c r="G13800" s="265"/>
    </row>
    <row r="13801" spans="1:7" s="226" customFormat="1">
      <c r="A13801" s="240"/>
      <c r="B13801" s="265"/>
      <c r="C13801" s="240"/>
      <c r="D13801" s="240"/>
      <c r="E13801" s="241"/>
      <c r="F13801" s="265"/>
      <c r="G13801" s="265"/>
    </row>
    <row r="13802" spans="1:7" s="226" customFormat="1">
      <c r="A13802" s="240"/>
      <c r="B13802" s="265"/>
      <c r="C13802" s="240"/>
      <c r="D13802" s="240"/>
      <c r="E13802" s="241"/>
      <c r="F13802" s="265"/>
      <c r="G13802" s="265"/>
    </row>
    <row r="13803" spans="1:7" s="226" customFormat="1">
      <c r="A13803" s="240"/>
      <c r="B13803" s="265"/>
      <c r="C13803" s="240"/>
      <c r="D13803" s="240"/>
      <c r="E13803" s="241"/>
      <c r="F13803" s="265"/>
      <c r="G13803" s="265"/>
    </row>
    <row r="13804" spans="1:7" s="226" customFormat="1">
      <c r="A13804" s="240"/>
      <c r="B13804" s="265"/>
      <c r="C13804" s="240"/>
      <c r="D13804" s="240"/>
      <c r="E13804" s="241"/>
      <c r="F13804" s="265"/>
      <c r="G13804" s="265"/>
    </row>
    <row r="13805" spans="1:7" s="226" customFormat="1">
      <c r="A13805" s="240"/>
      <c r="B13805" s="265"/>
      <c r="C13805" s="240"/>
      <c r="D13805" s="240"/>
      <c r="E13805" s="241"/>
      <c r="F13805" s="265"/>
      <c r="G13805" s="265"/>
    </row>
    <row r="13806" spans="1:7" s="226" customFormat="1">
      <c r="A13806" s="240"/>
      <c r="B13806" s="265"/>
      <c r="C13806" s="240"/>
      <c r="D13806" s="240"/>
      <c r="E13806" s="241"/>
      <c r="F13806" s="265"/>
      <c r="G13806" s="265"/>
    </row>
    <row r="13807" spans="1:7" s="226" customFormat="1">
      <c r="A13807" s="240"/>
      <c r="B13807" s="265"/>
      <c r="C13807" s="240"/>
      <c r="D13807" s="240"/>
      <c r="E13807" s="241"/>
      <c r="F13807" s="265"/>
      <c r="G13807" s="265"/>
    </row>
    <row r="13808" spans="1:7" s="226" customFormat="1">
      <c r="A13808" s="240"/>
      <c r="B13808" s="265"/>
      <c r="C13808" s="240"/>
      <c r="D13808" s="240"/>
      <c r="E13808" s="241"/>
      <c r="F13808" s="265"/>
      <c r="G13808" s="265"/>
    </row>
    <row r="13809" spans="1:7" s="226" customFormat="1">
      <c r="A13809" s="240"/>
      <c r="B13809" s="265"/>
      <c r="C13809" s="240"/>
      <c r="D13809" s="240"/>
      <c r="E13809" s="241"/>
      <c r="F13809" s="265"/>
      <c r="G13809" s="265"/>
    </row>
    <row r="13810" spans="1:7" s="226" customFormat="1">
      <c r="A13810" s="240"/>
      <c r="B13810" s="265"/>
      <c r="C13810" s="240"/>
      <c r="D13810" s="240"/>
      <c r="E13810" s="241"/>
      <c r="F13810" s="265"/>
      <c r="G13810" s="265"/>
    </row>
    <row r="13811" spans="1:7" s="226" customFormat="1">
      <c r="A13811" s="240"/>
      <c r="B13811" s="265"/>
      <c r="C13811" s="240"/>
      <c r="D13811" s="240"/>
      <c r="E13811" s="241"/>
      <c r="F13811" s="265"/>
      <c r="G13811" s="265"/>
    </row>
    <row r="13812" spans="1:7" s="226" customFormat="1">
      <c r="A13812" s="240"/>
      <c r="B13812" s="265"/>
      <c r="C13812" s="240"/>
      <c r="D13812" s="240"/>
      <c r="E13812" s="241"/>
      <c r="F13812" s="265"/>
      <c r="G13812" s="265"/>
    </row>
    <row r="13813" spans="1:7" s="226" customFormat="1">
      <c r="A13813" s="240"/>
      <c r="B13813" s="265"/>
      <c r="C13813" s="240"/>
      <c r="D13813" s="240"/>
      <c r="E13813" s="241"/>
      <c r="F13813" s="265"/>
      <c r="G13813" s="265"/>
    </row>
    <row r="13814" spans="1:7" s="226" customFormat="1">
      <c r="A13814" s="240"/>
      <c r="B13814" s="265"/>
      <c r="C13814" s="240"/>
      <c r="D13814" s="240"/>
      <c r="E13814" s="241"/>
      <c r="F13814" s="265"/>
      <c r="G13814" s="265"/>
    </row>
    <row r="13815" spans="1:7" s="226" customFormat="1">
      <c r="A13815" s="240"/>
      <c r="B13815" s="265"/>
      <c r="C13815" s="240"/>
      <c r="D13815" s="240"/>
      <c r="E13815" s="241"/>
      <c r="F13815" s="265"/>
      <c r="G13815" s="265"/>
    </row>
    <row r="13816" spans="1:7" s="226" customFormat="1">
      <c r="A13816" s="240"/>
      <c r="B13816" s="265"/>
      <c r="C13816" s="240"/>
      <c r="D13816" s="240"/>
      <c r="E13816" s="241"/>
      <c r="F13816" s="265"/>
      <c r="G13816" s="265"/>
    </row>
    <row r="13817" spans="1:7" s="226" customFormat="1">
      <c r="A13817" s="240"/>
      <c r="B13817" s="265"/>
      <c r="C13817" s="240"/>
      <c r="D13817" s="240"/>
      <c r="E13817" s="241"/>
      <c r="F13817" s="265"/>
      <c r="G13817" s="265"/>
    </row>
    <row r="13818" spans="1:7" s="226" customFormat="1">
      <c r="A13818" s="240"/>
      <c r="B13818" s="265"/>
      <c r="C13818" s="240"/>
      <c r="D13818" s="240"/>
      <c r="E13818" s="241"/>
      <c r="F13818" s="265"/>
      <c r="G13818" s="265"/>
    </row>
    <row r="13819" spans="1:7" s="226" customFormat="1">
      <c r="A13819" s="240"/>
      <c r="B13819" s="265"/>
      <c r="C13819" s="240"/>
      <c r="D13819" s="240"/>
      <c r="E13819" s="241"/>
      <c r="F13819" s="265"/>
      <c r="G13819" s="265"/>
    </row>
    <row r="13820" spans="1:7" s="226" customFormat="1">
      <c r="A13820" s="240"/>
      <c r="B13820" s="265"/>
      <c r="C13820" s="240"/>
      <c r="D13820" s="240"/>
      <c r="E13820" s="241"/>
      <c r="F13820" s="265"/>
      <c r="G13820" s="265"/>
    </row>
    <row r="13821" spans="1:7" s="226" customFormat="1">
      <c r="A13821" s="240"/>
      <c r="B13821" s="265"/>
      <c r="C13821" s="240"/>
      <c r="D13821" s="240"/>
      <c r="E13821" s="241"/>
      <c r="F13821" s="265"/>
      <c r="G13821" s="265"/>
    </row>
    <row r="13822" spans="1:7" s="226" customFormat="1">
      <c r="A13822" s="240"/>
      <c r="B13822" s="265"/>
      <c r="C13822" s="240"/>
      <c r="D13822" s="240"/>
      <c r="E13822" s="241"/>
      <c r="F13822" s="265"/>
      <c r="G13822" s="265"/>
    </row>
    <row r="13823" spans="1:7" s="226" customFormat="1">
      <c r="A13823" s="240"/>
      <c r="B13823" s="265"/>
      <c r="C13823" s="240"/>
      <c r="D13823" s="240"/>
      <c r="E13823" s="241"/>
      <c r="F13823" s="265"/>
      <c r="G13823" s="265"/>
    </row>
    <row r="13824" spans="1:7" s="226" customFormat="1">
      <c r="A13824" s="240"/>
      <c r="B13824" s="265"/>
      <c r="C13824" s="240"/>
      <c r="D13824" s="240"/>
      <c r="E13824" s="241"/>
      <c r="F13824" s="265"/>
      <c r="G13824" s="265"/>
    </row>
    <row r="13825" spans="1:7" s="226" customFormat="1">
      <c r="A13825" s="240"/>
      <c r="B13825" s="265"/>
      <c r="C13825" s="240"/>
      <c r="D13825" s="240"/>
      <c r="E13825" s="241"/>
      <c r="F13825" s="265"/>
      <c r="G13825" s="265"/>
    </row>
    <row r="13826" spans="1:7" s="226" customFormat="1">
      <c r="A13826" s="240"/>
      <c r="B13826" s="265"/>
      <c r="C13826" s="240"/>
      <c r="D13826" s="240"/>
      <c r="E13826" s="241"/>
      <c r="F13826" s="265"/>
      <c r="G13826" s="265"/>
    </row>
    <row r="13827" spans="1:7" s="226" customFormat="1">
      <c r="A13827" s="240"/>
      <c r="B13827" s="265"/>
      <c r="C13827" s="240"/>
      <c r="D13827" s="240"/>
      <c r="E13827" s="241"/>
      <c r="F13827" s="265"/>
      <c r="G13827" s="265"/>
    </row>
    <row r="13828" spans="1:7" s="226" customFormat="1">
      <c r="A13828" s="240"/>
      <c r="B13828" s="265"/>
      <c r="C13828" s="240"/>
      <c r="D13828" s="240"/>
      <c r="E13828" s="241"/>
      <c r="F13828" s="265"/>
      <c r="G13828" s="265"/>
    </row>
    <row r="13829" spans="1:7" s="226" customFormat="1">
      <c r="A13829" s="240"/>
      <c r="B13829" s="265"/>
      <c r="C13829" s="240"/>
      <c r="D13829" s="240"/>
      <c r="E13829" s="241"/>
      <c r="F13829" s="265"/>
      <c r="G13829" s="265"/>
    </row>
    <row r="13830" spans="1:7" s="226" customFormat="1">
      <c r="A13830" s="240"/>
      <c r="B13830" s="265"/>
      <c r="C13830" s="240"/>
      <c r="D13830" s="240"/>
      <c r="E13830" s="241"/>
      <c r="F13830" s="265"/>
      <c r="G13830" s="265"/>
    </row>
    <row r="13831" spans="1:7" s="226" customFormat="1">
      <c r="A13831" s="240"/>
      <c r="B13831" s="265"/>
      <c r="C13831" s="240"/>
      <c r="D13831" s="240"/>
      <c r="E13831" s="241"/>
      <c r="F13831" s="265"/>
      <c r="G13831" s="265"/>
    </row>
    <row r="13832" spans="1:7" s="226" customFormat="1">
      <c r="A13832" s="240"/>
      <c r="B13832" s="265"/>
      <c r="C13832" s="240"/>
      <c r="D13832" s="240"/>
      <c r="E13832" s="241"/>
      <c r="F13832" s="265"/>
      <c r="G13832" s="265"/>
    </row>
    <row r="13833" spans="1:7" s="226" customFormat="1">
      <c r="A13833" s="240"/>
      <c r="B13833" s="265"/>
      <c r="C13833" s="240"/>
      <c r="D13833" s="240"/>
      <c r="E13833" s="241"/>
      <c r="F13833" s="265"/>
      <c r="G13833" s="265"/>
    </row>
    <row r="13834" spans="1:7" s="226" customFormat="1">
      <c r="A13834" s="240"/>
      <c r="B13834" s="265"/>
      <c r="C13834" s="240"/>
      <c r="D13834" s="240"/>
      <c r="E13834" s="241"/>
      <c r="F13834" s="265"/>
      <c r="G13834" s="265"/>
    </row>
    <row r="13835" spans="1:7" s="226" customFormat="1">
      <c r="A13835" s="240"/>
      <c r="B13835" s="265"/>
      <c r="C13835" s="240"/>
      <c r="D13835" s="240"/>
      <c r="E13835" s="241"/>
      <c r="F13835" s="265"/>
      <c r="G13835" s="265"/>
    </row>
    <row r="13836" spans="1:7" s="226" customFormat="1">
      <c r="A13836" s="240"/>
      <c r="B13836" s="265"/>
      <c r="C13836" s="240"/>
      <c r="D13836" s="240"/>
      <c r="E13836" s="241"/>
      <c r="F13836" s="265"/>
      <c r="G13836" s="265"/>
    </row>
    <row r="13837" spans="1:7" s="226" customFormat="1">
      <c r="A13837" s="240"/>
      <c r="B13837" s="265"/>
      <c r="C13837" s="240"/>
      <c r="D13837" s="240"/>
      <c r="E13837" s="241"/>
      <c r="F13837" s="265"/>
      <c r="G13837" s="265"/>
    </row>
    <row r="13838" spans="1:7" s="226" customFormat="1">
      <c r="A13838" s="240"/>
      <c r="B13838" s="265"/>
      <c r="C13838" s="240"/>
      <c r="D13838" s="240"/>
      <c r="E13838" s="241"/>
      <c r="F13838" s="265"/>
      <c r="G13838" s="265"/>
    </row>
    <row r="13839" spans="1:7" s="226" customFormat="1">
      <c r="A13839" s="240"/>
      <c r="B13839" s="265"/>
      <c r="C13839" s="240"/>
      <c r="D13839" s="240"/>
      <c r="E13839" s="241"/>
      <c r="F13839" s="265"/>
      <c r="G13839" s="265"/>
    </row>
    <row r="13840" spans="1:7" s="226" customFormat="1">
      <c r="A13840" s="240"/>
      <c r="B13840" s="265"/>
      <c r="C13840" s="240"/>
      <c r="D13840" s="240"/>
      <c r="E13840" s="241"/>
      <c r="F13840" s="265"/>
      <c r="G13840" s="265"/>
    </row>
    <row r="13841" spans="1:7" s="226" customFormat="1">
      <c r="A13841" s="240"/>
      <c r="B13841" s="265"/>
      <c r="C13841" s="240"/>
      <c r="D13841" s="240"/>
      <c r="E13841" s="241"/>
      <c r="F13841" s="265"/>
      <c r="G13841" s="265"/>
    </row>
    <row r="13842" spans="1:7" s="226" customFormat="1">
      <c r="A13842" s="240"/>
      <c r="B13842" s="265"/>
      <c r="C13842" s="240"/>
      <c r="D13842" s="240"/>
      <c r="E13842" s="241"/>
      <c r="F13842" s="265"/>
      <c r="G13842" s="265"/>
    </row>
    <row r="13843" spans="1:7" s="226" customFormat="1">
      <c r="A13843" s="240"/>
      <c r="B13843" s="265"/>
      <c r="C13843" s="240"/>
      <c r="D13843" s="240"/>
      <c r="E13843" s="241"/>
      <c r="F13843" s="265"/>
      <c r="G13843" s="265"/>
    </row>
    <row r="13844" spans="1:7" s="226" customFormat="1">
      <c r="A13844" s="240"/>
      <c r="B13844" s="265"/>
      <c r="C13844" s="240"/>
      <c r="D13844" s="240"/>
      <c r="E13844" s="241"/>
      <c r="F13844" s="265"/>
      <c r="G13844" s="265"/>
    </row>
    <row r="13845" spans="1:7" s="226" customFormat="1">
      <c r="A13845" s="240"/>
      <c r="B13845" s="265"/>
      <c r="C13845" s="240"/>
      <c r="D13845" s="240"/>
      <c r="E13845" s="241"/>
      <c r="F13845" s="265"/>
      <c r="G13845" s="265"/>
    </row>
    <row r="13846" spans="1:7" s="226" customFormat="1">
      <c r="A13846" s="240"/>
      <c r="B13846" s="265"/>
      <c r="C13846" s="240"/>
      <c r="D13846" s="240"/>
      <c r="E13846" s="241"/>
      <c r="F13846" s="265"/>
      <c r="G13846" s="265"/>
    </row>
    <row r="13847" spans="1:7" s="226" customFormat="1">
      <c r="A13847" s="240"/>
      <c r="B13847" s="265"/>
      <c r="C13847" s="240"/>
      <c r="D13847" s="240"/>
      <c r="E13847" s="241"/>
      <c r="F13847" s="265"/>
      <c r="G13847" s="265"/>
    </row>
    <row r="13848" spans="1:7" s="226" customFormat="1">
      <c r="A13848" s="240"/>
      <c r="B13848" s="265"/>
      <c r="C13848" s="240"/>
      <c r="D13848" s="240"/>
      <c r="E13848" s="241"/>
      <c r="F13848" s="265"/>
      <c r="G13848" s="265"/>
    </row>
    <row r="13849" spans="1:7" s="226" customFormat="1">
      <c r="A13849" s="240"/>
      <c r="B13849" s="265"/>
      <c r="C13849" s="240"/>
      <c r="D13849" s="240"/>
      <c r="E13849" s="241"/>
      <c r="F13849" s="265"/>
      <c r="G13849" s="265"/>
    </row>
    <row r="13850" spans="1:7" s="226" customFormat="1">
      <c r="A13850" s="240"/>
      <c r="B13850" s="265"/>
      <c r="C13850" s="240"/>
      <c r="D13850" s="240"/>
      <c r="E13850" s="241"/>
      <c r="F13850" s="265"/>
      <c r="G13850" s="265"/>
    </row>
    <row r="13851" spans="1:7" s="226" customFormat="1">
      <c r="A13851" s="240"/>
      <c r="B13851" s="265"/>
      <c r="C13851" s="240"/>
      <c r="D13851" s="240"/>
      <c r="E13851" s="241"/>
      <c r="F13851" s="265"/>
      <c r="G13851" s="265"/>
    </row>
    <row r="13852" spans="1:7" s="226" customFormat="1">
      <c r="A13852" s="240"/>
      <c r="B13852" s="265"/>
      <c r="C13852" s="240"/>
      <c r="D13852" s="240"/>
      <c r="E13852" s="241"/>
      <c r="F13852" s="265"/>
      <c r="G13852" s="265"/>
    </row>
    <row r="13853" spans="1:7" s="226" customFormat="1">
      <c r="A13853" s="240"/>
      <c r="B13853" s="265"/>
      <c r="C13853" s="240"/>
      <c r="D13853" s="240"/>
      <c r="E13853" s="241"/>
      <c r="F13853" s="265"/>
      <c r="G13853" s="265"/>
    </row>
    <row r="13854" spans="1:7" s="226" customFormat="1">
      <c r="A13854" s="240"/>
      <c r="B13854" s="265"/>
      <c r="C13854" s="240"/>
      <c r="D13854" s="240"/>
      <c r="E13854" s="241"/>
      <c r="F13854" s="265"/>
      <c r="G13854" s="265"/>
    </row>
    <row r="13855" spans="1:7" s="226" customFormat="1">
      <c r="A13855" s="240"/>
      <c r="B13855" s="265"/>
      <c r="C13855" s="240"/>
      <c r="D13855" s="240"/>
      <c r="E13855" s="241"/>
      <c r="F13855" s="265"/>
      <c r="G13855" s="265"/>
    </row>
    <row r="13856" spans="1:7" s="226" customFormat="1">
      <c r="A13856" s="240"/>
      <c r="B13856" s="265"/>
      <c r="C13856" s="240"/>
      <c r="D13856" s="240"/>
      <c r="E13856" s="241"/>
      <c r="F13856" s="265"/>
      <c r="G13856" s="265"/>
    </row>
    <row r="13857" spans="1:7" s="226" customFormat="1">
      <c r="A13857" s="240"/>
      <c r="B13857" s="265"/>
      <c r="C13857" s="240"/>
      <c r="D13857" s="240"/>
      <c r="E13857" s="241"/>
      <c r="F13857" s="265"/>
      <c r="G13857" s="265"/>
    </row>
    <row r="13858" spans="1:7" s="226" customFormat="1">
      <c r="A13858" s="240"/>
      <c r="B13858" s="265"/>
      <c r="C13858" s="240"/>
      <c r="D13858" s="240"/>
      <c r="E13858" s="241"/>
      <c r="F13858" s="265"/>
      <c r="G13858" s="265"/>
    </row>
    <row r="13859" spans="1:7" s="226" customFormat="1">
      <c r="A13859" s="240"/>
      <c r="B13859" s="265"/>
      <c r="C13859" s="240"/>
      <c r="D13859" s="240"/>
      <c r="E13859" s="241"/>
      <c r="F13859" s="265"/>
      <c r="G13859" s="265"/>
    </row>
    <row r="13860" spans="1:7" s="226" customFormat="1">
      <c r="A13860" s="240"/>
      <c r="B13860" s="265"/>
      <c r="C13860" s="240"/>
      <c r="D13860" s="240"/>
      <c r="E13860" s="241"/>
      <c r="F13860" s="265"/>
      <c r="G13860" s="265"/>
    </row>
    <row r="13861" spans="1:7" s="226" customFormat="1">
      <c r="A13861" s="240"/>
      <c r="B13861" s="265"/>
      <c r="C13861" s="240"/>
      <c r="D13861" s="240"/>
      <c r="E13861" s="241"/>
      <c r="F13861" s="265"/>
      <c r="G13861" s="265"/>
    </row>
    <row r="13862" spans="1:7" s="226" customFormat="1">
      <c r="A13862" s="240"/>
      <c r="B13862" s="265"/>
      <c r="C13862" s="240"/>
      <c r="D13862" s="240"/>
      <c r="E13862" s="241"/>
      <c r="F13862" s="265"/>
      <c r="G13862" s="265"/>
    </row>
    <row r="13863" spans="1:7" s="226" customFormat="1">
      <c r="A13863" s="240"/>
      <c r="B13863" s="265"/>
      <c r="C13863" s="240"/>
      <c r="D13863" s="240"/>
      <c r="E13863" s="241"/>
      <c r="F13863" s="265"/>
      <c r="G13863" s="265"/>
    </row>
    <row r="13864" spans="1:7" s="226" customFormat="1">
      <c r="A13864" s="240"/>
      <c r="B13864" s="265"/>
      <c r="C13864" s="240"/>
      <c r="D13864" s="240"/>
      <c r="E13864" s="241"/>
      <c r="F13864" s="265"/>
      <c r="G13864" s="265"/>
    </row>
    <row r="13865" spans="1:7" s="226" customFormat="1">
      <c r="A13865" s="240"/>
      <c r="B13865" s="265"/>
      <c r="C13865" s="240"/>
      <c r="D13865" s="240"/>
      <c r="E13865" s="241"/>
      <c r="F13865" s="265"/>
      <c r="G13865" s="265"/>
    </row>
    <row r="13866" spans="1:7" s="226" customFormat="1">
      <c r="A13866" s="240"/>
      <c r="B13866" s="265"/>
      <c r="C13866" s="240"/>
      <c r="D13866" s="240"/>
      <c r="E13866" s="241"/>
      <c r="F13866" s="265"/>
      <c r="G13866" s="265"/>
    </row>
    <row r="13867" spans="1:7" s="226" customFormat="1">
      <c r="A13867" s="240"/>
      <c r="B13867" s="265"/>
      <c r="C13867" s="240"/>
      <c r="D13867" s="240"/>
      <c r="E13867" s="241"/>
      <c r="F13867" s="265"/>
      <c r="G13867" s="265"/>
    </row>
    <row r="13868" spans="1:7" s="226" customFormat="1">
      <c r="A13868" s="240"/>
      <c r="B13868" s="265"/>
      <c r="C13868" s="240"/>
      <c r="D13868" s="240"/>
      <c r="E13868" s="241"/>
      <c r="F13868" s="265"/>
      <c r="G13868" s="265"/>
    </row>
    <row r="13869" spans="1:7" s="226" customFormat="1">
      <c r="A13869" s="240"/>
      <c r="B13869" s="265"/>
      <c r="C13869" s="240"/>
      <c r="D13869" s="240"/>
      <c r="E13869" s="241"/>
      <c r="F13869" s="265"/>
      <c r="G13869" s="265"/>
    </row>
    <row r="13870" spans="1:7" s="226" customFormat="1">
      <c r="A13870" s="240"/>
      <c r="B13870" s="265"/>
      <c r="C13870" s="240"/>
      <c r="D13870" s="240"/>
      <c r="E13870" s="241"/>
      <c r="F13870" s="265"/>
      <c r="G13870" s="265"/>
    </row>
    <row r="13871" spans="1:7" s="226" customFormat="1">
      <c r="A13871" s="240"/>
      <c r="B13871" s="265"/>
      <c r="C13871" s="240"/>
      <c r="D13871" s="240"/>
      <c r="E13871" s="241"/>
      <c r="F13871" s="265"/>
      <c r="G13871" s="265"/>
    </row>
    <row r="13872" spans="1:7" s="226" customFormat="1">
      <c r="A13872" s="240"/>
      <c r="B13872" s="265"/>
      <c r="C13872" s="240"/>
      <c r="D13872" s="240"/>
      <c r="E13872" s="241"/>
      <c r="F13872" s="265"/>
      <c r="G13872" s="265"/>
    </row>
    <row r="13873" spans="1:7" s="226" customFormat="1">
      <c r="A13873" s="240"/>
      <c r="B13873" s="265"/>
      <c r="C13873" s="240"/>
      <c r="D13873" s="240"/>
      <c r="E13873" s="241"/>
      <c r="F13873" s="265"/>
      <c r="G13873" s="265"/>
    </row>
    <row r="13874" spans="1:7" s="226" customFormat="1">
      <c r="A13874" s="240"/>
      <c r="B13874" s="265"/>
      <c r="C13874" s="240"/>
      <c r="D13874" s="240"/>
      <c r="E13874" s="241"/>
      <c r="F13874" s="265"/>
      <c r="G13874" s="265"/>
    </row>
    <row r="13875" spans="1:7" s="226" customFormat="1">
      <c r="A13875" s="240"/>
      <c r="B13875" s="265"/>
      <c r="C13875" s="240"/>
      <c r="D13875" s="240"/>
      <c r="E13875" s="241"/>
      <c r="F13875" s="265"/>
      <c r="G13875" s="265"/>
    </row>
    <row r="13876" spans="1:7" s="226" customFormat="1">
      <c r="A13876" s="240"/>
      <c r="B13876" s="265"/>
      <c r="C13876" s="240"/>
      <c r="D13876" s="240"/>
      <c r="E13876" s="241"/>
      <c r="F13876" s="265"/>
      <c r="G13876" s="265"/>
    </row>
    <row r="13877" spans="1:7" s="226" customFormat="1">
      <c r="A13877" s="240"/>
      <c r="B13877" s="265"/>
      <c r="C13877" s="240"/>
      <c r="D13877" s="240"/>
      <c r="E13877" s="241"/>
      <c r="F13877" s="265"/>
      <c r="G13877" s="265"/>
    </row>
    <row r="13878" spans="1:7" s="226" customFormat="1">
      <c r="A13878" s="240"/>
      <c r="B13878" s="265"/>
      <c r="C13878" s="240"/>
      <c r="D13878" s="240"/>
      <c r="E13878" s="241"/>
      <c r="F13878" s="265"/>
      <c r="G13878" s="265"/>
    </row>
    <row r="13879" spans="1:7" s="226" customFormat="1">
      <c r="A13879" s="240"/>
      <c r="B13879" s="265"/>
      <c r="C13879" s="240"/>
      <c r="D13879" s="240"/>
      <c r="E13879" s="241"/>
      <c r="F13879" s="265"/>
      <c r="G13879" s="265"/>
    </row>
    <row r="13880" spans="1:7" s="226" customFormat="1">
      <c r="A13880" s="240"/>
      <c r="B13880" s="265"/>
      <c r="C13880" s="240"/>
      <c r="D13880" s="240"/>
      <c r="E13880" s="241"/>
      <c r="F13880" s="265"/>
      <c r="G13880" s="265"/>
    </row>
    <row r="13881" spans="1:7" s="226" customFormat="1">
      <c r="A13881" s="240"/>
      <c r="B13881" s="265"/>
      <c r="C13881" s="240"/>
      <c r="D13881" s="240"/>
      <c r="E13881" s="241"/>
      <c r="F13881" s="265"/>
      <c r="G13881" s="265"/>
    </row>
    <row r="13882" spans="1:7" s="226" customFormat="1">
      <c r="A13882" s="240"/>
      <c r="B13882" s="265"/>
      <c r="C13882" s="240"/>
      <c r="D13882" s="240"/>
      <c r="E13882" s="241"/>
      <c r="F13882" s="265"/>
      <c r="G13882" s="265"/>
    </row>
    <row r="13883" spans="1:7" s="226" customFormat="1">
      <c r="A13883" s="240"/>
      <c r="B13883" s="265"/>
      <c r="C13883" s="240"/>
      <c r="D13883" s="240"/>
      <c r="E13883" s="241"/>
      <c r="F13883" s="265"/>
      <c r="G13883" s="265"/>
    </row>
    <row r="13884" spans="1:7" s="226" customFormat="1">
      <c r="A13884" s="240"/>
      <c r="B13884" s="265"/>
      <c r="C13884" s="240"/>
      <c r="D13884" s="240"/>
      <c r="E13884" s="241"/>
      <c r="F13884" s="265"/>
      <c r="G13884" s="265"/>
    </row>
    <row r="13885" spans="1:7" s="226" customFormat="1">
      <c r="A13885" s="240"/>
      <c r="B13885" s="265"/>
      <c r="C13885" s="240"/>
      <c r="D13885" s="240"/>
      <c r="E13885" s="241"/>
      <c r="F13885" s="265"/>
      <c r="G13885" s="265"/>
    </row>
    <row r="13886" spans="1:7" s="226" customFormat="1">
      <c r="A13886" s="240"/>
      <c r="B13886" s="265"/>
      <c r="C13886" s="240"/>
      <c r="D13886" s="240"/>
      <c r="E13886" s="241"/>
      <c r="F13886" s="265"/>
      <c r="G13886" s="265"/>
    </row>
    <row r="13887" spans="1:7" s="226" customFormat="1">
      <c r="A13887" s="240"/>
      <c r="B13887" s="265"/>
      <c r="C13887" s="240"/>
      <c r="D13887" s="240"/>
      <c r="E13887" s="241"/>
      <c r="F13887" s="265"/>
      <c r="G13887" s="265"/>
    </row>
    <row r="13888" spans="1:7" s="226" customFormat="1">
      <c r="A13888" s="240"/>
      <c r="B13888" s="265"/>
      <c r="C13888" s="240"/>
      <c r="D13888" s="240"/>
      <c r="E13888" s="241"/>
      <c r="F13888" s="265"/>
      <c r="G13888" s="265"/>
    </row>
    <row r="13889" spans="1:7" s="226" customFormat="1">
      <c r="A13889" s="240"/>
      <c r="B13889" s="265"/>
      <c r="C13889" s="240"/>
      <c r="D13889" s="240"/>
      <c r="E13889" s="241"/>
      <c r="F13889" s="265"/>
      <c r="G13889" s="265"/>
    </row>
    <row r="13890" spans="1:7" s="226" customFormat="1">
      <c r="A13890" s="240"/>
      <c r="B13890" s="265"/>
      <c r="C13890" s="240"/>
      <c r="D13890" s="240"/>
      <c r="E13890" s="241"/>
      <c r="F13890" s="265"/>
      <c r="G13890" s="265"/>
    </row>
    <row r="13891" spans="1:7" s="226" customFormat="1">
      <c r="A13891" s="240"/>
      <c r="B13891" s="265"/>
      <c r="C13891" s="240"/>
      <c r="D13891" s="240"/>
      <c r="E13891" s="241"/>
      <c r="F13891" s="265"/>
      <c r="G13891" s="265"/>
    </row>
    <row r="13892" spans="1:7" s="226" customFormat="1">
      <c r="A13892" s="240"/>
      <c r="B13892" s="265"/>
      <c r="C13892" s="240"/>
      <c r="D13892" s="240"/>
      <c r="E13892" s="241"/>
      <c r="F13892" s="265"/>
      <c r="G13892" s="265"/>
    </row>
    <row r="13893" spans="1:7" s="226" customFormat="1">
      <c r="A13893" s="240"/>
      <c r="B13893" s="265"/>
      <c r="C13893" s="240"/>
      <c r="D13893" s="240"/>
      <c r="E13893" s="241"/>
      <c r="F13893" s="265"/>
      <c r="G13893" s="265"/>
    </row>
    <row r="13894" spans="1:7" s="226" customFormat="1">
      <c r="A13894" s="240"/>
      <c r="B13894" s="265"/>
      <c r="C13894" s="240"/>
      <c r="D13894" s="240"/>
      <c r="E13894" s="241"/>
      <c r="F13894" s="265"/>
      <c r="G13894" s="265"/>
    </row>
    <row r="13895" spans="1:7" s="226" customFormat="1">
      <c r="A13895" s="240"/>
      <c r="B13895" s="265"/>
      <c r="C13895" s="240"/>
      <c r="D13895" s="240"/>
      <c r="E13895" s="241"/>
      <c r="F13895" s="265"/>
      <c r="G13895" s="265"/>
    </row>
    <row r="13896" spans="1:7" s="226" customFormat="1">
      <c r="A13896" s="240"/>
      <c r="B13896" s="265"/>
      <c r="C13896" s="240"/>
      <c r="D13896" s="240"/>
      <c r="E13896" s="241"/>
      <c r="F13896" s="265"/>
      <c r="G13896" s="265"/>
    </row>
    <row r="13897" spans="1:7" s="226" customFormat="1">
      <c r="A13897" s="240"/>
      <c r="B13897" s="265"/>
      <c r="C13897" s="240"/>
      <c r="D13897" s="240"/>
      <c r="E13897" s="241"/>
      <c r="F13897" s="265"/>
      <c r="G13897" s="265"/>
    </row>
    <row r="13898" spans="1:7" s="226" customFormat="1">
      <c r="A13898" s="240"/>
      <c r="B13898" s="265"/>
      <c r="C13898" s="240"/>
      <c r="D13898" s="240"/>
      <c r="E13898" s="241"/>
      <c r="F13898" s="265"/>
      <c r="G13898" s="265"/>
    </row>
    <row r="13899" spans="1:7" s="226" customFormat="1">
      <c r="A13899" s="240"/>
      <c r="B13899" s="265"/>
      <c r="C13899" s="240"/>
      <c r="D13899" s="240"/>
      <c r="E13899" s="241"/>
      <c r="F13899" s="265"/>
      <c r="G13899" s="265"/>
    </row>
    <row r="13900" spans="1:7" s="226" customFormat="1">
      <c r="A13900" s="240"/>
      <c r="B13900" s="265"/>
      <c r="C13900" s="240"/>
      <c r="D13900" s="240"/>
      <c r="E13900" s="241"/>
      <c r="F13900" s="265"/>
      <c r="G13900" s="265"/>
    </row>
    <row r="13901" spans="1:7" s="226" customFormat="1">
      <c r="A13901" s="240"/>
      <c r="B13901" s="265"/>
      <c r="C13901" s="240"/>
      <c r="D13901" s="240"/>
      <c r="E13901" s="241"/>
      <c r="F13901" s="265"/>
      <c r="G13901" s="265"/>
    </row>
    <row r="13902" spans="1:7" s="226" customFormat="1">
      <c r="A13902" s="240"/>
      <c r="B13902" s="265"/>
      <c r="C13902" s="240"/>
      <c r="D13902" s="240"/>
      <c r="E13902" s="241"/>
      <c r="F13902" s="265"/>
      <c r="G13902" s="265"/>
    </row>
    <row r="13903" spans="1:7" s="226" customFormat="1">
      <c r="A13903" s="240"/>
      <c r="B13903" s="265"/>
      <c r="C13903" s="240"/>
      <c r="D13903" s="240"/>
      <c r="E13903" s="241"/>
      <c r="F13903" s="265"/>
      <c r="G13903" s="265"/>
    </row>
    <row r="13904" spans="1:7" s="226" customFormat="1">
      <c r="A13904" s="240"/>
      <c r="B13904" s="265"/>
      <c r="C13904" s="240"/>
      <c r="D13904" s="240"/>
      <c r="E13904" s="241"/>
      <c r="F13904" s="265"/>
      <c r="G13904" s="265"/>
    </row>
    <row r="13905" spans="1:7" s="226" customFormat="1">
      <c r="A13905" s="240"/>
      <c r="B13905" s="265"/>
      <c r="C13905" s="240"/>
      <c r="D13905" s="240"/>
      <c r="E13905" s="241"/>
      <c r="F13905" s="265"/>
      <c r="G13905" s="265"/>
    </row>
    <row r="13906" spans="1:7" s="226" customFormat="1">
      <c r="A13906" s="240"/>
      <c r="B13906" s="265"/>
      <c r="C13906" s="240"/>
      <c r="D13906" s="240"/>
      <c r="E13906" s="241"/>
      <c r="F13906" s="265"/>
      <c r="G13906" s="265"/>
    </row>
    <row r="13907" spans="1:7" s="226" customFormat="1">
      <c r="A13907" s="240"/>
      <c r="B13907" s="265"/>
      <c r="C13907" s="240"/>
      <c r="D13907" s="240"/>
      <c r="E13907" s="241"/>
      <c r="F13907" s="265"/>
      <c r="G13907" s="265"/>
    </row>
    <row r="13908" spans="1:7" s="226" customFormat="1">
      <c r="A13908" s="240"/>
      <c r="B13908" s="265"/>
      <c r="C13908" s="240"/>
      <c r="D13908" s="240"/>
      <c r="E13908" s="241"/>
      <c r="F13908" s="265"/>
      <c r="G13908" s="265"/>
    </row>
    <row r="13909" spans="1:7" s="226" customFormat="1">
      <c r="A13909" s="240"/>
      <c r="B13909" s="265"/>
      <c r="C13909" s="240"/>
      <c r="D13909" s="240"/>
      <c r="E13909" s="241"/>
      <c r="F13909" s="265"/>
      <c r="G13909" s="265"/>
    </row>
    <row r="13910" spans="1:7" s="226" customFormat="1">
      <c r="A13910" s="240"/>
      <c r="B13910" s="265"/>
      <c r="C13910" s="240"/>
      <c r="D13910" s="240"/>
      <c r="E13910" s="241"/>
      <c r="F13910" s="265"/>
      <c r="G13910" s="265"/>
    </row>
    <row r="13911" spans="1:7" s="226" customFormat="1">
      <c r="A13911" s="240"/>
      <c r="B13911" s="265"/>
      <c r="C13911" s="240"/>
      <c r="D13911" s="240"/>
      <c r="E13911" s="241"/>
      <c r="F13911" s="265"/>
      <c r="G13911" s="265"/>
    </row>
    <row r="13912" spans="1:7" s="226" customFormat="1">
      <c r="A13912" s="240"/>
      <c r="B13912" s="265"/>
      <c r="C13912" s="240"/>
      <c r="D13912" s="240"/>
      <c r="E13912" s="241"/>
      <c r="F13912" s="265"/>
      <c r="G13912" s="265"/>
    </row>
    <row r="13913" spans="1:7" s="226" customFormat="1">
      <c r="A13913" s="240"/>
      <c r="B13913" s="265"/>
      <c r="C13913" s="240"/>
      <c r="D13913" s="240"/>
      <c r="E13913" s="241"/>
      <c r="F13913" s="265"/>
      <c r="G13913" s="265"/>
    </row>
    <row r="13914" spans="1:7" s="226" customFormat="1">
      <c r="A13914" s="240"/>
      <c r="B13914" s="265"/>
      <c r="C13914" s="240"/>
      <c r="D13914" s="240"/>
      <c r="E13914" s="241"/>
      <c r="F13914" s="265"/>
      <c r="G13914" s="265"/>
    </row>
    <row r="13915" spans="1:7" s="226" customFormat="1">
      <c r="A13915" s="240"/>
      <c r="B13915" s="265"/>
      <c r="C13915" s="240"/>
      <c r="D13915" s="240"/>
      <c r="E13915" s="241"/>
      <c r="F13915" s="265"/>
      <c r="G13915" s="265"/>
    </row>
    <row r="13916" spans="1:7" s="226" customFormat="1">
      <c r="A13916" s="240"/>
      <c r="B13916" s="265"/>
      <c r="C13916" s="240"/>
      <c r="D13916" s="240"/>
      <c r="E13916" s="241"/>
      <c r="F13916" s="265"/>
      <c r="G13916" s="265"/>
    </row>
    <row r="13917" spans="1:7" s="226" customFormat="1">
      <c r="A13917" s="240"/>
      <c r="B13917" s="265"/>
      <c r="C13917" s="240"/>
      <c r="D13917" s="240"/>
      <c r="E13917" s="241"/>
      <c r="F13917" s="265"/>
      <c r="G13917" s="265"/>
    </row>
    <row r="13918" spans="1:7" s="226" customFormat="1">
      <c r="A13918" s="240"/>
      <c r="B13918" s="265"/>
      <c r="C13918" s="240"/>
      <c r="D13918" s="240"/>
      <c r="E13918" s="241"/>
      <c r="F13918" s="265"/>
      <c r="G13918" s="265"/>
    </row>
    <row r="13919" spans="1:7" s="226" customFormat="1">
      <c r="A13919" s="240"/>
      <c r="B13919" s="265"/>
      <c r="C13919" s="240"/>
      <c r="D13919" s="240"/>
      <c r="E13919" s="241"/>
      <c r="F13919" s="265"/>
      <c r="G13919" s="265"/>
    </row>
    <row r="13920" spans="1:7" s="226" customFormat="1">
      <c r="A13920" s="240"/>
      <c r="B13920" s="265"/>
      <c r="C13920" s="240"/>
      <c r="D13920" s="240"/>
      <c r="E13920" s="241"/>
      <c r="F13920" s="265"/>
      <c r="G13920" s="265"/>
    </row>
    <row r="13921" spans="1:7" s="226" customFormat="1">
      <c r="A13921" s="240"/>
      <c r="B13921" s="265"/>
      <c r="C13921" s="240"/>
      <c r="D13921" s="240"/>
      <c r="E13921" s="241"/>
      <c r="F13921" s="265"/>
      <c r="G13921" s="265"/>
    </row>
    <row r="13922" spans="1:7" s="226" customFormat="1">
      <c r="A13922" s="240"/>
      <c r="B13922" s="265"/>
      <c r="C13922" s="240"/>
      <c r="D13922" s="240"/>
      <c r="E13922" s="241"/>
      <c r="F13922" s="265"/>
      <c r="G13922" s="265"/>
    </row>
    <row r="13923" spans="1:7" s="226" customFormat="1">
      <c r="A13923" s="240"/>
      <c r="B13923" s="265"/>
      <c r="C13923" s="240"/>
      <c r="D13923" s="240"/>
      <c r="E13923" s="241"/>
      <c r="F13923" s="265"/>
      <c r="G13923" s="265"/>
    </row>
    <row r="13924" spans="1:7" s="226" customFormat="1">
      <c r="A13924" s="240"/>
      <c r="B13924" s="265"/>
      <c r="C13924" s="240"/>
      <c r="D13924" s="240"/>
      <c r="E13924" s="241"/>
      <c r="F13924" s="265"/>
      <c r="G13924" s="265"/>
    </row>
    <row r="13925" spans="1:7" s="226" customFormat="1">
      <c r="A13925" s="240"/>
      <c r="B13925" s="265"/>
      <c r="C13925" s="240"/>
      <c r="D13925" s="240"/>
      <c r="E13925" s="241"/>
      <c r="F13925" s="265"/>
      <c r="G13925" s="265"/>
    </row>
    <row r="13926" spans="1:7" s="226" customFormat="1">
      <c r="A13926" s="240"/>
      <c r="B13926" s="265"/>
      <c r="C13926" s="240"/>
      <c r="D13926" s="240"/>
      <c r="E13926" s="241"/>
      <c r="F13926" s="265"/>
      <c r="G13926" s="265"/>
    </row>
    <row r="13927" spans="1:7" s="226" customFormat="1">
      <c r="A13927" s="240"/>
      <c r="B13927" s="265"/>
      <c r="C13927" s="240"/>
      <c r="D13927" s="240"/>
      <c r="E13927" s="241"/>
      <c r="F13927" s="265"/>
      <c r="G13927" s="265"/>
    </row>
    <row r="13928" spans="1:7" s="226" customFormat="1">
      <c r="A13928" s="240"/>
      <c r="B13928" s="265"/>
      <c r="C13928" s="240"/>
      <c r="D13928" s="240"/>
      <c r="E13928" s="241"/>
      <c r="F13928" s="265"/>
      <c r="G13928" s="265"/>
    </row>
    <row r="13929" spans="1:7" s="226" customFormat="1">
      <c r="A13929" s="240"/>
      <c r="B13929" s="265"/>
      <c r="C13929" s="240"/>
      <c r="D13929" s="240"/>
      <c r="E13929" s="241"/>
      <c r="F13929" s="265"/>
      <c r="G13929" s="265"/>
    </row>
    <row r="13930" spans="1:7" s="226" customFormat="1">
      <c r="A13930" s="240"/>
      <c r="B13930" s="265"/>
      <c r="C13930" s="240"/>
      <c r="D13930" s="240"/>
      <c r="E13930" s="241"/>
      <c r="F13930" s="265"/>
      <c r="G13930" s="265"/>
    </row>
    <row r="13931" spans="1:7" s="226" customFormat="1">
      <c r="A13931" s="240"/>
      <c r="B13931" s="265"/>
      <c r="C13931" s="240"/>
      <c r="D13931" s="240"/>
      <c r="E13931" s="241"/>
      <c r="F13931" s="265"/>
      <c r="G13931" s="265"/>
    </row>
    <row r="13932" spans="1:7" s="226" customFormat="1">
      <c r="A13932" s="240"/>
      <c r="B13932" s="265"/>
      <c r="C13932" s="240"/>
      <c r="D13932" s="240"/>
      <c r="E13932" s="241"/>
      <c r="F13932" s="265"/>
      <c r="G13932" s="265"/>
    </row>
    <row r="13933" spans="1:7" s="226" customFormat="1">
      <c r="A13933" s="240"/>
      <c r="B13933" s="265"/>
      <c r="C13933" s="240"/>
      <c r="D13933" s="240"/>
      <c r="E13933" s="241"/>
      <c r="F13933" s="265"/>
      <c r="G13933" s="265"/>
    </row>
    <row r="13934" spans="1:7" s="226" customFormat="1">
      <c r="A13934" s="240"/>
      <c r="B13934" s="265"/>
      <c r="C13934" s="240"/>
      <c r="D13934" s="240"/>
      <c r="E13934" s="241"/>
      <c r="F13934" s="265"/>
      <c r="G13934" s="265"/>
    </row>
    <row r="13935" spans="1:7" s="226" customFormat="1">
      <c r="A13935" s="240"/>
      <c r="B13935" s="265"/>
      <c r="C13935" s="240"/>
      <c r="D13935" s="240"/>
      <c r="E13935" s="241"/>
      <c r="F13935" s="265"/>
      <c r="G13935" s="265"/>
    </row>
    <row r="13936" spans="1:7" s="226" customFormat="1">
      <c r="A13936" s="240"/>
      <c r="B13936" s="265"/>
      <c r="C13936" s="240"/>
      <c r="D13936" s="240"/>
      <c r="E13936" s="241"/>
      <c r="F13936" s="265"/>
      <c r="G13936" s="265"/>
    </row>
    <row r="13937" spans="1:7" s="226" customFormat="1">
      <c r="A13937" s="240"/>
      <c r="B13937" s="265"/>
      <c r="C13937" s="240"/>
      <c r="D13937" s="240"/>
      <c r="E13937" s="241"/>
      <c r="F13937" s="265"/>
      <c r="G13937" s="265"/>
    </row>
    <row r="13938" spans="1:7" s="226" customFormat="1">
      <c r="A13938" s="240"/>
      <c r="B13938" s="265"/>
      <c r="C13938" s="240"/>
      <c r="D13938" s="240"/>
      <c r="E13938" s="241"/>
      <c r="F13938" s="265"/>
      <c r="G13938" s="265"/>
    </row>
    <row r="13939" spans="1:7" s="226" customFormat="1">
      <c r="A13939" s="240"/>
      <c r="B13939" s="265"/>
      <c r="C13939" s="240"/>
      <c r="D13939" s="240"/>
      <c r="E13939" s="241"/>
      <c r="F13939" s="265"/>
      <c r="G13939" s="265"/>
    </row>
    <row r="13940" spans="1:7" s="226" customFormat="1">
      <c r="A13940" s="240"/>
      <c r="B13940" s="265"/>
      <c r="C13940" s="240"/>
      <c r="D13940" s="240"/>
      <c r="E13940" s="241"/>
      <c r="F13940" s="265"/>
      <c r="G13940" s="265"/>
    </row>
    <row r="13941" spans="1:7" s="226" customFormat="1">
      <c r="A13941" s="240"/>
      <c r="B13941" s="265"/>
      <c r="C13941" s="240"/>
      <c r="D13941" s="240"/>
      <c r="E13941" s="241"/>
      <c r="F13941" s="265"/>
      <c r="G13941" s="265"/>
    </row>
    <row r="13942" spans="1:7" s="226" customFormat="1">
      <c r="A13942" s="240"/>
      <c r="B13942" s="265"/>
      <c r="C13942" s="240"/>
      <c r="D13942" s="240"/>
      <c r="E13942" s="241"/>
      <c r="F13942" s="265"/>
      <c r="G13942" s="265"/>
    </row>
    <row r="13943" spans="1:7" s="226" customFormat="1">
      <c r="A13943" s="240"/>
      <c r="B13943" s="265"/>
      <c r="C13943" s="240"/>
      <c r="D13943" s="240"/>
      <c r="E13943" s="241"/>
      <c r="F13943" s="265"/>
      <c r="G13943" s="265"/>
    </row>
    <row r="13944" spans="1:7" s="226" customFormat="1">
      <c r="A13944" s="240"/>
      <c r="B13944" s="265"/>
      <c r="C13944" s="240"/>
      <c r="D13944" s="240"/>
      <c r="E13944" s="241"/>
      <c r="F13944" s="265"/>
      <c r="G13944" s="265"/>
    </row>
    <row r="13945" spans="1:7" s="226" customFormat="1">
      <c r="A13945" s="240"/>
      <c r="B13945" s="265"/>
      <c r="C13945" s="240"/>
      <c r="D13945" s="240"/>
      <c r="E13945" s="241"/>
      <c r="F13945" s="265"/>
      <c r="G13945" s="265"/>
    </row>
    <row r="13946" spans="1:7" s="226" customFormat="1">
      <c r="A13946" s="240"/>
      <c r="B13946" s="265"/>
      <c r="C13946" s="240"/>
      <c r="D13946" s="240"/>
      <c r="E13946" s="241"/>
      <c r="F13946" s="265"/>
      <c r="G13946" s="265"/>
    </row>
    <row r="13947" spans="1:7" s="226" customFormat="1">
      <c r="A13947" s="240"/>
      <c r="B13947" s="265"/>
      <c r="C13947" s="240"/>
      <c r="D13947" s="240"/>
      <c r="E13947" s="241"/>
      <c r="F13947" s="265"/>
      <c r="G13947" s="265"/>
    </row>
    <row r="13948" spans="1:7" s="226" customFormat="1">
      <c r="A13948" s="240"/>
      <c r="B13948" s="265"/>
      <c r="C13948" s="240"/>
      <c r="D13948" s="240"/>
      <c r="E13948" s="241"/>
      <c r="F13948" s="265"/>
      <c r="G13948" s="265"/>
    </row>
    <row r="13949" spans="1:7" s="226" customFormat="1">
      <c r="A13949" s="240"/>
      <c r="B13949" s="265"/>
      <c r="C13949" s="240"/>
      <c r="D13949" s="240"/>
      <c r="E13949" s="241"/>
      <c r="F13949" s="265"/>
      <c r="G13949" s="265"/>
    </row>
    <row r="13950" spans="1:7" s="226" customFormat="1">
      <c r="A13950" s="240"/>
      <c r="B13950" s="265"/>
      <c r="C13950" s="240"/>
      <c r="D13950" s="240"/>
      <c r="E13950" s="241"/>
      <c r="F13950" s="265"/>
      <c r="G13950" s="265"/>
    </row>
    <row r="13951" spans="1:7" s="226" customFormat="1">
      <c r="A13951" s="240"/>
      <c r="B13951" s="265"/>
      <c r="C13951" s="240"/>
      <c r="D13951" s="240"/>
      <c r="E13951" s="241"/>
      <c r="F13951" s="265"/>
      <c r="G13951" s="265"/>
    </row>
    <row r="13952" spans="1:7" s="226" customFormat="1">
      <c r="A13952" s="240"/>
      <c r="B13952" s="265"/>
      <c r="C13952" s="240"/>
      <c r="D13952" s="240"/>
      <c r="E13952" s="241"/>
      <c r="F13952" s="265"/>
      <c r="G13952" s="265"/>
    </row>
    <row r="13953" spans="1:7" s="226" customFormat="1">
      <c r="A13953" s="240"/>
      <c r="B13953" s="265"/>
      <c r="C13953" s="240"/>
      <c r="D13953" s="240"/>
      <c r="E13953" s="241"/>
      <c r="F13953" s="265"/>
      <c r="G13953" s="265"/>
    </row>
    <row r="13954" spans="1:7" s="226" customFormat="1">
      <c r="A13954" s="240"/>
      <c r="B13954" s="265"/>
      <c r="C13954" s="240"/>
      <c r="D13954" s="240"/>
      <c r="E13954" s="241"/>
      <c r="F13954" s="265"/>
      <c r="G13954" s="265"/>
    </row>
    <row r="13955" spans="1:7" s="226" customFormat="1">
      <c r="A13955" s="240"/>
      <c r="B13955" s="265"/>
      <c r="C13955" s="240"/>
      <c r="D13955" s="240"/>
      <c r="E13955" s="241"/>
      <c r="F13955" s="265"/>
      <c r="G13955" s="265"/>
    </row>
    <row r="13956" spans="1:7" s="226" customFormat="1">
      <c r="A13956" s="240"/>
      <c r="B13956" s="265"/>
      <c r="C13956" s="240"/>
      <c r="D13956" s="240"/>
      <c r="E13956" s="241"/>
      <c r="F13956" s="265"/>
      <c r="G13956" s="265"/>
    </row>
    <row r="13957" spans="1:7" s="226" customFormat="1">
      <c r="A13957" s="240"/>
      <c r="B13957" s="265"/>
      <c r="C13957" s="240"/>
      <c r="D13957" s="240"/>
      <c r="E13957" s="241"/>
      <c r="F13957" s="265"/>
      <c r="G13957" s="265"/>
    </row>
    <row r="13958" spans="1:7" s="226" customFormat="1">
      <c r="A13958" s="240"/>
      <c r="B13958" s="265"/>
      <c r="C13958" s="240"/>
      <c r="D13958" s="240"/>
      <c r="E13958" s="241"/>
      <c r="F13958" s="265"/>
      <c r="G13958" s="265"/>
    </row>
    <row r="13959" spans="1:7" s="226" customFormat="1">
      <c r="A13959" s="240"/>
      <c r="B13959" s="265"/>
      <c r="C13959" s="240"/>
      <c r="D13959" s="240"/>
      <c r="E13959" s="241"/>
      <c r="F13959" s="265"/>
      <c r="G13959" s="265"/>
    </row>
    <row r="13960" spans="1:7" s="226" customFormat="1">
      <c r="A13960" s="240"/>
      <c r="B13960" s="265"/>
      <c r="C13960" s="240"/>
      <c r="D13960" s="240"/>
      <c r="E13960" s="241"/>
      <c r="F13960" s="265"/>
      <c r="G13960" s="265"/>
    </row>
    <row r="13961" spans="1:7" s="226" customFormat="1">
      <c r="A13961" s="240"/>
      <c r="B13961" s="265"/>
      <c r="C13961" s="240"/>
      <c r="D13961" s="240"/>
      <c r="E13961" s="241"/>
      <c r="F13961" s="265"/>
      <c r="G13961" s="265"/>
    </row>
    <row r="13962" spans="1:7" s="226" customFormat="1">
      <c r="A13962" s="240"/>
      <c r="B13962" s="265"/>
      <c r="C13962" s="240"/>
      <c r="D13962" s="240"/>
      <c r="E13962" s="241"/>
      <c r="F13962" s="265"/>
      <c r="G13962" s="265"/>
    </row>
    <row r="13963" spans="1:7" s="226" customFormat="1">
      <c r="A13963" s="240"/>
      <c r="B13963" s="265"/>
      <c r="C13963" s="240"/>
      <c r="D13963" s="240"/>
      <c r="E13963" s="241"/>
      <c r="F13963" s="265"/>
      <c r="G13963" s="265"/>
    </row>
    <row r="13964" spans="1:7" s="226" customFormat="1">
      <c r="A13964" s="240"/>
      <c r="B13964" s="265"/>
      <c r="C13964" s="240"/>
      <c r="D13964" s="240"/>
      <c r="E13964" s="241"/>
      <c r="F13964" s="265"/>
      <c r="G13964" s="265"/>
    </row>
    <row r="13965" spans="1:7" s="226" customFormat="1">
      <c r="A13965" s="240"/>
      <c r="B13965" s="265"/>
      <c r="C13965" s="240"/>
      <c r="D13965" s="240"/>
      <c r="E13965" s="241"/>
      <c r="F13965" s="265"/>
      <c r="G13965" s="265"/>
    </row>
    <row r="13966" spans="1:7" s="226" customFormat="1">
      <c r="A13966" s="240"/>
      <c r="B13966" s="265"/>
      <c r="C13966" s="240"/>
      <c r="D13966" s="240"/>
      <c r="E13966" s="241"/>
      <c r="F13966" s="265"/>
      <c r="G13966" s="265"/>
    </row>
    <row r="13967" spans="1:7" s="226" customFormat="1">
      <c r="A13967" s="240"/>
      <c r="B13967" s="265"/>
      <c r="C13967" s="240"/>
      <c r="D13967" s="240"/>
      <c r="E13967" s="241"/>
      <c r="F13967" s="265"/>
      <c r="G13967" s="265"/>
    </row>
    <row r="13968" spans="1:7" s="226" customFormat="1">
      <c r="A13968" s="240"/>
      <c r="B13968" s="265"/>
      <c r="C13968" s="240"/>
      <c r="D13968" s="240"/>
      <c r="E13968" s="241"/>
      <c r="F13968" s="265"/>
      <c r="G13968" s="265"/>
    </row>
    <row r="13969" spans="1:7" s="226" customFormat="1">
      <c r="A13969" s="240"/>
      <c r="B13969" s="265"/>
      <c r="C13969" s="240"/>
      <c r="D13969" s="240"/>
      <c r="E13969" s="241"/>
      <c r="F13969" s="265"/>
      <c r="G13969" s="265"/>
    </row>
    <row r="13970" spans="1:7" s="226" customFormat="1">
      <c r="A13970" s="240"/>
      <c r="B13970" s="265"/>
      <c r="C13970" s="240"/>
      <c r="D13970" s="240"/>
      <c r="E13970" s="241"/>
      <c r="F13970" s="265"/>
      <c r="G13970" s="265"/>
    </row>
    <row r="13971" spans="1:7" s="226" customFormat="1">
      <c r="A13971" s="240"/>
      <c r="B13971" s="265"/>
      <c r="C13971" s="240"/>
      <c r="D13971" s="240"/>
      <c r="E13971" s="241"/>
      <c r="F13971" s="265"/>
      <c r="G13971" s="265"/>
    </row>
    <row r="13972" spans="1:7" s="226" customFormat="1">
      <c r="A13972" s="240"/>
      <c r="B13972" s="265"/>
      <c r="C13972" s="240"/>
      <c r="D13972" s="240"/>
      <c r="E13972" s="241"/>
      <c r="F13972" s="265"/>
      <c r="G13972" s="265"/>
    </row>
    <row r="13973" spans="1:7" s="226" customFormat="1">
      <c r="A13973" s="240"/>
      <c r="B13973" s="265"/>
      <c r="C13973" s="240"/>
      <c r="D13973" s="240"/>
      <c r="E13973" s="241"/>
      <c r="F13973" s="265"/>
      <c r="G13973" s="265"/>
    </row>
    <row r="13974" spans="1:7" s="226" customFormat="1">
      <c r="A13974" s="240"/>
      <c r="B13974" s="265"/>
      <c r="C13974" s="240"/>
      <c r="D13974" s="240"/>
      <c r="E13974" s="241"/>
      <c r="F13974" s="265"/>
      <c r="G13974" s="265"/>
    </row>
    <row r="13975" spans="1:7" s="226" customFormat="1">
      <c r="A13975" s="240"/>
      <c r="B13975" s="265"/>
      <c r="C13975" s="240"/>
      <c r="D13975" s="240"/>
      <c r="E13975" s="241"/>
      <c r="F13975" s="265"/>
      <c r="G13975" s="265"/>
    </row>
    <row r="13976" spans="1:7" s="226" customFormat="1">
      <c r="A13976" s="240"/>
      <c r="B13976" s="265"/>
      <c r="C13976" s="240"/>
      <c r="D13976" s="240"/>
      <c r="E13976" s="241"/>
      <c r="F13976" s="265"/>
      <c r="G13976" s="265"/>
    </row>
    <row r="13977" spans="1:7" s="226" customFormat="1">
      <c r="A13977" s="240"/>
      <c r="B13977" s="265"/>
      <c r="C13977" s="240"/>
      <c r="D13977" s="240"/>
      <c r="E13977" s="241"/>
      <c r="F13977" s="265"/>
      <c r="G13977" s="265"/>
    </row>
    <row r="13978" spans="1:7" s="226" customFormat="1">
      <c r="A13978" s="240"/>
      <c r="B13978" s="265"/>
      <c r="C13978" s="240"/>
      <c r="D13978" s="240"/>
      <c r="E13978" s="241"/>
      <c r="F13978" s="265"/>
      <c r="G13978" s="265"/>
    </row>
    <row r="13979" spans="1:7" s="226" customFormat="1">
      <c r="A13979" s="240"/>
      <c r="B13979" s="265"/>
      <c r="C13979" s="240"/>
      <c r="D13979" s="240"/>
      <c r="E13979" s="241"/>
      <c r="F13979" s="265"/>
      <c r="G13979" s="265"/>
    </row>
    <row r="13980" spans="1:7" s="226" customFormat="1">
      <c r="A13980" s="240"/>
      <c r="B13980" s="265"/>
      <c r="C13980" s="240"/>
      <c r="D13980" s="240"/>
      <c r="E13980" s="241"/>
      <c r="F13980" s="265"/>
      <c r="G13980" s="265"/>
    </row>
    <row r="13981" spans="1:7" s="226" customFormat="1">
      <c r="A13981" s="240"/>
      <c r="B13981" s="265"/>
      <c r="C13981" s="240"/>
      <c r="D13981" s="240"/>
      <c r="E13981" s="241"/>
      <c r="F13981" s="265"/>
      <c r="G13981" s="265"/>
    </row>
    <row r="13982" spans="1:7" s="226" customFormat="1">
      <c r="A13982" s="240"/>
      <c r="B13982" s="265"/>
      <c r="C13982" s="240"/>
      <c r="D13982" s="240"/>
      <c r="E13982" s="241"/>
      <c r="F13982" s="265"/>
      <c r="G13982" s="265"/>
    </row>
    <row r="13983" spans="1:7" s="226" customFormat="1">
      <c r="A13983" s="240"/>
      <c r="B13983" s="265"/>
      <c r="C13983" s="240"/>
      <c r="D13983" s="240"/>
      <c r="E13983" s="241"/>
      <c r="F13983" s="265"/>
      <c r="G13983" s="265"/>
    </row>
    <row r="13984" spans="1:7" s="226" customFormat="1">
      <c r="A13984" s="240"/>
      <c r="B13984" s="265"/>
      <c r="C13984" s="240"/>
      <c r="D13984" s="240"/>
      <c r="E13984" s="241"/>
      <c r="F13984" s="265"/>
      <c r="G13984" s="265"/>
    </row>
    <row r="13985" spans="1:7" s="226" customFormat="1">
      <c r="A13985" s="240"/>
      <c r="B13985" s="265"/>
      <c r="C13985" s="240"/>
      <c r="D13985" s="240"/>
      <c r="E13985" s="241"/>
      <c r="F13985" s="265"/>
      <c r="G13985" s="265"/>
    </row>
    <row r="13986" spans="1:7" s="226" customFormat="1">
      <c r="A13986" s="240"/>
      <c r="B13986" s="265"/>
      <c r="C13986" s="240"/>
      <c r="D13986" s="240"/>
      <c r="E13986" s="241"/>
      <c r="F13986" s="265"/>
      <c r="G13986" s="265"/>
    </row>
    <row r="13987" spans="1:7" s="226" customFormat="1">
      <c r="A13987" s="240"/>
      <c r="B13987" s="265"/>
      <c r="C13987" s="240"/>
      <c r="D13987" s="240"/>
      <c r="E13987" s="241"/>
      <c r="F13987" s="265"/>
      <c r="G13987" s="265"/>
    </row>
    <row r="13988" spans="1:7" s="226" customFormat="1">
      <c r="A13988" s="240"/>
      <c r="B13988" s="265"/>
      <c r="C13988" s="240"/>
      <c r="D13988" s="240"/>
      <c r="E13988" s="241"/>
      <c r="F13988" s="265"/>
      <c r="G13988" s="265"/>
    </row>
    <row r="13989" spans="1:7" s="226" customFormat="1">
      <c r="A13989" s="240"/>
      <c r="B13989" s="265"/>
      <c r="C13989" s="240"/>
      <c r="D13989" s="240"/>
      <c r="E13989" s="241"/>
      <c r="F13989" s="265"/>
      <c r="G13989" s="265"/>
    </row>
    <row r="13990" spans="1:7" s="226" customFormat="1">
      <c r="A13990" s="240"/>
      <c r="B13990" s="265"/>
      <c r="C13990" s="240"/>
      <c r="D13990" s="240"/>
      <c r="E13990" s="241"/>
      <c r="F13990" s="265"/>
      <c r="G13990" s="265"/>
    </row>
    <row r="13991" spans="1:7" s="226" customFormat="1">
      <c r="A13991" s="240"/>
      <c r="B13991" s="265"/>
      <c r="C13991" s="240"/>
      <c r="D13991" s="240"/>
      <c r="E13991" s="241"/>
      <c r="F13991" s="265"/>
      <c r="G13991" s="265"/>
    </row>
    <row r="13992" spans="1:7" s="226" customFormat="1">
      <c r="A13992" s="240"/>
      <c r="B13992" s="265"/>
      <c r="C13992" s="240"/>
      <c r="D13992" s="240"/>
      <c r="E13992" s="241"/>
      <c r="F13992" s="265"/>
      <c r="G13992" s="265"/>
    </row>
    <row r="13993" spans="1:7" s="226" customFormat="1">
      <c r="A13993" s="240"/>
      <c r="B13993" s="265"/>
      <c r="C13993" s="240"/>
      <c r="D13993" s="240"/>
      <c r="E13993" s="241"/>
      <c r="F13993" s="265"/>
      <c r="G13993" s="265"/>
    </row>
    <row r="13994" spans="1:7" s="226" customFormat="1">
      <c r="A13994" s="240"/>
      <c r="B13994" s="265"/>
      <c r="C13994" s="240"/>
      <c r="D13994" s="240"/>
      <c r="E13994" s="241"/>
      <c r="F13994" s="265"/>
      <c r="G13994" s="265"/>
    </row>
    <row r="13995" spans="1:7" s="226" customFormat="1">
      <c r="A13995" s="240"/>
      <c r="B13995" s="265"/>
      <c r="C13995" s="240"/>
      <c r="D13995" s="240"/>
      <c r="E13995" s="241"/>
      <c r="F13995" s="265"/>
      <c r="G13995" s="265"/>
    </row>
    <row r="13996" spans="1:7" s="226" customFormat="1">
      <c r="A13996" s="240"/>
      <c r="B13996" s="265"/>
      <c r="C13996" s="240"/>
      <c r="D13996" s="240"/>
      <c r="E13996" s="241"/>
      <c r="F13996" s="265"/>
      <c r="G13996" s="265"/>
    </row>
    <row r="13997" spans="1:7" s="226" customFormat="1">
      <c r="A13997" s="240"/>
      <c r="B13997" s="265"/>
      <c r="C13997" s="240"/>
      <c r="D13997" s="240"/>
      <c r="E13997" s="241"/>
      <c r="F13997" s="265"/>
      <c r="G13997" s="265"/>
    </row>
    <row r="13998" spans="1:7" s="226" customFormat="1">
      <c r="A13998" s="240"/>
      <c r="B13998" s="265"/>
      <c r="C13998" s="240"/>
      <c r="D13998" s="240"/>
      <c r="E13998" s="241"/>
      <c r="F13998" s="265"/>
      <c r="G13998" s="265"/>
    </row>
    <row r="13999" spans="1:7" s="226" customFormat="1">
      <c r="A13999" s="240"/>
      <c r="B13999" s="265"/>
      <c r="C13999" s="240"/>
      <c r="D13999" s="240"/>
      <c r="E13999" s="241"/>
      <c r="F13999" s="265"/>
      <c r="G13999" s="265"/>
    </row>
    <row r="14000" spans="1:7" s="226" customFormat="1">
      <c r="A14000" s="240"/>
      <c r="B14000" s="265"/>
      <c r="C14000" s="240"/>
      <c r="D14000" s="240"/>
      <c r="E14000" s="241"/>
      <c r="F14000" s="265"/>
      <c r="G14000" s="265"/>
    </row>
    <row r="14001" spans="1:7" s="226" customFormat="1">
      <c r="A14001" s="240"/>
      <c r="B14001" s="265"/>
      <c r="C14001" s="240"/>
      <c r="D14001" s="240"/>
      <c r="E14001" s="241"/>
      <c r="F14001" s="265"/>
      <c r="G14001" s="265"/>
    </row>
    <row r="14002" spans="1:7" s="226" customFormat="1">
      <c r="A14002" s="240"/>
      <c r="B14002" s="265"/>
      <c r="C14002" s="240"/>
      <c r="D14002" s="240"/>
      <c r="E14002" s="241"/>
      <c r="F14002" s="265"/>
      <c r="G14002" s="265"/>
    </row>
    <row r="14003" spans="1:7" s="226" customFormat="1">
      <c r="A14003" s="240"/>
      <c r="B14003" s="265"/>
      <c r="C14003" s="240"/>
      <c r="D14003" s="240"/>
      <c r="E14003" s="241"/>
      <c r="F14003" s="265"/>
      <c r="G14003" s="265"/>
    </row>
    <row r="14004" spans="1:7" s="226" customFormat="1">
      <c r="A14004" s="240"/>
      <c r="B14004" s="265"/>
      <c r="C14004" s="240"/>
      <c r="D14004" s="240"/>
      <c r="E14004" s="241"/>
      <c r="F14004" s="265"/>
      <c r="G14004" s="265"/>
    </row>
    <row r="14005" spans="1:7" s="226" customFormat="1">
      <c r="A14005" s="240"/>
      <c r="B14005" s="265"/>
      <c r="C14005" s="240"/>
      <c r="D14005" s="240"/>
      <c r="E14005" s="241"/>
      <c r="F14005" s="265"/>
      <c r="G14005" s="265"/>
    </row>
    <row r="14006" spans="1:7" s="226" customFormat="1">
      <c r="A14006" s="240"/>
      <c r="B14006" s="265"/>
      <c r="C14006" s="240"/>
      <c r="D14006" s="240"/>
      <c r="E14006" s="241"/>
      <c r="F14006" s="265"/>
      <c r="G14006" s="265"/>
    </row>
    <row r="14007" spans="1:7" s="226" customFormat="1">
      <c r="A14007" s="240"/>
      <c r="B14007" s="265"/>
      <c r="C14007" s="240"/>
      <c r="D14007" s="240"/>
      <c r="E14007" s="241"/>
      <c r="F14007" s="265"/>
      <c r="G14007" s="265"/>
    </row>
    <row r="14008" spans="1:7" s="226" customFormat="1">
      <c r="A14008" s="240"/>
      <c r="B14008" s="265"/>
      <c r="C14008" s="240"/>
      <c r="D14008" s="240"/>
      <c r="E14008" s="241"/>
      <c r="F14008" s="265"/>
      <c r="G14008" s="265"/>
    </row>
    <row r="14009" spans="1:7" s="226" customFormat="1">
      <c r="A14009" s="240"/>
      <c r="B14009" s="265"/>
      <c r="C14009" s="240"/>
      <c r="D14009" s="240"/>
      <c r="E14009" s="241"/>
      <c r="F14009" s="265"/>
      <c r="G14009" s="265"/>
    </row>
    <row r="14010" spans="1:7" s="226" customFormat="1">
      <c r="A14010" s="240"/>
      <c r="B14010" s="265"/>
      <c r="C14010" s="240"/>
      <c r="D14010" s="240"/>
      <c r="E14010" s="241"/>
      <c r="F14010" s="265"/>
      <c r="G14010" s="265"/>
    </row>
    <row r="14011" spans="1:7" s="226" customFormat="1">
      <c r="A14011" s="240"/>
      <c r="B14011" s="265"/>
      <c r="C14011" s="240"/>
      <c r="D14011" s="240"/>
      <c r="E14011" s="241"/>
      <c r="F14011" s="265"/>
      <c r="G14011" s="265"/>
    </row>
    <row r="14012" spans="1:7" s="226" customFormat="1">
      <c r="A14012" s="240"/>
      <c r="B14012" s="265"/>
      <c r="C14012" s="240"/>
      <c r="D14012" s="240"/>
      <c r="E14012" s="241"/>
      <c r="F14012" s="265"/>
      <c r="G14012" s="265"/>
    </row>
    <row r="14013" spans="1:7" s="226" customFormat="1">
      <c r="A14013" s="240"/>
      <c r="B14013" s="265"/>
      <c r="C14013" s="240"/>
      <c r="D14013" s="240"/>
      <c r="E14013" s="241"/>
      <c r="F14013" s="265"/>
      <c r="G14013" s="265"/>
    </row>
    <row r="14014" spans="1:7" s="226" customFormat="1">
      <c r="A14014" s="240"/>
      <c r="B14014" s="265"/>
      <c r="C14014" s="240"/>
      <c r="D14014" s="240"/>
      <c r="E14014" s="241"/>
      <c r="F14014" s="265"/>
      <c r="G14014" s="265"/>
    </row>
    <row r="14015" spans="1:7" s="226" customFormat="1">
      <c r="A14015" s="240"/>
      <c r="B14015" s="265"/>
      <c r="C14015" s="240"/>
      <c r="D14015" s="240"/>
      <c r="E14015" s="241"/>
      <c r="F14015" s="265"/>
      <c r="G14015" s="265"/>
    </row>
    <row r="14016" spans="1:7" s="226" customFormat="1">
      <c r="A14016" s="240"/>
      <c r="B14016" s="265"/>
      <c r="C14016" s="240"/>
      <c r="D14016" s="240"/>
      <c r="E14016" s="241"/>
      <c r="F14016" s="265"/>
      <c r="G14016" s="265"/>
    </row>
    <row r="14017" spans="1:7" s="226" customFormat="1">
      <c r="A14017" s="240"/>
      <c r="B14017" s="265"/>
      <c r="C14017" s="240"/>
      <c r="D14017" s="240"/>
      <c r="E14017" s="241"/>
      <c r="F14017" s="265"/>
      <c r="G14017" s="265"/>
    </row>
    <row r="14018" spans="1:7" s="226" customFormat="1">
      <c r="A14018" s="240"/>
      <c r="B14018" s="265"/>
      <c r="C14018" s="240"/>
      <c r="D14018" s="240"/>
      <c r="E14018" s="241"/>
      <c r="F14018" s="265"/>
      <c r="G14018" s="265"/>
    </row>
    <row r="14019" spans="1:7" s="226" customFormat="1">
      <c r="A14019" s="240"/>
      <c r="B14019" s="265"/>
      <c r="C14019" s="240"/>
      <c r="D14019" s="240"/>
      <c r="E14019" s="241"/>
      <c r="F14019" s="265"/>
      <c r="G14019" s="265"/>
    </row>
    <row r="14020" spans="1:7" s="226" customFormat="1">
      <c r="A14020" s="240"/>
      <c r="B14020" s="265"/>
      <c r="C14020" s="240"/>
      <c r="D14020" s="240"/>
      <c r="E14020" s="241"/>
      <c r="F14020" s="265"/>
      <c r="G14020" s="265"/>
    </row>
    <row r="14021" spans="1:7" s="226" customFormat="1">
      <c r="A14021" s="240"/>
      <c r="B14021" s="265"/>
      <c r="C14021" s="240"/>
      <c r="D14021" s="240"/>
      <c r="E14021" s="241"/>
      <c r="F14021" s="265"/>
      <c r="G14021" s="265"/>
    </row>
    <row r="14022" spans="1:7" s="226" customFormat="1">
      <c r="A14022" s="240"/>
      <c r="B14022" s="265"/>
      <c r="C14022" s="240"/>
      <c r="D14022" s="240"/>
      <c r="E14022" s="241"/>
      <c r="F14022" s="265"/>
      <c r="G14022" s="265"/>
    </row>
    <row r="14023" spans="1:7" s="226" customFormat="1">
      <c r="A14023" s="240"/>
      <c r="B14023" s="265"/>
      <c r="C14023" s="240"/>
      <c r="D14023" s="240"/>
      <c r="E14023" s="241"/>
      <c r="F14023" s="265"/>
      <c r="G14023" s="265"/>
    </row>
    <row r="14024" spans="1:7" s="226" customFormat="1">
      <c r="A14024" s="240"/>
      <c r="B14024" s="265"/>
      <c r="C14024" s="240"/>
      <c r="D14024" s="240"/>
      <c r="E14024" s="241"/>
      <c r="F14024" s="265"/>
      <c r="G14024" s="265"/>
    </row>
    <row r="14025" spans="1:7" s="226" customFormat="1">
      <c r="A14025" s="240"/>
      <c r="B14025" s="265"/>
      <c r="C14025" s="240"/>
      <c r="D14025" s="240"/>
      <c r="E14025" s="241"/>
      <c r="F14025" s="265"/>
      <c r="G14025" s="265"/>
    </row>
    <row r="14026" spans="1:7" s="226" customFormat="1">
      <c r="A14026" s="240"/>
      <c r="B14026" s="265"/>
      <c r="C14026" s="240"/>
      <c r="D14026" s="240"/>
      <c r="E14026" s="241"/>
      <c r="F14026" s="265"/>
      <c r="G14026" s="265"/>
    </row>
    <row r="14027" spans="1:7" s="226" customFormat="1">
      <c r="A14027" s="240"/>
      <c r="B14027" s="265"/>
      <c r="C14027" s="240"/>
      <c r="D14027" s="240"/>
      <c r="E14027" s="241"/>
      <c r="F14027" s="265"/>
      <c r="G14027" s="265"/>
    </row>
    <row r="14028" spans="1:7" s="226" customFormat="1">
      <c r="A14028" s="240"/>
      <c r="B14028" s="265"/>
      <c r="C14028" s="240"/>
      <c r="D14028" s="240"/>
      <c r="E14028" s="241"/>
      <c r="F14028" s="265"/>
      <c r="G14028" s="265"/>
    </row>
    <row r="14029" spans="1:7" s="226" customFormat="1">
      <c r="A14029" s="240"/>
      <c r="B14029" s="265"/>
      <c r="C14029" s="240"/>
      <c r="D14029" s="240"/>
      <c r="E14029" s="241"/>
      <c r="F14029" s="265"/>
      <c r="G14029" s="265"/>
    </row>
    <row r="14030" spans="1:7" s="226" customFormat="1">
      <c r="A14030" s="240"/>
      <c r="B14030" s="265"/>
      <c r="C14030" s="240"/>
      <c r="D14030" s="240"/>
      <c r="E14030" s="241"/>
      <c r="F14030" s="265"/>
      <c r="G14030" s="265"/>
    </row>
    <row r="14031" spans="1:7" s="226" customFormat="1">
      <c r="A14031" s="240"/>
      <c r="B14031" s="265"/>
      <c r="C14031" s="240"/>
      <c r="D14031" s="240"/>
      <c r="E14031" s="241"/>
      <c r="F14031" s="265"/>
      <c r="G14031" s="265"/>
    </row>
    <row r="14032" spans="1:7" s="226" customFormat="1">
      <c r="A14032" s="240"/>
      <c r="B14032" s="265"/>
      <c r="C14032" s="240"/>
      <c r="D14032" s="240"/>
      <c r="E14032" s="241"/>
      <c r="F14032" s="265"/>
      <c r="G14032" s="265"/>
    </row>
    <row r="14033" spans="1:7" s="226" customFormat="1">
      <c r="A14033" s="240"/>
      <c r="B14033" s="265"/>
      <c r="C14033" s="240"/>
      <c r="D14033" s="240"/>
      <c r="E14033" s="241"/>
      <c r="F14033" s="265"/>
      <c r="G14033" s="265"/>
    </row>
    <row r="14034" spans="1:7" s="226" customFormat="1">
      <c r="A14034" s="240"/>
      <c r="B14034" s="265"/>
      <c r="C14034" s="240"/>
      <c r="D14034" s="240"/>
      <c r="E14034" s="241"/>
      <c r="F14034" s="265"/>
      <c r="G14034" s="265"/>
    </row>
    <row r="14035" spans="1:7" s="226" customFormat="1">
      <c r="A14035" s="240"/>
      <c r="B14035" s="265"/>
      <c r="C14035" s="240"/>
      <c r="D14035" s="240"/>
      <c r="E14035" s="241"/>
      <c r="F14035" s="265"/>
      <c r="G14035" s="265"/>
    </row>
    <row r="14036" spans="1:7" s="226" customFormat="1">
      <c r="A14036" s="240"/>
      <c r="B14036" s="265"/>
      <c r="C14036" s="240"/>
      <c r="D14036" s="240"/>
      <c r="E14036" s="241"/>
      <c r="F14036" s="265"/>
      <c r="G14036" s="265"/>
    </row>
    <row r="14037" spans="1:7" s="226" customFormat="1">
      <c r="A14037" s="240"/>
      <c r="B14037" s="265"/>
      <c r="C14037" s="240"/>
      <c r="D14037" s="240"/>
      <c r="E14037" s="241"/>
      <c r="F14037" s="265"/>
      <c r="G14037" s="265"/>
    </row>
    <row r="14038" spans="1:7" s="226" customFormat="1">
      <c r="A14038" s="240"/>
      <c r="B14038" s="265"/>
      <c r="C14038" s="240"/>
      <c r="D14038" s="240"/>
      <c r="E14038" s="241"/>
      <c r="F14038" s="265"/>
      <c r="G14038" s="265"/>
    </row>
    <row r="14039" spans="1:7" s="226" customFormat="1">
      <c r="A14039" s="240"/>
      <c r="B14039" s="265"/>
      <c r="C14039" s="240"/>
      <c r="D14039" s="240"/>
      <c r="E14039" s="241"/>
      <c r="F14039" s="265"/>
      <c r="G14039" s="265"/>
    </row>
    <row r="14040" spans="1:7" s="226" customFormat="1">
      <c r="A14040" s="240"/>
      <c r="B14040" s="265"/>
      <c r="C14040" s="240"/>
      <c r="D14040" s="240"/>
      <c r="E14040" s="241"/>
      <c r="F14040" s="265"/>
      <c r="G14040" s="265"/>
    </row>
    <row r="14041" spans="1:7" s="226" customFormat="1">
      <c r="A14041" s="240"/>
      <c r="B14041" s="265"/>
      <c r="C14041" s="240"/>
      <c r="D14041" s="240"/>
      <c r="E14041" s="241"/>
      <c r="F14041" s="265"/>
      <c r="G14041" s="265"/>
    </row>
    <row r="14042" spans="1:7" s="226" customFormat="1">
      <c r="A14042" s="240"/>
      <c r="B14042" s="265"/>
      <c r="C14042" s="240"/>
      <c r="D14042" s="240"/>
      <c r="E14042" s="241"/>
      <c r="F14042" s="265"/>
      <c r="G14042" s="265"/>
    </row>
    <row r="14043" spans="1:7" s="226" customFormat="1">
      <c r="A14043" s="240"/>
      <c r="B14043" s="265"/>
      <c r="C14043" s="240"/>
      <c r="D14043" s="240"/>
      <c r="E14043" s="241"/>
      <c r="F14043" s="265"/>
      <c r="G14043" s="265"/>
    </row>
    <row r="14044" spans="1:7" s="226" customFormat="1">
      <c r="A14044" s="240"/>
      <c r="B14044" s="265"/>
      <c r="C14044" s="240"/>
      <c r="D14044" s="240"/>
      <c r="E14044" s="241"/>
      <c r="F14044" s="265"/>
      <c r="G14044" s="265"/>
    </row>
    <row r="14045" spans="1:7" s="226" customFormat="1">
      <c r="A14045" s="240"/>
      <c r="B14045" s="265"/>
      <c r="C14045" s="240"/>
      <c r="D14045" s="240"/>
      <c r="E14045" s="241"/>
      <c r="F14045" s="265"/>
      <c r="G14045" s="265"/>
    </row>
    <row r="14046" spans="1:7" s="226" customFormat="1">
      <c r="A14046" s="240"/>
      <c r="B14046" s="265"/>
      <c r="C14046" s="240"/>
      <c r="D14046" s="240"/>
      <c r="E14046" s="241"/>
      <c r="F14046" s="265"/>
      <c r="G14046" s="265"/>
    </row>
    <row r="14047" spans="1:7" s="226" customFormat="1">
      <c r="A14047" s="240"/>
      <c r="B14047" s="265"/>
      <c r="C14047" s="240"/>
      <c r="D14047" s="240"/>
      <c r="E14047" s="241"/>
      <c r="F14047" s="265"/>
      <c r="G14047" s="265"/>
    </row>
    <row r="14048" spans="1:7" s="226" customFormat="1">
      <c r="A14048" s="240"/>
      <c r="B14048" s="265"/>
      <c r="C14048" s="240"/>
      <c r="D14048" s="240"/>
      <c r="E14048" s="241"/>
      <c r="F14048" s="265"/>
      <c r="G14048" s="265"/>
    </row>
    <row r="14049" spans="1:7" s="226" customFormat="1">
      <c r="A14049" s="240"/>
      <c r="B14049" s="265"/>
      <c r="C14049" s="240"/>
      <c r="D14049" s="240"/>
      <c r="E14049" s="241"/>
      <c r="F14049" s="265"/>
      <c r="G14049" s="265"/>
    </row>
    <row r="14050" spans="1:7" s="226" customFormat="1">
      <c r="A14050" s="240"/>
      <c r="B14050" s="265"/>
      <c r="C14050" s="240"/>
      <c r="D14050" s="240"/>
      <c r="E14050" s="241"/>
      <c r="F14050" s="265"/>
      <c r="G14050" s="265"/>
    </row>
    <row r="14051" spans="1:7" s="226" customFormat="1">
      <c r="A14051" s="240"/>
      <c r="B14051" s="265"/>
      <c r="C14051" s="240"/>
      <c r="D14051" s="240"/>
      <c r="E14051" s="241"/>
      <c r="F14051" s="265"/>
      <c r="G14051" s="265"/>
    </row>
    <row r="14052" spans="1:7" s="226" customFormat="1">
      <c r="A14052" s="240"/>
      <c r="B14052" s="265"/>
      <c r="C14052" s="240"/>
      <c r="D14052" s="240"/>
      <c r="E14052" s="241"/>
      <c r="F14052" s="265"/>
      <c r="G14052" s="265"/>
    </row>
    <row r="14053" spans="1:7" s="226" customFormat="1">
      <c r="A14053" s="240"/>
      <c r="B14053" s="265"/>
      <c r="C14053" s="240"/>
      <c r="D14053" s="240"/>
      <c r="E14053" s="241"/>
      <c r="F14053" s="265"/>
      <c r="G14053" s="265"/>
    </row>
    <row r="14054" spans="1:7" s="226" customFormat="1">
      <c r="A14054" s="240"/>
      <c r="B14054" s="265"/>
      <c r="C14054" s="240"/>
      <c r="D14054" s="240"/>
      <c r="E14054" s="241"/>
      <c r="F14054" s="265"/>
      <c r="G14054" s="265"/>
    </row>
    <row r="14055" spans="1:7" s="226" customFormat="1">
      <c r="A14055" s="240"/>
      <c r="B14055" s="265"/>
      <c r="C14055" s="240"/>
      <c r="D14055" s="240"/>
      <c r="E14055" s="241"/>
      <c r="F14055" s="265"/>
      <c r="G14055" s="265"/>
    </row>
    <row r="14056" spans="1:7" s="226" customFormat="1">
      <c r="A14056" s="240"/>
      <c r="B14056" s="265"/>
      <c r="C14056" s="240"/>
      <c r="D14056" s="240"/>
      <c r="E14056" s="241"/>
      <c r="F14056" s="265"/>
      <c r="G14056" s="265"/>
    </row>
    <row r="14057" spans="1:7" s="226" customFormat="1">
      <c r="A14057" s="240"/>
      <c r="B14057" s="265"/>
      <c r="C14057" s="240"/>
      <c r="D14057" s="240"/>
      <c r="E14057" s="241"/>
      <c r="F14057" s="265"/>
      <c r="G14057" s="265"/>
    </row>
    <row r="14058" spans="1:7" s="226" customFormat="1">
      <c r="A14058" s="240"/>
      <c r="B14058" s="265"/>
      <c r="C14058" s="240"/>
      <c r="D14058" s="240"/>
      <c r="E14058" s="241"/>
      <c r="F14058" s="265"/>
      <c r="G14058" s="265"/>
    </row>
    <row r="14059" spans="1:7" s="226" customFormat="1">
      <c r="A14059" s="240"/>
      <c r="B14059" s="265"/>
      <c r="C14059" s="240"/>
      <c r="D14059" s="240"/>
      <c r="E14059" s="241"/>
      <c r="F14059" s="265"/>
      <c r="G14059" s="265"/>
    </row>
    <row r="14060" spans="1:7" s="226" customFormat="1">
      <c r="A14060" s="240"/>
      <c r="B14060" s="265"/>
      <c r="C14060" s="240"/>
      <c r="D14060" s="240"/>
      <c r="E14060" s="241"/>
      <c r="F14060" s="265"/>
      <c r="G14060" s="265"/>
    </row>
    <row r="14061" spans="1:7" s="226" customFormat="1">
      <c r="A14061" s="240"/>
      <c r="B14061" s="265"/>
      <c r="C14061" s="240"/>
      <c r="D14061" s="240"/>
      <c r="E14061" s="241"/>
      <c r="F14061" s="265"/>
      <c r="G14061" s="265"/>
    </row>
    <row r="14062" spans="1:7" s="226" customFormat="1">
      <c r="A14062" s="240"/>
      <c r="B14062" s="265"/>
      <c r="C14062" s="240"/>
      <c r="D14062" s="240"/>
      <c r="E14062" s="241"/>
      <c r="F14062" s="265"/>
      <c r="G14062" s="265"/>
    </row>
    <row r="14063" spans="1:7" s="226" customFormat="1">
      <c r="A14063" s="240"/>
      <c r="B14063" s="265"/>
      <c r="C14063" s="240"/>
      <c r="D14063" s="240"/>
      <c r="E14063" s="241"/>
      <c r="F14063" s="265"/>
      <c r="G14063" s="265"/>
    </row>
    <row r="14064" spans="1:7" s="226" customFormat="1">
      <c r="A14064" s="240"/>
      <c r="B14064" s="265"/>
      <c r="C14064" s="240"/>
      <c r="D14064" s="240"/>
      <c r="E14064" s="241"/>
      <c r="F14064" s="265"/>
      <c r="G14064" s="265"/>
    </row>
    <row r="14065" spans="1:7" s="226" customFormat="1">
      <c r="A14065" s="240"/>
      <c r="B14065" s="265"/>
      <c r="C14065" s="240"/>
      <c r="D14065" s="240"/>
      <c r="E14065" s="241"/>
      <c r="F14065" s="265"/>
      <c r="G14065" s="265"/>
    </row>
    <row r="14066" spans="1:7" s="226" customFormat="1">
      <c r="A14066" s="240"/>
      <c r="B14066" s="265"/>
      <c r="C14066" s="240"/>
      <c r="D14066" s="240"/>
      <c r="E14066" s="241"/>
      <c r="F14066" s="265"/>
      <c r="G14066" s="265"/>
    </row>
    <row r="14067" spans="1:7" s="226" customFormat="1">
      <c r="A14067" s="240"/>
      <c r="B14067" s="265"/>
      <c r="C14067" s="240"/>
      <c r="D14067" s="240"/>
      <c r="E14067" s="241"/>
      <c r="F14067" s="265"/>
      <c r="G14067" s="265"/>
    </row>
    <row r="14068" spans="1:7" s="226" customFormat="1">
      <c r="A14068" s="240"/>
      <c r="B14068" s="265"/>
      <c r="C14068" s="240"/>
      <c r="D14068" s="240"/>
      <c r="E14068" s="241"/>
      <c r="F14068" s="265"/>
      <c r="G14068" s="265"/>
    </row>
    <row r="14069" spans="1:7" s="226" customFormat="1">
      <c r="A14069" s="240"/>
      <c r="B14069" s="265"/>
      <c r="C14069" s="240"/>
      <c r="D14069" s="240"/>
      <c r="E14069" s="241"/>
      <c r="F14069" s="265"/>
      <c r="G14069" s="265"/>
    </row>
    <row r="14070" spans="1:7" s="226" customFormat="1">
      <c r="A14070" s="240"/>
      <c r="B14070" s="265"/>
      <c r="C14070" s="240"/>
      <c r="D14070" s="240"/>
      <c r="E14070" s="241"/>
      <c r="F14070" s="265"/>
      <c r="G14070" s="265"/>
    </row>
    <row r="14071" spans="1:7" s="226" customFormat="1">
      <c r="A14071" s="240"/>
      <c r="B14071" s="265"/>
      <c r="C14071" s="240"/>
      <c r="D14071" s="240"/>
      <c r="E14071" s="241"/>
      <c r="F14071" s="265"/>
      <c r="G14071" s="265"/>
    </row>
    <row r="14072" spans="1:7" s="226" customFormat="1">
      <c r="A14072" s="240"/>
      <c r="B14072" s="265"/>
      <c r="C14072" s="240"/>
      <c r="D14072" s="240"/>
      <c r="E14072" s="241"/>
      <c r="F14072" s="265"/>
      <c r="G14072" s="265"/>
    </row>
    <row r="14073" spans="1:7" s="226" customFormat="1">
      <c r="A14073" s="240"/>
      <c r="B14073" s="265"/>
      <c r="C14073" s="240"/>
      <c r="D14073" s="240"/>
      <c r="E14073" s="241"/>
      <c r="F14073" s="265"/>
      <c r="G14073" s="265"/>
    </row>
    <row r="14074" spans="1:7" s="226" customFormat="1">
      <c r="A14074" s="240"/>
      <c r="B14074" s="265"/>
      <c r="C14074" s="240"/>
      <c r="D14074" s="240"/>
      <c r="E14074" s="241"/>
      <c r="F14074" s="265"/>
      <c r="G14074" s="265"/>
    </row>
    <row r="14075" spans="1:7" s="226" customFormat="1">
      <c r="A14075" s="240"/>
      <c r="B14075" s="265"/>
      <c r="C14075" s="240"/>
      <c r="D14075" s="240"/>
      <c r="E14075" s="241"/>
      <c r="F14075" s="265"/>
      <c r="G14075" s="265"/>
    </row>
    <row r="14076" spans="1:7" s="226" customFormat="1">
      <c r="A14076" s="240"/>
      <c r="B14076" s="265"/>
      <c r="C14076" s="240"/>
      <c r="D14076" s="240"/>
      <c r="E14076" s="241"/>
      <c r="F14076" s="265"/>
      <c r="G14076" s="265"/>
    </row>
    <row r="14077" spans="1:7" s="226" customFormat="1">
      <c r="A14077" s="240"/>
      <c r="B14077" s="265"/>
      <c r="C14077" s="240"/>
      <c r="D14077" s="240"/>
      <c r="E14077" s="241"/>
      <c r="F14077" s="265"/>
      <c r="G14077" s="265"/>
    </row>
    <row r="14078" spans="1:7" s="226" customFormat="1">
      <c r="A14078" s="240"/>
      <c r="B14078" s="265"/>
      <c r="C14078" s="240"/>
      <c r="D14078" s="240"/>
      <c r="E14078" s="241"/>
      <c r="F14078" s="265"/>
      <c r="G14078" s="265"/>
    </row>
    <row r="14079" spans="1:7" s="226" customFormat="1">
      <c r="A14079" s="240"/>
      <c r="B14079" s="265"/>
      <c r="C14079" s="240"/>
      <c r="D14079" s="240"/>
      <c r="E14079" s="241"/>
      <c r="F14079" s="265"/>
      <c r="G14079" s="265"/>
    </row>
    <row r="14080" spans="1:7" s="226" customFormat="1">
      <c r="A14080" s="240"/>
      <c r="B14080" s="265"/>
      <c r="C14080" s="240"/>
      <c r="D14080" s="240"/>
      <c r="E14080" s="241"/>
      <c r="F14080" s="265"/>
      <c r="G14080" s="265"/>
    </row>
    <row r="14081" spans="1:7" s="226" customFormat="1">
      <c r="A14081" s="240"/>
      <c r="B14081" s="265"/>
      <c r="C14081" s="240"/>
      <c r="D14081" s="240"/>
      <c r="E14081" s="241"/>
      <c r="F14081" s="265"/>
      <c r="G14081" s="265"/>
    </row>
    <row r="14082" spans="1:7" s="226" customFormat="1">
      <c r="A14082" s="240"/>
      <c r="B14082" s="265"/>
      <c r="C14082" s="240"/>
      <c r="D14082" s="240"/>
      <c r="E14082" s="241"/>
      <c r="F14082" s="265"/>
      <c r="G14082" s="265"/>
    </row>
    <row r="14083" spans="1:7" s="226" customFormat="1">
      <c r="A14083" s="240"/>
      <c r="B14083" s="265"/>
      <c r="C14083" s="240"/>
      <c r="D14083" s="240"/>
      <c r="E14083" s="241"/>
      <c r="F14083" s="265"/>
      <c r="G14083" s="265"/>
    </row>
    <row r="14084" spans="1:7" s="226" customFormat="1">
      <c r="A14084" s="240"/>
      <c r="B14084" s="265"/>
      <c r="C14084" s="240"/>
      <c r="D14084" s="240"/>
      <c r="E14084" s="241"/>
      <c r="F14084" s="265"/>
      <c r="G14084" s="265"/>
    </row>
    <row r="14085" spans="1:7" s="226" customFormat="1">
      <c r="A14085" s="240"/>
      <c r="B14085" s="265"/>
      <c r="C14085" s="240"/>
      <c r="D14085" s="240"/>
      <c r="E14085" s="241"/>
      <c r="F14085" s="265"/>
      <c r="G14085" s="265"/>
    </row>
    <row r="14086" spans="1:7" s="226" customFormat="1">
      <c r="A14086" s="240"/>
      <c r="B14086" s="265"/>
      <c r="C14086" s="240"/>
      <c r="D14086" s="240"/>
      <c r="E14086" s="241"/>
      <c r="F14086" s="265"/>
      <c r="G14086" s="265"/>
    </row>
    <row r="14087" spans="1:7" s="226" customFormat="1">
      <c r="A14087" s="240"/>
      <c r="B14087" s="265"/>
      <c r="C14087" s="240"/>
      <c r="D14087" s="240"/>
      <c r="E14087" s="241"/>
      <c r="F14087" s="265"/>
      <c r="G14087" s="265"/>
    </row>
    <row r="14088" spans="1:7" s="226" customFormat="1">
      <c r="A14088" s="240"/>
      <c r="B14088" s="265"/>
      <c r="C14088" s="240"/>
      <c r="D14088" s="240"/>
      <c r="E14088" s="241"/>
      <c r="F14088" s="265"/>
      <c r="G14088" s="265"/>
    </row>
    <row r="14089" spans="1:7" s="226" customFormat="1">
      <c r="A14089" s="240"/>
      <c r="B14089" s="265"/>
      <c r="C14089" s="240"/>
      <c r="D14089" s="240"/>
      <c r="E14089" s="241"/>
      <c r="F14089" s="265"/>
      <c r="G14089" s="265"/>
    </row>
    <row r="14090" spans="1:7" s="226" customFormat="1">
      <c r="A14090" s="240"/>
      <c r="B14090" s="265"/>
      <c r="C14090" s="240"/>
      <c r="D14090" s="240"/>
      <c r="E14090" s="241"/>
      <c r="F14090" s="265"/>
      <c r="G14090" s="265"/>
    </row>
    <row r="14091" spans="1:7" s="226" customFormat="1">
      <c r="A14091" s="240"/>
      <c r="B14091" s="265"/>
      <c r="C14091" s="240"/>
      <c r="D14091" s="240"/>
      <c r="E14091" s="241"/>
      <c r="F14091" s="265"/>
      <c r="G14091" s="265"/>
    </row>
    <row r="14092" spans="1:7" s="226" customFormat="1">
      <c r="A14092" s="240"/>
      <c r="B14092" s="265"/>
      <c r="C14092" s="240"/>
      <c r="D14092" s="240"/>
      <c r="E14092" s="241"/>
      <c r="F14092" s="265"/>
      <c r="G14092" s="265"/>
    </row>
    <row r="14093" spans="1:7" s="226" customFormat="1">
      <c r="A14093" s="240"/>
      <c r="B14093" s="265"/>
      <c r="C14093" s="240"/>
      <c r="D14093" s="240"/>
      <c r="E14093" s="241"/>
      <c r="F14093" s="265"/>
      <c r="G14093" s="265"/>
    </row>
    <row r="14094" spans="1:7" s="226" customFormat="1">
      <c r="A14094" s="240"/>
      <c r="B14094" s="265"/>
      <c r="C14094" s="240"/>
      <c r="D14094" s="240"/>
      <c r="E14094" s="241"/>
      <c r="F14094" s="265"/>
      <c r="G14094" s="265"/>
    </row>
    <row r="14095" spans="1:7" s="226" customFormat="1">
      <c r="A14095" s="240"/>
      <c r="B14095" s="265"/>
      <c r="C14095" s="240"/>
      <c r="D14095" s="240"/>
      <c r="E14095" s="241"/>
      <c r="F14095" s="265"/>
      <c r="G14095" s="265"/>
    </row>
    <row r="14096" spans="1:7" s="226" customFormat="1">
      <c r="A14096" s="240"/>
      <c r="B14096" s="265"/>
      <c r="C14096" s="240"/>
      <c r="D14096" s="240"/>
      <c r="E14096" s="241"/>
      <c r="F14096" s="265"/>
      <c r="G14096" s="265"/>
    </row>
    <row r="14097" spans="1:7" s="226" customFormat="1">
      <c r="A14097" s="240"/>
      <c r="B14097" s="265"/>
      <c r="C14097" s="240"/>
      <c r="D14097" s="240"/>
      <c r="E14097" s="241"/>
      <c r="F14097" s="265"/>
      <c r="G14097" s="265"/>
    </row>
    <row r="14098" spans="1:7" s="226" customFormat="1">
      <c r="A14098" s="240"/>
      <c r="B14098" s="265"/>
      <c r="C14098" s="240"/>
      <c r="D14098" s="240"/>
      <c r="E14098" s="241"/>
      <c r="F14098" s="265"/>
      <c r="G14098" s="265"/>
    </row>
    <row r="14099" spans="1:7" s="226" customFormat="1">
      <c r="A14099" s="240"/>
      <c r="B14099" s="265"/>
      <c r="C14099" s="240"/>
      <c r="D14099" s="240"/>
      <c r="E14099" s="241"/>
      <c r="F14099" s="265"/>
      <c r="G14099" s="265"/>
    </row>
    <row r="14100" spans="1:7" s="226" customFormat="1">
      <c r="A14100" s="240"/>
      <c r="B14100" s="265"/>
      <c r="C14100" s="240"/>
      <c r="D14100" s="240"/>
      <c r="E14100" s="241"/>
      <c r="F14100" s="265"/>
      <c r="G14100" s="265"/>
    </row>
    <row r="14101" spans="1:7" s="226" customFormat="1">
      <c r="A14101" s="240"/>
      <c r="B14101" s="265"/>
      <c r="C14101" s="240"/>
      <c r="D14101" s="240"/>
      <c r="E14101" s="241"/>
      <c r="F14101" s="265"/>
      <c r="G14101" s="265"/>
    </row>
    <row r="14102" spans="1:7" s="226" customFormat="1">
      <c r="A14102" s="240"/>
      <c r="B14102" s="265"/>
      <c r="C14102" s="240"/>
      <c r="D14102" s="240"/>
      <c r="E14102" s="241"/>
      <c r="F14102" s="265"/>
      <c r="G14102" s="265"/>
    </row>
    <row r="14103" spans="1:7" s="226" customFormat="1">
      <c r="A14103" s="240"/>
      <c r="B14103" s="265"/>
      <c r="C14103" s="240"/>
      <c r="D14103" s="240"/>
      <c r="E14103" s="241"/>
      <c r="F14103" s="265"/>
      <c r="G14103" s="265"/>
    </row>
    <row r="14104" spans="1:7" s="226" customFormat="1">
      <c r="A14104" s="240"/>
      <c r="B14104" s="265"/>
      <c r="C14104" s="240"/>
      <c r="D14104" s="240"/>
      <c r="E14104" s="241"/>
      <c r="F14104" s="265"/>
      <c r="G14104" s="265"/>
    </row>
    <row r="14105" spans="1:7" s="226" customFormat="1">
      <c r="A14105" s="240"/>
      <c r="B14105" s="265"/>
      <c r="C14105" s="240"/>
      <c r="D14105" s="240"/>
      <c r="E14105" s="241"/>
      <c r="F14105" s="265"/>
      <c r="G14105" s="265"/>
    </row>
    <row r="14106" spans="1:7" s="226" customFormat="1">
      <c r="A14106" s="240"/>
      <c r="B14106" s="265"/>
      <c r="C14106" s="240"/>
      <c r="D14106" s="240"/>
      <c r="E14106" s="241"/>
      <c r="F14106" s="265"/>
      <c r="G14106" s="265"/>
    </row>
    <row r="14107" spans="1:7" s="226" customFormat="1">
      <c r="A14107" s="240"/>
      <c r="B14107" s="265"/>
      <c r="C14107" s="240"/>
      <c r="D14107" s="240"/>
      <c r="E14107" s="241"/>
      <c r="F14107" s="265"/>
      <c r="G14107" s="265"/>
    </row>
    <row r="14108" spans="1:7" s="226" customFormat="1">
      <c r="A14108" s="240"/>
      <c r="B14108" s="265"/>
      <c r="C14108" s="240"/>
      <c r="D14108" s="240"/>
      <c r="E14108" s="241"/>
      <c r="F14108" s="265"/>
      <c r="G14108" s="265"/>
    </row>
    <row r="14109" spans="1:7" s="226" customFormat="1">
      <c r="A14109" s="240"/>
      <c r="B14109" s="265"/>
      <c r="C14109" s="240"/>
      <c r="D14109" s="240"/>
      <c r="E14109" s="241"/>
      <c r="F14109" s="265"/>
      <c r="G14109" s="265"/>
    </row>
    <row r="14110" spans="1:7" s="226" customFormat="1">
      <c r="A14110" s="240"/>
      <c r="B14110" s="265"/>
      <c r="C14110" s="240"/>
      <c r="D14110" s="240"/>
      <c r="E14110" s="241"/>
      <c r="F14110" s="265"/>
      <c r="G14110" s="265"/>
    </row>
    <row r="14111" spans="1:7" s="226" customFormat="1">
      <c r="A14111" s="240"/>
      <c r="B14111" s="265"/>
      <c r="C14111" s="240"/>
      <c r="D14111" s="240"/>
      <c r="E14111" s="241"/>
      <c r="F14111" s="265"/>
      <c r="G14111" s="265"/>
    </row>
    <row r="14112" spans="1:7" s="226" customFormat="1">
      <c r="A14112" s="240"/>
      <c r="B14112" s="265"/>
      <c r="C14112" s="240"/>
      <c r="D14112" s="240"/>
      <c r="E14112" s="241"/>
      <c r="F14112" s="265"/>
      <c r="G14112" s="265"/>
    </row>
    <row r="14113" spans="1:7" s="226" customFormat="1">
      <c r="A14113" s="240"/>
      <c r="B14113" s="265"/>
      <c r="C14113" s="240"/>
      <c r="D14113" s="240"/>
      <c r="E14113" s="241"/>
      <c r="F14113" s="265"/>
      <c r="G14113" s="265"/>
    </row>
    <row r="14114" spans="1:7" s="226" customFormat="1">
      <c r="A14114" s="240"/>
      <c r="B14114" s="265"/>
      <c r="C14114" s="240"/>
      <c r="D14114" s="240"/>
      <c r="E14114" s="241"/>
      <c r="F14114" s="265"/>
      <c r="G14114" s="265"/>
    </row>
    <row r="14115" spans="1:7" s="226" customFormat="1">
      <c r="A14115" s="240"/>
      <c r="B14115" s="265"/>
      <c r="C14115" s="240"/>
      <c r="D14115" s="240"/>
      <c r="E14115" s="241"/>
      <c r="F14115" s="265"/>
      <c r="G14115" s="265"/>
    </row>
    <row r="14116" spans="1:7" s="226" customFormat="1">
      <c r="A14116" s="240"/>
      <c r="B14116" s="265"/>
      <c r="C14116" s="240"/>
      <c r="D14116" s="240"/>
      <c r="E14116" s="241"/>
      <c r="F14116" s="265"/>
      <c r="G14116" s="265"/>
    </row>
    <row r="14117" spans="1:7" s="226" customFormat="1">
      <c r="A14117" s="240"/>
      <c r="B14117" s="265"/>
      <c r="C14117" s="240"/>
      <c r="D14117" s="240"/>
      <c r="E14117" s="241"/>
      <c r="F14117" s="265"/>
      <c r="G14117" s="265"/>
    </row>
    <row r="14118" spans="1:7" s="226" customFormat="1">
      <c r="A14118" s="240"/>
      <c r="B14118" s="265"/>
      <c r="C14118" s="240"/>
      <c r="D14118" s="240"/>
      <c r="E14118" s="241"/>
      <c r="F14118" s="265"/>
      <c r="G14118" s="265"/>
    </row>
    <row r="14119" spans="1:7" s="226" customFormat="1">
      <c r="A14119" s="240"/>
      <c r="B14119" s="265"/>
      <c r="C14119" s="240"/>
      <c r="D14119" s="240"/>
      <c r="E14119" s="241"/>
      <c r="F14119" s="265"/>
      <c r="G14119" s="265"/>
    </row>
    <row r="14120" spans="1:7" s="226" customFormat="1">
      <c r="A14120" s="240"/>
      <c r="B14120" s="265"/>
      <c r="C14120" s="240"/>
      <c r="D14120" s="240"/>
      <c r="E14120" s="241"/>
      <c r="F14120" s="265"/>
      <c r="G14120" s="265"/>
    </row>
    <row r="14121" spans="1:7" s="226" customFormat="1">
      <c r="A14121" s="240"/>
      <c r="B14121" s="265"/>
      <c r="C14121" s="240"/>
      <c r="D14121" s="240"/>
      <c r="E14121" s="241"/>
      <c r="F14121" s="265"/>
      <c r="G14121" s="265"/>
    </row>
    <row r="14122" spans="1:7" s="226" customFormat="1">
      <c r="A14122" s="240"/>
      <c r="B14122" s="265"/>
      <c r="C14122" s="240"/>
      <c r="D14122" s="240"/>
      <c r="E14122" s="241"/>
      <c r="F14122" s="265"/>
      <c r="G14122" s="265"/>
    </row>
    <row r="14123" spans="1:7" s="226" customFormat="1">
      <c r="A14123" s="240"/>
      <c r="B14123" s="265"/>
      <c r="C14123" s="240"/>
      <c r="D14123" s="240"/>
      <c r="E14123" s="241"/>
      <c r="F14123" s="265"/>
      <c r="G14123" s="265"/>
    </row>
    <row r="14124" spans="1:7" s="226" customFormat="1">
      <c r="A14124" s="240"/>
      <c r="B14124" s="265"/>
      <c r="C14124" s="240"/>
      <c r="D14124" s="240"/>
      <c r="E14124" s="241"/>
      <c r="F14124" s="265"/>
      <c r="G14124" s="265"/>
    </row>
    <row r="14125" spans="1:7" s="226" customFormat="1">
      <c r="A14125" s="240"/>
      <c r="B14125" s="265"/>
      <c r="C14125" s="240"/>
      <c r="D14125" s="240"/>
      <c r="E14125" s="241"/>
      <c r="F14125" s="265"/>
      <c r="G14125" s="265"/>
    </row>
    <row r="14126" spans="1:7" s="226" customFormat="1">
      <c r="A14126" s="240"/>
      <c r="B14126" s="265"/>
      <c r="C14126" s="240"/>
      <c r="D14126" s="240"/>
      <c r="E14126" s="241"/>
      <c r="F14126" s="265"/>
      <c r="G14126" s="265"/>
    </row>
    <row r="14127" spans="1:7" s="226" customFormat="1">
      <c r="A14127" s="240"/>
      <c r="B14127" s="265"/>
      <c r="C14127" s="240"/>
      <c r="D14127" s="240"/>
      <c r="E14127" s="241"/>
      <c r="F14127" s="265"/>
      <c r="G14127" s="265"/>
    </row>
    <row r="14128" spans="1:7" s="226" customFormat="1">
      <c r="A14128" s="240"/>
      <c r="B14128" s="265"/>
      <c r="C14128" s="240"/>
      <c r="D14128" s="240"/>
      <c r="E14128" s="241"/>
      <c r="F14128" s="265"/>
      <c r="G14128" s="265"/>
    </row>
    <row r="14129" spans="1:7" s="226" customFormat="1">
      <c r="A14129" s="240"/>
      <c r="B14129" s="265"/>
      <c r="C14129" s="240"/>
      <c r="D14129" s="240"/>
      <c r="E14129" s="241"/>
      <c r="F14129" s="265"/>
      <c r="G14129" s="265"/>
    </row>
    <row r="14130" spans="1:7" s="226" customFormat="1">
      <c r="A14130" s="240"/>
      <c r="B14130" s="265"/>
      <c r="C14130" s="240"/>
      <c r="D14130" s="240"/>
      <c r="E14130" s="241"/>
      <c r="F14130" s="265"/>
      <c r="G14130" s="265"/>
    </row>
    <row r="14131" spans="1:7" s="226" customFormat="1">
      <c r="A14131" s="240"/>
      <c r="B14131" s="265"/>
      <c r="C14131" s="240"/>
      <c r="D14131" s="240"/>
      <c r="E14131" s="241"/>
      <c r="F14131" s="265"/>
      <c r="G14131" s="265"/>
    </row>
    <row r="14132" spans="1:7" s="226" customFormat="1">
      <c r="A14132" s="240"/>
      <c r="B14132" s="265"/>
      <c r="C14132" s="240"/>
      <c r="D14132" s="240"/>
      <c r="E14132" s="241"/>
      <c r="F14132" s="265"/>
      <c r="G14132" s="265"/>
    </row>
    <row r="14133" spans="1:7" s="226" customFormat="1">
      <c r="A14133" s="240"/>
      <c r="B14133" s="265"/>
      <c r="C14133" s="240"/>
      <c r="D14133" s="240"/>
      <c r="E14133" s="241"/>
      <c r="F14133" s="265"/>
      <c r="G14133" s="265"/>
    </row>
    <row r="14134" spans="1:7" s="226" customFormat="1">
      <c r="A14134" s="240"/>
      <c r="B14134" s="265"/>
      <c r="C14134" s="240"/>
      <c r="D14134" s="240"/>
      <c r="E14134" s="241"/>
      <c r="F14134" s="265"/>
      <c r="G14134" s="265"/>
    </row>
    <row r="14135" spans="1:7" s="226" customFormat="1">
      <c r="A14135" s="240"/>
      <c r="B14135" s="265"/>
      <c r="C14135" s="240"/>
      <c r="D14135" s="240"/>
      <c r="E14135" s="241"/>
      <c r="F14135" s="265"/>
      <c r="G14135" s="265"/>
    </row>
    <row r="14136" spans="1:7" s="226" customFormat="1">
      <c r="A14136" s="240"/>
      <c r="B14136" s="265"/>
      <c r="C14136" s="240"/>
      <c r="D14136" s="240"/>
      <c r="E14136" s="241"/>
      <c r="F14136" s="265"/>
      <c r="G14136" s="265"/>
    </row>
    <row r="14137" spans="1:7" s="226" customFormat="1">
      <c r="A14137" s="240"/>
      <c r="B14137" s="265"/>
      <c r="C14137" s="240"/>
      <c r="D14137" s="240"/>
      <c r="E14137" s="241"/>
      <c r="F14137" s="265"/>
      <c r="G14137" s="265"/>
    </row>
    <row r="14138" spans="1:7" s="226" customFormat="1">
      <c r="A14138" s="240"/>
      <c r="B14138" s="265"/>
      <c r="C14138" s="240"/>
      <c r="D14138" s="240"/>
      <c r="E14138" s="241"/>
      <c r="F14138" s="265"/>
      <c r="G14138" s="265"/>
    </row>
    <row r="14139" spans="1:7" s="226" customFormat="1">
      <c r="A14139" s="240"/>
      <c r="B14139" s="265"/>
      <c r="C14139" s="240"/>
      <c r="D14139" s="240"/>
      <c r="E14139" s="241"/>
      <c r="F14139" s="265"/>
      <c r="G14139" s="265"/>
    </row>
    <row r="14140" spans="1:7" s="226" customFormat="1">
      <c r="A14140" s="240"/>
      <c r="B14140" s="265"/>
      <c r="C14140" s="240"/>
      <c r="D14140" s="240"/>
      <c r="E14140" s="241"/>
      <c r="F14140" s="265"/>
      <c r="G14140" s="265"/>
    </row>
    <row r="14141" spans="1:7" s="226" customFormat="1">
      <c r="A14141" s="240"/>
      <c r="B14141" s="265"/>
      <c r="C14141" s="240"/>
      <c r="D14141" s="240"/>
      <c r="E14141" s="241"/>
      <c r="F14141" s="265"/>
      <c r="G14141" s="265"/>
    </row>
    <row r="14142" spans="1:7" s="226" customFormat="1">
      <c r="A14142" s="240"/>
      <c r="B14142" s="265"/>
      <c r="C14142" s="240"/>
      <c r="D14142" s="240"/>
      <c r="E14142" s="241"/>
      <c r="F14142" s="265"/>
      <c r="G14142" s="265"/>
    </row>
    <row r="14143" spans="1:7" s="226" customFormat="1">
      <c r="A14143" s="240"/>
      <c r="B14143" s="265"/>
      <c r="C14143" s="240"/>
      <c r="D14143" s="240"/>
      <c r="E14143" s="241"/>
      <c r="F14143" s="265"/>
      <c r="G14143" s="265"/>
    </row>
    <row r="14144" spans="1:7" s="226" customFormat="1">
      <c r="A14144" s="240"/>
      <c r="B14144" s="265"/>
      <c r="C14144" s="240"/>
      <c r="D14144" s="240"/>
      <c r="E14144" s="241"/>
      <c r="F14144" s="265"/>
      <c r="G14144" s="265"/>
    </row>
    <row r="14145" spans="1:7" s="226" customFormat="1">
      <c r="A14145" s="240"/>
      <c r="B14145" s="265"/>
      <c r="C14145" s="240"/>
      <c r="D14145" s="240"/>
      <c r="E14145" s="241"/>
      <c r="F14145" s="265"/>
      <c r="G14145" s="265"/>
    </row>
    <row r="14146" spans="1:7" s="226" customFormat="1">
      <c r="A14146" s="240"/>
      <c r="B14146" s="265"/>
      <c r="C14146" s="240"/>
      <c r="D14146" s="240"/>
      <c r="E14146" s="241"/>
      <c r="F14146" s="265"/>
      <c r="G14146" s="265"/>
    </row>
    <row r="14147" spans="1:7" s="226" customFormat="1">
      <c r="A14147" s="240"/>
      <c r="B14147" s="265"/>
      <c r="C14147" s="240"/>
      <c r="D14147" s="240"/>
      <c r="E14147" s="241"/>
      <c r="F14147" s="265"/>
      <c r="G14147" s="265"/>
    </row>
    <row r="14148" spans="1:7" s="226" customFormat="1">
      <c r="A14148" s="240"/>
      <c r="B14148" s="265"/>
      <c r="C14148" s="240"/>
      <c r="D14148" s="240"/>
      <c r="E14148" s="241"/>
      <c r="F14148" s="265"/>
      <c r="G14148" s="265"/>
    </row>
    <row r="14149" spans="1:7" s="226" customFormat="1">
      <c r="A14149" s="240"/>
      <c r="B14149" s="265"/>
      <c r="C14149" s="240"/>
      <c r="D14149" s="240"/>
      <c r="E14149" s="241"/>
      <c r="F14149" s="265"/>
      <c r="G14149" s="265"/>
    </row>
    <row r="14150" spans="1:7" s="226" customFormat="1">
      <c r="A14150" s="240"/>
      <c r="B14150" s="265"/>
      <c r="C14150" s="240"/>
      <c r="D14150" s="240"/>
      <c r="E14150" s="241"/>
      <c r="F14150" s="265"/>
      <c r="G14150" s="265"/>
    </row>
    <row r="14151" spans="1:7" s="226" customFormat="1">
      <c r="A14151" s="240"/>
      <c r="B14151" s="265"/>
      <c r="C14151" s="240"/>
      <c r="D14151" s="240"/>
      <c r="E14151" s="241"/>
      <c r="F14151" s="265"/>
      <c r="G14151" s="265"/>
    </row>
    <row r="14152" spans="1:7" s="226" customFormat="1">
      <c r="A14152" s="240"/>
      <c r="B14152" s="265"/>
      <c r="C14152" s="240"/>
      <c r="D14152" s="240"/>
      <c r="E14152" s="241"/>
      <c r="F14152" s="265"/>
      <c r="G14152" s="265"/>
    </row>
    <row r="14153" spans="1:7" s="226" customFormat="1">
      <c r="A14153" s="240"/>
      <c r="B14153" s="265"/>
      <c r="C14153" s="240"/>
      <c r="D14153" s="240"/>
      <c r="E14153" s="241"/>
      <c r="F14153" s="265"/>
      <c r="G14153" s="265"/>
    </row>
    <row r="14154" spans="1:7" s="226" customFormat="1">
      <c r="A14154" s="240"/>
      <c r="B14154" s="265"/>
      <c r="C14154" s="240"/>
      <c r="D14154" s="240"/>
      <c r="E14154" s="241"/>
      <c r="F14154" s="265"/>
      <c r="G14154" s="265"/>
    </row>
    <row r="14155" spans="1:7" s="226" customFormat="1">
      <c r="A14155" s="240"/>
      <c r="B14155" s="265"/>
      <c r="C14155" s="240"/>
      <c r="D14155" s="240"/>
      <c r="E14155" s="241"/>
      <c r="F14155" s="265"/>
      <c r="G14155" s="265"/>
    </row>
    <row r="14156" spans="1:7" s="226" customFormat="1">
      <c r="A14156" s="240"/>
      <c r="B14156" s="265"/>
      <c r="C14156" s="240"/>
      <c r="D14156" s="240"/>
      <c r="E14156" s="241"/>
      <c r="F14156" s="265"/>
      <c r="G14156" s="265"/>
    </row>
    <row r="14157" spans="1:7" s="226" customFormat="1">
      <c r="A14157" s="240"/>
      <c r="B14157" s="265"/>
      <c r="C14157" s="240"/>
      <c r="D14157" s="240"/>
      <c r="E14157" s="241"/>
      <c r="F14157" s="265"/>
      <c r="G14157" s="265"/>
    </row>
    <row r="14158" spans="1:7" s="226" customFormat="1">
      <c r="A14158" s="240"/>
      <c r="B14158" s="265"/>
      <c r="C14158" s="240"/>
      <c r="D14158" s="240"/>
      <c r="E14158" s="241"/>
      <c r="F14158" s="265"/>
      <c r="G14158" s="265"/>
    </row>
    <row r="14159" spans="1:7" s="226" customFormat="1">
      <c r="A14159" s="240"/>
      <c r="B14159" s="265"/>
      <c r="C14159" s="240"/>
      <c r="D14159" s="240"/>
      <c r="E14159" s="241"/>
      <c r="F14159" s="265"/>
      <c r="G14159" s="265"/>
    </row>
    <row r="14160" spans="1:7" s="226" customFormat="1">
      <c r="A14160" s="240"/>
      <c r="B14160" s="265"/>
      <c r="C14160" s="240"/>
      <c r="D14160" s="240"/>
      <c r="E14160" s="241"/>
      <c r="F14160" s="265"/>
      <c r="G14160" s="265"/>
    </row>
    <row r="14161" spans="1:7" s="226" customFormat="1">
      <c r="A14161" s="240"/>
      <c r="B14161" s="265"/>
      <c r="C14161" s="240"/>
      <c r="D14161" s="240"/>
      <c r="E14161" s="241"/>
      <c r="F14161" s="265"/>
      <c r="G14161" s="265"/>
    </row>
    <row r="14162" spans="1:7" s="226" customFormat="1">
      <c r="A14162" s="240"/>
      <c r="B14162" s="265"/>
      <c r="C14162" s="240"/>
      <c r="D14162" s="240"/>
      <c r="E14162" s="241"/>
      <c r="F14162" s="265"/>
      <c r="G14162" s="265"/>
    </row>
    <row r="14163" spans="1:7" s="226" customFormat="1">
      <c r="A14163" s="240"/>
      <c r="B14163" s="265"/>
      <c r="C14163" s="240"/>
      <c r="D14163" s="240"/>
      <c r="E14163" s="241"/>
      <c r="F14163" s="265"/>
      <c r="G14163" s="265"/>
    </row>
    <row r="14164" spans="1:7" s="226" customFormat="1">
      <c r="A14164" s="240"/>
      <c r="B14164" s="265"/>
      <c r="C14164" s="240"/>
      <c r="D14164" s="240"/>
      <c r="E14164" s="241"/>
      <c r="F14164" s="265"/>
      <c r="G14164" s="265"/>
    </row>
    <row r="14165" spans="1:7" s="226" customFormat="1">
      <c r="A14165" s="240"/>
      <c r="B14165" s="265"/>
      <c r="C14165" s="240"/>
      <c r="D14165" s="240"/>
      <c r="E14165" s="241"/>
      <c r="F14165" s="265"/>
      <c r="G14165" s="265"/>
    </row>
    <row r="14166" spans="1:7" s="226" customFormat="1">
      <c r="A14166" s="240"/>
      <c r="B14166" s="265"/>
      <c r="C14166" s="240"/>
      <c r="D14166" s="240"/>
      <c r="E14166" s="241"/>
      <c r="F14166" s="265"/>
      <c r="G14166" s="265"/>
    </row>
    <row r="14167" spans="1:7" s="226" customFormat="1">
      <c r="A14167" s="240"/>
      <c r="B14167" s="265"/>
      <c r="C14167" s="240"/>
      <c r="D14167" s="240"/>
      <c r="E14167" s="241"/>
      <c r="F14167" s="265"/>
      <c r="G14167" s="265"/>
    </row>
    <row r="14168" spans="1:7" s="226" customFormat="1">
      <c r="A14168" s="240"/>
      <c r="B14168" s="265"/>
      <c r="C14168" s="240"/>
      <c r="D14168" s="240"/>
      <c r="E14168" s="241"/>
      <c r="F14168" s="265"/>
      <c r="G14168" s="265"/>
    </row>
    <row r="14169" spans="1:7" s="226" customFormat="1">
      <c r="A14169" s="240"/>
      <c r="B14169" s="265"/>
      <c r="C14169" s="240"/>
      <c r="D14169" s="240"/>
      <c r="E14169" s="241"/>
      <c r="F14169" s="265"/>
      <c r="G14169" s="265"/>
    </row>
    <row r="14170" spans="1:7" s="226" customFormat="1">
      <c r="A14170" s="240"/>
      <c r="B14170" s="265"/>
      <c r="C14170" s="240"/>
      <c r="D14170" s="240"/>
      <c r="E14170" s="241"/>
      <c r="F14170" s="265"/>
      <c r="G14170" s="265"/>
    </row>
    <row r="14171" spans="1:7" s="226" customFormat="1">
      <c r="A14171" s="240"/>
      <c r="B14171" s="265"/>
      <c r="C14171" s="240"/>
      <c r="D14171" s="240"/>
      <c r="E14171" s="241"/>
      <c r="F14171" s="265"/>
      <c r="G14171" s="265"/>
    </row>
    <row r="14172" spans="1:7" s="226" customFormat="1">
      <c r="A14172" s="240"/>
      <c r="B14172" s="265"/>
      <c r="C14172" s="240"/>
      <c r="D14172" s="240"/>
      <c r="E14172" s="241"/>
      <c r="F14172" s="265"/>
      <c r="G14172" s="265"/>
    </row>
    <row r="14173" spans="1:7" s="226" customFormat="1">
      <c r="A14173" s="240"/>
      <c r="B14173" s="265"/>
      <c r="C14173" s="240"/>
      <c r="D14173" s="240"/>
      <c r="E14173" s="241"/>
      <c r="F14173" s="265"/>
      <c r="G14173" s="265"/>
    </row>
    <row r="14174" spans="1:7" s="226" customFormat="1">
      <c r="A14174" s="240"/>
      <c r="B14174" s="265"/>
      <c r="C14174" s="240"/>
      <c r="D14174" s="240"/>
      <c r="E14174" s="241"/>
      <c r="F14174" s="265"/>
      <c r="G14174" s="265"/>
    </row>
    <row r="14175" spans="1:7" s="226" customFormat="1">
      <c r="A14175" s="240"/>
      <c r="B14175" s="265"/>
      <c r="C14175" s="240"/>
      <c r="D14175" s="240"/>
      <c r="E14175" s="241"/>
      <c r="F14175" s="265"/>
      <c r="G14175" s="265"/>
    </row>
    <row r="14176" spans="1:7" s="226" customFormat="1">
      <c r="A14176" s="240"/>
      <c r="B14176" s="265"/>
      <c r="C14176" s="240"/>
      <c r="D14176" s="240"/>
      <c r="E14176" s="241"/>
      <c r="F14176" s="265"/>
      <c r="G14176" s="265"/>
    </row>
    <row r="14177" spans="1:7" s="226" customFormat="1">
      <c r="A14177" s="240"/>
      <c r="B14177" s="265"/>
      <c r="C14177" s="240"/>
      <c r="D14177" s="240"/>
      <c r="E14177" s="241"/>
      <c r="F14177" s="265"/>
      <c r="G14177" s="265"/>
    </row>
    <row r="14178" spans="1:7" s="226" customFormat="1">
      <c r="A14178" s="240"/>
      <c r="B14178" s="265"/>
      <c r="C14178" s="240"/>
      <c r="D14178" s="240"/>
      <c r="E14178" s="241"/>
      <c r="F14178" s="265"/>
      <c r="G14178" s="265"/>
    </row>
    <row r="14179" spans="1:7" s="226" customFormat="1">
      <c r="A14179" s="240"/>
      <c r="B14179" s="265"/>
      <c r="C14179" s="240"/>
      <c r="D14179" s="240"/>
      <c r="E14179" s="241"/>
      <c r="F14179" s="265"/>
      <c r="G14179" s="265"/>
    </row>
    <row r="14180" spans="1:7" s="226" customFormat="1">
      <c r="A14180" s="240"/>
      <c r="B14180" s="265"/>
      <c r="C14180" s="240"/>
      <c r="D14180" s="240"/>
      <c r="E14180" s="241"/>
      <c r="F14180" s="265"/>
      <c r="G14180" s="265"/>
    </row>
    <row r="14181" spans="1:7" s="226" customFormat="1">
      <c r="A14181" s="240"/>
      <c r="B14181" s="265"/>
      <c r="C14181" s="240"/>
      <c r="D14181" s="240"/>
      <c r="E14181" s="241"/>
      <c r="F14181" s="265"/>
      <c r="G14181" s="265"/>
    </row>
    <row r="14182" spans="1:7" s="226" customFormat="1">
      <c r="A14182" s="240"/>
      <c r="B14182" s="265"/>
      <c r="C14182" s="240"/>
      <c r="D14182" s="240"/>
      <c r="E14182" s="241"/>
      <c r="F14182" s="265"/>
      <c r="G14182" s="265"/>
    </row>
    <row r="14183" spans="1:7" s="226" customFormat="1">
      <c r="A14183" s="240"/>
      <c r="B14183" s="265"/>
      <c r="C14183" s="240"/>
      <c r="D14183" s="240"/>
      <c r="E14183" s="241"/>
      <c r="F14183" s="265"/>
      <c r="G14183" s="265"/>
    </row>
    <row r="14184" spans="1:7" s="226" customFormat="1">
      <c r="A14184" s="240"/>
      <c r="B14184" s="265"/>
      <c r="C14184" s="240"/>
      <c r="D14184" s="240"/>
      <c r="E14184" s="241"/>
      <c r="F14184" s="265"/>
      <c r="G14184" s="265"/>
    </row>
    <row r="14185" spans="1:7" s="226" customFormat="1">
      <c r="A14185" s="240"/>
      <c r="B14185" s="265"/>
      <c r="C14185" s="240"/>
      <c r="D14185" s="240"/>
      <c r="E14185" s="241"/>
      <c r="F14185" s="265"/>
      <c r="G14185" s="265"/>
    </row>
    <row r="14186" spans="1:7" s="226" customFormat="1">
      <c r="A14186" s="240"/>
      <c r="B14186" s="265"/>
      <c r="C14186" s="240"/>
      <c r="D14186" s="240"/>
      <c r="E14186" s="241"/>
      <c r="F14186" s="265"/>
      <c r="G14186" s="265"/>
    </row>
    <row r="14187" spans="1:7" s="226" customFormat="1">
      <c r="A14187" s="240"/>
      <c r="B14187" s="265"/>
      <c r="C14187" s="240"/>
      <c r="D14187" s="240"/>
      <c r="E14187" s="241"/>
      <c r="F14187" s="265"/>
      <c r="G14187" s="265"/>
    </row>
    <row r="14188" spans="1:7" s="226" customFormat="1">
      <c r="A14188" s="240"/>
      <c r="B14188" s="265"/>
      <c r="C14188" s="240"/>
      <c r="D14188" s="240"/>
      <c r="E14188" s="241"/>
      <c r="F14188" s="265"/>
      <c r="G14188" s="265"/>
    </row>
    <row r="14189" spans="1:7" s="226" customFormat="1">
      <c r="A14189" s="240"/>
      <c r="B14189" s="265"/>
      <c r="C14189" s="240"/>
      <c r="D14189" s="240"/>
      <c r="E14189" s="241"/>
      <c r="F14189" s="265"/>
      <c r="G14189" s="265"/>
    </row>
    <row r="14190" spans="1:7" s="226" customFormat="1">
      <c r="A14190" s="240"/>
      <c r="B14190" s="265"/>
      <c r="C14190" s="240"/>
      <c r="D14190" s="240"/>
      <c r="E14190" s="241"/>
      <c r="F14190" s="265"/>
      <c r="G14190" s="265"/>
    </row>
    <row r="14191" spans="1:7" s="226" customFormat="1">
      <c r="A14191" s="240"/>
      <c r="B14191" s="265"/>
      <c r="C14191" s="240"/>
      <c r="D14191" s="240"/>
      <c r="E14191" s="241"/>
      <c r="F14191" s="265"/>
      <c r="G14191" s="265"/>
    </row>
    <row r="14192" spans="1:7" s="226" customFormat="1">
      <c r="A14192" s="240"/>
      <c r="B14192" s="265"/>
      <c r="C14192" s="240"/>
      <c r="D14192" s="240"/>
      <c r="E14192" s="241"/>
      <c r="F14192" s="265"/>
      <c r="G14192" s="265"/>
    </row>
    <row r="14193" spans="1:7" s="226" customFormat="1">
      <c r="A14193" s="240"/>
      <c r="B14193" s="265"/>
      <c r="C14193" s="240"/>
      <c r="D14193" s="240"/>
      <c r="E14193" s="241"/>
      <c r="F14193" s="265"/>
      <c r="G14193" s="265"/>
    </row>
    <row r="14194" spans="1:7" s="226" customFormat="1">
      <c r="A14194" s="240"/>
      <c r="B14194" s="265"/>
      <c r="C14194" s="240"/>
      <c r="D14194" s="240"/>
      <c r="E14194" s="241"/>
      <c r="F14194" s="265"/>
      <c r="G14194" s="265"/>
    </row>
    <row r="14195" spans="1:7" s="226" customFormat="1">
      <c r="A14195" s="240"/>
      <c r="B14195" s="265"/>
      <c r="C14195" s="240"/>
      <c r="D14195" s="240"/>
      <c r="E14195" s="241"/>
      <c r="F14195" s="265"/>
      <c r="G14195" s="265"/>
    </row>
    <row r="14196" spans="1:7" s="226" customFormat="1">
      <c r="A14196" s="240"/>
      <c r="B14196" s="265"/>
      <c r="C14196" s="240"/>
      <c r="D14196" s="240"/>
      <c r="E14196" s="241"/>
      <c r="F14196" s="265"/>
      <c r="G14196" s="265"/>
    </row>
    <row r="14197" spans="1:7" s="226" customFormat="1">
      <c r="A14197" s="240"/>
      <c r="B14197" s="265"/>
      <c r="C14197" s="240"/>
      <c r="D14197" s="240"/>
      <c r="E14197" s="241"/>
      <c r="F14197" s="265"/>
      <c r="G14197" s="265"/>
    </row>
    <row r="14198" spans="1:7" s="226" customFormat="1">
      <c r="A14198" s="240"/>
      <c r="B14198" s="265"/>
      <c r="C14198" s="240"/>
      <c r="D14198" s="240"/>
      <c r="E14198" s="241"/>
      <c r="F14198" s="265"/>
      <c r="G14198" s="265"/>
    </row>
    <row r="14199" spans="1:7" s="226" customFormat="1">
      <c r="A14199" s="240"/>
      <c r="B14199" s="265"/>
      <c r="C14199" s="240"/>
      <c r="D14199" s="240"/>
      <c r="E14199" s="241"/>
      <c r="F14199" s="265"/>
      <c r="G14199" s="265"/>
    </row>
    <row r="14200" spans="1:7" s="226" customFormat="1">
      <c r="A14200" s="240"/>
      <c r="B14200" s="265"/>
      <c r="C14200" s="240"/>
      <c r="D14200" s="240"/>
      <c r="E14200" s="241"/>
      <c r="F14200" s="265"/>
      <c r="G14200" s="265"/>
    </row>
    <row r="14201" spans="1:7" s="226" customFormat="1">
      <c r="A14201" s="240"/>
      <c r="B14201" s="265"/>
      <c r="C14201" s="240"/>
      <c r="D14201" s="240"/>
      <c r="E14201" s="241"/>
      <c r="F14201" s="265"/>
      <c r="G14201" s="265"/>
    </row>
    <row r="14202" spans="1:7" s="226" customFormat="1">
      <c r="A14202" s="240"/>
      <c r="B14202" s="265"/>
      <c r="C14202" s="240"/>
      <c r="D14202" s="240"/>
      <c r="E14202" s="241"/>
      <c r="F14202" s="265"/>
      <c r="G14202" s="265"/>
    </row>
    <row r="14203" spans="1:7" s="226" customFormat="1">
      <c r="A14203" s="240"/>
      <c r="B14203" s="265"/>
      <c r="C14203" s="240"/>
      <c r="D14203" s="240"/>
      <c r="E14203" s="241"/>
      <c r="F14203" s="265"/>
      <c r="G14203" s="265"/>
    </row>
    <row r="14204" spans="1:7" s="226" customFormat="1">
      <c r="A14204" s="240"/>
      <c r="B14204" s="265"/>
      <c r="C14204" s="240"/>
      <c r="D14204" s="240"/>
      <c r="E14204" s="241"/>
      <c r="F14204" s="265"/>
      <c r="G14204" s="265"/>
    </row>
    <row r="14205" spans="1:7" s="226" customFormat="1">
      <c r="A14205" s="240"/>
      <c r="B14205" s="265"/>
      <c r="C14205" s="240"/>
      <c r="D14205" s="240"/>
      <c r="E14205" s="241"/>
      <c r="F14205" s="265"/>
      <c r="G14205" s="265"/>
    </row>
    <row r="14206" spans="1:7" s="226" customFormat="1">
      <c r="A14206" s="240"/>
      <c r="B14206" s="265"/>
      <c r="C14206" s="240"/>
      <c r="D14206" s="240"/>
      <c r="E14206" s="241"/>
      <c r="F14206" s="265"/>
      <c r="G14206" s="265"/>
    </row>
    <row r="14207" spans="1:7" s="226" customFormat="1">
      <c r="A14207" s="240"/>
      <c r="B14207" s="265"/>
      <c r="C14207" s="240"/>
      <c r="D14207" s="240"/>
      <c r="E14207" s="241"/>
      <c r="F14207" s="265"/>
      <c r="G14207" s="265"/>
    </row>
    <row r="14208" spans="1:7" s="226" customFormat="1">
      <c r="A14208" s="240"/>
      <c r="B14208" s="265"/>
      <c r="C14208" s="240"/>
      <c r="D14208" s="240"/>
      <c r="E14208" s="241"/>
      <c r="F14208" s="265"/>
      <c r="G14208" s="265"/>
    </row>
    <row r="14209" spans="1:7" s="226" customFormat="1">
      <c r="A14209" s="240"/>
      <c r="B14209" s="265"/>
      <c r="C14209" s="240"/>
      <c r="D14209" s="240"/>
      <c r="E14209" s="241"/>
      <c r="F14209" s="265"/>
      <c r="G14209" s="265"/>
    </row>
    <row r="14210" spans="1:7" s="226" customFormat="1">
      <c r="A14210" s="240"/>
      <c r="B14210" s="265"/>
      <c r="C14210" s="240"/>
      <c r="D14210" s="240"/>
      <c r="E14210" s="241"/>
      <c r="F14210" s="265"/>
      <c r="G14210" s="265"/>
    </row>
    <row r="14211" spans="1:7" s="226" customFormat="1">
      <c r="A14211" s="240"/>
      <c r="B14211" s="265"/>
      <c r="C14211" s="240"/>
      <c r="D14211" s="240"/>
      <c r="E14211" s="241"/>
      <c r="F14211" s="265"/>
      <c r="G14211" s="265"/>
    </row>
    <row r="14212" spans="1:7" s="226" customFormat="1">
      <c r="A14212" s="240"/>
      <c r="B14212" s="265"/>
      <c r="C14212" s="240"/>
      <c r="D14212" s="240"/>
      <c r="E14212" s="241"/>
      <c r="F14212" s="265"/>
      <c r="G14212" s="265"/>
    </row>
    <row r="14213" spans="1:7" s="226" customFormat="1">
      <c r="A14213" s="240"/>
      <c r="B14213" s="265"/>
      <c r="C14213" s="240"/>
      <c r="D14213" s="240"/>
      <c r="E14213" s="241"/>
      <c r="F14213" s="265"/>
      <c r="G14213" s="265"/>
    </row>
    <row r="14214" spans="1:7" s="226" customFormat="1">
      <c r="A14214" s="240"/>
      <c r="B14214" s="265"/>
      <c r="C14214" s="240"/>
      <c r="D14214" s="240"/>
      <c r="E14214" s="241"/>
      <c r="F14214" s="265"/>
      <c r="G14214" s="265"/>
    </row>
    <row r="14215" spans="1:7" s="226" customFormat="1">
      <c r="A14215" s="240"/>
      <c r="B14215" s="265"/>
      <c r="C14215" s="240"/>
      <c r="D14215" s="240"/>
      <c r="E14215" s="241"/>
      <c r="F14215" s="265"/>
      <c r="G14215" s="265"/>
    </row>
    <row r="14216" spans="1:7" s="226" customFormat="1">
      <c r="A14216" s="240"/>
      <c r="B14216" s="265"/>
      <c r="C14216" s="240"/>
      <c r="D14216" s="240"/>
      <c r="E14216" s="241"/>
      <c r="F14216" s="265"/>
      <c r="G14216" s="265"/>
    </row>
    <row r="14217" spans="1:7" s="226" customFormat="1">
      <c r="A14217" s="240"/>
      <c r="B14217" s="265"/>
      <c r="C14217" s="240"/>
      <c r="D14217" s="240"/>
      <c r="E14217" s="241"/>
      <c r="F14217" s="265"/>
      <c r="G14217" s="265"/>
    </row>
    <row r="14218" spans="1:7" s="226" customFormat="1">
      <c r="A14218" s="240"/>
      <c r="B14218" s="265"/>
      <c r="C14218" s="240"/>
      <c r="D14218" s="240"/>
      <c r="E14218" s="241"/>
      <c r="F14218" s="265"/>
      <c r="G14218" s="265"/>
    </row>
    <row r="14219" spans="1:7" s="226" customFormat="1">
      <c r="A14219" s="240"/>
      <c r="B14219" s="265"/>
      <c r="C14219" s="240"/>
      <c r="D14219" s="240"/>
      <c r="E14219" s="241"/>
      <c r="F14219" s="265"/>
      <c r="G14219" s="265"/>
    </row>
    <row r="14220" spans="1:7" s="226" customFormat="1">
      <c r="A14220" s="240"/>
      <c r="B14220" s="265"/>
      <c r="C14220" s="240"/>
      <c r="D14220" s="240"/>
      <c r="E14220" s="241"/>
      <c r="F14220" s="265"/>
      <c r="G14220" s="265"/>
    </row>
    <row r="14221" spans="1:7" s="226" customFormat="1">
      <c r="A14221" s="240"/>
      <c r="B14221" s="265"/>
      <c r="C14221" s="240"/>
      <c r="D14221" s="240"/>
      <c r="E14221" s="241"/>
      <c r="F14221" s="265"/>
      <c r="G14221" s="265"/>
    </row>
    <row r="14222" spans="1:7" s="226" customFormat="1">
      <c r="A14222" s="240"/>
      <c r="B14222" s="265"/>
      <c r="C14222" s="240"/>
      <c r="D14222" s="240"/>
      <c r="E14222" s="241"/>
      <c r="F14222" s="265"/>
      <c r="G14222" s="265"/>
    </row>
    <row r="14223" spans="1:7" s="226" customFormat="1">
      <c r="A14223" s="240"/>
      <c r="B14223" s="265"/>
      <c r="C14223" s="240"/>
      <c r="D14223" s="240"/>
      <c r="E14223" s="241"/>
      <c r="F14223" s="265"/>
      <c r="G14223" s="265"/>
    </row>
    <row r="14224" spans="1:7" s="226" customFormat="1">
      <c r="A14224" s="240"/>
      <c r="B14224" s="265"/>
      <c r="C14224" s="240"/>
      <c r="D14224" s="240"/>
      <c r="E14224" s="241"/>
      <c r="F14224" s="265"/>
      <c r="G14224" s="265"/>
    </row>
    <row r="14225" spans="1:7" s="226" customFormat="1">
      <c r="A14225" s="240"/>
      <c r="B14225" s="265"/>
      <c r="C14225" s="240"/>
      <c r="D14225" s="240"/>
      <c r="E14225" s="241"/>
      <c r="F14225" s="265"/>
      <c r="G14225" s="265"/>
    </row>
    <row r="14226" spans="1:7" s="226" customFormat="1">
      <c r="A14226" s="240"/>
      <c r="B14226" s="265"/>
      <c r="C14226" s="240"/>
      <c r="D14226" s="240"/>
      <c r="E14226" s="241"/>
      <c r="F14226" s="265"/>
      <c r="G14226" s="265"/>
    </row>
    <row r="14227" spans="1:7" s="226" customFormat="1">
      <c r="A14227" s="240"/>
      <c r="B14227" s="265"/>
      <c r="C14227" s="240"/>
      <c r="D14227" s="240"/>
      <c r="E14227" s="241"/>
      <c r="F14227" s="265"/>
      <c r="G14227" s="265"/>
    </row>
    <row r="14228" spans="1:7" s="226" customFormat="1">
      <c r="A14228" s="240"/>
      <c r="B14228" s="265"/>
      <c r="C14228" s="240"/>
      <c r="D14228" s="240"/>
      <c r="E14228" s="241"/>
      <c r="F14228" s="265"/>
      <c r="G14228" s="265"/>
    </row>
    <row r="14229" spans="1:7" s="226" customFormat="1">
      <c r="A14229" s="240"/>
      <c r="B14229" s="265"/>
      <c r="C14229" s="240"/>
      <c r="D14229" s="240"/>
      <c r="E14229" s="241"/>
      <c r="F14229" s="265"/>
      <c r="G14229" s="265"/>
    </row>
    <row r="14230" spans="1:7" s="226" customFormat="1">
      <c r="A14230" s="240"/>
      <c r="B14230" s="265"/>
      <c r="C14230" s="240"/>
      <c r="D14230" s="240"/>
      <c r="E14230" s="241"/>
      <c r="F14230" s="265"/>
      <c r="G14230" s="265"/>
    </row>
    <row r="14231" spans="1:7" s="226" customFormat="1">
      <c r="A14231" s="240"/>
      <c r="B14231" s="265"/>
      <c r="C14231" s="240"/>
      <c r="D14231" s="240"/>
      <c r="E14231" s="241"/>
      <c r="F14231" s="265"/>
      <c r="G14231" s="265"/>
    </row>
    <row r="14232" spans="1:7" s="226" customFormat="1">
      <c r="A14232" s="240"/>
      <c r="B14232" s="265"/>
      <c r="C14232" s="240"/>
      <c r="D14232" s="240"/>
      <c r="E14232" s="241"/>
      <c r="F14232" s="265"/>
      <c r="G14232" s="265"/>
    </row>
    <row r="14233" spans="1:7" s="226" customFormat="1">
      <c r="A14233" s="240"/>
      <c r="B14233" s="265"/>
      <c r="C14233" s="240"/>
      <c r="D14233" s="240"/>
      <c r="E14233" s="241"/>
      <c r="F14233" s="265"/>
      <c r="G14233" s="265"/>
    </row>
    <row r="14234" spans="1:7" s="226" customFormat="1">
      <c r="A14234" s="240"/>
      <c r="B14234" s="265"/>
      <c r="C14234" s="240"/>
      <c r="D14234" s="240"/>
      <c r="E14234" s="241"/>
      <c r="F14234" s="265"/>
      <c r="G14234" s="265"/>
    </row>
    <row r="14235" spans="1:7" s="226" customFormat="1">
      <c r="A14235" s="240"/>
      <c r="B14235" s="265"/>
      <c r="C14235" s="240"/>
      <c r="D14235" s="240"/>
      <c r="E14235" s="241"/>
      <c r="F14235" s="265"/>
      <c r="G14235" s="265"/>
    </row>
    <row r="14236" spans="1:7" s="226" customFormat="1">
      <c r="A14236" s="240"/>
      <c r="B14236" s="265"/>
      <c r="C14236" s="240"/>
      <c r="D14236" s="240"/>
      <c r="E14236" s="241"/>
      <c r="F14236" s="265"/>
      <c r="G14236" s="265"/>
    </row>
    <row r="14237" spans="1:7" s="226" customFormat="1">
      <c r="A14237" s="240"/>
      <c r="B14237" s="265"/>
      <c r="C14237" s="240"/>
      <c r="D14237" s="240"/>
      <c r="E14237" s="241"/>
      <c r="F14237" s="265"/>
      <c r="G14237" s="265"/>
    </row>
    <row r="14238" spans="1:7" s="226" customFormat="1">
      <c r="A14238" s="240"/>
      <c r="B14238" s="265"/>
      <c r="C14238" s="240"/>
      <c r="D14238" s="240"/>
      <c r="E14238" s="241"/>
      <c r="F14238" s="265"/>
      <c r="G14238" s="265"/>
    </row>
    <row r="14239" spans="1:7" s="226" customFormat="1">
      <c r="A14239" s="240"/>
      <c r="B14239" s="265"/>
      <c r="C14239" s="240"/>
      <c r="D14239" s="240"/>
      <c r="E14239" s="241"/>
      <c r="F14239" s="265"/>
      <c r="G14239" s="265"/>
    </row>
    <row r="14240" spans="1:7" s="226" customFormat="1">
      <c r="A14240" s="240"/>
      <c r="B14240" s="265"/>
      <c r="C14240" s="240"/>
      <c r="D14240" s="240"/>
      <c r="E14240" s="241"/>
      <c r="F14240" s="265"/>
      <c r="G14240" s="265"/>
    </row>
    <row r="14241" spans="1:7" s="226" customFormat="1">
      <c r="A14241" s="240"/>
      <c r="B14241" s="265"/>
      <c r="C14241" s="240"/>
      <c r="D14241" s="240"/>
      <c r="E14241" s="241"/>
      <c r="F14241" s="265"/>
      <c r="G14241" s="265"/>
    </row>
    <row r="14242" spans="1:7" s="226" customFormat="1">
      <c r="A14242" s="240"/>
      <c r="B14242" s="265"/>
      <c r="C14242" s="240"/>
      <c r="D14242" s="240"/>
      <c r="E14242" s="241"/>
      <c r="F14242" s="265"/>
      <c r="G14242" s="265"/>
    </row>
    <row r="14243" spans="1:7" s="226" customFormat="1">
      <c r="A14243" s="240"/>
      <c r="B14243" s="265"/>
      <c r="C14243" s="240"/>
      <c r="D14243" s="240"/>
      <c r="E14243" s="241"/>
      <c r="F14243" s="265"/>
      <c r="G14243" s="265"/>
    </row>
    <row r="14244" spans="1:7" s="226" customFormat="1">
      <c r="A14244" s="240"/>
      <c r="B14244" s="265"/>
      <c r="C14244" s="240"/>
      <c r="D14244" s="240"/>
      <c r="E14244" s="241"/>
      <c r="F14244" s="265"/>
      <c r="G14244" s="265"/>
    </row>
    <row r="14245" spans="1:7" s="226" customFormat="1">
      <c r="A14245" s="240"/>
      <c r="B14245" s="265"/>
      <c r="C14245" s="240"/>
      <c r="D14245" s="240"/>
      <c r="E14245" s="241"/>
      <c r="F14245" s="265"/>
      <c r="G14245" s="265"/>
    </row>
    <row r="14246" spans="1:7" s="226" customFormat="1">
      <c r="A14246" s="240"/>
      <c r="B14246" s="265"/>
      <c r="C14246" s="240"/>
      <c r="D14246" s="240"/>
      <c r="E14246" s="241"/>
      <c r="F14246" s="265"/>
      <c r="G14246" s="265"/>
    </row>
    <row r="14247" spans="1:7" s="226" customFormat="1">
      <c r="A14247" s="240"/>
      <c r="B14247" s="265"/>
      <c r="C14247" s="240"/>
      <c r="D14247" s="240"/>
      <c r="E14247" s="241"/>
      <c r="F14247" s="265"/>
      <c r="G14247" s="265"/>
    </row>
    <row r="14248" spans="1:7" s="226" customFormat="1">
      <c r="A14248" s="240"/>
      <c r="B14248" s="265"/>
      <c r="C14248" s="240"/>
      <c r="D14248" s="240"/>
      <c r="E14248" s="241"/>
      <c r="F14248" s="265"/>
      <c r="G14248" s="265"/>
    </row>
    <row r="14249" spans="1:7" s="226" customFormat="1">
      <c r="A14249" s="240"/>
      <c r="B14249" s="265"/>
      <c r="C14249" s="240"/>
      <c r="D14249" s="240"/>
      <c r="E14249" s="241"/>
      <c r="F14249" s="265"/>
      <c r="G14249" s="265"/>
    </row>
    <row r="14250" spans="1:7" s="226" customFormat="1">
      <c r="A14250" s="240"/>
      <c r="B14250" s="265"/>
      <c r="C14250" s="240"/>
      <c r="D14250" s="240"/>
      <c r="E14250" s="241"/>
      <c r="F14250" s="265"/>
      <c r="G14250" s="265"/>
    </row>
    <row r="14251" spans="1:7" s="226" customFormat="1">
      <c r="A14251" s="240"/>
      <c r="B14251" s="265"/>
      <c r="C14251" s="240"/>
      <c r="D14251" s="240"/>
      <c r="E14251" s="241"/>
      <c r="F14251" s="265"/>
      <c r="G14251" s="265"/>
    </row>
    <row r="14252" spans="1:7" s="226" customFormat="1">
      <c r="A14252" s="240"/>
      <c r="B14252" s="265"/>
      <c r="C14252" s="240"/>
      <c r="D14252" s="240"/>
      <c r="E14252" s="241"/>
      <c r="F14252" s="265"/>
      <c r="G14252" s="265"/>
    </row>
    <row r="14253" spans="1:7" s="226" customFormat="1">
      <c r="A14253" s="240"/>
      <c r="B14253" s="265"/>
      <c r="C14253" s="240"/>
      <c r="D14253" s="240"/>
      <c r="E14253" s="241"/>
      <c r="F14253" s="265"/>
      <c r="G14253" s="265"/>
    </row>
    <row r="14254" spans="1:7" s="226" customFormat="1">
      <c r="A14254" s="240"/>
      <c r="B14254" s="265"/>
      <c r="C14254" s="240"/>
      <c r="D14254" s="240"/>
      <c r="E14254" s="241"/>
      <c r="F14254" s="265"/>
      <c r="G14254" s="265"/>
    </row>
    <row r="14255" spans="1:7" s="226" customFormat="1">
      <c r="A14255" s="240"/>
      <c r="B14255" s="265"/>
      <c r="C14255" s="240"/>
      <c r="D14255" s="240"/>
      <c r="E14255" s="241"/>
      <c r="F14255" s="265"/>
      <c r="G14255" s="265"/>
    </row>
    <row r="14256" spans="1:7" s="226" customFormat="1">
      <c r="A14256" s="240"/>
      <c r="B14256" s="265"/>
      <c r="C14256" s="240"/>
      <c r="D14256" s="240"/>
      <c r="E14256" s="241"/>
      <c r="F14256" s="265"/>
      <c r="G14256" s="265"/>
    </row>
    <row r="14257" spans="1:7" s="226" customFormat="1">
      <c r="A14257" s="240"/>
      <c r="B14257" s="265"/>
      <c r="C14257" s="240"/>
      <c r="D14257" s="240"/>
      <c r="E14257" s="241"/>
      <c r="F14257" s="265"/>
      <c r="G14257" s="265"/>
    </row>
    <row r="14258" spans="1:7" s="226" customFormat="1">
      <c r="A14258" s="240"/>
      <c r="B14258" s="265"/>
      <c r="C14258" s="240"/>
      <c r="D14258" s="240"/>
      <c r="E14258" s="241"/>
      <c r="F14258" s="265"/>
      <c r="G14258" s="265"/>
    </row>
    <row r="14259" spans="1:7" s="226" customFormat="1">
      <c r="A14259" s="240"/>
      <c r="B14259" s="265"/>
      <c r="C14259" s="240"/>
      <c r="D14259" s="240"/>
      <c r="E14259" s="241"/>
      <c r="F14259" s="265"/>
      <c r="G14259" s="265"/>
    </row>
    <row r="14260" spans="1:7" s="226" customFormat="1">
      <c r="A14260" s="240"/>
      <c r="B14260" s="265"/>
      <c r="C14260" s="240"/>
      <c r="D14260" s="240"/>
      <c r="E14260" s="241"/>
      <c r="F14260" s="265"/>
      <c r="G14260" s="265"/>
    </row>
    <row r="14261" spans="1:7" s="226" customFormat="1">
      <c r="A14261" s="240"/>
      <c r="B14261" s="265"/>
      <c r="C14261" s="240"/>
      <c r="D14261" s="240"/>
      <c r="E14261" s="241"/>
      <c r="F14261" s="265"/>
      <c r="G14261" s="265"/>
    </row>
    <row r="14262" spans="1:7" s="226" customFormat="1">
      <c r="A14262" s="240"/>
      <c r="B14262" s="265"/>
      <c r="C14262" s="240"/>
      <c r="D14262" s="240"/>
      <c r="E14262" s="241"/>
      <c r="F14262" s="265"/>
      <c r="G14262" s="265"/>
    </row>
    <row r="14263" spans="1:7" s="226" customFormat="1">
      <c r="A14263" s="240"/>
      <c r="B14263" s="265"/>
      <c r="C14263" s="240"/>
      <c r="D14263" s="240"/>
      <c r="E14263" s="241"/>
      <c r="F14263" s="265"/>
      <c r="G14263" s="265"/>
    </row>
    <row r="14264" spans="1:7" s="226" customFormat="1">
      <c r="A14264" s="240"/>
      <c r="B14264" s="265"/>
      <c r="C14264" s="240"/>
      <c r="D14264" s="240"/>
      <c r="E14264" s="241"/>
      <c r="F14264" s="265"/>
      <c r="G14264" s="265"/>
    </row>
    <row r="14265" spans="1:7" s="226" customFormat="1">
      <c r="A14265" s="240"/>
      <c r="B14265" s="265"/>
      <c r="C14265" s="240"/>
      <c r="D14265" s="240"/>
      <c r="E14265" s="241"/>
      <c r="F14265" s="265"/>
      <c r="G14265" s="265"/>
    </row>
    <row r="14266" spans="1:7" s="226" customFormat="1">
      <c r="A14266" s="240"/>
      <c r="B14266" s="265"/>
      <c r="C14266" s="240"/>
      <c r="D14266" s="240"/>
      <c r="E14266" s="241"/>
      <c r="F14266" s="265"/>
      <c r="G14266" s="265"/>
    </row>
    <row r="14267" spans="1:7" s="226" customFormat="1">
      <c r="A14267" s="240"/>
      <c r="B14267" s="265"/>
      <c r="C14267" s="240"/>
      <c r="D14267" s="240"/>
      <c r="E14267" s="241"/>
      <c r="F14267" s="265"/>
      <c r="G14267" s="265"/>
    </row>
    <row r="14268" spans="1:7" s="226" customFormat="1">
      <c r="A14268" s="240"/>
      <c r="B14268" s="265"/>
      <c r="C14268" s="240"/>
      <c r="D14268" s="240"/>
      <c r="E14268" s="241"/>
      <c r="F14268" s="265"/>
      <c r="G14268" s="265"/>
    </row>
    <row r="14269" spans="1:7" s="226" customFormat="1">
      <c r="A14269" s="240"/>
      <c r="B14269" s="265"/>
      <c r="C14269" s="240"/>
      <c r="D14269" s="240"/>
      <c r="E14269" s="241"/>
      <c r="F14269" s="265"/>
      <c r="G14269" s="265"/>
    </row>
    <row r="14270" spans="1:7" s="226" customFormat="1">
      <c r="A14270" s="240"/>
      <c r="B14270" s="265"/>
      <c r="C14270" s="240"/>
      <c r="D14270" s="240"/>
      <c r="E14270" s="241"/>
      <c r="F14270" s="265"/>
      <c r="G14270" s="265"/>
    </row>
    <row r="14271" spans="1:7" s="226" customFormat="1">
      <c r="A14271" s="240"/>
      <c r="B14271" s="265"/>
      <c r="C14271" s="240"/>
      <c r="D14271" s="240"/>
      <c r="E14271" s="241"/>
      <c r="F14271" s="265"/>
      <c r="G14271" s="265"/>
    </row>
    <row r="14272" spans="1:7" s="226" customFormat="1">
      <c r="A14272" s="240"/>
      <c r="B14272" s="265"/>
      <c r="C14272" s="240"/>
      <c r="D14272" s="240"/>
      <c r="E14272" s="241"/>
      <c r="F14272" s="265"/>
      <c r="G14272" s="265"/>
    </row>
    <row r="14273" spans="1:7" s="226" customFormat="1">
      <c r="A14273" s="240"/>
      <c r="B14273" s="265"/>
      <c r="C14273" s="240"/>
      <c r="D14273" s="240"/>
      <c r="E14273" s="241"/>
      <c r="F14273" s="265"/>
      <c r="G14273" s="265"/>
    </row>
    <row r="14274" spans="1:7" s="226" customFormat="1">
      <c r="A14274" s="240"/>
      <c r="B14274" s="265"/>
      <c r="C14274" s="240"/>
      <c r="D14274" s="240"/>
      <c r="E14274" s="241"/>
      <c r="F14274" s="265"/>
      <c r="G14274" s="265"/>
    </row>
    <row r="14275" spans="1:7" s="226" customFormat="1">
      <c r="A14275" s="240"/>
      <c r="B14275" s="265"/>
      <c r="C14275" s="240"/>
      <c r="D14275" s="240"/>
      <c r="E14275" s="241"/>
      <c r="F14275" s="265"/>
      <c r="G14275" s="265"/>
    </row>
    <row r="14276" spans="1:7" s="226" customFormat="1">
      <c r="A14276" s="240"/>
      <c r="B14276" s="265"/>
      <c r="C14276" s="240"/>
      <c r="D14276" s="240"/>
      <c r="E14276" s="241"/>
      <c r="F14276" s="265"/>
      <c r="G14276" s="265"/>
    </row>
    <row r="14277" spans="1:7" s="226" customFormat="1">
      <c r="A14277" s="240"/>
      <c r="B14277" s="265"/>
      <c r="C14277" s="240"/>
      <c r="D14277" s="240"/>
      <c r="E14277" s="241"/>
      <c r="F14277" s="265"/>
      <c r="G14277" s="265"/>
    </row>
    <row r="14278" spans="1:7" s="226" customFormat="1">
      <c r="A14278" s="240"/>
      <c r="B14278" s="265"/>
      <c r="C14278" s="240"/>
      <c r="D14278" s="240"/>
      <c r="E14278" s="241"/>
      <c r="F14278" s="265"/>
      <c r="G14278" s="265"/>
    </row>
    <row r="14279" spans="1:7" s="226" customFormat="1">
      <c r="A14279" s="240"/>
      <c r="B14279" s="265"/>
      <c r="C14279" s="240"/>
      <c r="D14279" s="240"/>
      <c r="E14279" s="241"/>
      <c r="F14279" s="265"/>
      <c r="G14279" s="265"/>
    </row>
    <row r="14280" spans="1:7" s="226" customFormat="1">
      <c r="A14280" s="240"/>
      <c r="B14280" s="265"/>
      <c r="C14280" s="240"/>
      <c r="D14280" s="240"/>
      <c r="E14280" s="241"/>
      <c r="F14280" s="265"/>
      <c r="G14280" s="265"/>
    </row>
    <row r="14281" spans="1:7" s="226" customFormat="1">
      <c r="A14281" s="240"/>
      <c r="B14281" s="265"/>
      <c r="C14281" s="240"/>
      <c r="D14281" s="240"/>
      <c r="E14281" s="241"/>
      <c r="F14281" s="265"/>
      <c r="G14281" s="265"/>
    </row>
    <row r="14282" spans="1:7" s="226" customFormat="1">
      <c r="A14282" s="240"/>
      <c r="B14282" s="265"/>
      <c r="C14282" s="240"/>
      <c r="D14282" s="240"/>
      <c r="E14282" s="241"/>
      <c r="F14282" s="265"/>
      <c r="G14282" s="265"/>
    </row>
    <row r="14283" spans="1:7" s="226" customFormat="1">
      <c r="A14283" s="240"/>
      <c r="B14283" s="265"/>
      <c r="C14283" s="240"/>
      <c r="D14283" s="240"/>
      <c r="E14283" s="241"/>
      <c r="F14283" s="265"/>
      <c r="G14283" s="265"/>
    </row>
    <row r="14284" spans="1:7" s="226" customFormat="1">
      <c r="A14284" s="240"/>
      <c r="B14284" s="265"/>
      <c r="C14284" s="240"/>
      <c r="D14284" s="240"/>
      <c r="E14284" s="241"/>
      <c r="F14284" s="265"/>
      <c r="G14284" s="265"/>
    </row>
    <row r="14285" spans="1:7" s="226" customFormat="1">
      <c r="A14285" s="240"/>
      <c r="B14285" s="265"/>
      <c r="C14285" s="240"/>
      <c r="D14285" s="240"/>
      <c r="E14285" s="241"/>
      <c r="F14285" s="265"/>
      <c r="G14285" s="265"/>
    </row>
    <row r="14286" spans="1:7" s="226" customFormat="1">
      <c r="A14286" s="240"/>
      <c r="B14286" s="265"/>
      <c r="C14286" s="240"/>
      <c r="D14286" s="240"/>
      <c r="E14286" s="241"/>
      <c r="F14286" s="265"/>
      <c r="G14286" s="265"/>
    </row>
    <row r="14287" spans="1:7" s="226" customFormat="1">
      <c r="A14287" s="240"/>
      <c r="B14287" s="265"/>
      <c r="C14287" s="240"/>
      <c r="D14287" s="240"/>
      <c r="E14287" s="241"/>
      <c r="F14287" s="265"/>
      <c r="G14287" s="265"/>
    </row>
    <row r="14288" spans="1:7" s="226" customFormat="1">
      <c r="A14288" s="240"/>
      <c r="B14288" s="265"/>
      <c r="C14288" s="240"/>
      <c r="D14288" s="240"/>
      <c r="E14288" s="241"/>
      <c r="F14288" s="265"/>
      <c r="G14288" s="265"/>
    </row>
    <row r="14289" spans="1:7" s="226" customFormat="1">
      <c r="A14289" s="240"/>
      <c r="B14289" s="265"/>
      <c r="C14289" s="240"/>
      <c r="D14289" s="240"/>
      <c r="E14289" s="241"/>
      <c r="F14289" s="265"/>
      <c r="G14289" s="265"/>
    </row>
    <row r="14290" spans="1:7" s="226" customFormat="1">
      <c r="A14290" s="240"/>
      <c r="B14290" s="265"/>
      <c r="C14290" s="240"/>
      <c r="D14290" s="240"/>
      <c r="E14290" s="241"/>
      <c r="F14290" s="265"/>
      <c r="G14290" s="265"/>
    </row>
    <row r="14291" spans="1:7" s="226" customFormat="1">
      <c r="A14291" s="240"/>
      <c r="B14291" s="265"/>
      <c r="C14291" s="240"/>
      <c r="D14291" s="240"/>
      <c r="E14291" s="241"/>
      <c r="F14291" s="265"/>
      <c r="G14291" s="265"/>
    </row>
    <row r="14292" spans="1:7" s="226" customFormat="1">
      <c r="A14292" s="240"/>
      <c r="B14292" s="265"/>
      <c r="C14292" s="240"/>
      <c r="D14292" s="240"/>
      <c r="E14292" s="241"/>
      <c r="F14292" s="265"/>
      <c r="G14292" s="265"/>
    </row>
    <row r="14293" spans="1:7" s="226" customFormat="1">
      <c r="A14293" s="240"/>
      <c r="B14293" s="265"/>
      <c r="C14293" s="240"/>
      <c r="D14293" s="240"/>
      <c r="E14293" s="241"/>
      <c r="F14293" s="265"/>
      <c r="G14293" s="265"/>
    </row>
    <row r="14294" spans="1:7" s="226" customFormat="1">
      <c r="A14294" s="240"/>
      <c r="B14294" s="265"/>
      <c r="C14294" s="240"/>
      <c r="D14294" s="240"/>
      <c r="E14294" s="241"/>
      <c r="F14294" s="265"/>
      <c r="G14294" s="265"/>
    </row>
    <row r="14295" spans="1:7" s="226" customFormat="1">
      <c r="A14295" s="240"/>
      <c r="B14295" s="265"/>
      <c r="C14295" s="240"/>
      <c r="D14295" s="240"/>
      <c r="E14295" s="241"/>
      <c r="F14295" s="265"/>
      <c r="G14295" s="265"/>
    </row>
    <row r="14296" spans="1:7" s="226" customFormat="1">
      <c r="A14296" s="240"/>
      <c r="B14296" s="265"/>
      <c r="C14296" s="240"/>
      <c r="D14296" s="240"/>
      <c r="E14296" s="241"/>
      <c r="F14296" s="265"/>
      <c r="G14296" s="265"/>
    </row>
    <row r="14297" spans="1:7" s="226" customFormat="1">
      <c r="A14297" s="240"/>
      <c r="B14297" s="265"/>
      <c r="C14297" s="240"/>
      <c r="D14297" s="240"/>
      <c r="E14297" s="241"/>
      <c r="F14297" s="265"/>
      <c r="G14297" s="265"/>
    </row>
    <row r="14298" spans="1:7" s="226" customFormat="1">
      <c r="A14298" s="240"/>
      <c r="B14298" s="265"/>
      <c r="C14298" s="240"/>
      <c r="D14298" s="240"/>
      <c r="E14298" s="241"/>
      <c r="F14298" s="265"/>
      <c r="G14298" s="265"/>
    </row>
    <row r="14299" spans="1:7" s="226" customFormat="1">
      <c r="A14299" s="240"/>
      <c r="B14299" s="265"/>
      <c r="C14299" s="240"/>
      <c r="D14299" s="240"/>
      <c r="E14299" s="241"/>
      <c r="F14299" s="265"/>
      <c r="G14299" s="265"/>
    </row>
    <row r="14300" spans="1:7" s="226" customFormat="1">
      <c r="A14300" s="240"/>
      <c r="B14300" s="265"/>
      <c r="C14300" s="240"/>
      <c r="D14300" s="240"/>
      <c r="E14300" s="241"/>
      <c r="F14300" s="265"/>
      <c r="G14300" s="265"/>
    </row>
    <row r="14301" spans="1:7" s="226" customFormat="1">
      <c r="A14301" s="240"/>
      <c r="B14301" s="265"/>
      <c r="C14301" s="240"/>
      <c r="D14301" s="240"/>
      <c r="E14301" s="241"/>
      <c r="F14301" s="265"/>
      <c r="G14301" s="265"/>
    </row>
    <row r="14302" spans="1:7" s="226" customFormat="1">
      <c r="A14302" s="240"/>
      <c r="B14302" s="265"/>
      <c r="C14302" s="240"/>
      <c r="D14302" s="240"/>
      <c r="E14302" s="241"/>
      <c r="F14302" s="265"/>
      <c r="G14302" s="265"/>
    </row>
    <row r="14303" spans="1:7" s="226" customFormat="1">
      <c r="A14303" s="240"/>
      <c r="B14303" s="265"/>
      <c r="C14303" s="240"/>
      <c r="D14303" s="240"/>
      <c r="E14303" s="241"/>
      <c r="F14303" s="265"/>
      <c r="G14303" s="265"/>
    </row>
    <row r="14304" spans="1:7" s="226" customFormat="1">
      <c r="A14304" s="240"/>
      <c r="B14304" s="265"/>
      <c r="C14304" s="240"/>
      <c r="D14304" s="240"/>
      <c r="E14304" s="241"/>
      <c r="F14304" s="265"/>
      <c r="G14304" s="265"/>
    </row>
    <row r="14305" spans="1:7" s="226" customFormat="1">
      <c r="A14305" s="240"/>
      <c r="B14305" s="265"/>
      <c r="C14305" s="240"/>
      <c r="D14305" s="240"/>
      <c r="E14305" s="241"/>
      <c r="F14305" s="265"/>
      <c r="G14305" s="265"/>
    </row>
    <row r="14306" spans="1:7" s="226" customFormat="1">
      <c r="A14306" s="240"/>
      <c r="B14306" s="265"/>
      <c r="C14306" s="240"/>
      <c r="D14306" s="240"/>
      <c r="E14306" s="241"/>
      <c r="F14306" s="265"/>
      <c r="G14306" s="265"/>
    </row>
    <row r="14307" spans="1:7" s="226" customFormat="1">
      <c r="A14307" s="240"/>
      <c r="B14307" s="265"/>
      <c r="C14307" s="240"/>
      <c r="D14307" s="240"/>
      <c r="E14307" s="241"/>
      <c r="F14307" s="265"/>
      <c r="G14307" s="265"/>
    </row>
    <row r="14308" spans="1:7" s="226" customFormat="1">
      <c r="A14308" s="240"/>
      <c r="B14308" s="265"/>
      <c r="C14308" s="240"/>
      <c r="D14308" s="240"/>
      <c r="E14308" s="241"/>
      <c r="F14308" s="265"/>
      <c r="G14308" s="265"/>
    </row>
    <row r="14309" spans="1:7" s="226" customFormat="1">
      <c r="A14309" s="240"/>
      <c r="B14309" s="265"/>
      <c r="C14309" s="240"/>
      <c r="D14309" s="240"/>
      <c r="E14309" s="241"/>
      <c r="F14309" s="265"/>
      <c r="G14309" s="265"/>
    </row>
    <row r="14310" spans="1:7" s="226" customFormat="1">
      <c r="A14310" s="240"/>
      <c r="B14310" s="265"/>
      <c r="C14310" s="240"/>
      <c r="D14310" s="240"/>
      <c r="E14310" s="241"/>
      <c r="F14310" s="265"/>
      <c r="G14310" s="265"/>
    </row>
    <row r="14311" spans="1:7" s="226" customFormat="1">
      <c r="A14311" s="240"/>
      <c r="B14311" s="265"/>
      <c r="C14311" s="240"/>
      <c r="D14311" s="240"/>
      <c r="E14311" s="241"/>
      <c r="F14311" s="265"/>
      <c r="G14311" s="265"/>
    </row>
    <row r="14312" spans="1:7" s="226" customFormat="1">
      <c r="A14312" s="240"/>
      <c r="B14312" s="265"/>
      <c r="C14312" s="240"/>
      <c r="D14312" s="240"/>
      <c r="E14312" s="241"/>
      <c r="F14312" s="265"/>
      <c r="G14312" s="265"/>
    </row>
    <row r="14313" spans="1:7" s="226" customFormat="1">
      <c r="A14313" s="240"/>
      <c r="B14313" s="265"/>
      <c r="C14313" s="240"/>
      <c r="D14313" s="240"/>
      <c r="E14313" s="241"/>
      <c r="F14313" s="265"/>
      <c r="G14313" s="265"/>
    </row>
    <row r="14314" spans="1:7" s="226" customFormat="1">
      <c r="A14314" s="240"/>
      <c r="B14314" s="265"/>
      <c r="C14314" s="240"/>
      <c r="D14314" s="240"/>
      <c r="E14314" s="241"/>
      <c r="F14314" s="265"/>
      <c r="G14314" s="265"/>
    </row>
    <row r="14315" spans="1:7" s="226" customFormat="1">
      <c r="A14315" s="240"/>
      <c r="B14315" s="265"/>
      <c r="C14315" s="240"/>
      <c r="D14315" s="240"/>
      <c r="E14315" s="241"/>
      <c r="F14315" s="265"/>
      <c r="G14315" s="265"/>
    </row>
    <row r="14316" spans="1:7" s="226" customFormat="1">
      <c r="A14316" s="240"/>
      <c r="B14316" s="265"/>
      <c r="C14316" s="240"/>
      <c r="D14316" s="240"/>
      <c r="E14316" s="241"/>
      <c r="F14316" s="265"/>
      <c r="G14316" s="265"/>
    </row>
    <row r="14317" spans="1:7" s="226" customFormat="1">
      <c r="A14317" s="240"/>
      <c r="B14317" s="265"/>
      <c r="C14317" s="240"/>
      <c r="D14317" s="240"/>
      <c r="E14317" s="241"/>
      <c r="F14317" s="265"/>
      <c r="G14317" s="265"/>
    </row>
    <row r="14318" spans="1:7" s="226" customFormat="1">
      <c r="A14318" s="240"/>
      <c r="B14318" s="265"/>
      <c r="C14318" s="240"/>
      <c r="D14318" s="240"/>
      <c r="E14318" s="241"/>
      <c r="F14318" s="265"/>
      <c r="G14318" s="265"/>
    </row>
    <row r="14319" spans="1:7" s="226" customFormat="1">
      <c r="A14319" s="240"/>
      <c r="B14319" s="265"/>
      <c r="C14319" s="240"/>
      <c r="D14319" s="240"/>
      <c r="E14319" s="241"/>
      <c r="F14319" s="265"/>
      <c r="G14319" s="265"/>
    </row>
    <row r="14320" spans="1:7" s="226" customFormat="1">
      <c r="A14320" s="240"/>
      <c r="B14320" s="265"/>
      <c r="C14320" s="240"/>
      <c r="D14320" s="240"/>
      <c r="E14320" s="241"/>
      <c r="F14320" s="265"/>
      <c r="G14320" s="265"/>
    </row>
    <row r="14321" spans="1:7" s="226" customFormat="1">
      <c r="A14321" s="240"/>
      <c r="B14321" s="265"/>
      <c r="C14321" s="240"/>
      <c r="D14321" s="240"/>
      <c r="E14321" s="241"/>
      <c r="F14321" s="265"/>
      <c r="G14321" s="265"/>
    </row>
    <row r="14322" spans="1:7" s="226" customFormat="1">
      <c r="A14322" s="240"/>
      <c r="B14322" s="265"/>
      <c r="C14322" s="240"/>
      <c r="D14322" s="240"/>
      <c r="E14322" s="241"/>
      <c r="F14322" s="265"/>
      <c r="G14322" s="265"/>
    </row>
    <row r="14323" spans="1:7" s="226" customFormat="1">
      <c r="A14323" s="240"/>
      <c r="B14323" s="265"/>
      <c r="C14323" s="240"/>
      <c r="D14323" s="240"/>
      <c r="E14323" s="241"/>
      <c r="F14323" s="265"/>
      <c r="G14323" s="265"/>
    </row>
    <row r="14324" spans="1:7" s="226" customFormat="1">
      <c r="A14324" s="240"/>
      <c r="B14324" s="265"/>
      <c r="C14324" s="240"/>
      <c r="D14324" s="240"/>
      <c r="E14324" s="241"/>
      <c r="F14324" s="265"/>
      <c r="G14324" s="265"/>
    </row>
    <row r="14325" spans="1:7" s="226" customFormat="1">
      <c r="A14325" s="240"/>
      <c r="B14325" s="265"/>
      <c r="C14325" s="240"/>
      <c r="D14325" s="240"/>
      <c r="E14325" s="241"/>
      <c r="F14325" s="265"/>
      <c r="G14325" s="265"/>
    </row>
    <row r="14326" spans="1:7" s="226" customFormat="1">
      <c r="A14326" s="240"/>
      <c r="B14326" s="265"/>
      <c r="C14326" s="240"/>
      <c r="D14326" s="240"/>
      <c r="E14326" s="241"/>
      <c r="F14326" s="265"/>
      <c r="G14326" s="265"/>
    </row>
    <row r="14327" spans="1:7" s="226" customFormat="1">
      <c r="A14327" s="240"/>
      <c r="B14327" s="265"/>
      <c r="C14327" s="240"/>
      <c r="D14327" s="240"/>
      <c r="E14327" s="241"/>
      <c r="F14327" s="265"/>
      <c r="G14327" s="265"/>
    </row>
    <row r="14328" spans="1:7" s="226" customFormat="1">
      <c r="A14328" s="240"/>
      <c r="B14328" s="265"/>
      <c r="C14328" s="240"/>
      <c r="D14328" s="240"/>
      <c r="E14328" s="241"/>
      <c r="F14328" s="265"/>
      <c r="G14328" s="265"/>
    </row>
    <row r="14329" spans="1:7" s="226" customFormat="1">
      <c r="A14329" s="240"/>
      <c r="B14329" s="265"/>
      <c r="C14329" s="240"/>
      <c r="D14329" s="240"/>
      <c r="E14329" s="241"/>
      <c r="F14329" s="265"/>
      <c r="G14329" s="265"/>
    </row>
    <row r="14330" spans="1:7" s="226" customFormat="1">
      <c r="A14330" s="240"/>
      <c r="B14330" s="265"/>
      <c r="C14330" s="240"/>
      <c r="D14330" s="240"/>
      <c r="E14330" s="241"/>
      <c r="F14330" s="265"/>
      <c r="G14330" s="265"/>
    </row>
    <row r="14331" spans="1:7" s="226" customFormat="1">
      <c r="A14331" s="240"/>
      <c r="B14331" s="265"/>
      <c r="C14331" s="240"/>
      <c r="D14331" s="240"/>
      <c r="E14331" s="241"/>
      <c r="F14331" s="265"/>
      <c r="G14331" s="265"/>
    </row>
    <row r="14332" spans="1:7" s="226" customFormat="1">
      <c r="A14332" s="240"/>
      <c r="B14332" s="265"/>
      <c r="C14332" s="240"/>
      <c r="D14332" s="240"/>
      <c r="E14332" s="241"/>
      <c r="F14332" s="265"/>
      <c r="G14332" s="265"/>
    </row>
    <row r="14333" spans="1:7" s="226" customFormat="1">
      <c r="A14333" s="240"/>
      <c r="B14333" s="265"/>
      <c r="C14333" s="240"/>
      <c r="D14333" s="240"/>
      <c r="E14333" s="241"/>
      <c r="F14333" s="265"/>
      <c r="G14333" s="265"/>
    </row>
    <row r="14334" spans="1:7" s="226" customFormat="1">
      <c r="A14334" s="240"/>
      <c r="B14334" s="265"/>
      <c r="C14334" s="240"/>
      <c r="D14334" s="240"/>
      <c r="E14334" s="241"/>
      <c r="F14334" s="265"/>
      <c r="G14334" s="265"/>
    </row>
    <row r="14335" spans="1:7" s="226" customFormat="1">
      <c r="A14335" s="240"/>
      <c r="B14335" s="265"/>
      <c r="C14335" s="240"/>
      <c r="D14335" s="240"/>
      <c r="E14335" s="241"/>
      <c r="F14335" s="265"/>
      <c r="G14335" s="265"/>
    </row>
    <row r="14336" spans="1:7" s="226" customFormat="1">
      <c r="A14336" s="240"/>
      <c r="B14336" s="265"/>
      <c r="C14336" s="240"/>
      <c r="D14336" s="240"/>
      <c r="E14336" s="241"/>
      <c r="F14336" s="265"/>
      <c r="G14336" s="265"/>
    </row>
    <row r="14337" spans="1:7" s="226" customFormat="1">
      <c r="A14337" s="240"/>
      <c r="B14337" s="265"/>
      <c r="C14337" s="240"/>
      <c r="D14337" s="240"/>
      <c r="E14337" s="241"/>
      <c r="F14337" s="265"/>
      <c r="G14337" s="265"/>
    </row>
    <row r="14338" spans="1:7" s="226" customFormat="1">
      <c r="A14338" s="240"/>
      <c r="B14338" s="265"/>
      <c r="C14338" s="240"/>
      <c r="D14338" s="240"/>
      <c r="E14338" s="241"/>
      <c r="F14338" s="265"/>
      <c r="G14338" s="265"/>
    </row>
    <row r="14339" spans="1:7" s="226" customFormat="1">
      <c r="A14339" s="240"/>
      <c r="B14339" s="265"/>
      <c r="C14339" s="240"/>
      <c r="D14339" s="240"/>
      <c r="E14339" s="241"/>
      <c r="F14339" s="265"/>
      <c r="G14339" s="265"/>
    </row>
    <row r="14340" spans="1:7" s="226" customFormat="1">
      <c r="A14340" s="240"/>
      <c r="B14340" s="265"/>
      <c r="C14340" s="240"/>
      <c r="D14340" s="240"/>
      <c r="E14340" s="241"/>
      <c r="F14340" s="265"/>
      <c r="G14340" s="265"/>
    </row>
    <row r="14341" spans="1:7" s="226" customFormat="1">
      <c r="A14341" s="240"/>
      <c r="B14341" s="265"/>
      <c r="C14341" s="240"/>
      <c r="D14341" s="240"/>
      <c r="E14341" s="241"/>
      <c r="F14341" s="265"/>
      <c r="G14341" s="265"/>
    </row>
    <row r="14342" spans="1:7" s="226" customFormat="1">
      <c r="A14342" s="240"/>
      <c r="B14342" s="265"/>
      <c r="C14342" s="240"/>
      <c r="D14342" s="240"/>
      <c r="E14342" s="241"/>
      <c r="F14342" s="265"/>
      <c r="G14342" s="265"/>
    </row>
    <row r="14343" spans="1:7" s="226" customFormat="1">
      <c r="A14343" s="240"/>
      <c r="B14343" s="265"/>
      <c r="C14343" s="240"/>
      <c r="D14343" s="240"/>
      <c r="E14343" s="241"/>
      <c r="F14343" s="265"/>
      <c r="G14343" s="265"/>
    </row>
    <row r="14344" spans="1:7" s="226" customFormat="1">
      <c r="A14344" s="240"/>
      <c r="B14344" s="265"/>
      <c r="C14344" s="240"/>
      <c r="D14344" s="240"/>
      <c r="E14344" s="241"/>
      <c r="F14344" s="265"/>
      <c r="G14344" s="265"/>
    </row>
    <row r="14345" spans="1:7" s="226" customFormat="1">
      <c r="A14345" s="240"/>
      <c r="B14345" s="265"/>
      <c r="C14345" s="240"/>
      <c r="D14345" s="240"/>
      <c r="E14345" s="241"/>
      <c r="F14345" s="265"/>
      <c r="G14345" s="265"/>
    </row>
    <row r="14346" spans="1:7" s="226" customFormat="1">
      <c r="A14346" s="240"/>
      <c r="B14346" s="265"/>
      <c r="C14346" s="240"/>
      <c r="D14346" s="240"/>
      <c r="E14346" s="241"/>
      <c r="F14346" s="265"/>
      <c r="G14346" s="265"/>
    </row>
    <row r="14347" spans="1:7" s="226" customFormat="1">
      <c r="A14347" s="240"/>
      <c r="B14347" s="265"/>
      <c r="C14347" s="240"/>
      <c r="D14347" s="240"/>
      <c r="E14347" s="241"/>
      <c r="F14347" s="265"/>
      <c r="G14347" s="265"/>
    </row>
    <row r="14348" spans="1:7" s="226" customFormat="1">
      <c r="A14348" s="240"/>
      <c r="B14348" s="265"/>
      <c r="C14348" s="240"/>
      <c r="D14348" s="240"/>
      <c r="E14348" s="241"/>
      <c r="F14348" s="265"/>
      <c r="G14348" s="265"/>
    </row>
    <row r="14349" spans="1:7" s="226" customFormat="1">
      <c r="A14349" s="240"/>
      <c r="B14349" s="265"/>
      <c r="C14349" s="240"/>
      <c r="D14349" s="240"/>
      <c r="E14349" s="241"/>
      <c r="F14349" s="265"/>
      <c r="G14349" s="265"/>
    </row>
    <row r="14350" spans="1:7" s="226" customFormat="1">
      <c r="A14350" s="240"/>
      <c r="B14350" s="265"/>
      <c r="C14350" s="240"/>
      <c r="D14350" s="240"/>
      <c r="E14350" s="241"/>
      <c r="F14350" s="265"/>
      <c r="G14350" s="265"/>
    </row>
    <row r="14351" spans="1:7" s="226" customFormat="1">
      <c r="A14351" s="240"/>
      <c r="B14351" s="265"/>
      <c r="C14351" s="240"/>
      <c r="D14351" s="240"/>
      <c r="E14351" s="241"/>
      <c r="F14351" s="265"/>
      <c r="G14351" s="265"/>
    </row>
    <row r="14352" spans="1:7" s="226" customFormat="1">
      <c r="A14352" s="240"/>
      <c r="B14352" s="265"/>
      <c r="C14352" s="240"/>
      <c r="D14352" s="240"/>
      <c r="E14352" s="241"/>
      <c r="F14352" s="265"/>
      <c r="G14352" s="265"/>
    </row>
    <row r="14353" spans="1:7" s="226" customFormat="1">
      <c r="A14353" s="240"/>
      <c r="B14353" s="265"/>
      <c r="C14353" s="240"/>
      <c r="D14353" s="240"/>
      <c r="E14353" s="241"/>
      <c r="F14353" s="265"/>
      <c r="G14353" s="265"/>
    </row>
    <row r="14354" spans="1:7" s="226" customFormat="1">
      <c r="A14354" s="240"/>
      <c r="B14354" s="265"/>
      <c r="C14354" s="240"/>
      <c r="D14354" s="240"/>
      <c r="E14354" s="241"/>
      <c r="F14354" s="265"/>
      <c r="G14354" s="265"/>
    </row>
    <row r="14355" spans="1:7" s="226" customFormat="1">
      <c r="A14355" s="240"/>
      <c r="B14355" s="265"/>
      <c r="C14355" s="240"/>
      <c r="D14355" s="240"/>
      <c r="E14355" s="241"/>
      <c r="F14355" s="265"/>
      <c r="G14355" s="265"/>
    </row>
    <row r="14356" spans="1:7" s="226" customFormat="1">
      <c r="A14356" s="240"/>
      <c r="B14356" s="265"/>
      <c r="C14356" s="240"/>
      <c r="D14356" s="240"/>
      <c r="E14356" s="241"/>
      <c r="F14356" s="265"/>
      <c r="G14356" s="265"/>
    </row>
    <row r="14357" spans="1:7" s="226" customFormat="1">
      <c r="A14357" s="240"/>
      <c r="B14357" s="265"/>
      <c r="C14357" s="240"/>
      <c r="D14357" s="240"/>
      <c r="E14357" s="241"/>
      <c r="F14357" s="265"/>
      <c r="G14357" s="265"/>
    </row>
    <row r="14358" spans="1:7" s="226" customFormat="1">
      <c r="A14358" s="240"/>
      <c r="B14358" s="265"/>
      <c r="C14358" s="240"/>
      <c r="D14358" s="240"/>
      <c r="E14358" s="241"/>
      <c r="F14358" s="265"/>
      <c r="G14358" s="265"/>
    </row>
    <row r="14359" spans="1:7" s="226" customFormat="1">
      <c r="A14359" s="240"/>
      <c r="B14359" s="265"/>
      <c r="C14359" s="240"/>
      <c r="D14359" s="240"/>
      <c r="E14359" s="241"/>
      <c r="F14359" s="265"/>
      <c r="G14359" s="265"/>
    </row>
    <row r="14360" spans="1:7" s="226" customFormat="1">
      <c r="A14360" s="240"/>
      <c r="B14360" s="265"/>
      <c r="C14360" s="240"/>
      <c r="D14360" s="240"/>
      <c r="E14360" s="241"/>
      <c r="F14360" s="265"/>
      <c r="G14360" s="265"/>
    </row>
    <row r="14361" spans="1:7" s="226" customFormat="1">
      <c r="A14361" s="240"/>
      <c r="B14361" s="265"/>
      <c r="C14361" s="240"/>
      <c r="D14361" s="240"/>
      <c r="E14361" s="241"/>
      <c r="F14361" s="265"/>
      <c r="G14361" s="265"/>
    </row>
    <row r="14362" spans="1:7" s="226" customFormat="1">
      <c r="A14362" s="240"/>
      <c r="B14362" s="265"/>
      <c r="C14362" s="240"/>
      <c r="D14362" s="240"/>
      <c r="E14362" s="241"/>
      <c r="F14362" s="265"/>
      <c r="G14362" s="265"/>
    </row>
    <row r="14363" spans="1:7" s="226" customFormat="1">
      <c r="A14363" s="240"/>
      <c r="B14363" s="265"/>
      <c r="C14363" s="240"/>
      <c r="D14363" s="240"/>
      <c r="E14363" s="241"/>
      <c r="F14363" s="265"/>
      <c r="G14363" s="265"/>
    </row>
    <row r="14364" spans="1:7" s="226" customFormat="1">
      <c r="A14364" s="240"/>
      <c r="B14364" s="265"/>
      <c r="C14364" s="240"/>
      <c r="D14364" s="240"/>
      <c r="E14364" s="241"/>
      <c r="F14364" s="265"/>
      <c r="G14364" s="265"/>
    </row>
    <row r="14365" spans="1:7" s="226" customFormat="1">
      <c r="A14365" s="240"/>
      <c r="B14365" s="265"/>
      <c r="C14365" s="240"/>
      <c r="D14365" s="240"/>
      <c r="E14365" s="241"/>
      <c r="F14365" s="265"/>
      <c r="G14365" s="265"/>
    </row>
    <row r="14366" spans="1:7" s="226" customFormat="1">
      <c r="A14366" s="240"/>
      <c r="B14366" s="265"/>
      <c r="C14366" s="240"/>
      <c r="D14366" s="240"/>
      <c r="E14366" s="241"/>
      <c r="F14366" s="265"/>
      <c r="G14366" s="265"/>
    </row>
    <row r="14367" spans="1:7" s="226" customFormat="1">
      <c r="A14367" s="240"/>
      <c r="B14367" s="265"/>
      <c r="C14367" s="240"/>
      <c r="D14367" s="240"/>
      <c r="E14367" s="241"/>
      <c r="F14367" s="265"/>
      <c r="G14367" s="265"/>
    </row>
    <row r="14368" spans="1:7" s="226" customFormat="1">
      <c r="A14368" s="240"/>
      <c r="B14368" s="265"/>
      <c r="C14368" s="240"/>
      <c r="D14368" s="240"/>
      <c r="E14368" s="241"/>
      <c r="F14368" s="265"/>
      <c r="G14368" s="265"/>
    </row>
    <row r="14369" spans="1:7" s="226" customFormat="1">
      <c r="A14369" s="240"/>
      <c r="B14369" s="265"/>
      <c r="C14369" s="240"/>
      <c r="D14369" s="240"/>
      <c r="E14369" s="241"/>
      <c r="F14369" s="265"/>
      <c r="G14369" s="265"/>
    </row>
    <row r="14370" spans="1:7" s="226" customFormat="1">
      <c r="A14370" s="240"/>
      <c r="B14370" s="265"/>
      <c r="C14370" s="240"/>
      <c r="D14370" s="240"/>
      <c r="E14370" s="241"/>
      <c r="F14370" s="265"/>
      <c r="G14370" s="265"/>
    </row>
    <row r="14371" spans="1:7" s="226" customFormat="1">
      <c r="A14371" s="240"/>
      <c r="B14371" s="265"/>
      <c r="C14371" s="240"/>
      <c r="D14371" s="240"/>
      <c r="E14371" s="241"/>
      <c r="F14371" s="265"/>
      <c r="G14371" s="265"/>
    </row>
    <row r="14372" spans="1:7" s="226" customFormat="1">
      <c r="A14372" s="240"/>
      <c r="B14372" s="265"/>
      <c r="C14372" s="240"/>
      <c r="D14372" s="240"/>
      <c r="E14372" s="241"/>
      <c r="F14372" s="265"/>
      <c r="G14372" s="265"/>
    </row>
    <row r="14373" spans="1:7" s="226" customFormat="1">
      <c r="A14373" s="240"/>
      <c r="B14373" s="265"/>
      <c r="C14373" s="240"/>
      <c r="D14373" s="240"/>
      <c r="E14373" s="241"/>
      <c r="F14373" s="265"/>
      <c r="G14373" s="265"/>
    </row>
    <row r="14374" spans="1:7" s="226" customFormat="1">
      <c r="A14374" s="240"/>
      <c r="B14374" s="265"/>
      <c r="C14374" s="240"/>
      <c r="D14374" s="240"/>
      <c r="E14374" s="241"/>
      <c r="F14374" s="265"/>
      <c r="G14374" s="265"/>
    </row>
    <row r="14375" spans="1:7" s="226" customFormat="1">
      <c r="A14375" s="240"/>
      <c r="B14375" s="265"/>
      <c r="C14375" s="240"/>
      <c r="D14375" s="240"/>
      <c r="E14375" s="241"/>
      <c r="F14375" s="265"/>
      <c r="G14375" s="265"/>
    </row>
    <row r="14376" spans="1:7" s="226" customFormat="1">
      <c r="A14376" s="240"/>
      <c r="B14376" s="265"/>
      <c r="C14376" s="240"/>
      <c r="D14376" s="240"/>
      <c r="E14376" s="241"/>
      <c r="F14376" s="265"/>
      <c r="G14376" s="265"/>
    </row>
    <row r="14377" spans="1:7" s="226" customFormat="1">
      <c r="A14377" s="240"/>
      <c r="B14377" s="265"/>
      <c r="C14377" s="240"/>
      <c r="D14377" s="240"/>
      <c r="E14377" s="241"/>
      <c r="F14377" s="265"/>
      <c r="G14377" s="265"/>
    </row>
    <row r="14378" spans="1:7" s="226" customFormat="1">
      <c r="A14378" s="240"/>
      <c r="B14378" s="265"/>
      <c r="C14378" s="240"/>
      <c r="D14378" s="240"/>
      <c r="E14378" s="241"/>
      <c r="F14378" s="265"/>
      <c r="G14378" s="265"/>
    </row>
    <row r="14379" spans="1:7" s="226" customFormat="1">
      <c r="A14379" s="240"/>
      <c r="B14379" s="265"/>
      <c r="C14379" s="240"/>
      <c r="D14379" s="240"/>
      <c r="E14379" s="241"/>
      <c r="F14379" s="265"/>
      <c r="G14379" s="265"/>
    </row>
    <row r="14380" spans="1:7" s="226" customFormat="1">
      <c r="A14380" s="240"/>
      <c r="B14380" s="265"/>
      <c r="C14380" s="240"/>
      <c r="D14380" s="240"/>
      <c r="E14380" s="241"/>
      <c r="F14380" s="265"/>
      <c r="G14380" s="265"/>
    </row>
    <row r="14381" spans="1:7" s="226" customFormat="1">
      <c r="A14381" s="240"/>
      <c r="B14381" s="265"/>
      <c r="C14381" s="240"/>
      <c r="D14381" s="240"/>
      <c r="E14381" s="241"/>
      <c r="F14381" s="265"/>
      <c r="G14381" s="265"/>
    </row>
    <row r="14382" spans="1:7" s="226" customFormat="1">
      <c r="A14382" s="240"/>
      <c r="B14382" s="265"/>
      <c r="C14382" s="240"/>
      <c r="D14382" s="240"/>
      <c r="E14382" s="241"/>
      <c r="F14382" s="265"/>
      <c r="G14382" s="265"/>
    </row>
    <row r="14383" spans="1:7" s="226" customFormat="1">
      <c r="A14383" s="240"/>
      <c r="B14383" s="265"/>
      <c r="C14383" s="240"/>
      <c r="D14383" s="240"/>
      <c r="E14383" s="241"/>
      <c r="F14383" s="265"/>
      <c r="G14383" s="265"/>
    </row>
    <row r="14384" spans="1:7" s="226" customFormat="1">
      <c r="A14384" s="240"/>
      <c r="B14384" s="265"/>
      <c r="C14384" s="240"/>
      <c r="D14384" s="240"/>
      <c r="E14384" s="241"/>
      <c r="F14384" s="265"/>
      <c r="G14384" s="265"/>
    </row>
    <row r="14385" spans="1:7" s="226" customFormat="1">
      <c r="A14385" s="240"/>
      <c r="B14385" s="265"/>
      <c r="C14385" s="240"/>
      <c r="D14385" s="240"/>
      <c r="E14385" s="241"/>
      <c r="F14385" s="265"/>
      <c r="G14385" s="265"/>
    </row>
    <row r="14386" spans="1:7" s="226" customFormat="1">
      <c r="A14386" s="240"/>
      <c r="B14386" s="265"/>
      <c r="C14386" s="240"/>
      <c r="D14386" s="240"/>
      <c r="E14386" s="241"/>
      <c r="F14386" s="265"/>
      <c r="G14386" s="265"/>
    </row>
    <row r="14387" spans="1:7" s="226" customFormat="1">
      <c r="A14387" s="240"/>
      <c r="B14387" s="265"/>
      <c r="C14387" s="240"/>
      <c r="D14387" s="240"/>
      <c r="E14387" s="241"/>
      <c r="F14387" s="265"/>
      <c r="G14387" s="265"/>
    </row>
    <row r="14388" spans="1:7" s="226" customFormat="1">
      <c r="A14388" s="240"/>
      <c r="B14388" s="265"/>
      <c r="C14388" s="240"/>
      <c r="D14388" s="240"/>
      <c r="E14388" s="241"/>
      <c r="F14388" s="265"/>
      <c r="G14388" s="265"/>
    </row>
    <row r="14389" spans="1:7" s="226" customFormat="1">
      <c r="A14389" s="240"/>
      <c r="B14389" s="265"/>
      <c r="C14389" s="240"/>
      <c r="D14389" s="240"/>
      <c r="E14389" s="241"/>
      <c r="F14389" s="265"/>
      <c r="G14389" s="265"/>
    </row>
    <row r="14390" spans="1:7" s="226" customFormat="1">
      <c r="A14390" s="240"/>
      <c r="B14390" s="265"/>
      <c r="C14390" s="240"/>
      <c r="D14390" s="240"/>
      <c r="E14390" s="241"/>
      <c r="F14390" s="265"/>
      <c r="G14390" s="265"/>
    </row>
    <row r="14391" spans="1:7" s="226" customFormat="1">
      <c r="A14391" s="240"/>
      <c r="B14391" s="265"/>
      <c r="C14391" s="240"/>
      <c r="D14391" s="240"/>
      <c r="E14391" s="241"/>
      <c r="F14391" s="265"/>
      <c r="G14391" s="265"/>
    </row>
    <row r="14392" spans="1:7" s="226" customFormat="1">
      <c r="A14392" s="240"/>
      <c r="B14392" s="265"/>
      <c r="C14392" s="240"/>
      <c r="D14392" s="240"/>
      <c r="E14392" s="241"/>
      <c r="F14392" s="265"/>
      <c r="G14392" s="265"/>
    </row>
    <row r="14393" spans="1:7" s="226" customFormat="1">
      <c r="A14393" s="240"/>
      <c r="B14393" s="265"/>
      <c r="C14393" s="240"/>
      <c r="D14393" s="240"/>
      <c r="E14393" s="241"/>
      <c r="F14393" s="265"/>
      <c r="G14393" s="265"/>
    </row>
    <row r="14394" spans="1:7" s="226" customFormat="1">
      <c r="A14394" s="240"/>
      <c r="B14394" s="265"/>
      <c r="C14394" s="240"/>
      <c r="D14394" s="240"/>
      <c r="E14394" s="241"/>
      <c r="F14394" s="265"/>
      <c r="G14394" s="265"/>
    </row>
    <row r="14395" spans="1:7" s="226" customFormat="1">
      <c r="A14395" s="240"/>
      <c r="B14395" s="265"/>
      <c r="C14395" s="240"/>
      <c r="D14395" s="240"/>
      <c r="E14395" s="241"/>
      <c r="F14395" s="265"/>
      <c r="G14395" s="265"/>
    </row>
    <row r="14396" spans="1:7" s="226" customFormat="1">
      <c r="A14396" s="240"/>
      <c r="B14396" s="265"/>
      <c r="C14396" s="240"/>
      <c r="D14396" s="240"/>
      <c r="E14396" s="241"/>
      <c r="F14396" s="265"/>
      <c r="G14396" s="265"/>
    </row>
    <row r="14397" spans="1:7" s="226" customFormat="1">
      <c r="A14397" s="240"/>
      <c r="B14397" s="265"/>
      <c r="C14397" s="240"/>
      <c r="D14397" s="240"/>
      <c r="E14397" s="241"/>
      <c r="F14397" s="265"/>
      <c r="G14397" s="265"/>
    </row>
    <row r="14398" spans="1:7" s="226" customFormat="1">
      <c r="A14398" s="240"/>
      <c r="B14398" s="265"/>
      <c r="C14398" s="240"/>
      <c r="D14398" s="240"/>
      <c r="E14398" s="241"/>
      <c r="F14398" s="265"/>
      <c r="G14398" s="265"/>
    </row>
    <row r="14399" spans="1:7" s="226" customFormat="1">
      <c r="A14399" s="240"/>
      <c r="B14399" s="265"/>
      <c r="C14399" s="240"/>
      <c r="D14399" s="240"/>
      <c r="E14399" s="241"/>
      <c r="F14399" s="265"/>
      <c r="G14399" s="265"/>
    </row>
    <row r="14400" spans="1:7" s="226" customFormat="1">
      <c r="A14400" s="240"/>
      <c r="B14400" s="265"/>
      <c r="C14400" s="240"/>
      <c r="D14400" s="240"/>
      <c r="E14400" s="241"/>
      <c r="F14400" s="265"/>
      <c r="G14400" s="265"/>
    </row>
    <row r="14401" spans="1:7" s="226" customFormat="1">
      <c r="A14401" s="240"/>
      <c r="B14401" s="265"/>
      <c r="C14401" s="240"/>
      <c r="D14401" s="240"/>
      <c r="E14401" s="241"/>
      <c r="F14401" s="265"/>
      <c r="G14401" s="265"/>
    </row>
    <row r="14402" spans="1:7" s="226" customFormat="1">
      <c r="A14402" s="240"/>
      <c r="B14402" s="265"/>
      <c r="C14402" s="240"/>
      <c r="D14402" s="240"/>
      <c r="E14402" s="241"/>
      <c r="F14402" s="265"/>
      <c r="G14402" s="265"/>
    </row>
    <row r="14403" spans="1:7" s="226" customFormat="1">
      <c r="A14403" s="240"/>
      <c r="B14403" s="265"/>
      <c r="C14403" s="240"/>
      <c r="D14403" s="240"/>
      <c r="E14403" s="241"/>
      <c r="F14403" s="265"/>
      <c r="G14403" s="265"/>
    </row>
    <row r="14404" spans="1:7" s="226" customFormat="1">
      <c r="A14404" s="240"/>
      <c r="B14404" s="265"/>
      <c r="C14404" s="240"/>
      <c r="D14404" s="240"/>
      <c r="E14404" s="241"/>
      <c r="F14404" s="265"/>
      <c r="G14404" s="265"/>
    </row>
    <row r="14405" spans="1:7" s="226" customFormat="1">
      <c r="A14405" s="240"/>
      <c r="B14405" s="265"/>
      <c r="C14405" s="240"/>
      <c r="D14405" s="240"/>
      <c r="E14405" s="241"/>
      <c r="F14405" s="265"/>
      <c r="G14405" s="265"/>
    </row>
    <row r="14406" spans="1:7" s="226" customFormat="1">
      <c r="A14406" s="240"/>
      <c r="B14406" s="265"/>
      <c r="C14406" s="240"/>
      <c r="D14406" s="240"/>
      <c r="E14406" s="241"/>
      <c r="F14406" s="265"/>
      <c r="G14406" s="265"/>
    </row>
    <row r="14407" spans="1:7" s="226" customFormat="1">
      <c r="A14407" s="240"/>
      <c r="B14407" s="265"/>
      <c r="C14407" s="240"/>
      <c r="D14407" s="240"/>
      <c r="E14407" s="241"/>
      <c r="F14407" s="265"/>
      <c r="G14407" s="265"/>
    </row>
    <row r="14408" spans="1:7" s="226" customFormat="1">
      <c r="A14408" s="240"/>
      <c r="B14408" s="265"/>
      <c r="C14408" s="240"/>
      <c r="D14408" s="240"/>
      <c r="E14408" s="241"/>
      <c r="F14408" s="265"/>
      <c r="G14408" s="265"/>
    </row>
    <row r="14409" spans="1:7" s="226" customFormat="1">
      <c r="A14409" s="240"/>
      <c r="B14409" s="265"/>
      <c r="C14409" s="240"/>
      <c r="D14409" s="240"/>
      <c r="E14409" s="241"/>
      <c r="F14409" s="265"/>
      <c r="G14409" s="265"/>
    </row>
    <row r="14410" spans="1:7" s="226" customFormat="1">
      <c r="A14410" s="240"/>
      <c r="B14410" s="265"/>
      <c r="C14410" s="240"/>
      <c r="D14410" s="240"/>
      <c r="E14410" s="241"/>
      <c r="F14410" s="265"/>
      <c r="G14410" s="265"/>
    </row>
    <row r="14411" spans="1:7" s="226" customFormat="1">
      <c r="A14411" s="240"/>
      <c r="B14411" s="265"/>
      <c r="C14411" s="240"/>
      <c r="D14411" s="240"/>
      <c r="E14411" s="241"/>
      <c r="F14411" s="265"/>
      <c r="G14411" s="265"/>
    </row>
    <row r="14412" spans="1:7" s="226" customFormat="1">
      <c r="A14412" s="240"/>
      <c r="B14412" s="265"/>
      <c r="C14412" s="240"/>
      <c r="D14412" s="240"/>
      <c r="E14412" s="241"/>
      <c r="F14412" s="265"/>
      <c r="G14412" s="265"/>
    </row>
    <row r="14413" spans="1:7" s="226" customFormat="1">
      <c r="A14413" s="240"/>
      <c r="B14413" s="265"/>
      <c r="C14413" s="240"/>
      <c r="D14413" s="240"/>
      <c r="E14413" s="241"/>
      <c r="F14413" s="265"/>
      <c r="G14413" s="265"/>
    </row>
    <row r="14414" spans="1:7" s="226" customFormat="1">
      <c r="A14414" s="240"/>
      <c r="B14414" s="265"/>
      <c r="C14414" s="240"/>
      <c r="D14414" s="240"/>
      <c r="E14414" s="241"/>
      <c r="F14414" s="265"/>
      <c r="G14414" s="265"/>
    </row>
    <row r="14415" spans="1:7" s="226" customFormat="1">
      <c r="A14415" s="240"/>
      <c r="B14415" s="265"/>
      <c r="C14415" s="240"/>
      <c r="D14415" s="240"/>
      <c r="E14415" s="241"/>
      <c r="F14415" s="265"/>
      <c r="G14415" s="265"/>
    </row>
    <row r="14416" spans="1:7" s="226" customFormat="1">
      <c r="A14416" s="240"/>
      <c r="B14416" s="265"/>
      <c r="C14416" s="240"/>
      <c r="D14416" s="240"/>
      <c r="E14416" s="241"/>
      <c r="F14416" s="265"/>
      <c r="G14416" s="265"/>
    </row>
    <row r="14417" spans="1:7" s="226" customFormat="1">
      <c r="A14417" s="240"/>
      <c r="B14417" s="265"/>
      <c r="C14417" s="240"/>
      <c r="D14417" s="240"/>
      <c r="E14417" s="241"/>
      <c r="F14417" s="265"/>
      <c r="G14417" s="265"/>
    </row>
    <row r="14418" spans="1:7" s="226" customFormat="1">
      <c r="A14418" s="240"/>
      <c r="B14418" s="265"/>
      <c r="C14418" s="240"/>
      <c r="D14418" s="240"/>
      <c r="E14418" s="241"/>
      <c r="F14418" s="265"/>
      <c r="G14418" s="265"/>
    </row>
    <row r="14419" spans="1:7" s="226" customFormat="1">
      <c r="A14419" s="240"/>
      <c r="B14419" s="265"/>
      <c r="C14419" s="240"/>
      <c r="D14419" s="240"/>
      <c r="E14419" s="241"/>
      <c r="F14419" s="265"/>
      <c r="G14419" s="265"/>
    </row>
    <row r="14420" spans="1:7" s="226" customFormat="1">
      <c r="A14420" s="240"/>
      <c r="B14420" s="265"/>
      <c r="C14420" s="240"/>
      <c r="D14420" s="240"/>
      <c r="E14420" s="241"/>
      <c r="F14420" s="265"/>
      <c r="G14420" s="265"/>
    </row>
    <row r="14421" spans="1:7" s="226" customFormat="1">
      <c r="A14421" s="240"/>
      <c r="B14421" s="265"/>
      <c r="C14421" s="240"/>
      <c r="D14421" s="240"/>
      <c r="E14421" s="241"/>
      <c r="F14421" s="265"/>
      <c r="G14421" s="265"/>
    </row>
    <row r="14422" spans="1:7" s="226" customFormat="1">
      <c r="A14422" s="240"/>
      <c r="B14422" s="265"/>
      <c r="C14422" s="240"/>
      <c r="D14422" s="240"/>
      <c r="E14422" s="241"/>
      <c r="F14422" s="265"/>
      <c r="G14422" s="265"/>
    </row>
    <row r="14423" spans="1:7" s="226" customFormat="1">
      <c r="A14423" s="240"/>
      <c r="B14423" s="265"/>
      <c r="C14423" s="240"/>
      <c r="D14423" s="240"/>
      <c r="E14423" s="241"/>
      <c r="F14423" s="265"/>
      <c r="G14423" s="265"/>
    </row>
    <row r="14424" spans="1:7" s="226" customFormat="1">
      <c r="A14424" s="240"/>
      <c r="B14424" s="265"/>
      <c r="C14424" s="240"/>
      <c r="D14424" s="240"/>
      <c r="E14424" s="241"/>
      <c r="F14424" s="265"/>
      <c r="G14424" s="265"/>
    </row>
    <row r="14425" spans="1:7" s="226" customFormat="1">
      <c r="A14425" s="240"/>
      <c r="B14425" s="265"/>
      <c r="C14425" s="240"/>
      <c r="D14425" s="240"/>
      <c r="E14425" s="241"/>
      <c r="F14425" s="265"/>
      <c r="G14425" s="265"/>
    </row>
    <row r="14426" spans="1:7" s="226" customFormat="1">
      <c r="A14426" s="240"/>
      <c r="B14426" s="265"/>
      <c r="C14426" s="240"/>
      <c r="D14426" s="240"/>
      <c r="E14426" s="241"/>
      <c r="F14426" s="265"/>
      <c r="G14426" s="265"/>
    </row>
    <row r="14427" spans="1:7" s="226" customFormat="1">
      <c r="A14427" s="240"/>
      <c r="B14427" s="265"/>
      <c r="C14427" s="240"/>
      <c r="D14427" s="240"/>
      <c r="E14427" s="241"/>
      <c r="F14427" s="265"/>
      <c r="G14427" s="265"/>
    </row>
    <row r="14428" spans="1:7" s="226" customFormat="1">
      <c r="A14428" s="240"/>
      <c r="B14428" s="265"/>
      <c r="C14428" s="240"/>
      <c r="D14428" s="240"/>
      <c r="E14428" s="241"/>
      <c r="F14428" s="265"/>
      <c r="G14428" s="265"/>
    </row>
    <row r="14429" spans="1:7" s="226" customFormat="1">
      <c r="A14429" s="240"/>
      <c r="B14429" s="265"/>
      <c r="C14429" s="240"/>
      <c r="D14429" s="240"/>
      <c r="E14429" s="241"/>
      <c r="F14429" s="265"/>
      <c r="G14429" s="265"/>
    </row>
    <row r="14430" spans="1:7" s="226" customFormat="1">
      <c r="A14430" s="240"/>
      <c r="B14430" s="265"/>
      <c r="C14430" s="240"/>
      <c r="D14430" s="240"/>
      <c r="E14430" s="241"/>
      <c r="F14430" s="265"/>
      <c r="G14430" s="265"/>
    </row>
    <row r="14431" spans="1:7" s="226" customFormat="1">
      <c r="A14431" s="240"/>
      <c r="B14431" s="265"/>
      <c r="C14431" s="240"/>
      <c r="D14431" s="240"/>
      <c r="E14431" s="241"/>
      <c r="F14431" s="265"/>
      <c r="G14431" s="265"/>
    </row>
    <row r="14432" spans="1:7" s="226" customFormat="1">
      <c r="A14432" s="240"/>
      <c r="B14432" s="265"/>
      <c r="C14432" s="240"/>
      <c r="D14432" s="240"/>
      <c r="E14432" s="241"/>
      <c r="F14432" s="265"/>
      <c r="G14432" s="265"/>
    </row>
    <row r="14433" spans="1:7" s="226" customFormat="1">
      <c r="A14433" s="240"/>
      <c r="B14433" s="265"/>
      <c r="C14433" s="240"/>
      <c r="D14433" s="240"/>
      <c r="E14433" s="241"/>
      <c r="F14433" s="265"/>
      <c r="G14433" s="265"/>
    </row>
    <row r="14434" spans="1:7" s="226" customFormat="1">
      <c r="A14434" s="240"/>
      <c r="B14434" s="265"/>
      <c r="C14434" s="240"/>
      <c r="D14434" s="240"/>
      <c r="E14434" s="241"/>
      <c r="F14434" s="265"/>
      <c r="G14434" s="265"/>
    </row>
    <row r="14435" spans="1:7" s="226" customFormat="1">
      <c r="A14435" s="240"/>
      <c r="B14435" s="265"/>
      <c r="C14435" s="240"/>
      <c r="D14435" s="240"/>
      <c r="E14435" s="241"/>
      <c r="F14435" s="265"/>
      <c r="G14435" s="265"/>
    </row>
    <row r="14436" spans="1:7" s="226" customFormat="1">
      <c r="A14436" s="240"/>
      <c r="B14436" s="265"/>
      <c r="C14436" s="240"/>
      <c r="D14436" s="240"/>
      <c r="E14436" s="241"/>
      <c r="F14436" s="265"/>
      <c r="G14436" s="265"/>
    </row>
    <row r="14437" spans="1:7" s="226" customFormat="1">
      <c r="A14437" s="240"/>
      <c r="B14437" s="265"/>
      <c r="C14437" s="240"/>
      <c r="D14437" s="240"/>
      <c r="E14437" s="241"/>
      <c r="F14437" s="265"/>
      <c r="G14437" s="265"/>
    </row>
    <row r="14438" spans="1:7" s="226" customFormat="1">
      <c r="A14438" s="240"/>
      <c r="B14438" s="265"/>
      <c r="C14438" s="240"/>
      <c r="D14438" s="240"/>
      <c r="E14438" s="241"/>
      <c r="F14438" s="265"/>
      <c r="G14438" s="265"/>
    </row>
    <row r="14439" spans="1:7" s="226" customFormat="1">
      <c r="A14439" s="240"/>
      <c r="B14439" s="265"/>
      <c r="C14439" s="240"/>
      <c r="D14439" s="240"/>
      <c r="E14439" s="241"/>
      <c r="F14439" s="265"/>
      <c r="G14439" s="265"/>
    </row>
    <row r="14440" spans="1:7" s="226" customFormat="1">
      <c r="A14440" s="240"/>
      <c r="B14440" s="265"/>
      <c r="C14440" s="240"/>
      <c r="D14440" s="240"/>
      <c r="E14440" s="241"/>
      <c r="F14440" s="265"/>
      <c r="G14440" s="265"/>
    </row>
    <row r="14441" spans="1:7" s="226" customFormat="1">
      <c r="A14441" s="240"/>
      <c r="B14441" s="265"/>
      <c r="C14441" s="240"/>
      <c r="D14441" s="240"/>
      <c r="E14441" s="241"/>
      <c r="F14441" s="265"/>
      <c r="G14441" s="265"/>
    </row>
    <row r="14442" spans="1:7" s="226" customFormat="1">
      <c r="A14442" s="240"/>
      <c r="B14442" s="265"/>
      <c r="C14442" s="240"/>
      <c r="D14442" s="240"/>
      <c r="E14442" s="241"/>
      <c r="F14442" s="265"/>
      <c r="G14442" s="265"/>
    </row>
    <row r="14443" spans="1:7" s="226" customFormat="1">
      <c r="A14443" s="240"/>
      <c r="B14443" s="265"/>
      <c r="C14443" s="240"/>
      <c r="D14443" s="240"/>
      <c r="E14443" s="241"/>
      <c r="F14443" s="265"/>
      <c r="G14443" s="265"/>
    </row>
    <row r="14444" spans="1:7" s="226" customFormat="1">
      <c r="A14444" s="240"/>
      <c r="B14444" s="265"/>
      <c r="C14444" s="240"/>
      <c r="D14444" s="240"/>
      <c r="E14444" s="241"/>
      <c r="F14444" s="265"/>
      <c r="G14444" s="265"/>
    </row>
    <row r="14445" spans="1:7" s="226" customFormat="1">
      <c r="A14445" s="240"/>
      <c r="B14445" s="265"/>
      <c r="C14445" s="240"/>
      <c r="D14445" s="240"/>
      <c r="E14445" s="241"/>
      <c r="F14445" s="265"/>
      <c r="G14445" s="265"/>
    </row>
    <row r="14446" spans="1:7" s="226" customFormat="1">
      <c r="A14446" s="240"/>
      <c r="B14446" s="265"/>
      <c r="C14446" s="240"/>
      <c r="D14446" s="240"/>
      <c r="E14446" s="241"/>
      <c r="F14446" s="265"/>
      <c r="G14446" s="265"/>
    </row>
    <row r="14447" spans="1:7" s="226" customFormat="1">
      <c r="A14447" s="240"/>
      <c r="B14447" s="265"/>
      <c r="C14447" s="240"/>
      <c r="D14447" s="240"/>
      <c r="E14447" s="241"/>
      <c r="F14447" s="265"/>
      <c r="G14447" s="265"/>
    </row>
    <row r="14448" spans="1:7" s="226" customFormat="1">
      <c r="A14448" s="240"/>
      <c r="B14448" s="265"/>
      <c r="C14448" s="240"/>
      <c r="D14448" s="240"/>
      <c r="E14448" s="241"/>
      <c r="F14448" s="265"/>
      <c r="G14448" s="265"/>
    </row>
    <row r="14449" spans="1:7" s="226" customFormat="1">
      <c r="A14449" s="240"/>
      <c r="B14449" s="265"/>
      <c r="C14449" s="240"/>
      <c r="D14449" s="240"/>
      <c r="E14449" s="241"/>
      <c r="F14449" s="265"/>
      <c r="G14449" s="265"/>
    </row>
    <row r="14450" spans="1:7" s="226" customFormat="1">
      <c r="A14450" s="240"/>
      <c r="B14450" s="265"/>
      <c r="C14450" s="240"/>
      <c r="D14450" s="240"/>
      <c r="E14450" s="241"/>
      <c r="F14450" s="265"/>
      <c r="G14450" s="265"/>
    </row>
    <row r="14451" spans="1:7" s="226" customFormat="1">
      <c r="A14451" s="240"/>
      <c r="B14451" s="265"/>
      <c r="C14451" s="240"/>
      <c r="D14451" s="240"/>
      <c r="E14451" s="241"/>
      <c r="F14451" s="265"/>
      <c r="G14451" s="265"/>
    </row>
    <row r="14452" spans="1:7" s="226" customFormat="1">
      <c r="A14452" s="240"/>
      <c r="B14452" s="265"/>
      <c r="C14452" s="240"/>
      <c r="D14452" s="240"/>
      <c r="E14452" s="241"/>
      <c r="F14452" s="265"/>
      <c r="G14452" s="265"/>
    </row>
    <row r="14453" spans="1:7" s="226" customFormat="1">
      <c r="A14453" s="240"/>
      <c r="B14453" s="265"/>
      <c r="C14453" s="240"/>
      <c r="D14453" s="240"/>
      <c r="E14453" s="241"/>
      <c r="F14453" s="265"/>
      <c r="G14453" s="265"/>
    </row>
    <row r="14454" spans="1:7" s="226" customFormat="1">
      <c r="A14454" s="240"/>
      <c r="B14454" s="265"/>
      <c r="C14454" s="240"/>
      <c r="D14454" s="240"/>
      <c r="E14454" s="241"/>
      <c r="F14454" s="265"/>
      <c r="G14454" s="265"/>
    </row>
    <row r="14455" spans="1:7" s="226" customFormat="1">
      <c r="A14455" s="240"/>
      <c r="B14455" s="265"/>
      <c r="C14455" s="240"/>
      <c r="D14455" s="240"/>
      <c r="E14455" s="241"/>
      <c r="F14455" s="265"/>
      <c r="G14455" s="265"/>
    </row>
    <row r="14456" spans="1:7" s="226" customFormat="1">
      <c r="A14456" s="240"/>
      <c r="B14456" s="265"/>
      <c r="C14456" s="240"/>
      <c r="D14456" s="240"/>
      <c r="E14456" s="241"/>
      <c r="F14456" s="265"/>
      <c r="G14456" s="265"/>
    </row>
    <row r="14457" spans="1:7" s="226" customFormat="1">
      <c r="A14457" s="240"/>
      <c r="B14457" s="265"/>
      <c r="C14457" s="240"/>
      <c r="D14457" s="240"/>
      <c r="E14457" s="241"/>
      <c r="F14457" s="265"/>
      <c r="G14457" s="265"/>
    </row>
    <row r="14458" spans="1:7" s="226" customFormat="1">
      <c r="A14458" s="240"/>
      <c r="B14458" s="265"/>
      <c r="C14458" s="240"/>
      <c r="D14458" s="240"/>
      <c r="E14458" s="241"/>
      <c r="F14458" s="265"/>
      <c r="G14458" s="265"/>
    </row>
    <row r="14459" spans="1:7" s="226" customFormat="1">
      <c r="A14459" s="240"/>
      <c r="B14459" s="265"/>
      <c r="C14459" s="240"/>
      <c r="D14459" s="240"/>
      <c r="E14459" s="241"/>
      <c r="F14459" s="265"/>
      <c r="G14459" s="265"/>
    </row>
    <row r="14460" spans="1:7" s="226" customFormat="1">
      <c r="A14460" s="240"/>
      <c r="B14460" s="265"/>
      <c r="C14460" s="240"/>
      <c r="D14460" s="240"/>
      <c r="E14460" s="241"/>
      <c r="F14460" s="265"/>
      <c r="G14460" s="265"/>
    </row>
    <row r="14461" spans="1:7" s="226" customFormat="1">
      <c r="A14461" s="240"/>
      <c r="B14461" s="265"/>
      <c r="C14461" s="240"/>
      <c r="D14461" s="240"/>
      <c r="E14461" s="241"/>
      <c r="F14461" s="265"/>
      <c r="G14461" s="265"/>
    </row>
    <row r="14462" spans="1:7" s="226" customFormat="1">
      <c r="A14462" s="240"/>
      <c r="B14462" s="265"/>
      <c r="C14462" s="240"/>
      <c r="D14462" s="240"/>
      <c r="E14462" s="241"/>
      <c r="F14462" s="265"/>
      <c r="G14462" s="265"/>
    </row>
    <row r="14463" spans="1:7" s="226" customFormat="1">
      <c r="A14463" s="240"/>
      <c r="B14463" s="265"/>
      <c r="C14463" s="240"/>
      <c r="D14463" s="240"/>
      <c r="E14463" s="241"/>
      <c r="F14463" s="265"/>
      <c r="G14463" s="265"/>
    </row>
    <row r="14464" spans="1:7" s="226" customFormat="1">
      <c r="A14464" s="240"/>
      <c r="B14464" s="265"/>
      <c r="C14464" s="240"/>
      <c r="D14464" s="240"/>
      <c r="E14464" s="241"/>
      <c r="F14464" s="265"/>
      <c r="G14464" s="265"/>
    </row>
    <row r="14465" spans="1:7" s="226" customFormat="1">
      <c r="A14465" s="240"/>
      <c r="B14465" s="265"/>
      <c r="C14465" s="240"/>
      <c r="D14465" s="240"/>
      <c r="E14465" s="241"/>
      <c r="F14465" s="265"/>
      <c r="G14465" s="265"/>
    </row>
    <row r="14466" spans="1:7" s="226" customFormat="1">
      <c r="A14466" s="240"/>
      <c r="B14466" s="265"/>
      <c r="C14466" s="240"/>
      <c r="D14466" s="240"/>
      <c r="E14466" s="241"/>
      <c r="F14466" s="265"/>
      <c r="G14466" s="265"/>
    </row>
    <row r="14467" spans="1:7" s="226" customFormat="1">
      <c r="A14467" s="240"/>
      <c r="B14467" s="265"/>
      <c r="C14467" s="240"/>
      <c r="D14467" s="240"/>
      <c r="E14467" s="241"/>
      <c r="F14467" s="265"/>
      <c r="G14467" s="265"/>
    </row>
    <row r="14468" spans="1:7" s="226" customFormat="1">
      <c r="A14468" s="240"/>
      <c r="B14468" s="265"/>
      <c r="C14468" s="240"/>
      <c r="D14468" s="240"/>
      <c r="E14468" s="241"/>
      <c r="F14468" s="265"/>
      <c r="G14468" s="265"/>
    </row>
    <row r="14469" spans="1:7" s="226" customFormat="1">
      <c r="A14469" s="240"/>
      <c r="B14469" s="265"/>
      <c r="C14469" s="240"/>
      <c r="D14469" s="240"/>
      <c r="E14469" s="241"/>
      <c r="F14469" s="265"/>
      <c r="G14469" s="265"/>
    </row>
    <row r="14470" spans="1:7" s="226" customFormat="1">
      <c r="A14470" s="240"/>
      <c r="B14470" s="265"/>
      <c r="C14470" s="240"/>
      <c r="D14470" s="240"/>
      <c r="E14470" s="241"/>
      <c r="F14470" s="265"/>
      <c r="G14470" s="265"/>
    </row>
    <row r="14471" spans="1:7" s="226" customFormat="1">
      <c r="A14471" s="240"/>
      <c r="B14471" s="265"/>
      <c r="C14471" s="240"/>
      <c r="D14471" s="240"/>
      <c r="E14471" s="241"/>
      <c r="F14471" s="265"/>
      <c r="G14471" s="265"/>
    </row>
    <row r="14472" spans="1:7" s="226" customFormat="1">
      <c r="A14472" s="240"/>
      <c r="B14472" s="265"/>
      <c r="C14472" s="240"/>
      <c r="D14472" s="240"/>
      <c r="E14472" s="241"/>
      <c r="F14472" s="265"/>
      <c r="G14472" s="265"/>
    </row>
    <row r="14473" spans="1:7" s="226" customFormat="1">
      <c r="A14473" s="240"/>
      <c r="B14473" s="265"/>
      <c r="C14473" s="240"/>
      <c r="D14473" s="240"/>
      <c r="E14473" s="241"/>
      <c r="F14473" s="265"/>
      <c r="G14473" s="265"/>
    </row>
    <row r="14474" spans="1:7" s="226" customFormat="1">
      <c r="A14474" s="240"/>
      <c r="B14474" s="265"/>
      <c r="C14474" s="240"/>
      <c r="D14474" s="240"/>
      <c r="E14474" s="241"/>
      <c r="F14474" s="265"/>
      <c r="G14474" s="265"/>
    </row>
    <row r="14475" spans="1:7" s="226" customFormat="1">
      <c r="A14475" s="240"/>
      <c r="B14475" s="265"/>
      <c r="C14475" s="240"/>
      <c r="D14475" s="240"/>
      <c r="E14475" s="241"/>
      <c r="F14475" s="265"/>
      <c r="G14475" s="265"/>
    </row>
    <row r="14476" spans="1:7" s="226" customFormat="1">
      <c r="A14476" s="240"/>
      <c r="B14476" s="265"/>
      <c r="C14476" s="240"/>
      <c r="D14476" s="240"/>
      <c r="E14476" s="241"/>
      <c r="F14476" s="265"/>
      <c r="G14476" s="265"/>
    </row>
    <row r="14477" spans="1:7" s="226" customFormat="1">
      <c r="A14477" s="240"/>
      <c r="B14477" s="265"/>
      <c r="C14477" s="240"/>
      <c r="D14477" s="240"/>
      <c r="E14477" s="241"/>
      <c r="F14477" s="265"/>
      <c r="G14477" s="265"/>
    </row>
    <row r="14478" spans="1:7" s="226" customFormat="1">
      <c r="A14478" s="240"/>
      <c r="B14478" s="265"/>
      <c r="C14478" s="240"/>
      <c r="D14478" s="240"/>
      <c r="E14478" s="241"/>
      <c r="F14478" s="265"/>
      <c r="G14478" s="265"/>
    </row>
    <row r="14479" spans="1:7" s="226" customFormat="1">
      <c r="A14479" s="240"/>
      <c r="B14479" s="265"/>
      <c r="C14479" s="240"/>
      <c r="D14479" s="240"/>
      <c r="E14479" s="241"/>
      <c r="F14479" s="265"/>
      <c r="G14479" s="265"/>
    </row>
    <row r="14480" spans="1:7" s="226" customFormat="1">
      <c r="A14480" s="240"/>
      <c r="B14480" s="265"/>
      <c r="C14480" s="240"/>
      <c r="D14480" s="240"/>
      <c r="E14480" s="241"/>
      <c r="F14480" s="265"/>
      <c r="G14480" s="265"/>
    </row>
    <row r="14481" spans="1:7" s="226" customFormat="1">
      <c r="A14481" s="240"/>
      <c r="B14481" s="265"/>
      <c r="C14481" s="240"/>
      <c r="D14481" s="240"/>
      <c r="E14481" s="241"/>
      <c r="F14481" s="265"/>
      <c r="G14481" s="265"/>
    </row>
    <row r="14482" spans="1:7" s="226" customFormat="1">
      <c r="A14482" s="240"/>
      <c r="B14482" s="265"/>
      <c r="C14482" s="240"/>
      <c r="D14482" s="240"/>
      <c r="E14482" s="241"/>
      <c r="F14482" s="265"/>
      <c r="G14482" s="265"/>
    </row>
    <row r="14483" spans="1:7" s="226" customFormat="1">
      <c r="A14483" s="240"/>
      <c r="B14483" s="265"/>
      <c r="C14483" s="240"/>
      <c r="D14483" s="240"/>
      <c r="E14483" s="241"/>
      <c r="F14483" s="265"/>
      <c r="G14483" s="265"/>
    </row>
    <row r="14484" spans="1:7" s="226" customFormat="1">
      <c r="A14484" s="240"/>
      <c r="B14484" s="265"/>
      <c r="C14484" s="240"/>
      <c r="D14484" s="240"/>
      <c r="E14484" s="241"/>
      <c r="F14484" s="265"/>
      <c r="G14484" s="265"/>
    </row>
    <row r="14485" spans="1:7" s="226" customFormat="1">
      <c r="A14485" s="240"/>
      <c r="B14485" s="265"/>
      <c r="C14485" s="240"/>
      <c r="D14485" s="240"/>
      <c r="E14485" s="241"/>
      <c r="F14485" s="265"/>
      <c r="G14485" s="265"/>
    </row>
  </sheetData>
  <dataConsolidate/>
  <customSheetViews>
    <customSheetView guid="{D219A4B4-2F58-4C9B-BAE3-46CA3559E29C}" scale="90" showPageBreaks="1" printArea="1" view="pageBreakPreview">
      <selection activeCell="B6" sqref="B6"/>
      <pageMargins left="0.70866141732283472" right="0.31496062992125984" top="0.62992125984251968" bottom="0.59055118110236227" header="0.31496062992125984" footer="0.31496062992125984"/>
      <printOptions horizontalCentered="1"/>
      <pageSetup paperSize="9" scale="76" orientation="portrait" r:id="rId1"/>
    </customSheetView>
  </customSheetViews>
  <mergeCells count="1012">
    <mergeCell ref="B179:F179"/>
    <mergeCell ref="A207:F207"/>
    <mergeCell ref="B208:F208"/>
    <mergeCell ref="B209:E209"/>
    <mergeCell ref="B155:F155"/>
    <mergeCell ref="B74:E74"/>
    <mergeCell ref="B75:F75"/>
    <mergeCell ref="A2234:F2234"/>
    <mergeCell ref="A2252:F2252"/>
    <mergeCell ref="A535:F535"/>
    <mergeCell ref="B536:F536"/>
    <mergeCell ref="B537:E537"/>
    <mergeCell ref="B538:F538"/>
    <mergeCell ref="A1155:F1155"/>
    <mergeCell ref="B1156:F1156"/>
    <mergeCell ref="B1157:E1157"/>
    <mergeCell ref="B1158:F1158"/>
    <mergeCell ref="A1033:F1033"/>
    <mergeCell ref="A1061:F1061"/>
    <mergeCell ref="A1076:F1076"/>
    <mergeCell ref="A1091:F1091"/>
    <mergeCell ref="A1108:F1108"/>
    <mergeCell ref="A623:F623"/>
    <mergeCell ref="A604:F604"/>
    <mergeCell ref="A583:F583"/>
    <mergeCell ref="A562:F562"/>
    <mergeCell ref="A547:F547"/>
    <mergeCell ref="A560:F560"/>
    <mergeCell ref="A579:F579"/>
    <mergeCell ref="B478:F478"/>
    <mergeCell ref="A490:F490"/>
    <mergeCell ref="B491:F491"/>
    <mergeCell ref="B402:E402"/>
    <mergeCell ref="B403:F403"/>
    <mergeCell ref="A415:F415"/>
    <mergeCell ref="B416:F416"/>
    <mergeCell ref="B417:E417"/>
    <mergeCell ref="B386:F386"/>
    <mergeCell ref="B387:E387"/>
    <mergeCell ref="B388:F388"/>
    <mergeCell ref="A400:F400"/>
    <mergeCell ref="B401:F401"/>
    <mergeCell ref="A460:F460"/>
    <mergeCell ref="A455:F455"/>
    <mergeCell ref="B418:F418"/>
    <mergeCell ref="A430:F430"/>
    <mergeCell ref="B431:F431"/>
    <mergeCell ref="B432:E432"/>
    <mergeCell ref="B433:F433"/>
    <mergeCell ref="A442:F442"/>
    <mergeCell ref="A427:F427"/>
    <mergeCell ref="A457:F457"/>
    <mergeCell ref="A711:F711"/>
    <mergeCell ref="B712:F712"/>
    <mergeCell ref="B713:E713"/>
    <mergeCell ref="B714:F714"/>
    <mergeCell ref="B664:E664"/>
    <mergeCell ref="B665:F665"/>
    <mergeCell ref="A680:F680"/>
    <mergeCell ref="B681:F681"/>
    <mergeCell ref="B682:E682"/>
    <mergeCell ref="B646:F646"/>
    <mergeCell ref="B647:E647"/>
    <mergeCell ref="B648:F648"/>
    <mergeCell ref="A662:F662"/>
    <mergeCell ref="B663:F663"/>
    <mergeCell ref="B683:F683"/>
    <mergeCell ref="A697:F697"/>
    <mergeCell ref="B698:F698"/>
    <mergeCell ref="B699:E699"/>
    <mergeCell ref="B700:F700"/>
    <mergeCell ref="A956:F956"/>
    <mergeCell ref="B917:E917"/>
    <mergeCell ref="B918:F918"/>
    <mergeCell ref="A931:F931"/>
    <mergeCell ref="B932:F932"/>
    <mergeCell ref="B933:E933"/>
    <mergeCell ref="B902:F902"/>
    <mergeCell ref="B903:E903"/>
    <mergeCell ref="B904:F904"/>
    <mergeCell ref="A915:F915"/>
    <mergeCell ref="B916:F916"/>
    <mergeCell ref="A1051:F1051"/>
    <mergeCell ref="A1046:F1046"/>
    <mergeCell ref="B1010:F1010"/>
    <mergeCell ref="A1021:F1021"/>
    <mergeCell ref="B1022:F1022"/>
    <mergeCell ref="B1023:E1023"/>
    <mergeCell ref="B1024:F1024"/>
    <mergeCell ref="A1031:F1031"/>
    <mergeCell ref="A1019:F1019"/>
    <mergeCell ref="B994:E994"/>
    <mergeCell ref="B995:F995"/>
    <mergeCell ref="A1007:F1007"/>
    <mergeCell ref="B1008:F1008"/>
    <mergeCell ref="B1009:E1009"/>
    <mergeCell ref="B977:F977"/>
    <mergeCell ref="B978:E978"/>
    <mergeCell ref="B979:F979"/>
    <mergeCell ref="A992:F992"/>
    <mergeCell ref="B993:F993"/>
    <mergeCell ref="A1005:F1005"/>
    <mergeCell ref="A990:F990"/>
    <mergeCell ref="B1279:F1279"/>
    <mergeCell ref="A1290:F1290"/>
    <mergeCell ref="A1286:F1286"/>
    <mergeCell ref="B1248:F1248"/>
    <mergeCell ref="A1261:F1261"/>
    <mergeCell ref="B1262:F1262"/>
    <mergeCell ref="B1263:E1263"/>
    <mergeCell ref="B1083:E1083"/>
    <mergeCell ref="B1052:F1052"/>
    <mergeCell ref="B1053:E1053"/>
    <mergeCell ref="B1054:F1054"/>
    <mergeCell ref="A1066:F1066"/>
    <mergeCell ref="B1067:F1067"/>
    <mergeCell ref="B1201:F1201"/>
    <mergeCell ref="B1202:E1202"/>
    <mergeCell ref="B1203:F1203"/>
    <mergeCell ref="A1215:F1215"/>
    <mergeCell ref="A1210:F1210"/>
    <mergeCell ref="B1172:F1172"/>
    <mergeCell ref="A1183:F1183"/>
    <mergeCell ref="B1184:F1184"/>
    <mergeCell ref="B1185:E1185"/>
    <mergeCell ref="B1186:F1186"/>
    <mergeCell ref="A1197:F1197"/>
    <mergeCell ref="A1195:F1195"/>
    <mergeCell ref="A1181:F1181"/>
    <mergeCell ref="A1179:F1179"/>
    <mergeCell ref="A1276:F1276"/>
    <mergeCell ref="B1277:F1277"/>
    <mergeCell ref="B1278:E1278"/>
    <mergeCell ref="B1264:F1264"/>
    <mergeCell ref="A1274:F1274"/>
    <mergeCell ref="A1512:F1512"/>
    <mergeCell ref="B1474:F1474"/>
    <mergeCell ref="A1486:F1486"/>
    <mergeCell ref="B1487:F1487"/>
    <mergeCell ref="B1488:E1488"/>
    <mergeCell ref="B1489:F1489"/>
    <mergeCell ref="A1499:F1499"/>
    <mergeCell ref="A1391:F1391"/>
    <mergeCell ref="A1376:F1376"/>
    <mergeCell ref="A1361:F1361"/>
    <mergeCell ref="A1374:F1374"/>
    <mergeCell ref="A1389:F1389"/>
    <mergeCell ref="A1407:F1407"/>
    <mergeCell ref="A1421:F1421"/>
    <mergeCell ref="B1381:E1381"/>
    <mergeCell ref="B1382:F1382"/>
    <mergeCell ref="A1394:F1394"/>
    <mergeCell ref="B1395:F1395"/>
    <mergeCell ref="B1396:E1396"/>
    <mergeCell ref="B1365:F1365"/>
    <mergeCell ref="B1366:E1366"/>
    <mergeCell ref="B1367:F1367"/>
    <mergeCell ref="A1379:F1379"/>
    <mergeCell ref="B1380:F1380"/>
    <mergeCell ref="A1426:F1426"/>
    <mergeCell ref="B1427:F1427"/>
    <mergeCell ref="B1428:E1428"/>
    <mergeCell ref="B1429:F1429"/>
    <mergeCell ref="A1441:F1441"/>
    <mergeCell ref="A1436:F1436"/>
    <mergeCell ref="B1397:F1397"/>
    <mergeCell ref="A1411:F1411"/>
    <mergeCell ref="A1742:F1742"/>
    <mergeCell ref="B1707:F1707"/>
    <mergeCell ref="A1718:F1718"/>
    <mergeCell ref="B1719:F1719"/>
    <mergeCell ref="B1720:E1720"/>
    <mergeCell ref="B1721:F1721"/>
    <mergeCell ref="A1730:F1730"/>
    <mergeCell ref="A1628:F1628"/>
    <mergeCell ref="A1612:F1612"/>
    <mergeCell ref="A1596:F1596"/>
    <mergeCell ref="A1609:F1609"/>
    <mergeCell ref="A1625:F1625"/>
    <mergeCell ref="A1644:F1644"/>
    <mergeCell ref="A1658:F1658"/>
    <mergeCell ref="B1617:E1617"/>
    <mergeCell ref="B1618:F1618"/>
    <mergeCell ref="A1631:F1631"/>
    <mergeCell ref="B1632:F1632"/>
    <mergeCell ref="B1633:E1633"/>
    <mergeCell ref="B1600:F1600"/>
    <mergeCell ref="B1601:E1601"/>
    <mergeCell ref="B1602:F1602"/>
    <mergeCell ref="A1615:F1615"/>
    <mergeCell ref="B1616:F1616"/>
    <mergeCell ref="A1662:F1662"/>
    <mergeCell ref="B1663:F1663"/>
    <mergeCell ref="B1664:E1664"/>
    <mergeCell ref="B1665:F1665"/>
    <mergeCell ref="A1676:F1676"/>
    <mergeCell ref="A1672:F1672"/>
    <mergeCell ref="B1634:F1634"/>
    <mergeCell ref="A1648:F1648"/>
    <mergeCell ref="A1988:F1988"/>
    <mergeCell ref="B1945:F1945"/>
    <mergeCell ref="A1960:F1960"/>
    <mergeCell ref="B1961:F1961"/>
    <mergeCell ref="B1962:E1962"/>
    <mergeCell ref="B1963:F1963"/>
    <mergeCell ref="A1974:F1974"/>
    <mergeCell ref="A1852:F1852"/>
    <mergeCell ref="A1835:F1835"/>
    <mergeCell ref="A1818:F1818"/>
    <mergeCell ref="A1831:F1831"/>
    <mergeCell ref="A1848:F1848"/>
    <mergeCell ref="A1865:F1865"/>
    <mergeCell ref="A1882:F1882"/>
    <mergeCell ref="B1840:E1840"/>
    <mergeCell ref="B1841:F1841"/>
    <mergeCell ref="A1855:F1855"/>
    <mergeCell ref="B1856:F1856"/>
    <mergeCell ref="B1857:E1857"/>
    <mergeCell ref="B1822:F1822"/>
    <mergeCell ref="B1823:E1823"/>
    <mergeCell ref="B1824:F1824"/>
    <mergeCell ref="A1838:F1838"/>
    <mergeCell ref="B1839:F1839"/>
    <mergeCell ref="A1889:F1889"/>
    <mergeCell ref="B1890:F1890"/>
    <mergeCell ref="B1891:E1891"/>
    <mergeCell ref="B1892:F1892"/>
    <mergeCell ref="A1907:F1907"/>
    <mergeCell ref="A1901:F1901"/>
    <mergeCell ref="B1858:F1858"/>
    <mergeCell ref="A1872:F1872"/>
    <mergeCell ref="A2149:F2149"/>
    <mergeCell ref="A2134:F2134"/>
    <mergeCell ref="A2119:F2119"/>
    <mergeCell ref="A2101:F2101"/>
    <mergeCell ref="A2082:F2082"/>
    <mergeCell ref="A2098:F2098"/>
    <mergeCell ref="A2117:F2117"/>
    <mergeCell ref="A2132:F2132"/>
    <mergeCell ref="A2147:F2147"/>
    <mergeCell ref="B2125:F2125"/>
    <mergeCell ref="A2137:F2137"/>
    <mergeCell ref="B2138:F2138"/>
    <mergeCell ref="B2139:E2139"/>
    <mergeCell ref="B2140:F2140"/>
    <mergeCell ref="B2109:E2109"/>
    <mergeCell ref="B2110:F2110"/>
    <mergeCell ref="A2122:F2122"/>
    <mergeCell ref="B2123:F2123"/>
    <mergeCell ref="B2124:E2124"/>
    <mergeCell ref="B2089:F2089"/>
    <mergeCell ref="B2090:E2090"/>
    <mergeCell ref="B2091:F2091"/>
    <mergeCell ref="A2107:F2107"/>
    <mergeCell ref="B2108:F2108"/>
    <mergeCell ref="B2224:E2224"/>
    <mergeCell ref="B2225:F2225"/>
    <mergeCell ref="A2218:F2218"/>
    <mergeCell ref="A2216:F2216"/>
    <mergeCell ref="B2188:E2188"/>
    <mergeCell ref="B2189:F2189"/>
    <mergeCell ref="A2204:F2204"/>
    <mergeCell ref="B2205:F2205"/>
    <mergeCell ref="B2206:E2206"/>
    <mergeCell ref="A2200:F2200"/>
    <mergeCell ref="A2198:F2198"/>
    <mergeCell ref="B2259:F2259"/>
    <mergeCell ref="B2260:E2260"/>
    <mergeCell ref="B2261:F2261"/>
    <mergeCell ref="A2254:F2254"/>
    <mergeCell ref="A2236:F2236"/>
    <mergeCell ref="A2240:F2240"/>
    <mergeCell ref="B2241:F2241"/>
    <mergeCell ref="B2242:E2242"/>
    <mergeCell ref="B2243:F2243"/>
    <mergeCell ref="A2258:F2258"/>
    <mergeCell ref="B2170:F2170"/>
    <mergeCell ref="B2171:E2171"/>
    <mergeCell ref="B2172:F2172"/>
    <mergeCell ref="A2186:F2186"/>
    <mergeCell ref="B2187:F2187"/>
    <mergeCell ref="A2183:F2183"/>
    <mergeCell ref="A2181:F2181"/>
    <mergeCell ref="A2154:F2154"/>
    <mergeCell ref="B2155:F2155"/>
    <mergeCell ref="B2156:E2156"/>
    <mergeCell ref="B2157:F2157"/>
    <mergeCell ref="A2169:F2169"/>
    <mergeCell ref="A2166:F2166"/>
    <mergeCell ref="A2164:F2164"/>
    <mergeCell ref="B2207:F2207"/>
    <mergeCell ref="A2222:F2222"/>
    <mergeCell ref="B2223:F2223"/>
    <mergeCell ref="A2069:F2069"/>
    <mergeCell ref="B2070:F2070"/>
    <mergeCell ref="B2071:E2071"/>
    <mergeCell ref="B2072:F2072"/>
    <mergeCell ref="A2088:F2088"/>
    <mergeCell ref="A2079:F2079"/>
    <mergeCell ref="B2039:F2039"/>
    <mergeCell ref="A2054:F2054"/>
    <mergeCell ref="B2055:F2055"/>
    <mergeCell ref="B2056:E2056"/>
    <mergeCell ref="B2057:F2057"/>
    <mergeCell ref="A2066:F2066"/>
    <mergeCell ref="A2049:F2049"/>
    <mergeCell ref="A2033:F2033"/>
    <mergeCell ref="A2010:F2010"/>
    <mergeCell ref="A1991:F1991"/>
    <mergeCell ref="A2007:F2007"/>
    <mergeCell ref="A2028:F2028"/>
    <mergeCell ref="A2047:F2047"/>
    <mergeCell ref="A2064:F2064"/>
    <mergeCell ref="B2017:E2017"/>
    <mergeCell ref="B2018:F2018"/>
    <mergeCell ref="A2036:F2036"/>
    <mergeCell ref="B2037:F2037"/>
    <mergeCell ref="B2038:E2038"/>
    <mergeCell ref="B1996:F1996"/>
    <mergeCell ref="B1997:E1997"/>
    <mergeCell ref="B1998:F1998"/>
    <mergeCell ref="A2015:F2015"/>
    <mergeCell ref="B2016:F2016"/>
    <mergeCell ref="A1995:F1995"/>
    <mergeCell ref="B1873:F1873"/>
    <mergeCell ref="B1874:E1874"/>
    <mergeCell ref="B1875:F1875"/>
    <mergeCell ref="A1886:F1886"/>
    <mergeCell ref="A1869:F1869"/>
    <mergeCell ref="A1977:F1977"/>
    <mergeCell ref="B1978:F1978"/>
    <mergeCell ref="B1979:E1979"/>
    <mergeCell ref="B1980:F1980"/>
    <mergeCell ref="A1956:F1956"/>
    <mergeCell ref="A1939:F1939"/>
    <mergeCell ref="A1921:F1921"/>
    <mergeCell ref="A1904:F1904"/>
    <mergeCell ref="A1918:F1918"/>
    <mergeCell ref="A1936:F1936"/>
    <mergeCell ref="A1953:F1953"/>
    <mergeCell ref="A1971:F1971"/>
    <mergeCell ref="B1927:E1927"/>
    <mergeCell ref="B1928:F1928"/>
    <mergeCell ref="A1942:F1942"/>
    <mergeCell ref="B1943:F1943"/>
    <mergeCell ref="B1944:E1944"/>
    <mergeCell ref="B1908:F1908"/>
    <mergeCell ref="B1909:E1909"/>
    <mergeCell ref="B1910:F1910"/>
    <mergeCell ref="A1925:F1925"/>
    <mergeCell ref="B1926:F1926"/>
    <mergeCell ref="A1802:F1802"/>
    <mergeCell ref="B1803:F1803"/>
    <mergeCell ref="B1804:E1804"/>
    <mergeCell ref="B1805:F1805"/>
    <mergeCell ref="A1821:F1821"/>
    <mergeCell ref="A1814:F1814"/>
    <mergeCell ref="B1777:F1777"/>
    <mergeCell ref="A1788:F1788"/>
    <mergeCell ref="B1789:F1789"/>
    <mergeCell ref="B1790:E1790"/>
    <mergeCell ref="B1791:F1791"/>
    <mergeCell ref="A1800:F1800"/>
    <mergeCell ref="A1786:F1786"/>
    <mergeCell ref="A1772:F1772"/>
    <mergeCell ref="A1758:F1758"/>
    <mergeCell ref="A1744:F1744"/>
    <mergeCell ref="A1756:F1756"/>
    <mergeCell ref="A1770:F1770"/>
    <mergeCell ref="A1784:F1784"/>
    <mergeCell ref="A1798:F1798"/>
    <mergeCell ref="B1762:E1762"/>
    <mergeCell ref="B1763:F1763"/>
    <mergeCell ref="A1774:F1774"/>
    <mergeCell ref="B1775:F1775"/>
    <mergeCell ref="B1776:E1776"/>
    <mergeCell ref="B1747:F1747"/>
    <mergeCell ref="B1748:E1748"/>
    <mergeCell ref="B1749:F1749"/>
    <mergeCell ref="A1760:F1760"/>
    <mergeCell ref="B1761:F1761"/>
    <mergeCell ref="A1746:F1746"/>
    <mergeCell ref="B1649:F1649"/>
    <mergeCell ref="B1650:E1650"/>
    <mergeCell ref="B1651:F1651"/>
    <mergeCell ref="A1660:F1660"/>
    <mergeCell ref="A1646:F1646"/>
    <mergeCell ref="A1732:F1732"/>
    <mergeCell ref="B1733:F1733"/>
    <mergeCell ref="B1734:E1734"/>
    <mergeCell ref="B1735:F1735"/>
    <mergeCell ref="A1716:F1716"/>
    <mergeCell ref="A1702:F1702"/>
    <mergeCell ref="A1688:F1688"/>
    <mergeCell ref="A1674:F1674"/>
    <mergeCell ref="A1686:F1686"/>
    <mergeCell ref="A1700:F1700"/>
    <mergeCell ref="A1714:F1714"/>
    <mergeCell ref="A1728:F1728"/>
    <mergeCell ref="B1692:E1692"/>
    <mergeCell ref="B1693:F1693"/>
    <mergeCell ref="A1704:F1704"/>
    <mergeCell ref="B1705:F1705"/>
    <mergeCell ref="B1706:E1706"/>
    <mergeCell ref="B1677:F1677"/>
    <mergeCell ref="B1678:E1678"/>
    <mergeCell ref="B1679:F1679"/>
    <mergeCell ref="A1690:F1690"/>
    <mergeCell ref="B1691:F1691"/>
    <mergeCell ref="A1583:F1583"/>
    <mergeCell ref="B1584:F1584"/>
    <mergeCell ref="B1585:E1585"/>
    <mergeCell ref="B1586:F1586"/>
    <mergeCell ref="A1599:F1599"/>
    <mergeCell ref="A1593:F1593"/>
    <mergeCell ref="B1554:F1554"/>
    <mergeCell ref="A1567:F1567"/>
    <mergeCell ref="B1568:F1568"/>
    <mergeCell ref="B1569:E1569"/>
    <mergeCell ref="B1570:F1570"/>
    <mergeCell ref="A1580:F1580"/>
    <mergeCell ref="A1564:F1564"/>
    <mergeCell ref="A1548:F1548"/>
    <mergeCell ref="A1531:F1531"/>
    <mergeCell ref="A1515:F1515"/>
    <mergeCell ref="A1528:F1528"/>
    <mergeCell ref="A1545:F1545"/>
    <mergeCell ref="A1561:F1561"/>
    <mergeCell ref="A1577:F1577"/>
    <mergeCell ref="B1536:E1536"/>
    <mergeCell ref="B1537:F1537"/>
    <mergeCell ref="A1551:F1551"/>
    <mergeCell ref="B1552:F1552"/>
    <mergeCell ref="B1553:E1553"/>
    <mergeCell ref="B1519:F1519"/>
    <mergeCell ref="B1520:E1520"/>
    <mergeCell ref="B1521:F1521"/>
    <mergeCell ref="A1534:F1534"/>
    <mergeCell ref="B1535:F1535"/>
    <mergeCell ref="A1518:F1518"/>
    <mergeCell ref="B1412:F1412"/>
    <mergeCell ref="B1413:E1413"/>
    <mergeCell ref="B1414:F1414"/>
    <mergeCell ref="A1424:F1424"/>
    <mergeCell ref="A1409:F1409"/>
    <mergeCell ref="A1501:F1501"/>
    <mergeCell ref="B1502:F1502"/>
    <mergeCell ref="B1503:E1503"/>
    <mergeCell ref="B1504:F1504"/>
    <mergeCell ref="A1484:F1484"/>
    <mergeCell ref="A1469:F1469"/>
    <mergeCell ref="A1454:F1454"/>
    <mergeCell ref="A1439:F1439"/>
    <mergeCell ref="A1451:F1451"/>
    <mergeCell ref="A1466:F1466"/>
    <mergeCell ref="A1481:F1481"/>
    <mergeCell ref="A1496:F1496"/>
    <mergeCell ref="B1458:E1458"/>
    <mergeCell ref="B1459:F1459"/>
    <mergeCell ref="A1471:F1471"/>
    <mergeCell ref="B1472:F1472"/>
    <mergeCell ref="B1473:E1473"/>
    <mergeCell ref="B1442:F1442"/>
    <mergeCell ref="B1443:E1443"/>
    <mergeCell ref="B1444:F1444"/>
    <mergeCell ref="A1456:F1456"/>
    <mergeCell ref="B1457:F1457"/>
    <mergeCell ref="A1349:F1349"/>
    <mergeCell ref="B1350:F1350"/>
    <mergeCell ref="B1351:E1351"/>
    <mergeCell ref="B1352:F1352"/>
    <mergeCell ref="A1364:F1364"/>
    <mergeCell ref="A1359:F1359"/>
    <mergeCell ref="B1321:F1321"/>
    <mergeCell ref="A1332:F1332"/>
    <mergeCell ref="B1333:F1333"/>
    <mergeCell ref="B1334:E1334"/>
    <mergeCell ref="B1335:F1335"/>
    <mergeCell ref="A1346:F1346"/>
    <mergeCell ref="A1330:F1330"/>
    <mergeCell ref="A1316:F1316"/>
    <mergeCell ref="A1302:F1302"/>
    <mergeCell ref="A1288:F1288"/>
    <mergeCell ref="A1300:F1300"/>
    <mergeCell ref="A1314:F1314"/>
    <mergeCell ref="A1328:F1328"/>
    <mergeCell ref="A1344:F1344"/>
    <mergeCell ref="B1306:E1306"/>
    <mergeCell ref="B1307:F1307"/>
    <mergeCell ref="A1318:F1318"/>
    <mergeCell ref="B1319:F1319"/>
    <mergeCell ref="B1320:E1320"/>
    <mergeCell ref="B1291:F1291"/>
    <mergeCell ref="B1292:E1292"/>
    <mergeCell ref="B1293:F1293"/>
    <mergeCell ref="A1304:F1304"/>
    <mergeCell ref="B1305:F1305"/>
    <mergeCell ref="A1259:F1259"/>
    <mergeCell ref="A1242:F1242"/>
    <mergeCell ref="A1227:F1227"/>
    <mergeCell ref="A1212:F1212"/>
    <mergeCell ref="A1225:F1225"/>
    <mergeCell ref="A1240:F1240"/>
    <mergeCell ref="A1257:F1257"/>
    <mergeCell ref="A1272:F1272"/>
    <mergeCell ref="B1232:E1232"/>
    <mergeCell ref="B1233:F1233"/>
    <mergeCell ref="A1245:F1245"/>
    <mergeCell ref="B1246:F1246"/>
    <mergeCell ref="B1247:E1247"/>
    <mergeCell ref="B1216:F1216"/>
    <mergeCell ref="B1217:E1217"/>
    <mergeCell ref="B1218:F1218"/>
    <mergeCell ref="A1230:F1230"/>
    <mergeCell ref="B1231:F1231"/>
    <mergeCell ref="B1143:E1143"/>
    <mergeCell ref="B1144:F1144"/>
    <mergeCell ref="A1169:F1169"/>
    <mergeCell ref="B1170:F1170"/>
    <mergeCell ref="B1171:E1171"/>
    <mergeCell ref="A1153:F1153"/>
    <mergeCell ref="A1151:F1151"/>
    <mergeCell ref="B1128:F1128"/>
    <mergeCell ref="B1129:E1129"/>
    <mergeCell ref="B1130:F1130"/>
    <mergeCell ref="A1141:F1141"/>
    <mergeCell ref="B1142:F1142"/>
    <mergeCell ref="A1139:F1139"/>
    <mergeCell ref="A1137:F1137"/>
    <mergeCell ref="A1167:F1167"/>
    <mergeCell ref="A1165:F1165"/>
    <mergeCell ref="A1200:F1200"/>
    <mergeCell ref="A1112:F1112"/>
    <mergeCell ref="B1113:F1113"/>
    <mergeCell ref="B1114:E1114"/>
    <mergeCell ref="B1115:F1115"/>
    <mergeCell ref="A1127:F1127"/>
    <mergeCell ref="A1125:F1125"/>
    <mergeCell ref="A1123:F1123"/>
    <mergeCell ref="B1084:F1084"/>
    <mergeCell ref="A1096:F1096"/>
    <mergeCell ref="B1097:F1097"/>
    <mergeCell ref="B1098:E1098"/>
    <mergeCell ref="B1099:F1099"/>
    <mergeCell ref="A1110:F1110"/>
    <mergeCell ref="A1093:F1093"/>
    <mergeCell ref="A1078:F1078"/>
    <mergeCell ref="A1063:F1063"/>
    <mergeCell ref="A1048:F1048"/>
    <mergeCell ref="B1068:E1068"/>
    <mergeCell ref="B1069:F1069"/>
    <mergeCell ref="A1081:F1081"/>
    <mergeCell ref="B1082:F1082"/>
    <mergeCell ref="A988:F988"/>
    <mergeCell ref="A1003:F1003"/>
    <mergeCell ref="B1036:F1036"/>
    <mergeCell ref="B1037:E1037"/>
    <mergeCell ref="B1038:F1038"/>
    <mergeCell ref="A1017:F1017"/>
    <mergeCell ref="A1035:F1035"/>
    <mergeCell ref="B890:F890"/>
    <mergeCell ref="A901:F901"/>
    <mergeCell ref="A897:F897"/>
    <mergeCell ref="B859:F859"/>
    <mergeCell ref="A872:F872"/>
    <mergeCell ref="B873:F873"/>
    <mergeCell ref="B874:E874"/>
    <mergeCell ref="B875:F875"/>
    <mergeCell ref="A885:F885"/>
    <mergeCell ref="A870:F870"/>
    <mergeCell ref="A961:F961"/>
    <mergeCell ref="B962:F962"/>
    <mergeCell ref="B963:E963"/>
    <mergeCell ref="B964:F964"/>
    <mergeCell ref="A976:F976"/>
    <mergeCell ref="A971:F971"/>
    <mergeCell ref="B934:F934"/>
    <mergeCell ref="A946:F946"/>
    <mergeCell ref="B947:F947"/>
    <mergeCell ref="B948:E948"/>
    <mergeCell ref="B949:F949"/>
    <mergeCell ref="A973:F973"/>
    <mergeCell ref="A958:F958"/>
    <mergeCell ref="A943:F943"/>
    <mergeCell ref="A868:F868"/>
    <mergeCell ref="A883:F883"/>
    <mergeCell ref="A928:F928"/>
    <mergeCell ref="A913:F913"/>
    <mergeCell ref="A899:F899"/>
    <mergeCell ref="A911:F911"/>
    <mergeCell ref="A926:F926"/>
    <mergeCell ref="A941:F941"/>
    <mergeCell ref="B797:E797"/>
    <mergeCell ref="B798:F798"/>
    <mergeCell ref="A826:F826"/>
    <mergeCell ref="A808:F808"/>
    <mergeCell ref="A806:F806"/>
    <mergeCell ref="A821:F821"/>
    <mergeCell ref="B770:F770"/>
    <mergeCell ref="A781:F781"/>
    <mergeCell ref="B782:F782"/>
    <mergeCell ref="B783:E783"/>
    <mergeCell ref="B784:F784"/>
    <mergeCell ref="A793:F793"/>
    <mergeCell ref="A779:F779"/>
    <mergeCell ref="A811:F811"/>
    <mergeCell ref="A887:F887"/>
    <mergeCell ref="B888:F888"/>
    <mergeCell ref="B889:E889"/>
    <mergeCell ref="A853:F853"/>
    <mergeCell ref="A838:F838"/>
    <mergeCell ref="A823:F823"/>
    <mergeCell ref="A836:F836"/>
    <mergeCell ref="A851:F851"/>
    <mergeCell ref="B843:E843"/>
    <mergeCell ref="B844:F844"/>
    <mergeCell ref="A856:F856"/>
    <mergeCell ref="B857:F857"/>
    <mergeCell ref="B858:E858"/>
    <mergeCell ref="B827:F827"/>
    <mergeCell ref="B828:E828"/>
    <mergeCell ref="B829:F829"/>
    <mergeCell ref="A841:F841"/>
    <mergeCell ref="B842:F842"/>
    <mergeCell ref="A723:F723"/>
    <mergeCell ref="A709:F709"/>
    <mergeCell ref="A695:F695"/>
    <mergeCell ref="A721:F721"/>
    <mergeCell ref="A795:F795"/>
    <mergeCell ref="B796:F796"/>
    <mergeCell ref="A765:F765"/>
    <mergeCell ref="A751:F751"/>
    <mergeCell ref="A737:F737"/>
    <mergeCell ref="A749:F749"/>
    <mergeCell ref="A763:F763"/>
    <mergeCell ref="A777:F777"/>
    <mergeCell ref="A791:F791"/>
    <mergeCell ref="B755:E755"/>
    <mergeCell ref="B756:F756"/>
    <mergeCell ref="A767:F767"/>
    <mergeCell ref="B768:F768"/>
    <mergeCell ref="B769:E769"/>
    <mergeCell ref="B740:F740"/>
    <mergeCell ref="B741:E741"/>
    <mergeCell ref="B742:F742"/>
    <mergeCell ref="A753:F753"/>
    <mergeCell ref="B754:F754"/>
    <mergeCell ref="A725:F725"/>
    <mergeCell ref="B726:F726"/>
    <mergeCell ref="B727:E727"/>
    <mergeCell ref="B728:F728"/>
    <mergeCell ref="A739:F739"/>
    <mergeCell ref="A735:F735"/>
    <mergeCell ref="B567:E567"/>
    <mergeCell ref="B568:F568"/>
    <mergeCell ref="A587:F587"/>
    <mergeCell ref="B588:F588"/>
    <mergeCell ref="B589:E589"/>
    <mergeCell ref="B551:F551"/>
    <mergeCell ref="B552:E552"/>
    <mergeCell ref="B553:F553"/>
    <mergeCell ref="A565:F565"/>
    <mergeCell ref="B566:F566"/>
    <mergeCell ref="A626:F626"/>
    <mergeCell ref="B627:F627"/>
    <mergeCell ref="B628:E628"/>
    <mergeCell ref="B629:F629"/>
    <mergeCell ref="A645:F645"/>
    <mergeCell ref="A638:F638"/>
    <mergeCell ref="B590:F590"/>
    <mergeCell ref="A607:F607"/>
    <mergeCell ref="B608:F608"/>
    <mergeCell ref="B609:E609"/>
    <mergeCell ref="B610:F610"/>
    <mergeCell ref="A599:F599"/>
    <mergeCell ref="A619:F619"/>
    <mergeCell ref="A675:F675"/>
    <mergeCell ref="A642:F642"/>
    <mergeCell ref="A658:F658"/>
    <mergeCell ref="A693:F693"/>
    <mergeCell ref="A707:F707"/>
    <mergeCell ref="A520:F520"/>
    <mergeCell ref="B521:F521"/>
    <mergeCell ref="B522:E522"/>
    <mergeCell ref="B523:F523"/>
    <mergeCell ref="A550:F550"/>
    <mergeCell ref="A532:F532"/>
    <mergeCell ref="A530:F530"/>
    <mergeCell ref="A545:F545"/>
    <mergeCell ref="B493:F493"/>
    <mergeCell ref="A505:F505"/>
    <mergeCell ref="B506:F506"/>
    <mergeCell ref="B507:E507"/>
    <mergeCell ref="B508:F508"/>
    <mergeCell ref="A517:F517"/>
    <mergeCell ref="A502:F502"/>
    <mergeCell ref="A487:F487"/>
    <mergeCell ref="A472:F472"/>
    <mergeCell ref="B492:E492"/>
    <mergeCell ref="A475:F475"/>
    <mergeCell ref="B476:F476"/>
    <mergeCell ref="A470:F470"/>
    <mergeCell ref="A485:F485"/>
    <mergeCell ref="A500:F500"/>
    <mergeCell ref="A515:F515"/>
    <mergeCell ref="B477:E477"/>
    <mergeCell ref="B372:E372"/>
    <mergeCell ref="B373:F373"/>
    <mergeCell ref="A385:F385"/>
    <mergeCell ref="A380:F380"/>
    <mergeCell ref="B344:F344"/>
    <mergeCell ref="A355:F355"/>
    <mergeCell ref="B356:F356"/>
    <mergeCell ref="B357:E357"/>
    <mergeCell ref="B358:F358"/>
    <mergeCell ref="A367:F367"/>
    <mergeCell ref="A353:F353"/>
    <mergeCell ref="A351:F351"/>
    <mergeCell ref="A365:F365"/>
    <mergeCell ref="A445:F445"/>
    <mergeCell ref="B446:F446"/>
    <mergeCell ref="B447:E447"/>
    <mergeCell ref="B448:F448"/>
    <mergeCell ref="B461:F461"/>
    <mergeCell ref="B462:E462"/>
    <mergeCell ref="B463:F463"/>
    <mergeCell ref="A412:F412"/>
    <mergeCell ref="A397:F397"/>
    <mergeCell ref="A382:F382"/>
    <mergeCell ref="A395:F395"/>
    <mergeCell ref="A410:F410"/>
    <mergeCell ref="A425:F425"/>
    <mergeCell ref="A440:F440"/>
    <mergeCell ref="B261:E261"/>
    <mergeCell ref="B262:F262"/>
    <mergeCell ref="B156:E156"/>
    <mergeCell ref="B112:F112"/>
    <mergeCell ref="A283:F283"/>
    <mergeCell ref="A269:F269"/>
    <mergeCell ref="B210:F210"/>
    <mergeCell ref="A235:F235"/>
    <mergeCell ref="B236:F236"/>
    <mergeCell ref="B237:E237"/>
    <mergeCell ref="B238:F238"/>
    <mergeCell ref="A370:F370"/>
    <mergeCell ref="B371:F371"/>
    <mergeCell ref="A339:F339"/>
    <mergeCell ref="A325:F325"/>
    <mergeCell ref="A275:F275"/>
    <mergeCell ref="A323:F323"/>
    <mergeCell ref="A337:F337"/>
    <mergeCell ref="A294:F294"/>
    <mergeCell ref="A297:F297"/>
    <mergeCell ref="A309:F309"/>
    <mergeCell ref="A312:F312"/>
    <mergeCell ref="B329:E329"/>
    <mergeCell ref="B330:F330"/>
    <mergeCell ref="A341:F341"/>
    <mergeCell ref="B342:F342"/>
    <mergeCell ref="B343:E343"/>
    <mergeCell ref="B284:F284"/>
    <mergeCell ref="B285:E285"/>
    <mergeCell ref="B286:F286"/>
    <mergeCell ref="A327:F327"/>
    <mergeCell ref="B328:F328"/>
    <mergeCell ref="B134:F134"/>
    <mergeCell ref="A12:F12"/>
    <mergeCell ref="A24:F24"/>
    <mergeCell ref="A37:F37"/>
    <mergeCell ref="A61:F61"/>
    <mergeCell ref="B25:F25"/>
    <mergeCell ref="B26:E26"/>
    <mergeCell ref="B27:F27"/>
    <mergeCell ref="A22:F22"/>
    <mergeCell ref="A48:F48"/>
    <mergeCell ref="A154:F154"/>
    <mergeCell ref="A145:F145"/>
    <mergeCell ref="A129:F129"/>
    <mergeCell ref="A107:F107"/>
    <mergeCell ref="B111:E111"/>
    <mergeCell ref="A259:F259"/>
    <mergeCell ref="B260:F260"/>
    <mergeCell ref="A70:F70"/>
    <mergeCell ref="A46:F46"/>
    <mergeCell ref="A84:F84"/>
    <mergeCell ref="A104:F104"/>
    <mergeCell ref="A122:F122"/>
    <mergeCell ref="A257:F257"/>
    <mergeCell ref="A233:F233"/>
    <mergeCell ref="A205:F205"/>
    <mergeCell ref="A174:F174"/>
    <mergeCell ref="A152:F152"/>
    <mergeCell ref="A166:F166"/>
    <mergeCell ref="A189:F189"/>
    <mergeCell ref="A220:F220"/>
    <mergeCell ref="A247:F247"/>
    <mergeCell ref="B178:E178"/>
    <mergeCell ref="A2270:F2270"/>
    <mergeCell ref="A2272:F2272"/>
    <mergeCell ref="A2275:F2275"/>
    <mergeCell ref="B2276:F2276"/>
    <mergeCell ref="B2277:E2277"/>
    <mergeCell ref="B2278:F2278"/>
    <mergeCell ref="A2287:F2287"/>
    <mergeCell ref="A2289:F2289"/>
    <mergeCell ref="A2292:F2292"/>
    <mergeCell ref="A90:F90"/>
    <mergeCell ref="B49:F49"/>
    <mergeCell ref="B50:E50"/>
    <mergeCell ref="B51:F51"/>
    <mergeCell ref="A72:F72"/>
    <mergeCell ref="B73:F73"/>
    <mergeCell ref="A685:G685"/>
    <mergeCell ref="H159:M159"/>
    <mergeCell ref="H137:M137"/>
    <mergeCell ref="B159:G159"/>
    <mergeCell ref="B137:G137"/>
    <mergeCell ref="B95:F95"/>
    <mergeCell ref="A109:F109"/>
    <mergeCell ref="B110:F110"/>
    <mergeCell ref="A92:F92"/>
    <mergeCell ref="B93:F93"/>
    <mergeCell ref="B94:E94"/>
    <mergeCell ref="B157:F157"/>
    <mergeCell ref="A176:F176"/>
    <mergeCell ref="B177:F177"/>
    <mergeCell ref="A131:F131"/>
    <mergeCell ref="B132:F132"/>
    <mergeCell ref="B133:E133"/>
    <mergeCell ref="A2321:F2321"/>
    <mergeCell ref="A2323:F2323"/>
    <mergeCell ref="A2326:F2326"/>
    <mergeCell ref="B2327:F2327"/>
    <mergeCell ref="B2328:E2328"/>
    <mergeCell ref="B2329:F2329"/>
    <mergeCell ref="A2338:F2338"/>
    <mergeCell ref="A2340:F2340"/>
    <mergeCell ref="A2343:F2343"/>
    <mergeCell ref="B2293:F2293"/>
    <mergeCell ref="B2294:E2294"/>
    <mergeCell ref="B2295:F2295"/>
    <mergeCell ref="A2304:F2304"/>
    <mergeCell ref="A2306:F2306"/>
    <mergeCell ref="A2309:F2309"/>
    <mergeCell ref="B2310:F2310"/>
    <mergeCell ref="B2311:E2311"/>
    <mergeCell ref="B2312:F2312"/>
    <mergeCell ref="A2372:F2372"/>
    <mergeCell ref="A2374:F2374"/>
    <mergeCell ref="A2377:F2377"/>
    <mergeCell ref="B2378:F2378"/>
    <mergeCell ref="B2379:E2379"/>
    <mergeCell ref="B2380:F2380"/>
    <mergeCell ref="A2389:F2389"/>
    <mergeCell ref="A2391:F2391"/>
    <mergeCell ref="A2394:F2394"/>
    <mergeCell ref="B2344:F2344"/>
    <mergeCell ref="B2345:E2345"/>
    <mergeCell ref="B2346:F2346"/>
    <mergeCell ref="A2355:F2355"/>
    <mergeCell ref="A2357:F2357"/>
    <mergeCell ref="A2360:F2360"/>
    <mergeCell ref="B2361:F2361"/>
    <mergeCell ref="B2362:E2362"/>
    <mergeCell ref="B2363:F2363"/>
    <mergeCell ref="A2423:F2423"/>
    <mergeCell ref="A2425:F2425"/>
    <mergeCell ref="A2428:F2428"/>
    <mergeCell ref="B2429:F2429"/>
    <mergeCell ref="B2430:E2430"/>
    <mergeCell ref="B2431:F2431"/>
    <mergeCell ref="A2440:F2440"/>
    <mergeCell ref="A2442:F2442"/>
    <mergeCell ref="A2445:F2445"/>
    <mergeCell ref="B2395:F2395"/>
    <mergeCell ref="B2396:E2396"/>
    <mergeCell ref="B2397:F2397"/>
    <mergeCell ref="A2406:F2406"/>
    <mergeCell ref="A2408:F2408"/>
    <mergeCell ref="A2411:F2411"/>
    <mergeCell ref="B2412:F2412"/>
    <mergeCell ref="B2413:E2413"/>
    <mergeCell ref="B2414:F2414"/>
    <mergeCell ref="A2474:F2474"/>
    <mergeCell ref="A2476:F2476"/>
    <mergeCell ref="A2479:F2479"/>
    <mergeCell ref="B2480:F2480"/>
    <mergeCell ref="B2481:E2481"/>
    <mergeCell ref="B2482:F2482"/>
    <mergeCell ref="A2491:F2491"/>
    <mergeCell ref="A2493:F2493"/>
    <mergeCell ref="A2496:F2496"/>
    <mergeCell ref="B2446:F2446"/>
    <mergeCell ref="B2447:E2447"/>
    <mergeCell ref="B2448:F2448"/>
    <mergeCell ref="A2457:F2457"/>
    <mergeCell ref="A2459:F2459"/>
    <mergeCell ref="A2462:F2462"/>
    <mergeCell ref="B2463:F2463"/>
    <mergeCell ref="B2464:E2464"/>
    <mergeCell ref="B2465:F2465"/>
    <mergeCell ref="A2525:F2525"/>
    <mergeCell ref="A2527:F2527"/>
    <mergeCell ref="A2530:F2530"/>
    <mergeCell ref="B2531:F2531"/>
    <mergeCell ref="B2532:E2532"/>
    <mergeCell ref="B2533:F2533"/>
    <mergeCell ref="A2542:F2542"/>
    <mergeCell ref="A2544:F2544"/>
    <mergeCell ref="A2547:F2547"/>
    <mergeCell ref="B2497:F2497"/>
    <mergeCell ref="B2498:E2498"/>
    <mergeCell ref="B2499:F2499"/>
    <mergeCell ref="A2508:F2508"/>
    <mergeCell ref="A2510:F2510"/>
    <mergeCell ref="A2513:F2513"/>
    <mergeCell ref="B2514:F2514"/>
    <mergeCell ref="B2515:E2515"/>
    <mergeCell ref="B2516:F2516"/>
    <mergeCell ref="A2576:F2576"/>
    <mergeCell ref="A2578:F2578"/>
    <mergeCell ref="A2581:F2581"/>
    <mergeCell ref="B2582:F2582"/>
    <mergeCell ref="B2583:E2583"/>
    <mergeCell ref="B2584:F2584"/>
    <mergeCell ref="A2593:F2593"/>
    <mergeCell ref="A2595:F2595"/>
    <mergeCell ref="A2598:F2598"/>
    <mergeCell ref="B2548:F2548"/>
    <mergeCell ref="B2549:E2549"/>
    <mergeCell ref="B2550:F2550"/>
    <mergeCell ref="A2559:F2559"/>
    <mergeCell ref="A2561:F2561"/>
    <mergeCell ref="A2564:F2564"/>
    <mergeCell ref="B2565:F2565"/>
    <mergeCell ref="B2566:E2566"/>
    <mergeCell ref="B2567:F2567"/>
    <mergeCell ref="A2627:F2627"/>
    <mergeCell ref="A2629:F2629"/>
    <mergeCell ref="A2632:F2632"/>
    <mergeCell ref="B2633:F2633"/>
    <mergeCell ref="B2634:E2634"/>
    <mergeCell ref="B2635:F2635"/>
    <mergeCell ref="A2644:F2644"/>
    <mergeCell ref="A2646:F2646"/>
    <mergeCell ref="A2649:F2649"/>
    <mergeCell ref="B2599:F2599"/>
    <mergeCell ref="B2600:E2600"/>
    <mergeCell ref="B2601:F2601"/>
    <mergeCell ref="A2610:F2610"/>
    <mergeCell ref="A2612:F2612"/>
    <mergeCell ref="A2615:F2615"/>
    <mergeCell ref="B2616:F2616"/>
    <mergeCell ref="B2617:E2617"/>
    <mergeCell ref="B2618:F2618"/>
    <mergeCell ref="A2678:F2678"/>
    <mergeCell ref="A2680:F2680"/>
    <mergeCell ref="A2683:F2683"/>
    <mergeCell ref="B2684:F2684"/>
    <mergeCell ref="B2685:E2685"/>
    <mergeCell ref="B2686:F2686"/>
    <mergeCell ref="A2695:F2695"/>
    <mergeCell ref="A2697:F2697"/>
    <mergeCell ref="A2700:F2700"/>
    <mergeCell ref="B2650:F2650"/>
    <mergeCell ref="B2651:E2651"/>
    <mergeCell ref="B2652:F2652"/>
    <mergeCell ref="A2661:F2661"/>
    <mergeCell ref="A2663:F2663"/>
    <mergeCell ref="A2666:F2666"/>
    <mergeCell ref="B2667:F2667"/>
    <mergeCell ref="B2668:E2668"/>
    <mergeCell ref="B2669:F2669"/>
    <mergeCell ref="A2729:F2729"/>
    <mergeCell ref="A2731:F2731"/>
    <mergeCell ref="A2734:F2734"/>
    <mergeCell ref="B2735:F2735"/>
    <mergeCell ref="B2736:E2736"/>
    <mergeCell ref="B2737:F2737"/>
    <mergeCell ref="A2746:F2746"/>
    <mergeCell ref="A2748:F2748"/>
    <mergeCell ref="A2751:F2751"/>
    <mergeCell ref="B2701:F2701"/>
    <mergeCell ref="B2702:E2702"/>
    <mergeCell ref="B2703:F2703"/>
    <mergeCell ref="A2712:F2712"/>
    <mergeCell ref="A2714:F2714"/>
    <mergeCell ref="A2717:F2717"/>
    <mergeCell ref="B2718:F2718"/>
    <mergeCell ref="B2719:E2719"/>
    <mergeCell ref="B2720:F2720"/>
    <mergeCell ref="B2803:F2803"/>
    <mergeCell ref="B2804:E2804"/>
    <mergeCell ref="B2805:F2805"/>
    <mergeCell ref="A2780:F2780"/>
    <mergeCell ref="A2782:F2782"/>
    <mergeCell ref="A2785:F2785"/>
    <mergeCell ref="B2786:F2786"/>
    <mergeCell ref="B2787:E2787"/>
    <mergeCell ref="B2788:F2788"/>
    <mergeCell ref="A2797:F2797"/>
    <mergeCell ref="A2799:F2799"/>
    <mergeCell ref="A2802:F2802"/>
    <mergeCell ref="B2752:F2752"/>
    <mergeCell ref="B2753:E2753"/>
    <mergeCell ref="B2754:F2754"/>
    <mergeCell ref="A2763:F2763"/>
    <mergeCell ref="A2765:F2765"/>
    <mergeCell ref="A2768:F2768"/>
    <mergeCell ref="B2769:F2769"/>
    <mergeCell ref="B2770:E2770"/>
    <mergeCell ref="B2771:F2771"/>
  </mergeCells>
  <printOptions horizontalCentered="1"/>
  <pageMargins left="0.70866141732283472" right="0.31496062992125984" top="0.62992125984251968" bottom="0.59055118110236227" header="0.31496062992125984" footer="0.31496062992125984"/>
  <pageSetup paperSize="9" scale="76" orientation="portrait" r:id="rId2"/>
</worksheet>
</file>

<file path=xl/worksheets/sheet5.xml><?xml version="1.0" encoding="utf-8"?>
<worksheet xmlns="http://schemas.openxmlformats.org/spreadsheetml/2006/main" xmlns:r="http://schemas.openxmlformats.org/officeDocument/2006/relationships">
  <sheetPr codeName="Sheet7">
    <tabColor rgb="FF92D050"/>
  </sheetPr>
  <dimension ref="A1:XFD3872"/>
  <sheetViews>
    <sheetView view="pageBreakPreview" topLeftCell="A1405" zoomScale="90" zoomScaleNormal="77" zoomScaleSheetLayoutView="90" workbookViewId="0">
      <selection activeCell="B727" sqref="B727"/>
    </sheetView>
  </sheetViews>
  <sheetFormatPr defaultRowHeight="15"/>
  <cols>
    <col min="1" max="1" width="10.28515625" style="2" customWidth="1"/>
    <col min="2" max="2" width="35.7109375" style="2" customWidth="1"/>
    <col min="3" max="4" width="9.140625" style="2"/>
    <col min="5" max="5" width="10.5703125" style="2" customWidth="1"/>
    <col min="6" max="6" width="13.5703125" style="2" customWidth="1"/>
    <col min="7" max="7" width="17.28515625" style="2" customWidth="1"/>
    <col min="11" max="11" width="12.7109375" bestFit="1" customWidth="1"/>
  </cols>
  <sheetData>
    <row r="1" spans="1:8" s="326" customFormat="1" ht="21">
      <c r="A1" s="324">
        <v>2</v>
      </c>
      <c r="B1" s="325" t="s">
        <v>764</v>
      </c>
      <c r="C1" s="325"/>
      <c r="D1" s="325"/>
      <c r="E1" s="325"/>
      <c r="F1" s="325"/>
      <c r="G1" s="325"/>
    </row>
    <row r="2" spans="1:8" s="289" customFormat="1" ht="18.75">
      <c r="A2" s="322" t="s">
        <v>767</v>
      </c>
      <c r="B2" s="274" t="s">
        <v>765</v>
      </c>
      <c r="C2" s="274"/>
      <c r="D2" s="274"/>
      <c r="E2" s="274"/>
      <c r="F2" s="274"/>
      <c r="G2" s="274"/>
    </row>
    <row r="3" spans="1:8" s="286" customFormat="1" ht="15.75">
      <c r="A3" s="481" t="s">
        <v>768</v>
      </c>
      <c r="B3" s="482" t="s">
        <v>766</v>
      </c>
      <c r="C3" s="482"/>
      <c r="D3" s="482"/>
      <c r="E3" s="482"/>
      <c r="F3" s="482"/>
      <c r="G3" s="482"/>
    </row>
    <row r="4" spans="1:8" s="270" customFormat="1">
      <c r="A4" s="1069" t="s">
        <v>769</v>
      </c>
      <c r="B4" s="975" t="s">
        <v>770</v>
      </c>
      <c r="C4" s="976"/>
      <c r="D4" s="976"/>
      <c r="E4" s="1037"/>
      <c r="F4" s="1038"/>
      <c r="G4" s="1038"/>
      <c r="H4" s="564"/>
    </row>
    <row r="5" spans="1:8" s="270" customFormat="1" ht="30">
      <c r="A5" s="1055" t="s">
        <v>73</v>
      </c>
      <c r="B5" s="1055" t="s">
        <v>74</v>
      </c>
      <c r="C5" s="1055" t="s">
        <v>166</v>
      </c>
      <c r="D5" s="1055" t="s">
        <v>78</v>
      </c>
      <c r="E5" s="1055" t="s">
        <v>167</v>
      </c>
      <c r="F5" s="1055" t="s">
        <v>168</v>
      </c>
      <c r="G5" s="1055" t="s">
        <v>169</v>
      </c>
      <c r="H5" s="564"/>
    </row>
    <row r="6" spans="1:8" s="270" customFormat="1">
      <c r="A6" s="569" t="s">
        <v>17</v>
      </c>
      <c r="B6" s="570" t="s">
        <v>170</v>
      </c>
      <c r="C6" s="571"/>
      <c r="D6" s="571"/>
      <c r="E6" s="1057"/>
      <c r="F6" s="575"/>
      <c r="G6" s="576"/>
      <c r="H6" s="564"/>
    </row>
    <row r="7" spans="1:8" s="270" customFormat="1">
      <c r="A7" s="571"/>
      <c r="B7" s="570" t="s">
        <v>1</v>
      </c>
      <c r="C7" s="569" t="s">
        <v>336</v>
      </c>
      <c r="D7" s="569" t="s">
        <v>31</v>
      </c>
      <c r="E7" s="1070">
        <v>0.1014</v>
      </c>
      <c r="F7" s="575">
        <f>VLOOKUP(B7,'HSD PSPN,STR,ARS'!$C$6:F724,4,FALSE)</f>
        <v>100000</v>
      </c>
      <c r="G7" s="576">
        <f>E7*F7</f>
        <v>10140</v>
      </c>
      <c r="H7" s="564"/>
    </row>
    <row r="8" spans="1:8" s="270" customFormat="1">
      <c r="A8" s="571"/>
      <c r="B8" s="570" t="s">
        <v>219</v>
      </c>
      <c r="C8" s="569" t="s">
        <v>337</v>
      </c>
      <c r="D8" s="569" t="s">
        <v>31</v>
      </c>
      <c r="E8" s="1070">
        <v>1.6899999999999998E-2</v>
      </c>
      <c r="F8" s="575">
        <f>VLOOKUP(B8,'HSD PSPN,STR,ARS'!$C$6:F724,4,FALSE)</f>
        <v>150000</v>
      </c>
      <c r="G8" s="576">
        <f>E8*F8</f>
        <v>2534.9999999999995</v>
      </c>
      <c r="H8" s="564"/>
    </row>
    <row r="9" spans="1:8" s="270" customFormat="1">
      <c r="A9" s="571"/>
      <c r="B9" s="570" t="s">
        <v>3</v>
      </c>
      <c r="C9" s="569" t="s">
        <v>338</v>
      </c>
      <c r="D9" s="569" t="s">
        <v>31</v>
      </c>
      <c r="E9" s="1070">
        <v>1.6999999999999999E-3</v>
      </c>
      <c r="F9" s="575">
        <f>VLOOKUP(B9,'HSD PSPN,STR,ARS'!$C$6:F724,4,FALSE)</f>
        <v>150000</v>
      </c>
      <c r="G9" s="576">
        <f>E9*F9</f>
        <v>255</v>
      </c>
      <c r="H9" s="564"/>
    </row>
    <row r="10" spans="1:8" s="270" customFormat="1">
      <c r="A10" s="571"/>
      <c r="B10" s="570" t="s">
        <v>4</v>
      </c>
      <c r="C10" s="569" t="s">
        <v>339</v>
      </c>
      <c r="D10" s="569" t="s">
        <v>31</v>
      </c>
      <c r="E10" s="1070">
        <v>5.9999999999999995E-4</v>
      </c>
      <c r="F10" s="575">
        <f>VLOOKUP(B10,'HSD PSPN,STR,ARS'!$C$6:F724,4,FALSE)</f>
        <v>200000</v>
      </c>
      <c r="G10" s="576">
        <f>E10*F10</f>
        <v>119.99999999999999</v>
      </c>
      <c r="H10" s="564"/>
    </row>
    <row r="11" spans="1:8" s="270" customFormat="1">
      <c r="A11" s="1157" t="s">
        <v>2171</v>
      </c>
      <c r="B11" s="1157"/>
      <c r="C11" s="1157"/>
      <c r="D11" s="1157"/>
      <c r="E11" s="1157"/>
      <c r="F11" s="1157"/>
      <c r="G11" s="1071">
        <f>SUM(G7:G10)</f>
        <v>13050</v>
      </c>
      <c r="H11" s="564"/>
    </row>
    <row r="12" spans="1:8" s="270" customFormat="1">
      <c r="A12" s="569" t="s">
        <v>19</v>
      </c>
      <c r="B12" s="570" t="s">
        <v>5</v>
      </c>
      <c r="C12" s="571"/>
      <c r="D12" s="571"/>
      <c r="E12" s="1057"/>
      <c r="F12" s="575"/>
      <c r="G12" s="576"/>
      <c r="H12" s="564"/>
    </row>
    <row r="13" spans="1:8" s="270" customFormat="1">
      <c r="A13" s="569"/>
      <c r="B13" s="570" t="s">
        <v>3899</v>
      </c>
      <c r="C13" s="571"/>
      <c r="D13" s="571" t="s">
        <v>45</v>
      </c>
      <c r="E13" s="1057">
        <v>0.61370000000000002</v>
      </c>
      <c r="F13" s="575">
        <f>VLOOKUP(B13,'HSD PSPN,STR,ARS'!$C$6:F727,4,FALSE)</f>
        <v>10000</v>
      </c>
      <c r="G13" s="576">
        <f t="shared" ref="G13:G19" si="0">E13*F13</f>
        <v>6137</v>
      </c>
      <c r="H13" s="564"/>
    </row>
    <row r="14" spans="1:8" s="270" customFormat="1">
      <c r="A14" s="569"/>
      <c r="B14" s="570" t="s">
        <v>3900</v>
      </c>
      <c r="C14" s="571"/>
      <c r="D14" s="571" t="s">
        <v>45</v>
      </c>
      <c r="E14" s="1057">
        <v>0.50160000000000005</v>
      </c>
      <c r="F14" s="575">
        <f>VLOOKUP(B14,'HSD PSPN,STR,ARS'!$C$6:F728,4,FALSE)</f>
        <v>10000</v>
      </c>
      <c r="G14" s="576">
        <f t="shared" si="0"/>
        <v>5016.0000000000009</v>
      </c>
      <c r="H14" s="564"/>
    </row>
    <row r="15" spans="1:8" s="270" customFormat="1">
      <c r="A15" s="569"/>
      <c r="B15" s="570" t="s">
        <v>3901</v>
      </c>
      <c r="C15" s="571"/>
      <c r="D15" s="571" t="s">
        <v>45</v>
      </c>
      <c r="E15" s="1057">
        <v>1.1299999999999999E-2</v>
      </c>
      <c r="F15" s="575">
        <f>VLOOKUP(B15,'HSD PSPN,STR,ARS'!$C$6:F729,4,FALSE)</f>
        <v>10000</v>
      </c>
      <c r="G15" s="576">
        <f t="shared" si="0"/>
        <v>112.99999999999999</v>
      </c>
      <c r="H15" s="564"/>
    </row>
    <row r="16" spans="1:8" s="270" customFormat="1">
      <c r="A16" s="569"/>
      <c r="B16" s="570" t="s">
        <v>3902</v>
      </c>
      <c r="C16" s="571"/>
      <c r="D16" s="571" t="s">
        <v>239</v>
      </c>
      <c r="E16" s="1057">
        <v>0.64290000000000003</v>
      </c>
      <c r="F16" s="575">
        <f>VLOOKUP(B16,'HSD PSPN,STR,ARS'!$C$6:F730,4,FALSE)</f>
        <v>10000</v>
      </c>
      <c r="G16" s="576">
        <f t="shared" si="0"/>
        <v>6429</v>
      </c>
      <c r="H16" s="564"/>
    </row>
    <row r="17" spans="1:8" s="270" customFormat="1">
      <c r="A17" s="569"/>
      <c r="B17" s="570" t="s">
        <v>3903</v>
      </c>
      <c r="C17" s="571"/>
      <c r="D17" s="571" t="s">
        <v>239</v>
      </c>
      <c r="E17" s="1057">
        <v>15.75</v>
      </c>
      <c r="F17" s="575">
        <f>VLOOKUP(B17,'HSD PSPN,STR,ARS'!$C$6:F731,4,FALSE)</f>
        <v>10000</v>
      </c>
      <c r="G17" s="576">
        <f t="shared" si="0"/>
        <v>157500</v>
      </c>
      <c r="H17" s="564"/>
    </row>
    <row r="18" spans="1:8" s="270" customFormat="1">
      <c r="A18" s="569"/>
      <c r="B18" s="570" t="s">
        <v>3904</v>
      </c>
      <c r="C18" s="571"/>
      <c r="D18" s="571" t="s">
        <v>45</v>
      </c>
      <c r="E18" s="1057">
        <v>0.3357</v>
      </c>
      <c r="F18" s="575">
        <f>VLOOKUP(B18,'HSD PSPN,STR,ARS'!$C$6:F732,4,FALSE)</f>
        <v>10000</v>
      </c>
      <c r="G18" s="576">
        <f t="shared" si="0"/>
        <v>3357</v>
      </c>
      <c r="H18" s="564"/>
    </row>
    <row r="19" spans="1:8" s="270" customFormat="1">
      <c r="A19" s="569"/>
      <c r="B19" s="570" t="s">
        <v>3905</v>
      </c>
      <c r="C19" s="571"/>
      <c r="D19" s="571" t="s">
        <v>239</v>
      </c>
      <c r="E19" s="1057">
        <v>3</v>
      </c>
      <c r="F19" s="575">
        <f>VLOOKUP(B19,'HSD PSPN,STR,ARS'!$C$6:F733,4,FALSE)</f>
        <v>10000</v>
      </c>
      <c r="G19" s="576">
        <f t="shared" si="0"/>
        <v>30000</v>
      </c>
      <c r="H19" s="564"/>
    </row>
    <row r="20" spans="1:8" s="270" customFormat="1">
      <c r="A20" s="1157" t="s">
        <v>2176</v>
      </c>
      <c r="B20" s="1157"/>
      <c r="C20" s="1157"/>
      <c r="D20" s="1157"/>
      <c r="E20" s="1157"/>
      <c r="F20" s="1157"/>
      <c r="G20" s="1071">
        <f>SUM(G13:G19)</f>
        <v>208552</v>
      </c>
      <c r="H20" s="564"/>
    </row>
    <row r="21" spans="1:8" s="270" customFormat="1">
      <c r="A21" s="569" t="s">
        <v>20</v>
      </c>
      <c r="B21" s="570" t="s">
        <v>181</v>
      </c>
      <c r="C21" s="571"/>
      <c r="D21" s="571"/>
      <c r="E21" s="1057"/>
      <c r="F21" s="575"/>
      <c r="G21" s="576"/>
      <c r="H21" s="564"/>
    </row>
    <row r="22" spans="1:8" s="270" customFormat="1">
      <c r="A22" s="569"/>
      <c r="B22" s="570" t="s">
        <v>3906</v>
      </c>
      <c r="C22" s="571"/>
      <c r="D22" s="571" t="s">
        <v>404</v>
      </c>
      <c r="E22" s="1057">
        <v>0.37259999999999999</v>
      </c>
      <c r="F22" s="575">
        <f>VLOOKUP(B22,'HSD PSPN,STR,ARS'!$C$6:F736,4,FALSE)</f>
        <v>10000</v>
      </c>
      <c r="G22" s="576">
        <f>E22*F22</f>
        <v>3726</v>
      </c>
      <c r="H22" s="564"/>
    </row>
    <row r="23" spans="1:8" s="270" customFormat="1">
      <c r="A23" s="1156" t="s">
        <v>2180</v>
      </c>
      <c r="B23" s="1156"/>
      <c r="C23" s="1156"/>
      <c r="D23" s="1156"/>
      <c r="E23" s="1156"/>
      <c r="F23" s="1156"/>
      <c r="G23" s="1071">
        <f>G22</f>
        <v>3726</v>
      </c>
      <c r="H23" s="564"/>
    </row>
    <row r="24" spans="1:8" s="270" customFormat="1">
      <c r="A24" s="1061" t="s">
        <v>21</v>
      </c>
      <c r="B24" s="1155" t="s">
        <v>1111</v>
      </c>
      <c r="C24" s="1155"/>
      <c r="D24" s="1155"/>
      <c r="E24" s="1155"/>
      <c r="F24" s="1155"/>
      <c r="G24" s="576">
        <f>SUM(G7:G23)/2</f>
        <v>225328</v>
      </c>
      <c r="H24" s="564"/>
    </row>
    <row r="25" spans="1:8" s="270" customFormat="1">
      <c r="A25" s="1061" t="s">
        <v>22</v>
      </c>
      <c r="B25" s="1155" t="s">
        <v>1112</v>
      </c>
      <c r="C25" s="1155"/>
      <c r="D25" s="1155"/>
      <c r="E25" s="1155"/>
      <c r="F25" s="1063">
        <v>0.1</v>
      </c>
      <c r="G25" s="576">
        <f>G24*F25</f>
        <v>22532.800000000003</v>
      </c>
      <c r="H25" s="564"/>
    </row>
    <row r="26" spans="1:8" s="270" customFormat="1">
      <c r="A26" s="1061" t="s">
        <v>23</v>
      </c>
      <c r="B26" s="1155" t="s">
        <v>184</v>
      </c>
      <c r="C26" s="1155"/>
      <c r="D26" s="1155"/>
      <c r="E26" s="1155"/>
      <c r="F26" s="1155"/>
      <c r="G26" s="576">
        <f>ROUNDDOWN(G24+G25,0)</f>
        <v>247860</v>
      </c>
      <c r="H26" s="564"/>
    </row>
    <row r="27" spans="1:8" s="478" customFormat="1">
      <c r="A27" s="940"/>
      <c r="B27" s="940"/>
      <c r="C27" s="940"/>
      <c r="D27" s="940"/>
      <c r="E27" s="940"/>
      <c r="F27" s="940"/>
      <c r="G27" s="941"/>
    </row>
    <row r="28" spans="1:8" s="285" customFormat="1">
      <c r="A28" s="290" t="s">
        <v>771</v>
      </c>
      <c r="B28" s="291" t="s">
        <v>772</v>
      </c>
      <c r="C28" s="281"/>
      <c r="D28" s="281"/>
      <c r="E28" s="292"/>
      <c r="F28" s="283"/>
      <c r="G28" s="532"/>
      <c r="H28" s="284"/>
    </row>
    <row r="29" spans="1:8" s="285" customFormat="1" ht="30">
      <c r="A29" s="518" t="s">
        <v>73</v>
      </c>
      <c r="B29" s="518" t="s">
        <v>74</v>
      </c>
      <c r="C29" s="518" t="s">
        <v>166</v>
      </c>
      <c r="D29" s="518" t="s">
        <v>78</v>
      </c>
      <c r="E29" s="518" t="s">
        <v>167</v>
      </c>
      <c r="F29" s="518" t="s">
        <v>168</v>
      </c>
      <c r="G29" s="942" t="s">
        <v>169</v>
      </c>
      <c r="H29" s="284"/>
    </row>
    <row r="30" spans="1:8" s="285" customFormat="1">
      <c r="A30" s="520" t="s">
        <v>17</v>
      </c>
      <c r="B30" s="521" t="s">
        <v>170</v>
      </c>
      <c r="C30" s="354"/>
      <c r="D30" s="354"/>
      <c r="E30" s="355"/>
      <c r="F30" s="522"/>
      <c r="G30" s="934"/>
      <c r="H30" s="284"/>
    </row>
    <row r="31" spans="1:8" s="285" customFormat="1">
      <c r="A31" s="354"/>
      <c r="B31" s="521" t="s">
        <v>1</v>
      </c>
      <c r="C31" s="520" t="s">
        <v>336</v>
      </c>
      <c r="D31" s="520" t="s">
        <v>31</v>
      </c>
      <c r="E31" s="935">
        <v>0.76039999999999996</v>
      </c>
      <c r="F31" s="522">
        <f>VLOOKUP(B31,'HSD PSPN,STR,ARS'!$C$6:F724,4,FALSE)</f>
        <v>100000</v>
      </c>
      <c r="G31" s="934">
        <f>E31*F31</f>
        <v>76040</v>
      </c>
      <c r="H31" s="284"/>
    </row>
    <row r="32" spans="1:8" s="285" customFormat="1">
      <c r="A32" s="354"/>
      <c r="B32" s="521" t="s">
        <v>219</v>
      </c>
      <c r="C32" s="520" t="s">
        <v>337</v>
      </c>
      <c r="D32" s="520" t="s">
        <v>31</v>
      </c>
      <c r="E32" s="935">
        <v>0.76039999999999996</v>
      </c>
      <c r="F32" s="522">
        <f>VLOOKUP(B32,'HSD PSPN,STR,ARS'!$C$6:F724,4,FALSE)</f>
        <v>150000</v>
      </c>
      <c r="G32" s="934">
        <f>E32*F32</f>
        <v>114060</v>
      </c>
      <c r="H32" s="284"/>
    </row>
    <row r="33" spans="1:8" s="285" customFormat="1">
      <c r="A33" s="354"/>
      <c r="B33" s="521" t="s">
        <v>3</v>
      </c>
      <c r="C33" s="520" t="s">
        <v>338</v>
      </c>
      <c r="D33" s="520" t="s">
        <v>31</v>
      </c>
      <c r="E33" s="935">
        <v>7.5999999999999998E-2</v>
      </c>
      <c r="F33" s="522">
        <f>VLOOKUP(B33,'HSD PSPN,STR,ARS'!$C$6:F724,4,FALSE)</f>
        <v>150000</v>
      </c>
      <c r="G33" s="934">
        <f>E33*F33</f>
        <v>11400</v>
      </c>
      <c r="H33" s="284"/>
    </row>
    <row r="34" spans="1:8" s="285" customFormat="1">
      <c r="A34" s="354"/>
      <c r="B34" s="521" t="s">
        <v>4</v>
      </c>
      <c r="C34" s="520" t="s">
        <v>339</v>
      </c>
      <c r="D34" s="520" t="s">
        <v>31</v>
      </c>
      <c r="E34" s="935">
        <v>2.53E-2</v>
      </c>
      <c r="F34" s="522">
        <f>VLOOKUP(B34,'HSD PSPN,STR,ARS'!$C$6:F724,4,FALSE)</f>
        <v>200000</v>
      </c>
      <c r="G34" s="934">
        <f>E34*F34</f>
        <v>5060</v>
      </c>
      <c r="H34" s="284"/>
    </row>
    <row r="35" spans="1:8" s="285" customFormat="1">
      <c r="A35" s="1149" t="s">
        <v>2171</v>
      </c>
      <c r="B35" s="1149"/>
      <c r="C35" s="1149"/>
      <c r="D35" s="1149"/>
      <c r="E35" s="1149"/>
      <c r="F35" s="1149"/>
      <c r="G35" s="936">
        <f>SUM(G31:G34)</f>
        <v>206560</v>
      </c>
      <c r="H35" s="284"/>
    </row>
    <row r="36" spans="1:8" s="285" customFormat="1">
      <c r="A36" s="520" t="s">
        <v>19</v>
      </c>
      <c r="B36" s="521" t="s">
        <v>5</v>
      </c>
      <c r="C36" s="354"/>
      <c r="D36" s="354"/>
      <c r="E36" s="355"/>
      <c r="F36" s="522"/>
      <c r="G36" s="934"/>
      <c r="H36" s="284"/>
    </row>
    <row r="37" spans="1:8" s="285" customFormat="1">
      <c r="A37" s="354"/>
      <c r="B37" s="937" t="s">
        <v>240</v>
      </c>
      <c r="C37" s="354"/>
      <c r="D37" s="520" t="s">
        <v>45</v>
      </c>
      <c r="E37" s="523">
        <v>0.96030000000000004</v>
      </c>
      <c r="F37" s="522">
        <f>VLOOKUP(B37,'HSD PSPN,STR,ARS'!$C$6:F724,4,FALSE)</f>
        <v>10000</v>
      </c>
      <c r="G37" s="934">
        <f>E37*F37</f>
        <v>9603</v>
      </c>
      <c r="H37" s="284"/>
    </row>
    <row r="38" spans="1:8" s="285" customFormat="1">
      <c r="A38" s="1149" t="s">
        <v>2176</v>
      </c>
      <c r="B38" s="1149"/>
      <c r="C38" s="1149"/>
      <c r="D38" s="1149"/>
      <c r="E38" s="1149"/>
      <c r="F38" s="1149"/>
      <c r="G38" s="936">
        <f>SUM(G37)</f>
        <v>9603</v>
      </c>
      <c r="H38" s="284"/>
    </row>
    <row r="39" spans="1:8" s="285" customFormat="1">
      <c r="A39" s="520" t="s">
        <v>20</v>
      </c>
      <c r="B39" s="521" t="s">
        <v>181</v>
      </c>
      <c r="C39" s="354"/>
      <c r="D39" s="354"/>
      <c r="E39" s="355"/>
      <c r="F39" s="522"/>
      <c r="G39" s="934"/>
      <c r="H39" s="284"/>
    </row>
    <row r="40" spans="1:8" s="285" customFormat="1">
      <c r="A40" s="520"/>
      <c r="B40" s="521"/>
      <c r="C40" s="354"/>
      <c r="D40" s="354"/>
      <c r="E40" s="355"/>
      <c r="F40" s="522"/>
      <c r="G40" s="934"/>
      <c r="H40" s="284"/>
    </row>
    <row r="41" spans="1:8" s="285" customFormat="1">
      <c r="A41" s="1154" t="s">
        <v>2180</v>
      </c>
      <c r="B41" s="1154"/>
      <c r="C41" s="1154"/>
      <c r="D41" s="1154"/>
      <c r="E41" s="1154"/>
      <c r="F41" s="1154"/>
      <c r="G41" s="936">
        <f>G40</f>
        <v>0</v>
      </c>
      <c r="H41" s="284"/>
    </row>
    <row r="42" spans="1:8" s="285" customFormat="1">
      <c r="A42" s="938" t="s">
        <v>21</v>
      </c>
      <c r="B42" s="1153" t="s">
        <v>1111</v>
      </c>
      <c r="C42" s="1153"/>
      <c r="D42" s="1153"/>
      <c r="E42" s="1153"/>
      <c r="F42" s="1153"/>
      <c r="G42" s="934">
        <f>SUM(G31:G41)/2</f>
        <v>216163</v>
      </c>
      <c r="H42" s="284"/>
    </row>
    <row r="43" spans="1:8" s="285" customFormat="1">
      <c r="A43" s="938" t="s">
        <v>22</v>
      </c>
      <c r="B43" s="1153" t="s">
        <v>1112</v>
      </c>
      <c r="C43" s="1153"/>
      <c r="D43" s="1153"/>
      <c r="E43" s="1153"/>
      <c r="F43" s="939">
        <v>0.1</v>
      </c>
      <c r="G43" s="934">
        <f>G42*F43</f>
        <v>21616.300000000003</v>
      </c>
      <c r="H43" s="284"/>
    </row>
    <row r="44" spans="1:8" s="285" customFormat="1">
      <c r="A44" s="938" t="s">
        <v>23</v>
      </c>
      <c r="B44" s="1153" t="s">
        <v>184</v>
      </c>
      <c r="C44" s="1153"/>
      <c r="D44" s="1153"/>
      <c r="E44" s="1153"/>
      <c r="F44" s="1153"/>
      <c r="G44" s="934">
        <f>ROUNDDOWN(G42+G43,0)</f>
        <v>237779</v>
      </c>
      <c r="H44" s="284"/>
    </row>
    <row r="45" spans="1:8" s="478" customFormat="1">
      <c r="A45" s="940"/>
      <c r="B45" s="940"/>
      <c r="C45" s="940"/>
      <c r="D45" s="940"/>
      <c r="E45" s="940"/>
      <c r="F45" s="940"/>
      <c r="G45" s="941"/>
    </row>
    <row r="46" spans="1:8" s="285" customFormat="1">
      <c r="A46" s="290" t="s">
        <v>773</v>
      </c>
      <c r="B46" s="291" t="s">
        <v>776</v>
      </c>
      <c r="C46" s="281"/>
      <c r="D46" s="281"/>
      <c r="E46" s="292"/>
      <c r="F46" s="283"/>
      <c r="G46" s="532"/>
      <c r="H46" s="284"/>
    </row>
    <row r="47" spans="1:8" s="285" customFormat="1" ht="30">
      <c r="A47" s="518" t="s">
        <v>73</v>
      </c>
      <c r="B47" s="518" t="s">
        <v>74</v>
      </c>
      <c r="C47" s="518" t="s">
        <v>166</v>
      </c>
      <c r="D47" s="518" t="s">
        <v>78</v>
      </c>
      <c r="E47" s="518" t="s">
        <v>167</v>
      </c>
      <c r="F47" s="518" t="s">
        <v>168</v>
      </c>
      <c r="G47" s="942" t="s">
        <v>169</v>
      </c>
      <c r="H47" s="284"/>
    </row>
    <row r="48" spans="1:8" s="285" customFormat="1">
      <c r="A48" s="520" t="s">
        <v>17</v>
      </c>
      <c r="B48" s="521" t="s">
        <v>170</v>
      </c>
      <c r="C48" s="354"/>
      <c r="D48" s="354"/>
      <c r="E48" s="355"/>
      <c r="F48" s="522"/>
      <c r="G48" s="934"/>
      <c r="H48" s="284"/>
    </row>
    <row r="49" spans="1:8" s="285" customFormat="1">
      <c r="A49" s="354"/>
      <c r="B49" s="521" t="s">
        <v>1</v>
      </c>
      <c r="C49" s="520" t="s">
        <v>336</v>
      </c>
      <c r="D49" s="520" t="s">
        <v>31</v>
      </c>
      <c r="E49" s="935">
        <v>4.7600000000000003E-2</v>
      </c>
      <c r="F49" s="522">
        <f>VLOOKUP(B49,'HSD PSPN,STR,ARS'!$C$6:F724,4,FALSE)</f>
        <v>100000</v>
      </c>
      <c r="G49" s="934">
        <f>E49*F49</f>
        <v>4760</v>
      </c>
      <c r="H49" s="284"/>
    </row>
    <row r="50" spans="1:8" s="285" customFormat="1">
      <c r="A50" s="354"/>
      <c r="B50" s="521" t="s">
        <v>219</v>
      </c>
      <c r="C50" s="520" t="s">
        <v>337</v>
      </c>
      <c r="D50" s="520" t="s">
        <v>31</v>
      </c>
      <c r="E50" s="935">
        <v>2.3800000000000002E-2</v>
      </c>
      <c r="F50" s="522">
        <f>VLOOKUP(B50,'HSD PSPN,STR,ARS'!$C$6:F724,4,FALSE)</f>
        <v>150000</v>
      </c>
      <c r="G50" s="934">
        <f>E50*F50</f>
        <v>3570.0000000000005</v>
      </c>
      <c r="H50" s="284"/>
    </row>
    <row r="51" spans="1:8" s="285" customFormat="1">
      <c r="A51" s="354"/>
      <c r="B51" s="521" t="s">
        <v>3</v>
      </c>
      <c r="C51" s="520" t="s">
        <v>338</v>
      </c>
      <c r="D51" s="520" t="s">
        <v>31</v>
      </c>
      <c r="E51" s="935">
        <v>2.3999999999999998E-3</v>
      </c>
      <c r="F51" s="522">
        <f>VLOOKUP(B51,'HSD PSPN,STR,ARS'!$C$6:F724,4,FALSE)</f>
        <v>150000</v>
      </c>
      <c r="G51" s="934">
        <f>E51*F51</f>
        <v>359.99999999999994</v>
      </c>
      <c r="H51" s="284"/>
    </row>
    <row r="52" spans="1:8" s="285" customFormat="1">
      <c r="A52" s="354"/>
      <c r="B52" s="521" t="s">
        <v>4</v>
      </c>
      <c r="C52" s="520" t="s">
        <v>339</v>
      </c>
      <c r="D52" s="520" t="s">
        <v>31</v>
      </c>
      <c r="E52" s="935">
        <v>8.0000000000000004E-4</v>
      </c>
      <c r="F52" s="522">
        <f>VLOOKUP(B52,'HSD PSPN,STR,ARS'!$C$6:F724,4,FALSE)</f>
        <v>200000</v>
      </c>
      <c r="G52" s="934">
        <f>E52*F52</f>
        <v>160</v>
      </c>
      <c r="H52" s="284"/>
    </row>
    <row r="53" spans="1:8" s="285" customFormat="1">
      <c r="A53" s="1149" t="s">
        <v>2171</v>
      </c>
      <c r="B53" s="1149"/>
      <c r="C53" s="1149"/>
      <c r="D53" s="1149"/>
      <c r="E53" s="1149"/>
      <c r="F53" s="1149"/>
      <c r="G53" s="936">
        <f>SUM(G49:G52)</f>
        <v>8850</v>
      </c>
      <c r="H53" s="284"/>
    </row>
    <row r="54" spans="1:8" s="285" customFormat="1">
      <c r="A54" s="520" t="s">
        <v>19</v>
      </c>
      <c r="B54" s="521" t="s">
        <v>5</v>
      </c>
      <c r="C54" s="354"/>
      <c r="D54" s="354"/>
      <c r="E54" s="355"/>
      <c r="F54" s="522"/>
      <c r="G54" s="934"/>
      <c r="H54" s="284"/>
    </row>
    <row r="55" spans="1:8" s="285" customFormat="1">
      <c r="A55" s="520"/>
      <c r="B55" s="521" t="s">
        <v>777</v>
      </c>
      <c r="C55" s="354"/>
      <c r="D55" s="354" t="s">
        <v>216</v>
      </c>
      <c r="E55" s="355">
        <v>1.05</v>
      </c>
      <c r="F55" s="522">
        <f>VLOOKUP(B55,'HSD PSPN,STR,ARS'!$C$6:F724,4,FALSE)</f>
        <v>10000</v>
      </c>
      <c r="G55" s="934">
        <f>E55*F55</f>
        <v>10500</v>
      </c>
      <c r="H55" s="284"/>
    </row>
    <row r="56" spans="1:8" s="285" customFormat="1">
      <c r="A56" s="354"/>
      <c r="B56" s="937" t="s">
        <v>778</v>
      </c>
      <c r="C56" s="354"/>
      <c r="D56" s="520" t="s">
        <v>239</v>
      </c>
      <c r="E56" s="523">
        <v>2</v>
      </c>
      <c r="F56" s="522">
        <f>VLOOKUP(B56,'HSD PSPN,STR,ARS'!$C$6:F724,4,FALSE)</f>
        <v>10000</v>
      </c>
      <c r="G56" s="934">
        <f>E56*F56</f>
        <v>20000</v>
      </c>
      <c r="H56" s="284"/>
    </row>
    <row r="57" spans="1:8" s="285" customFormat="1">
      <c r="A57" s="1149" t="s">
        <v>2176</v>
      </c>
      <c r="B57" s="1149"/>
      <c r="C57" s="1149"/>
      <c r="D57" s="1149"/>
      <c r="E57" s="1149"/>
      <c r="F57" s="1149"/>
      <c r="G57" s="936">
        <f>SUM(G54:G56)</f>
        <v>30500</v>
      </c>
      <c r="H57" s="284"/>
    </row>
    <row r="58" spans="1:8" s="285" customFormat="1">
      <c r="A58" s="520" t="s">
        <v>20</v>
      </c>
      <c r="B58" s="521" t="s">
        <v>181</v>
      </c>
      <c r="C58" s="354"/>
      <c r="D58" s="354"/>
      <c r="E58" s="355"/>
      <c r="F58" s="522"/>
      <c r="G58" s="934"/>
      <c r="H58" s="284"/>
    </row>
    <row r="59" spans="1:8" s="285" customFormat="1">
      <c r="A59" s="520"/>
      <c r="B59" s="521"/>
      <c r="C59" s="354"/>
      <c r="D59" s="354"/>
      <c r="E59" s="355"/>
      <c r="F59" s="522"/>
      <c r="G59" s="934"/>
      <c r="H59" s="284"/>
    </row>
    <row r="60" spans="1:8" s="285" customFormat="1">
      <c r="A60" s="1154" t="s">
        <v>2180</v>
      </c>
      <c r="B60" s="1154"/>
      <c r="C60" s="1154"/>
      <c r="D60" s="1154"/>
      <c r="E60" s="1154"/>
      <c r="F60" s="1154"/>
      <c r="G60" s="934">
        <f>G59</f>
        <v>0</v>
      </c>
      <c r="H60" s="284"/>
    </row>
    <row r="61" spans="1:8" s="285" customFormat="1">
      <c r="A61" s="938" t="s">
        <v>21</v>
      </c>
      <c r="B61" s="1153" t="s">
        <v>1111</v>
      </c>
      <c r="C61" s="1153"/>
      <c r="D61" s="1153"/>
      <c r="E61" s="1153"/>
      <c r="F61" s="1153"/>
      <c r="G61" s="934">
        <f>SUM(G49:G60)/2</f>
        <v>39350</v>
      </c>
      <c r="H61" s="284"/>
    </row>
    <row r="62" spans="1:8" s="285" customFormat="1">
      <c r="A62" s="938" t="s">
        <v>22</v>
      </c>
      <c r="B62" s="1153" t="s">
        <v>1112</v>
      </c>
      <c r="C62" s="1153"/>
      <c r="D62" s="1153"/>
      <c r="E62" s="1153"/>
      <c r="F62" s="939">
        <v>0.1</v>
      </c>
      <c r="G62" s="934">
        <f>G61*F62</f>
        <v>3935</v>
      </c>
      <c r="H62" s="284"/>
    </row>
    <row r="63" spans="1:8" s="285" customFormat="1">
      <c r="A63" s="938" t="s">
        <v>23</v>
      </c>
      <c r="B63" s="1153" t="s">
        <v>184</v>
      </c>
      <c r="C63" s="1153"/>
      <c r="D63" s="1153"/>
      <c r="E63" s="1153"/>
      <c r="F63" s="1153"/>
      <c r="G63" s="934">
        <f>ROUNDDOWN(G61+G62,0)</f>
        <v>43285</v>
      </c>
      <c r="H63" s="284"/>
    </row>
    <row r="64" spans="1:8" s="478" customFormat="1">
      <c r="A64" s="940"/>
      <c r="B64" s="940"/>
      <c r="C64" s="940"/>
      <c r="D64" s="940"/>
      <c r="E64" s="940"/>
      <c r="F64" s="940"/>
      <c r="G64" s="941"/>
    </row>
    <row r="65" spans="1:8" s="285" customFormat="1">
      <c r="A65" s="290" t="s">
        <v>774</v>
      </c>
      <c r="B65" s="291" t="s">
        <v>775</v>
      </c>
      <c r="C65" s="281"/>
      <c r="D65" s="281"/>
      <c r="E65" s="292"/>
      <c r="F65" s="283"/>
      <c r="G65" s="532"/>
      <c r="H65" s="284"/>
    </row>
    <row r="66" spans="1:8" s="285" customFormat="1" ht="30">
      <c r="A66" s="518" t="s">
        <v>73</v>
      </c>
      <c r="B66" s="518" t="s">
        <v>74</v>
      </c>
      <c r="C66" s="518" t="s">
        <v>166</v>
      </c>
      <c r="D66" s="518" t="s">
        <v>78</v>
      </c>
      <c r="E66" s="518" t="s">
        <v>167</v>
      </c>
      <c r="F66" s="518" t="s">
        <v>168</v>
      </c>
      <c r="G66" s="942" t="s">
        <v>169</v>
      </c>
      <c r="H66" s="284"/>
    </row>
    <row r="67" spans="1:8" s="285" customFormat="1">
      <c r="A67" s="520" t="s">
        <v>17</v>
      </c>
      <c r="B67" s="521" t="s">
        <v>170</v>
      </c>
      <c r="C67" s="354"/>
      <c r="D67" s="354"/>
      <c r="E67" s="355"/>
      <c r="F67" s="522"/>
      <c r="G67" s="934"/>
      <c r="H67" s="284"/>
    </row>
    <row r="68" spans="1:8" s="285" customFormat="1">
      <c r="A68" s="354"/>
      <c r="B68" s="521" t="s">
        <v>1</v>
      </c>
      <c r="C68" s="520" t="s">
        <v>336</v>
      </c>
      <c r="D68" s="520" t="s">
        <v>31</v>
      </c>
      <c r="E68" s="935">
        <v>1.11E-2</v>
      </c>
      <c r="F68" s="522">
        <f>VLOOKUP(B68,'HSD PSPN,STR,ARS'!$C$6:F724,4,FALSE)</f>
        <v>100000</v>
      </c>
      <c r="G68" s="934">
        <f>E68*F68</f>
        <v>1110</v>
      </c>
      <c r="H68" s="284"/>
    </row>
    <row r="69" spans="1:8" s="285" customFormat="1">
      <c r="A69" s="354"/>
      <c r="B69" s="521" t="s">
        <v>219</v>
      </c>
      <c r="C69" s="520" t="s">
        <v>337</v>
      </c>
      <c r="D69" s="520" t="s">
        <v>31</v>
      </c>
      <c r="E69" s="935">
        <v>1.11E-2</v>
      </c>
      <c r="F69" s="522">
        <f>VLOOKUP(B69,'HSD PSPN,STR,ARS'!$C$6:F724,4,FALSE)</f>
        <v>150000</v>
      </c>
      <c r="G69" s="934">
        <f>E69*F69</f>
        <v>1665</v>
      </c>
      <c r="H69" s="284"/>
    </row>
    <row r="70" spans="1:8" s="285" customFormat="1">
      <c r="A70" s="354"/>
      <c r="B70" s="521" t="s">
        <v>3</v>
      </c>
      <c r="C70" s="520" t="s">
        <v>338</v>
      </c>
      <c r="D70" s="520" t="s">
        <v>31</v>
      </c>
      <c r="E70" s="935">
        <v>1.1000000000000001E-3</v>
      </c>
      <c r="F70" s="522">
        <f>VLOOKUP(B70,'HSD PSPN,STR,ARS'!$C$6:F724,4,FALSE)</f>
        <v>150000</v>
      </c>
      <c r="G70" s="934">
        <f>E70*F70</f>
        <v>165</v>
      </c>
      <c r="H70" s="284"/>
    </row>
    <row r="71" spans="1:8" s="285" customFormat="1">
      <c r="A71" s="354"/>
      <c r="B71" s="521" t="s">
        <v>4</v>
      </c>
      <c r="C71" s="520" t="s">
        <v>339</v>
      </c>
      <c r="D71" s="520" t="s">
        <v>31</v>
      </c>
      <c r="E71" s="935">
        <v>4.0000000000000002E-4</v>
      </c>
      <c r="F71" s="522">
        <f>VLOOKUP(B71,'HSD PSPN,STR,ARS'!$C$6:F724,4,FALSE)</f>
        <v>200000</v>
      </c>
      <c r="G71" s="934">
        <f>E71*F71</f>
        <v>80</v>
      </c>
      <c r="H71" s="284"/>
    </row>
    <row r="72" spans="1:8" s="285" customFormat="1">
      <c r="A72" s="1149" t="s">
        <v>2171</v>
      </c>
      <c r="B72" s="1149"/>
      <c r="C72" s="1149"/>
      <c r="D72" s="1149"/>
      <c r="E72" s="1149"/>
      <c r="F72" s="1149"/>
      <c r="G72" s="934">
        <f>SUM(G68:G71)</f>
        <v>3020</v>
      </c>
      <c r="H72" s="284"/>
    </row>
    <row r="73" spans="1:8" s="285" customFormat="1">
      <c r="A73" s="520" t="s">
        <v>19</v>
      </c>
      <c r="B73" s="521" t="s">
        <v>5</v>
      </c>
      <c r="C73" s="354"/>
      <c r="D73" s="354"/>
      <c r="E73" s="355"/>
      <c r="F73" s="522"/>
      <c r="G73" s="934"/>
      <c r="H73" s="284"/>
    </row>
    <row r="74" spans="1:8" s="944" customFormat="1">
      <c r="A74" s="520"/>
      <c r="B74" s="521" t="s">
        <v>779</v>
      </c>
      <c r="C74" s="354"/>
      <c r="D74" s="354" t="s">
        <v>216</v>
      </c>
      <c r="E74" s="355">
        <v>1.05</v>
      </c>
      <c r="F74" s="522">
        <f>VLOOKUP(B74,'HSD PSPN,STR,ARS'!$C$6:F724,4,FALSE)</f>
        <v>10000</v>
      </c>
      <c r="G74" s="934">
        <f>E74*F74</f>
        <v>10500</v>
      </c>
      <c r="H74" s="943"/>
    </row>
    <row r="75" spans="1:8" s="285" customFormat="1">
      <c r="A75" s="354"/>
      <c r="B75" s="937" t="s">
        <v>778</v>
      </c>
      <c r="C75" s="354"/>
      <c r="D75" s="520" t="s">
        <v>239</v>
      </c>
      <c r="E75" s="523">
        <v>4</v>
      </c>
      <c r="F75" s="522">
        <f>VLOOKUP(B75,'HSD PSPN,STR,ARS'!$C$6:F724,4,FALSE)</f>
        <v>10000</v>
      </c>
      <c r="G75" s="934">
        <f>E75*F75</f>
        <v>40000</v>
      </c>
      <c r="H75" s="284"/>
    </row>
    <row r="76" spans="1:8" s="285" customFormat="1">
      <c r="A76" s="1149" t="s">
        <v>2176</v>
      </c>
      <c r="B76" s="1149"/>
      <c r="C76" s="1149"/>
      <c r="D76" s="1149"/>
      <c r="E76" s="1149"/>
      <c r="F76" s="1149"/>
      <c r="G76" s="936">
        <f>SUM(G73:G75)</f>
        <v>50500</v>
      </c>
      <c r="H76" s="284"/>
    </row>
    <row r="77" spans="1:8" s="285" customFormat="1">
      <c r="A77" s="520" t="s">
        <v>20</v>
      </c>
      <c r="B77" s="521" t="s">
        <v>181</v>
      </c>
      <c r="C77" s="354"/>
      <c r="D77" s="354"/>
      <c r="E77" s="355"/>
      <c r="F77" s="522"/>
      <c r="G77" s="934"/>
      <c r="H77" s="284"/>
    </row>
    <row r="78" spans="1:8" s="285" customFormat="1">
      <c r="A78" s="520"/>
      <c r="B78" s="521"/>
      <c r="C78" s="354"/>
      <c r="D78" s="354"/>
      <c r="E78" s="355"/>
      <c r="F78" s="522"/>
      <c r="G78" s="934"/>
      <c r="H78" s="284"/>
    </row>
    <row r="79" spans="1:8" s="285" customFormat="1">
      <c r="A79" s="1154" t="s">
        <v>2180</v>
      </c>
      <c r="B79" s="1154"/>
      <c r="C79" s="1154"/>
      <c r="D79" s="1154"/>
      <c r="E79" s="1154"/>
      <c r="F79" s="1154"/>
      <c r="G79" s="934">
        <f>G78</f>
        <v>0</v>
      </c>
      <c r="H79" s="284"/>
    </row>
    <row r="80" spans="1:8" s="285" customFormat="1">
      <c r="A80" s="938" t="s">
        <v>21</v>
      </c>
      <c r="B80" s="1153" t="s">
        <v>1111</v>
      </c>
      <c r="C80" s="1153"/>
      <c r="D80" s="1153"/>
      <c r="E80" s="1153"/>
      <c r="F80" s="1153"/>
      <c r="G80" s="934">
        <f>SUM(G68:G79)/2</f>
        <v>53520</v>
      </c>
      <c r="H80" s="284"/>
    </row>
    <row r="81" spans="1:8" s="285" customFormat="1">
      <c r="A81" s="938" t="s">
        <v>22</v>
      </c>
      <c r="B81" s="1153" t="s">
        <v>1112</v>
      </c>
      <c r="C81" s="1153"/>
      <c r="D81" s="1153"/>
      <c r="E81" s="1153"/>
      <c r="F81" s="939">
        <v>0.1</v>
      </c>
      <c r="G81" s="934">
        <f>G80*F81</f>
        <v>5352</v>
      </c>
      <c r="H81" s="284"/>
    </row>
    <row r="82" spans="1:8" s="285" customFormat="1">
      <c r="A82" s="938" t="s">
        <v>23</v>
      </c>
      <c r="B82" s="1153" t="s">
        <v>184</v>
      </c>
      <c r="C82" s="1153"/>
      <c r="D82" s="1153"/>
      <c r="E82" s="1153"/>
      <c r="F82" s="1153"/>
      <c r="G82" s="934">
        <f>ROUNDDOWN(G80+G81,0)</f>
        <v>58872</v>
      </c>
      <c r="H82" s="284"/>
    </row>
    <row r="83" spans="1:8" s="478" customFormat="1">
      <c r="A83" s="940"/>
      <c r="B83" s="940"/>
      <c r="C83" s="940"/>
      <c r="D83" s="940"/>
      <c r="E83" s="940"/>
      <c r="F83" s="940"/>
      <c r="G83" s="941"/>
    </row>
    <row r="84" spans="1:8" s="478" customFormat="1">
      <c r="A84" s="940"/>
      <c r="B84" s="940"/>
      <c r="C84" s="940"/>
      <c r="D84" s="940"/>
      <c r="E84" s="940"/>
      <c r="F84" s="940"/>
      <c r="G84" s="941"/>
    </row>
    <row r="85" spans="1:8" s="478" customFormat="1">
      <c r="A85" s="945" t="s">
        <v>780</v>
      </c>
      <c r="B85" s="940" t="s">
        <v>782</v>
      </c>
      <c r="C85" s="940"/>
      <c r="D85" s="940"/>
      <c r="E85" s="940"/>
      <c r="F85" s="940"/>
      <c r="G85" s="941"/>
    </row>
    <row r="86" spans="1:8" s="285" customFormat="1">
      <c r="A86" s="290" t="s">
        <v>781</v>
      </c>
      <c r="B86" s="291" t="s">
        <v>249</v>
      </c>
      <c r="C86" s="281"/>
      <c r="D86" s="281"/>
      <c r="E86" s="292"/>
      <c r="F86" s="283"/>
      <c r="G86" s="532"/>
    </row>
    <row r="87" spans="1:8" s="285" customFormat="1" ht="30">
      <c r="A87" s="518" t="s">
        <v>73</v>
      </c>
      <c r="B87" s="518" t="s">
        <v>74</v>
      </c>
      <c r="C87" s="518" t="s">
        <v>166</v>
      </c>
      <c r="D87" s="518" t="s">
        <v>78</v>
      </c>
      <c r="E87" s="518" t="s">
        <v>167</v>
      </c>
      <c r="F87" s="518" t="s">
        <v>168</v>
      </c>
      <c r="G87" s="942" t="s">
        <v>169</v>
      </c>
    </row>
    <row r="88" spans="1:8" s="285" customFormat="1">
      <c r="A88" s="520" t="s">
        <v>17</v>
      </c>
      <c r="B88" s="521" t="s">
        <v>170</v>
      </c>
      <c r="C88" s="354"/>
      <c r="D88" s="354"/>
      <c r="E88" s="355"/>
      <c r="F88" s="522"/>
      <c r="G88" s="934"/>
    </row>
    <row r="89" spans="1:8" s="285" customFormat="1">
      <c r="A89" s="354"/>
      <c r="B89" s="521" t="s">
        <v>1</v>
      </c>
      <c r="C89" s="520" t="s">
        <v>336</v>
      </c>
      <c r="D89" s="946" t="s">
        <v>31</v>
      </c>
      <c r="E89" s="947">
        <v>4</v>
      </c>
      <c r="F89" s="522">
        <f>VLOOKUP(B89,'HSD PSPN,STR,ARS'!$C$6:F2174,4,FALSE)</f>
        <v>100000</v>
      </c>
      <c r="G89" s="934">
        <f>E89*F89</f>
        <v>400000</v>
      </c>
    </row>
    <row r="90" spans="1:8" s="285" customFormat="1">
      <c r="A90" s="354"/>
      <c r="B90" s="521" t="s">
        <v>43</v>
      </c>
      <c r="C90" s="520" t="s">
        <v>337</v>
      </c>
      <c r="D90" s="946" t="s">
        <v>31</v>
      </c>
      <c r="E90" s="947">
        <v>12</v>
      </c>
      <c r="F90" s="522">
        <f>VLOOKUP(B90,'HSD PSPN,STR,ARS'!$C$6:F2175,4,FALSE)</f>
        <v>150000</v>
      </c>
      <c r="G90" s="934">
        <f>E90*F90</f>
        <v>1800000</v>
      </c>
    </row>
    <row r="91" spans="1:8" s="285" customFormat="1">
      <c r="A91" s="354"/>
      <c r="B91" s="521" t="s">
        <v>198</v>
      </c>
      <c r="C91" s="520" t="s">
        <v>338</v>
      </c>
      <c r="D91" s="946" t="s">
        <v>31</v>
      </c>
      <c r="E91" s="947">
        <v>1.2</v>
      </c>
      <c r="F91" s="522">
        <f>VLOOKUP(B91,'HSD PSPN,STR,ARS'!$C$6:F2176,4,FALSE)</f>
        <v>150000</v>
      </c>
      <c r="G91" s="934">
        <f>E91*F91</f>
        <v>180000</v>
      </c>
    </row>
    <row r="92" spans="1:8" s="285" customFormat="1">
      <c r="A92" s="354"/>
      <c r="B92" s="521" t="s">
        <v>4</v>
      </c>
      <c r="C92" s="520" t="s">
        <v>339</v>
      </c>
      <c r="D92" s="946" t="s">
        <v>31</v>
      </c>
      <c r="E92" s="948">
        <v>0.4</v>
      </c>
      <c r="F92" s="522">
        <f>VLOOKUP(B92,'HSD PSPN,STR,ARS'!$C$6:F2177,4,FALSE)</f>
        <v>200000</v>
      </c>
      <c r="G92" s="934">
        <f>E92*F92</f>
        <v>80000</v>
      </c>
    </row>
    <row r="93" spans="1:8" s="285" customFormat="1">
      <c r="A93" s="1149" t="s">
        <v>2171</v>
      </c>
      <c r="B93" s="1149"/>
      <c r="C93" s="1149"/>
      <c r="D93" s="1149"/>
      <c r="E93" s="1149"/>
      <c r="F93" s="1149"/>
      <c r="G93" s="936">
        <f>SUM(G89:G92)</f>
        <v>2460000</v>
      </c>
    </row>
    <row r="94" spans="1:8" s="285" customFormat="1">
      <c r="A94" s="520" t="s">
        <v>19</v>
      </c>
      <c r="B94" s="521" t="s">
        <v>5</v>
      </c>
      <c r="C94" s="354"/>
      <c r="D94" s="354"/>
      <c r="E94" s="355"/>
      <c r="F94" s="522"/>
      <c r="G94" s="934"/>
    </row>
    <row r="95" spans="1:8" s="285" customFormat="1">
      <c r="A95" s="354"/>
      <c r="B95" s="521" t="s">
        <v>248</v>
      </c>
      <c r="C95" s="354"/>
      <c r="D95" s="946" t="s">
        <v>177</v>
      </c>
      <c r="E95" s="947">
        <v>1.1000000000000001</v>
      </c>
      <c r="F95" s="522">
        <f>VLOOKUP(B95,'HSD PSPN,STR,ARS'!$C$6:F2180,4,FALSE)</f>
        <v>10000</v>
      </c>
      <c r="G95" s="934">
        <f>E95*F95</f>
        <v>11000</v>
      </c>
    </row>
    <row r="96" spans="1:8" s="285" customFormat="1">
      <c r="A96" s="354"/>
      <c r="B96" s="521" t="s">
        <v>190</v>
      </c>
      <c r="C96" s="354"/>
      <c r="D96" s="946" t="s">
        <v>7</v>
      </c>
      <c r="E96" s="947">
        <v>15</v>
      </c>
      <c r="F96" s="522">
        <f>VLOOKUP(B96,'HSD PSPN,STR,ARS'!$C$6:F2181,4,FALSE)</f>
        <v>10000</v>
      </c>
      <c r="G96" s="934">
        <f>E96*F96</f>
        <v>150000</v>
      </c>
    </row>
    <row r="97" spans="1:7" s="285" customFormat="1">
      <c r="A97" s="354"/>
      <c r="B97" s="521" t="s">
        <v>221</v>
      </c>
      <c r="C97" s="354"/>
      <c r="D97" s="946" t="s">
        <v>7</v>
      </c>
      <c r="E97" s="947">
        <v>5.6</v>
      </c>
      <c r="F97" s="522">
        <f>VLOOKUP(B97,'HSD PSPN,STR,ARS'!$C$6:F2182,4,FALSE)</f>
        <v>10000</v>
      </c>
      <c r="G97" s="934">
        <f>E97*F97</f>
        <v>56000</v>
      </c>
    </row>
    <row r="98" spans="1:7" s="285" customFormat="1">
      <c r="A98" s="1149" t="s">
        <v>2176</v>
      </c>
      <c r="B98" s="1149"/>
      <c r="C98" s="1149"/>
      <c r="D98" s="1149"/>
      <c r="E98" s="1149"/>
      <c r="F98" s="1149"/>
      <c r="G98" s="936">
        <f>SUM(G95:G97)</f>
        <v>217000</v>
      </c>
    </row>
    <row r="99" spans="1:7" s="285" customFormat="1">
      <c r="A99" s="520" t="s">
        <v>20</v>
      </c>
      <c r="B99" s="521" t="s">
        <v>181</v>
      </c>
      <c r="C99" s="354"/>
      <c r="D99" s="354"/>
      <c r="E99" s="355"/>
      <c r="F99" s="522"/>
      <c r="G99" s="934"/>
    </row>
    <row r="100" spans="1:7" s="285" customFormat="1">
      <c r="A100" s="1154" t="s">
        <v>2180</v>
      </c>
      <c r="B100" s="1154"/>
      <c r="C100" s="1154"/>
      <c r="D100" s="1154"/>
      <c r="E100" s="1154"/>
      <c r="F100" s="1154"/>
      <c r="G100" s="934">
        <f>G99</f>
        <v>0</v>
      </c>
    </row>
    <row r="101" spans="1:7" s="285" customFormat="1">
      <c r="A101" s="938" t="s">
        <v>21</v>
      </c>
      <c r="B101" s="1153" t="s">
        <v>1111</v>
      </c>
      <c r="C101" s="1153"/>
      <c r="D101" s="1153"/>
      <c r="E101" s="1153"/>
      <c r="F101" s="1153"/>
      <c r="G101" s="934">
        <f>SUM(G89:G100)/2</f>
        <v>2677000</v>
      </c>
    </row>
    <row r="102" spans="1:7" s="285" customFormat="1">
      <c r="A102" s="938" t="s">
        <v>22</v>
      </c>
      <c r="B102" s="1153" t="s">
        <v>1112</v>
      </c>
      <c r="C102" s="1153"/>
      <c r="D102" s="1153"/>
      <c r="E102" s="1153"/>
      <c r="F102" s="939">
        <v>0.1</v>
      </c>
      <c r="G102" s="934">
        <f>G101*F102</f>
        <v>267700</v>
      </c>
    </row>
    <row r="103" spans="1:7" s="285" customFormat="1">
      <c r="A103" s="938" t="s">
        <v>23</v>
      </c>
      <c r="B103" s="1153" t="s">
        <v>184</v>
      </c>
      <c r="C103" s="1153"/>
      <c r="D103" s="1153"/>
      <c r="E103" s="1153"/>
      <c r="F103" s="1153"/>
      <c r="G103" s="934">
        <f>ROUNDDOWN(G101+G102,0)</f>
        <v>2944700</v>
      </c>
    </row>
    <row r="104" spans="1:7" s="478" customFormat="1">
      <c r="A104" s="940"/>
      <c r="B104" s="940"/>
      <c r="C104" s="940"/>
      <c r="D104" s="940"/>
      <c r="E104" s="940"/>
      <c r="F104" s="940"/>
      <c r="G104" s="941"/>
    </row>
    <row r="105" spans="1:7" s="285" customFormat="1">
      <c r="A105" s="290" t="s">
        <v>783</v>
      </c>
      <c r="B105" s="291" t="s">
        <v>250</v>
      </c>
      <c r="C105" s="281"/>
      <c r="D105" s="281"/>
      <c r="E105" s="292"/>
      <c r="F105" s="283"/>
      <c r="G105" s="532"/>
    </row>
    <row r="106" spans="1:7" s="285" customFormat="1" ht="30">
      <c r="A106" s="518" t="s">
        <v>73</v>
      </c>
      <c r="B106" s="518" t="s">
        <v>74</v>
      </c>
      <c r="C106" s="518" t="s">
        <v>166</v>
      </c>
      <c r="D106" s="518" t="s">
        <v>78</v>
      </c>
      <c r="E106" s="518" t="s">
        <v>167</v>
      </c>
      <c r="F106" s="518" t="s">
        <v>168</v>
      </c>
      <c r="G106" s="942" t="s">
        <v>169</v>
      </c>
    </row>
    <row r="107" spans="1:7" s="285" customFormat="1">
      <c r="A107" s="520" t="s">
        <v>17</v>
      </c>
      <c r="B107" s="521" t="s">
        <v>170</v>
      </c>
      <c r="C107" s="354"/>
      <c r="D107" s="354"/>
      <c r="E107" s="355"/>
      <c r="F107" s="522"/>
      <c r="G107" s="934"/>
    </row>
    <row r="108" spans="1:7" s="285" customFormat="1">
      <c r="A108" s="354"/>
      <c r="B108" s="521" t="s">
        <v>1</v>
      </c>
      <c r="C108" s="520" t="s">
        <v>336</v>
      </c>
      <c r="D108" s="946" t="s">
        <v>31</v>
      </c>
      <c r="E108" s="947">
        <v>6.7</v>
      </c>
      <c r="F108" s="522">
        <f>VLOOKUP(B108,'HSD PSPN,STR,ARS'!$C$6:F2193,4,FALSE)</f>
        <v>100000</v>
      </c>
      <c r="G108" s="934">
        <f>E108*F108</f>
        <v>670000</v>
      </c>
    </row>
    <row r="109" spans="1:7" s="285" customFormat="1">
      <c r="A109" s="354"/>
      <c r="B109" s="521" t="s">
        <v>43</v>
      </c>
      <c r="C109" s="520" t="s">
        <v>337</v>
      </c>
      <c r="D109" s="946" t="s">
        <v>31</v>
      </c>
      <c r="E109" s="947">
        <v>20.100000000000001</v>
      </c>
      <c r="F109" s="522">
        <f>VLOOKUP(B109,'HSD PSPN,STR,ARS'!$C$6:F2194,4,FALSE)</f>
        <v>150000</v>
      </c>
      <c r="G109" s="934">
        <f>E109*F109</f>
        <v>3015000</v>
      </c>
    </row>
    <row r="110" spans="1:7" s="285" customFormat="1">
      <c r="A110" s="354"/>
      <c r="B110" s="521" t="s">
        <v>198</v>
      </c>
      <c r="C110" s="520" t="s">
        <v>338</v>
      </c>
      <c r="D110" s="946" t="s">
        <v>31</v>
      </c>
      <c r="E110" s="947">
        <v>2.0099999999999998</v>
      </c>
      <c r="F110" s="522">
        <f>VLOOKUP(B110,'HSD PSPN,STR,ARS'!$C$6:F2195,4,FALSE)</f>
        <v>150000</v>
      </c>
      <c r="G110" s="934">
        <f>E110*F110</f>
        <v>301499.99999999994</v>
      </c>
    </row>
    <row r="111" spans="1:7" s="285" customFormat="1">
      <c r="A111" s="354"/>
      <c r="B111" s="521" t="s">
        <v>4</v>
      </c>
      <c r="C111" s="520" t="s">
        <v>339</v>
      </c>
      <c r="D111" s="946" t="s">
        <v>31</v>
      </c>
      <c r="E111" s="948">
        <v>0.67</v>
      </c>
      <c r="F111" s="522">
        <f>VLOOKUP(B111,'HSD PSPN,STR,ARS'!$C$6:F2196,4,FALSE)</f>
        <v>200000</v>
      </c>
      <c r="G111" s="934">
        <f>E111*F111</f>
        <v>134000</v>
      </c>
    </row>
    <row r="112" spans="1:7" s="285" customFormat="1">
      <c r="A112" s="1149" t="s">
        <v>2171</v>
      </c>
      <c r="B112" s="1149"/>
      <c r="C112" s="1149"/>
      <c r="D112" s="1149"/>
      <c r="E112" s="1149"/>
      <c r="F112" s="1149"/>
      <c r="G112" s="936">
        <f>SUM(G108:G111)</f>
        <v>4120500</v>
      </c>
    </row>
    <row r="113" spans="1:7" s="285" customFormat="1">
      <c r="A113" s="520" t="s">
        <v>19</v>
      </c>
      <c r="B113" s="521" t="s">
        <v>5</v>
      </c>
      <c r="C113" s="354"/>
      <c r="D113" s="354"/>
      <c r="E113" s="355"/>
      <c r="F113" s="522"/>
      <c r="G113" s="934"/>
    </row>
    <row r="114" spans="1:7" s="285" customFormat="1">
      <c r="A114" s="354"/>
      <c r="B114" s="521" t="s">
        <v>248</v>
      </c>
      <c r="C114" s="354"/>
      <c r="D114" s="946" t="s">
        <v>177</v>
      </c>
      <c r="E114" s="947">
        <v>1.2</v>
      </c>
      <c r="F114" s="522">
        <f>VLOOKUP(B114,'HSD PSPN,STR,ARS'!$C$6:F2199,4,FALSE)</f>
        <v>10000</v>
      </c>
      <c r="G114" s="934">
        <f>E114*F114</f>
        <v>12000</v>
      </c>
    </row>
    <row r="115" spans="1:7" s="285" customFormat="1">
      <c r="A115" s="354"/>
      <c r="B115" s="521" t="s">
        <v>190</v>
      </c>
      <c r="C115" s="354"/>
      <c r="D115" s="946" t="s">
        <v>7</v>
      </c>
      <c r="E115" s="947">
        <v>15</v>
      </c>
      <c r="F115" s="522">
        <f>VLOOKUP(B115,'HSD PSPN,STR,ARS'!$C$6:F2200,4,FALSE)</f>
        <v>10000</v>
      </c>
      <c r="G115" s="934">
        <f>E115*F115</f>
        <v>150000</v>
      </c>
    </row>
    <row r="116" spans="1:7" s="285" customFormat="1">
      <c r="A116" s="354"/>
      <c r="B116" s="521" t="s">
        <v>221</v>
      </c>
      <c r="C116" s="354"/>
      <c r="D116" s="946" t="s">
        <v>7</v>
      </c>
      <c r="E116" s="947">
        <v>5.6</v>
      </c>
      <c r="F116" s="522">
        <f>VLOOKUP(B116,'HSD PSPN,STR,ARS'!$C$6:F2201,4,FALSE)</f>
        <v>10000</v>
      </c>
      <c r="G116" s="934">
        <f>E116*F116</f>
        <v>56000</v>
      </c>
    </row>
    <row r="117" spans="1:7" s="285" customFormat="1">
      <c r="A117" s="1149" t="s">
        <v>2176</v>
      </c>
      <c r="B117" s="1149"/>
      <c r="C117" s="1149"/>
      <c r="D117" s="1149"/>
      <c r="E117" s="1149"/>
      <c r="F117" s="1149"/>
      <c r="G117" s="936">
        <f>SUM(G114:G116)</f>
        <v>218000</v>
      </c>
    </row>
    <row r="118" spans="1:7" s="285" customFormat="1">
      <c r="A118" s="520" t="s">
        <v>20</v>
      </c>
      <c r="B118" s="521" t="s">
        <v>181</v>
      </c>
      <c r="C118" s="354"/>
      <c r="D118" s="354"/>
      <c r="E118" s="355"/>
      <c r="F118" s="522"/>
      <c r="G118" s="934"/>
    </row>
    <row r="119" spans="1:7" s="285" customFormat="1">
      <c r="A119" s="1154" t="s">
        <v>2180</v>
      </c>
      <c r="B119" s="1154"/>
      <c r="C119" s="1154"/>
      <c r="D119" s="1154"/>
      <c r="E119" s="1154"/>
      <c r="F119" s="1154"/>
      <c r="G119" s="934">
        <f>G118</f>
        <v>0</v>
      </c>
    </row>
    <row r="120" spans="1:7" s="285" customFormat="1">
      <c r="A120" s="938" t="s">
        <v>21</v>
      </c>
      <c r="B120" s="1153" t="s">
        <v>1111</v>
      </c>
      <c r="C120" s="1153"/>
      <c r="D120" s="1153"/>
      <c r="E120" s="1153"/>
      <c r="F120" s="1153"/>
      <c r="G120" s="934">
        <f>SUM(G108:G119)/2</f>
        <v>4338500</v>
      </c>
    </row>
    <row r="121" spans="1:7" s="285" customFormat="1">
      <c r="A121" s="938" t="s">
        <v>22</v>
      </c>
      <c r="B121" s="1153" t="s">
        <v>1112</v>
      </c>
      <c r="C121" s="1153"/>
      <c r="D121" s="1153"/>
      <c r="E121" s="1153"/>
      <c r="F121" s="939">
        <v>0.1</v>
      </c>
      <c r="G121" s="934">
        <f>G120*F121</f>
        <v>433850</v>
      </c>
    </row>
    <row r="122" spans="1:7" s="285" customFormat="1">
      <c r="A122" s="938" t="s">
        <v>23</v>
      </c>
      <c r="B122" s="1153" t="s">
        <v>184</v>
      </c>
      <c r="C122" s="1153"/>
      <c r="D122" s="1153"/>
      <c r="E122" s="1153"/>
      <c r="F122" s="1153"/>
      <c r="G122" s="934">
        <f>ROUNDDOWN(G120+G121,0)</f>
        <v>4772350</v>
      </c>
    </row>
    <row r="123" spans="1:7" s="478" customFormat="1">
      <c r="A123" s="940"/>
      <c r="B123" s="940"/>
      <c r="C123" s="940"/>
      <c r="D123" s="940"/>
      <c r="E123" s="940"/>
      <c r="F123" s="940"/>
      <c r="G123" s="941"/>
    </row>
    <row r="124" spans="1:7" s="285" customFormat="1">
      <c r="A124" s="290" t="s">
        <v>784</v>
      </c>
      <c r="B124" s="291" t="s">
        <v>251</v>
      </c>
      <c r="C124" s="281"/>
      <c r="D124" s="281"/>
      <c r="E124" s="292"/>
      <c r="F124" s="283"/>
      <c r="G124" s="532"/>
    </row>
    <row r="125" spans="1:7" s="285" customFormat="1" ht="30">
      <c r="A125" s="518" t="s">
        <v>73</v>
      </c>
      <c r="B125" s="518" t="s">
        <v>74</v>
      </c>
      <c r="C125" s="518" t="s">
        <v>166</v>
      </c>
      <c r="D125" s="518" t="s">
        <v>78</v>
      </c>
      <c r="E125" s="518" t="s">
        <v>167</v>
      </c>
      <c r="F125" s="518" t="s">
        <v>168</v>
      </c>
      <c r="G125" s="942" t="s">
        <v>169</v>
      </c>
    </row>
    <row r="126" spans="1:7" s="285" customFormat="1">
      <c r="A126" s="520" t="s">
        <v>17</v>
      </c>
      <c r="B126" s="521" t="s">
        <v>170</v>
      </c>
      <c r="C126" s="354"/>
      <c r="D126" s="354"/>
      <c r="E126" s="355"/>
      <c r="F126" s="522"/>
      <c r="G126" s="934"/>
    </row>
    <row r="127" spans="1:7" s="285" customFormat="1">
      <c r="A127" s="354"/>
      <c r="B127" s="521" t="s">
        <v>1</v>
      </c>
      <c r="C127" s="520" t="s">
        <v>336</v>
      </c>
      <c r="D127" s="946" t="s">
        <v>31</v>
      </c>
      <c r="E127" s="947">
        <v>2.4</v>
      </c>
      <c r="F127" s="522">
        <f>VLOOKUP(B127,'HSD PSPN,STR,ARS'!$C$6:F2212,4,FALSE)</f>
        <v>100000</v>
      </c>
      <c r="G127" s="934">
        <f>E127*F127</f>
        <v>240000</v>
      </c>
    </row>
    <row r="128" spans="1:7" s="285" customFormat="1">
      <c r="A128" s="354"/>
      <c r="B128" s="521" t="s">
        <v>43</v>
      </c>
      <c r="C128" s="520" t="s">
        <v>337</v>
      </c>
      <c r="D128" s="946" t="s">
        <v>31</v>
      </c>
      <c r="E128" s="947">
        <v>7.2</v>
      </c>
      <c r="F128" s="522">
        <f>VLOOKUP(B128,'HSD PSPN,STR,ARS'!$C$6:F2213,4,FALSE)</f>
        <v>150000</v>
      </c>
      <c r="G128" s="934">
        <f>E128*F128</f>
        <v>1080000</v>
      </c>
    </row>
    <row r="129" spans="1:7" s="285" customFormat="1">
      <c r="A129" s="354"/>
      <c r="B129" s="521" t="s">
        <v>198</v>
      </c>
      <c r="C129" s="520" t="s">
        <v>338</v>
      </c>
      <c r="D129" s="946" t="s">
        <v>31</v>
      </c>
      <c r="E129" s="948">
        <v>0.72</v>
      </c>
      <c r="F129" s="522">
        <f>VLOOKUP(B129,'HSD PSPN,STR,ARS'!$C$6:F2214,4,FALSE)</f>
        <v>150000</v>
      </c>
      <c r="G129" s="934">
        <f>E129*F129</f>
        <v>108000</v>
      </c>
    </row>
    <row r="130" spans="1:7" s="285" customFormat="1">
      <c r="A130" s="354"/>
      <c r="B130" s="521" t="s">
        <v>4</v>
      </c>
      <c r="C130" s="520" t="s">
        <v>339</v>
      </c>
      <c r="D130" s="946" t="s">
        <v>31</v>
      </c>
      <c r="E130" s="949" t="s">
        <v>785</v>
      </c>
      <c r="F130" s="522">
        <f>VLOOKUP(B130,'HSD PSPN,STR,ARS'!$C$6:F2215,4,FALSE)</f>
        <v>200000</v>
      </c>
      <c r="G130" s="934">
        <f>E130*F130</f>
        <v>48000</v>
      </c>
    </row>
    <row r="131" spans="1:7" s="285" customFormat="1">
      <c r="A131" s="1149" t="s">
        <v>2171</v>
      </c>
      <c r="B131" s="1149"/>
      <c r="C131" s="1149"/>
      <c r="D131" s="1149"/>
      <c r="E131" s="1149"/>
      <c r="F131" s="1149"/>
      <c r="G131" s="936">
        <f>SUM(G127:G130)</f>
        <v>1476000</v>
      </c>
    </row>
    <row r="132" spans="1:7" s="285" customFormat="1">
      <c r="A132" s="520" t="s">
        <v>19</v>
      </c>
      <c r="B132" s="521" t="s">
        <v>5</v>
      </c>
      <c r="C132" s="354"/>
      <c r="D132" s="354"/>
      <c r="E132" s="355"/>
      <c r="F132" s="522"/>
      <c r="G132" s="934"/>
    </row>
    <row r="133" spans="1:7" s="285" customFormat="1">
      <c r="A133" s="354"/>
      <c r="B133" s="521" t="s">
        <v>44</v>
      </c>
      <c r="C133" s="354"/>
      <c r="D133" s="946" t="s">
        <v>177</v>
      </c>
      <c r="E133" s="947">
        <v>1.1000000000000001</v>
      </c>
      <c r="F133" s="522">
        <f>VLOOKUP(B133,'HSD PSPN,STR,ARS'!$C$6:F2218,4,FALSE)</f>
        <v>10000</v>
      </c>
      <c r="G133" s="934">
        <f>E133*F133</f>
        <v>11000</v>
      </c>
    </row>
    <row r="134" spans="1:7" s="285" customFormat="1">
      <c r="A134" s="354"/>
      <c r="B134" s="521" t="s">
        <v>190</v>
      </c>
      <c r="C134" s="354"/>
      <c r="D134" s="946" t="s">
        <v>7</v>
      </c>
      <c r="E134" s="947">
        <v>15</v>
      </c>
      <c r="F134" s="522">
        <f>VLOOKUP(B134,'HSD PSPN,STR,ARS'!$C$6:F2219,4,FALSE)</f>
        <v>10000</v>
      </c>
      <c r="G134" s="934">
        <f>E134*F134</f>
        <v>150000</v>
      </c>
    </row>
    <row r="135" spans="1:7" s="285" customFormat="1">
      <c r="A135" s="354"/>
      <c r="B135" s="521" t="s">
        <v>221</v>
      </c>
      <c r="C135" s="354"/>
      <c r="D135" s="946" t="s">
        <v>7</v>
      </c>
      <c r="E135" s="947">
        <v>3</v>
      </c>
      <c r="F135" s="522">
        <f>VLOOKUP(B135,'HSD PSPN,STR,ARS'!$C$6:F2220,4,FALSE)</f>
        <v>10000</v>
      </c>
      <c r="G135" s="934">
        <f>E135*F135</f>
        <v>30000</v>
      </c>
    </row>
    <row r="136" spans="1:7" s="285" customFormat="1">
      <c r="A136" s="1149" t="s">
        <v>2176</v>
      </c>
      <c r="B136" s="1149"/>
      <c r="C136" s="1149"/>
      <c r="D136" s="1149"/>
      <c r="E136" s="1149"/>
      <c r="F136" s="1149"/>
      <c r="G136" s="936">
        <f>SUM(G133:G135)</f>
        <v>191000</v>
      </c>
    </row>
    <row r="137" spans="1:7" s="285" customFormat="1">
      <c r="A137" s="520" t="s">
        <v>20</v>
      </c>
      <c r="B137" s="521" t="s">
        <v>181</v>
      </c>
      <c r="C137" s="354"/>
      <c r="D137" s="354"/>
      <c r="E137" s="355"/>
      <c r="F137" s="522"/>
      <c r="G137" s="934"/>
    </row>
    <row r="138" spans="1:7" s="285" customFormat="1">
      <c r="A138" s="1154" t="s">
        <v>2180</v>
      </c>
      <c r="B138" s="1154"/>
      <c r="C138" s="1154"/>
      <c r="D138" s="1154"/>
      <c r="E138" s="1154"/>
      <c r="F138" s="1154"/>
      <c r="G138" s="934">
        <f>G137</f>
        <v>0</v>
      </c>
    </row>
    <row r="139" spans="1:7" s="285" customFormat="1">
      <c r="A139" s="938" t="s">
        <v>21</v>
      </c>
      <c r="B139" s="1153" t="s">
        <v>1111</v>
      </c>
      <c r="C139" s="1153"/>
      <c r="D139" s="1153"/>
      <c r="E139" s="1153"/>
      <c r="F139" s="1153"/>
      <c r="G139" s="934">
        <f>SUM(G127:G138)/2</f>
        <v>1667000</v>
      </c>
    </row>
    <row r="140" spans="1:7" s="285" customFormat="1">
      <c r="A140" s="938" t="s">
        <v>22</v>
      </c>
      <c r="B140" s="1153" t="s">
        <v>1112</v>
      </c>
      <c r="C140" s="1153"/>
      <c r="D140" s="1153"/>
      <c r="E140" s="1153"/>
      <c r="F140" s="939">
        <v>0.1</v>
      </c>
      <c r="G140" s="934">
        <f>G139*F140</f>
        <v>166700</v>
      </c>
    </row>
    <row r="141" spans="1:7" s="285" customFormat="1">
      <c r="A141" s="938" t="s">
        <v>23</v>
      </c>
      <c r="B141" s="1153" t="s">
        <v>184</v>
      </c>
      <c r="C141" s="1153"/>
      <c r="D141" s="1153"/>
      <c r="E141" s="1153"/>
      <c r="F141" s="1153"/>
      <c r="G141" s="934">
        <f>ROUNDDOWN(G139+G140,0)</f>
        <v>1833700</v>
      </c>
    </row>
    <row r="142" spans="1:7" s="478" customFormat="1">
      <c r="A142" s="940"/>
      <c r="B142" s="940"/>
      <c r="C142" s="940"/>
      <c r="D142" s="940"/>
      <c r="E142" s="940"/>
      <c r="F142" s="940"/>
      <c r="G142" s="941"/>
    </row>
    <row r="143" spans="1:7" s="285" customFormat="1">
      <c r="A143" s="290" t="s">
        <v>786</v>
      </c>
      <c r="B143" s="291" t="s">
        <v>252</v>
      </c>
      <c r="C143" s="281"/>
      <c r="D143" s="281"/>
      <c r="E143" s="292"/>
      <c r="F143" s="283"/>
      <c r="G143" s="532"/>
    </row>
    <row r="144" spans="1:7" s="285" customFormat="1" ht="30">
      <c r="A144" s="518" t="s">
        <v>73</v>
      </c>
      <c r="B144" s="518" t="s">
        <v>74</v>
      </c>
      <c r="C144" s="518" t="s">
        <v>166</v>
      </c>
      <c r="D144" s="518" t="s">
        <v>78</v>
      </c>
      <c r="E144" s="518" t="s">
        <v>167</v>
      </c>
      <c r="F144" s="518" t="s">
        <v>168</v>
      </c>
      <c r="G144" s="942" t="s">
        <v>169</v>
      </c>
    </row>
    <row r="145" spans="1:7" s="285" customFormat="1">
      <c r="A145" s="520" t="s">
        <v>17</v>
      </c>
      <c r="B145" s="521" t="s">
        <v>170</v>
      </c>
      <c r="C145" s="354"/>
      <c r="D145" s="354"/>
      <c r="E145" s="355"/>
      <c r="F145" s="522"/>
      <c r="G145" s="934"/>
    </row>
    <row r="146" spans="1:7" s="285" customFormat="1">
      <c r="A146" s="354"/>
      <c r="B146" s="521" t="s">
        <v>1</v>
      </c>
      <c r="C146" s="520" t="s">
        <v>336</v>
      </c>
      <c r="D146" s="946" t="s">
        <v>31</v>
      </c>
      <c r="E146" s="948">
        <v>0.1</v>
      </c>
      <c r="F146" s="522">
        <f>VLOOKUP(B146,'HSD PSPN,STR,ARS'!$C$6:F2231,4,FALSE)</f>
        <v>100000</v>
      </c>
      <c r="G146" s="934">
        <f>E146*F146</f>
        <v>10000</v>
      </c>
    </row>
    <row r="147" spans="1:7" s="285" customFormat="1">
      <c r="A147" s="354"/>
      <c r="B147" s="521" t="s">
        <v>43</v>
      </c>
      <c r="C147" s="520" t="s">
        <v>337</v>
      </c>
      <c r="D147" s="946" t="s">
        <v>31</v>
      </c>
      <c r="E147" s="948">
        <v>0.1</v>
      </c>
      <c r="F147" s="522">
        <f>VLOOKUP(B147,'HSD PSPN,STR,ARS'!$C$6:F2232,4,FALSE)</f>
        <v>150000</v>
      </c>
      <c r="G147" s="934">
        <f>E147*F147</f>
        <v>15000</v>
      </c>
    </row>
    <row r="148" spans="1:7" s="285" customFormat="1">
      <c r="A148" s="354"/>
      <c r="B148" s="521" t="s">
        <v>198</v>
      </c>
      <c r="C148" s="520" t="s">
        <v>338</v>
      </c>
      <c r="D148" s="946" t="s">
        <v>31</v>
      </c>
      <c r="E148" s="948">
        <v>0.01</v>
      </c>
      <c r="F148" s="522">
        <f>VLOOKUP(B148,'HSD PSPN,STR,ARS'!$C$6:F2233,4,FALSE)</f>
        <v>150000</v>
      </c>
      <c r="G148" s="934">
        <f>E148*F148</f>
        <v>1500</v>
      </c>
    </row>
    <row r="149" spans="1:7" s="285" customFormat="1">
      <c r="A149" s="354"/>
      <c r="B149" s="521" t="s">
        <v>4</v>
      </c>
      <c r="C149" s="520" t="s">
        <v>339</v>
      </c>
      <c r="D149" s="946" t="s">
        <v>31</v>
      </c>
      <c r="E149" s="948">
        <v>3.3E-3</v>
      </c>
      <c r="F149" s="522">
        <f>VLOOKUP(B149,'HSD PSPN,STR,ARS'!$C$6:F2234,4,FALSE)</f>
        <v>200000</v>
      </c>
      <c r="G149" s="934">
        <f>E149*F149</f>
        <v>660</v>
      </c>
    </row>
    <row r="150" spans="1:7" s="285" customFormat="1">
      <c r="A150" s="1149" t="s">
        <v>2171</v>
      </c>
      <c r="B150" s="1149"/>
      <c r="C150" s="1149"/>
      <c r="D150" s="1149"/>
      <c r="E150" s="1149"/>
      <c r="F150" s="1149"/>
      <c r="G150" s="936">
        <f>SUM(G146:G149)</f>
        <v>27160</v>
      </c>
    </row>
    <row r="151" spans="1:7" s="285" customFormat="1">
      <c r="A151" s="520" t="s">
        <v>19</v>
      </c>
      <c r="B151" s="521" t="s">
        <v>5</v>
      </c>
      <c r="C151" s="354"/>
      <c r="D151" s="354"/>
      <c r="E151" s="355"/>
      <c r="F151" s="522"/>
      <c r="G151" s="934"/>
    </row>
    <row r="152" spans="1:7" s="285" customFormat="1">
      <c r="A152" s="354"/>
      <c r="B152" s="468" t="s">
        <v>226</v>
      </c>
      <c r="C152" s="354"/>
      <c r="D152" s="946" t="s">
        <v>177</v>
      </c>
      <c r="E152" s="948">
        <v>1.4E-2</v>
      </c>
      <c r="F152" s="522">
        <f>VLOOKUP(B152,'HSD PSPN,STR,ARS'!$C$6:F2237,4,FALSE)</f>
        <v>10000</v>
      </c>
      <c r="G152" s="934">
        <f>E152*F152</f>
        <v>140</v>
      </c>
    </row>
    <row r="153" spans="1:7" s="285" customFormat="1">
      <c r="A153" s="354"/>
      <c r="B153" s="521" t="s">
        <v>253</v>
      </c>
      <c r="C153" s="354"/>
      <c r="D153" s="946" t="s">
        <v>177</v>
      </c>
      <c r="E153" s="948">
        <v>3.5999999999999999E-3</v>
      </c>
      <c r="F153" s="522">
        <f>VLOOKUP(B153,'HSD PSPN,STR,ARS'!$C$6:F2238,4,FALSE)</f>
        <v>10000</v>
      </c>
      <c r="G153" s="934">
        <f>E153*F153</f>
        <v>36</v>
      </c>
    </row>
    <row r="154" spans="1:7" s="285" customFormat="1">
      <c r="A154" s="354"/>
      <c r="B154" s="521" t="s">
        <v>221</v>
      </c>
      <c r="C154" s="354"/>
      <c r="D154" s="946" t="s">
        <v>7</v>
      </c>
      <c r="E154" s="948">
        <v>0.25</v>
      </c>
      <c r="F154" s="522">
        <f>VLOOKUP(B154,'HSD PSPN,STR,ARS'!$C$6:F2239,4,FALSE)</f>
        <v>10000</v>
      </c>
      <c r="G154" s="934">
        <f>E154*F154</f>
        <v>2500</v>
      </c>
    </row>
    <row r="155" spans="1:7" s="285" customFormat="1">
      <c r="A155" s="1149" t="s">
        <v>2176</v>
      </c>
      <c r="B155" s="1149"/>
      <c r="C155" s="1149"/>
      <c r="D155" s="1149"/>
      <c r="E155" s="1149"/>
      <c r="F155" s="1149"/>
      <c r="G155" s="936">
        <f>SUM(G152:G154)</f>
        <v>2676</v>
      </c>
    </row>
    <row r="156" spans="1:7" s="285" customFormat="1">
      <c r="A156" s="520" t="s">
        <v>20</v>
      </c>
      <c r="B156" s="521" t="s">
        <v>181</v>
      </c>
      <c r="C156" s="354"/>
      <c r="D156" s="354"/>
      <c r="E156" s="355"/>
      <c r="F156" s="522"/>
      <c r="G156" s="934"/>
    </row>
    <row r="157" spans="1:7" s="285" customFormat="1">
      <c r="A157" s="1154" t="s">
        <v>2180</v>
      </c>
      <c r="B157" s="1154"/>
      <c r="C157" s="1154"/>
      <c r="D157" s="1154"/>
      <c r="E157" s="1154"/>
      <c r="F157" s="1154"/>
      <c r="G157" s="934">
        <f>G156</f>
        <v>0</v>
      </c>
    </row>
    <row r="158" spans="1:7" s="285" customFormat="1">
      <c r="A158" s="938" t="s">
        <v>21</v>
      </c>
      <c r="B158" s="1153" t="s">
        <v>1111</v>
      </c>
      <c r="C158" s="1153"/>
      <c r="D158" s="1153"/>
      <c r="E158" s="1153"/>
      <c r="F158" s="1153"/>
      <c r="G158" s="934">
        <f>SUM(G146:G157)/2</f>
        <v>29836</v>
      </c>
    </row>
    <row r="159" spans="1:7" s="285" customFormat="1">
      <c r="A159" s="938" t="s">
        <v>22</v>
      </c>
      <c r="B159" s="1153" t="s">
        <v>1112</v>
      </c>
      <c r="C159" s="1153"/>
      <c r="D159" s="1153"/>
      <c r="E159" s="1153"/>
      <c r="F159" s="939">
        <v>0.1</v>
      </c>
      <c r="G159" s="934">
        <f>G158*F159</f>
        <v>2983.6000000000004</v>
      </c>
    </row>
    <row r="160" spans="1:7" s="285" customFormat="1">
      <c r="A160" s="938" t="s">
        <v>23</v>
      </c>
      <c r="B160" s="1153" t="s">
        <v>184</v>
      </c>
      <c r="C160" s="1153"/>
      <c r="D160" s="1153"/>
      <c r="E160" s="1153"/>
      <c r="F160" s="1153"/>
      <c r="G160" s="934">
        <f>ROUNDDOWN(G158+G159,0)</f>
        <v>32819</v>
      </c>
    </row>
    <row r="161" spans="1:7" s="478" customFormat="1">
      <c r="A161" s="940"/>
      <c r="B161" s="940"/>
      <c r="C161" s="940"/>
      <c r="D161" s="940"/>
      <c r="E161" s="940"/>
      <c r="F161" s="940"/>
      <c r="G161" s="941"/>
    </row>
    <row r="162" spans="1:7" s="285" customFormat="1">
      <c r="A162" s="290" t="s">
        <v>787</v>
      </c>
      <c r="B162" s="291" t="s">
        <v>254</v>
      </c>
      <c r="C162" s="281"/>
      <c r="D162" s="281"/>
      <c r="E162" s="292"/>
      <c r="F162" s="283"/>
      <c r="G162" s="532"/>
    </row>
    <row r="163" spans="1:7" s="285" customFormat="1" ht="30">
      <c r="A163" s="518" t="s">
        <v>73</v>
      </c>
      <c r="B163" s="518" t="s">
        <v>74</v>
      </c>
      <c r="C163" s="518" t="s">
        <v>166</v>
      </c>
      <c r="D163" s="518" t="s">
        <v>78</v>
      </c>
      <c r="E163" s="518" t="s">
        <v>167</v>
      </c>
      <c r="F163" s="518" t="s">
        <v>168</v>
      </c>
      <c r="G163" s="942" t="s">
        <v>169</v>
      </c>
    </row>
    <row r="164" spans="1:7" s="285" customFormat="1">
      <c r="A164" s="520" t="s">
        <v>17</v>
      </c>
      <c r="B164" s="521" t="s">
        <v>170</v>
      </c>
      <c r="C164" s="354"/>
      <c r="D164" s="354"/>
      <c r="E164" s="355"/>
      <c r="F164" s="522"/>
      <c r="G164" s="934"/>
    </row>
    <row r="165" spans="1:7" s="285" customFormat="1">
      <c r="A165" s="354"/>
      <c r="B165" s="521" t="s">
        <v>1</v>
      </c>
      <c r="C165" s="520" t="s">
        <v>336</v>
      </c>
      <c r="D165" s="946" t="s">
        <v>31</v>
      </c>
      <c r="E165" s="948">
        <v>0.1</v>
      </c>
      <c r="F165" s="522">
        <f>VLOOKUP(B165,'HSD PSPN,STR,ARS'!$C$6:F2250,4,FALSE)</f>
        <v>100000</v>
      </c>
      <c r="G165" s="934">
        <f>E165*F165</f>
        <v>10000</v>
      </c>
    </row>
    <row r="166" spans="1:7" s="285" customFormat="1">
      <c r="A166" s="354"/>
      <c r="B166" s="521" t="s">
        <v>43</v>
      </c>
      <c r="C166" s="520" t="s">
        <v>337</v>
      </c>
      <c r="D166" s="946" t="s">
        <v>31</v>
      </c>
      <c r="E166" s="948">
        <v>0.1</v>
      </c>
      <c r="F166" s="522">
        <f>VLOOKUP(B166,'HSD PSPN,STR,ARS'!$C$6:F2251,4,FALSE)</f>
        <v>150000</v>
      </c>
      <c r="G166" s="934">
        <f>E166*F166</f>
        <v>15000</v>
      </c>
    </row>
    <row r="167" spans="1:7" s="285" customFormat="1">
      <c r="A167" s="354"/>
      <c r="B167" s="521" t="s">
        <v>198</v>
      </c>
      <c r="C167" s="520" t="s">
        <v>338</v>
      </c>
      <c r="D167" s="946" t="s">
        <v>31</v>
      </c>
      <c r="E167" s="948">
        <v>0.01</v>
      </c>
      <c r="F167" s="522">
        <f>VLOOKUP(B167,'HSD PSPN,STR,ARS'!$C$6:F2252,4,FALSE)</f>
        <v>150000</v>
      </c>
      <c r="G167" s="934">
        <f>E167*F167</f>
        <v>1500</v>
      </c>
    </row>
    <row r="168" spans="1:7" s="285" customFormat="1">
      <c r="A168" s="354"/>
      <c r="B168" s="521" t="s">
        <v>4</v>
      </c>
      <c r="C168" s="520" t="s">
        <v>339</v>
      </c>
      <c r="D168" s="946" t="s">
        <v>31</v>
      </c>
      <c r="E168" s="948">
        <v>3.3E-3</v>
      </c>
      <c r="F168" s="522">
        <f>VLOOKUP(B168,'HSD PSPN,STR,ARS'!$C$6:F2253,4,FALSE)</f>
        <v>200000</v>
      </c>
      <c r="G168" s="934">
        <f>E168*F168</f>
        <v>660</v>
      </c>
    </row>
    <row r="169" spans="1:7" s="285" customFormat="1">
      <c r="A169" s="1149" t="s">
        <v>2171</v>
      </c>
      <c r="B169" s="1149"/>
      <c r="C169" s="1149"/>
      <c r="D169" s="1149"/>
      <c r="E169" s="1149"/>
      <c r="F169" s="1149"/>
      <c r="G169" s="936">
        <f>SUM(G165:G168)</f>
        <v>27160</v>
      </c>
    </row>
    <row r="170" spans="1:7" s="285" customFormat="1">
      <c r="A170" s="520" t="s">
        <v>19</v>
      </c>
      <c r="B170" s="521" t="s">
        <v>5</v>
      </c>
      <c r="C170" s="354"/>
      <c r="D170" s="354"/>
      <c r="E170" s="355"/>
      <c r="F170" s="522"/>
      <c r="G170" s="934"/>
    </row>
    <row r="171" spans="1:7" s="285" customFormat="1">
      <c r="A171" s="354"/>
      <c r="B171" s="468" t="s">
        <v>226</v>
      </c>
      <c r="C171" s="354"/>
      <c r="D171" s="946" t="s">
        <v>177</v>
      </c>
      <c r="E171" s="948">
        <v>1.4E-2</v>
      </c>
      <c r="F171" s="522">
        <f>VLOOKUP(B171,'HSD PSPN,STR,ARS'!$C$6:F2256,4,FALSE)</f>
        <v>10000</v>
      </c>
      <c r="G171" s="934">
        <f>E171*F171</f>
        <v>140</v>
      </c>
    </row>
    <row r="172" spans="1:7" s="285" customFormat="1">
      <c r="A172" s="354"/>
      <c r="B172" s="521" t="s">
        <v>255</v>
      </c>
      <c r="C172" s="354"/>
      <c r="D172" s="946" t="s">
        <v>177</v>
      </c>
      <c r="E172" s="948">
        <v>5.7000000000000002E-3</v>
      </c>
      <c r="F172" s="522">
        <f>VLOOKUP(B172,'HSD PSPN,STR,ARS'!$C$6:F2257,4,FALSE)</f>
        <v>10000</v>
      </c>
      <c r="G172" s="934">
        <f>E172*F172</f>
        <v>57</v>
      </c>
    </row>
    <row r="173" spans="1:7" s="285" customFormat="1">
      <c r="A173" s="354"/>
      <c r="B173" s="521" t="s">
        <v>221</v>
      </c>
      <c r="C173" s="354"/>
      <c r="D173" s="946" t="s">
        <v>7</v>
      </c>
      <c r="E173" s="948">
        <v>0.25</v>
      </c>
      <c r="F173" s="522">
        <f>VLOOKUP(B173,'HSD PSPN,STR,ARS'!$C$6:F2258,4,FALSE)</f>
        <v>10000</v>
      </c>
      <c r="G173" s="934">
        <f>E173*F173</f>
        <v>2500</v>
      </c>
    </row>
    <row r="174" spans="1:7" s="285" customFormat="1">
      <c r="A174" s="1149" t="s">
        <v>2176</v>
      </c>
      <c r="B174" s="1149"/>
      <c r="C174" s="1149"/>
      <c r="D174" s="1149"/>
      <c r="E174" s="1149"/>
      <c r="F174" s="1149"/>
      <c r="G174" s="936">
        <f>SUM(G171:G173)</f>
        <v>2697</v>
      </c>
    </row>
    <row r="175" spans="1:7" s="285" customFormat="1">
      <c r="A175" s="520" t="s">
        <v>20</v>
      </c>
      <c r="B175" s="521" t="s">
        <v>181</v>
      </c>
      <c r="C175" s="354"/>
      <c r="D175" s="354"/>
      <c r="E175" s="355"/>
      <c r="F175" s="522"/>
      <c r="G175" s="934"/>
    </row>
    <row r="176" spans="1:7" s="285" customFormat="1">
      <c r="A176" s="1154" t="s">
        <v>2180</v>
      </c>
      <c r="B176" s="1154"/>
      <c r="C176" s="1154"/>
      <c r="D176" s="1154"/>
      <c r="E176" s="1154"/>
      <c r="F176" s="1154"/>
      <c r="G176" s="934">
        <f>G175</f>
        <v>0</v>
      </c>
    </row>
    <row r="177" spans="1:7" s="285" customFormat="1">
      <c r="A177" s="938" t="s">
        <v>21</v>
      </c>
      <c r="B177" s="1153" t="s">
        <v>1111</v>
      </c>
      <c r="C177" s="1153"/>
      <c r="D177" s="1153"/>
      <c r="E177" s="1153"/>
      <c r="F177" s="1153"/>
      <c r="G177" s="934">
        <f>SUM(G165:G176)/2</f>
        <v>29857</v>
      </c>
    </row>
    <row r="178" spans="1:7" s="285" customFormat="1">
      <c r="A178" s="938" t="s">
        <v>22</v>
      </c>
      <c r="B178" s="1153" t="s">
        <v>1112</v>
      </c>
      <c r="C178" s="1153"/>
      <c r="D178" s="1153"/>
      <c r="E178" s="1153"/>
      <c r="F178" s="939">
        <v>0.1</v>
      </c>
      <c r="G178" s="934">
        <f>G177*F178</f>
        <v>2985.7000000000003</v>
      </c>
    </row>
    <row r="179" spans="1:7" s="285" customFormat="1">
      <c r="A179" s="938" t="s">
        <v>23</v>
      </c>
      <c r="B179" s="1153" t="s">
        <v>184</v>
      </c>
      <c r="C179" s="1153"/>
      <c r="D179" s="1153"/>
      <c r="E179" s="1153"/>
      <c r="F179" s="1153"/>
      <c r="G179" s="934">
        <f>ROUNDDOWN(G177+G178,0)</f>
        <v>32842</v>
      </c>
    </row>
    <row r="180" spans="1:7" s="478" customFormat="1">
      <c r="A180" s="940"/>
      <c r="B180" s="940"/>
      <c r="C180" s="940"/>
      <c r="D180" s="940"/>
      <c r="E180" s="940"/>
      <c r="F180" s="940"/>
      <c r="G180" s="941"/>
    </row>
    <row r="181" spans="1:7" s="285" customFormat="1">
      <c r="A181" s="290" t="s">
        <v>788</v>
      </c>
      <c r="B181" s="291" t="s">
        <v>256</v>
      </c>
      <c r="C181" s="281"/>
      <c r="D181" s="281"/>
      <c r="E181" s="292"/>
      <c r="F181" s="283"/>
      <c r="G181" s="532"/>
    </row>
    <row r="182" spans="1:7" s="285" customFormat="1" ht="30">
      <c r="A182" s="518" t="s">
        <v>73</v>
      </c>
      <c r="B182" s="518" t="s">
        <v>74</v>
      </c>
      <c r="C182" s="518" t="s">
        <v>166</v>
      </c>
      <c r="D182" s="518" t="s">
        <v>78</v>
      </c>
      <c r="E182" s="518" t="s">
        <v>167</v>
      </c>
      <c r="F182" s="518" t="s">
        <v>168</v>
      </c>
      <c r="G182" s="942" t="s">
        <v>169</v>
      </c>
    </row>
    <row r="183" spans="1:7" s="285" customFormat="1">
      <c r="A183" s="520" t="s">
        <v>17</v>
      </c>
      <c r="B183" s="521" t="s">
        <v>170</v>
      </c>
      <c r="C183" s="354"/>
      <c r="D183" s="354"/>
      <c r="E183" s="355"/>
      <c r="F183" s="522"/>
      <c r="G183" s="934"/>
    </row>
    <row r="184" spans="1:7" s="285" customFormat="1">
      <c r="A184" s="354"/>
      <c r="B184" s="521" t="s">
        <v>1</v>
      </c>
      <c r="C184" s="520" t="s">
        <v>336</v>
      </c>
      <c r="D184" s="946" t="s">
        <v>31</v>
      </c>
      <c r="E184" s="948">
        <v>0.12</v>
      </c>
      <c r="F184" s="522">
        <f>VLOOKUP(B184,'HSD PSPN,STR,ARS'!$C$6:F2269,4,FALSE)</f>
        <v>100000</v>
      </c>
      <c r="G184" s="934">
        <f>E184*F184</f>
        <v>12000</v>
      </c>
    </row>
    <row r="185" spans="1:7" s="285" customFormat="1">
      <c r="A185" s="354"/>
      <c r="B185" s="521" t="s">
        <v>43</v>
      </c>
      <c r="C185" s="520" t="s">
        <v>337</v>
      </c>
      <c r="D185" s="946" t="s">
        <v>31</v>
      </c>
      <c r="E185" s="948">
        <v>0.12</v>
      </c>
      <c r="F185" s="522">
        <f>VLOOKUP(B185,'HSD PSPN,STR,ARS'!$C$6:F2270,4,FALSE)</f>
        <v>150000</v>
      </c>
      <c r="G185" s="934">
        <f>E185*F185</f>
        <v>18000</v>
      </c>
    </row>
    <row r="186" spans="1:7" s="285" customFormat="1">
      <c r="A186" s="354"/>
      <c r="B186" s="521" t="s">
        <v>198</v>
      </c>
      <c r="C186" s="520" t="s">
        <v>338</v>
      </c>
      <c r="D186" s="946" t="s">
        <v>31</v>
      </c>
      <c r="E186" s="948">
        <v>1.2E-2</v>
      </c>
      <c r="F186" s="522">
        <f>VLOOKUP(B186,'HSD PSPN,STR,ARS'!$C$6:F2271,4,FALSE)</f>
        <v>150000</v>
      </c>
      <c r="G186" s="934">
        <f>E186*F186</f>
        <v>1800</v>
      </c>
    </row>
    <row r="187" spans="1:7" s="285" customFormat="1">
      <c r="A187" s="354"/>
      <c r="B187" s="521" t="s">
        <v>4</v>
      </c>
      <c r="C187" s="520" t="s">
        <v>339</v>
      </c>
      <c r="D187" s="946" t="s">
        <v>31</v>
      </c>
      <c r="E187" s="948">
        <v>4.0000000000000001E-3</v>
      </c>
      <c r="F187" s="522">
        <f>VLOOKUP(B187,'HSD PSPN,STR,ARS'!$C$6:F2272,4,FALSE)</f>
        <v>200000</v>
      </c>
      <c r="G187" s="934">
        <f>E187*F187</f>
        <v>800</v>
      </c>
    </row>
    <row r="188" spans="1:7" s="285" customFormat="1">
      <c r="A188" s="1149" t="s">
        <v>2171</v>
      </c>
      <c r="B188" s="1149"/>
      <c r="C188" s="1149"/>
      <c r="D188" s="1149"/>
      <c r="E188" s="1149"/>
      <c r="F188" s="1149"/>
      <c r="G188" s="936">
        <f>SUM(G184:G187)</f>
        <v>32600</v>
      </c>
    </row>
    <row r="189" spans="1:7" s="285" customFormat="1">
      <c r="A189" s="520" t="s">
        <v>19</v>
      </c>
      <c r="B189" s="521" t="s">
        <v>5</v>
      </c>
      <c r="C189" s="354"/>
      <c r="D189" s="354"/>
      <c r="E189" s="355"/>
      <c r="F189" s="522"/>
      <c r="G189" s="934"/>
    </row>
    <row r="190" spans="1:7" s="285" customFormat="1">
      <c r="A190" s="354"/>
      <c r="B190" s="521" t="s">
        <v>257</v>
      </c>
      <c r="C190" s="354"/>
      <c r="D190" s="946" t="s">
        <v>45</v>
      </c>
      <c r="E190" s="948">
        <v>0.16500000000000001</v>
      </c>
      <c r="F190" s="522">
        <f>VLOOKUP(B190,'HSD PSPN,STR,ARS'!$C$6:F2275,4,FALSE)</f>
        <v>10000</v>
      </c>
      <c r="G190" s="934">
        <f>E190*F190</f>
        <v>1650</v>
      </c>
    </row>
    <row r="191" spans="1:7" s="285" customFormat="1">
      <c r="A191" s="354"/>
      <c r="B191" s="521" t="s">
        <v>221</v>
      </c>
      <c r="C191" s="354"/>
      <c r="D191" s="946" t="s">
        <v>329</v>
      </c>
      <c r="E191" s="948">
        <v>0.2</v>
      </c>
      <c r="F191" s="522">
        <f>VLOOKUP(B191,'HSD PSPN,STR,ARS'!$C$6:F2276,4,FALSE)</f>
        <v>10000</v>
      </c>
      <c r="G191" s="934">
        <f>E191*F191</f>
        <v>2000</v>
      </c>
    </row>
    <row r="192" spans="1:7" s="285" customFormat="1">
      <c r="A192" s="1149" t="s">
        <v>2176</v>
      </c>
      <c r="B192" s="1149"/>
      <c r="C192" s="1149"/>
      <c r="D192" s="1149"/>
      <c r="E192" s="1149"/>
      <c r="F192" s="1149"/>
      <c r="G192" s="936">
        <f>SUM(G190:G191)</f>
        <v>3650</v>
      </c>
    </row>
    <row r="193" spans="1:8" s="285" customFormat="1">
      <c r="A193" s="520" t="s">
        <v>20</v>
      </c>
      <c r="B193" s="521" t="s">
        <v>181</v>
      </c>
      <c r="C193" s="354"/>
      <c r="D193" s="354"/>
      <c r="E193" s="355"/>
      <c r="F193" s="522"/>
      <c r="G193" s="934"/>
    </row>
    <row r="194" spans="1:8" s="285" customFormat="1">
      <c r="A194" s="1154" t="s">
        <v>2180</v>
      </c>
      <c r="B194" s="1154"/>
      <c r="C194" s="1154"/>
      <c r="D194" s="1154"/>
      <c r="E194" s="1154"/>
      <c r="F194" s="1154"/>
      <c r="G194" s="934">
        <f>G193</f>
        <v>0</v>
      </c>
    </row>
    <row r="195" spans="1:8" s="285" customFormat="1">
      <c r="A195" s="938" t="s">
        <v>21</v>
      </c>
      <c r="B195" s="1153" t="s">
        <v>1111</v>
      </c>
      <c r="C195" s="1153"/>
      <c r="D195" s="1153"/>
      <c r="E195" s="1153"/>
      <c r="F195" s="1153"/>
      <c r="G195" s="934">
        <f>SUM(G183:G194)/2</f>
        <v>36250</v>
      </c>
    </row>
    <row r="196" spans="1:8" s="285" customFormat="1">
      <c r="A196" s="938" t="s">
        <v>22</v>
      </c>
      <c r="B196" s="1153" t="s">
        <v>1112</v>
      </c>
      <c r="C196" s="1153"/>
      <c r="D196" s="1153"/>
      <c r="E196" s="1153"/>
      <c r="F196" s="939">
        <v>0.1</v>
      </c>
      <c r="G196" s="934">
        <f>G195*F196</f>
        <v>3625</v>
      </c>
    </row>
    <row r="197" spans="1:8" s="285" customFormat="1">
      <c r="A197" s="938" t="s">
        <v>23</v>
      </c>
      <c r="B197" s="1153" t="s">
        <v>184</v>
      </c>
      <c r="C197" s="1153"/>
      <c r="D197" s="1153"/>
      <c r="E197" s="1153"/>
      <c r="F197" s="1153"/>
      <c r="G197" s="934">
        <f>ROUNDDOWN(G195+G196,0)</f>
        <v>39875</v>
      </c>
    </row>
    <row r="198" spans="1:8" s="478" customFormat="1">
      <c r="A198" s="940"/>
      <c r="B198" s="940"/>
      <c r="C198" s="940"/>
      <c r="D198" s="940"/>
      <c r="E198" s="940"/>
      <c r="F198" s="940"/>
      <c r="G198" s="941"/>
    </row>
    <row r="199" spans="1:8" s="906" customFormat="1" ht="15.75">
      <c r="A199" s="950" t="s">
        <v>789</v>
      </c>
      <c r="B199" s="905" t="s">
        <v>790</v>
      </c>
      <c r="C199" s="905"/>
      <c r="D199" s="905"/>
      <c r="E199" s="905"/>
      <c r="F199" s="905"/>
      <c r="G199" s="951"/>
    </row>
    <row r="200" spans="1:8" s="952" customFormat="1" ht="15.75">
      <c r="A200" s="945" t="s">
        <v>793</v>
      </c>
      <c r="B200" s="940" t="s">
        <v>791</v>
      </c>
      <c r="C200" s="940"/>
      <c r="D200" s="940"/>
      <c r="E200" s="940"/>
      <c r="F200" s="940"/>
      <c r="G200" s="941"/>
    </row>
    <row r="201" spans="1:8" s="478" customFormat="1">
      <c r="A201" s="940" t="s">
        <v>792</v>
      </c>
      <c r="B201" s="940" t="s">
        <v>794</v>
      </c>
      <c r="C201" s="940"/>
      <c r="D201" s="940"/>
      <c r="E201" s="940"/>
      <c r="F201" s="940"/>
      <c r="G201" s="941"/>
    </row>
    <row r="202" spans="1:8" s="285" customFormat="1">
      <c r="A202" s="290" t="s">
        <v>795</v>
      </c>
      <c r="B202" s="291" t="s">
        <v>796</v>
      </c>
      <c r="C202" s="281"/>
      <c r="D202" s="281"/>
      <c r="E202" s="292"/>
      <c r="F202" s="283"/>
      <c r="G202" s="532"/>
      <c r="H202" s="284"/>
    </row>
    <row r="203" spans="1:8" s="285" customFormat="1" ht="30">
      <c r="A203" s="518" t="s">
        <v>73</v>
      </c>
      <c r="B203" s="518" t="s">
        <v>74</v>
      </c>
      <c r="C203" s="518" t="s">
        <v>166</v>
      </c>
      <c r="D203" s="518" t="s">
        <v>78</v>
      </c>
      <c r="E203" s="518" t="s">
        <v>167</v>
      </c>
      <c r="F203" s="518" t="s">
        <v>168</v>
      </c>
      <c r="G203" s="942" t="s">
        <v>169</v>
      </c>
      <c r="H203" s="284"/>
    </row>
    <row r="204" spans="1:8" s="285" customFormat="1">
      <c r="A204" s="520" t="s">
        <v>17</v>
      </c>
      <c r="B204" s="521" t="s">
        <v>170</v>
      </c>
      <c r="C204" s="354"/>
      <c r="D204" s="354"/>
      <c r="E204" s="355"/>
      <c r="F204" s="522"/>
      <c r="G204" s="934"/>
      <c r="H204" s="284"/>
    </row>
    <row r="205" spans="1:8" s="285" customFormat="1">
      <c r="A205" s="354"/>
      <c r="B205" s="521" t="s">
        <v>1</v>
      </c>
      <c r="C205" s="520" t="s">
        <v>336</v>
      </c>
      <c r="D205" s="520" t="s">
        <v>31</v>
      </c>
      <c r="E205" s="523">
        <v>7.0000000000000001E-3</v>
      </c>
      <c r="F205" s="522">
        <f>VLOOKUP(B205,'HSD PSPN,STR,ARS'!$C$6:F2290,4,FALSE)</f>
        <v>100000</v>
      </c>
      <c r="G205" s="934">
        <f>E205*F205</f>
        <v>700</v>
      </c>
      <c r="H205" s="284"/>
    </row>
    <row r="206" spans="1:8" s="285" customFormat="1">
      <c r="A206" s="354"/>
      <c r="B206" s="521" t="s">
        <v>219</v>
      </c>
      <c r="C206" s="520" t="s">
        <v>337</v>
      </c>
      <c r="D206" s="520" t="s">
        <v>31</v>
      </c>
      <c r="E206" s="523">
        <v>7.0000000000000001E-3</v>
      </c>
      <c r="F206" s="522">
        <f>VLOOKUP(B206,'HSD PSPN,STR,ARS'!$C$6:F2291,4,FALSE)</f>
        <v>150000</v>
      </c>
      <c r="G206" s="934">
        <f>E206*F206</f>
        <v>1050</v>
      </c>
      <c r="H206" s="284"/>
    </row>
    <row r="207" spans="1:8" s="285" customFormat="1">
      <c r="A207" s="354"/>
      <c r="B207" s="521" t="s">
        <v>3</v>
      </c>
      <c r="C207" s="520" t="s">
        <v>338</v>
      </c>
      <c r="D207" s="520" t="s">
        <v>31</v>
      </c>
      <c r="E207" s="523">
        <v>6.9999999999999999E-4</v>
      </c>
      <c r="F207" s="522">
        <f>VLOOKUP(B207,'HSD PSPN,STR,ARS'!$C$6:F2292,4,FALSE)</f>
        <v>150000</v>
      </c>
      <c r="G207" s="934">
        <f>E207*F207</f>
        <v>105</v>
      </c>
      <c r="H207" s="284"/>
    </row>
    <row r="208" spans="1:8" s="285" customFormat="1">
      <c r="A208" s="354"/>
      <c r="B208" s="521" t="s">
        <v>4</v>
      </c>
      <c r="C208" s="520" t="s">
        <v>339</v>
      </c>
      <c r="D208" s="520" t="s">
        <v>31</v>
      </c>
      <c r="E208" s="523">
        <v>6.9999999999999999E-4</v>
      </c>
      <c r="F208" s="522">
        <f>VLOOKUP(B208,'HSD PSPN,STR,ARS'!$C$6:F2293,4,FALSE)</f>
        <v>200000</v>
      </c>
      <c r="G208" s="934">
        <f>E208*F208</f>
        <v>140</v>
      </c>
      <c r="H208" s="284"/>
    </row>
    <row r="209" spans="1:8" s="285" customFormat="1">
      <c r="A209" s="1149" t="s">
        <v>2171</v>
      </c>
      <c r="B209" s="1149"/>
      <c r="C209" s="1149"/>
      <c r="D209" s="1149"/>
      <c r="E209" s="1149"/>
      <c r="F209" s="1149"/>
      <c r="G209" s="936">
        <f>SUM(G205:G208)</f>
        <v>1995</v>
      </c>
      <c r="H209" s="284"/>
    </row>
    <row r="210" spans="1:8" s="285" customFormat="1">
      <c r="A210" s="520" t="s">
        <v>19</v>
      </c>
      <c r="B210" s="521" t="s">
        <v>5</v>
      </c>
      <c r="C210" s="354"/>
      <c r="D210" s="354"/>
      <c r="E210" s="355"/>
      <c r="F210" s="522"/>
      <c r="G210" s="934"/>
      <c r="H210" s="284"/>
    </row>
    <row r="211" spans="1:8" s="285" customFormat="1">
      <c r="A211" s="354"/>
      <c r="B211" s="521" t="s">
        <v>38</v>
      </c>
      <c r="C211" s="354"/>
      <c r="D211" s="520" t="s">
        <v>7</v>
      </c>
      <c r="E211" s="523">
        <v>1.02</v>
      </c>
      <c r="F211" s="522">
        <f>VLOOKUP(B211,'HSD PSPN,STR,ARS'!$C$6:F2296,4,FALSE)</f>
        <v>10000</v>
      </c>
      <c r="G211" s="934">
        <f>E211*F211</f>
        <v>10200</v>
      </c>
      <c r="H211" s="284"/>
    </row>
    <row r="212" spans="1:8" s="285" customFormat="1">
      <c r="A212" s="354"/>
      <c r="B212" s="521" t="s">
        <v>39</v>
      </c>
      <c r="C212" s="354"/>
      <c r="D212" s="520" t="s">
        <v>7</v>
      </c>
      <c r="E212" s="523">
        <v>1.4999999999999999E-2</v>
      </c>
      <c r="F212" s="522">
        <f>VLOOKUP(B212,'HSD PSPN,STR,ARS'!$C$6:F2297,4,FALSE)</f>
        <v>10000</v>
      </c>
      <c r="G212" s="934">
        <f>E212*F212</f>
        <v>150</v>
      </c>
      <c r="H212" s="284"/>
    </row>
    <row r="213" spans="1:8" s="285" customFormat="1">
      <c r="A213" s="1149" t="s">
        <v>2176</v>
      </c>
      <c r="B213" s="1149"/>
      <c r="C213" s="1149"/>
      <c r="D213" s="1149"/>
      <c r="E213" s="1149"/>
      <c r="F213" s="1149"/>
      <c r="G213" s="936">
        <f>SUM(G211:G212)</f>
        <v>10350</v>
      </c>
      <c r="H213" s="284"/>
    </row>
    <row r="214" spans="1:8" s="285" customFormat="1">
      <c r="A214" s="520" t="s">
        <v>20</v>
      </c>
      <c r="B214" s="521" t="s">
        <v>181</v>
      </c>
      <c r="C214" s="354"/>
      <c r="D214" s="354"/>
      <c r="E214" s="355"/>
      <c r="F214" s="522"/>
      <c r="G214" s="934"/>
      <c r="H214" s="284"/>
    </row>
    <row r="215" spans="1:8" s="285" customFormat="1">
      <c r="A215" s="1154" t="s">
        <v>2180</v>
      </c>
      <c r="B215" s="1154"/>
      <c r="C215" s="1154"/>
      <c r="D215" s="1154"/>
      <c r="E215" s="1154"/>
      <c r="F215" s="1154"/>
      <c r="G215" s="934">
        <f>G214</f>
        <v>0</v>
      </c>
      <c r="H215" s="284"/>
    </row>
    <row r="216" spans="1:8" s="285" customFormat="1">
      <c r="A216" s="938" t="s">
        <v>21</v>
      </c>
      <c r="B216" s="1153" t="s">
        <v>1111</v>
      </c>
      <c r="C216" s="1153"/>
      <c r="D216" s="1153"/>
      <c r="E216" s="1153"/>
      <c r="F216" s="1153"/>
      <c r="G216" s="934">
        <f>SUM(G204:G215)/2</f>
        <v>12345</v>
      </c>
      <c r="H216" s="284"/>
    </row>
    <row r="217" spans="1:8" s="285" customFormat="1">
      <c r="A217" s="938" t="s">
        <v>22</v>
      </c>
      <c r="B217" s="1153" t="s">
        <v>1112</v>
      </c>
      <c r="C217" s="1153"/>
      <c r="D217" s="1153"/>
      <c r="E217" s="1153"/>
      <c r="F217" s="939">
        <v>0.1</v>
      </c>
      <c r="G217" s="934">
        <f>G216*F217</f>
        <v>1234.5</v>
      </c>
      <c r="H217" s="284"/>
    </row>
    <row r="218" spans="1:8" s="285" customFormat="1">
      <c r="A218" s="938" t="s">
        <v>23</v>
      </c>
      <c r="B218" s="1153" t="s">
        <v>184</v>
      </c>
      <c r="C218" s="1153"/>
      <c r="D218" s="1153"/>
      <c r="E218" s="1153"/>
      <c r="F218" s="1153"/>
      <c r="G218" s="934">
        <f>ROUNDDOWN(G216+G217,0)</f>
        <v>13579</v>
      </c>
      <c r="H218" s="284"/>
    </row>
    <row r="219" spans="1:8" s="478" customFormat="1">
      <c r="A219" s="940"/>
      <c r="B219" s="940"/>
      <c r="C219" s="940"/>
      <c r="D219" s="940"/>
      <c r="E219" s="940"/>
      <c r="F219" s="940"/>
      <c r="G219" s="941"/>
    </row>
    <row r="220" spans="1:8" s="285" customFormat="1">
      <c r="A220" s="290" t="s">
        <v>797</v>
      </c>
      <c r="B220" s="291" t="s">
        <v>798</v>
      </c>
      <c r="C220" s="281"/>
      <c r="D220" s="281"/>
      <c r="E220" s="292"/>
      <c r="F220" s="283"/>
      <c r="G220" s="532"/>
      <c r="H220" s="284"/>
    </row>
    <row r="221" spans="1:8" s="285" customFormat="1" ht="30">
      <c r="A221" s="518" t="s">
        <v>73</v>
      </c>
      <c r="B221" s="518" t="s">
        <v>74</v>
      </c>
      <c r="C221" s="518" t="s">
        <v>166</v>
      </c>
      <c r="D221" s="518" t="s">
        <v>78</v>
      </c>
      <c r="E221" s="518" t="s">
        <v>167</v>
      </c>
      <c r="F221" s="518" t="s">
        <v>168</v>
      </c>
      <c r="G221" s="942" t="s">
        <v>169</v>
      </c>
      <c r="H221" s="284"/>
    </row>
    <row r="222" spans="1:8" s="285" customFormat="1">
      <c r="A222" s="520" t="s">
        <v>17</v>
      </c>
      <c r="B222" s="521" t="s">
        <v>170</v>
      </c>
      <c r="C222" s="354"/>
      <c r="D222" s="354"/>
      <c r="E222" s="355"/>
      <c r="F222" s="522"/>
      <c r="G222" s="934"/>
      <c r="H222" s="284"/>
    </row>
    <row r="223" spans="1:8" s="285" customFormat="1">
      <c r="A223" s="354"/>
      <c r="B223" s="521" t="s">
        <v>1</v>
      </c>
      <c r="C223" s="520" t="s">
        <v>336</v>
      </c>
      <c r="D223" s="520" t="s">
        <v>31</v>
      </c>
      <c r="E223" s="523">
        <v>7.0000000000000001E-3</v>
      </c>
      <c r="F223" s="522">
        <f>VLOOKUP(B223,'HSD PSPN,STR,ARS'!$C$6:F2309,4,FALSE)</f>
        <v>100000</v>
      </c>
      <c r="G223" s="934">
        <f t="shared" ref="G223:G226" si="1">E223*F223</f>
        <v>700</v>
      </c>
      <c r="H223" s="284"/>
    </row>
    <row r="224" spans="1:8" s="285" customFormat="1">
      <c r="A224" s="354"/>
      <c r="B224" s="521" t="s">
        <v>219</v>
      </c>
      <c r="C224" s="520" t="s">
        <v>337</v>
      </c>
      <c r="D224" s="520" t="s">
        <v>31</v>
      </c>
      <c r="E224" s="523">
        <v>7.0000000000000001E-3</v>
      </c>
      <c r="F224" s="522">
        <f>VLOOKUP(B224,'HSD PSPN,STR,ARS'!$C$6:F2310,4,FALSE)</f>
        <v>150000</v>
      </c>
      <c r="G224" s="934">
        <f t="shared" si="1"/>
        <v>1050</v>
      </c>
      <c r="H224" s="284"/>
    </row>
    <row r="225" spans="1:8" s="285" customFormat="1">
      <c r="A225" s="354"/>
      <c r="B225" s="521" t="s">
        <v>3</v>
      </c>
      <c r="C225" s="520" t="s">
        <v>338</v>
      </c>
      <c r="D225" s="520" t="s">
        <v>31</v>
      </c>
      <c r="E225" s="523">
        <v>6.9999999999999999E-4</v>
      </c>
      <c r="F225" s="522">
        <f>VLOOKUP(B225,'HSD PSPN,STR,ARS'!$C$6:F2311,4,FALSE)</f>
        <v>150000</v>
      </c>
      <c r="G225" s="934">
        <f t="shared" si="1"/>
        <v>105</v>
      </c>
      <c r="H225" s="284"/>
    </row>
    <row r="226" spans="1:8" s="285" customFormat="1">
      <c r="A226" s="354"/>
      <c r="B226" s="521" t="s">
        <v>4</v>
      </c>
      <c r="C226" s="520" t="s">
        <v>339</v>
      </c>
      <c r="D226" s="520" t="s">
        <v>31</v>
      </c>
      <c r="E226" s="523">
        <v>6.9999999999999999E-4</v>
      </c>
      <c r="F226" s="522">
        <f>VLOOKUP(B226,'HSD PSPN,STR,ARS'!$C$6:F2312,4,FALSE)</f>
        <v>200000</v>
      </c>
      <c r="G226" s="934">
        <f t="shared" si="1"/>
        <v>140</v>
      </c>
      <c r="H226" s="284"/>
    </row>
    <row r="227" spans="1:8" s="285" customFormat="1">
      <c r="A227" s="1149" t="s">
        <v>2171</v>
      </c>
      <c r="B227" s="1149"/>
      <c r="C227" s="1149"/>
      <c r="D227" s="1149"/>
      <c r="E227" s="1149"/>
      <c r="F227" s="1149"/>
      <c r="G227" s="936">
        <f>SUM(G223:G226)</f>
        <v>1995</v>
      </c>
      <c r="H227" s="284"/>
    </row>
    <row r="228" spans="1:8" s="285" customFormat="1">
      <c r="A228" s="520" t="s">
        <v>19</v>
      </c>
      <c r="B228" s="521" t="s">
        <v>5</v>
      </c>
      <c r="C228" s="354"/>
      <c r="D228" s="354"/>
      <c r="E228" s="355"/>
      <c r="F228" s="522"/>
      <c r="G228" s="934"/>
      <c r="H228" s="284"/>
    </row>
    <row r="229" spans="1:8" s="285" customFormat="1">
      <c r="A229" s="354"/>
      <c r="B229" s="521" t="s">
        <v>285</v>
      </c>
      <c r="C229" s="354"/>
      <c r="D229" s="520" t="s">
        <v>7</v>
      </c>
      <c r="E229" s="523">
        <v>1.02</v>
      </c>
      <c r="F229" s="522">
        <f>VLOOKUP(B229,'HSD PSPN,STR,ARS'!$C$6:F2315,4,FALSE)</f>
        <v>10000</v>
      </c>
      <c r="G229" s="934">
        <f>E229*F229</f>
        <v>10200</v>
      </c>
      <c r="H229" s="284"/>
    </row>
    <row r="230" spans="1:8" s="285" customFormat="1">
      <c r="A230" s="354"/>
      <c r="B230" s="521" t="s">
        <v>39</v>
      </c>
      <c r="C230" s="354"/>
      <c r="D230" s="520" t="s">
        <v>7</v>
      </c>
      <c r="E230" s="523">
        <v>1.4999999999999999E-2</v>
      </c>
      <c r="F230" s="522">
        <f>VLOOKUP(B230,'HSD PSPN,STR,ARS'!$C$6:F2316,4,FALSE)</f>
        <v>10000</v>
      </c>
      <c r="G230" s="934">
        <f>E230*F230</f>
        <v>150</v>
      </c>
      <c r="H230" s="284"/>
    </row>
    <row r="231" spans="1:8" s="285" customFormat="1">
      <c r="A231" s="1149" t="s">
        <v>2176</v>
      </c>
      <c r="B231" s="1149"/>
      <c r="C231" s="1149"/>
      <c r="D231" s="1149"/>
      <c r="E231" s="1149"/>
      <c r="F231" s="1149"/>
      <c r="G231" s="936">
        <f>SUM(G229:G230)</f>
        <v>10350</v>
      </c>
      <c r="H231" s="284"/>
    </row>
    <row r="232" spans="1:8" s="285" customFormat="1">
      <c r="A232" s="520" t="s">
        <v>20</v>
      </c>
      <c r="B232" s="521" t="s">
        <v>181</v>
      </c>
      <c r="C232" s="354"/>
      <c r="D232" s="354"/>
      <c r="E232" s="355"/>
      <c r="F232" s="522"/>
      <c r="G232" s="934"/>
      <c r="H232" s="284"/>
    </row>
    <row r="233" spans="1:8" s="285" customFormat="1">
      <c r="A233" s="1154" t="s">
        <v>2180</v>
      </c>
      <c r="B233" s="1154"/>
      <c r="C233" s="1154"/>
      <c r="D233" s="1154"/>
      <c r="E233" s="1154"/>
      <c r="F233" s="1154"/>
      <c r="G233" s="934">
        <f>G232</f>
        <v>0</v>
      </c>
      <c r="H233" s="284"/>
    </row>
    <row r="234" spans="1:8" s="285" customFormat="1">
      <c r="A234" s="938" t="s">
        <v>21</v>
      </c>
      <c r="B234" s="1153" t="s">
        <v>1111</v>
      </c>
      <c r="C234" s="1153"/>
      <c r="D234" s="1153"/>
      <c r="E234" s="1153"/>
      <c r="F234" s="1153"/>
      <c r="G234" s="934">
        <f>SUM(G222:G233)/2</f>
        <v>12345</v>
      </c>
      <c r="H234" s="284"/>
    </row>
    <row r="235" spans="1:8" s="285" customFormat="1">
      <c r="A235" s="938" t="s">
        <v>22</v>
      </c>
      <c r="B235" s="1153" t="s">
        <v>1112</v>
      </c>
      <c r="C235" s="1153"/>
      <c r="D235" s="1153"/>
      <c r="E235" s="1153"/>
      <c r="F235" s="939">
        <v>0.1</v>
      </c>
      <c r="G235" s="934">
        <f>G234*F235</f>
        <v>1234.5</v>
      </c>
      <c r="H235" s="284"/>
    </row>
    <row r="236" spans="1:8" s="285" customFormat="1">
      <c r="A236" s="938" t="s">
        <v>23</v>
      </c>
      <c r="B236" s="1153" t="s">
        <v>184</v>
      </c>
      <c r="C236" s="1153"/>
      <c r="D236" s="1153"/>
      <c r="E236" s="1153"/>
      <c r="F236" s="1153"/>
      <c r="G236" s="934">
        <f>ROUNDDOWN(G234+G235,0)</f>
        <v>13579</v>
      </c>
      <c r="H236" s="284"/>
    </row>
    <row r="237" spans="1:8" s="478" customFormat="1">
      <c r="A237" s="940"/>
      <c r="B237" s="940"/>
      <c r="C237" s="940"/>
      <c r="D237" s="940"/>
      <c r="E237" s="940"/>
      <c r="F237" s="940"/>
      <c r="G237" s="941"/>
    </row>
    <row r="238" spans="1:8" s="285" customFormat="1">
      <c r="A238" s="290" t="s">
        <v>799</v>
      </c>
      <c r="B238" s="291" t="s">
        <v>2112</v>
      </c>
      <c r="C238" s="281"/>
      <c r="D238" s="281"/>
      <c r="E238" s="292"/>
      <c r="F238" s="283"/>
      <c r="G238" s="532"/>
      <c r="H238" s="284"/>
    </row>
    <row r="239" spans="1:8" s="285" customFormat="1" ht="30">
      <c r="A239" s="518" t="s">
        <v>73</v>
      </c>
      <c r="B239" s="518" t="s">
        <v>74</v>
      </c>
      <c r="C239" s="518" t="s">
        <v>166</v>
      </c>
      <c r="D239" s="518" t="s">
        <v>78</v>
      </c>
      <c r="E239" s="518" t="s">
        <v>167</v>
      </c>
      <c r="F239" s="518" t="s">
        <v>168</v>
      </c>
      <c r="G239" s="942" t="s">
        <v>169</v>
      </c>
      <c r="H239" s="284"/>
    </row>
    <row r="240" spans="1:8" s="285" customFormat="1">
      <c r="A240" s="520" t="s">
        <v>17</v>
      </c>
      <c r="B240" s="521" t="s">
        <v>170</v>
      </c>
      <c r="C240" s="354"/>
      <c r="D240" s="354"/>
      <c r="E240" s="355"/>
      <c r="F240" s="522"/>
      <c r="G240" s="934"/>
      <c r="H240" s="284"/>
    </row>
    <row r="241" spans="1:8" s="285" customFormat="1">
      <c r="A241" s="354"/>
      <c r="B241" s="521" t="s">
        <v>1</v>
      </c>
      <c r="C241" s="520" t="s">
        <v>336</v>
      </c>
      <c r="D241" s="520" t="s">
        <v>31</v>
      </c>
      <c r="E241" s="523">
        <v>8.0000000000000004E-4</v>
      </c>
      <c r="F241" s="522">
        <f>VLOOKUP(B241,'HSD PSPN,STR,ARS'!$C$6:F2328,4,FALSE)</f>
        <v>100000</v>
      </c>
      <c r="G241" s="934">
        <f t="shared" ref="G241:G244" si="2">E241*F241</f>
        <v>80</v>
      </c>
      <c r="H241" s="284"/>
    </row>
    <row r="242" spans="1:8" s="285" customFormat="1">
      <c r="A242" s="354"/>
      <c r="B242" s="521" t="s">
        <v>219</v>
      </c>
      <c r="C242" s="520" t="s">
        <v>337</v>
      </c>
      <c r="D242" s="520" t="s">
        <v>31</v>
      </c>
      <c r="E242" s="523">
        <v>4.0000000000000002E-4</v>
      </c>
      <c r="F242" s="522">
        <f>VLOOKUP(B242,'HSD PSPN,STR,ARS'!$C$6:F2329,4,FALSE)</f>
        <v>150000</v>
      </c>
      <c r="G242" s="934">
        <f t="shared" si="2"/>
        <v>60</v>
      </c>
      <c r="H242" s="284"/>
    </row>
    <row r="243" spans="1:8" s="285" customFormat="1">
      <c r="A243" s="354"/>
      <c r="B243" s="521" t="s">
        <v>3</v>
      </c>
      <c r="C243" s="520" t="s">
        <v>338</v>
      </c>
      <c r="D243" s="520" t="s">
        <v>31</v>
      </c>
      <c r="E243" s="953">
        <v>4.0000000000000003E-5</v>
      </c>
      <c r="F243" s="522">
        <f>VLOOKUP(B243,'HSD PSPN,STR,ARS'!$C$6:F2330,4,FALSE)</f>
        <v>150000</v>
      </c>
      <c r="G243" s="934">
        <f t="shared" si="2"/>
        <v>6.0000000000000009</v>
      </c>
      <c r="H243" s="284"/>
    </row>
    <row r="244" spans="1:8" s="285" customFormat="1">
      <c r="A244" s="354"/>
      <c r="B244" s="521" t="s">
        <v>4</v>
      </c>
      <c r="C244" s="520" t="s">
        <v>339</v>
      </c>
      <c r="D244" s="520" t="s">
        <v>31</v>
      </c>
      <c r="E244" s="953">
        <v>8.0000000000000007E-5</v>
      </c>
      <c r="F244" s="522">
        <f>VLOOKUP(B244,'HSD PSPN,STR,ARS'!$C$6:F2331,4,FALSE)</f>
        <v>200000</v>
      </c>
      <c r="G244" s="934">
        <f t="shared" si="2"/>
        <v>16</v>
      </c>
      <c r="H244" s="284"/>
    </row>
    <row r="245" spans="1:8" s="285" customFormat="1">
      <c r="A245" s="1149" t="s">
        <v>2171</v>
      </c>
      <c r="B245" s="1149"/>
      <c r="C245" s="1149"/>
      <c r="D245" s="1149"/>
      <c r="E245" s="1149"/>
      <c r="F245" s="1149"/>
      <c r="G245" s="936">
        <f>SUM(G241:G244)</f>
        <v>162</v>
      </c>
      <c r="H245" s="284"/>
    </row>
    <row r="246" spans="1:8" s="285" customFormat="1">
      <c r="A246" s="520" t="s">
        <v>19</v>
      </c>
      <c r="B246" s="521" t="s">
        <v>5</v>
      </c>
      <c r="C246" s="354"/>
      <c r="D246" s="354"/>
      <c r="E246" s="355"/>
      <c r="F246" s="522"/>
      <c r="G246" s="934"/>
      <c r="H246" s="284"/>
    </row>
    <row r="247" spans="1:8" s="285" customFormat="1">
      <c r="A247" s="354"/>
      <c r="B247" s="521" t="s">
        <v>38</v>
      </c>
      <c r="C247" s="354"/>
      <c r="D247" s="520" t="s">
        <v>7</v>
      </c>
      <c r="E247" s="523">
        <v>1.02</v>
      </c>
      <c r="F247" s="522">
        <f>VLOOKUP(B247,'HSD PSPN,STR,ARS'!$C$6:F2334,4,FALSE)</f>
        <v>10000</v>
      </c>
      <c r="G247" s="934">
        <f>E247*F247</f>
        <v>10200</v>
      </c>
      <c r="H247" s="284"/>
    </row>
    <row r="248" spans="1:8" s="285" customFormat="1">
      <c r="A248" s="354"/>
      <c r="B248" s="521" t="s">
        <v>39</v>
      </c>
      <c r="C248" s="354"/>
      <c r="D248" s="520" t="s">
        <v>7</v>
      </c>
      <c r="E248" s="523">
        <v>1.4999999999999999E-2</v>
      </c>
      <c r="F248" s="522">
        <f>VLOOKUP(B248,'HSD PSPN,STR,ARS'!$C$6:F2335,4,FALSE)</f>
        <v>10000</v>
      </c>
      <c r="G248" s="934">
        <f>E248*F248</f>
        <v>150</v>
      </c>
      <c r="H248" s="284"/>
    </row>
    <row r="249" spans="1:8" s="285" customFormat="1">
      <c r="A249" s="1149" t="s">
        <v>2176</v>
      </c>
      <c r="B249" s="1149"/>
      <c r="C249" s="1149"/>
      <c r="D249" s="1149"/>
      <c r="E249" s="1149"/>
      <c r="F249" s="1149"/>
      <c r="G249" s="936">
        <f>SUM(G247:G248)</f>
        <v>10350</v>
      </c>
      <c r="H249" s="284"/>
    </row>
    <row r="250" spans="1:8" s="285" customFormat="1">
      <c r="A250" s="520" t="s">
        <v>20</v>
      </c>
      <c r="B250" s="521" t="s">
        <v>181</v>
      </c>
      <c r="C250" s="354"/>
      <c r="D250" s="354"/>
      <c r="E250" s="355"/>
      <c r="F250" s="522"/>
      <c r="G250" s="934"/>
      <c r="H250" s="284"/>
    </row>
    <row r="251" spans="1:8" s="285" customFormat="1">
      <c r="A251" s="520"/>
      <c r="B251" s="521" t="s">
        <v>800</v>
      </c>
      <c r="C251" s="354"/>
      <c r="D251" s="354" t="s">
        <v>275</v>
      </c>
      <c r="E251" s="355">
        <v>2.0000000000000001E-4</v>
      </c>
      <c r="F251" s="522">
        <f>VLOOKUP(B251,'HSD PSPN,STR,ARS'!$C$6:F2338,4,FALSE)</f>
        <v>10000</v>
      </c>
      <c r="G251" s="934">
        <f>E251*F251</f>
        <v>2</v>
      </c>
      <c r="H251" s="284"/>
    </row>
    <row r="252" spans="1:8" s="285" customFormat="1">
      <c r="A252" s="520"/>
      <c r="B252" s="521" t="s">
        <v>801</v>
      </c>
      <c r="C252" s="354"/>
      <c r="D252" s="354" t="s">
        <v>275</v>
      </c>
      <c r="E252" s="355">
        <v>2.0000000000000001E-4</v>
      </c>
      <c r="F252" s="522">
        <f>VLOOKUP(B252,'HSD PSPN,STR,ARS'!$C$6:F2339,4,FALSE)</f>
        <v>10000</v>
      </c>
      <c r="G252" s="934">
        <f>E252*F252</f>
        <v>2</v>
      </c>
      <c r="H252" s="284"/>
    </row>
    <row r="253" spans="1:8" s="285" customFormat="1">
      <c r="A253" s="1154" t="s">
        <v>2180</v>
      </c>
      <c r="B253" s="1154"/>
      <c r="C253" s="1154"/>
      <c r="D253" s="1154"/>
      <c r="E253" s="1154"/>
      <c r="F253" s="1154"/>
      <c r="G253" s="936">
        <f>SUM(G251:G252)</f>
        <v>4</v>
      </c>
      <c r="H253" s="284"/>
    </row>
    <row r="254" spans="1:8" s="285" customFormat="1">
      <c r="A254" s="938" t="s">
        <v>21</v>
      </c>
      <c r="B254" s="1153" t="s">
        <v>1111</v>
      </c>
      <c r="C254" s="1153"/>
      <c r="D254" s="1153"/>
      <c r="E254" s="1153"/>
      <c r="F254" s="1153"/>
      <c r="G254" s="934">
        <f>SUM(G241:G253)/2</f>
        <v>10516</v>
      </c>
      <c r="H254" s="284"/>
    </row>
    <row r="255" spans="1:8" s="285" customFormat="1">
      <c r="A255" s="938" t="s">
        <v>22</v>
      </c>
      <c r="B255" s="1153" t="s">
        <v>1112</v>
      </c>
      <c r="C255" s="1153"/>
      <c r="D255" s="1153"/>
      <c r="E255" s="1153"/>
      <c r="F255" s="939">
        <v>0.1</v>
      </c>
      <c r="G255" s="934">
        <f>G254*F255</f>
        <v>1051.6000000000001</v>
      </c>
      <c r="H255" s="284"/>
    </row>
    <row r="256" spans="1:8" s="285" customFormat="1">
      <c r="A256" s="938" t="s">
        <v>23</v>
      </c>
      <c r="B256" s="1153" t="s">
        <v>184</v>
      </c>
      <c r="C256" s="1153"/>
      <c r="D256" s="1153"/>
      <c r="E256" s="1153"/>
      <c r="F256" s="1153"/>
      <c r="G256" s="934">
        <f>ROUNDDOWN(G254+G255,0)</f>
        <v>11567</v>
      </c>
      <c r="H256" s="284"/>
    </row>
    <row r="257" spans="1:8" s="478" customFormat="1">
      <c r="A257" s="940"/>
      <c r="B257" s="940"/>
      <c r="C257" s="940"/>
      <c r="D257" s="940"/>
      <c r="E257" s="940"/>
      <c r="F257" s="940"/>
      <c r="G257" s="941"/>
    </row>
    <row r="258" spans="1:8" s="285" customFormat="1">
      <c r="A258" s="290" t="s">
        <v>802</v>
      </c>
      <c r="B258" s="291" t="s">
        <v>2113</v>
      </c>
      <c r="C258" s="281"/>
      <c r="D258" s="281"/>
      <c r="E258" s="292"/>
      <c r="F258" s="283"/>
      <c r="G258" s="532"/>
      <c r="H258" s="284"/>
    </row>
    <row r="259" spans="1:8" s="285" customFormat="1" ht="30">
      <c r="A259" s="518" t="s">
        <v>73</v>
      </c>
      <c r="B259" s="518" t="s">
        <v>74</v>
      </c>
      <c r="C259" s="518" t="s">
        <v>166</v>
      </c>
      <c r="D259" s="518" t="s">
        <v>78</v>
      </c>
      <c r="E259" s="518" t="s">
        <v>167</v>
      </c>
      <c r="F259" s="518" t="s">
        <v>168</v>
      </c>
      <c r="G259" s="942" t="s">
        <v>169</v>
      </c>
      <c r="H259" s="284"/>
    </row>
    <row r="260" spans="1:8" s="285" customFormat="1">
      <c r="A260" s="520" t="s">
        <v>17</v>
      </c>
      <c r="B260" s="521" t="s">
        <v>170</v>
      </c>
      <c r="C260" s="354"/>
      <c r="D260" s="354"/>
      <c r="E260" s="355"/>
      <c r="F260" s="522"/>
      <c r="G260" s="934"/>
      <c r="H260" s="284"/>
    </row>
    <row r="261" spans="1:8" s="285" customFormat="1">
      <c r="A261" s="354"/>
      <c r="B261" s="521" t="s">
        <v>1</v>
      </c>
      <c r="C261" s="520" t="s">
        <v>336</v>
      </c>
      <c r="D261" s="520" t="s">
        <v>31</v>
      </c>
      <c r="E261" s="523">
        <v>8.0000000000000004E-4</v>
      </c>
      <c r="F261" s="522">
        <f>VLOOKUP(B261,'HSD PSPN,STR,ARS'!$C$6:F2349,4,FALSE)</f>
        <v>100000</v>
      </c>
      <c r="G261" s="934">
        <f t="shared" ref="G261:G264" si="3">E261*F261</f>
        <v>80</v>
      </c>
      <c r="H261" s="284"/>
    </row>
    <row r="262" spans="1:8" s="285" customFormat="1">
      <c r="A262" s="354"/>
      <c r="B262" s="521" t="s">
        <v>219</v>
      </c>
      <c r="C262" s="520" t="s">
        <v>337</v>
      </c>
      <c r="D262" s="520" t="s">
        <v>31</v>
      </c>
      <c r="E262" s="523">
        <v>4.0000000000000002E-4</v>
      </c>
      <c r="F262" s="522">
        <f>VLOOKUP(B262,'HSD PSPN,STR,ARS'!$C$6:F2350,4,FALSE)</f>
        <v>150000</v>
      </c>
      <c r="G262" s="934">
        <f t="shared" si="3"/>
        <v>60</v>
      </c>
      <c r="H262" s="284"/>
    </row>
    <row r="263" spans="1:8" s="285" customFormat="1">
      <c r="A263" s="354"/>
      <c r="B263" s="521" t="s">
        <v>3</v>
      </c>
      <c r="C263" s="520" t="s">
        <v>338</v>
      </c>
      <c r="D263" s="520" t="s">
        <v>31</v>
      </c>
      <c r="E263" s="953">
        <v>4.0000000000000003E-5</v>
      </c>
      <c r="F263" s="522">
        <f>VLOOKUP(B263,'HSD PSPN,STR,ARS'!$C$6:F2351,4,FALSE)</f>
        <v>150000</v>
      </c>
      <c r="G263" s="934">
        <f t="shared" si="3"/>
        <v>6.0000000000000009</v>
      </c>
      <c r="H263" s="284"/>
    </row>
    <row r="264" spans="1:8" s="285" customFormat="1">
      <c r="A264" s="354"/>
      <c r="B264" s="521" t="s">
        <v>4</v>
      </c>
      <c r="C264" s="520" t="s">
        <v>339</v>
      </c>
      <c r="D264" s="520" t="s">
        <v>31</v>
      </c>
      <c r="E264" s="953">
        <v>8.0000000000000007E-5</v>
      </c>
      <c r="F264" s="522">
        <f>VLOOKUP(B264,'HSD PSPN,STR,ARS'!$C$6:F2352,4,FALSE)</f>
        <v>200000</v>
      </c>
      <c r="G264" s="934">
        <f t="shared" si="3"/>
        <v>16</v>
      </c>
      <c r="H264" s="284"/>
    </row>
    <row r="265" spans="1:8" s="285" customFormat="1">
      <c r="A265" s="1149" t="s">
        <v>2171</v>
      </c>
      <c r="B265" s="1149"/>
      <c r="C265" s="1149"/>
      <c r="D265" s="1149"/>
      <c r="E265" s="1149"/>
      <c r="F265" s="1149"/>
      <c r="G265" s="936">
        <f>SUM(G261:G264)</f>
        <v>162</v>
      </c>
      <c r="H265" s="284"/>
    </row>
    <row r="266" spans="1:8" s="285" customFormat="1">
      <c r="A266" s="520" t="s">
        <v>19</v>
      </c>
      <c r="B266" s="521" t="s">
        <v>5</v>
      </c>
      <c r="C266" s="354"/>
      <c r="D266" s="354"/>
      <c r="E266" s="355"/>
      <c r="F266" s="522"/>
      <c r="G266" s="934"/>
      <c r="H266" s="284"/>
    </row>
    <row r="267" spans="1:8" s="285" customFormat="1">
      <c r="A267" s="354"/>
      <c r="B267" s="521" t="s">
        <v>285</v>
      </c>
      <c r="C267" s="354"/>
      <c r="D267" s="520" t="s">
        <v>7</v>
      </c>
      <c r="E267" s="523">
        <v>1.02</v>
      </c>
      <c r="F267" s="522">
        <f>VLOOKUP(B267,'HSD PSPN,STR,ARS'!$C$6:F2355,4,FALSE)</f>
        <v>10000</v>
      </c>
      <c r="G267" s="934">
        <f>E267*F267</f>
        <v>10200</v>
      </c>
      <c r="H267" s="284"/>
    </row>
    <row r="268" spans="1:8" s="285" customFormat="1">
      <c r="A268" s="354"/>
      <c r="B268" s="521" t="s">
        <v>39</v>
      </c>
      <c r="C268" s="354"/>
      <c r="D268" s="520" t="s">
        <v>7</v>
      </c>
      <c r="E268" s="523">
        <v>1.4999999999999999E-2</v>
      </c>
      <c r="F268" s="522">
        <f>VLOOKUP(B268,'HSD PSPN,STR,ARS'!$C$6:F2356,4,FALSE)</f>
        <v>10000</v>
      </c>
      <c r="G268" s="934">
        <f>E268*F268</f>
        <v>150</v>
      </c>
      <c r="H268" s="284"/>
    </row>
    <row r="269" spans="1:8" s="285" customFormat="1">
      <c r="A269" s="1149" t="s">
        <v>2176</v>
      </c>
      <c r="B269" s="1149"/>
      <c r="C269" s="1149"/>
      <c r="D269" s="1149"/>
      <c r="E269" s="1149"/>
      <c r="F269" s="1149"/>
      <c r="G269" s="936">
        <f>SUM(G267:G268)</f>
        <v>10350</v>
      </c>
      <c r="H269" s="284"/>
    </row>
    <row r="270" spans="1:8" s="285" customFormat="1">
      <c r="A270" s="520" t="s">
        <v>20</v>
      </c>
      <c r="B270" s="521" t="s">
        <v>181</v>
      </c>
      <c r="C270" s="354"/>
      <c r="D270" s="354"/>
      <c r="E270" s="355"/>
      <c r="F270" s="522"/>
      <c r="G270" s="934"/>
      <c r="H270" s="284"/>
    </row>
    <row r="271" spans="1:8" s="285" customFormat="1">
      <c r="A271" s="520"/>
      <c r="B271" s="521" t="s">
        <v>800</v>
      </c>
      <c r="C271" s="354"/>
      <c r="D271" s="354" t="s">
        <v>275</v>
      </c>
      <c r="E271" s="355">
        <v>2.0000000000000001E-4</v>
      </c>
      <c r="F271" s="522">
        <f>VLOOKUP(B271,'HSD PSPN,STR,ARS'!$C$6:F2359,4,FALSE)</f>
        <v>10000</v>
      </c>
      <c r="G271" s="934">
        <f>E271*F271</f>
        <v>2</v>
      </c>
      <c r="H271" s="284"/>
    </row>
    <row r="272" spans="1:8" s="219" customFormat="1">
      <c r="A272" s="261"/>
      <c r="B272" s="243" t="s">
        <v>801</v>
      </c>
      <c r="C272" s="244"/>
      <c r="D272" s="244" t="s">
        <v>275</v>
      </c>
      <c r="E272" s="252">
        <v>2.0000000000000001E-4</v>
      </c>
      <c r="F272" s="253">
        <f>VLOOKUP(B272,'HSD PSPN,STR,ARS'!$C$6:F2360,4,FALSE)</f>
        <v>10000</v>
      </c>
      <c r="G272" s="318">
        <f>E272*F272</f>
        <v>2</v>
      </c>
      <c r="H272" s="218"/>
    </row>
    <row r="273" spans="1:8" s="219" customFormat="1">
      <c r="A273" s="1146" t="s">
        <v>2180</v>
      </c>
      <c r="B273" s="1146"/>
      <c r="C273" s="1146"/>
      <c r="D273" s="1146"/>
      <c r="E273" s="1146"/>
      <c r="F273" s="1146"/>
      <c r="G273" s="321">
        <f>SUM(G271:G272)</f>
        <v>4</v>
      </c>
      <c r="H273" s="218"/>
    </row>
    <row r="274" spans="1:8" s="219" customFormat="1">
      <c r="A274" s="375" t="s">
        <v>21</v>
      </c>
      <c r="B274" s="1145" t="s">
        <v>1111</v>
      </c>
      <c r="C274" s="1145"/>
      <c r="D274" s="1145"/>
      <c r="E274" s="1145"/>
      <c r="F274" s="1145"/>
      <c r="G274" s="318">
        <f>SUM(G261:G273)/2</f>
        <v>10516</v>
      </c>
      <c r="H274" s="218"/>
    </row>
    <row r="275" spans="1:8" s="219" customFormat="1">
      <c r="A275" s="375" t="s">
        <v>22</v>
      </c>
      <c r="B275" s="1145" t="s">
        <v>1112</v>
      </c>
      <c r="C275" s="1145"/>
      <c r="D275" s="1145"/>
      <c r="E275" s="1145"/>
      <c r="F275" s="376">
        <v>0.1</v>
      </c>
      <c r="G275" s="318">
        <f>G274*F275</f>
        <v>1051.6000000000001</v>
      </c>
      <c r="H275" s="218"/>
    </row>
    <row r="276" spans="1:8" s="219" customFormat="1">
      <c r="A276" s="375" t="s">
        <v>23</v>
      </c>
      <c r="B276" s="1145" t="s">
        <v>184</v>
      </c>
      <c r="C276" s="1145"/>
      <c r="D276" s="1145"/>
      <c r="E276" s="1145"/>
      <c r="F276" s="1145"/>
      <c r="G276" s="318">
        <f>ROUNDDOWN(G274+G275,0)</f>
        <v>11567</v>
      </c>
      <c r="H276" s="218"/>
    </row>
    <row r="277" spans="1:8">
      <c r="G277" s="528"/>
    </row>
    <row r="278" spans="1:8" s="285" customFormat="1">
      <c r="A278" s="290" t="s">
        <v>803</v>
      </c>
      <c r="B278" s="291" t="s">
        <v>2114</v>
      </c>
      <c r="C278" s="281"/>
      <c r="D278" s="281"/>
      <c r="E278" s="292"/>
      <c r="F278" s="283"/>
      <c r="G278" s="532"/>
      <c r="H278" s="284"/>
    </row>
    <row r="279" spans="1:8" s="219" customFormat="1" ht="30">
      <c r="A279" s="317" t="s">
        <v>73</v>
      </c>
      <c r="B279" s="317" t="s">
        <v>74</v>
      </c>
      <c r="C279" s="317" t="s">
        <v>166</v>
      </c>
      <c r="D279" s="317" t="s">
        <v>78</v>
      </c>
      <c r="E279" s="317" t="s">
        <v>167</v>
      </c>
      <c r="F279" s="317" t="s">
        <v>168</v>
      </c>
      <c r="G279" s="529" t="s">
        <v>169</v>
      </c>
      <c r="H279" s="218"/>
    </row>
    <row r="280" spans="1:8" s="219" customFormat="1">
      <c r="A280" s="261" t="s">
        <v>17</v>
      </c>
      <c r="B280" s="243" t="s">
        <v>170</v>
      </c>
      <c r="C280" s="244"/>
      <c r="D280" s="244"/>
      <c r="E280" s="252"/>
      <c r="F280" s="253"/>
      <c r="G280" s="318"/>
      <c r="H280" s="218"/>
    </row>
    <row r="281" spans="1:8" s="219" customFormat="1">
      <c r="A281" s="244"/>
      <c r="B281" s="243" t="s">
        <v>1</v>
      </c>
      <c r="C281" s="261" t="s">
        <v>336</v>
      </c>
      <c r="D281" s="261" t="s">
        <v>31</v>
      </c>
      <c r="E281" s="262">
        <v>1.6000000000000001E-3</v>
      </c>
      <c r="F281" s="253">
        <f>VLOOKUP(B281,'HSD PSPN,STR,ARS'!$C$6:F2370,4,FALSE)</f>
        <v>100000</v>
      </c>
      <c r="G281" s="318">
        <f t="shared" ref="G281:G284" si="4">E281*F281</f>
        <v>160</v>
      </c>
      <c r="H281" s="218"/>
    </row>
    <row r="282" spans="1:8" s="219" customFormat="1">
      <c r="A282" s="244"/>
      <c r="B282" s="243" t="s">
        <v>219</v>
      </c>
      <c r="C282" s="261" t="s">
        <v>337</v>
      </c>
      <c r="D282" s="261" t="s">
        <v>31</v>
      </c>
      <c r="E282" s="262">
        <v>1.6000000000000001E-3</v>
      </c>
      <c r="F282" s="253">
        <f>VLOOKUP(B282,'HSD PSPN,STR,ARS'!$C$6:F2371,4,FALSE)</f>
        <v>150000</v>
      </c>
      <c r="G282" s="318">
        <f t="shared" si="4"/>
        <v>240</v>
      </c>
      <c r="H282" s="218"/>
    </row>
    <row r="283" spans="1:8" s="219" customFormat="1">
      <c r="A283" s="244"/>
      <c r="B283" s="243" t="s">
        <v>3</v>
      </c>
      <c r="C283" s="261" t="s">
        <v>338</v>
      </c>
      <c r="D283" s="261" t="s">
        <v>31</v>
      </c>
      <c r="E283" s="349">
        <v>1.6000000000000001E-4</v>
      </c>
      <c r="F283" s="253">
        <f>VLOOKUP(B283,'HSD PSPN,STR,ARS'!$C$6:F2372,4,FALSE)</f>
        <v>150000</v>
      </c>
      <c r="G283" s="318">
        <f t="shared" si="4"/>
        <v>24.000000000000004</v>
      </c>
      <c r="H283" s="218"/>
    </row>
    <row r="284" spans="1:8" s="219" customFormat="1">
      <c r="A284" s="244"/>
      <c r="B284" s="243" t="s">
        <v>4</v>
      </c>
      <c r="C284" s="261" t="s">
        <v>339</v>
      </c>
      <c r="D284" s="261" t="s">
        <v>31</v>
      </c>
      <c r="E284" s="349">
        <v>1.6000000000000001E-4</v>
      </c>
      <c r="F284" s="253">
        <f>VLOOKUP(B284,'HSD PSPN,STR,ARS'!$C$6:F2373,4,FALSE)</f>
        <v>200000</v>
      </c>
      <c r="G284" s="318">
        <f t="shared" si="4"/>
        <v>32</v>
      </c>
      <c r="H284" s="218"/>
    </row>
    <row r="285" spans="1:8" s="219" customFormat="1">
      <c r="A285" s="1144" t="s">
        <v>2171</v>
      </c>
      <c r="B285" s="1144"/>
      <c r="C285" s="1144"/>
      <c r="D285" s="1144"/>
      <c r="E285" s="1144"/>
      <c r="F285" s="1144"/>
      <c r="G285" s="321">
        <f>SUM(G281:G284)</f>
        <v>456</v>
      </c>
      <c r="H285" s="218"/>
    </row>
    <row r="286" spans="1:8" s="219" customFormat="1">
      <c r="A286" s="261" t="s">
        <v>19</v>
      </c>
      <c r="B286" s="243" t="s">
        <v>5</v>
      </c>
      <c r="C286" s="244"/>
      <c r="D286" s="244"/>
      <c r="E286" s="252"/>
      <c r="F286" s="253"/>
      <c r="G286" s="318"/>
      <c r="H286" s="218"/>
    </row>
    <row r="287" spans="1:8" s="219" customFormat="1">
      <c r="A287" s="244"/>
      <c r="B287" s="243" t="s">
        <v>38</v>
      </c>
      <c r="C287" s="244"/>
      <c r="D287" s="261" t="s">
        <v>7</v>
      </c>
      <c r="E287" s="262">
        <v>1.02</v>
      </c>
      <c r="F287" s="253">
        <f>VLOOKUP(B287,'HSD PSPN,STR,ARS'!$C$6:F2376,4,FALSE)</f>
        <v>10000</v>
      </c>
      <c r="G287" s="318">
        <f>E287*F287</f>
        <v>10200</v>
      </c>
      <c r="H287" s="218"/>
    </row>
    <row r="288" spans="1:8" s="219" customFormat="1">
      <c r="A288" s="244"/>
      <c r="B288" s="243" t="s">
        <v>39</v>
      </c>
      <c r="C288" s="244"/>
      <c r="D288" s="261" t="s">
        <v>7</v>
      </c>
      <c r="E288" s="262">
        <v>2.8000000000000001E-2</v>
      </c>
      <c r="F288" s="253">
        <f>VLOOKUP(B288,'HSD PSPN,STR,ARS'!$C$6:F2377,4,FALSE)</f>
        <v>10000</v>
      </c>
      <c r="G288" s="318">
        <f>E288*F288</f>
        <v>280</v>
      </c>
      <c r="H288" s="218"/>
    </row>
    <row r="289" spans="1:8" s="219" customFormat="1">
      <c r="A289" s="1144" t="s">
        <v>2176</v>
      </c>
      <c r="B289" s="1144"/>
      <c r="C289" s="1144"/>
      <c r="D289" s="1144"/>
      <c r="E289" s="1144"/>
      <c r="F289" s="1144"/>
      <c r="G289" s="321">
        <f>SUM(G287:G288)</f>
        <v>10480</v>
      </c>
      <c r="H289" s="218"/>
    </row>
    <row r="290" spans="1:8" s="219" customFormat="1">
      <c r="A290" s="261" t="s">
        <v>20</v>
      </c>
      <c r="B290" s="243" t="s">
        <v>181</v>
      </c>
      <c r="C290" s="244"/>
      <c r="D290" s="244"/>
      <c r="E290" s="252"/>
      <c r="F290" s="253"/>
      <c r="G290" s="318"/>
      <c r="H290" s="218"/>
    </row>
    <row r="291" spans="1:8" s="219" customFormat="1">
      <c r="A291" s="261"/>
      <c r="B291" s="243"/>
      <c r="C291" s="244"/>
      <c r="D291" s="244"/>
      <c r="E291" s="252"/>
      <c r="F291" s="253"/>
      <c r="G291" s="318"/>
      <c r="H291" s="218"/>
    </row>
    <row r="292" spans="1:8" s="219" customFormat="1">
      <c r="A292" s="261"/>
      <c r="B292" s="243"/>
      <c r="C292" s="244"/>
      <c r="D292" s="244"/>
      <c r="E292" s="252"/>
      <c r="F292" s="253"/>
      <c r="G292" s="318"/>
      <c r="H292" s="218"/>
    </row>
    <row r="293" spans="1:8" s="219" customFormat="1">
      <c r="A293" s="1146" t="s">
        <v>2180</v>
      </c>
      <c r="B293" s="1146"/>
      <c r="C293" s="1146"/>
      <c r="D293" s="1146"/>
      <c r="E293" s="1146"/>
      <c r="F293" s="1146"/>
      <c r="G293" s="318">
        <f>G290</f>
        <v>0</v>
      </c>
      <c r="H293" s="218"/>
    </row>
    <row r="294" spans="1:8" s="219" customFormat="1">
      <c r="A294" s="375" t="s">
        <v>21</v>
      </c>
      <c r="B294" s="1145" t="s">
        <v>1111</v>
      </c>
      <c r="C294" s="1145"/>
      <c r="D294" s="1145"/>
      <c r="E294" s="1145"/>
      <c r="F294" s="1145"/>
      <c r="G294" s="318">
        <f>SUM(G281:G293)/2</f>
        <v>10936</v>
      </c>
      <c r="H294" s="218"/>
    </row>
    <row r="295" spans="1:8" s="219" customFormat="1">
      <c r="A295" s="375" t="s">
        <v>22</v>
      </c>
      <c r="B295" s="1145" t="s">
        <v>1112</v>
      </c>
      <c r="C295" s="1145"/>
      <c r="D295" s="1145"/>
      <c r="E295" s="1145"/>
      <c r="F295" s="376">
        <v>0.1</v>
      </c>
      <c r="G295" s="318">
        <f>G294*F295</f>
        <v>1093.6000000000001</v>
      </c>
      <c r="H295" s="218"/>
    </row>
    <row r="296" spans="1:8" s="219" customFormat="1">
      <c r="A296" s="375" t="s">
        <v>23</v>
      </c>
      <c r="B296" s="1145" t="s">
        <v>184</v>
      </c>
      <c r="C296" s="1145"/>
      <c r="D296" s="1145"/>
      <c r="E296" s="1145"/>
      <c r="F296" s="1145"/>
      <c r="G296" s="318">
        <f>ROUNDDOWN(G294+G295,0)</f>
        <v>12029</v>
      </c>
      <c r="H296" s="218"/>
    </row>
    <row r="297" spans="1:8">
      <c r="G297" s="528"/>
    </row>
    <row r="298" spans="1:8" s="285" customFormat="1">
      <c r="A298" s="290" t="s">
        <v>804</v>
      </c>
      <c r="B298" s="291" t="s">
        <v>2115</v>
      </c>
      <c r="C298" s="281"/>
      <c r="D298" s="281"/>
      <c r="E298" s="292"/>
      <c r="F298" s="283"/>
      <c r="G298" s="532"/>
      <c r="H298" s="284"/>
    </row>
    <row r="299" spans="1:8" s="219" customFormat="1" ht="30">
      <c r="A299" s="317" t="s">
        <v>73</v>
      </c>
      <c r="B299" s="317" t="s">
        <v>74</v>
      </c>
      <c r="C299" s="317" t="s">
        <v>166</v>
      </c>
      <c r="D299" s="317" t="s">
        <v>78</v>
      </c>
      <c r="E299" s="317" t="s">
        <v>167</v>
      </c>
      <c r="F299" s="317" t="s">
        <v>168</v>
      </c>
      <c r="G299" s="529" t="s">
        <v>169</v>
      </c>
      <c r="H299" s="218"/>
    </row>
    <row r="300" spans="1:8" s="219" customFormat="1">
      <c r="A300" s="261" t="s">
        <v>17</v>
      </c>
      <c r="B300" s="243" t="s">
        <v>170</v>
      </c>
      <c r="C300" s="244"/>
      <c r="D300" s="244"/>
      <c r="E300" s="252"/>
      <c r="F300" s="253"/>
      <c r="G300" s="318"/>
      <c r="H300" s="218"/>
    </row>
    <row r="301" spans="1:8" s="219" customFormat="1">
      <c r="A301" s="244"/>
      <c r="B301" s="243" t="s">
        <v>1</v>
      </c>
      <c r="C301" s="261" t="s">
        <v>336</v>
      </c>
      <c r="D301" s="261" t="s">
        <v>31</v>
      </c>
      <c r="E301" s="262">
        <v>1.6000000000000001E-3</v>
      </c>
      <c r="F301" s="253">
        <f>VLOOKUP(B301,'HSD PSPN,STR,ARS'!$C$6:F2390,4,FALSE)</f>
        <v>100000</v>
      </c>
      <c r="G301" s="318">
        <f t="shared" ref="G301:G304" si="5">E301*F301</f>
        <v>160</v>
      </c>
      <c r="H301" s="218"/>
    </row>
    <row r="302" spans="1:8" s="219" customFormat="1">
      <c r="A302" s="244"/>
      <c r="B302" s="243" t="s">
        <v>219</v>
      </c>
      <c r="C302" s="261" t="s">
        <v>337</v>
      </c>
      <c r="D302" s="261" t="s">
        <v>31</v>
      </c>
      <c r="E302" s="262">
        <v>1.6000000000000001E-3</v>
      </c>
      <c r="F302" s="253">
        <f>VLOOKUP(B302,'HSD PSPN,STR,ARS'!$C$6:F2391,4,FALSE)</f>
        <v>150000</v>
      </c>
      <c r="G302" s="318">
        <f t="shared" si="5"/>
        <v>240</v>
      </c>
      <c r="H302" s="218"/>
    </row>
    <row r="303" spans="1:8" s="219" customFormat="1">
      <c r="A303" s="244"/>
      <c r="B303" s="243" t="s">
        <v>3</v>
      </c>
      <c r="C303" s="261" t="s">
        <v>338</v>
      </c>
      <c r="D303" s="261" t="s">
        <v>31</v>
      </c>
      <c r="E303" s="349">
        <v>1.6000000000000001E-4</v>
      </c>
      <c r="F303" s="253">
        <f>VLOOKUP(B303,'HSD PSPN,STR,ARS'!$C$6:F2392,4,FALSE)</f>
        <v>150000</v>
      </c>
      <c r="G303" s="318">
        <f t="shared" si="5"/>
        <v>24.000000000000004</v>
      </c>
      <c r="H303" s="218"/>
    </row>
    <row r="304" spans="1:8" s="219" customFormat="1">
      <c r="A304" s="244"/>
      <c r="B304" s="243" t="s">
        <v>4</v>
      </c>
      <c r="C304" s="261" t="s">
        <v>339</v>
      </c>
      <c r="D304" s="261" t="s">
        <v>31</v>
      </c>
      <c r="E304" s="349">
        <v>1.6000000000000001E-4</v>
      </c>
      <c r="F304" s="253">
        <f>VLOOKUP(B304,'HSD PSPN,STR,ARS'!$C$6:F2393,4,FALSE)</f>
        <v>200000</v>
      </c>
      <c r="G304" s="318">
        <f t="shared" si="5"/>
        <v>32</v>
      </c>
      <c r="H304" s="218"/>
    </row>
    <row r="305" spans="1:8" s="219" customFormat="1">
      <c r="A305" s="1144" t="s">
        <v>2171</v>
      </c>
      <c r="B305" s="1144"/>
      <c r="C305" s="1144"/>
      <c r="D305" s="1144"/>
      <c r="E305" s="1144"/>
      <c r="F305" s="1144"/>
      <c r="G305" s="321">
        <f>SUM(G301:G304)</f>
        <v>456</v>
      </c>
      <c r="H305" s="218"/>
    </row>
    <row r="306" spans="1:8" s="219" customFormat="1">
      <c r="A306" s="261" t="s">
        <v>19</v>
      </c>
      <c r="B306" s="243" t="s">
        <v>5</v>
      </c>
      <c r="C306" s="244"/>
      <c r="D306" s="244"/>
      <c r="E306" s="252"/>
      <c r="F306" s="253"/>
      <c r="G306" s="318"/>
      <c r="H306" s="218"/>
    </row>
    <row r="307" spans="1:8" s="219" customFormat="1">
      <c r="A307" s="244"/>
      <c r="B307" s="243" t="s">
        <v>285</v>
      </c>
      <c r="C307" s="244"/>
      <c r="D307" s="261" t="s">
        <v>7</v>
      </c>
      <c r="E307" s="262">
        <v>1.02</v>
      </c>
      <c r="F307" s="253">
        <f>VLOOKUP(B307,'HSD PSPN,STR,ARS'!$C$6:F2396,4,FALSE)</f>
        <v>10000</v>
      </c>
      <c r="G307" s="318">
        <f>E307*F307</f>
        <v>10200</v>
      </c>
      <c r="H307" s="218"/>
    </row>
    <row r="308" spans="1:8" s="219" customFormat="1">
      <c r="A308" s="244"/>
      <c r="B308" s="243" t="s">
        <v>39</v>
      </c>
      <c r="C308" s="244"/>
      <c r="D308" s="261" t="s">
        <v>7</v>
      </c>
      <c r="E308" s="262">
        <v>2.8000000000000001E-2</v>
      </c>
      <c r="F308" s="253">
        <f>VLOOKUP(B308,'HSD PSPN,STR,ARS'!$C$6:F2397,4,FALSE)</f>
        <v>10000</v>
      </c>
      <c r="G308" s="318">
        <f>E308*F308</f>
        <v>280</v>
      </c>
      <c r="H308" s="218"/>
    </row>
    <row r="309" spans="1:8" s="219" customFormat="1">
      <c r="A309" s="1144" t="s">
        <v>2176</v>
      </c>
      <c r="B309" s="1144"/>
      <c r="C309" s="1144"/>
      <c r="D309" s="1144"/>
      <c r="E309" s="1144"/>
      <c r="F309" s="1144"/>
      <c r="G309" s="321">
        <f>SUM(G307:G308)</f>
        <v>10480</v>
      </c>
      <c r="H309" s="218"/>
    </row>
    <row r="310" spans="1:8" s="219" customFormat="1">
      <c r="A310" s="261" t="s">
        <v>20</v>
      </c>
      <c r="B310" s="243" t="s">
        <v>181</v>
      </c>
      <c r="C310" s="244"/>
      <c r="D310" s="244"/>
      <c r="E310" s="252"/>
      <c r="F310" s="253"/>
      <c r="G310" s="318"/>
      <c r="H310" s="218"/>
    </row>
    <row r="311" spans="1:8" s="219" customFormat="1">
      <c r="A311" s="261"/>
      <c r="B311" s="243"/>
      <c r="C311" s="244"/>
      <c r="D311" s="244"/>
      <c r="E311" s="252"/>
      <c r="F311" s="253"/>
      <c r="G311" s="318"/>
      <c r="H311" s="218"/>
    </row>
    <row r="312" spans="1:8" s="219" customFormat="1">
      <c r="A312" s="261"/>
      <c r="B312" s="243"/>
      <c r="C312" s="244"/>
      <c r="D312" s="244"/>
      <c r="E312" s="252"/>
      <c r="F312" s="253"/>
      <c r="G312" s="318"/>
      <c r="H312" s="218"/>
    </row>
    <row r="313" spans="1:8" s="219" customFormat="1">
      <c r="A313" s="1146" t="s">
        <v>2180</v>
      </c>
      <c r="B313" s="1146"/>
      <c r="C313" s="1146"/>
      <c r="D313" s="1146"/>
      <c r="E313" s="1146"/>
      <c r="F313" s="1146"/>
      <c r="G313" s="318">
        <f>G310</f>
        <v>0</v>
      </c>
      <c r="H313" s="218"/>
    </row>
    <row r="314" spans="1:8" s="219" customFormat="1">
      <c r="A314" s="375" t="s">
        <v>21</v>
      </c>
      <c r="B314" s="1145" t="s">
        <v>1111</v>
      </c>
      <c r="C314" s="1145"/>
      <c r="D314" s="1145"/>
      <c r="E314" s="1145"/>
      <c r="F314" s="1145"/>
      <c r="G314" s="318">
        <f>SUM(G301:G313)/2</f>
        <v>10936</v>
      </c>
      <c r="H314" s="218"/>
    </row>
    <row r="315" spans="1:8" s="219" customFormat="1">
      <c r="A315" s="375" t="s">
        <v>22</v>
      </c>
      <c r="B315" s="1145" t="s">
        <v>1112</v>
      </c>
      <c r="C315" s="1145"/>
      <c r="D315" s="1145"/>
      <c r="E315" s="1145"/>
      <c r="F315" s="376">
        <v>0.1</v>
      </c>
      <c r="G315" s="318">
        <f>G314*F315</f>
        <v>1093.6000000000001</v>
      </c>
      <c r="H315" s="218"/>
    </row>
    <row r="316" spans="1:8" s="219" customFormat="1">
      <c r="A316" s="375" t="s">
        <v>23</v>
      </c>
      <c r="B316" s="1145" t="s">
        <v>184</v>
      </c>
      <c r="C316" s="1145"/>
      <c r="D316" s="1145"/>
      <c r="E316" s="1145"/>
      <c r="F316" s="1145"/>
      <c r="G316" s="318">
        <f>ROUNDDOWN(G314+G315,0)</f>
        <v>12029</v>
      </c>
      <c r="H316" s="218"/>
    </row>
    <row r="317" spans="1:8">
      <c r="G317" s="528"/>
    </row>
    <row r="318" spans="1:8" s="285" customFormat="1">
      <c r="A318" s="290" t="s">
        <v>805</v>
      </c>
      <c r="B318" s="291" t="s">
        <v>2116</v>
      </c>
      <c r="C318" s="281"/>
      <c r="D318" s="281"/>
      <c r="E318" s="292"/>
      <c r="F318" s="283"/>
      <c r="G318" s="532"/>
      <c r="H318" s="284"/>
    </row>
    <row r="319" spans="1:8" s="219" customFormat="1" ht="30">
      <c r="A319" s="317" t="s">
        <v>73</v>
      </c>
      <c r="B319" s="317" t="s">
        <v>74</v>
      </c>
      <c r="C319" s="317" t="s">
        <v>166</v>
      </c>
      <c r="D319" s="317" t="s">
        <v>78</v>
      </c>
      <c r="E319" s="317" t="s">
        <v>167</v>
      </c>
      <c r="F319" s="317" t="s">
        <v>168</v>
      </c>
      <c r="G319" s="529" t="s">
        <v>169</v>
      </c>
      <c r="H319" s="218"/>
    </row>
    <row r="320" spans="1:8" s="219" customFormat="1">
      <c r="A320" s="261" t="s">
        <v>17</v>
      </c>
      <c r="B320" s="243" t="s">
        <v>170</v>
      </c>
      <c r="C320" s="244"/>
      <c r="D320" s="244"/>
      <c r="E320" s="252"/>
      <c r="F320" s="253"/>
      <c r="G320" s="318"/>
      <c r="H320" s="218"/>
    </row>
    <row r="321" spans="1:8" s="219" customFormat="1">
      <c r="A321" s="244"/>
      <c r="B321" s="243" t="s">
        <v>1</v>
      </c>
      <c r="C321" s="261" t="s">
        <v>336</v>
      </c>
      <c r="D321" s="261" t="s">
        <v>31</v>
      </c>
      <c r="E321" s="262">
        <v>1.6000000000000001E-3</v>
      </c>
      <c r="F321" s="253">
        <f>VLOOKUP(B321,'HSD PSPN,STR,ARS'!$C$6:F2410,4,FALSE)</f>
        <v>100000</v>
      </c>
      <c r="G321" s="318">
        <f t="shared" ref="G321:G324" si="6">E321*F321</f>
        <v>160</v>
      </c>
      <c r="H321" s="218"/>
    </row>
    <row r="322" spans="1:8" s="219" customFormat="1">
      <c r="A322" s="244"/>
      <c r="B322" s="243" t="s">
        <v>219</v>
      </c>
      <c r="C322" s="261" t="s">
        <v>337</v>
      </c>
      <c r="D322" s="261" t="s">
        <v>31</v>
      </c>
      <c r="E322" s="262">
        <v>1.6000000000000001E-3</v>
      </c>
      <c r="F322" s="253">
        <f>VLOOKUP(B322,'HSD PSPN,STR,ARS'!$C$6:F2411,4,FALSE)</f>
        <v>150000</v>
      </c>
      <c r="G322" s="318">
        <f t="shared" si="6"/>
        <v>240</v>
      </c>
      <c r="H322" s="218"/>
    </row>
    <row r="323" spans="1:8" s="219" customFormat="1">
      <c r="A323" s="244"/>
      <c r="B323" s="243" t="s">
        <v>3</v>
      </c>
      <c r="C323" s="261" t="s">
        <v>338</v>
      </c>
      <c r="D323" s="261" t="s">
        <v>31</v>
      </c>
      <c r="E323" s="349">
        <v>1.6000000000000001E-4</v>
      </c>
      <c r="F323" s="253">
        <f>VLOOKUP(B323,'HSD PSPN,STR,ARS'!$C$6:F2412,4,FALSE)</f>
        <v>150000</v>
      </c>
      <c r="G323" s="318">
        <f t="shared" si="6"/>
        <v>24.000000000000004</v>
      </c>
      <c r="H323" s="218"/>
    </row>
    <row r="324" spans="1:8" s="219" customFormat="1">
      <c r="A324" s="244"/>
      <c r="B324" s="243" t="s">
        <v>4</v>
      </c>
      <c r="C324" s="261" t="s">
        <v>339</v>
      </c>
      <c r="D324" s="261" t="s">
        <v>31</v>
      </c>
      <c r="E324" s="349">
        <v>1.6000000000000001E-4</v>
      </c>
      <c r="F324" s="253">
        <f>VLOOKUP(B324,'HSD PSPN,STR,ARS'!$C$6:F2413,4,FALSE)</f>
        <v>200000</v>
      </c>
      <c r="G324" s="318">
        <f t="shared" si="6"/>
        <v>32</v>
      </c>
      <c r="H324" s="218"/>
    </row>
    <row r="325" spans="1:8" s="219" customFormat="1">
      <c r="A325" s="1144" t="s">
        <v>2171</v>
      </c>
      <c r="B325" s="1144"/>
      <c r="C325" s="1144"/>
      <c r="D325" s="1144"/>
      <c r="E325" s="1144"/>
      <c r="F325" s="1144"/>
      <c r="G325" s="321">
        <f>SUM(G321:G324)</f>
        <v>456</v>
      </c>
      <c r="H325" s="218"/>
    </row>
    <row r="326" spans="1:8" s="219" customFormat="1">
      <c r="A326" s="261" t="s">
        <v>19</v>
      </c>
      <c r="B326" s="243" t="s">
        <v>5</v>
      </c>
      <c r="C326" s="244"/>
      <c r="D326" s="244"/>
      <c r="E326" s="252"/>
      <c r="F326" s="253"/>
      <c r="G326" s="318"/>
      <c r="H326" s="218"/>
    </row>
    <row r="327" spans="1:8" s="219" customFormat="1">
      <c r="A327" s="244"/>
      <c r="B327" s="243" t="s">
        <v>38</v>
      </c>
      <c r="C327" s="244"/>
      <c r="D327" s="261" t="s">
        <v>7</v>
      </c>
      <c r="E327" s="262">
        <v>1.02</v>
      </c>
      <c r="F327" s="253">
        <f>VLOOKUP(B327,'HSD PSPN,STR,ARS'!$C$6:F2416,4,FALSE)</f>
        <v>10000</v>
      </c>
      <c r="G327" s="318">
        <f>E327*F327</f>
        <v>10200</v>
      </c>
      <c r="H327" s="218"/>
    </row>
    <row r="328" spans="1:8" s="219" customFormat="1">
      <c r="A328" s="244"/>
      <c r="B328" s="243" t="s">
        <v>39</v>
      </c>
      <c r="C328" s="244"/>
      <c r="D328" s="261" t="s">
        <v>7</v>
      </c>
      <c r="E328" s="262">
        <v>2.8000000000000001E-2</v>
      </c>
      <c r="F328" s="253">
        <f>VLOOKUP(B328,'HSD PSPN,STR,ARS'!$C$6:F2417,4,FALSE)</f>
        <v>10000</v>
      </c>
      <c r="G328" s="318">
        <f>E328*F328</f>
        <v>280</v>
      </c>
      <c r="H328" s="218"/>
    </row>
    <row r="329" spans="1:8" s="219" customFormat="1">
      <c r="A329" s="1144" t="s">
        <v>2176</v>
      </c>
      <c r="B329" s="1144"/>
      <c r="C329" s="1144"/>
      <c r="D329" s="1144"/>
      <c r="E329" s="1144"/>
      <c r="F329" s="1144"/>
      <c r="G329" s="321">
        <f>SUM(G327:G328)</f>
        <v>10480</v>
      </c>
      <c r="H329" s="218"/>
    </row>
    <row r="330" spans="1:8" s="219" customFormat="1">
      <c r="A330" s="261" t="s">
        <v>20</v>
      </c>
      <c r="B330" s="243" t="s">
        <v>181</v>
      </c>
      <c r="C330" s="244"/>
      <c r="D330" s="244"/>
      <c r="E330" s="252"/>
      <c r="F330" s="253"/>
      <c r="G330" s="318"/>
      <c r="H330" s="218"/>
    </row>
    <row r="331" spans="1:8" s="219" customFormat="1">
      <c r="A331" s="261"/>
      <c r="B331" s="243" t="s">
        <v>800</v>
      </c>
      <c r="C331" s="244"/>
      <c r="D331" s="244" t="s">
        <v>275</v>
      </c>
      <c r="E331" s="252">
        <v>0.04</v>
      </c>
      <c r="F331" s="253">
        <f>VLOOKUP(B331,'HSD PSPN,STR,ARS'!$C$6:F2419,4,FALSE)</f>
        <v>10000</v>
      </c>
      <c r="G331" s="318">
        <f>E331*F331</f>
        <v>400</v>
      </c>
      <c r="H331" s="218"/>
    </row>
    <row r="332" spans="1:8" s="219" customFormat="1">
      <c r="A332" s="261"/>
      <c r="B332" s="243" t="s">
        <v>801</v>
      </c>
      <c r="C332" s="244"/>
      <c r="D332" s="244" t="s">
        <v>275</v>
      </c>
      <c r="E332" s="252">
        <v>0.04</v>
      </c>
      <c r="F332" s="253">
        <f>VLOOKUP(B332,'HSD PSPN,STR,ARS'!$C$6:F2420,4,FALSE)</f>
        <v>10000</v>
      </c>
      <c r="G332" s="318">
        <f>E332*F332</f>
        <v>400</v>
      </c>
      <c r="H332" s="218"/>
    </row>
    <row r="333" spans="1:8" s="219" customFormat="1">
      <c r="A333" s="1146" t="s">
        <v>2180</v>
      </c>
      <c r="B333" s="1146"/>
      <c r="C333" s="1146"/>
      <c r="D333" s="1146"/>
      <c r="E333" s="1146"/>
      <c r="F333" s="1146"/>
      <c r="G333" s="321">
        <f>SUM(G331:G332)</f>
        <v>800</v>
      </c>
      <c r="H333" s="218"/>
    </row>
    <row r="334" spans="1:8" s="219" customFormat="1">
      <c r="A334" s="375" t="s">
        <v>21</v>
      </c>
      <c r="B334" s="1145" t="s">
        <v>1111</v>
      </c>
      <c r="C334" s="1145"/>
      <c r="D334" s="1145"/>
      <c r="E334" s="1145"/>
      <c r="F334" s="1145"/>
      <c r="G334" s="318">
        <f>SUM(G321:G333)/2</f>
        <v>11736</v>
      </c>
      <c r="H334" s="218"/>
    </row>
    <row r="335" spans="1:8" s="219" customFormat="1">
      <c r="A335" s="375" t="s">
        <v>22</v>
      </c>
      <c r="B335" s="1145" t="s">
        <v>1112</v>
      </c>
      <c r="C335" s="1145"/>
      <c r="D335" s="1145"/>
      <c r="E335" s="1145"/>
      <c r="F335" s="376">
        <v>0.1</v>
      </c>
      <c r="G335" s="318">
        <f>G334*F335</f>
        <v>1173.6000000000001</v>
      </c>
      <c r="H335" s="218"/>
    </row>
    <row r="336" spans="1:8" s="219" customFormat="1">
      <c r="A336" s="375" t="s">
        <v>23</v>
      </c>
      <c r="B336" s="1145" t="s">
        <v>184</v>
      </c>
      <c r="C336" s="1145"/>
      <c r="D336" s="1145"/>
      <c r="E336" s="1145"/>
      <c r="F336" s="1145"/>
      <c r="G336" s="318">
        <f>ROUNDDOWN(G334+G335,0)</f>
        <v>12909</v>
      </c>
      <c r="H336" s="218"/>
    </row>
    <row r="337" spans="1:8">
      <c r="G337" s="528"/>
    </row>
    <row r="338" spans="1:8" s="285" customFormat="1">
      <c r="A338" s="290" t="s">
        <v>806</v>
      </c>
      <c r="B338" s="291" t="s">
        <v>2117</v>
      </c>
      <c r="C338" s="281"/>
      <c r="D338" s="281"/>
      <c r="E338" s="292"/>
      <c r="F338" s="283"/>
      <c r="G338" s="532"/>
      <c r="H338" s="284"/>
    </row>
    <row r="339" spans="1:8" s="219" customFormat="1" ht="30">
      <c r="A339" s="317" t="s">
        <v>73</v>
      </c>
      <c r="B339" s="317" t="s">
        <v>74</v>
      </c>
      <c r="C339" s="317" t="s">
        <v>166</v>
      </c>
      <c r="D339" s="317" t="s">
        <v>78</v>
      </c>
      <c r="E339" s="317" t="s">
        <v>167</v>
      </c>
      <c r="F339" s="317" t="s">
        <v>168</v>
      </c>
      <c r="G339" s="529" t="s">
        <v>169</v>
      </c>
      <c r="H339" s="218"/>
    </row>
    <row r="340" spans="1:8" s="219" customFormat="1">
      <c r="A340" s="261" t="s">
        <v>17</v>
      </c>
      <c r="B340" s="243" t="s">
        <v>170</v>
      </c>
      <c r="C340" s="244"/>
      <c r="D340" s="244"/>
      <c r="E340" s="252"/>
      <c r="F340" s="253"/>
      <c r="G340" s="318"/>
      <c r="H340" s="218"/>
    </row>
    <row r="341" spans="1:8" s="219" customFormat="1">
      <c r="A341" s="244"/>
      <c r="B341" s="243" t="s">
        <v>1</v>
      </c>
      <c r="C341" s="261" t="s">
        <v>336</v>
      </c>
      <c r="D341" s="261" t="s">
        <v>31</v>
      </c>
      <c r="E341" s="262">
        <v>1.6000000000000001E-3</v>
      </c>
      <c r="F341" s="253">
        <f>VLOOKUP(B341,'HSD PSPN,STR,ARS'!$C$6:F2430,4,FALSE)</f>
        <v>100000</v>
      </c>
      <c r="G341" s="318">
        <f t="shared" ref="G341:G344" si="7">E341*F341</f>
        <v>160</v>
      </c>
      <c r="H341" s="218"/>
    </row>
    <row r="342" spans="1:8" s="219" customFormat="1">
      <c r="A342" s="244"/>
      <c r="B342" s="243" t="s">
        <v>219</v>
      </c>
      <c r="C342" s="261" t="s">
        <v>337</v>
      </c>
      <c r="D342" s="261" t="s">
        <v>31</v>
      </c>
      <c r="E342" s="262">
        <v>1.6000000000000001E-3</v>
      </c>
      <c r="F342" s="253">
        <f>VLOOKUP(B342,'HSD PSPN,STR,ARS'!$C$6:F2431,4,FALSE)</f>
        <v>150000</v>
      </c>
      <c r="G342" s="318">
        <f t="shared" si="7"/>
        <v>240</v>
      </c>
      <c r="H342" s="218"/>
    </row>
    <row r="343" spans="1:8" s="219" customFormat="1">
      <c r="A343" s="244"/>
      <c r="B343" s="243" t="s">
        <v>3</v>
      </c>
      <c r="C343" s="261" t="s">
        <v>338</v>
      </c>
      <c r="D343" s="261" t="s">
        <v>31</v>
      </c>
      <c r="E343" s="349">
        <v>1.6000000000000001E-4</v>
      </c>
      <c r="F343" s="253">
        <f>VLOOKUP(B343,'HSD PSPN,STR,ARS'!$C$6:F2432,4,FALSE)</f>
        <v>150000</v>
      </c>
      <c r="G343" s="318">
        <f t="shared" si="7"/>
        <v>24.000000000000004</v>
      </c>
      <c r="H343" s="218"/>
    </row>
    <row r="344" spans="1:8" s="219" customFormat="1">
      <c r="A344" s="244"/>
      <c r="B344" s="243" t="s">
        <v>4</v>
      </c>
      <c r="C344" s="261" t="s">
        <v>339</v>
      </c>
      <c r="D344" s="261" t="s">
        <v>31</v>
      </c>
      <c r="E344" s="349">
        <v>1.6000000000000001E-4</v>
      </c>
      <c r="F344" s="253">
        <f>VLOOKUP(B344,'HSD PSPN,STR,ARS'!$C$6:F2433,4,FALSE)</f>
        <v>200000</v>
      </c>
      <c r="G344" s="318">
        <f t="shared" si="7"/>
        <v>32</v>
      </c>
      <c r="H344" s="218"/>
    </row>
    <row r="345" spans="1:8" s="219" customFormat="1">
      <c r="A345" s="1144" t="s">
        <v>2171</v>
      </c>
      <c r="B345" s="1144"/>
      <c r="C345" s="1144"/>
      <c r="D345" s="1144"/>
      <c r="E345" s="1144"/>
      <c r="F345" s="1144"/>
      <c r="G345" s="321">
        <f>SUM(G341:G344)</f>
        <v>456</v>
      </c>
      <c r="H345" s="218"/>
    </row>
    <row r="346" spans="1:8" s="219" customFormat="1">
      <c r="A346" s="261" t="s">
        <v>19</v>
      </c>
      <c r="B346" s="243" t="s">
        <v>5</v>
      </c>
      <c r="C346" s="244"/>
      <c r="D346" s="244"/>
      <c r="E346" s="252"/>
      <c r="F346" s="253"/>
      <c r="G346" s="318"/>
      <c r="H346" s="218"/>
    </row>
    <row r="347" spans="1:8" s="219" customFormat="1">
      <c r="A347" s="244"/>
      <c r="B347" s="243" t="s">
        <v>285</v>
      </c>
      <c r="C347" s="244"/>
      <c r="D347" s="261" t="s">
        <v>7</v>
      </c>
      <c r="E347" s="262">
        <v>1.02</v>
      </c>
      <c r="F347" s="253">
        <f>VLOOKUP(B347,'HSD PSPN,STR,ARS'!$C$6:F2436,4,FALSE)</f>
        <v>10000</v>
      </c>
      <c r="G347" s="318">
        <f>E347*F347</f>
        <v>10200</v>
      </c>
      <c r="H347" s="218"/>
    </row>
    <row r="348" spans="1:8" s="219" customFormat="1">
      <c r="A348" s="244"/>
      <c r="B348" s="243" t="s">
        <v>39</v>
      </c>
      <c r="C348" s="244"/>
      <c r="D348" s="261" t="s">
        <v>7</v>
      </c>
      <c r="E348" s="262">
        <v>2.8000000000000001E-2</v>
      </c>
      <c r="F348" s="253">
        <f>VLOOKUP(B348,'HSD PSPN,STR,ARS'!$C$6:F2437,4,FALSE)</f>
        <v>10000</v>
      </c>
      <c r="G348" s="318">
        <f>E348*F348</f>
        <v>280</v>
      </c>
      <c r="H348" s="218"/>
    </row>
    <row r="349" spans="1:8" s="219" customFormat="1">
      <c r="A349" s="1144" t="s">
        <v>2176</v>
      </c>
      <c r="B349" s="1144"/>
      <c r="C349" s="1144"/>
      <c r="D349" s="1144"/>
      <c r="E349" s="1144"/>
      <c r="F349" s="1144"/>
      <c r="G349" s="321">
        <f>SUM(G347:G348)</f>
        <v>10480</v>
      </c>
      <c r="H349" s="218"/>
    </row>
    <row r="350" spans="1:8" s="219" customFormat="1">
      <c r="A350" s="261" t="s">
        <v>20</v>
      </c>
      <c r="B350" s="243" t="s">
        <v>181</v>
      </c>
      <c r="C350" s="244"/>
      <c r="D350" s="244"/>
      <c r="E350" s="252"/>
      <c r="F350" s="253"/>
      <c r="G350" s="318"/>
      <c r="H350" s="218"/>
    </row>
    <row r="351" spans="1:8" s="219" customFormat="1">
      <c r="A351" s="261"/>
      <c r="B351" s="243" t="s">
        <v>800</v>
      </c>
      <c r="C351" s="244"/>
      <c r="D351" s="244" t="s">
        <v>275</v>
      </c>
      <c r="E351" s="252">
        <v>0.04</v>
      </c>
      <c r="F351" s="253">
        <f>VLOOKUP(B351,'HSD PSPN,STR,ARS'!$C$6:F2439,4,FALSE)</f>
        <v>10000</v>
      </c>
      <c r="G351" s="318">
        <f>E351*F351</f>
        <v>400</v>
      </c>
      <c r="H351" s="218"/>
    </row>
    <row r="352" spans="1:8" s="219" customFormat="1">
      <c r="A352" s="261"/>
      <c r="B352" s="243" t="s">
        <v>801</v>
      </c>
      <c r="C352" s="244"/>
      <c r="D352" s="244" t="s">
        <v>275</v>
      </c>
      <c r="E352" s="252">
        <v>0.04</v>
      </c>
      <c r="F352" s="253">
        <f>VLOOKUP(B352,'HSD PSPN,STR,ARS'!$C$6:F2440,4,FALSE)</f>
        <v>10000</v>
      </c>
      <c r="G352" s="318">
        <f>E352*F352</f>
        <v>400</v>
      </c>
      <c r="H352" s="218"/>
    </row>
    <row r="353" spans="1:8" s="219" customFormat="1">
      <c r="A353" s="1146" t="s">
        <v>2180</v>
      </c>
      <c r="B353" s="1146"/>
      <c r="C353" s="1146"/>
      <c r="D353" s="1146"/>
      <c r="E353" s="1146"/>
      <c r="F353" s="1146"/>
      <c r="G353" s="321">
        <f>SUM(G351:G352)</f>
        <v>800</v>
      </c>
      <c r="H353" s="218"/>
    </row>
    <row r="354" spans="1:8" s="219" customFormat="1">
      <c r="A354" s="375" t="s">
        <v>21</v>
      </c>
      <c r="B354" s="1145" t="s">
        <v>1111</v>
      </c>
      <c r="C354" s="1145"/>
      <c r="D354" s="1145"/>
      <c r="E354" s="1145"/>
      <c r="F354" s="1145"/>
      <c r="G354" s="318">
        <f>SUM(G341:G353)/2</f>
        <v>11736</v>
      </c>
      <c r="H354" s="218"/>
    </row>
    <row r="355" spans="1:8" s="219" customFormat="1">
      <c r="A355" s="375" t="s">
        <v>22</v>
      </c>
      <c r="B355" s="1145" t="s">
        <v>1112</v>
      </c>
      <c r="C355" s="1145"/>
      <c r="D355" s="1145"/>
      <c r="E355" s="1145"/>
      <c r="F355" s="376">
        <v>0.1</v>
      </c>
      <c r="G355" s="318">
        <f>G354*F355</f>
        <v>1173.6000000000001</v>
      </c>
      <c r="H355" s="218"/>
    </row>
    <row r="356" spans="1:8" s="219" customFormat="1">
      <c r="A356" s="375" t="s">
        <v>23</v>
      </c>
      <c r="B356" s="1145" t="s">
        <v>184</v>
      </c>
      <c r="C356" s="1145"/>
      <c r="D356" s="1145"/>
      <c r="E356" s="1145"/>
      <c r="F356" s="1145"/>
      <c r="G356" s="318">
        <f>ROUNDDOWN(G354+G355,0)</f>
        <v>12909</v>
      </c>
      <c r="H356" s="218"/>
    </row>
    <row r="357" spans="1:8">
      <c r="G357" s="528"/>
    </row>
    <row r="358" spans="1:8" s="219" customFormat="1">
      <c r="A358" s="238" t="s">
        <v>807</v>
      </c>
      <c r="B358" s="239" t="s">
        <v>808</v>
      </c>
      <c r="C358" s="240"/>
      <c r="D358" s="240"/>
      <c r="E358" s="241"/>
      <c r="F358" s="242"/>
      <c r="G358" s="255"/>
      <c r="H358" s="218"/>
    </row>
    <row r="359" spans="1:8" s="219" customFormat="1" ht="30">
      <c r="A359" s="317" t="s">
        <v>73</v>
      </c>
      <c r="B359" s="317" t="s">
        <v>74</v>
      </c>
      <c r="C359" s="317" t="s">
        <v>166</v>
      </c>
      <c r="D359" s="317" t="s">
        <v>78</v>
      </c>
      <c r="E359" s="317" t="s">
        <v>167</v>
      </c>
      <c r="F359" s="317" t="s">
        <v>168</v>
      </c>
      <c r="G359" s="529" t="s">
        <v>169</v>
      </c>
      <c r="H359" s="218"/>
    </row>
    <row r="360" spans="1:8" s="219" customFormat="1">
      <c r="A360" s="261" t="s">
        <v>17</v>
      </c>
      <c r="B360" s="243" t="s">
        <v>170</v>
      </c>
      <c r="C360" s="244"/>
      <c r="D360" s="244"/>
      <c r="E360" s="252"/>
      <c r="F360" s="253"/>
      <c r="G360" s="318"/>
      <c r="H360" s="218"/>
    </row>
    <row r="361" spans="1:8" s="219" customFormat="1">
      <c r="A361" s="244"/>
      <c r="B361" s="243" t="s">
        <v>1</v>
      </c>
      <c r="C361" s="261" t="s">
        <v>336</v>
      </c>
      <c r="D361" s="261" t="s">
        <v>31</v>
      </c>
      <c r="E361" s="262">
        <v>2.5000000000000001E-3</v>
      </c>
      <c r="F361" s="253">
        <f>VLOOKUP(B361,'HSD PSPN,STR,ARS'!$C$6:F2450,4,FALSE)</f>
        <v>100000</v>
      </c>
      <c r="G361" s="318">
        <f t="shared" ref="G361:G364" si="8">E361*F361</f>
        <v>250</v>
      </c>
      <c r="H361" s="218"/>
    </row>
    <row r="362" spans="1:8" s="219" customFormat="1">
      <c r="A362" s="244"/>
      <c r="B362" s="243" t="s">
        <v>219</v>
      </c>
      <c r="C362" s="261" t="s">
        <v>337</v>
      </c>
      <c r="D362" s="261" t="s">
        <v>31</v>
      </c>
      <c r="E362" s="262">
        <v>2.5000000000000001E-3</v>
      </c>
      <c r="F362" s="253">
        <f>VLOOKUP(B362,'HSD PSPN,STR,ARS'!$C$6:F2451,4,FALSE)</f>
        <v>150000</v>
      </c>
      <c r="G362" s="318">
        <f t="shared" si="8"/>
        <v>375</v>
      </c>
      <c r="H362" s="218"/>
    </row>
    <row r="363" spans="1:8" s="219" customFormat="1">
      <c r="A363" s="244"/>
      <c r="B363" s="243" t="s">
        <v>3</v>
      </c>
      <c r="C363" s="261" t="s">
        <v>338</v>
      </c>
      <c r="D363" s="261" t="s">
        <v>31</v>
      </c>
      <c r="E363" s="349">
        <v>2.5000000000000001E-4</v>
      </c>
      <c r="F363" s="253">
        <f>VLOOKUP(B363,'HSD PSPN,STR,ARS'!$C$6:F2452,4,FALSE)</f>
        <v>150000</v>
      </c>
      <c r="G363" s="318">
        <f t="shared" si="8"/>
        <v>37.5</v>
      </c>
      <c r="H363" s="218"/>
    </row>
    <row r="364" spans="1:8" s="219" customFormat="1">
      <c r="A364" s="244"/>
      <c r="B364" s="243" t="s">
        <v>4</v>
      </c>
      <c r="C364" s="261" t="s">
        <v>339</v>
      </c>
      <c r="D364" s="261" t="s">
        <v>31</v>
      </c>
      <c r="E364" s="349">
        <v>2.5000000000000001E-4</v>
      </c>
      <c r="F364" s="253">
        <f>VLOOKUP(B364,'HSD PSPN,STR,ARS'!$C$6:F2453,4,FALSE)</f>
        <v>200000</v>
      </c>
      <c r="G364" s="318">
        <f t="shared" si="8"/>
        <v>50</v>
      </c>
      <c r="H364" s="218"/>
    </row>
    <row r="365" spans="1:8" s="219" customFormat="1">
      <c r="A365" s="1144" t="s">
        <v>2171</v>
      </c>
      <c r="B365" s="1144"/>
      <c r="C365" s="1144"/>
      <c r="D365" s="1144"/>
      <c r="E365" s="1144"/>
      <c r="F365" s="1144"/>
      <c r="G365" s="321">
        <f>SUM(G361:G364)</f>
        <v>712.5</v>
      </c>
      <c r="H365" s="218"/>
    </row>
    <row r="366" spans="1:8" s="219" customFormat="1">
      <c r="A366" s="261" t="s">
        <v>19</v>
      </c>
      <c r="B366" s="243" t="s">
        <v>5</v>
      </c>
      <c r="C366" s="244"/>
      <c r="D366" s="244"/>
      <c r="E366" s="252"/>
      <c r="F366" s="253"/>
      <c r="G366" s="318"/>
      <c r="H366" s="218"/>
    </row>
    <row r="367" spans="1:8" s="219" customFormat="1">
      <c r="A367" s="244"/>
      <c r="B367" s="243" t="s">
        <v>809</v>
      </c>
      <c r="C367" s="244"/>
      <c r="D367" s="261" t="s">
        <v>7</v>
      </c>
      <c r="E367" s="262">
        <v>1.02</v>
      </c>
      <c r="F367" s="253">
        <f>VLOOKUP(B367,'HSD PSPN,STR,ARS'!$C$6:F2456,4,FALSE)</f>
        <v>10000</v>
      </c>
      <c r="G367" s="318">
        <f>E367*F367</f>
        <v>10200</v>
      </c>
      <c r="H367" s="218"/>
    </row>
    <row r="368" spans="1:8" s="219" customFormat="1">
      <c r="A368" s="244"/>
      <c r="B368" s="243" t="s">
        <v>39</v>
      </c>
      <c r="C368" s="244"/>
      <c r="D368" s="261" t="s">
        <v>7</v>
      </c>
      <c r="E368" s="262">
        <v>5.0000000000000001E-3</v>
      </c>
      <c r="F368" s="253">
        <f>VLOOKUP(B368,'HSD PSPN,STR,ARS'!$C$6:F2457,4,FALSE)</f>
        <v>10000</v>
      </c>
      <c r="G368" s="318">
        <f>E368*F368</f>
        <v>50</v>
      </c>
      <c r="H368" s="218"/>
    </row>
    <row r="369" spans="1:8" s="219" customFormat="1">
      <c r="A369" s="1144" t="s">
        <v>2176</v>
      </c>
      <c r="B369" s="1144"/>
      <c r="C369" s="1144"/>
      <c r="D369" s="1144"/>
      <c r="E369" s="1144"/>
      <c r="F369" s="1144"/>
      <c r="G369" s="321">
        <f>SUM(G367:G368)</f>
        <v>10250</v>
      </c>
      <c r="H369" s="218"/>
    </row>
    <row r="370" spans="1:8" s="219" customFormat="1">
      <c r="A370" s="261" t="s">
        <v>20</v>
      </c>
      <c r="B370" s="243" t="s">
        <v>181</v>
      </c>
      <c r="C370" s="244"/>
      <c r="D370" s="244"/>
      <c r="E370" s="252"/>
      <c r="F370" s="253"/>
      <c r="G370" s="318"/>
      <c r="H370" s="218"/>
    </row>
    <row r="371" spans="1:8" s="219" customFormat="1">
      <c r="A371" s="1146" t="s">
        <v>2180</v>
      </c>
      <c r="B371" s="1146"/>
      <c r="C371" s="1146"/>
      <c r="D371" s="1146"/>
      <c r="E371" s="1146"/>
      <c r="F371" s="1146"/>
      <c r="G371" s="318">
        <f>G370</f>
        <v>0</v>
      </c>
      <c r="H371" s="218"/>
    </row>
    <row r="372" spans="1:8" s="219" customFormat="1">
      <c r="A372" s="375" t="s">
        <v>21</v>
      </c>
      <c r="B372" s="1145" t="s">
        <v>1111</v>
      </c>
      <c r="C372" s="1145"/>
      <c r="D372" s="1145"/>
      <c r="E372" s="1145"/>
      <c r="F372" s="1145"/>
      <c r="G372" s="318">
        <f>SUM(G360:G371)/2</f>
        <v>10962.5</v>
      </c>
      <c r="H372" s="218"/>
    </row>
    <row r="373" spans="1:8" s="219" customFormat="1">
      <c r="A373" s="375" t="s">
        <v>22</v>
      </c>
      <c r="B373" s="1145" t="s">
        <v>1112</v>
      </c>
      <c r="C373" s="1145"/>
      <c r="D373" s="1145"/>
      <c r="E373" s="1145"/>
      <c r="F373" s="376">
        <v>0.1</v>
      </c>
      <c r="G373" s="318">
        <f>G372*F373</f>
        <v>1096.25</v>
      </c>
      <c r="H373" s="218"/>
    </row>
    <row r="374" spans="1:8" s="219" customFormat="1">
      <c r="A374" s="375" t="s">
        <v>23</v>
      </c>
      <c r="B374" s="1145" t="s">
        <v>184</v>
      </c>
      <c r="C374" s="1145"/>
      <c r="D374" s="1145"/>
      <c r="E374" s="1145"/>
      <c r="F374" s="1145"/>
      <c r="G374" s="318">
        <f>ROUNDDOWN(G372+G373,0)</f>
        <v>12058</v>
      </c>
      <c r="H374" s="218"/>
    </row>
    <row r="375" spans="1:8">
      <c r="G375" s="528"/>
    </row>
    <row r="376" spans="1:8" s="219" customFormat="1">
      <c r="A376" s="238" t="s">
        <v>810</v>
      </c>
      <c r="B376" s="239" t="s">
        <v>814</v>
      </c>
      <c r="C376" s="240"/>
      <c r="D376" s="240"/>
      <c r="E376" s="241"/>
      <c r="F376" s="242"/>
      <c r="G376" s="255"/>
      <c r="H376" s="218"/>
    </row>
    <row r="377" spans="1:8" s="219" customFormat="1" ht="30">
      <c r="A377" s="317" t="s">
        <v>73</v>
      </c>
      <c r="B377" s="317" t="s">
        <v>74</v>
      </c>
      <c r="C377" s="317" t="s">
        <v>166</v>
      </c>
      <c r="D377" s="317" t="s">
        <v>78</v>
      </c>
      <c r="E377" s="317" t="s">
        <v>167</v>
      </c>
      <c r="F377" s="317" t="s">
        <v>168</v>
      </c>
      <c r="G377" s="529" t="s">
        <v>169</v>
      </c>
      <c r="H377" s="218"/>
    </row>
    <row r="378" spans="1:8" s="219" customFormat="1">
      <c r="A378" s="261" t="s">
        <v>17</v>
      </c>
      <c r="B378" s="243" t="s">
        <v>170</v>
      </c>
      <c r="C378" s="244"/>
      <c r="D378" s="244"/>
      <c r="E378" s="252"/>
      <c r="F378" s="253"/>
      <c r="G378" s="318"/>
      <c r="H378" s="218"/>
    </row>
    <row r="379" spans="1:8" s="219" customFormat="1">
      <c r="A379" s="244"/>
      <c r="B379" s="243" t="s">
        <v>1</v>
      </c>
      <c r="C379" s="261" t="s">
        <v>336</v>
      </c>
      <c r="D379" s="261" t="s">
        <v>31</v>
      </c>
      <c r="E379" s="262">
        <v>2.5000000000000001E-3</v>
      </c>
      <c r="F379" s="253">
        <f>VLOOKUP(B379,'HSD PSPN,STR,ARS'!$C$6:F2468,4,FALSE)</f>
        <v>100000</v>
      </c>
      <c r="G379" s="318">
        <f t="shared" ref="G379:G382" si="9">E379*F379</f>
        <v>250</v>
      </c>
      <c r="H379" s="218"/>
    </row>
    <row r="380" spans="1:8" s="219" customFormat="1">
      <c r="A380" s="244"/>
      <c r="B380" s="243" t="s">
        <v>219</v>
      </c>
      <c r="C380" s="261" t="s">
        <v>337</v>
      </c>
      <c r="D380" s="261" t="s">
        <v>31</v>
      </c>
      <c r="E380" s="262">
        <v>2.5000000000000001E-3</v>
      </c>
      <c r="F380" s="253">
        <f>VLOOKUP(B380,'HSD PSPN,STR,ARS'!$C$6:F2469,4,FALSE)</f>
        <v>150000</v>
      </c>
      <c r="G380" s="318">
        <f t="shared" si="9"/>
        <v>375</v>
      </c>
      <c r="H380" s="218"/>
    </row>
    <row r="381" spans="1:8" s="219" customFormat="1">
      <c r="A381" s="244"/>
      <c r="B381" s="243" t="s">
        <v>3</v>
      </c>
      <c r="C381" s="261" t="s">
        <v>338</v>
      </c>
      <c r="D381" s="261" t="s">
        <v>31</v>
      </c>
      <c r="E381" s="349">
        <v>2.5000000000000001E-4</v>
      </c>
      <c r="F381" s="253">
        <f>VLOOKUP(B381,'HSD PSPN,STR,ARS'!$C$6:F2470,4,FALSE)</f>
        <v>150000</v>
      </c>
      <c r="G381" s="318">
        <f t="shared" si="9"/>
        <v>37.5</v>
      </c>
      <c r="H381" s="218"/>
    </row>
    <row r="382" spans="1:8" s="219" customFormat="1">
      <c r="A382" s="244"/>
      <c r="B382" s="243" t="s">
        <v>4</v>
      </c>
      <c r="C382" s="261" t="s">
        <v>339</v>
      </c>
      <c r="D382" s="261" t="s">
        <v>31</v>
      </c>
      <c r="E382" s="349">
        <v>2.5000000000000001E-4</v>
      </c>
      <c r="F382" s="253">
        <f>VLOOKUP(B382,'HSD PSPN,STR,ARS'!$C$6:F2471,4,FALSE)</f>
        <v>200000</v>
      </c>
      <c r="G382" s="318">
        <f t="shared" si="9"/>
        <v>50</v>
      </c>
      <c r="H382" s="218"/>
    </row>
    <row r="383" spans="1:8" s="219" customFormat="1">
      <c r="A383" s="1144" t="s">
        <v>2171</v>
      </c>
      <c r="B383" s="1144"/>
      <c r="C383" s="1144"/>
      <c r="D383" s="1144"/>
      <c r="E383" s="1144"/>
      <c r="F383" s="1144"/>
      <c r="G383" s="321">
        <f>SUM(G379:G382)</f>
        <v>712.5</v>
      </c>
      <c r="H383" s="218"/>
    </row>
    <row r="384" spans="1:8" s="219" customFormat="1">
      <c r="A384" s="261" t="s">
        <v>19</v>
      </c>
      <c r="B384" s="243" t="s">
        <v>5</v>
      </c>
      <c r="C384" s="244"/>
      <c r="D384" s="244"/>
      <c r="E384" s="252"/>
      <c r="F384" s="253"/>
      <c r="G384" s="318"/>
      <c r="H384" s="218"/>
    </row>
    <row r="385" spans="1:8" s="219" customFormat="1">
      <c r="A385" s="244"/>
      <c r="B385" s="243" t="s">
        <v>815</v>
      </c>
      <c r="C385" s="244"/>
      <c r="D385" s="261" t="s">
        <v>7</v>
      </c>
      <c r="E385" s="262">
        <v>1.02</v>
      </c>
      <c r="F385" s="253">
        <f>VLOOKUP(B385,'HSD PSPN,STR,ARS'!$C$6:F2474,4,FALSE)</f>
        <v>10000</v>
      </c>
      <c r="G385" s="318">
        <f>E385*F385</f>
        <v>10200</v>
      </c>
      <c r="H385" s="218"/>
    </row>
    <row r="386" spans="1:8" s="219" customFormat="1">
      <c r="A386" s="244"/>
      <c r="B386" s="243" t="s">
        <v>39</v>
      </c>
      <c r="C386" s="244"/>
      <c r="D386" s="261" t="s">
        <v>7</v>
      </c>
      <c r="E386" s="262">
        <v>5.0000000000000001E-3</v>
      </c>
      <c r="F386" s="253">
        <f>VLOOKUP(B386,'HSD PSPN,STR,ARS'!$C$6:F2475,4,FALSE)</f>
        <v>10000</v>
      </c>
      <c r="G386" s="318">
        <f>E386*F386</f>
        <v>50</v>
      </c>
      <c r="H386" s="218"/>
    </row>
    <row r="387" spans="1:8" s="219" customFormat="1">
      <c r="A387" s="1144" t="s">
        <v>2176</v>
      </c>
      <c r="B387" s="1144"/>
      <c r="C387" s="1144"/>
      <c r="D387" s="1144"/>
      <c r="E387" s="1144"/>
      <c r="F387" s="1144"/>
      <c r="G387" s="321">
        <f>SUM(G385:G386)</f>
        <v>10250</v>
      </c>
      <c r="H387" s="218"/>
    </row>
    <row r="388" spans="1:8" s="219" customFormat="1">
      <c r="A388" s="261" t="s">
        <v>20</v>
      </c>
      <c r="B388" s="243" t="s">
        <v>181</v>
      </c>
      <c r="C388" s="244"/>
      <c r="D388" s="244"/>
      <c r="E388" s="252"/>
      <c r="F388" s="253"/>
      <c r="G388" s="318"/>
      <c r="H388" s="218"/>
    </row>
    <row r="389" spans="1:8" s="219" customFormat="1">
      <c r="A389" s="1146" t="s">
        <v>2180</v>
      </c>
      <c r="B389" s="1146"/>
      <c r="C389" s="1146"/>
      <c r="D389" s="1146"/>
      <c r="E389" s="1146"/>
      <c r="F389" s="1146"/>
      <c r="G389" s="318">
        <f>G388</f>
        <v>0</v>
      </c>
      <c r="H389" s="218"/>
    </row>
    <row r="390" spans="1:8" s="219" customFormat="1">
      <c r="A390" s="375" t="s">
        <v>21</v>
      </c>
      <c r="B390" s="1145" t="s">
        <v>1111</v>
      </c>
      <c r="C390" s="1145"/>
      <c r="D390" s="1145"/>
      <c r="E390" s="1145"/>
      <c r="F390" s="1145"/>
      <c r="G390" s="318">
        <f>SUM(G378:G389)/2</f>
        <v>10962.5</v>
      </c>
      <c r="H390" s="218"/>
    </row>
    <row r="391" spans="1:8" s="219" customFormat="1">
      <c r="A391" s="375" t="s">
        <v>22</v>
      </c>
      <c r="B391" s="1145" t="s">
        <v>1112</v>
      </c>
      <c r="C391" s="1145"/>
      <c r="D391" s="1145"/>
      <c r="E391" s="1145"/>
      <c r="F391" s="376">
        <v>0.1</v>
      </c>
      <c r="G391" s="318">
        <f>G390*F391</f>
        <v>1096.25</v>
      </c>
      <c r="H391" s="218"/>
    </row>
    <row r="392" spans="1:8" s="219" customFormat="1">
      <c r="A392" s="375" t="s">
        <v>23</v>
      </c>
      <c r="B392" s="1145" t="s">
        <v>184</v>
      </c>
      <c r="C392" s="1145"/>
      <c r="D392" s="1145"/>
      <c r="E392" s="1145"/>
      <c r="F392" s="1145"/>
      <c r="G392" s="318">
        <f>ROUNDDOWN(G390+G391,0)</f>
        <v>12058</v>
      </c>
      <c r="H392" s="218"/>
    </row>
    <row r="393" spans="1:8">
      <c r="G393" s="528"/>
    </row>
    <row r="394" spans="1:8" s="219" customFormat="1">
      <c r="A394" s="238" t="s">
        <v>813</v>
      </c>
      <c r="B394" s="239" t="s">
        <v>816</v>
      </c>
      <c r="C394" s="240"/>
      <c r="D394" s="240"/>
      <c r="E394" s="241"/>
      <c r="F394" s="242"/>
      <c r="G394" s="255"/>
      <c r="H394" s="218"/>
    </row>
    <row r="395" spans="1:8" s="219" customFormat="1" ht="30">
      <c r="A395" s="317" t="s">
        <v>73</v>
      </c>
      <c r="B395" s="317" t="s">
        <v>74</v>
      </c>
      <c r="C395" s="317" t="s">
        <v>166</v>
      </c>
      <c r="D395" s="317" t="s">
        <v>78</v>
      </c>
      <c r="E395" s="317" t="s">
        <v>167</v>
      </c>
      <c r="F395" s="317" t="s">
        <v>168</v>
      </c>
      <c r="G395" s="529" t="s">
        <v>169</v>
      </c>
      <c r="H395" s="218"/>
    </row>
    <row r="396" spans="1:8" s="219" customFormat="1">
      <c r="A396" s="261" t="s">
        <v>17</v>
      </c>
      <c r="B396" s="243" t="s">
        <v>170</v>
      </c>
      <c r="C396" s="244"/>
      <c r="D396" s="244"/>
      <c r="E396" s="252"/>
      <c r="F396" s="253"/>
      <c r="G396" s="318"/>
      <c r="H396" s="218"/>
    </row>
    <row r="397" spans="1:8" s="219" customFormat="1">
      <c r="A397" s="244"/>
      <c r="B397" s="243" t="s">
        <v>1</v>
      </c>
      <c r="C397" s="261" t="s">
        <v>336</v>
      </c>
      <c r="D397" s="261" t="s">
        <v>31</v>
      </c>
      <c r="E397" s="262">
        <v>2.5000000000000001E-3</v>
      </c>
      <c r="F397" s="253">
        <f>VLOOKUP(B397,'HSD PSPN,STR,ARS'!$C$6:F2486,4,FALSE)</f>
        <v>100000</v>
      </c>
      <c r="G397" s="318">
        <f t="shared" ref="G397:G400" si="10">E397*F397</f>
        <v>250</v>
      </c>
      <c r="H397" s="218"/>
    </row>
    <row r="398" spans="1:8" s="219" customFormat="1">
      <c r="A398" s="244"/>
      <c r="B398" s="243" t="s">
        <v>219</v>
      </c>
      <c r="C398" s="261" t="s">
        <v>337</v>
      </c>
      <c r="D398" s="261" t="s">
        <v>31</v>
      </c>
      <c r="E398" s="262">
        <v>2.5000000000000001E-3</v>
      </c>
      <c r="F398" s="253">
        <f>VLOOKUP(B398,'HSD PSPN,STR,ARS'!$C$6:F2487,4,FALSE)</f>
        <v>150000</v>
      </c>
      <c r="G398" s="318">
        <f t="shared" si="10"/>
        <v>375</v>
      </c>
      <c r="H398" s="218"/>
    </row>
    <row r="399" spans="1:8" s="219" customFormat="1">
      <c r="A399" s="244"/>
      <c r="B399" s="243" t="s">
        <v>3</v>
      </c>
      <c r="C399" s="261" t="s">
        <v>338</v>
      </c>
      <c r="D399" s="261" t="s">
        <v>31</v>
      </c>
      <c r="E399" s="349">
        <v>2.5000000000000001E-4</v>
      </c>
      <c r="F399" s="253">
        <f>VLOOKUP(B399,'HSD PSPN,STR,ARS'!$C$6:F2488,4,FALSE)</f>
        <v>150000</v>
      </c>
      <c r="G399" s="318">
        <f t="shared" si="10"/>
        <v>37.5</v>
      </c>
      <c r="H399" s="218"/>
    </row>
    <row r="400" spans="1:8" s="219" customFormat="1">
      <c r="A400" s="244"/>
      <c r="B400" s="243" t="s">
        <v>4</v>
      </c>
      <c r="C400" s="261" t="s">
        <v>339</v>
      </c>
      <c r="D400" s="261" t="s">
        <v>31</v>
      </c>
      <c r="E400" s="349">
        <v>2.5000000000000001E-4</v>
      </c>
      <c r="F400" s="253">
        <f>VLOOKUP(B400,'HSD PSPN,STR,ARS'!$C$6:F2489,4,FALSE)</f>
        <v>200000</v>
      </c>
      <c r="G400" s="318">
        <f t="shared" si="10"/>
        <v>50</v>
      </c>
      <c r="H400" s="218"/>
    </row>
    <row r="401" spans="1:8" s="219" customFormat="1">
      <c r="A401" s="1144" t="s">
        <v>2171</v>
      </c>
      <c r="B401" s="1144"/>
      <c r="C401" s="1144"/>
      <c r="D401" s="1144"/>
      <c r="E401" s="1144"/>
      <c r="F401" s="1144"/>
      <c r="G401" s="321">
        <f>SUM(G397:G400)</f>
        <v>712.5</v>
      </c>
      <c r="H401" s="218"/>
    </row>
    <row r="402" spans="1:8" s="219" customFormat="1">
      <c r="A402" s="261" t="s">
        <v>19</v>
      </c>
      <c r="B402" s="243" t="s">
        <v>5</v>
      </c>
      <c r="C402" s="244"/>
      <c r="D402" s="244"/>
      <c r="E402" s="252"/>
      <c r="F402" s="253"/>
      <c r="G402" s="318"/>
      <c r="H402" s="218"/>
    </row>
    <row r="403" spans="1:8" s="219" customFormat="1">
      <c r="A403" s="244"/>
      <c r="B403" s="243" t="s">
        <v>817</v>
      </c>
      <c r="C403" s="244"/>
      <c r="D403" s="261" t="s">
        <v>7</v>
      </c>
      <c r="E403" s="262">
        <v>1.02</v>
      </c>
      <c r="F403" s="253">
        <f>VLOOKUP(B403,'HSD PSPN,STR,ARS'!$C$6:F2492,4,FALSE)</f>
        <v>10000</v>
      </c>
      <c r="G403" s="318">
        <f>E403*F403</f>
        <v>10200</v>
      </c>
      <c r="H403" s="218"/>
    </row>
    <row r="404" spans="1:8" s="219" customFormat="1">
      <c r="A404" s="244"/>
      <c r="B404" s="243" t="s">
        <v>39</v>
      </c>
      <c r="C404" s="244"/>
      <c r="D404" s="261" t="s">
        <v>7</v>
      </c>
      <c r="E404" s="262">
        <v>5.0000000000000001E-3</v>
      </c>
      <c r="F404" s="253">
        <f>VLOOKUP(B404,'HSD PSPN,STR,ARS'!$C$6:F2493,4,FALSE)</f>
        <v>10000</v>
      </c>
      <c r="G404" s="318">
        <f>E404*F404</f>
        <v>50</v>
      </c>
      <c r="H404" s="218"/>
    </row>
    <row r="405" spans="1:8" s="219" customFormat="1">
      <c r="A405" s="1144" t="s">
        <v>2176</v>
      </c>
      <c r="B405" s="1144"/>
      <c r="C405" s="1144"/>
      <c r="D405" s="1144"/>
      <c r="E405" s="1144"/>
      <c r="F405" s="1144"/>
      <c r="G405" s="321">
        <f>SUM(G403:G404)</f>
        <v>10250</v>
      </c>
      <c r="H405" s="218"/>
    </row>
    <row r="406" spans="1:8" s="219" customFormat="1">
      <c r="A406" s="261" t="s">
        <v>20</v>
      </c>
      <c r="B406" s="243" t="s">
        <v>181</v>
      </c>
      <c r="C406" s="244"/>
      <c r="D406" s="244"/>
      <c r="E406" s="252"/>
      <c r="F406" s="253"/>
      <c r="G406" s="318"/>
      <c r="H406" s="218"/>
    </row>
    <row r="407" spans="1:8" s="219" customFormat="1">
      <c r="A407" s="1146" t="s">
        <v>2180</v>
      </c>
      <c r="B407" s="1146"/>
      <c r="C407" s="1146"/>
      <c r="D407" s="1146"/>
      <c r="E407" s="1146"/>
      <c r="F407" s="1146"/>
      <c r="G407" s="318">
        <f>G406</f>
        <v>0</v>
      </c>
      <c r="H407" s="218"/>
    </row>
    <row r="408" spans="1:8" s="219" customFormat="1">
      <c r="A408" s="375" t="s">
        <v>21</v>
      </c>
      <c r="B408" s="1145" t="s">
        <v>1111</v>
      </c>
      <c r="C408" s="1145"/>
      <c r="D408" s="1145"/>
      <c r="E408" s="1145"/>
      <c r="F408" s="1145"/>
      <c r="G408" s="318">
        <f>SUM(G396:G407)/2</f>
        <v>10962.5</v>
      </c>
      <c r="H408" s="218"/>
    </row>
    <row r="409" spans="1:8" s="219" customFormat="1">
      <c r="A409" s="375" t="s">
        <v>22</v>
      </c>
      <c r="B409" s="1145" t="s">
        <v>1112</v>
      </c>
      <c r="C409" s="1145"/>
      <c r="D409" s="1145"/>
      <c r="E409" s="1145"/>
      <c r="F409" s="376">
        <v>0.1</v>
      </c>
      <c r="G409" s="318">
        <f>G408*F409</f>
        <v>1096.25</v>
      </c>
      <c r="H409" s="218"/>
    </row>
    <row r="410" spans="1:8">
      <c r="A410" s="375" t="s">
        <v>23</v>
      </c>
      <c r="B410" s="1145" t="s">
        <v>184</v>
      </c>
      <c r="C410" s="1145"/>
      <c r="D410" s="1145"/>
      <c r="E410" s="1145"/>
      <c r="F410" s="1145"/>
      <c r="G410" s="318">
        <f>ROUNDDOWN(G408+G409,0)</f>
        <v>12058</v>
      </c>
    </row>
    <row r="411" spans="1:8" s="219" customFormat="1">
      <c r="A411" s="238" t="s">
        <v>812</v>
      </c>
      <c r="B411" s="239" t="s">
        <v>818</v>
      </c>
      <c r="C411" s="240"/>
      <c r="D411" s="240"/>
      <c r="E411" s="241"/>
      <c r="F411" s="242"/>
      <c r="G411" s="255"/>
      <c r="H411" s="218"/>
    </row>
    <row r="412" spans="1:8" s="219" customFormat="1" ht="30">
      <c r="A412" s="317" t="s">
        <v>73</v>
      </c>
      <c r="B412" s="317" t="s">
        <v>74</v>
      </c>
      <c r="C412" s="317" t="s">
        <v>166</v>
      </c>
      <c r="D412" s="317" t="s">
        <v>78</v>
      </c>
      <c r="E412" s="317" t="s">
        <v>167</v>
      </c>
      <c r="F412" s="317" t="s">
        <v>168</v>
      </c>
      <c r="G412" s="529" t="s">
        <v>169</v>
      </c>
      <c r="H412" s="218"/>
    </row>
    <row r="413" spans="1:8" s="219" customFormat="1">
      <c r="A413" s="261" t="s">
        <v>17</v>
      </c>
      <c r="B413" s="243" t="s">
        <v>170</v>
      </c>
      <c r="C413" s="244"/>
      <c r="D413" s="244"/>
      <c r="E413" s="252"/>
      <c r="F413" s="253"/>
      <c r="G413" s="318"/>
      <c r="H413" s="218"/>
    </row>
    <row r="414" spans="1:8" s="219" customFormat="1">
      <c r="A414" s="244"/>
      <c r="B414" s="243" t="s">
        <v>1</v>
      </c>
      <c r="C414" s="261" t="s">
        <v>336</v>
      </c>
      <c r="D414" s="261" t="s">
        <v>31</v>
      </c>
      <c r="E414" s="262">
        <v>2.5000000000000001E-3</v>
      </c>
      <c r="F414" s="253">
        <f>VLOOKUP(B414,'HSD PSPN,STR,ARS'!$C$6:F2503,4,FALSE)</f>
        <v>100000</v>
      </c>
      <c r="G414" s="318">
        <f t="shared" ref="G414:G417" si="11">E414*F414</f>
        <v>250</v>
      </c>
      <c r="H414" s="218"/>
    </row>
    <row r="415" spans="1:8" s="219" customFormat="1">
      <c r="A415" s="244"/>
      <c r="B415" s="243" t="s">
        <v>219</v>
      </c>
      <c r="C415" s="261" t="s">
        <v>337</v>
      </c>
      <c r="D415" s="261" t="s">
        <v>31</v>
      </c>
      <c r="E415" s="262">
        <v>2.5000000000000001E-3</v>
      </c>
      <c r="F415" s="253">
        <f>VLOOKUP(B415,'HSD PSPN,STR,ARS'!$C$6:F2504,4,FALSE)</f>
        <v>150000</v>
      </c>
      <c r="G415" s="318">
        <f t="shared" si="11"/>
        <v>375</v>
      </c>
      <c r="H415" s="218"/>
    </row>
    <row r="416" spans="1:8" s="219" customFormat="1">
      <c r="A416" s="244"/>
      <c r="B416" s="243" t="s">
        <v>3</v>
      </c>
      <c r="C416" s="261" t="s">
        <v>338</v>
      </c>
      <c r="D416" s="261" t="s">
        <v>31</v>
      </c>
      <c r="E416" s="349">
        <v>2.5000000000000001E-4</v>
      </c>
      <c r="F416" s="253">
        <f>VLOOKUP(B416,'HSD PSPN,STR,ARS'!$C$6:F2505,4,FALSE)</f>
        <v>150000</v>
      </c>
      <c r="G416" s="318">
        <f t="shared" si="11"/>
        <v>37.5</v>
      </c>
      <c r="H416" s="218"/>
    </row>
    <row r="417" spans="1:8" s="219" customFormat="1">
      <c r="A417" s="244"/>
      <c r="B417" s="243" t="s">
        <v>4</v>
      </c>
      <c r="C417" s="261" t="s">
        <v>339</v>
      </c>
      <c r="D417" s="261" t="s">
        <v>31</v>
      </c>
      <c r="E417" s="349">
        <v>2.5000000000000001E-4</v>
      </c>
      <c r="F417" s="253">
        <f>VLOOKUP(B417,'HSD PSPN,STR,ARS'!$C$6:F2506,4,FALSE)</f>
        <v>200000</v>
      </c>
      <c r="G417" s="318">
        <f t="shared" si="11"/>
        <v>50</v>
      </c>
      <c r="H417" s="218"/>
    </row>
    <row r="418" spans="1:8" s="219" customFormat="1">
      <c r="A418" s="1144" t="s">
        <v>2171</v>
      </c>
      <c r="B418" s="1144"/>
      <c r="C418" s="1144"/>
      <c r="D418" s="1144"/>
      <c r="E418" s="1144"/>
      <c r="F418" s="1144"/>
      <c r="G418" s="321">
        <f>SUM(G414:G417)</f>
        <v>712.5</v>
      </c>
      <c r="H418" s="218"/>
    </row>
    <row r="419" spans="1:8" s="219" customFormat="1">
      <c r="A419" s="261" t="s">
        <v>19</v>
      </c>
      <c r="B419" s="243" t="s">
        <v>5</v>
      </c>
      <c r="C419" s="244"/>
      <c r="D419" s="244"/>
      <c r="E419" s="252"/>
      <c r="F419" s="253"/>
      <c r="G419" s="318"/>
      <c r="H419" s="218"/>
    </row>
    <row r="420" spans="1:8" s="219" customFormat="1">
      <c r="A420" s="244"/>
      <c r="B420" s="243" t="s">
        <v>819</v>
      </c>
      <c r="C420" s="244"/>
      <c r="D420" s="261" t="s">
        <v>7</v>
      </c>
      <c r="E420" s="262">
        <v>1.02</v>
      </c>
      <c r="F420" s="253">
        <f>VLOOKUP(B420,'HSD PSPN,STR,ARS'!$C$6:F2509,4,FALSE)</f>
        <v>10000</v>
      </c>
      <c r="G420" s="318">
        <f>E420*F420</f>
        <v>10200</v>
      </c>
      <c r="H420" s="218"/>
    </row>
    <row r="421" spans="1:8" s="219" customFormat="1">
      <c r="A421" s="244"/>
      <c r="B421" s="243" t="s">
        <v>39</v>
      </c>
      <c r="C421" s="244"/>
      <c r="D421" s="261" t="s">
        <v>7</v>
      </c>
      <c r="E421" s="262">
        <v>5.0000000000000001E-3</v>
      </c>
      <c r="F421" s="253">
        <f>VLOOKUP(B421,'HSD PSPN,STR,ARS'!$C$6:F2510,4,FALSE)</f>
        <v>10000</v>
      </c>
      <c r="G421" s="318">
        <f>E421*F421</f>
        <v>50</v>
      </c>
      <c r="H421" s="218"/>
    </row>
    <row r="422" spans="1:8" s="219" customFormat="1">
      <c r="A422" s="1144" t="s">
        <v>2176</v>
      </c>
      <c r="B422" s="1144"/>
      <c r="C422" s="1144"/>
      <c r="D422" s="1144"/>
      <c r="E422" s="1144"/>
      <c r="F422" s="1144"/>
      <c r="G422" s="321">
        <f>SUM(G420:G421)</f>
        <v>10250</v>
      </c>
      <c r="H422" s="218"/>
    </row>
    <row r="423" spans="1:8" s="219" customFormat="1">
      <c r="A423" s="261" t="s">
        <v>20</v>
      </c>
      <c r="B423" s="243" t="s">
        <v>181</v>
      </c>
      <c r="C423" s="244"/>
      <c r="D423" s="244"/>
      <c r="E423" s="252"/>
      <c r="F423" s="253"/>
      <c r="G423" s="318"/>
      <c r="H423" s="218"/>
    </row>
    <row r="424" spans="1:8" s="219" customFormat="1">
      <c r="A424" s="1146" t="s">
        <v>2180</v>
      </c>
      <c r="B424" s="1146"/>
      <c r="C424" s="1146"/>
      <c r="D424" s="1146"/>
      <c r="E424" s="1146"/>
      <c r="F424" s="1146"/>
      <c r="G424" s="318">
        <f>G423</f>
        <v>0</v>
      </c>
      <c r="H424" s="218"/>
    </row>
    <row r="425" spans="1:8" s="219" customFormat="1">
      <c r="A425" s="375" t="s">
        <v>21</v>
      </c>
      <c r="B425" s="1145" t="s">
        <v>1111</v>
      </c>
      <c r="C425" s="1145"/>
      <c r="D425" s="1145"/>
      <c r="E425" s="1145"/>
      <c r="F425" s="1145"/>
      <c r="G425" s="318">
        <f>SUM(G413:G424)/2</f>
        <v>10962.5</v>
      </c>
      <c r="H425" s="218"/>
    </row>
    <row r="426" spans="1:8" s="219" customFormat="1">
      <c r="A426" s="375" t="s">
        <v>22</v>
      </c>
      <c r="B426" s="1145" t="s">
        <v>1112</v>
      </c>
      <c r="C426" s="1145"/>
      <c r="D426" s="1145"/>
      <c r="E426" s="1145"/>
      <c r="F426" s="376">
        <v>0.1</v>
      </c>
      <c r="G426" s="318">
        <f>G425*F426</f>
        <v>1096.25</v>
      </c>
      <c r="H426" s="218"/>
    </row>
    <row r="427" spans="1:8">
      <c r="A427" s="375" t="s">
        <v>23</v>
      </c>
      <c r="B427" s="1145" t="s">
        <v>184</v>
      </c>
      <c r="C427" s="1145"/>
      <c r="D427" s="1145"/>
      <c r="E427" s="1145"/>
      <c r="F427" s="1145"/>
      <c r="G427" s="318">
        <f>ROUNDDOWN(G425+G426,0)</f>
        <v>12058</v>
      </c>
    </row>
    <row r="428" spans="1:8">
      <c r="A428" s="379"/>
      <c r="B428" s="380"/>
      <c r="C428" s="380"/>
      <c r="D428" s="380"/>
      <c r="E428" s="380"/>
      <c r="F428" s="380"/>
      <c r="G428" s="255"/>
    </row>
    <row r="429" spans="1:8" s="219" customFormat="1">
      <c r="A429" s="238" t="s">
        <v>811</v>
      </c>
      <c r="B429" s="239" t="s">
        <v>820</v>
      </c>
      <c r="C429" s="240"/>
      <c r="D429" s="240"/>
      <c r="E429" s="241"/>
      <c r="F429" s="242"/>
      <c r="G429" s="255"/>
      <c r="H429" s="218"/>
    </row>
    <row r="430" spans="1:8" s="219" customFormat="1" ht="30">
      <c r="A430" s="317" t="s">
        <v>73</v>
      </c>
      <c r="B430" s="317" t="s">
        <v>74</v>
      </c>
      <c r="C430" s="317" t="s">
        <v>166</v>
      </c>
      <c r="D430" s="317" t="s">
        <v>78</v>
      </c>
      <c r="E430" s="317" t="s">
        <v>167</v>
      </c>
      <c r="F430" s="317" t="s">
        <v>168</v>
      </c>
      <c r="G430" s="529" t="s">
        <v>169</v>
      </c>
      <c r="H430" s="218"/>
    </row>
    <row r="431" spans="1:8" s="219" customFormat="1">
      <c r="A431" s="261" t="s">
        <v>17</v>
      </c>
      <c r="B431" s="243" t="s">
        <v>170</v>
      </c>
      <c r="C431" s="244"/>
      <c r="D431" s="244"/>
      <c r="E431" s="252"/>
      <c r="F431" s="253"/>
      <c r="G431" s="318"/>
      <c r="H431" s="218"/>
    </row>
    <row r="432" spans="1:8" s="219" customFormat="1">
      <c r="A432" s="244"/>
      <c r="B432" s="243" t="s">
        <v>1</v>
      </c>
      <c r="C432" s="261" t="s">
        <v>336</v>
      </c>
      <c r="D432" s="261" t="s">
        <v>31</v>
      </c>
      <c r="E432" s="262">
        <v>2.5000000000000001E-3</v>
      </c>
      <c r="F432" s="253">
        <f>VLOOKUP(B432,'HSD PSPN,STR,ARS'!$C$6:F2520,4,FALSE)</f>
        <v>100000</v>
      </c>
      <c r="G432" s="318">
        <f t="shared" ref="G432:G435" si="12">E432*F432</f>
        <v>250</v>
      </c>
      <c r="H432" s="218"/>
    </row>
    <row r="433" spans="1:8" s="219" customFormat="1">
      <c r="A433" s="244"/>
      <c r="B433" s="243" t="s">
        <v>219</v>
      </c>
      <c r="C433" s="261" t="s">
        <v>337</v>
      </c>
      <c r="D433" s="261" t="s">
        <v>31</v>
      </c>
      <c r="E433" s="262">
        <v>2.5000000000000001E-3</v>
      </c>
      <c r="F433" s="253">
        <f>VLOOKUP(B433,'HSD PSPN,STR,ARS'!$C$6:F2521,4,FALSE)</f>
        <v>150000</v>
      </c>
      <c r="G433" s="318">
        <f t="shared" si="12"/>
        <v>375</v>
      </c>
      <c r="H433" s="218"/>
    </row>
    <row r="434" spans="1:8" s="219" customFormat="1">
      <c r="A434" s="244"/>
      <c r="B434" s="243" t="s">
        <v>3</v>
      </c>
      <c r="C434" s="261" t="s">
        <v>338</v>
      </c>
      <c r="D434" s="261" t="s">
        <v>31</v>
      </c>
      <c r="E434" s="349">
        <v>2.5000000000000001E-4</v>
      </c>
      <c r="F434" s="253">
        <f>VLOOKUP(B434,'HSD PSPN,STR,ARS'!$C$6:F2522,4,FALSE)</f>
        <v>150000</v>
      </c>
      <c r="G434" s="318">
        <f t="shared" si="12"/>
        <v>37.5</v>
      </c>
      <c r="H434" s="218"/>
    </row>
    <row r="435" spans="1:8" s="219" customFormat="1">
      <c r="A435" s="244"/>
      <c r="B435" s="243" t="s">
        <v>4</v>
      </c>
      <c r="C435" s="261" t="s">
        <v>339</v>
      </c>
      <c r="D435" s="261" t="s">
        <v>31</v>
      </c>
      <c r="E435" s="349">
        <v>2.5000000000000001E-4</v>
      </c>
      <c r="F435" s="253">
        <f>VLOOKUP(B435,'HSD PSPN,STR,ARS'!$C$6:F2523,4,FALSE)</f>
        <v>200000</v>
      </c>
      <c r="G435" s="318">
        <f t="shared" si="12"/>
        <v>50</v>
      </c>
      <c r="H435" s="218"/>
    </row>
    <row r="436" spans="1:8" s="219" customFormat="1">
      <c r="A436" s="1144" t="s">
        <v>2171</v>
      </c>
      <c r="B436" s="1144"/>
      <c r="C436" s="1144"/>
      <c r="D436" s="1144"/>
      <c r="E436" s="1144"/>
      <c r="F436" s="1144"/>
      <c r="G436" s="321">
        <f>SUM(G432:G435)</f>
        <v>712.5</v>
      </c>
      <c r="H436" s="218"/>
    </row>
    <row r="437" spans="1:8" s="219" customFormat="1">
      <c r="A437" s="261" t="s">
        <v>19</v>
      </c>
      <c r="B437" s="243" t="s">
        <v>5</v>
      </c>
      <c r="C437" s="244"/>
      <c r="D437" s="244"/>
      <c r="E437" s="252"/>
      <c r="F437" s="253"/>
      <c r="G437" s="318"/>
      <c r="H437" s="218"/>
    </row>
    <row r="438" spans="1:8" s="219" customFormat="1">
      <c r="A438" s="244"/>
      <c r="B438" s="243" t="s">
        <v>821</v>
      </c>
      <c r="C438" s="244"/>
      <c r="D438" s="261" t="s">
        <v>7</v>
      </c>
      <c r="E438" s="262">
        <v>1.02</v>
      </c>
      <c r="F438" s="253">
        <f>VLOOKUP(B438,'HSD PSPN,STR,ARS'!$C$6:F2526,4,FALSE)</f>
        <v>10000</v>
      </c>
      <c r="G438" s="318">
        <f>E438*F438</f>
        <v>10200</v>
      </c>
      <c r="H438" s="218"/>
    </row>
    <row r="439" spans="1:8" s="219" customFormat="1">
      <c r="A439" s="244"/>
      <c r="B439" s="243" t="s">
        <v>39</v>
      </c>
      <c r="C439" s="244"/>
      <c r="D439" s="261" t="s">
        <v>7</v>
      </c>
      <c r="E439" s="262">
        <v>5.0000000000000001E-3</v>
      </c>
      <c r="F439" s="253">
        <f>VLOOKUP(B439,'HSD PSPN,STR,ARS'!$C$6:F2527,4,FALSE)</f>
        <v>10000</v>
      </c>
      <c r="G439" s="318">
        <f>E439*F439</f>
        <v>50</v>
      </c>
      <c r="H439" s="218"/>
    </row>
    <row r="440" spans="1:8" s="219" customFormat="1">
      <c r="A440" s="1144" t="s">
        <v>2176</v>
      </c>
      <c r="B440" s="1144"/>
      <c r="C440" s="1144"/>
      <c r="D440" s="1144"/>
      <c r="E440" s="1144"/>
      <c r="F440" s="1144"/>
      <c r="G440" s="321">
        <f>SUM(G438:G439)</f>
        <v>10250</v>
      </c>
      <c r="H440" s="218"/>
    </row>
    <row r="441" spans="1:8" s="219" customFormat="1">
      <c r="A441" s="261" t="s">
        <v>20</v>
      </c>
      <c r="B441" s="243" t="s">
        <v>181</v>
      </c>
      <c r="C441" s="244"/>
      <c r="D441" s="244"/>
      <c r="E441" s="252"/>
      <c r="F441" s="253"/>
      <c r="G441" s="318"/>
      <c r="H441" s="218"/>
    </row>
    <row r="442" spans="1:8" s="219" customFormat="1">
      <c r="A442" s="1146" t="s">
        <v>2180</v>
      </c>
      <c r="B442" s="1146"/>
      <c r="C442" s="1146"/>
      <c r="D442" s="1146"/>
      <c r="E442" s="1146"/>
      <c r="F442" s="1146"/>
      <c r="G442" s="318">
        <f>G441</f>
        <v>0</v>
      </c>
      <c r="H442" s="218"/>
    </row>
    <row r="443" spans="1:8" s="219" customFormat="1">
      <c r="A443" s="375" t="s">
        <v>21</v>
      </c>
      <c r="B443" s="1145" t="s">
        <v>1111</v>
      </c>
      <c r="C443" s="1145"/>
      <c r="D443" s="1145"/>
      <c r="E443" s="1145"/>
      <c r="F443" s="1145"/>
      <c r="G443" s="318">
        <f>SUM(G431:G442)/2</f>
        <v>10962.5</v>
      </c>
      <c r="H443" s="218"/>
    </row>
    <row r="444" spans="1:8" s="219" customFormat="1">
      <c r="A444" s="375" t="s">
        <v>22</v>
      </c>
      <c r="B444" s="1145" t="s">
        <v>1112</v>
      </c>
      <c r="C444" s="1145"/>
      <c r="D444" s="1145"/>
      <c r="E444" s="1145"/>
      <c r="F444" s="376">
        <v>0.1</v>
      </c>
      <c r="G444" s="318">
        <f>G443*F444</f>
        <v>1096.25</v>
      </c>
      <c r="H444" s="218"/>
    </row>
    <row r="445" spans="1:8">
      <c r="A445" s="375" t="s">
        <v>23</v>
      </c>
      <c r="B445" s="1145" t="s">
        <v>184</v>
      </c>
      <c r="C445" s="1145"/>
      <c r="D445" s="1145"/>
      <c r="E445" s="1145"/>
      <c r="F445" s="1145"/>
      <c r="G445" s="318">
        <f>ROUNDDOWN(G443+G444,0)</f>
        <v>12058</v>
      </c>
    </row>
    <row r="446" spans="1:8">
      <c r="A446" s="379"/>
      <c r="B446" s="380"/>
      <c r="C446" s="380"/>
      <c r="D446" s="380"/>
      <c r="E446" s="380"/>
      <c r="F446" s="380"/>
      <c r="G446" s="255"/>
    </row>
    <row r="447" spans="1:8" s="219" customFormat="1">
      <c r="A447" s="238" t="s">
        <v>822</v>
      </c>
      <c r="B447" s="239" t="s">
        <v>823</v>
      </c>
      <c r="C447" s="240"/>
      <c r="D447" s="240"/>
      <c r="E447" s="241"/>
      <c r="F447" s="242"/>
      <c r="G447" s="255"/>
      <c r="H447" s="218"/>
    </row>
    <row r="448" spans="1:8" s="219" customFormat="1" ht="30">
      <c r="A448" s="317" t="s">
        <v>73</v>
      </c>
      <c r="B448" s="317" t="s">
        <v>74</v>
      </c>
      <c r="C448" s="317" t="s">
        <v>166</v>
      </c>
      <c r="D448" s="317" t="s">
        <v>78</v>
      </c>
      <c r="E448" s="317" t="s">
        <v>167</v>
      </c>
      <c r="F448" s="317" t="s">
        <v>168</v>
      </c>
      <c r="G448" s="529" t="s">
        <v>169</v>
      </c>
      <c r="H448" s="218"/>
    </row>
    <row r="449" spans="1:8" s="219" customFormat="1">
      <c r="A449" s="261" t="s">
        <v>17</v>
      </c>
      <c r="B449" s="243" t="s">
        <v>170</v>
      </c>
      <c r="C449" s="244"/>
      <c r="D449" s="244"/>
      <c r="E449" s="252"/>
      <c r="F449" s="253"/>
      <c r="G449" s="318"/>
      <c r="H449" s="218"/>
    </row>
    <row r="450" spans="1:8" s="219" customFormat="1">
      <c r="A450" s="244"/>
      <c r="B450" s="243" t="s">
        <v>1</v>
      </c>
      <c r="C450" s="261" t="s">
        <v>336</v>
      </c>
      <c r="D450" s="261" t="s">
        <v>31</v>
      </c>
      <c r="E450" s="262">
        <v>4.0000000000000002E-4</v>
      </c>
      <c r="F450" s="253">
        <f>VLOOKUP(B450,'HSD PSPN,STR,ARS'!$C$6:F2537,4,FALSE)</f>
        <v>100000</v>
      </c>
      <c r="G450" s="318">
        <f t="shared" ref="G450:G453" si="13">E450*F450</f>
        <v>40</v>
      </c>
      <c r="H450" s="218"/>
    </row>
    <row r="451" spans="1:8" s="219" customFormat="1">
      <c r="A451" s="244"/>
      <c r="B451" s="243" t="s">
        <v>219</v>
      </c>
      <c r="C451" s="261" t="s">
        <v>337</v>
      </c>
      <c r="D451" s="261" t="s">
        <v>31</v>
      </c>
      <c r="E451" s="262">
        <v>4.0000000000000002E-4</v>
      </c>
      <c r="F451" s="253">
        <f>VLOOKUP(B451,'HSD PSPN,STR,ARS'!$C$6:F2538,4,FALSE)</f>
        <v>150000</v>
      </c>
      <c r="G451" s="318">
        <f t="shared" si="13"/>
        <v>60</v>
      </c>
      <c r="H451" s="218"/>
    </row>
    <row r="452" spans="1:8" s="219" customFormat="1">
      <c r="A452" s="244"/>
      <c r="B452" s="243" t="s">
        <v>3</v>
      </c>
      <c r="C452" s="261" t="s">
        <v>338</v>
      </c>
      <c r="D452" s="261" t="s">
        <v>31</v>
      </c>
      <c r="E452" s="349">
        <v>2.0000000000000002E-5</v>
      </c>
      <c r="F452" s="253">
        <f>VLOOKUP(B452,'HSD PSPN,STR,ARS'!$C$6:F2539,4,FALSE)</f>
        <v>150000</v>
      </c>
      <c r="G452" s="318">
        <f t="shared" si="13"/>
        <v>3.0000000000000004</v>
      </c>
      <c r="H452" s="218"/>
    </row>
    <row r="453" spans="1:8" s="219" customFormat="1">
      <c r="A453" s="244"/>
      <c r="B453" s="243" t="s">
        <v>4</v>
      </c>
      <c r="C453" s="261" t="s">
        <v>339</v>
      </c>
      <c r="D453" s="261" t="s">
        <v>31</v>
      </c>
      <c r="E453" s="349">
        <v>4.0000000000000003E-5</v>
      </c>
      <c r="F453" s="253">
        <f>VLOOKUP(B453,'HSD PSPN,STR,ARS'!$C$6:F2540,4,FALSE)</f>
        <v>200000</v>
      </c>
      <c r="G453" s="318">
        <f t="shared" si="13"/>
        <v>8</v>
      </c>
      <c r="H453" s="218"/>
    </row>
    <row r="454" spans="1:8" s="219" customFormat="1">
      <c r="A454" s="1144" t="s">
        <v>2171</v>
      </c>
      <c r="B454" s="1144"/>
      <c r="C454" s="1144"/>
      <c r="D454" s="1144"/>
      <c r="E454" s="1144"/>
      <c r="F454" s="1144"/>
      <c r="G454" s="321">
        <f>SUM(G450:G453)</f>
        <v>111</v>
      </c>
      <c r="H454" s="218"/>
    </row>
    <row r="455" spans="1:8" s="219" customFormat="1">
      <c r="A455" s="261" t="s">
        <v>19</v>
      </c>
      <c r="B455" s="243" t="s">
        <v>5</v>
      </c>
      <c r="C455" s="244"/>
      <c r="D455" s="244"/>
      <c r="E455" s="252"/>
      <c r="F455" s="253"/>
      <c r="G455" s="318"/>
      <c r="H455" s="218"/>
    </row>
    <row r="456" spans="1:8" s="219" customFormat="1">
      <c r="A456" s="244"/>
      <c r="B456" s="243" t="s">
        <v>809</v>
      </c>
      <c r="C456" s="244"/>
      <c r="D456" s="261" t="s">
        <v>7</v>
      </c>
      <c r="E456" s="262">
        <v>1.02</v>
      </c>
      <c r="F456" s="253">
        <f>VLOOKUP(B456,'HSD PSPN,STR,ARS'!$C$6:F2543,4,FALSE)</f>
        <v>10000</v>
      </c>
      <c r="G456" s="318">
        <f>E456*F456</f>
        <v>10200</v>
      </c>
      <c r="H456" s="218"/>
    </row>
    <row r="457" spans="1:8" s="219" customFormat="1">
      <c r="A457" s="244"/>
      <c r="B457" s="243" t="s">
        <v>39</v>
      </c>
      <c r="C457" s="244"/>
      <c r="D457" s="261" t="s">
        <v>7</v>
      </c>
      <c r="E457" s="262">
        <v>5.0000000000000001E-3</v>
      </c>
      <c r="F457" s="253">
        <f>VLOOKUP(B457,'HSD PSPN,STR,ARS'!$C$6:F2544,4,FALSE)</f>
        <v>10000</v>
      </c>
      <c r="G457" s="318">
        <f>E457*F457</f>
        <v>50</v>
      </c>
      <c r="H457" s="218"/>
    </row>
    <row r="458" spans="1:8" s="219" customFormat="1">
      <c r="A458" s="1144" t="s">
        <v>2176</v>
      </c>
      <c r="B458" s="1144"/>
      <c r="C458" s="1144"/>
      <c r="D458" s="1144"/>
      <c r="E458" s="1144"/>
      <c r="F458" s="1144"/>
      <c r="G458" s="321">
        <f>SUM(G456:G457)</f>
        <v>10250</v>
      </c>
      <c r="H458" s="218"/>
    </row>
    <row r="459" spans="1:8" s="219" customFormat="1">
      <c r="A459" s="261" t="s">
        <v>20</v>
      </c>
      <c r="B459" s="243" t="s">
        <v>181</v>
      </c>
      <c r="C459" s="244"/>
      <c r="D459" s="244"/>
      <c r="E459" s="252"/>
      <c r="F459" s="253"/>
      <c r="G459" s="318"/>
      <c r="H459" s="218"/>
    </row>
    <row r="460" spans="1:8" s="219" customFormat="1">
      <c r="A460" s="261"/>
      <c r="B460" s="243" t="s">
        <v>824</v>
      </c>
      <c r="C460" s="244"/>
      <c r="D460" s="244" t="s">
        <v>275</v>
      </c>
      <c r="E460" s="252">
        <v>1E-4</v>
      </c>
      <c r="F460" s="253">
        <f>VLOOKUP(B460,'HSD PSPN,STR,ARS'!$C$6:F2547,4,FALSE)</f>
        <v>10000</v>
      </c>
      <c r="G460" s="318">
        <f>E460*F460</f>
        <v>1</v>
      </c>
      <c r="H460" s="218"/>
    </row>
    <row r="461" spans="1:8" s="219" customFormat="1">
      <c r="A461" s="1146" t="s">
        <v>2180</v>
      </c>
      <c r="B461" s="1146"/>
      <c r="C461" s="1146"/>
      <c r="D461" s="1146"/>
      <c r="E461" s="1146"/>
      <c r="F461" s="1146"/>
      <c r="G461" s="321">
        <f>G460</f>
        <v>1</v>
      </c>
      <c r="H461" s="218"/>
    </row>
    <row r="462" spans="1:8" s="219" customFormat="1">
      <c r="A462" s="375" t="s">
        <v>21</v>
      </c>
      <c r="B462" s="1145" t="s">
        <v>1111</v>
      </c>
      <c r="C462" s="1145"/>
      <c r="D462" s="1145"/>
      <c r="E462" s="1145"/>
      <c r="F462" s="1145"/>
      <c r="G462" s="318">
        <f>SUM(G450:G461)/2</f>
        <v>10362</v>
      </c>
      <c r="H462" s="218"/>
    </row>
    <row r="463" spans="1:8" s="219" customFormat="1">
      <c r="A463" s="375" t="s">
        <v>22</v>
      </c>
      <c r="B463" s="1145" t="s">
        <v>1112</v>
      </c>
      <c r="C463" s="1145"/>
      <c r="D463" s="1145"/>
      <c r="E463" s="1145"/>
      <c r="F463" s="376">
        <v>0.1</v>
      </c>
      <c r="G463" s="318">
        <f>G462*F463</f>
        <v>1036.2</v>
      </c>
      <c r="H463" s="218"/>
    </row>
    <row r="464" spans="1:8" s="219" customFormat="1">
      <c r="A464" s="375" t="s">
        <v>23</v>
      </c>
      <c r="B464" s="1145" t="s">
        <v>184</v>
      </c>
      <c r="C464" s="1145"/>
      <c r="D464" s="1145"/>
      <c r="E464" s="1145"/>
      <c r="F464" s="1145"/>
      <c r="G464" s="318">
        <f>ROUNDDOWN(G462+G463,0)</f>
        <v>11398</v>
      </c>
      <c r="H464" s="218"/>
    </row>
    <row r="465" spans="1:8">
      <c r="G465" s="528"/>
    </row>
    <row r="466" spans="1:8" s="219" customFormat="1">
      <c r="A466" s="238" t="s">
        <v>828</v>
      </c>
      <c r="B466" s="239" t="s">
        <v>829</v>
      </c>
      <c r="C466" s="240"/>
      <c r="D466" s="240"/>
      <c r="E466" s="241"/>
      <c r="F466" s="242"/>
      <c r="G466" s="255"/>
      <c r="H466" s="218"/>
    </row>
    <row r="467" spans="1:8" s="219" customFormat="1" ht="30">
      <c r="A467" s="317" t="s">
        <v>73</v>
      </c>
      <c r="B467" s="317" t="s">
        <v>74</v>
      </c>
      <c r="C467" s="317" t="s">
        <v>166</v>
      </c>
      <c r="D467" s="317" t="s">
        <v>78</v>
      </c>
      <c r="E467" s="317" t="s">
        <v>167</v>
      </c>
      <c r="F467" s="317" t="s">
        <v>168</v>
      </c>
      <c r="G467" s="529" t="s">
        <v>169</v>
      </c>
      <c r="H467" s="218"/>
    </row>
    <row r="468" spans="1:8" s="219" customFormat="1">
      <c r="A468" s="261" t="s">
        <v>17</v>
      </c>
      <c r="B468" s="243" t="s">
        <v>170</v>
      </c>
      <c r="C468" s="244"/>
      <c r="D468" s="244"/>
      <c r="E468" s="252"/>
      <c r="F468" s="253"/>
      <c r="G468" s="318"/>
      <c r="H468" s="218"/>
    </row>
    <row r="469" spans="1:8" s="219" customFormat="1">
      <c r="A469" s="244"/>
      <c r="B469" s="243" t="s">
        <v>1</v>
      </c>
      <c r="C469" s="261" t="s">
        <v>336</v>
      </c>
      <c r="D469" s="261" t="s">
        <v>31</v>
      </c>
      <c r="E469" s="262">
        <v>4.0000000000000002E-4</v>
      </c>
      <c r="F469" s="253">
        <f>VLOOKUP(B469,'HSD PSPN,STR,ARS'!$C$6:F2556,4,FALSE)</f>
        <v>100000</v>
      </c>
      <c r="G469" s="318">
        <f t="shared" ref="G469:G472" si="14">E469*F469</f>
        <v>40</v>
      </c>
      <c r="H469" s="218"/>
    </row>
    <row r="470" spans="1:8" s="219" customFormat="1">
      <c r="A470" s="244"/>
      <c r="B470" s="243" t="s">
        <v>219</v>
      </c>
      <c r="C470" s="261" t="s">
        <v>337</v>
      </c>
      <c r="D470" s="261" t="s">
        <v>31</v>
      </c>
      <c r="E470" s="262">
        <v>4.0000000000000002E-4</v>
      </c>
      <c r="F470" s="253">
        <f>VLOOKUP(B470,'HSD PSPN,STR,ARS'!$C$6:F2557,4,FALSE)</f>
        <v>150000</v>
      </c>
      <c r="G470" s="318">
        <f t="shared" si="14"/>
        <v>60</v>
      </c>
      <c r="H470" s="218"/>
    </row>
    <row r="471" spans="1:8" s="219" customFormat="1">
      <c r="A471" s="244"/>
      <c r="B471" s="243" t="s">
        <v>3</v>
      </c>
      <c r="C471" s="261" t="s">
        <v>338</v>
      </c>
      <c r="D471" s="261" t="s">
        <v>31</v>
      </c>
      <c r="E471" s="349">
        <v>2.0000000000000002E-5</v>
      </c>
      <c r="F471" s="253">
        <f>VLOOKUP(B471,'HSD PSPN,STR,ARS'!$C$6:F2558,4,FALSE)</f>
        <v>150000</v>
      </c>
      <c r="G471" s="318">
        <f t="shared" si="14"/>
        <v>3.0000000000000004</v>
      </c>
      <c r="H471" s="218"/>
    </row>
    <row r="472" spans="1:8" s="219" customFormat="1">
      <c r="A472" s="244"/>
      <c r="B472" s="243" t="s">
        <v>4</v>
      </c>
      <c r="C472" s="261" t="s">
        <v>339</v>
      </c>
      <c r="D472" s="261" t="s">
        <v>31</v>
      </c>
      <c r="E472" s="349">
        <v>4.0000000000000003E-5</v>
      </c>
      <c r="F472" s="253">
        <f>VLOOKUP(B472,'HSD PSPN,STR,ARS'!$C$6:F2559,4,FALSE)</f>
        <v>200000</v>
      </c>
      <c r="G472" s="318">
        <f t="shared" si="14"/>
        <v>8</v>
      </c>
      <c r="H472" s="218"/>
    </row>
    <row r="473" spans="1:8" s="219" customFormat="1">
      <c r="A473" s="1144" t="s">
        <v>2171</v>
      </c>
      <c r="B473" s="1144"/>
      <c r="C473" s="1144"/>
      <c r="D473" s="1144"/>
      <c r="E473" s="1144"/>
      <c r="F473" s="1144"/>
      <c r="G473" s="321">
        <f>SUM(G469:G472)</f>
        <v>111</v>
      </c>
      <c r="H473" s="218"/>
    </row>
    <row r="474" spans="1:8" s="219" customFormat="1">
      <c r="A474" s="261" t="s">
        <v>19</v>
      </c>
      <c r="B474" s="243" t="s">
        <v>5</v>
      </c>
      <c r="C474" s="244"/>
      <c r="D474" s="244"/>
      <c r="E474" s="252"/>
      <c r="F474" s="253"/>
      <c r="G474" s="318"/>
      <c r="H474" s="218"/>
    </row>
    <row r="475" spans="1:8" s="219" customFormat="1">
      <c r="A475" s="244"/>
      <c r="B475" s="243" t="s">
        <v>815</v>
      </c>
      <c r="C475" s="244"/>
      <c r="D475" s="261" t="s">
        <v>7</v>
      </c>
      <c r="E475" s="262">
        <v>1.02</v>
      </c>
      <c r="F475" s="253">
        <f>VLOOKUP(B475,'HSD PSPN,STR,ARS'!$C$6:F2562,4,FALSE)</f>
        <v>10000</v>
      </c>
      <c r="G475" s="318">
        <f>E475*F475</f>
        <v>10200</v>
      </c>
      <c r="H475" s="218"/>
    </row>
    <row r="476" spans="1:8" s="219" customFormat="1">
      <c r="A476" s="244"/>
      <c r="B476" s="243" t="s">
        <v>39</v>
      </c>
      <c r="C476" s="244"/>
      <c r="D476" s="261" t="s">
        <v>7</v>
      </c>
      <c r="E476" s="262">
        <v>5.0000000000000001E-3</v>
      </c>
      <c r="F476" s="253">
        <f>VLOOKUP(B476,'HSD PSPN,STR,ARS'!$C$6:F2563,4,FALSE)</f>
        <v>10000</v>
      </c>
      <c r="G476" s="318">
        <f>E476*F476</f>
        <v>50</v>
      </c>
      <c r="H476" s="218"/>
    </row>
    <row r="477" spans="1:8" s="219" customFormat="1">
      <c r="A477" s="1144" t="s">
        <v>2176</v>
      </c>
      <c r="B477" s="1144"/>
      <c r="C477" s="1144"/>
      <c r="D477" s="1144"/>
      <c r="E477" s="1144"/>
      <c r="F477" s="1144"/>
      <c r="G477" s="321">
        <f>SUM(G475:G476)</f>
        <v>10250</v>
      </c>
      <c r="H477" s="218"/>
    </row>
    <row r="478" spans="1:8" s="219" customFormat="1">
      <c r="A478" s="261" t="s">
        <v>20</v>
      </c>
      <c r="B478" s="243" t="s">
        <v>181</v>
      </c>
      <c r="C478" s="244"/>
      <c r="D478" s="244"/>
      <c r="E478" s="252"/>
      <c r="F478" s="253"/>
      <c r="G478" s="318"/>
      <c r="H478" s="218"/>
    </row>
    <row r="479" spans="1:8" s="219" customFormat="1">
      <c r="A479" s="261"/>
      <c r="B479" s="243" t="s">
        <v>824</v>
      </c>
      <c r="C479" s="244"/>
      <c r="D479" s="244" t="s">
        <v>275</v>
      </c>
      <c r="E479" s="252">
        <v>1E-4</v>
      </c>
      <c r="F479" s="253">
        <f>VLOOKUP(B479,'HSD PSPN,STR,ARS'!$C$6:F2566,4,FALSE)</f>
        <v>10000</v>
      </c>
      <c r="G479" s="318">
        <f>E479*F479</f>
        <v>1</v>
      </c>
      <c r="H479" s="218"/>
    </row>
    <row r="480" spans="1:8" s="219" customFormat="1">
      <c r="A480" s="1146" t="s">
        <v>2180</v>
      </c>
      <c r="B480" s="1146"/>
      <c r="C480" s="1146"/>
      <c r="D480" s="1146"/>
      <c r="E480" s="1146"/>
      <c r="F480" s="1146"/>
      <c r="G480" s="321">
        <f>G479</f>
        <v>1</v>
      </c>
      <c r="H480" s="218"/>
    </row>
    <row r="481" spans="1:8" s="219" customFormat="1">
      <c r="A481" s="375" t="s">
        <v>21</v>
      </c>
      <c r="B481" s="1145" t="s">
        <v>1111</v>
      </c>
      <c r="C481" s="1145"/>
      <c r="D481" s="1145"/>
      <c r="E481" s="1145"/>
      <c r="F481" s="1145"/>
      <c r="G481" s="318">
        <f>SUM(G469:G480)/2</f>
        <v>10362</v>
      </c>
      <c r="H481" s="218"/>
    </row>
    <row r="482" spans="1:8" s="219" customFormat="1">
      <c r="A482" s="375" t="s">
        <v>22</v>
      </c>
      <c r="B482" s="1145" t="s">
        <v>1112</v>
      </c>
      <c r="C482" s="1145"/>
      <c r="D482" s="1145"/>
      <c r="E482" s="1145"/>
      <c r="F482" s="376">
        <v>0.1</v>
      </c>
      <c r="G482" s="318">
        <f>G481*F482</f>
        <v>1036.2</v>
      </c>
      <c r="H482" s="218"/>
    </row>
    <row r="483" spans="1:8" s="219" customFormat="1">
      <c r="A483" s="375" t="s">
        <v>23</v>
      </c>
      <c r="B483" s="1145" t="s">
        <v>184</v>
      </c>
      <c r="C483" s="1145"/>
      <c r="D483" s="1145"/>
      <c r="E483" s="1145"/>
      <c r="F483" s="1145"/>
      <c r="G483" s="318">
        <f>ROUNDDOWN(G481+G482,0)</f>
        <v>11398</v>
      </c>
      <c r="H483" s="218"/>
    </row>
    <row r="484" spans="1:8">
      <c r="G484" s="528"/>
    </row>
    <row r="485" spans="1:8" s="219" customFormat="1">
      <c r="A485" s="238" t="s">
        <v>827</v>
      </c>
      <c r="B485" s="239" t="s">
        <v>830</v>
      </c>
      <c r="C485" s="240"/>
      <c r="D485" s="240"/>
      <c r="E485" s="241"/>
      <c r="F485" s="242"/>
      <c r="G485" s="255"/>
      <c r="H485" s="218"/>
    </row>
    <row r="486" spans="1:8" s="219" customFormat="1" ht="30">
      <c r="A486" s="317" t="s">
        <v>73</v>
      </c>
      <c r="B486" s="317" t="s">
        <v>74</v>
      </c>
      <c r="C486" s="317" t="s">
        <v>166</v>
      </c>
      <c r="D486" s="317" t="s">
        <v>78</v>
      </c>
      <c r="E486" s="317" t="s">
        <v>167</v>
      </c>
      <c r="F486" s="317" t="s">
        <v>168</v>
      </c>
      <c r="G486" s="529" t="s">
        <v>169</v>
      </c>
      <c r="H486" s="218"/>
    </row>
    <row r="487" spans="1:8" s="219" customFormat="1">
      <c r="A487" s="261" t="s">
        <v>17</v>
      </c>
      <c r="B487" s="243" t="s">
        <v>170</v>
      </c>
      <c r="C487" s="244"/>
      <c r="D487" s="244"/>
      <c r="E487" s="252"/>
      <c r="F487" s="253"/>
      <c r="G487" s="318"/>
      <c r="H487" s="218"/>
    </row>
    <row r="488" spans="1:8" s="219" customFormat="1">
      <c r="A488" s="244"/>
      <c r="B488" s="243" t="s">
        <v>1</v>
      </c>
      <c r="C488" s="261" t="s">
        <v>336</v>
      </c>
      <c r="D488" s="261" t="s">
        <v>31</v>
      </c>
      <c r="E488" s="262">
        <v>4.0000000000000002E-4</v>
      </c>
      <c r="F488" s="253">
        <f>VLOOKUP(B488,'HSD PSPN,STR,ARS'!$C$6:F2575,4,FALSE)</f>
        <v>100000</v>
      </c>
      <c r="G488" s="318">
        <f t="shared" ref="G488:G491" si="15">E488*F488</f>
        <v>40</v>
      </c>
      <c r="H488" s="218"/>
    </row>
    <row r="489" spans="1:8" s="219" customFormat="1">
      <c r="A489" s="244"/>
      <c r="B489" s="243" t="s">
        <v>219</v>
      </c>
      <c r="C489" s="261" t="s">
        <v>337</v>
      </c>
      <c r="D489" s="261" t="s">
        <v>31</v>
      </c>
      <c r="E489" s="262">
        <v>4.0000000000000002E-4</v>
      </c>
      <c r="F489" s="253">
        <f>VLOOKUP(B489,'HSD PSPN,STR,ARS'!$C$6:F2576,4,FALSE)</f>
        <v>150000</v>
      </c>
      <c r="G489" s="318">
        <f t="shared" si="15"/>
        <v>60</v>
      </c>
      <c r="H489" s="218"/>
    </row>
    <row r="490" spans="1:8" s="219" customFormat="1">
      <c r="A490" s="244"/>
      <c r="B490" s="243" t="s">
        <v>3</v>
      </c>
      <c r="C490" s="261" t="s">
        <v>338</v>
      </c>
      <c r="D490" s="261" t="s">
        <v>31</v>
      </c>
      <c r="E490" s="349">
        <v>2.0000000000000002E-5</v>
      </c>
      <c r="F490" s="253">
        <f>VLOOKUP(B490,'HSD PSPN,STR,ARS'!$C$6:F2577,4,FALSE)</f>
        <v>150000</v>
      </c>
      <c r="G490" s="318">
        <f t="shared" si="15"/>
        <v>3.0000000000000004</v>
      </c>
      <c r="H490" s="218"/>
    </row>
    <row r="491" spans="1:8" s="219" customFormat="1">
      <c r="A491" s="244"/>
      <c r="B491" s="243" t="s">
        <v>4</v>
      </c>
      <c r="C491" s="261" t="s">
        <v>339</v>
      </c>
      <c r="D491" s="261" t="s">
        <v>31</v>
      </c>
      <c r="E491" s="349">
        <v>4.0000000000000003E-5</v>
      </c>
      <c r="F491" s="253">
        <f>VLOOKUP(B491,'HSD PSPN,STR,ARS'!$C$6:F2578,4,FALSE)</f>
        <v>200000</v>
      </c>
      <c r="G491" s="318">
        <f t="shared" si="15"/>
        <v>8</v>
      </c>
      <c r="H491" s="218"/>
    </row>
    <row r="492" spans="1:8" s="219" customFormat="1">
      <c r="A492" s="1144" t="s">
        <v>2171</v>
      </c>
      <c r="B492" s="1144"/>
      <c r="C492" s="1144"/>
      <c r="D492" s="1144"/>
      <c r="E492" s="1144"/>
      <c r="F492" s="1144"/>
      <c r="G492" s="321">
        <f>SUM(G488:G491)</f>
        <v>111</v>
      </c>
      <c r="H492" s="218"/>
    </row>
    <row r="493" spans="1:8" s="219" customFormat="1">
      <c r="A493" s="261" t="s">
        <v>19</v>
      </c>
      <c r="B493" s="243" t="s">
        <v>5</v>
      </c>
      <c r="C493" s="244"/>
      <c r="D493" s="244"/>
      <c r="E493" s="252"/>
      <c r="F493" s="253"/>
      <c r="G493" s="318"/>
      <c r="H493" s="218"/>
    </row>
    <row r="494" spans="1:8" s="219" customFormat="1">
      <c r="A494" s="244"/>
      <c r="B494" s="243" t="s">
        <v>817</v>
      </c>
      <c r="C494" s="244"/>
      <c r="D494" s="261" t="s">
        <v>7</v>
      </c>
      <c r="E494" s="262">
        <v>1.02</v>
      </c>
      <c r="F494" s="253">
        <f>VLOOKUP(B494,'HSD PSPN,STR,ARS'!$C$6:F2581,4,FALSE)</f>
        <v>10000</v>
      </c>
      <c r="G494" s="318">
        <f>E494*F494</f>
        <v>10200</v>
      </c>
      <c r="H494" s="218"/>
    </row>
    <row r="495" spans="1:8" s="219" customFormat="1">
      <c r="A495" s="244"/>
      <c r="B495" s="243" t="s">
        <v>39</v>
      </c>
      <c r="C495" s="244"/>
      <c r="D495" s="261" t="s">
        <v>7</v>
      </c>
      <c r="E495" s="262">
        <v>5.0000000000000001E-3</v>
      </c>
      <c r="F495" s="253">
        <f>VLOOKUP(B495,'HSD PSPN,STR,ARS'!$C$6:F2582,4,FALSE)</f>
        <v>10000</v>
      </c>
      <c r="G495" s="318">
        <f>E495*F495</f>
        <v>50</v>
      </c>
      <c r="H495" s="218"/>
    </row>
    <row r="496" spans="1:8" s="219" customFormat="1">
      <c r="A496" s="1144" t="s">
        <v>2176</v>
      </c>
      <c r="B496" s="1144"/>
      <c r="C496" s="1144"/>
      <c r="D496" s="1144"/>
      <c r="E496" s="1144"/>
      <c r="F496" s="1144"/>
      <c r="G496" s="321">
        <f>SUM(G494:G495)</f>
        <v>10250</v>
      </c>
      <c r="H496" s="218"/>
    </row>
    <row r="497" spans="1:8" s="219" customFormat="1">
      <c r="A497" s="261" t="s">
        <v>20</v>
      </c>
      <c r="B497" s="243" t="s">
        <v>181</v>
      </c>
      <c r="C497" s="244"/>
      <c r="D497" s="244"/>
      <c r="E497" s="252"/>
      <c r="F497" s="253"/>
      <c r="G497" s="318"/>
      <c r="H497" s="218"/>
    </row>
    <row r="498" spans="1:8" s="219" customFormat="1">
      <c r="A498" s="261"/>
      <c r="B498" s="243" t="s">
        <v>824</v>
      </c>
      <c r="C498" s="244"/>
      <c r="D498" s="244" t="s">
        <v>275</v>
      </c>
      <c r="E498" s="252">
        <v>1E-4</v>
      </c>
      <c r="F498" s="253">
        <f>VLOOKUP(B498,'HSD PSPN,STR,ARS'!$C$6:F2585,4,FALSE)</f>
        <v>10000</v>
      </c>
      <c r="G498" s="318">
        <f>E498*F498</f>
        <v>1</v>
      </c>
      <c r="H498" s="218"/>
    </row>
    <row r="499" spans="1:8" s="219" customFormat="1">
      <c r="A499" s="1146" t="s">
        <v>2180</v>
      </c>
      <c r="B499" s="1146"/>
      <c r="C499" s="1146"/>
      <c r="D499" s="1146"/>
      <c r="E499" s="1146"/>
      <c r="F499" s="1146"/>
      <c r="G499" s="321">
        <f>G498</f>
        <v>1</v>
      </c>
      <c r="H499" s="218"/>
    </row>
    <row r="500" spans="1:8" s="219" customFormat="1">
      <c r="A500" s="375" t="s">
        <v>21</v>
      </c>
      <c r="B500" s="1145" t="s">
        <v>1111</v>
      </c>
      <c r="C500" s="1145"/>
      <c r="D500" s="1145"/>
      <c r="E500" s="1145"/>
      <c r="F500" s="1145"/>
      <c r="G500" s="318">
        <f>SUM(G488:G499)/2</f>
        <v>10362</v>
      </c>
      <c r="H500" s="218"/>
    </row>
    <row r="501" spans="1:8" s="219" customFormat="1">
      <c r="A501" s="375" t="s">
        <v>22</v>
      </c>
      <c r="B501" s="1145" t="s">
        <v>1112</v>
      </c>
      <c r="C501" s="1145"/>
      <c r="D501" s="1145"/>
      <c r="E501" s="1145"/>
      <c r="F501" s="376">
        <v>0.1</v>
      </c>
      <c r="G501" s="318">
        <f>G500*F501</f>
        <v>1036.2</v>
      </c>
      <c r="H501" s="218"/>
    </row>
    <row r="502" spans="1:8" s="219" customFormat="1">
      <c r="A502" s="375" t="s">
        <v>23</v>
      </c>
      <c r="B502" s="1145" t="s">
        <v>184</v>
      </c>
      <c r="C502" s="1145"/>
      <c r="D502" s="1145"/>
      <c r="E502" s="1145"/>
      <c r="F502" s="1145"/>
      <c r="G502" s="318">
        <f>ROUNDDOWN(G500+G501,0)</f>
        <v>11398</v>
      </c>
      <c r="H502" s="218"/>
    </row>
    <row r="503" spans="1:8">
      <c r="G503" s="528"/>
    </row>
    <row r="504" spans="1:8" s="219" customFormat="1">
      <c r="A504" s="238" t="s">
        <v>826</v>
      </c>
      <c r="B504" s="239" t="s">
        <v>831</v>
      </c>
      <c r="C504" s="240"/>
      <c r="D504" s="240"/>
      <c r="E504" s="241"/>
      <c r="F504" s="242"/>
      <c r="G504" s="255"/>
      <c r="H504" s="218"/>
    </row>
    <row r="505" spans="1:8" s="219" customFormat="1" ht="30">
      <c r="A505" s="317" t="s">
        <v>73</v>
      </c>
      <c r="B505" s="317" t="s">
        <v>74</v>
      </c>
      <c r="C505" s="317" t="s">
        <v>166</v>
      </c>
      <c r="D505" s="317" t="s">
        <v>78</v>
      </c>
      <c r="E505" s="317" t="s">
        <v>167</v>
      </c>
      <c r="F505" s="317" t="s">
        <v>168</v>
      </c>
      <c r="G505" s="529" t="s">
        <v>169</v>
      </c>
      <c r="H505" s="218"/>
    </row>
    <row r="506" spans="1:8" s="219" customFormat="1">
      <c r="A506" s="261" t="s">
        <v>17</v>
      </c>
      <c r="B506" s="243" t="s">
        <v>170</v>
      </c>
      <c r="C506" s="244"/>
      <c r="D506" s="244"/>
      <c r="E506" s="252"/>
      <c r="F506" s="253"/>
      <c r="G506" s="318"/>
      <c r="H506" s="218"/>
    </row>
    <row r="507" spans="1:8" s="219" customFormat="1">
      <c r="A507" s="244"/>
      <c r="B507" s="243" t="s">
        <v>1</v>
      </c>
      <c r="C507" s="261" t="s">
        <v>336</v>
      </c>
      <c r="D507" s="261" t="s">
        <v>31</v>
      </c>
      <c r="E507" s="262">
        <v>4.0000000000000002E-4</v>
      </c>
      <c r="F507" s="253">
        <f>VLOOKUP(B507,'HSD PSPN,STR,ARS'!$C$6:F2594,4,FALSE)</f>
        <v>100000</v>
      </c>
      <c r="G507" s="318">
        <f t="shared" ref="G507:G510" si="16">E507*F507</f>
        <v>40</v>
      </c>
      <c r="H507" s="218"/>
    </row>
    <row r="508" spans="1:8" s="219" customFormat="1">
      <c r="A508" s="244"/>
      <c r="B508" s="243" t="s">
        <v>219</v>
      </c>
      <c r="C508" s="261" t="s">
        <v>337</v>
      </c>
      <c r="D508" s="261" t="s">
        <v>31</v>
      </c>
      <c r="E508" s="262">
        <v>4.0000000000000002E-4</v>
      </c>
      <c r="F508" s="253">
        <f>VLOOKUP(B508,'HSD PSPN,STR,ARS'!$C$6:F2595,4,FALSE)</f>
        <v>150000</v>
      </c>
      <c r="G508" s="318">
        <f t="shared" si="16"/>
        <v>60</v>
      </c>
      <c r="H508" s="218"/>
    </row>
    <row r="509" spans="1:8" s="219" customFormat="1">
      <c r="A509" s="244"/>
      <c r="B509" s="243" t="s">
        <v>3</v>
      </c>
      <c r="C509" s="261" t="s">
        <v>338</v>
      </c>
      <c r="D509" s="261" t="s">
        <v>31</v>
      </c>
      <c r="E509" s="349">
        <v>2.0000000000000002E-5</v>
      </c>
      <c r="F509" s="253">
        <f>VLOOKUP(B509,'HSD PSPN,STR,ARS'!$C$6:F2596,4,FALSE)</f>
        <v>150000</v>
      </c>
      <c r="G509" s="318">
        <f t="shared" si="16"/>
        <v>3.0000000000000004</v>
      </c>
      <c r="H509" s="218"/>
    </row>
    <row r="510" spans="1:8" s="219" customFormat="1">
      <c r="A510" s="244"/>
      <c r="B510" s="243" t="s">
        <v>4</v>
      </c>
      <c r="C510" s="261" t="s">
        <v>339</v>
      </c>
      <c r="D510" s="261" t="s">
        <v>31</v>
      </c>
      <c r="E510" s="349">
        <v>4.0000000000000003E-5</v>
      </c>
      <c r="F510" s="253">
        <f>VLOOKUP(B510,'HSD PSPN,STR,ARS'!$C$6:F2597,4,FALSE)</f>
        <v>200000</v>
      </c>
      <c r="G510" s="318">
        <f t="shared" si="16"/>
        <v>8</v>
      </c>
      <c r="H510" s="218"/>
    </row>
    <row r="511" spans="1:8" s="219" customFormat="1">
      <c r="A511" s="1144" t="s">
        <v>2171</v>
      </c>
      <c r="B511" s="1144"/>
      <c r="C511" s="1144"/>
      <c r="D511" s="1144"/>
      <c r="E511" s="1144"/>
      <c r="F511" s="1144"/>
      <c r="G511" s="321">
        <f>SUM(G507:G510)</f>
        <v>111</v>
      </c>
      <c r="H511" s="218"/>
    </row>
    <row r="512" spans="1:8" s="219" customFormat="1">
      <c r="A512" s="261" t="s">
        <v>19</v>
      </c>
      <c r="B512" s="243" t="s">
        <v>5</v>
      </c>
      <c r="C512" s="244"/>
      <c r="D512" s="244"/>
      <c r="E512" s="252"/>
      <c r="F512" s="253"/>
      <c r="G512" s="318"/>
      <c r="H512" s="218"/>
    </row>
    <row r="513" spans="1:8" s="219" customFormat="1">
      <c r="A513" s="244"/>
      <c r="B513" s="243" t="s">
        <v>819</v>
      </c>
      <c r="C513" s="244"/>
      <c r="D513" s="261" t="s">
        <v>7</v>
      </c>
      <c r="E513" s="262">
        <v>1.02</v>
      </c>
      <c r="F513" s="253">
        <f>VLOOKUP(B513,'HSD PSPN,STR,ARS'!$C$6:F2600,4,FALSE)</f>
        <v>10000</v>
      </c>
      <c r="G513" s="318">
        <f>E513*F513</f>
        <v>10200</v>
      </c>
      <c r="H513" s="218"/>
    </row>
    <row r="514" spans="1:8" s="219" customFormat="1">
      <c r="A514" s="244"/>
      <c r="B514" s="243" t="s">
        <v>39</v>
      </c>
      <c r="C514" s="244"/>
      <c r="D514" s="261" t="s">
        <v>7</v>
      </c>
      <c r="E514" s="262">
        <v>5.0000000000000001E-3</v>
      </c>
      <c r="F514" s="253">
        <f>VLOOKUP(B514,'HSD PSPN,STR,ARS'!$C$6:F2601,4,FALSE)</f>
        <v>10000</v>
      </c>
      <c r="G514" s="318">
        <f>E514*F514</f>
        <v>50</v>
      </c>
      <c r="H514" s="218"/>
    </row>
    <row r="515" spans="1:8" s="219" customFormat="1">
      <c r="A515" s="1144" t="s">
        <v>2176</v>
      </c>
      <c r="B515" s="1144"/>
      <c r="C515" s="1144"/>
      <c r="D515" s="1144"/>
      <c r="E515" s="1144"/>
      <c r="F515" s="1144"/>
      <c r="G515" s="321">
        <f>SUM(G513:G514)</f>
        <v>10250</v>
      </c>
      <c r="H515" s="218"/>
    </row>
    <row r="516" spans="1:8" s="219" customFormat="1">
      <c r="A516" s="261" t="s">
        <v>20</v>
      </c>
      <c r="B516" s="243" t="s">
        <v>181</v>
      </c>
      <c r="C516" s="244"/>
      <c r="D516" s="244"/>
      <c r="E516" s="252"/>
      <c r="F516" s="253"/>
      <c r="G516" s="318"/>
      <c r="H516" s="218"/>
    </row>
    <row r="517" spans="1:8" s="219" customFormat="1">
      <c r="A517" s="261"/>
      <c r="B517" s="243" t="s">
        <v>824</v>
      </c>
      <c r="C517" s="244"/>
      <c r="D517" s="244" t="s">
        <v>275</v>
      </c>
      <c r="E517" s="252">
        <v>1E-4</v>
      </c>
      <c r="F517" s="253">
        <f>VLOOKUP(B517,'HSD PSPN,STR,ARS'!$C$6:F2604,4,FALSE)</f>
        <v>10000</v>
      </c>
      <c r="G517" s="318">
        <f>E517*F517</f>
        <v>1</v>
      </c>
      <c r="H517" s="218"/>
    </row>
    <row r="518" spans="1:8" s="219" customFormat="1">
      <c r="A518" s="1146" t="s">
        <v>2180</v>
      </c>
      <c r="B518" s="1146"/>
      <c r="C518" s="1146"/>
      <c r="D518" s="1146"/>
      <c r="E518" s="1146"/>
      <c r="F518" s="1146"/>
      <c r="G518" s="321">
        <f>G517</f>
        <v>1</v>
      </c>
      <c r="H518" s="218"/>
    </row>
    <row r="519" spans="1:8" s="219" customFormat="1">
      <c r="A519" s="375" t="s">
        <v>21</v>
      </c>
      <c r="B519" s="1145" t="s">
        <v>1111</v>
      </c>
      <c r="C519" s="1145"/>
      <c r="D519" s="1145"/>
      <c r="E519" s="1145"/>
      <c r="F519" s="1145"/>
      <c r="G519" s="318">
        <f>SUM(G507:G518)/2</f>
        <v>10362</v>
      </c>
      <c r="H519" s="218"/>
    </row>
    <row r="520" spans="1:8" s="219" customFormat="1">
      <c r="A520" s="375" t="s">
        <v>22</v>
      </c>
      <c r="B520" s="1145" t="s">
        <v>1112</v>
      </c>
      <c r="C520" s="1145"/>
      <c r="D520" s="1145"/>
      <c r="E520" s="1145"/>
      <c r="F520" s="376">
        <v>0.1</v>
      </c>
      <c r="G520" s="318">
        <f>G519*F520</f>
        <v>1036.2</v>
      </c>
      <c r="H520" s="218"/>
    </row>
    <row r="521" spans="1:8" s="219" customFormat="1">
      <c r="A521" s="375" t="s">
        <v>23</v>
      </c>
      <c r="B521" s="1145" t="s">
        <v>184</v>
      </c>
      <c r="C521" s="1145"/>
      <c r="D521" s="1145"/>
      <c r="E521" s="1145"/>
      <c r="F521" s="1145"/>
      <c r="G521" s="318">
        <f>ROUNDDOWN(G519+G520,0)</f>
        <v>11398</v>
      </c>
      <c r="H521" s="218"/>
    </row>
    <row r="522" spans="1:8">
      <c r="G522" s="528"/>
    </row>
    <row r="523" spans="1:8" s="219" customFormat="1">
      <c r="A523" s="238" t="s">
        <v>825</v>
      </c>
      <c r="B523" s="239" t="s">
        <v>832</v>
      </c>
      <c r="C523" s="240"/>
      <c r="D523" s="240"/>
      <c r="E523" s="241"/>
      <c r="F523" s="242"/>
      <c r="G523" s="255"/>
      <c r="H523" s="218"/>
    </row>
    <row r="524" spans="1:8" s="219" customFormat="1" ht="30">
      <c r="A524" s="317" t="s">
        <v>73</v>
      </c>
      <c r="B524" s="317" t="s">
        <v>74</v>
      </c>
      <c r="C524" s="317" t="s">
        <v>166</v>
      </c>
      <c r="D524" s="317" t="s">
        <v>78</v>
      </c>
      <c r="E524" s="317" t="s">
        <v>167</v>
      </c>
      <c r="F524" s="317" t="s">
        <v>168</v>
      </c>
      <c r="G524" s="529" t="s">
        <v>169</v>
      </c>
      <c r="H524" s="218"/>
    </row>
    <row r="525" spans="1:8" s="219" customFormat="1">
      <c r="A525" s="261" t="s">
        <v>17</v>
      </c>
      <c r="B525" s="243" t="s">
        <v>170</v>
      </c>
      <c r="C525" s="244"/>
      <c r="D525" s="244"/>
      <c r="E525" s="252"/>
      <c r="F525" s="253"/>
      <c r="G525" s="318"/>
      <c r="H525" s="218"/>
    </row>
    <row r="526" spans="1:8" s="219" customFormat="1">
      <c r="A526" s="244"/>
      <c r="B526" s="243" t="s">
        <v>1</v>
      </c>
      <c r="C526" s="261" t="s">
        <v>336</v>
      </c>
      <c r="D526" s="261" t="s">
        <v>31</v>
      </c>
      <c r="E526" s="262">
        <v>4.0000000000000002E-4</v>
      </c>
      <c r="F526" s="253">
        <f>VLOOKUP(B526,'HSD PSPN,STR,ARS'!$C$6:F2613,4,FALSE)</f>
        <v>100000</v>
      </c>
      <c r="G526" s="318">
        <f t="shared" ref="G526:G529" si="17">E526*F526</f>
        <v>40</v>
      </c>
      <c r="H526" s="218"/>
    </row>
    <row r="527" spans="1:8" s="219" customFormat="1">
      <c r="A527" s="244"/>
      <c r="B527" s="243" t="s">
        <v>219</v>
      </c>
      <c r="C527" s="261" t="s">
        <v>337</v>
      </c>
      <c r="D527" s="261" t="s">
        <v>31</v>
      </c>
      <c r="E527" s="262">
        <v>4.0000000000000002E-4</v>
      </c>
      <c r="F527" s="253">
        <f>VLOOKUP(B527,'HSD PSPN,STR,ARS'!$C$6:F2614,4,FALSE)</f>
        <v>150000</v>
      </c>
      <c r="G527" s="318">
        <f t="shared" si="17"/>
        <v>60</v>
      </c>
      <c r="H527" s="218"/>
    </row>
    <row r="528" spans="1:8" s="219" customFormat="1">
      <c r="A528" s="244"/>
      <c r="B528" s="243" t="s">
        <v>3</v>
      </c>
      <c r="C528" s="261" t="s">
        <v>338</v>
      </c>
      <c r="D528" s="261" t="s">
        <v>31</v>
      </c>
      <c r="E528" s="349">
        <v>2.0000000000000002E-5</v>
      </c>
      <c r="F528" s="253">
        <f>VLOOKUP(B528,'HSD PSPN,STR,ARS'!$C$6:F2615,4,FALSE)</f>
        <v>150000</v>
      </c>
      <c r="G528" s="318">
        <f t="shared" si="17"/>
        <v>3.0000000000000004</v>
      </c>
      <c r="H528" s="218"/>
    </row>
    <row r="529" spans="1:8" s="219" customFormat="1">
      <c r="A529" s="244"/>
      <c r="B529" s="243" t="s">
        <v>4</v>
      </c>
      <c r="C529" s="261" t="s">
        <v>339</v>
      </c>
      <c r="D529" s="261" t="s">
        <v>31</v>
      </c>
      <c r="E529" s="349">
        <v>4.0000000000000003E-5</v>
      </c>
      <c r="F529" s="253">
        <f>VLOOKUP(B529,'HSD PSPN,STR,ARS'!$C$6:F2616,4,FALSE)</f>
        <v>200000</v>
      </c>
      <c r="G529" s="318">
        <f t="shared" si="17"/>
        <v>8</v>
      </c>
      <c r="H529" s="218"/>
    </row>
    <row r="530" spans="1:8" s="219" customFormat="1">
      <c r="A530" s="1144" t="s">
        <v>2171</v>
      </c>
      <c r="B530" s="1144"/>
      <c r="C530" s="1144"/>
      <c r="D530" s="1144"/>
      <c r="E530" s="1144"/>
      <c r="F530" s="1144"/>
      <c r="G530" s="321">
        <f>SUM(G526:G529)</f>
        <v>111</v>
      </c>
      <c r="H530" s="218"/>
    </row>
    <row r="531" spans="1:8" s="219" customFormat="1">
      <c r="A531" s="261" t="s">
        <v>19</v>
      </c>
      <c r="B531" s="243" t="s">
        <v>5</v>
      </c>
      <c r="C531" s="244"/>
      <c r="D531" s="244"/>
      <c r="E531" s="252"/>
      <c r="F531" s="253"/>
      <c r="G531" s="318"/>
      <c r="H531" s="218"/>
    </row>
    <row r="532" spans="1:8" s="219" customFormat="1">
      <c r="A532" s="244"/>
      <c r="B532" s="243" t="s">
        <v>821</v>
      </c>
      <c r="C532" s="244"/>
      <c r="D532" s="261" t="s">
        <v>7</v>
      </c>
      <c r="E532" s="262">
        <v>1.02</v>
      </c>
      <c r="F532" s="253">
        <f>VLOOKUP(B532,'HSD PSPN,STR,ARS'!$C$6:F2619,4,FALSE)</f>
        <v>10000</v>
      </c>
      <c r="G532" s="318">
        <f>E532*F532</f>
        <v>10200</v>
      </c>
      <c r="H532" s="218"/>
    </row>
    <row r="533" spans="1:8" s="219" customFormat="1">
      <c r="A533" s="244"/>
      <c r="B533" s="243" t="s">
        <v>39</v>
      </c>
      <c r="C533" s="244"/>
      <c r="D533" s="261" t="s">
        <v>7</v>
      </c>
      <c r="E533" s="262">
        <v>5.0000000000000001E-3</v>
      </c>
      <c r="F533" s="253">
        <f>VLOOKUP(B533,'HSD PSPN,STR,ARS'!$C$6:F2620,4,FALSE)</f>
        <v>10000</v>
      </c>
      <c r="G533" s="318">
        <f>E533*F533</f>
        <v>50</v>
      </c>
      <c r="H533" s="218"/>
    </row>
    <row r="534" spans="1:8" s="219" customFormat="1">
      <c r="A534" s="1144" t="s">
        <v>2176</v>
      </c>
      <c r="B534" s="1144"/>
      <c r="C534" s="1144"/>
      <c r="D534" s="1144"/>
      <c r="E534" s="1144"/>
      <c r="F534" s="1144"/>
      <c r="G534" s="321">
        <f>SUM(G532:G533)</f>
        <v>10250</v>
      </c>
      <c r="H534" s="218"/>
    </row>
    <row r="535" spans="1:8" s="219" customFormat="1">
      <c r="A535" s="261" t="s">
        <v>20</v>
      </c>
      <c r="B535" s="243" t="s">
        <v>181</v>
      </c>
      <c r="C535" s="244"/>
      <c r="D535" s="244"/>
      <c r="E535" s="252"/>
      <c r="F535" s="253"/>
      <c r="G535" s="318"/>
      <c r="H535" s="218"/>
    </row>
    <row r="536" spans="1:8" s="219" customFormat="1">
      <c r="A536" s="261"/>
      <c r="B536" s="243" t="s">
        <v>824</v>
      </c>
      <c r="C536" s="244"/>
      <c r="D536" s="244" t="s">
        <v>275</v>
      </c>
      <c r="E536" s="252">
        <v>1E-4</v>
      </c>
      <c r="F536" s="253">
        <f>VLOOKUP(B536,'HSD PSPN,STR,ARS'!$C$6:F2623,4,FALSE)</f>
        <v>10000</v>
      </c>
      <c r="G536" s="318">
        <f>E536*F536</f>
        <v>1</v>
      </c>
      <c r="H536" s="218"/>
    </row>
    <row r="537" spans="1:8" s="219" customFormat="1">
      <c r="A537" s="1146" t="s">
        <v>2180</v>
      </c>
      <c r="B537" s="1146"/>
      <c r="C537" s="1146"/>
      <c r="D537" s="1146"/>
      <c r="E537" s="1146"/>
      <c r="F537" s="1146"/>
      <c r="G537" s="321">
        <f>G536</f>
        <v>1</v>
      </c>
      <c r="H537" s="218"/>
    </row>
    <row r="538" spans="1:8" s="219" customFormat="1">
      <c r="A538" s="375" t="s">
        <v>21</v>
      </c>
      <c r="B538" s="1145" t="s">
        <v>1111</v>
      </c>
      <c r="C538" s="1145"/>
      <c r="D538" s="1145"/>
      <c r="E538" s="1145"/>
      <c r="F538" s="1145"/>
      <c r="G538" s="318">
        <f>SUM(G526:G537)/2</f>
        <v>10362</v>
      </c>
      <c r="H538" s="218"/>
    </row>
    <row r="539" spans="1:8" s="219" customFormat="1">
      <c r="A539" s="375" t="s">
        <v>22</v>
      </c>
      <c r="B539" s="1145" t="s">
        <v>1112</v>
      </c>
      <c r="C539" s="1145"/>
      <c r="D539" s="1145"/>
      <c r="E539" s="1145"/>
      <c r="F539" s="376">
        <v>0.1</v>
      </c>
      <c r="G539" s="318">
        <f>G538*F539</f>
        <v>1036.2</v>
      </c>
      <c r="H539" s="218"/>
    </row>
    <row r="540" spans="1:8" s="219" customFormat="1">
      <c r="A540" s="375" t="s">
        <v>23</v>
      </c>
      <c r="B540" s="1145" t="s">
        <v>184</v>
      </c>
      <c r="C540" s="1145"/>
      <c r="D540" s="1145"/>
      <c r="E540" s="1145"/>
      <c r="F540" s="1145"/>
      <c r="G540" s="318">
        <f>ROUNDDOWN(G538+G539,0)</f>
        <v>11398</v>
      </c>
      <c r="H540" s="218"/>
    </row>
    <row r="541" spans="1:8">
      <c r="G541" s="528"/>
    </row>
    <row r="542" spans="1:8" s="219" customFormat="1">
      <c r="A542" s="238" t="s">
        <v>833</v>
      </c>
      <c r="B542" s="239" t="s">
        <v>834</v>
      </c>
      <c r="C542" s="240"/>
      <c r="D542" s="240"/>
      <c r="E542" s="241"/>
      <c r="F542" s="242"/>
      <c r="G542" s="255"/>
      <c r="H542" s="218"/>
    </row>
    <row r="543" spans="1:8" s="219" customFormat="1" ht="30">
      <c r="A543" s="317" t="s">
        <v>73</v>
      </c>
      <c r="B543" s="317" t="s">
        <v>74</v>
      </c>
      <c r="C543" s="317" t="s">
        <v>166</v>
      </c>
      <c r="D543" s="317" t="s">
        <v>78</v>
      </c>
      <c r="E543" s="317" t="s">
        <v>167</v>
      </c>
      <c r="F543" s="317" t="s">
        <v>168</v>
      </c>
      <c r="G543" s="529" t="s">
        <v>169</v>
      </c>
      <c r="H543" s="218"/>
    </row>
    <row r="544" spans="1:8" s="219" customFormat="1">
      <c r="A544" s="261" t="s">
        <v>17</v>
      </c>
      <c r="B544" s="243" t="s">
        <v>170</v>
      </c>
      <c r="C544" s="244"/>
      <c r="D544" s="244"/>
      <c r="E544" s="252"/>
      <c r="F544" s="253"/>
      <c r="G544" s="318"/>
      <c r="H544" s="218"/>
    </row>
    <row r="545" spans="1:8" s="219" customFormat="1">
      <c r="A545" s="244"/>
      <c r="B545" s="243" t="s">
        <v>1</v>
      </c>
      <c r="C545" s="261" t="s">
        <v>336</v>
      </c>
      <c r="D545" s="261" t="s">
        <v>31</v>
      </c>
      <c r="E545" s="358">
        <v>4.4700000000000002E-4</v>
      </c>
      <c r="F545" s="253">
        <f>VLOOKUP(B545,'HSD PSPN,STR,ARS'!$C$6:F2632,4,FALSE)</f>
        <v>100000</v>
      </c>
      <c r="G545" s="318">
        <f t="shared" ref="G545:G546" si="18">E545*F545</f>
        <v>44.7</v>
      </c>
      <c r="H545" s="218"/>
    </row>
    <row r="546" spans="1:8" s="219" customFormat="1">
      <c r="A546" s="244"/>
      <c r="B546" s="243" t="s">
        <v>4</v>
      </c>
      <c r="C546" s="261" t="s">
        <v>339</v>
      </c>
      <c r="D546" s="261" t="s">
        <v>31</v>
      </c>
      <c r="E546" s="358">
        <v>4.5000000000000003E-5</v>
      </c>
      <c r="F546" s="253">
        <f>VLOOKUP(B546,'HSD PSPN,STR,ARS'!$C$6:F2635,4,FALSE)</f>
        <v>200000</v>
      </c>
      <c r="G546" s="318">
        <f t="shared" si="18"/>
        <v>9</v>
      </c>
      <c r="H546" s="218"/>
    </row>
    <row r="547" spans="1:8" s="219" customFormat="1">
      <c r="A547" s="1144" t="s">
        <v>2171</v>
      </c>
      <c r="B547" s="1144"/>
      <c r="C547" s="1144"/>
      <c r="D547" s="1144"/>
      <c r="E547" s="1144"/>
      <c r="F547" s="1144"/>
      <c r="G547" s="321">
        <f>SUM(G545:G546)</f>
        <v>53.7</v>
      </c>
      <c r="H547" s="218"/>
    </row>
    <row r="548" spans="1:8" s="219" customFormat="1">
      <c r="A548" s="261" t="s">
        <v>19</v>
      </c>
      <c r="B548" s="243" t="s">
        <v>5</v>
      </c>
      <c r="C548" s="244"/>
      <c r="D548" s="244"/>
      <c r="E548" s="252"/>
      <c r="F548" s="253"/>
      <c r="G548" s="318"/>
      <c r="H548" s="218"/>
    </row>
    <row r="549" spans="1:8" s="219" customFormat="1">
      <c r="A549" s="244"/>
      <c r="B549" s="243"/>
      <c r="C549" s="244"/>
      <c r="D549" s="261"/>
      <c r="E549" s="262"/>
      <c r="F549" s="253"/>
      <c r="G549" s="318"/>
      <c r="H549" s="218"/>
    </row>
    <row r="550" spans="1:8" s="219" customFormat="1">
      <c r="A550" s="1144" t="s">
        <v>2176</v>
      </c>
      <c r="B550" s="1144"/>
      <c r="C550" s="1144"/>
      <c r="D550" s="1144"/>
      <c r="E550" s="1144"/>
      <c r="F550" s="1144"/>
      <c r="G550" s="318">
        <f>SUM(G549:G549)</f>
        <v>0</v>
      </c>
      <c r="H550" s="218"/>
    </row>
    <row r="551" spans="1:8" s="219" customFormat="1">
      <c r="A551" s="261" t="s">
        <v>20</v>
      </c>
      <c r="B551" s="243" t="s">
        <v>181</v>
      </c>
      <c r="C551" s="244"/>
      <c r="D551" s="244"/>
      <c r="E551" s="252"/>
      <c r="F551" s="253"/>
      <c r="G551" s="318"/>
      <c r="H551" s="218"/>
    </row>
    <row r="552" spans="1:8" s="219" customFormat="1">
      <c r="A552" s="261"/>
      <c r="B552" s="243"/>
      <c r="C552" s="244"/>
      <c r="D552" s="244"/>
      <c r="E552" s="252"/>
      <c r="F552" s="253"/>
      <c r="G552" s="318"/>
      <c r="H552" s="218"/>
    </row>
    <row r="553" spans="1:8" s="219" customFormat="1">
      <c r="A553" s="1146" t="s">
        <v>2180</v>
      </c>
      <c r="B553" s="1146"/>
      <c r="C553" s="1146"/>
      <c r="D553" s="1146"/>
      <c r="E553" s="1146"/>
      <c r="F553" s="1146"/>
      <c r="G553" s="318">
        <f>G552</f>
        <v>0</v>
      </c>
      <c r="H553" s="218"/>
    </row>
    <row r="554" spans="1:8" s="219" customFormat="1">
      <c r="A554" s="261" t="s">
        <v>21</v>
      </c>
      <c r="B554" s="243" t="s">
        <v>182</v>
      </c>
      <c r="C554" s="244"/>
      <c r="D554" s="244"/>
      <c r="E554" s="252"/>
      <c r="F554" s="253"/>
      <c r="G554" s="318">
        <f>SUM(G542:G553)/2</f>
        <v>53.7</v>
      </c>
      <c r="H554" s="218"/>
    </row>
    <row r="555" spans="1:8" s="219" customFormat="1">
      <c r="A555" s="261" t="s">
        <v>22</v>
      </c>
      <c r="B555" s="243" t="s">
        <v>183</v>
      </c>
      <c r="C555" s="244"/>
      <c r="D555" s="244"/>
      <c r="F555" s="320">
        <v>0.1</v>
      </c>
      <c r="G555" s="318">
        <f>G554*F555</f>
        <v>5.370000000000001</v>
      </c>
      <c r="H555" s="218"/>
    </row>
    <row r="556" spans="1:8" s="219" customFormat="1">
      <c r="A556" s="261" t="s">
        <v>23</v>
      </c>
      <c r="B556" s="243" t="s">
        <v>184</v>
      </c>
      <c r="C556" s="244"/>
      <c r="D556" s="244"/>
      <c r="E556" s="252"/>
      <c r="F556" s="253"/>
      <c r="G556" s="318">
        <f>ROUNDDOWN(G554+G555,0)</f>
        <v>59</v>
      </c>
      <c r="H556" s="218"/>
    </row>
    <row r="557" spans="1:8">
      <c r="G557" s="528"/>
    </row>
    <row r="558" spans="1:8" s="219" customFormat="1">
      <c r="A558" s="238" t="s">
        <v>835</v>
      </c>
      <c r="B558" s="239" t="s">
        <v>836</v>
      </c>
      <c r="C558" s="240"/>
      <c r="D558" s="240"/>
      <c r="E558" s="241"/>
      <c r="F558" s="242"/>
      <c r="G558" s="255"/>
      <c r="H558" s="218"/>
    </row>
    <row r="559" spans="1:8" s="219" customFormat="1" ht="30">
      <c r="A559" s="317" t="s">
        <v>73</v>
      </c>
      <c r="B559" s="317" t="s">
        <v>74</v>
      </c>
      <c r="C559" s="317" t="s">
        <v>166</v>
      </c>
      <c r="D559" s="317" t="s">
        <v>78</v>
      </c>
      <c r="E559" s="317" t="s">
        <v>167</v>
      </c>
      <c r="F559" s="317" t="s">
        <v>168</v>
      </c>
      <c r="G559" s="529" t="s">
        <v>169</v>
      </c>
      <c r="H559" s="218"/>
    </row>
    <row r="560" spans="1:8" s="219" customFormat="1">
      <c r="A560" s="261" t="s">
        <v>17</v>
      </c>
      <c r="B560" s="243" t="s">
        <v>170</v>
      </c>
      <c r="C560" s="244"/>
      <c r="D560" s="244"/>
      <c r="E560" s="252"/>
      <c r="F560" s="253"/>
      <c r="G560" s="318"/>
      <c r="H560" s="218"/>
    </row>
    <row r="561" spans="1:8" s="219" customFormat="1">
      <c r="A561" s="244"/>
      <c r="B561" s="243" t="s">
        <v>1</v>
      </c>
      <c r="C561" s="261" t="s">
        <v>336</v>
      </c>
      <c r="D561" s="261" t="s">
        <v>31</v>
      </c>
      <c r="E561" s="358">
        <v>2.1000000000000001E-4</v>
      </c>
      <c r="F561" s="253">
        <f>VLOOKUP(B561,'HSD PSPN,STR,ARS'!$C$6:F2648,4,FALSE)</f>
        <v>100000</v>
      </c>
      <c r="G561" s="318">
        <f t="shared" ref="G561:G562" si="19">E561*F561</f>
        <v>21</v>
      </c>
      <c r="H561" s="218"/>
    </row>
    <row r="562" spans="1:8" s="219" customFormat="1">
      <c r="A562" s="244"/>
      <c r="B562" s="243" t="s">
        <v>4</v>
      </c>
      <c r="C562" s="261" t="s">
        <v>339</v>
      </c>
      <c r="D562" s="261" t="s">
        <v>31</v>
      </c>
      <c r="E562" s="358">
        <v>2.0999999999999999E-5</v>
      </c>
      <c r="F562" s="253">
        <f>VLOOKUP(B562,'HSD PSPN,STR,ARS'!$C$6:F2651,4,FALSE)</f>
        <v>200000</v>
      </c>
      <c r="G562" s="318">
        <f t="shared" si="19"/>
        <v>4.2</v>
      </c>
      <c r="H562" s="218"/>
    </row>
    <row r="563" spans="1:8" s="219" customFormat="1">
      <c r="A563" s="1144" t="s">
        <v>2171</v>
      </c>
      <c r="B563" s="1144"/>
      <c r="C563" s="1144"/>
      <c r="D563" s="1144"/>
      <c r="E563" s="1144"/>
      <c r="F563" s="1144"/>
      <c r="G563" s="321">
        <f>SUM(G561:G562)</f>
        <v>25.2</v>
      </c>
      <c r="H563" s="218"/>
    </row>
    <row r="564" spans="1:8" s="219" customFormat="1">
      <c r="A564" s="261" t="s">
        <v>19</v>
      </c>
      <c r="B564" s="243" t="s">
        <v>5</v>
      </c>
      <c r="C564" s="244"/>
      <c r="D564" s="244"/>
      <c r="E564" s="252"/>
      <c r="F564" s="253"/>
      <c r="G564" s="318"/>
      <c r="H564" s="218"/>
    </row>
    <row r="565" spans="1:8" s="219" customFormat="1">
      <c r="A565" s="244"/>
      <c r="B565" s="243"/>
      <c r="C565" s="244"/>
      <c r="D565" s="261"/>
      <c r="E565" s="262"/>
      <c r="F565" s="253"/>
      <c r="G565" s="318"/>
      <c r="H565" s="218"/>
    </row>
    <row r="566" spans="1:8" s="219" customFormat="1">
      <c r="A566" s="1144" t="s">
        <v>2176</v>
      </c>
      <c r="B566" s="1144"/>
      <c r="C566" s="1144"/>
      <c r="D566" s="1144"/>
      <c r="E566" s="1144"/>
      <c r="F566" s="1144"/>
      <c r="G566" s="318">
        <f>SUM(G565:G565)</f>
        <v>0</v>
      </c>
      <c r="H566" s="218"/>
    </row>
    <row r="567" spans="1:8" s="219" customFormat="1">
      <c r="A567" s="261" t="s">
        <v>20</v>
      </c>
      <c r="B567" s="243" t="s">
        <v>181</v>
      </c>
      <c r="C567" s="244"/>
      <c r="D567" s="244"/>
      <c r="E567" s="252"/>
      <c r="F567" s="253"/>
      <c r="G567" s="318"/>
      <c r="H567" s="218"/>
    </row>
    <row r="568" spans="1:8" s="219" customFormat="1">
      <c r="A568" s="261"/>
      <c r="B568" s="243"/>
      <c r="C568" s="244"/>
      <c r="D568" s="244"/>
      <c r="E568" s="252"/>
      <c r="F568" s="253"/>
      <c r="G568" s="318"/>
      <c r="H568" s="218"/>
    </row>
    <row r="569" spans="1:8" s="219" customFormat="1">
      <c r="A569" s="1146" t="s">
        <v>2180</v>
      </c>
      <c r="B569" s="1146"/>
      <c r="C569" s="1146"/>
      <c r="D569" s="1146"/>
      <c r="E569" s="1146"/>
      <c r="F569" s="1146"/>
      <c r="G569" s="318">
        <f>G568</f>
        <v>0</v>
      </c>
      <c r="H569" s="218"/>
    </row>
    <row r="570" spans="1:8" s="219" customFormat="1">
      <c r="A570" s="375" t="s">
        <v>21</v>
      </c>
      <c r="B570" s="1145" t="s">
        <v>1111</v>
      </c>
      <c r="C570" s="1145"/>
      <c r="D570" s="1145"/>
      <c r="E570" s="1145"/>
      <c r="F570" s="1145"/>
      <c r="G570" s="318">
        <f>SUM(G558:G569)/2</f>
        <v>25.2</v>
      </c>
      <c r="H570" s="218"/>
    </row>
    <row r="571" spans="1:8" s="219" customFormat="1">
      <c r="A571" s="375" t="s">
        <v>22</v>
      </c>
      <c r="B571" s="1145" t="s">
        <v>1112</v>
      </c>
      <c r="C571" s="1145"/>
      <c r="D571" s="1145"/>
      <c r="E571" s="1145"/>
      <c r="F571" s="376">
        <v>0.1</v>
      </c>
      <c r="G571" s="318">
        <f>G570*F571</f>
        <v>2.52</v>
      </c>
      <c r="H571" s="218"/>
    </row>
    <row r="572" spans="1:8" s="219" customFormat="1">
      <c r="A572" s="375" t="s">
        <v>23</v>
      </c>
      <c r="B572" s="1145" t="s">
        <v>184</v>
      </c>
      <c r="C572" s="1145"/>
      <c r="D572" s="1145"/>
      <c r="E572" s="1145"/>
      <c r="F572" s="1145"/>
      <c r="G572" s="318">
        <f>ROUNDDOWN(G570+G571,0)</f>
        <v>27</v>
      </c>
      <c r="H572" s="218"/>
    </row>
    <row r="573" spans="1:8">
      <c r="G573" s="528"/>
    </row>
    <row r="574" spans="1:8" s="219" customFormat="1">
      <c r="A574" s="238" t="s">
        <v>837</v>
      </c>
      <c r="B574" s="239" t="s">
        <v>838</v>
      </c>
      <c r="C574" s="240"/>
      <c r="D574" s="240"/>
      <c r="E574" s="241"/>
      <c r="F574" s="242"/>
      <c r="G574" s="255"/>
      <c r="H574" s="218"/>
    </row>
    <row r="575" spans="1:8" s="219" customFormat="1" ht="30">
      <c r="A575" s="317" t="s">
        <v>73</v>
      </c>
      <c r="B575" s="317" t="s">
        <v>74</v>
      </c>
      <c r="C575" s="317" t="s">
        <v>166</v>
      </c>
      <c r="D575" s="317" t="s">
        <v>78</v>
      </c>
      <c r="E575" s="317" t="s">
        <v>167</v>
      </c>
      <c r="F575" s="317" t="s">
        <v>168</v>
      </c>
      <c r="G575" s="529" t="s">
        <v>169</v>
      </c>
      <c r="H575" s="218"/>
    </row>
    <row r="576" spans="1:8" s="219" customFormat="1">
      <c r="A576" s="261" t="s">
        <v>17</v>
      </c>
      <c r="B576" s="243" t="s">
        <v>170</v>
      </c>
      <c r="C576" s="244"/>
      <c r="D576" s="244"/>
      <c r="E576" s="252"/>
      <c r="F576" s="253"/>
      <c r="G576" s="318"/>
      <c r="H576" s="218"/>
    </row>
    <row r="577" spans="1:8" s="219" customFormat="1">
      <c r="A577" s="244"/>
      <c r="B577" s="243" t="s">
        <v>1</v>
      </c>
      <c r="C577" s="261" t="s">
        <v>336</v>
      </c>
      <c r="D577" s="261" t="s">
        <v>31</v>
      </c>
      <c r="E577" s="349">
        <v>2E-3</v>
      </c>
      <c r="F577" s="253">
        <f>VLOOKUP(B577,'HSD PSPN,STR,ARS'!$C$6:F2664,4,FALSE)</f>
        <v>100000</v>
      </c>
      <c r="G577" s="318">
        <f t="shared" ref="G577:G579" si="20">E577*F577</f>
        <v>200</v>
      </c>
      <c r="H577" s="218"/>
    </row>
    <row r="578" spans="1:8" s="219" customFormat="1">
      <c r="A578" s="244"/>
      <c r="B578" s="243" t="s">
        <v>40</v>
      </c>
      <c r="C578" s="261" t="s">
        <v>337</v>
      </c>
      <c r="D578" s="261" t="s">
        <v>31</v>
      </c>
      <c r="E578" s="349">
        <v>4.0000000000000002E-4</v>
      </c>
      <c r="F578" s="253">
        <f>VLOOKUP(B578,'HSD PSPN,STR,ARS'!$C$6:F2665,4,FALSE)</f>
        <v>150000</v>
      </c>
      <c r="G578" s="318">
        <f t="shared" ref="G578" si="21">E578*F578</f>
        <v>60</v>
      </c>
      <c r="H578" s="218"/>
    </row>
    <row r="579" spans="1:8" s="219" customFormat="1">
      <c r="A579" s="244"/>
      <c r="B579" s="243" t="s">
        <v>4</v>
      </c>
      <c r="C579" s="261" t="s">
        <v>339</v>
      </c>
      <c r="D579" s="261" t="s">
        <v>31</v>
      </c>
      <c r="E579" s="349">
        <v>2.0000000000000001E-4</v>
      </c>
      <c r="F579" s="253">
        <f>VLOOKUP(B579,'HSD PSPN,STR,ARS'!$C$6:F2667,4,FALSE)</f>
        <v>200000</v>
      </c>
      <c r="G579" s="318">
        <f t="shared" si="20"/>
        <v>40</v>
      </c>
      <c r="H579" s="218"/>
    </row>
    <row r="580" spans="1:8" s="219" customFormat="1">
      <c r="A580" s="1144" t="s">
        <v>2171</v>
      </c>
      <c r="B580" s="1144"/>
      <c r="C580" s="1144"/>
      <c r="D580" s="1144"/>
      <c r="E580" s="1144"/>
      <c r="F580" s="1144"/>
      <c r="G580" s="321">
        <f>SUM(G577:G579)</f>
        <v>300</v>
      </c>
      <c r="H580" s="218"/>
    </row>
    <row r="581" spans="1:8" s="219" customFormat="1">
      <c r="A581" s="261" t="s">
        <v>19</v>
      </c>
      <c r="B581" s="243" t="s">
        <v>5</v>
      </c>
      <c r="C581" s="244"/>
      <c r="D581" s="244"/>
      <c r="E581" s="252"/>
      <c r="F581" s="253"/>
      <c r="G581" s="318"/>
      <c r="H581" s="218"/>
    </row>
    <row r="582" spans="1:8" s="219" customFormat="1">
      <c r="A582" s="244"/>
      <c r="B582" s="243"/>
      <c r="C582" s="244"/>
      <c r="D582" s="261"/>
      <c r="E582" s="262"/>
      <c r="F582" s="253"/>
      <c r="G582" s="318"/>
      <c r="H582" s="218"/>
    </row>
    <row r="583" spans="1:8" s="219" customFormat="1">
      <c r="A583" s="1144" t="s">
        <v>2176</v>
      </c>
      <c r="B583" s="1144"/>
      <c r="C583" s="1144"/>
      <c r="D583" s="1144"/>
      <c r="E583" s="1144"/>
      <c r="F583" s="1144"/>
      <c r="G583" s="318">
        <f>SUM(G582:G582)</f>
        <v>0</v>
      </c>
      <c r="H583" s="218"/>
    </row>
    <row r="584" spans="1:8" s="219" customFormat="1">
      <c r="A584" s="261" t="s">
        <v>20</v>
      </c>
      <c r="B584" s="243" t="s">
        <v>181</v>
      </c>
      <c r="C584" s="244"/>
      <c r="D584" s="244"/>
      <c r="E584" s="252"/>
      <c r="F584" s="253"/>
      <c r="G584" s="318"/>
      <c r="H584" s="218"/>
    </row>
    <row r="585" spans="1:8" s="219" customFormat="1">
      <c r="A585" s="261"/>
      <c r="B585" s="243" t="s">
        <v>839</v>
      </c>
      <c r="C585" s="244"/>
      <c r="D585" s="244" t="s">
        <v>275</v>
      </c>
      <c r="E585" s="356">
        <v>2.5000000000000001E-4</v>
      </c>
      <c r="F585" s="253">
        <f>VLOOKUP(B585,'HSD PSPN,STR,ARS'!$C$6:F2673,4,FALSE)</f>
        <v>10000</v>
      </c>
      <c r="G585" s="318">
        <f t="shared" ref="G585" si="22">E585*F585</f>
        <v>2.5</v>
      </c>
      <c r="H585" s="218"/>
    </row>
    <row r="586" spans="1:8" s="219" customFormat="1">
      <c r="A586" s="1146" t="s">
        <v>2180</v>
      </c>
      <c r="B586" s="1146"/>
      <c r="C586" s="1146"/>
      <c r="D586" s="1146"/>
      <c r="E586" s="1146"/>
      <c r="F586" s="1146"/>
      <c r="G586" s="321">
        <f>G585</f>
        <v>2.5</v>
      </c>
      <c r="H586" s="218"/>
    </row>
    <row r="587" spans="1:8" s="219" customFormat="1">
      <c r="A587" s="375" t="s">
        <v>21</v>
      </c>
      <c r="B587" s="1145" t="s">
        <v>1111</v>
      </c>
      <c r="C587" s="1145"/>
      <c r="D587" s="1145"/>
      <c r="E587" s="1145"/>
      <c r="F587" s="1145"/>
      <c r="G587" s="318">
        <f>SUM(G575:G586)/2</f>
        <v>302.5</v>
      </c>
      <c r="H587" s="218"/>
    </row>
    <row r="588" spans="1:8" s="219" customFormat="1">
      <c r="A588" s="375" t="s">
        <v>22</v>
      </c>
      <c r="B588" s="1145" t="s">
        <v>1112</v>
      </c>
      <c r="C588" s="1145"/>
      <c r="D588" s="1145"/>
      <c r="E588" s="1145"/>
      <c r="F588" s="376">
        <v>0.1</v>
      </c>
      <c r="G588" s="318">
        <f>G587*F588</f>
        <v>30.25</v>
      </c>
      <c r="H588" s="218"/>
    </row>
    <row r="589" spans="1:8" s="219" customFormat="1">
      <c r="A589" s="375" t="s">
        <v>23</v>
      </c>
      <c r="B589" s="1145" t="s">
        <v>184</v>
      </c>
      <c r="C589" s="1145"/>
      <c r="D589" s="1145"/>
      <c r="E589" s="1145"/>
      <c r="F589" s="1145"/>
      <c r="G589" s="318">
        <f>ROUNDDOWN(G587+G588,0)</f>
        <v>332</v>
      </c>
      <c r="H589" s="218"/>
    </row>
    <row r="590" spans="1:8">
      <c r="G590" s="528"/>
    </row>
    <row r="591" spans="1:8" s="591" customFormat="1">
      <c r="A591" s="633" t="s">
        <v>3907</v>
      </c>
      <c r="B591" s="605" t="s">
        <v>3909</v>
      </c>
      <c r="C591" s="610"/>
      <c r="D591" s="610"/>
      <c r="E591" s="595"/>
      <c r="F591" s="596"/>
      <c r="G591" s="634"/>
      <c r="H591" s="597"/>
    </row>
    <row r="592" spans="1:8" s="591" customFormat="1" ht="30">
      <c r="A592" s="614" t="s">
        <v>73</v>
      </c>
      <c r="B592" s="614" t="s">
        <v>74</v>
      </c>
      <c r="C592" s="614" t="s">
        <v>166</v>
      </c>
      <c r="D592" s="614" t="s">
        <v>78</v>
      </c>
      <c r="E592" s="614" t="s">
        <v>167</v>
      </c>
      <c r="F592" s="614" t="s">
        <v>168</v>
      </c>
      <c r="G592" s="635" t="s">
        <v>169</v>
      </c>
      <c r="H592" s="597"/>
    </row>
    <row r="593" spans="1:8" s="591" customFormat="1">
      <c r="A593" s="616" t="s">
        <v>17</v>
      </c>
      <c r="B593" s="617" t="s">
        <v>170</v>
      </c>
      <c r="C593" s="618"/>
      <c r="D593" s="618"/>
      <c r="E593" s="619"/>
      <c r="F593" s="620"/>
      <c r="G593" s="629"/>
      <c r="H593" s="597"/>
    </row>
    <row r="594" spans="1:8" s="591" customFormat="1">
      <c r="A594" s="618"/>
      <c r="B594" s="617" t="s">
        <v>1</v>
      </c>
      <c r="C594" s="616" t="s">
        <v>336</v>
      </c>
      <c r="D594" s="616" t="s">
        <v>31</v>
      </c>
      <c r="E594" s="622">
        <v>2.5000000000000001E-3</v>
      </c>
      <c r="F594" s="620">
        <f>VLOOKUP(B594,'HSD PSPN,STR,ARS'!$C$6:F2681,4,FALSE)</f>
        <v>100000</v>
      </c>
      <c r="G594" s="629">
        <f t="shared" ref="G594:G597" si="23">E594*F594</f>
        <v>250</v>
      </c>
      <c r="H594" s="597"/>
    </row>
    <row r="595" spans="1:8" s="591" customFormat="1">
      <c r="A595" s="618"/>
      <c r="B595" s="617" t="s">
        <v>219</v>
      </c>
      <c r="C595" s="616" t="s">
        <v>337</v>
      </c>
      <c r="D595" s="616" t="s">
        <v>31</v>
      </c>
      <c r="E595" s="622">
        <v>2.5000000000000001E-3</v>
      </c>
      <c r="F595" s="620">
        <f>VLOOKUP(B595,'HSD PSPN,STR,ARS'!$C$6:F2682,4,FALSE)</f>
        <v>150000</v>
      </c>
      <c r="G595" s="629">
        <f t="shared" si="23"/>
        <v>375</v>
      </c>
      <c r="H595" s="597"/>
    </row>
    <row r="596" spans="1:8" s="591" customFormat="1">
      <c r="A596" s="618"/>
      <c r="B596" s="617" t="s">
        <v>3</v>
      </c>
      <c r="C596" s="616" t="s">
        <v>338</v>
      </c>
      <c r="D596" s="616" t="s">
        <v>31</v>
      </c>
      <c r="E596" s="954">
        <v>2.5000000000000001E-4</v>
      </c>
      <c r="F596" s="620">
        <f>VLOOKUP(B596,'HSD PSPN,STR,ARS'!$C$6:F2683,4,FALSE)</f>
        <v>150000</v>
      </c>
      <c r="G596" s="629">
        <f t="shared" si="23"/>
        <v>37.5</v>
      </c>
      <c r="H596" s="597"/>
    </row>
    <row r="597" spans="1:8" s="591" customFormat="1">
      <c r="A597" s="618"/>
      <c r="B597" s="617" t="s">
        <v>4</v>
      </c>
      <c r="C597" s="616" t="s">
        <v>339</v>
      </c>
      <c r="D597" s="616" t="s">
        <v>31</v>
      </c>
      <c r="E597" s="954">
        <v>2.5000000000000001E-4</v>
      </c>
      <c r="F597" s="620">
        <f>VLOOKUP(B597,'HSD PSPN,STR,ARS'!$C$6:F2684,4,FALSE)</f>
        <v>200000</v>
      </c>
      <c r="G597" s="629">
        <f t="shared" si="23"/>
        <v>50</v>
      </c>
      <c r="H597" s="597"/>
    </row>
    <row r="598" spans="1:8" s="591" customFormat="1">
      <c r="A598" s="1142" t="s">
        <v>2171</v>
      </c>
      <c r="B598" s="1142"/>
      <c r="C598" s="1142"/>
      <c r="D598" s="1142"/>
      <c r="E598" s="1142"/>
      <c r="F598" s="1142"/>
      <c r="G598" s="630">
        <f>SUM(G594:G597)</f>
        <v>712.5</v>
      </c>
      <c r="H598" s="597"/>
    </row>
    <row r="599" spans="1:8" s="591" customFormat="1">
      <c r="A599" s="616" t="s">
        <v>19</v>
      </c>
      <c r="B599" s="617" t="s">
        <v>5</v>
      </c>
      <c r="C599" s="618"/>
      <c r="D599" s="618"/>
      <c r="E599" s="619"/>
      <c r="F599" s="620"/>
      <c r="G599" s="629"/>
      <c r="H599" s="597"/>
    </row>
    <row r="600" spans="1:8" s="591" customFormat="1">
      <c r="A600" s="618"/>
      <c r="B600" s="617" t="s">
        <v>3910</v>
      </c>
      <c r="C600" s="618"/>
      <c r="D600" s="616" t="s">
        <v>7</v>
      </c>
      <c r="E600" s="622">
        <v>1.02</v>
      </c>
      <c r="F600" s="620">
        <f>VLOOKUP(B600,'HSD PSPN,STR,ARS'!$C$6:F2687,4,FALSE)</f>
        <v>10000</v>
      </c>
      <c r="G600" s="629">
        <f>E600*F600</f>
        <v>10200</v>
      </c>
      <c r="H600" s="597"/>
    </row>
    <row r="601" spans="1:8" s="591" customFormat="1">
      <c r="A601" s="618"/>
      <c r="B601" s="617" t="s">
        <v>39</v>
      </c>
      <c r="C601" s="618"/>
      <c r="D601" s="616" t="s">
        <v>7</v>
      </c>
      <c r="E601" s="622">
        <v>5.0000000000000001E-3</v>
      </c>
      <c r="F601" s="620">
        <f>VLOOKUP(B601,'HSD PSPN,STR,ARS'!$C$6:F2688,4,FALSE)</f>
        <v>10000</v>
      </c>
      <c r="G601" s="629">
        <f>E601*F601</f>
        <v>50</v>
      </c>
      <c r="H601" s="597"/>
    </row>
    <row r="602" spans="1:8" s="591" customFormat="1">
      <c r="A602" s="1142" t="s">
        <v>2176</v>
      </c>
      <c r="B602" s="1142"/>
      <c r="C602" s="1142"/>
      <c r="D602" s="1142"/>
      <c r="E602" s="1142"/>
      <c r="F602" s="1142"/>
      <c r="G602" s="630">
        <f>SUM(G600:G601)</f>
        <v>10250</v>
      </c>
      <c r="H602" s="597"/>
    </row>
    <row r="603" spans="1:8" s="591" customFormat="1">
      <c r="A603" s="616" t="s">
        <v>20</v>
      </c>
      <c r="B603" s="617" t="s">
        <v>181</v>
      </c>
      <c r="C603" s="618"/>
      <c r="D603" s="618"/>
      <c r="E603" s="619"/>
      <c r="F603" s="620"/>
      <c r="G603" s="629"/>
      <c r="H603" s="597"/>
    </row>
    <row r="604" spans="1:8" s="591" customFormat="1">
      <c r="A604" s="616"/>
      <c r="B604" s="617"/>
      <c r="C604" s="618"/>
      <c r="D604" s="618"/>
      <c r="E604" s="619"/>
      <c r="F604" s="620"/>
      <c r="G604" s="629"/>
      <c r="H604" s="597"/>
    </row>
    <row r="605" spans="1:8" s="591" customFormat="1">
      <c r="A605" s="1143" t="s">
        <v>2180</v>
      </c>
      <c r="B605" s="1143"/>
      <c r="C605" s="1143"/>
      <c r="D605" s="1143"/>
      <c r="E605" s="1143"/>
      <c r="F605" s="1143"/>
      <c r="G605" s="630">
        <f>G604</f>
        <v>0</v>
      </c>
      <c r="H605" s="597"/>
    </row>
    <row r="606" spans="1:8" s="591" customFormat="1">
      <c r="A606" s="625" t="s">
        <v>21</v>
      </c>
      <c r="B606" s="1141" t="s">
        <v>1111</v>
      </c>
      <c r="C606" s="1141"/>
      <c r="D606" s="1141"/>
      <c r="E606" s="1141"/>
      <c r="F606" s="1141"/>
      <c r="G606" s="629">
        <f>SUM(G594:G605)/2</f>
        <v>10962.5</v>
      </c>
      <c r="H606" s="597"/>
    </row>
    <row r="607" spans="1:8" s="591" customFormat="1">
      <c r="A607" s="625" t="s">
        <v>22</v>
      </c>
      <c r="B607" s="1141" t="s">
        <v>1112</v>
      </c>
      <c r="C607" s="1141"/>
      <c r="D607" s="1141"/>
      <c r="E607" s="1141"/>
      <c r="F607" s="626">
        <v>0.1</v>
      </c>
      <c r="G607" s="629">
        <f>G606*F607</f>
        <v>1096.25</v>
      </c>
      <c r="H607" s="597"/>
    </row>
    <row r="608" spans="1:8" s="591" customFormat="1">
      <c r="A608" s="625" t="s">
        <v>23</v>
      </c>
      <c r="B608" s="1141" t="s">
        <v>184</v>
      </c>
      <c r="C608" s="1141"/>
      <c r="D608" s="1141"/>
      <c r="E608" s="1141"/>
      <c r="F608" s="1141"/>
      <c r="G608" s="629">
        <f>ROUNDDOWN(G606+G607,0)</f>
        <v>12058</v>
      </c>
      <c r="H608" s="597"/>
    </row>
    <row r="609" spans="1:8" s="591" customFormat="1">
      <c r="A609" s="955"/>
      <c r="B609" s="956"/>
      <c r="C609" s="956"/>
      <c r="D609" s="956"/>
      <c r="E609" s="956"/>
      <c r="F609" s="956"/>
      <c r="G609" s="634"/>
      <c r="H609" s="597"/>
    </row>
    <row r="610" spans="1:8" s="591" customFormat="1">
      <c r="A610" s="633" t="s">
        <v>3908</v>
      </c>
      <c r="B610" s="605" t="s">
        <v>3911</v>
      </c>
      <c r="C610" s="610"/>
      <c r="D610" s="610"/>
      <c r="E610" s="595"/>
      <c r="F610" s="596"/>
      <c r="G610" s="634"/>
      <c r="H610" s="597"/>
    </row>
    <row r="611" spans="1:8" s="591" customFormat="1" ht="30">
      <c r="A611" s="614" t="s">
        <v>73</v>
      </c>
      <c r="B611" s="614" t="s">
        <v>74</v>
      </c>
      <c r="C611" s="614" t="s">
        <v>166</v>
      </c>
      <c r="D611" s="614" t="s">
        <v>78</v>
      </c>
      <c r="E611" s="614" t="s">
        <v>167</v>
      </c>
      <c r="F611" s="614" t="s">
        <v>168</v>
      </c>
      <c r="G611" s="635" t="s">
        <v>169</v>
      </c>
      <c r="H611" s="597"/>
    </row>
    <row r="612" spans="1:8" s="591" customFormat="1">
      <c r="A612" s="616" t="s">
        <v>17</v>
      </c>
      <c r="B612" s="617" t="s">
        <v>170</v>
      </c>
      <c r="C612" s="618"/>
      <c r="D612" s="618"/>
      <c r="E612" s="619"/>
      <c r="F612" s="620"/>
      <c r="G612" s="629"/>
      <c r="H612" s="597"/>
    </row>
    <row r="613" spans="1:8" s="591" customFormat="1">
      <c r="A613" s="618"/>
      <c r="B613" s="617" t="s">
        <v>1</v>
      </c>
      <c r="C613" s="616" t="s">
        <v>336</v>
      </c>
      <c r="D613" s="616" t="s">
        <v>31</v>
      </c>
      <c r="E613" s="622">
        <v>4.0000000000000002E-4</v>
      </c>
      <c r="F613" s="620">
        <f>VLOOKUP(B613,'HSD PSPN,STR,ARS'!$C$6:F2699,4,FALSE)</f>
        <v>100000</v>
      </c>
      <c r="G613" s="629">
        <f t="shared" ref="G613:G616" si="24">E613*F613</f>
        <v>40</v>
      </c>
      <c r="H613" s="597"/>
    </row>
    <row r="614" spans="1:8" s="591" customFormat="1">
      <c r="A614" s="618"/>
      <c r="B614" s="617" t="s">
        <v>219</v>
      </c>
      <c r="C614" s="616" t="s">
        <v>337</v>
      </c>
      <c r="D614" s="616" t="s">
        <v>31</v>
      </c>
      <c r="E614" s="622">
        <v>4.0000000000000002E-4</v>
      </c>
      <c r="F614" s="620">
        <f>VLOOKUP(B614,'HSD PSPN,STR,ARS'!$C$6:F2700,4,FALSE)</f>
        <v>150000</v>
      </c>
      <c r="G614" s="629">
        <f t="shared" si="24"/>
        <v>60</v>
      </c>
      <c r="H614" s="597"/>
    </row>
    <row r="615" spans="1:8" s="591" customFormat="1">
      <c r="A615" s="618"/>
      <c r="B615" s="617" t="s">
        <v>3</v>
      </c>
      <c r="C615" s="616" t="s">
        <v>338</v>
      </c>
      <c r="D615" s="616" t="s">
        <v>31</v>
      </c>
      <c r="E615" s="954">
        <v>2.0000000000000002E-5</v>
      </c>
      <c r="F615" s="620">
        <f>VLOOKUP(B615,'HSD PSPN,STR,ARS'!$C$6:F2701,4,FALSE)</f>
        <v>150000</v>
      </c>
      <c r="G615" s="629">
        <f t="shared" si="24"/>
        <v>3.0000000000000004</v>
      </c>
      <c r="H615" s="597"/>
    </row>
    <row r="616" spans="1:8" s="591" customFormat="1">
      <c r="A616" s="618"/>
      <c r="B616" s="617" t="s">
        <v>4</v>
      </c>
      <c r="C616" s="616" t="s">
        <v>339</v>
      </c>
      <c r="D616" s="616" t="s">
        <v>31</v>
      </c>
      <c r="E616" s="954">
        <v>4.0000000000000003E-5</v>
      </c>
      <c r="F616" s="620">
        <f>VLOOKUP(B616,'HSD PSPN,STR,ARS'!$C$6:F2702,4,FALSE)</f>
        <v>200000</v>
      </c>
      <c r="G616" s="629">
        <f t="shared" si="24"/>
        <v>8</v>
      </c>
      <c r="H616" s="597"/>
    </row>
    <row r="617" spans="1:8" s="591" customFormat="1">
      <c r="A617" s="1142" t="s">
        <v>2171</v>
      </c>
      <c r="B617" s="1142"/>
      <c r="C617" s="1142"/>
      <c r="D617" s="1142"/>
      <c r="E617" s="1142"/>
      <c r="F617" s="1142"/>
      <c r="G617" s="630">
        <f>SUM(G613:G616)</f>
        <v>111</v>
      </c>
      <c r="H617" s="597"/>
    </row>
    <row r="618" spans="1:8" s="591" customFormat="1">
      <c r="A618" s="616" t="s">
        <v>19</v>
      </c>
      <c r="B618" s="617" t="s">
        <v>5</v>
      </c>
      <c r="C618" s="618"/>
      <c r="D618" s="618"/>
      <c r="E618" s="619"/>
      <c r="F618" s="620"/>
      <c r="G618" s="629"/>
      <c r="H618" s="597"/>
    </row>
    <row r="619" spans="1:8" s="591" customFormat="1">
      <c r="A619" s="618"/>
      <c r="B619" s="617" t="s">
        <v>3910</v>
      </c>
      <c r="C619" s="618"/>
      <c r="D619" s="616" t="s">
        <v>7</v>
      </c>
      <c r="E619" s="622">
        <v>1.02</v>
      </c>
      <c r="F619" s="620">
        <f>VLOOKUP(B619,'HSD PSPN,STR,ARS'!$C$6:F2705,4,FALSE)</f>
        <v>10000</v>
      </c>
      <c r="G619" s="629">
        <f>E619*F619</f>
        <v>10200</v>
      </c>
      <c r="H619" s="597"/>
    </row>
    <row r="620" spans="1:8" s="591" customFormat="1">
      <c r="A620" s="618"/>
      <c r="B620" s="617" t="s">
        <v>39</v>
      </c>
      <c r="C620" s="618"/>
      <c r="D620" s="616" t="s">
        <v>7</v>
      </c>
      <c r="E620" s="622">
        <v>5.0000000000000001E-3</v>
      </c>
      <c r="F620" s="620">
        <f>VLOOKUP(B620,'HSD PSPN,STR,ARS'!$C$6:F2706,4,FALSE)</f>
        <v>10000</v>
      </c>
      <c r="G620" s="629">
        <f>E620*F620</f>
        <v>50</v>
      </c>
      <c r="H620" s="597"/>
    </row>
    <row r="621" spans="1:8" s="591" customFormat="1">
      <c r="A621" s="1142" t="s">
        <v>2176</v>
      </c>
      <c r="B621" s="1142"/>
      <c r="C621" s="1142"/>
      <c r="D621" s="1142"/>
      <c r="E621" s="1142"/>
      <c r="F621" s="1142"/>
      <c r="G621" s="630">
        <f>SUM(G619:G620)</f>
        <v>10250</v>
      </c>
      <c r="H621" s="597"/>
    </row>
    <row r="622" spans="1:8" s="591" customFormat="1">
      <c r="A622" s="616" t="s">
        <v>20</v>
      </c>
      <c r="B622" s="617" t="s">
        <v>181</v>
      </c>
      <c r="C622" s="618"/>
      <c r="D622" s="618"/>
      <c r="E622" s="619"/>
      <c r="F622" s="620"/>
      <c r="G622" s="629"/>
      <c r="H622" s="597"/>
    </row>
    <row r="623" spans="1:8" s="591" customFormat="1">
      <c r="A623" s="616"/>
      <c r="B623" s="617" t="s">
        <v>824</v>
      </c>
      <c r="C623" s="618"/>
      <c r="D623" s="618" t="s">
        <v>275</v>
      </c>
      <c r="E623" s="619">
        <v>1E-4</v>
      </c>
      <c r="F623" s="620">
        <f>VLOOKUP(B623,'HSD PSPN,STR,ARS'!$C$6:F2709,4,FALSE)</f>
        <v>10000</v>
      </c>
      <c r="G623" s="629">
        <f>E623*F623</f>
        <v>1</v>
      </c>
      <c r="H623" s="597"/>
    </row>
    <row r="624" spans="1:8" s="591" customFormat="1">
      <c r="A624" s="1143" t="s">
        <v>2180</v>
      </c>
      <c r="B624" s="1143"/>
      <c r="C624" s="1143"/>
      <c r="D624" s="1143"/>
      <c r="E624" s="1143"/>
      <c r="F624" s="1143"/>
      <c r="G624" s="630">
        <f>G623</f>
        <v>1</v>
      </c>
      <c r="H624" s="597"/>
    </row>
    <row r="625" spans="1:8" s="591" customFormat="1">
      <c r="A625" s="625" t="s">
        <v>21</v>
      </c>
      <c r="B625" s="1141" t="s">
        <v>1111</v>
      </c>
      <c r="C625" s="1141"/>
      <c r="D625" s="1141"/>
      <c r="E625" s="1141"/>
      <c r="F625" s="1141"/>
      <c r="G625" s="629">
        <f>SUM(G613:G624)/2</f>
        <v>10362</v>
      </c>
      <c r="H625" s="597"/>
    </row>
    <row r="626" spans="1:8" s="591" customFormat="1">
      <c r="A626" s="625" t="s">
        <v>22</v>
      </c>
      <c r="B626" s="1141" t="s">
        <v>1112</v>
      </c>
      <c r="C626" s="1141"/>
      <c r="D626" s="1141"/>
      <c r="E626" s="1141"/>
      <c r="F626" s="626">
        <v>0.1</v>
      </c>
      <c r="G626" s="629">
        <f>G625*F626</f>
        <v>1036.2</v>
      </c>
      <c r="H626" s="597"/>
    </row>
    <row r="627" spans="1:8" s="591" customFormat="1">
      <c r="A627" s="625" t="s">
        <v>23</v>
      </c>
      <c r="B627" s="1141" t="s">
        <v>184</v>
      </c>
      <c r="C627" s="1141"/>
      <c r="D627" s="1141"/>
      <c r="E627" s="1141"/>
      <c r="F627" s="1141"/>
      <c r="G627" s="629">
        <f>ROUNDDOWN(G625+G626,0)</f>
        <v>11398</v>
      </c>
      <c r="H627" s="597"/>
    </row>
    <row r="628" spans="1:8" s="219" customFormat="1">
      <c r="A628" s="379"/>
      <c r="B628" s="380"/>
      <c r="C628" s="380"/>
      <c r="D628" s="380"/>
      <c r="E628" s="380"/>
      <c r="F628" s="380"/>
      <c r="G628" s="255"/>
      <c r="H628" s="218"/>
    </row>
    <row r="629" spans="1:8" s="286" customFormat="1" ht="15.75">
      <c r="A629" s="267" t="s">
        <v>840</v>
      </c>
      <c r="B629" s="267" t="s">
        <v>842</v>
      </c>
      <c r="C629" s="267"/>
      <c r="D629" s="267"/>
      <c r="E629" s="267"/>
      <c r="F629" s="267"/>
      <c r="G629" s="530"/>
    </row>
    <row r="630" spans="1:8" s="219" customFormat="1">
      <c r="A630" s="238" t="s">
        <v>841</v>
      </c>
      <c r="B630" s="239" t="s">
        <v>843</v>
      </c>
      <c r="C630" s="240"/>
      <c r="D630" s="240"/>
      <c r="E630" s="241"/>
      <c r="F630" s="242"/>
      <c r="G630" s="255"/>
      <c r="H630" s="218"/>
    </row>
    <row r="631" spans="1:8" s="219" customFormat="1" ht="30">
      <c r="A631" s="317" t="s">
        <v>73</v>
      </c>
      <c r="B631" s="317" t="s">
        <v>74</v>
      </c>
      <c r="C631" s="317" t="s">
        <v>166</v>
      </c>
      <c r="D631" s="317" t="s">
        <v>78</v>
      </c>
      <c r="E631" s="317" t="s">
        <v>167</v>
      </c>
      <c r="F631" s="317" t="s">
        <v>168</v>
      </c>
      <c r="G631" s="529" t="s">
        <v>169</v>
      </c>
      <c r="H631" s="218"/>
    </row>
    <row r="632" spans="1:8" s="219" customFormat="1">
      <c r="A632" s="261" t="s">
        <v>17</v>
      </c>
      <c r="B632" s="243" t="s">
        <v>170</v>
      </c>
      <c r="C632" s="244"/>
      <c r="D632" s="244"/>
      <c r="E632" s="252"/>
      <c r="F632" s="253"/>
      <c r="G632" s="318"/>
      <c r="H632" s="218"/>
    </row>
    <row r="633" spans="1:8" s="219" customFormat="1">
      <c r="A633" s="244"/>
      <c r="B633" s="243" t="s">
        <v>1</v>
      </c>
      <c r="C633" s="261" t="s">
        <v>336</v>
      </c>
      <c r="D633" s="261" t="s">
        <v>31</v>
      </c>
      <c r="E633" s="262">
        <v>0.06</v>
      </c>
      <c r="F633" s="253">
        <f>VLOOKUP(B633,'HSD PSPN,STR,ARS'!$C$6:F724,4,FALSE)</f>
        <v>100000</v>
      </c>
      <c r="G633" s="318">
        <f>E633*F633</f>
        <v>6000</v>
      </c>
      <c r="H633" s="218"/>
    </row>
    <row r="634" spans="1:8" s="219" customFormat="1">
      <c r="A634" s="244"/>
      <c r="B634" s="243" t="s">
        <v>214</v>
      </c>
      <c r="C634" s="261" t="s">
        <v>337</v>
      </c>
      <c r="D634" s="261" t="s">
        <v>31</v>
      </c>
      <c r="E634" s="262">
        <v>0.03</v>
      </c>
      <c r="F634" s="253">
        <f>VLOOKUP(B634,'HSD PSPN,STR,ARS'!$C$6:F724,4,FALSE)</f>
        <v>150000</v>
      </c>
      <c r="G634" s="318">
        <f>E634*F634</f>
        <v>4500</v>
      </c>
      <c r="H634" s="218"/>
    </row>
    <row r="635" spans="1:8" s="219" customFormat="1">
      <c r="A635" s="244"/>
      <c r="B635" s="243" t="s">
        <v>3</v>
      </c>
      <c r="C635" s="261" t="s">
        <v>338</v>
      </c>
      <c r="D635" s="261" t="s">
        <v>31</v>
      </c>
      <c r="E635" s="262">
        <v>3.0000000000000001E-3</v>
      </c>
      <c r="F635" s="253">
        <f>VLOOKUP(B635,'HSD PSPN,STR,ARS'!$C$6:F724,4,FALSE)</f>
        <v>150000</v>
      </c>
      <c r="G635" s="318">
        <f>E635*F635</f>
        <v>450</v>
      </c>
      <c r="H635" s="218"/>
    </row>
    <row r="636" spans="1:8" s="219" customFormat="1">
      <c r="A636" s="244"/>
      <c r="B636" s="243" t="s">
        <v>4</v>
      </c>
      <c r="C636" s="261" t="s">
        <v>339</v>
      </c>
      <c r="D636" s="261" t="s">
        <v>31</v>
      </c>
      <c r="E636" s="262">
        <v>1E-3</v>
      </c>
      <c r="F636" s="253">
        <f>VLOOKUP(B636,'HSD PSPN,STR,ARS'!$C$6:F724,4,FALSE)</f>
        <v>200000</v>
      </c>
      <c r="G636" s="318">
        <f>E636*F636</f>
        <v>200</v>
      </c>
      <c r="H636" s="218"/>
    </row>
    <row r="637" spans="1:8" s="219" customFormat="1">
      <c r="A637" s="1144" t="s">
        <v>2171</v>
      </c>
      <c r="B637" s="1144"/>
      <c r="C637" s="1144"/>
      <c r="D637" s="1144"/>
      <c r="E637" s="1144"/>
      <c r="F637" s="1144"/>
      <c r="G637" s="321">
        <f>SUM(G633:G636)</f>
        <v>11150</v>
      </c>
      <c r="H637" s="218"/>
    </row>
    <row r="638" spans="1:8" s="219" customFormat="1">
      <c r="A638" s="261" t="s">
        <v>19</v>
      </c>
      <c r="B638" s="243" t="s">
        <v>5</v>
      </c>
      <c r="C638" s="244"/>
      <c r="D638" s="244"/>
      <c r="E638" s="252"/>
      <c r="F638" s="253"/>
      <c r="G638" s="318"/>
      <c r="H638" s="218"/>
    </row>
    <row r="639" spans="1:8" s="219" customFormat="1">
      <c r="A639" s="244"/>
      <c r="B639" s="243" t="s">
        <v>215</v>
      </c>
      <c r="C639" s="244"/>
      <c r="D639" s="261" t="s">
        <v>216</v>
      </c>
      <c r="E639" s="262">
        <v>1.05</v>
      </c>
      <c r="F639" s="253">
        <f>VLOOKUP(B639,'HSD PSPN,STR,ARS'!$C$6:F724,4,FALSE)</f>
        <v>10000</v>
      </c>
      <c r="G639" s="318">
        <f>E639*F639</f>
        <v>10500</v>
      </c>
      <c r="H639" s="218"/>
    </row>
    <row r="640" spans="1:8" s="219" customFormat="1">
      <c r="A640" s="1144" t="s">
        <v>2176</v>
      </c>
      <c r="B640" s="1144"/>
      <c r="C640" s="1144"/>
      <c r="D640" s="1144"/>
      <c r="E640" s="1144"/>
      <c r="F640" s="1144"/>
      <c r="G640" s="321">
        <f>SUM(G639)</f>
        <v>10500</v>
      </c>
      <c r="H640" s="218"/>
    </row>
    <row r="641" spans="1:8" s="219" customFormat="1">
      <c r="A641" s="261" t="s">
        <v>20</v>
      </c>
      <c r="B641" s="243" t="s">
        <v>181</v>
      </c>
      <c r="C641" s="244"/>
      <c r="D641" s="244"/>
      <c r="E641" s="252"/>
      <c r="F641" s="253"/>
      <c r="G641" s="318"/>
      <c r="H641" s="218"/>
    </row>
    <row r="642" spans="1:8" s="219" customFormat="1">
      <c r="A642" s="1146" t="s">
        <v>2180</v>
      </c>
      <c r="B642" s="1146"/>
      <c r="C642" s="1146"/>
      <c r="D642" s="1146"/>
      <c r="E642" s="1146"/>
      <c r="F642" s="1146"/>
      <c r="G642" s="318">
        <f>G641</f>
        <v>0</v>
      </c>
      <c r="H642" s="218"/>
    </row>
    <row r="643" spans="1:8" s="219" customFormat="1">
      <c r="A643" s="375" t="s">
        <v>21</v>
      </c>
      <c r="B643" s="1145" t="s">
        <v>1111</v>
      </c>
      <c r="C643" s="1145"/>
      <c r="D643" s="1145"/>
      <c r="E643" s="1145"/>
      <c r="F643" s="1145"/>
      <c r="G643" s="318">
        <f>SUM(G632:G642)/2</f>
        <v>21650</v>
      </c>
      <c r="H643" s="218"/>
    </row>
    <row r="644" spans="1:8" s="219" customFormat="1">
      <c r="A644" s="375" t="s">
        <v>22</v>
      </c>
      <c r="B644" s="1145" t="s">
        <v>1112</v>
      </c>
      <c r="C644" s="1145"/>
      <c r="D644" s="1145"/>
      <c r="E644" s="1145"/>
      <c r="F644" s="376">
        <v>0.1</v>
      </c>
      <c r="G644" s="318">
        <f>G643*F644</f>
        <v>2165</v>
      </c>
      <c r="H644" s="218"/>
    </row>
    <row r="645" spans="1:8" s="219" customFormat="1">
      <c r="A645" s="375" t="s">
        <v>23</v>
      </c>
      <c r="B645" s="1145" t="s">
        <v>184</v>
      </c>
      <c r="C645" s="1145"/>
      <c r="D645" s="1145"/>
      <c r="E645" s="1145"/>
      <c r="F645" s="1145"/>
      <c r="G645" s="318">
        <f>ROUNDDOWN(G643+G644,0)</f>
        <v>23815</v>
      </c>
      <c r="H645" s="218"/>
    </row>
    <row r="646" spans="1:8" s="219" customFormat="1">
      <c r="A646" s="248"/>
      <c r="B646" s="249"/>
      <c r="C646" s="240"/>
      <c r="D646" s="240"/>
      <c r="E646" s="250"/>
      <c r="F646" s="242"/>
      <c r="G646" s="255"/>
      <c r="H646" s="218"/>
    </row>
    <row r="647" spans="1:8" s="219" customFormat="1">
      <c r="A647" s="238" t="s">
        <v>844</v>
      </c>
      <c r="B647" s="239" t="s">
        <v>845</v>
      </c>
      <c r="C647" s="240"/>
      <c r="D647" s="240"/>
      <c r="E647" s="241"/>
      <c r="F647" s="242"/>
      <c r="G647" s="255"/>
      <c r="H647" s="218"/>
    </row>
    <row r="648" spans="1:8" s="219" customFormat="1" ht="30">
      <c r="A648" s="317" t="s">
        <v>73</v>
      </c>
      <c r="B648" s="317" t="s">
        <v>74</v>
      </c>
      <c r="C648" s="317" t="s">
        <v>166</v>
      </c>
      <c r="D648" s="317" t="s">
        <v>78</v>
      </c>
      <c r="E648" s="317" t="s">
        <v>167</v>
      </c>
      <c r="F648" s="317" t="s">
        <v>168</v>
      </c>
      <c r="G648" s="529" t="s">
        <v>169</v>
      </c>
      <c r="H648" s="218"/>
    </row>
    <row r="649" spans="1:8" s="219" customFormat="1">
      <c r="A649" s="261" t="s">
        <v>17</v>
      </c>
      <c r="B649" s="243" t="s">
        <v>170</v>
      </c>
      <c r="C649" s="244"/>
      <c r="D649" s="244"/>
      <c r="E649" s="252"/>
      <c r="F649" s="253"/>
      <c r="G649" s="318"/>
      <c r="H649" s="218"/>
    </row>
    <row r="650" spans="1:8" s="219" customFormat="1">
      <c r="A650" s="244"/>
      <c r="B650" s="243" t="s">
        <v>1</v>
      </c>
      <c r="C650" s="261" t="s">
        <v>336</v>
      </c>
      <c r="D650" s="261" t="s">
        <v>31</v>
      </c>
      <c r="E650" s="262">
        <v>7.0000000000000007E-2</v>
      </c>
      <c r="F650" s="253">
        <f>VLOOKUP(B650,'HSD PSPN,STR,ARS'!$C$6:F724,4,FALSE)</f>
        <v>100000</v>
      </c>
      <c r="G650" s="318">
        <f>E650*F650</f>
        <v>7000.0000000000009</v>
      </c>
      <c r="H650" s="218"/>
    </row>
    <row r="651" spans="1:8" s="219" customFormat="1">
      <c r="A651" s="244"/>
      <c r="B651" s="243" t="s">
        <v>214</v>
      </c>
      <c r="C651" s="261" t="s">
        <v>337</v>
      </c>
      <c r="D651" s="261" t="s">
        <v>31</v>
      </c>
      <c r="E651" s="262">
        <v>3.5000000000000003E-2</v>
      </c>
      <c r="F651" s="253">
        <f>VLOOKUP(B651,'HSD PSPN,STR,ARS'!$C$6:F724,4,FALSE)</f>
        <v>150000</v>
      </c>
      <c r="G651" s="318">
        <f>E651*F651</f>
        <v>5250.0000000000009</v>
      </c>
      <c r="H651" s="218"/>
    </row>
    <row r="652" spans="1:8" s="219" customFormat="1">
      <c r="A652" s="244"/>
      <c r="B652" s="243" t="s">
        <v>3</v>
      </c>
      <c r="C652" s="261" t="s">
        <v>338</v>
      </c>
      <c r="D652" s="261" t="s">
        <v>31</v>
      </c>
      <c r="E652" s="262">
        <v>4.0000000000000001E-3</v>
      </c>
      <c r="F652" s="253">
        <f>VLOOKUP(B652,'HSD PSPN,STR,ARS'!$C$6:F724,4,FALSE)</f>
        <v>150000</v>
      </c>
      <c r="G652" s="318">
        <f>E652*F652</f>
        <v>600</v>
      </c>
      <c r="H652" s="218"/>
    </row>
    <row r="653" spans="1:8" s="219" customFormat="1">
      <c r="A653" s="244"/>
      <c r="B653" s="243" t="s">
        <v>4</v>
      </c>
      <c r="C653" s="261" t="s">
        <v>339</v>
      </c>
      <c r="D653" s="261" t="s">
        <v>31</v>
      </c>
      <c r="E653" s="262">
        <v>1E-3</v>
      </c>
      <c r="F653" s="253">
        <f>VLOOKUP(B653,'HSD PSPN,STR,ARS'!$C$6:F724,4,FALSE)</f>
        <v>200000</v>
      </c>
      <c r="G653" s="318">
        <f>E653*F653</f>
        <v>200</v>
      </c>
      <c r="H653" s="218"/>
    </row>
    <row r="654" spans="1:8" s="219" customFormat="1">
      <c r="A654" s="1144" t="s">
        <v>2171</v>
      </c>
      <c r="B654" s="1144"/>
      <c r="C654" s="1144"/>
      <c r="D654" s="1144"/>
      <c r="E654" s="1144"/>
      <c r="F654" s="1144"/>
      <c r="G654" s="321">
        <f>SUM(G650:G653)</f>
        <v>13050.000000000002</v>
      </c>
      <c r="H654" s="218"/>
    </row>
    <row r="655" spans="1:8" s="219" customFormat="1">
      <c r="A655" s="261" t="s">
        <v>19</v>
      </c>
      <c r="B655" s="243" t="s">
        <v>5</v>
      </c>
      <c r="C655" s="244"/>
      <c r="D655" s="244"/>
      <c r="E655" s="252"/>
      <c r="F655" s="253"/>
      <c r="G655" s="318"/>
      <c r="H655" s="218"/>
    </row>
    <row r="656" spans="1:8" s="219" customFormat="1">
      <c r="A656" s="244"/>
      <c r="B656" s="243" t="s">
        <v>217</v>
      </c>
      <c r="C656" s="244"/>
      <c r="D656" s="261" t="s">
        <v>216</v>
      </c>
      <c r="E656" s="262">
        <v>1.05</v>
      </c>
      <c r="F656" s="253">
        <f>VLOOKUP(B656,'HSD PSPN,STR,ARS'!$C$6:F724,4,FALSE)</f>
        <v>10000</v>
      </c>
      <c r="G656" s="318">
        <f>E656*F656</f>
        <v>10500</v>
      </c>
      <c r="H656" s="218"/>
    </row>
    <row r="657" spans="1:8" s="219" customFormat="1">
      <c r="A657" s="1144" t="s">
        <v>2176</v>
      </c>
      <c r="B657" s="1144"/>
      <c r="C657" s="1144"/>
      <c r="D657" s="1144"/>
      <c r="E657" s="1144"/>
      <c r="F657" s="1144"/>
      <c r="G657" s="321">
        <f>SUM(G656)</f>
        <v>10500</v>
      </c>
      <c r="H657" s="218"/>
    </row>
    <row r="658" spans="1:8" s="219" customFormat="1">
      <c r="A658" s="261" t="s">
        <v>20</v>
      </c>
      <c r="B658" s="243" t="s">
        <v>181</v>
      </c>
      <c r="C658" s="244"/>
      <c r="D658" s="244"/>
      <c r="E658" s="252"/>
      <c r="F658" s="253"/>
      <c r="G658" s="318"/>
      <c r="H658" s="218"/>
    </row>
    <row r="659" spans="1:8" s="219" customFormat="1">
      <c r="A659" s="1146" t="s">
        <v>2180</v>
      </c>
      <c r="B659" s="1146"/>
      <c r="C659" s="1146"/>
      <c r="D659" s="1146"/>
      <c r="E659" s="1146"/>
      <c r="F659" s="1146"/>
      <c r="G659" s="318">
        <f>G658</f>
        <v>0</v>
      </c>
      <c r="H659" s="218"/>
    </row>
    <row r="660" spans="1:8" s="219" customFormat="1">
      <c r="A660" s="375" t="s">
        <v>21</v>
      </c>
      <c r="B660" s="1145" t="s">
        <v>1111</v>
      </c>
      <c r="C660" s="1145"/>
      <c r="D660" s="1145"/>
      <c r="E660" s="1145"/>
      <c r="F660" s="1145"/>
      <c r="G660" s="318">
        <f>SUM(G649:G659)/2</f>
        <v>23550</v>
      </c>
      <c r="H660" s="218"/>
    </row>
    <row r="661" spans="1:8" s="219" customFormat="1">
      <c r="A661" s="375" t="s">
        <v>22</v>
      </c>
      <c r="B661" s="1145" t="s">
        <v>1112</v>
      </c>
      <c r="C661" s="1145"/>
      <c r="D661" s="1145"/>
      <c r="E661" s="1145"/>
      <c r="F661" s="376">
        <v>0.1</v>
      </c>
      <c r="G661" s="318">
        <f>G660*F661</f>
        <v>2355</v>
      </c>
      <c r="H661" s="218"/>
    </row>
    <row r="662" spans="1:8" s="219" customFormat="1">
      <c r="A662" s="375" t="s">
        <v>23</v>
      </c>
      <c r="B662" s="1145" t="s">
        <v>184</v>
      </c>
      <c r="C662" s="1145"/>
      <c r="D662" s="1145"/>
      <c r="E662" s="1145"/>
      <c r="F662" s="1145"/>
      <c r="G662" s="318">
        <f>ROUNDDOWN(G660+G661,0)</f>
        <v>25905</v>
      </c>
      <c r="H662" s="218"/>
    </row>
    <row r="663" spans="1:8" s="219" customFormat="1">
      <c r="A663" s="248"/>
      <c r="B663" s="249"/>
      <c r="C663" s="240"/>
      <c r="D663" s="240"/>
      <c r="E663" s="250"/>
      <c r="F663" s="242"/>
      <c r="G663" s="255"/>
      <c r="H663" s="218"/>
    </row>
    <row r="664" spans="1:8" s="219" customFormat="1">
      <c r="A664" s="238" t="s">
        <v>846</v>
      </c>
      <c r="B664" s="239" t="s">
        <v>847</v>
      </c>
      <c r="C664" s="240"/>
      <c r="D664" s="240"/>
      <c r="E664" s="241"/>
      <c r="F664" s="242"/>
      <c r="G664" s="255"/>
      <c r="H664" s="218"/>
    </row>
    <row r="665" spans="1:8" s="219" customFormat="1" ht="30">
      <c r="A665" s="317" t="s">
        <v>73</v>
      </c>
      <c r="B665" s="317" t="s">
        <v>74</v>
      </c>
      <c r="C665" s="317" t="s">
        <v>166</v>
      </c>
      <c r="D665" s="317" t="s">
        <v>78</v>
      </c>
      <c r="E665" s="317" t="s">
        <v>167</v>
      </c>
      <c r="F665" s="317" t="s">
        <v>168</v>
      </c>
      <c r="G665" s="529" t="s">
        <v>169</v>
      </c>
      <c r="H665" s="218"/>
    </row>
    <row r="666" spans="1:8" s="219" customFormat="1">
      <c r="A666" s="261" t="s">
        <v>17</v>
      </c>
      <c r="B666" s="243" t="s">
        <v>170</v>
      </c>
      <c r="C666" s="244"/>
      <c r="D666" s="244"/>
      <c r="E666" s="252"/>
      <c r="F666" s="253"/>
      <c r="G666" s="318"/>
      <c r="H666" s="218"/>
    </row>
    <row r="667" spans="1:8" s="219" customFormat="1">
      <c r="A667" s="244"/>
      <c r="B667" s="243" t="s">
        <v>1</v>
      </c>
      <c r="C667" s="261" t="s">
        <v>336</v>
      </c>
      <c r="D667" s="261" t="s">
        <v>31</v>
      </c>
      <c r="E667" s="262">
        <v>0.08</v>
      </c>
      <c r="F667" s="253">
        <f>VLOOKUP(B667,'HSD PSPN,STR,ARS'!$C$6:F724,4,FALSE)</f>
        <v>100000</v>
      </c>
      <c r="G667" s="318">
        <f>E667*F667</f>
        <v>8000</v>
      </c>
      <c r="H667" s="218"/>
    </row>
    <row r="668" spans="1:8" s="219" customFormat="1">
      <c r="A668" s="244"/>
      <c r="B668" s="243" t="s">
        <v>210</v>
      </c>
      <c r="C668" s="261" t="s">
        <v>337</v>
      </c>
      <c r="D668" s="261" t="s">
        <v>31</v>
      </c>
      <c r="E668" s="262">
        <v>0.04</v>
      </c>
      <c r="F668" s="253">
        <f>VLOOKUP(B668,'HSD PSPN,STR,ARS'!$C$6:F724,4,FALSE)</f>
        <v>150000</v>
      </c>
      <c r="G668" s="318">
        <f>E668*F668</f>
        <v>6000</v>
      </c>
      <c r="H668" s="218"/>
    </row>
    <row r="669" spans="1:8" s="219" customFormat="1">
      <c r="A669" s="244"/>
      <c r="B669" s="243" t="s">
        <v>3</v>
      </c>
      <c r="C669" s="261" t="s">
        <v>338</v>
      </c>
      <c r="D669" s="261" t="s">
        <v>31</v>
      </c>
      <c r="E669" s="262">
        <v>4.0000000000000001E-3</v>
      </c>
      <c r="F669" s="253">
        <f>VLOOKUP(B669,'HSD PSPN,STR,ARS'!$C$6:F724,4,FALSE)</f>
        <v>150000</v>
      </c>
      <c r="G669" s="318">
        <f>E669*F669</f>
        <v>600</v>
      </c>
      <c r="H669" s="218"/>
    </row>
    <row r="670" spans="1:8" s="219" customFormat="1">
      <c r="A670" s="244"/>
      <c r="B670" s="243" t="s">
        <v>4</v>
      </c>
      <c r="C670" s="261" t="s">
        <v>339</v>
      </c>
      <c r="D670" s="261" t="s">
        <v>31</v>
      </c>
      <c r="E670" s="262">
        <v>8.0000000000000002E-3</v>
      </c>
      <c r="F670" s="253">
        <f>VLOOKUP(B670,'HSD PSPN,STR,ARS'!$C$6:F724,4,FALSE)</f>
        <v>200000</v>
      </c>
      <c r="G670" s="318">
        <f>E670*F670</f>
        <v>1600</v>
      </c>
      <c r="H670" s="218"/>
    </row>
    <row r="671" spans="1:8" s="219" customFormat="1">
      <c r="A671" s="1144" t="s">
        <v>2171</v>
      </c>
      <c r="B671" s="1144"/>
      <c r="C671" s="1144"/>
      <c r="D671" s="1144"/>
      <c r="E671" s="1144"/>
      <c r="F671" s="1144"/>
      <c r="G671" s="321">
        <f>SUM(G667:G670)</f>
        <v>16200</v>
      </c>
      <c r="H671" s="218"/>
    </row>
    <row r="672" spans="1:8" s="219" customFormat="1">
      <c r="A672" s="261" t="s">
        <v>19</v>
      </c>
      <c r="B672" s="243" t="s">
        <v>5</v>
      </c>
      <c r="C672" s="244"/>
      <c r="D672" s="244"/>
      <c r="E672" s="252"/>
      <c r="F672" s="253"/>
      <c r="G672" s="318"/>
      <c r="H672" s="218"/>
    </row>
    <row r="673" spans="1:8" s="219" customFormat="1">
      <c r="A673" s="261"/>
      <c r="B673" s="243" t="s">
        <v>39</v>
      </c>
      <c r="C673" s="244"/>
      <c r="D673" s="244" t="s">
        <v>329</v>
      </c>
      <c r="E673" s="252">
        <v>0.01</v>
      </c>
      <c r="F673" s="253">
        <f>VLOOKUP(B673,'HSD PSPN,STR,ARS'!$C$6:F724,4,FALSE)</f>
        <v>10000</v>
      </c>
      <c r="G673" s="318">
        <f>E673*F673</f>
        <v>100</v>
      </c>
      <c r="H673" s="218"/>
    </row>
    <row r="674" spans="1:8" s="219" customFormat="1">
      <c r="A674" s="244"/>
      <c r="B674" s="243" t="s">
        <v>218</v>
      </c>
      <c r="C674" s="244"/>
      <c r="D674" s="261" t="s">
        <v>216</v>
      </c>
      <c r="E674" s="262">
        <v>1.05</v>
      </c>
      <c r="F674" s="253">
        <f>VLOOKUP(B674,'HSD PSPN,STR,ARS'!$C$6:F724,4,FALSE)</f>
        <v>10000</v>
      </c>
      <c r="G674" s="318">
        <f>E674*F674</f>
        <v>10500</v>
      </c>
      <c r="H674" s="218"/>
    </row>
    <row r="675" spans="1:8" s="219" customFormat="1">
      <c r="A675" s="1144" t="s">
        <v>2176</v>
      </c>
      <c r="B675" s="1144"/>
      <c r="C675" s="1144"/>
      <c r="D675" s="1144"/>
      <c r="E675" s="1144"/>
      <c r="F675" s="1144"/>
      <c r="G675" s="321">
        <f>SUM(G673:G674)</f>
        <v>10600</v>
      </c>
      <c r="H675" s="218"/>
    </row>
    <row r="676" spans="1:8" s="219" customFormat="1">
      <c r="A676" s="261" t="s">
        <v>20</v>
      </c>
      <c r="B676" s="243" t="s">
        <v>181</v>
      </c>
      <c r="C676" s="244"/>
      <c r="D676" s="244"/>
      <c r="E676" s="252"/>
      <c r="F676" s="253"/>
      <c r="G676" s="318"/>
      <c r="H676" s="218"/>
    </row>
    <row r="677" spans="1:8" s="219" customFormat="1">
      <c r="A677" s="1146" t="s">
        <v>2180</v>
      </c>
      <c r="B677" s="1146"/>
      <c r="C677" s="1146"/>
      <c r="D677" s="1146"/>
      <c r="E677" s="1146"/>
      <c r="F677" s="1146"/>
      <c r="G677" s="318">
        <f>G676</f>
        <v>0</v>
      </c>
      <c r="H677" s="218"/>
    </row>
    <row r="678" spans="1:8" s="219" customFormat="1">
      <c r="A678" s="375" t="s">
        <v>21</v>
      </c>
      <c r="B678" s="1145" t="s">
        <v>1111</v>
      </c>
      <c r="C678" s="1145"/>
      <c r="D678" s="1145"/>
      <c r="E678" s="1145"/>
      <c r="F678" s="1145"/>
      <c r="G678" s="318">
        <f>SUM(G667:G677)/2</f>
        <v>26800</v>
      </c>
      <c r="H678" s="218"/>
    </row>
    <row r="679" spans="1:8" s="219" customFormat="1">
      <c r="A679" s="375" t="s">
        <v>22</v>
      </c>
      <c r="B679" s="1145" t="s">
        <v>1112</v>
      </c>
      <c r="C679" s="1145"/>
      <c r="D679" s="1145"/>
      <c r="E679" s="1145"/>
      <c r="F679" s="376">
        <v>0.1</v>
      </c>
      <c r="G679" s="318">
        <f>G678*F679</f>
        <v>2680</v>
      </c>
      <c r="H679" s="218"/>
    </row>
    <row r="680" spans="1:8" s="219" customFormat="1">
      <c r="A680" s="375" t="s">
        <v>23</v>
      </c>
      <c r="B680" s="1145" t="s">
        <v>184</v>
      </c>
      <c r="C680" s="1145"/>
      <c r="D680" s="1145"/>
      <c r="E680" s="1145"/>
      <c r="F680" s="1145"/>
      <c r="G680" s="318">
        <f>ROUNDDOWN(G678+G679,0)</f>
        <v>29480</v>
      </c>
      <c r="H680" s="218"/>
    </row>
    <row r="681" spans="1:8">
      <c r="G681" s="528"/>
    </row>
    <row r="682" spans="1:8">
      <c r="G682" s="528"/>
    </row>
    <row r="683" spans="1:8" s="286" customFormat="1" ht="15.75">
      <c r="A683" s="267" t="s">
        <v>848</v>
      </c>
      <c r="B683" s="267" t="s">
        <v>849</v>
      </c>
      <c r="C683" s="267"/>
      <c r="D683" s="267"/>
      <c r="E683" s="267"/>
      <c r="F683" s="267"/>
      <c r="G683" s="530"/>
    </row>
    <row r="684" spans="1:8" s="285" customFormat="1">
      <c r="A684" s="290" t="s">
        <v>851</v>
      </c>
      <c r="B684" s="291" t="s">
        <v>850</v>
      </c>
      <c r="C684" s="281"/>
      <c r="D684" s="281"/>
      <c r="E684" s="292"/>
      <c r="F684" s="283"/>
      <c r="G684" s="532"/>
      <c r="H684" s="284"/>
    </row>
    <row r="685" spans="1:8" s="219" customFormat="1" ht="30">
      <c r="A685" s="317" t="s">
        <v>73</v>
      </c>
      <c r="B685" s="317" t="s">
        <v>74</v>
      </c>
      <c r="C685" s="317" t="s">
        <v>166</v>
      </c>
      <c r="D685" s="317" t="s">
        <v>78</v>
      </c>
      <c r="E685" s="317" t="s">
        <v>167</v>
      </c>
      <c r="F685" s="317" t="s">
        <v>168</v>
      </c>
      <c r="G685" s="529" t="s">
        <v>169</v>
      </c>
      <c r="H685" s="218"/>
    </row>
    <row r="686" spans="1:8" s="219" customFormat="1">
      <c r="A686" s="261" t="s">
        <v>17</v>
      </c>
      <c r="B686" s="243" t="s">
        <v>170</v>
      </c>
      <c r="C686" s="244"/>
      <c r="D686" s="244"/>
      <c r="E686" s="252"/>
      <c r="F686" s="253"/>
      <c r="G686" s="318"/>
      <c r="H686" s="218"/>
    </row>
    <row r="687" spans="1:8" s="219" customFormat="1">
      <c r="A687" s="244"/>
      <c r="B687" s="243" t="s">
        <v>1</v>
      </c>
      <c r="C687" s="261" t="s">
        <v>336</v>
      </c>
      <c r="D687" s="261" t="s">
        <v>31</v>
      </c>
      <c r="E687" s="262">
        <v>0.52</v>
      </c>
      <c r="F687" s="253">
        <f>VLOOKUP(B687,'HSD PSPN,STR,ARS'!$C$6:F724,4,FALSE)</f>
        <v>100000</v>
      </c>
      <c r="G687" s="318">
        <f>E687*F687</f>
        <v>52000</v>
      </c>
      <c r="H687" s="218"/>
    </row>
    <row r="688" spans="1:8" s="219" customFormat="1">
      <c r="A688" s="244"/>
      <c r="B688" s="243" t="s">
        <v>32</v>
      </c>
      <c r="C688" s="261" t="s">
        <v>337</v>
      </c>
      <c r="D688" s="261" t="s">
        <v>31</v>
      </c>
      <c r="E688" s="262">
        <v>0.26</v>
      </c>
      <c r="F688" s="253">
        <f>VLOOKUP(B688,'HSD PSPN,STR,ARS'!$C$6:F724,4,FALSE)</f>
        <v>150000</v>
      </c>
      <c r="G688" s="318">
        <f>E688*F688</f>
        <v>39000</v>
      </c>
      <c r="H688" s="218"/>
    </row>
    <row r="689" spans="1:8" s="219" customFormat="1">
      <c r="A689" s="244"/>
      <c r="B689" s="243" t="s">
        <v>3</v>
      </c>
      <c r="C689" s="261" t="s">
        <v>338</v>
      </c>
      <c r="D689" s="261" t="s">
        <v>31</v>
      </c>
      <c r="E689" s="262">
        <v>2.5999999999999999E-2</v>
      </c>
      <c r="F689" s="253">
        <f>VLOOKUP(B689,'HSD PSPN,STR,ARS'!$C$6:F724,4,FALSE)</f>
        <v>150000</v>
      </c>
      <c r="G689" s="318">
        <f>E689*F689</f>
        <v>3900</v>
      </c>
      <c r="H689" s="218"/>
    </row>
    <row r="690" spans="1:8" s="219" customFormat="1">
      <c r="A690" s="244"/>
      <c r="B690" s="243" t="s">
        <v>4</v>
      </c>
      <c r="C690" s="261" t="s">
        <v>339</v>
      </c>
      <c r="D690" s="261" t="s">
        <v>31</v>
      </c>
      <c r="E690" s="262">
        <v>8.9999999999999993E-3</v>
      </c>
      <c r="F690" s="253">
        <f>VLOOKUP(B690,'HSD PSPN,STR,ARS'!$C$6:F724,4,FALSE)</f>
        <v>200000</v>
      </c>
      <c r="G690" s="318">
        <f>E690*F690</f>
        <v>1799.9999999999998</v>
      </c>
      <c r="H690" s="218"/>
    </row>
    <row r="691" spans="1:8" s="219" customFormat="1">
      <c r="A691" s="1144" t="s">
        <v>2171</v>
      </c>
      <c r="B691" s="1144"/>
      <c r="C691" s="1144"/>
      <c r="D691" s="1144"/>
      <c r="E691" s="1144"/>
      <c r="F691" s="1144"/>
      <c r="G691" s="321">
        <f>SUM(G687:G690)</f>
        <v>96700</v>
      </c>
      <c r="H691" s="218"/>
    </row>
    <row r="692" spans="1:8" s="219" customFormat="1">
      <c r="A692" s="261" t="s">
        <v>19</v>
      </c>
      <c r="B692" s="243" t="s">
        <v>5</v>
      </c>
      <c r="C692" s="244"/>
      <c r="D692" s="244"/>
      <c r="E692" s="252"/>
      <c r="F692" s="253"/>
      <c r="G692" s="318"/>
      <c r="H692" s="218"/>
    </row>
    <row r="693" spans="1:8" s="219" customFormat="1">
      <c r="A693" s="244"/>
      <c r="B693" s="243" t="s">
        <v>3603</v>
      </c>
      <c r="C693" s="244"/>
      <c r="D693" s="261" t="s">
        <v>177</v>
      </c>
      <c r="E693" s="262">
        <v>1.6E-2</v>
      </c>
      <c r="F693" s="253">
        <f>VLOOKUP(B693,'HSD PSPN,STR,ARS'!$C$6:F724,4,FALSE)</f>
        <v>10000</v>
      </c>
      <c r="G693" s="318">
        <f>E693*F693</f>
        <v>160</v>
      </c>
      <c r="H693" s="218"/>
    </row>
    <row r="694" spans="1:8" s="219" customFormat="1">
      <c r="A694" s="244"/>
      <c r="B694" s="243" t="s">
        <v>220</v>
      </c>
      <c r="C694" s="244"/>
      <c r="D694" s="261" t="s">
        <v>7</v>
      </c>
      <c r="E694" s="262">
        <v>0.3</v>
      </c>
      <c r="F694" s="253">
        <f>VLOOKUP(B694,'HSD PSPN,STR,ARS'!$C$6:F724,4,FALSE)</f>
        <v>10000</v>
      </c>
      <c r="G694" s="318">
        <f>E694*F694</f>
        <v>3000</v>
      </c>
      <c r="H694" s="218"/>
    </row>
    <row r="695" spans="1:8" s="219" customFormat="1">
      <c r="A695" s="244"/>
      <c r="B695" s="243" t="s">
        <v>42</v>
      </c>
      <c r="C695" s="244"/>
      <c r="D695" s="261" t="s">
        <v>8</v>
      </c>
      <c r="E695" s="262">
        <v>0.1</v>
      </c>
      <c r="F695" s="253">
        <f>VLOOKUP(B695,'HSD PSPN,STR,ARS'!$C$6:F724,4,FALSE)</f>
        <v>10000</v>
      </c>
      <c r="G695" s="318">
        <f>E695*F695</f>
        <v>1000</v>
      </c>
      <c r="H695" s="218"/>
    </row>
    <row r="696" spans="1:8" s="219" customFormat="1">
      <c r="A696" s="1144" t="s">
        <v>2176</v>
      </c>
      <c r="B696" s="1144"/>
      <c r="C696" s="1144"/>
      <c r="D696" s="1144"/>
      <c r="E696" s="1144"/>
      <c r="F696" s="1144"/>
      <c r="G696" s="321">
        <f>SUM(G693:G695)</f>
        <v>4160</v>
      </c>
      <c r="H696" s="218"/>
    </row>
    <row r="697" spans="1:8" s="219" customFormat="1">
      <c r="A697" s="261" t="s">
        <v>20</v>
      </c>
      <c r="B697" s="243" t="s">
        <v>181</v>
      </c>
      <c r="C697" s="244"/>
      <c r="D697" s="244"/>
      <c r="E697" s="252"/>
      <c r="F697" s="253"/>
      <c r="G697" s="318"/>
      <c r="H697" s="218"/>
    </row>
    <row r="698" spans="1:8" s="219" customFormat="1">
      <c r="A698" s="1146" t="s">
        <v>2180</v>
      </c>
      <c r="B698" s="1146"/>
      <c r="C698" s="1146"/>
      <c r="D698" s="1146"/>
      <c r="E698" s="1146"/>
      <c r="F698" s="1146"/>
      <c r="G698" s="318">
        <f>G697</f>
        <v>0</v>
      </c>
      <c r="H698" s="218"/>
    </row>
    <row r="699" spans="1:8" s="219" customFormat="1">
      <c r="A699" s="375" t="s">
        <v>21</v>
      </c>
      <c r="B699" s="1145" t="s">
        <v>1111</v>
      </c>
      <c r="C699" s="1145"/>
      <c r="D699" s="1145"/>
      <c r="E699" s="1145"/>
      <c r="F699" s="1145"/>
      <c r="G699" s="318">
        <f>SUM(G687:G698)/2</f>
        <v>100860</v>
      </c>
      <c r="H699" s="218"/>
    </row>
    <row r="700" spans="1:8" s="219" customFormat="1">
      <c r="A700" s="375" t="s">
        <v>22</v>
      </c>
      <c r="B700" s="1145" t="s">
        <v>1112</v>
      </c>
      <c r="C700" s="1145"/>
      <c r="D700" s="1145"/>
      <c r="E700" s="1145"/>
      <c r="F700" s="376">
        <v>0.1</v>
      </c>
      <c r="G700" s="318">
        <f>G699*F700</f>
        <v>10086</v>
      </c>
      <c r="H700" s="218"/>
    </row>
    <row r="701" spans="1:8" s="219" customFormat="1">
      <c r="A701" s="375" t="s">
        <v>23</v>
      </c>
      <c r="B701" s="1145" t="s">
        <v>184</v>
      </c>
      <c r="C701" s="1145"/>
      <c r="D701" s="1145"/>
      <c r="E701" s="1145"/>
      <c r="F701" s="1145"/>
      <c r="G701" s="318">
        <f>ROUNDDOWN(G699+G700,0)</f>
        <v>110946</v>
      </c>
      <c r="H701" s="218"/>
    </row>
    <row r="702" spans="1:8" s="219" customFormat="1">
      <c r="A702" s="248"/>
      <c r="B702" s="249"/>
      <c r="C702" s="240"/>
      <c r="D702" s="240"/>
      <c r="E702" s="250"/>
      <c r="F702" s="254"/>
      <c r="G702" s="255"/>
      <c r="H702" s="218"/>
    </row>
    <row r="703" spans="1:8" s="219" customFormat="1" ht="6" customHeight="1">
      <c r="A703" s="248"/>
      <c r="B703" s="249"/>
      <c r="C703" s="240"/>
      <c r="D703" s="240"/>
      <c r="E703" s="250"/>
      <c r="F703" s="254"/>
      <c r="G703" s="255"/>
      <c r="H703" s="218"/>
    </row>
    <row r="704" spans="1:8" s="219" customFormat="1">
      <c r="A704" s="290" t="s">
        <v>852</v>
      </c>
      <c r="B704" s="239" t="s">
        <v>853</v>
      </c>
      <c r="C704" s="240"/>
      <c r="D704" s="240"/>
      <c r="E704" s="241"/>
      <c r="F704" s="242"/>
      <c r="G704" s="255"/>
      <c r="H704" s="218"/>
    </row>
    <row r="705" spans="1:8" s="219" customFormat="1" ht="30">
      <c r="A705" s="317" t="s">
        <v>73</v>
      </c>
      <c r="B705" s="317" t="s">
        <v>74</v>
      </c>
      <c r="C705" s="317" t="s">
        <v>166</v>
      </c>
      <c r="D705" s="317" t="s">
        <v>78</v>
      </c>
      <c r="E705" s="317" t="s">
        <v>167</v>
      </c>
      <c r="F705" s="317" t="s">
        <v>168</v>
      </c>
      <c r="G705" s="529" t="s">
        <v>169</v>
      </c>
      <c r="H705" s="218"/>
    </row>
    <row r="706" spans="1:8" s="219" customFormat="1">
      <c r="A706" s="261" t="s">
        <v>17</v>
      </c>
      <c r="B706" s="243" t="s">
        <v>170</v>
      </c>
      <c r="C706" s="244"/>
      <c r="D706" s="244"/>
      <c r="E706" s="252"/>
      <c r="F706" s="253"/>
      <c r="G706" s="318"/>
      <c r="H706" s="218"/>
    </row>
    <row r="707" spans="1:8" s="219" customFormat="1">
      <c r="A707" s="244"/>
      <c r="B707" s="243" t="s">
        <v>1</v>
      </c>
      <c r="C707" s="261" t="s">
        <v>336</v>
      </c>
      <c r="D707" s="261" t="s">
        <v>31</v>
      </c>
      <c r="E707" s="262">
        <v>0.52</v>
      </c>
      <c r="F707" s="253">
        <f>VLOOKUP(B707,'HSD PSPN,STR,ARS'!$C$6:F724,4,FALSE)</f>
        <v>100000</v>
      </c>
      <c r="G707" s="318">
        <f>E707*F707</f>
        <v>52000</v>
      </c>
      <c r="H707" s="218"/>
    </row>
    <row r="708" spans="1:8" s="219" customFormat="1">
      <c r="A708" s="244"/>
      <c r="B708" s="243" t="s">
        <v>32</v>
      </c>
      <c r="C708" s="261" t="s">
        <v>337</v>
      </c>
      <c r="D708" s="261" t="s">
        <v>31</v>
      </c>
      <c r="E708" s="262">
        <v>0.26</v>
      </c>
      <c r="F708" s="253">
        <f>VLOOKUP(B708,'HSD PSPN,STR,ARS'!$C$6:F724,4,FALSE)</f>
        <v>150000</v>
      </c>
      <c r="G708" s="318">
        <f>E708*F708</f>
        <v>39000</v>
      </c>
      <c r="H708" s="218"/>
    </row>
    <row r="709" spans="1:8" s="219" customFormat="1">
      <c r="A709" s="244"/>
      <c r="B709" s="243" t="s">
        <v>3</v>
      </c>
      <c r="C709" s="261" t="s">
        <v>338</v>
      </c>
      <c r="D709" s="261" t="s">
        <v>31</v>
      </c>
      <c r="E709" s="262">
        <v>2.5999999999999999E-2</v>
      </c>
      <c r="F709" s="253">
        <f>VLOOKUP(B709,'HSD PSPN,STR,ARS'!$C$6:F724,4,FALSE)</f>
        <v>150000</v>
      </c>
      <c r="G709" s="318">
        <f>E709*F709</f>
        <v>3900</v>
      </c>
      <c r="H709" s="218"/>
    </row>
    <row r="710" spans="1:8" s="219" customFormat="1">
      <c r="A710" s="244"/>
      <c r="B710" s="243" t="s">
        <v>4</v>
      </c>
      <c r="C710" s="261" t="s">
        <v>339</v>
      </c>
      <c r="D710" s="261" t="s">
        <v>31</v>
      </c>
      <c r="E710" s="262">
        <v>8.9999999999999993E-3</v>
      </c>
      <c r="F710" s="253">
        <f>VLOOKUP(B710,'HSD PSPN,STR,ARS'!$C$6:F724,4,FALSE)</f>
        <v>200000</v>
      </c>
      <c r="G710" s="318">
        <f>E710*F710</f>
        <v>1799.9999999999998</v>
      </c>
      <c r="H710" s="218"/>
    </row>
    <row r="711" spans="1:8" s="219" customFormat="1">
      <c r="A711" s="1144" t="s">
        <v>2171</v>
      </c>
      <c r="B711" s="1144"/>
      <c r="C711" s="1144"/>
      <c r="D711" s="1144"/>
      <c r="E711" s="1144"/>
      <c r="F711" s="1144"/>
      <c r="G711" s="321">
        <f>SUM(G707:G710)</f>
        <v>96700</v>
      </c>
      <c r="H711" s="218"/>
    </row>
    <row r="712" spans="1:8" s="219" customFormat="1">
      <c r="A712" s="261" t="s">
        <v>19</v>
      </c>
      <c r="B712" s="243" t="s">
        <v>5</v>
      </c>
      <c r="C712" s="244"/>
      <c r="D712" s="244"/>
      <c r="E712" s="252"/>
      <c r="F712" s="253"/>
      <c r="G712" s="318"/>
      <c r="H712" s="218"/>
    </row>
    <row r="713" spans="1:8" s="219" customFormat="1">
      <c r="A713" s="244"/>
      <c r="B713" s="243" t="s">
        <v>3603</v>
      </c>
      <c r="C713" s="244"/>
      <c r="D713" s="261" t="s">
        <v>177</v>
      </c>
      <c r="E713" s="262">
        <v>1.7999999999999999E-2</v>
      </c>
      <c r="F713" s="253">
        <f>VLOOKUP(B713,'HSD PSPN,STR,ARS'!$C$6:F724,4,FALSE)</f>
        <v>10000</v>
      </c>
      <c r="G713" s="318">
        <f>E713*F713</f>
        <v>180</v>
      </c>
      <c r="H713" s="218"/>
    </row>
    <row r="714" spans="1:8" s="219" customFormat="1">
      <c r="A714" s="244"/>
      <c r="B714" s="243" t="s">
        <v>220</v>
      </c>
      <c r="C714" s="244"/>
      <c r="D714" s="261" t="s">
        <v>7</v>
      </c>
      <c r="E714" s="262">
        <v>0.3</v>
      </c>
      <c r="F714" s="253">
        <f>VLOOKUP(B714,'HSD PSPN,STR,ARS'!$C$6:F724,4,FALSE)</f>
        <v>10000</v>
      </c>
      <c r="G714" s="318">
        <f>E714*F714</f>
        <v>3000</v>
      </c>
      <c r="H714" s="218"/>
    </row>
    <row r="715" spans="1:8" s="219" customFormat="1">
      <c r="A715" s="244"/>
      <c r="B715" s="243" t="s">
        <v>42</v>
      </c>
      <c r="C715" s="244"/>
      <c r="D715" s="261" t="s">
        <v>8</v>
      </c>
      <c r="E715" s="262">
        <v>0.1</v>
      </c>
      <c r="F715" s="253">
        <f>VLOOKUP(B715,'HSD PSPN,STR,ARS'!$C$6:F724,4,FALSE)</f>
        <v>10000</v>
      </c>
      <c r="G715" s="318">
        <f>E715*F715</f>
        <v>1000</v>
      </c>
      <c r="H715" s="218"/>
    </row>
    <row r="716" spans="1:8" s="219" customFormat="1">
      <c r="A716" s="1144" t="s">
        <v>2176</v>
      </c>
      <c r="B716" s="1144"/>
      <c r="C716" s="1144"/>
      <c r="D716" s="1144"/>
      <c r="E716" s="1144"/>
      <c r="F716" s="1144"/>
      <c r="G716" s="321">
        <f>SUM(G713:G715)</f>
        <v>4180</v>
      </c>
      <c r="H716" s="218"/>
    </row>
    <row r="717" spans="1:8" s="219" customFormat="1">
      <c r="A717" s="261" t="s">
        <v>20</v>
      </c>
      <c r="B717" s="243" t="s">
        <v>181</v>
      </c>
      <c r="C717" s="244"/>
      <c r="D717" s="244"/>
      <c r="E717" s="252"/>
      <c r="F717" s="253"/>
      <c r="G717" s="318"/>
      <c r="H717" s="218"/>
    </row>
    <row r="718" spans="1:8" s="219" customFormat="1">
      <c r="A718" s="1146" t="s">
        <v>2180</v>
      </c>
      <c r="B718" s="1146"/>
      <c r="C718" s="1146"/>
      <c r="D718" s="1146"/>
      <c r="E718" s="1146"/>
      <c r="F718" s="1146"/>
      <c r="G718" s="318">
        <f>G717</f>
        <v>0</v>
      </c>
      <c r="H718" s="218"/>
    </row>
    <row r="719" spans="1:8" s="219" customFormat="1">
      <c r="A719" s="375" t="s">
        <v>21</v>
      </c>
      <c r="B719" s="1145" t="s">
        <v>1111</v>
      </c>
      <c r="C719" s="1145"/>
      <c r="D719" s="1145"/>
      <c r="E719" s="1145"/>
      <c r="F719" s="1145"/>
      <c r="G719" s="318">
        <f>SUM(G707:G718)/2</f>
        <v>100880</v>
      </c>
      <c r="H719" s="218"/>
    </row>
    <row r="720" spans="1:8" s="219" customFormat="1">
      <c r="A720" s="375" t="s">
        <v>22</v>
      </c>
      <c r="B720" s="1145" t="s">
        <v>1112</v>
      </c>
      <c r="C720" s="1145"/>
      <c r="D720" s="1145"/>
      <c r="E720" s="1145"/>
      <c r="F720" s="376">
        <v>0.1</v>
      </c>
      <c r="G720" s="318">
        <f>G719*F720</f>
        <v>10088</v>
      </c>
      <c r="H720" s="218"/>
    </row>
    <row r="721" spans="1:8" s="219" customFormat="1">
      <c r="A721" s="375" t="s">
        <v>23</v>
      </c>
      <c r="B721" s="1145" t="s">
        <v>184</v>
      </c>
      <c r="C721" s="1145"/>
      <c r="D721" s="1145"/>
      <c r="E721" s="1145"/>
      <c r="F721" s="1145"/>
      <c r="G721" s="318">
        <f>ROUNDDOWN(G719+G720,0)</f>
        <v>110968</v>
      </c>
      <c r="H721" s="218"/>
    </row>
    <row r="722" spans="1:8" s="219" customFormat="1">
      <c r="A722" s="248"/>
      <c r="B722" s="249"/>
      <c r="C722" s="240"/>
      <c r="D722" s="240"/>
      <c r="E722" s="250"/>
      <c r="F722" s="242"/>
      <c r="G722" s="255"/>
      <c r="H722" s="218"/>
    </row>
    <row r="723" spans="1:8" s="219" customFormat="1">
      <c r="A723" s="248"/>
      <c r="B723" s="249"/>
      <c r="C723" s="240"/>
      <c r="D723" s="240"/>
      <c r="E723" s="250"/>
      <c r="F723" s="242"/>
      <c r="G723" s="255"/>
      <c r="H723" s="218"/>
    </row>
    <row r="724" spans="1:8" s="285" customFormat="1">
      <c r="A724" s="290" t="s">
        <v>854</v>
      </c>
      <c r="B724" s="291" t="s">
        <v>860</v>
      </c>
      <c r="C724" s="281"/>
      <c r="D724" s="281"/>
      <c r="E724" s="292"/>
      <c r="F724" s="283"/>
      <c r="G724" s="532"/>
      <c r="H724" s="284"/>
    </row>
    <row r="725" spans="1:8" s="219" customFormat="1" ht="30">
      <c r="A725" s="317" t="s">
        <v>73</v>
      </c>
      <c r="B725" s="317" t="s">
        <v>74</v>
      </c>
      <c r="C725" s="317" t="s">
        <v>166</v>
      </c>
      <c r="D725" s="317" t="s">
        <v>78</v>
      </c>
      <c r="E725" s="317" t="s">
        <v>167</v>
      </c>
      <c r="F725" s="317" t="s">
        <v>168</v>
      </c>
      <c r="G725" s="529" t="s">
        <v>169</v>
      </c>
      <c r="H725" s="218"/>
    </row>
    <row r="726" spans="1:8" s="219" customFormat="1">
      <c r="A726" s="261" t="s">
        <v>17</v>
      </c>
      <c r="B726" s="243" t="s">
        <v>170</v>
      </c>
      <c r="C726" s="244"/>
      <c r="D726" s="244"/>
      <c r="E726" s="252"/>
      <c r="F726" s="253"/>
      <c r="G726" s="318"/>
      <c r="H726" s="218"/>
    </row>
    <row r="727" spans="1:8" s="219" customFormat="1">
      <c r="A727" s="244"/>
      <c r="B727" s="243" t="s">
        <v>1</v>
      </c>
      <c r="C727" s="261" t="s">
        <v>336</v>
      </c>
      <c r="D727" s="261" t="s">
        <v>31</v>
      </c>
      <c r="E727" s="262">
        <v>0.66</v>
      </c>
      <c r="F727" s="253">
        <f>VLOOKUP(B727,'HSD PSPN,STR,ARS'!$C$6:F724,4,FALSE)</f>
        <v>100000</v>
      </c>
      <c r="G727" s="318">
        <f>E727*F727</f>
        <v>66000</v>
      </c>
      <c r="H727" s="218"/>
    </row>
    <row r="728" spans="1:8" s="219" customFormat="1">
      <c r="A728" s="244"/>
      <c r="B728" s="243" t="s">
        <v>32</v>
      </c>
      <c r="C728" s="261" t="s">
        <v>337</v>
      </c>
      <c r="D728" s="261" t="s">
        <v>31</v>
      </c>
      <c r="E728" s="262">
        <v>0.33</v>
      </c>
      <c r="F728" s="253">
        <f>VLOOKUP(B728,'HSD PSPN,STR,ARS'!$C$6:F724,4,FALSE)</f>
        <v>150000</v>
      </c>
      <c r="G728" s="318">
        <f>E728*F728</f>
        <v>49500</v>
      </c>
      <c r="H728" s="218"/>
    </row>
    <row r="729" spans="1:8" s="219" customFormat="1">
      <c r="A729" s="244"/>
      <c r="B729" s="243" t="s">
        <v>3</v>
      </c>
      <c r="C729" s="261" t="s">
        <v>338</v>
      </c>
      <c r="D729" s="261" t="s">
        <v>31</v>
      </c>
      <c r="E729" s="262">
        <v>3.3000000000000002E-2</v>
      </c>
      <c r="F729" s="253">
        <f>VLOOKUP(B729,'HSD PSPN,STR,ARS'!$C$6:F724,4,FALSE)</f>
        <v>150000</v>
      </c>
      <c r="G729" s="318">
        <f>E729*F729</f>
        <v>4950</v>
      </c>
      <c r="H729" s="218"/>
    </row>
    <row r="730" spans="1:8" s="219" customFormat="1">
      <c r="A730" s="244"/>
      <c r="B730" s="243" t="s">
        <v>4</v>
      </c>
      <c r="C730" s="261" t="s">
        <v>339</v>
      </c>
      <c r="D730" s="261" t="s">
        <v>31</v>
      </c>
      <c r="E730" s="262">
        <v>1.0999999999999999E-2</v>
      </c>
      <c r="F730" s="253">
        <f>VLOOKUP(B730,'HSD PSPN,STR,ARS'!$C$6:F724,4,FALSE)</f>
        <v>200000</v>
      </c>
      <c r="G730" s="318">
        <f>E730*F730</f>
        <v>2200</v>
      </c>
      <c r="H730" s="218"/>
    </row>
    <row r="731" spans="1:8" s="219" customFormat="1">
      <c r="A731" s="1144" t="s">
        <v>2171</v>
      </c>
      <c r="B731" s="1144"/>
      <c r="C731" s="1144"/>
      <c r="D731" s="1144"/>
      <c r="E731" s="1144"/>
      <c r="F731" s="1144"/>
      <c r="G731" s="321">
        <f>SUM(G727:G730)</f>
        <v>122650</v>
      </c>
      <c r="H731" s="218"/>
    </row>
    <row r="732" spans="1:8" s="219" customFormat="1">
      <c r="A732" s="261" t="s">
        <v>19</v>
      </c>
      <c r="B732" s="243" t="s">
        <v>5</v>
      </c>
      <c r="C732" s="244"/>
      <c r="D732" s="244"/>
      <c r="E732" s="252"/>
      <c r="F732" s="253"/>
      <c r="G732" s="318"/>
      <c r="H732" s="218"/>
    </row>
    <row r="733" spans="1:8" s="219" customFormat="1">
      <c r="A733" s="244"/>
      <c r="B733" s="243" t="s">
        <v>221</v>
      </c>
      <c r="C733" s="244"/>
      <c r="D733" s="261" t="s">
        <v>7</v>
      </c>
      <c r="E733" s="262">
        <v>0.4</v>
      </c>
      <c r="F733" s="253">
        <f>VLOOKUP(B733,'HSD PSPN,STR,ARS'!$C$6:F724,4,FALSE)</f>
        <v>10000</v>
      </c>
      <c r="G733" s="318">
        <f>E733*F733</f>
        <v>4000</v>
      </c>
      <c r="H733" s="218"/>
    </row>
    <row r="734" spans="1:8" s="219" customFormat="1">
      <c r="A734" s="244"/>
      <c r="B734" s="243" t="s">
        <v>42</v>
      </c>
      <c r="C734" s="244"/>
      <c r="D734" s="261" t="s">
        <v>8</v>
      </c>
      <c r="E734" s="262">
        <v>0.2</v>
      </c>
      <c r="F734" s="253">
        <f>VLOOKUP(B734,'HSD PSPN,STR,ARS'!$C$6:F724,4,FALSE)</f>
        <v>10000</v>
      </c>
      <c r="G734" s="318">
        <f>E734*F734</f>
        <v>2000</v>
      </c>
      <c r="H734" s="218"/>
    </row>
    <row r="735" spans="1:8" s="219" customFormat="1">
      <c r="A735" s="244"/>
      <c r="B735" s="243" t="s">
        <v>44</v>
      </c>
      <c r="C735" s="244"/>
      <c r="D735" s="261" t="s">
        <v>177</v>
      </c>
      <c r="E735" s="349">
        <v>4.6499999999999996E-3</v>
      </c>
      <c r="F735" s="253">
        <f>VLOOKUP(B735,'HSD PSPN,STR,ARS'!$C$6:F724,4,FALSE)</f>
        <v>10000</v>
      </c>
      <c r="G735" s="318">
        <f>E735*F735</f>
        <v>46.499999999999993</v>
      </c>
      <c r="H735" s="218"/>
    </row>
    <row r="736" spans="1:8" s="219" customFormat="1">
      <c r="A736" s="244"/>
      <c r="B736" s="243" t="s">
        <v>866</v>
      </c>
      <c r="C736" s="244"/>
      <c r="D736" s="261" t="s">
        <v>27</v>
      </c>
      <c r="E736" s="349">
        <v>0.12705</v>
      </c>
      <c r="F736" s="253">
        <f>VLOOKUP(B736,'HSD PSPN,STR,ARS'!$C$6:F724,4,FALSE)</f>
        <v>10000</v>
      </c>
      <c r="G736" s="318">
        <f>E736*F736</f>
        <v>1270.5</v>
      </c>
      <c r="H736" s="218"/>
    </row>
    <row r="737" spans="1:8" s="219" customFormat="1">
      <c r="A737" s="244"/>
      <c r="B737" s="243" t="s">
        <v>175</v>
      </c>
      <c r="C737" s="244"/>
      <c r="D737" s="261" t="s">
        <v>6</v>
      </c>
      <c r="E737" s="252">
        <v>0.65</v>
      </c>
      <c r="F737" s="253">
        <f>VLOOKUP(B737,'HSD PSPN,STR,ARS'!$C$6:F724,4,FALSE)</f>
        <v>10000</v>
      </c>
      <c r="G737" s="318">
        <f>E737*F737</f>
        <v>6500</v>
      </c>
      <c r="H737" s="218"/>
    </row>
    <row r="738" spans="1:8" s="219" customFormat="1">
      <c r="A738" s="1144" t="s">
        <v>2176</v>
      </c>
      <c r="B738" s="1144"/>
      <c r="C738" s="1144"/>
      <c r="D738" s="1144"/>
      <c r="E738" s="1144"/>
      <c r="F738" s="1144"/>
      <c r="G738" s="321">
        <f>SUM(G733:G737)</f>
        <v>13817</v>
      </c>
      <c r="H738" s="218"/>
    </row>
    <row r="739" spans="1:8" s="219" customFormat="1">
      <c r="A739" s="261" t="s">
        <v>20</v>
      </c>
      <c r="B739" s="243" t="s">
        <v>181</v>
      </c>
      <c r="C739" s="244"/>
      <c r="D739" s="244"/>
      <c r="E739" s="252"/>
      <c r="F739" s="253"/>
      <c r="G739" s="318"/>
      <c r="H739" s="218"/>
    </row>
    <row r="740" spans="1:8" s="219" customFormat="1">
      <c r="A740" s="1146" t="s">
        <v>2180</v>
      </c>
      <c r="B740" s="1146"/>
      <c r="C740" s="1146"/>
      <c r="D740" s="1146"/>
      <c r="E740" s="1146"/>
      <c r="F740" s="1146"/>
      <c r="G740" s="318">
        <f>G739</f>
        <v>0</v>
      </c>
      <c r="H740" s="218"/>
    </row>
    <row r="741" spans="1:8" s="219" customFormat="1">
      <c r="A741" s="375" t="s">
        <v>21</v>
      </c>
      <c r="B741" s="1145" t="s">
        <v>1111</v>
      </c>
      <c r="C741" s="1145"/>
      <c r="D741" s="1145"/>
      <c r="E741" s="1145"/>
      <c r="F741" s="1145"/>
      <c r="G741" s="318">
        <f>SUM(G727:G740)/2</f>
        <v>136467</v>
      </c>
      <c r="H741" s="218"/>
    </row>
    <row r="742" spans="1:8" s="219" customFormat="1">
      <c r="A742" s="375" t="s">
        <v>22</v>
      </c>
      <c r="B742" s="1145" t="s">
        <v>1112</v>
      </c>
      <c r="C742" s="1145"/>
      <c r="D742" s="1145"/>
      <c r="E742" s="1145"/>
      <c r="F742" s="376">
        <v>0.1</v>
      </c>
      <c r="G742" s="318">
        <f>G741*F742</f>
        <v>13646.7</v>
      </c>
      <c r="H742" s="218"/>
    </row>
    <row r="743" spans="1:8" s="219" customFormat="1">
      <c r="A743" s="375" t="s">
        <v>23</v>
      </c>
      <c r="B743" s="1145" t="s">
        <v>184</v>
      </c>
      <c r="C743" s="1145"/>
      <c r="D743" s="1145"/>
      <c r="E743" s="1145"/>
      <c r="F743" s="1145"/>
      <c r="G743" s="318">
        <f>ROUNDDOWN(G741+G742,0)</f>
        <v>150113</v>
      </c>
      <c r="H743" s="218"/>
    </row>
    <row r="744" spans="1:8" s="219" customFormat="1" ht="13.5" customHeight="1">
      <c r="A744" s="248"/>
      <c r="B744" s="249"/>
      <c r="C744" s="240"/>
      <c r="D744" s="240"/>
      <c r="E744" s="250"/>
      <c r="F744" s="254"/>
      <c r="G744" s="255"/>
      <c r="H744" s="218"/>
    </row>
    <row r="745" spans="1:8" s="219" customFormat="1" ht="13.5" customHeight="1">
      <c r="A745" s="248"/>
      <c r="B745" s="249"/>
      <c r="C745" s="240"/>
      <c r="D745" s="240"/>
      <c r="E745" s="250"/>
      <c r="F745" s="254"/>
      <c r="G745" s="255"/>
      <c r="H745" s="218"/>
    </row>
    <row r="746" spans="1:8" s="219" customFormat="1">
      <c r="A746" s="290" t="s">
        <v>855</v>
      </c>
      <c r="B746" s="239" t="s">
        <v>861</v>
      </c>
      <c r="C746" s="240"/>
      <c r="D746" s="240"/>
      <c r="E746" s="241"/>
      <c r="F746" s="242"/>
      <c r="G746" s="255"/>
      <c r="H746" s="218"/>
    </row>
    <row r="747" spans="1:8" s="219" customFormat="1" ht="30">
      <c r="A747" s="317" t="s">
        <v>73</v>
      </c>
      <c r="B747" s="317" t="s">
        <v>74</v>
      </c>
      <c r="C747" s="317" t="s">
        <v>166</v>
      </c>
      <c r="D747" s="317" t="s">
        <v>78</v>
      </c>
      <c r="E747" s="317" t="s">
        <v>167</v>
      </c>
      <c r="F747" s="317" t="s">
        <v>168</v>
      </c>
      <c r="G747" s="529" t="s">
        <v>169</v>
      </c>
      <c r="H747" s="218"/>
    </row>
    <row r="748" spans="1:8" s="219" customFormat="1">
      <c r="A748" s="261" t="s">
        <v>17</v>
      </c>
      <c r="B748" s="243" t="s">
        <v>170</v>
      </c>
      <c r="C748" s="244"/>
      <c r="D748" s="244"/>
      <c r="E748" s="252"/>
      <c r="F748" s="253"/>
      <c r="G748" s="318"/>
      <c r="H748" s="218"/>
    </row>
    <row r="749" spans="1:8" s="219" customFormat="1">
      <c r="A749" s="244"/>
      <c r="B749" s="243" t="s">
        <v>1</v>
      </c>
      <c r="C749" s="261" t="s">
        <v>336</v>
      </c>
      <c r="D749" s="261" t="s">
        <v>31</v>
      </c>
      <c r="E749" s="262">
        <v>0.66</v>
      </c>
      <c r="F749" s="253">
        <f>VLOOKUP(B749,'HSD PSPN,STR,ARS'!$C$6:F724,4,FALSE)</f>
        <v>100000</v>
      </c>
      <c r="G749" s="318">
        <f>E749*F749</f>
        <v>66000</v>
      </c>
      <c r="H749" s="218"/>
    </row>
    <row r="750" spans="1:8" s="219" customFormat="1">
      <c r="A750" s="244"/>
      <c r="B750" s="243" t="s">
        <v>32</v>
      </c>
      <c r="C750" s="261" t="s">
        <v>337</v>
      </c>
      <c r="D750" s="261" t="s">
        <v>31</v>
      </c>
      <c r="E750" s="262">
        <v>0.33</v>
      </c>
      <c r="F750" s="253">
        <f>VLOOKUP(B750,'HSD PSPN,STR,ARS'!$C$6:F724,4,FALSE)</f>
        <v>150000</v>
      </c>
      <c r="G750" s="318">
        <f>E750*F750</f>
        <v>49500</v>
      </c>
      <c r="H750" s="218"/>
    </row>
    <row r="751" spans="1:8" s="219" customFormat="1">
      <c r="A751" s="244"/>
      <c r="B751" s="243" t="s">
        <v>3</v>
      </c>
      <c r="C751" s="261" t="s">
        <v>338</v>
      </c>
      <c r="D751" s="261" t="s">
        <v>31</v>
      </c>
      <c r="E751" s="262">
        <v>3.3000000000000002E-2</v>
      </c>
      <c r="F751" s="253">
        <f>VLOOKUP(B751,'HSD PSPN,STR,ARS'!$C$6:F724,4,FALSE)</f>
        <v>150000</v>
      </c>
      <c r="G751" s="318">
        <f>E751*F751</f>
        <v>4950</v>
      </c>
      <c r="H751" s="218"/>
    </row>
    <row r="752" spans="1:8" s="219" customFormat="1">
      <c r="A752" s="244"/>
      <c r="B752" s="243" t="s">
        <v>4</v>
      </c>
      <c r="C752" s="261" t="s">
        <v>339</v>
      </c>
      <c r="D752" s="261" t="s">
        <v>31</v>
      </c>
      <c r="E752" s="262">
        <v>1.0999999999999999E-2</v>
      </c>
      <c r="F752" s="253">
        <f>VLOOKUP(B752,'HSD PSPN,STR,ARS'!$C$6:F724,4,FALSE)</f>
        <v>200000</v>
      </c>
      <c r="G752" s="318">
        <f>E752*F752</f>
        <v>2200</v>
      </c>
      <c r="H752" s="218"/>
    </row>
    <row r="753" spans="1:8" s="219" customFormat="1">
      <c r="A753" s="1144" t="s">
        <v>2171</v>
      </c>
      <c r="B753" s="1144"/>
      <c r="C753" s="1144"/>
      <c r="D753" s="1144"/>
      <c r="E753" s="1144"/>
      <c r="F753" s="1144"/>
      <c r="G753" s="321">
        <f>SUM(G749:G752)</f>
        <v>122650</v>
      </c>
      <c r="H753" s="218"/>
    </row>
    <row r="754" spans="1:8" s="219" customFormat="1">
      <c r="A754" s="261" t="s">
        <v>19</v>
      </c>
      <c r="B754" s="243" t="s">
        <v>5</v>
      </c>
      <c r="C754" s="244"/>
      <c r="D754" s="244"/>
      <c r="E754" s="252"/>
      <c r="F754" s="253"/>
      <c r="G754" s="318"/>
      <c r="H754" s="218"/>
    </row>
    <row r="755" spans="1:8" s="219" customFormat="1">
      <c r="A755" s="244"/>
      <c r="B755" s="243" t="s">
        <v>221</v>
      </c>
      <c r="C755" s="244"/>
      <c r="D755" s="261" t="s">
        <v>7</v>
      </c>
      <c r="E755" s="425">
        <v>0.4</v>
      </c>
      <c r="F755" s="253">
        <f>VLOOKUP(B755,'HSD PSPN,STR,ARS'!$C$6:F724,4,FALSE)</f>
        <v>10000</v>
      </c>
      <c r="G755" s="318">
        <f>E755*F755</f>
        <v>4000</v>
      </c>
      <c r="H755" s="218"/>
    </row>
    <row r="756" spans="1:8" s="219" customFormat="1">
      <c r="A756" s="244"/>
      <c r="B756" s="243" t="s">
        <v>42</v>
      </c>
      <c r="C756" s="244"/>
      <c r="D756" s="261" t="s">
        <v>8</v>
      </c>
      <c r="E756" s="425">
        <v>0.2</v>
      </c>
      <c r="F756" s="253">
        <f>VLOOKUP(B756,'HSD PSPN,STR,ARS'!$C$6:F724,4,FALSE)</f>
        <v>10000</v>
      </c>
      <c r="G756" s="318">
        <f>E756*F756</f>
        <v>2000</v>
      </c>
      <c r="H756" s="218"/>
    </row>
    <row r="757" spans="1:8" s="219" customFormat="1">
      <c r="A757" s="244"/>
      <c r="B757" s="243" t="s">
        <v>44</v>
      </c>
      <c r="C757" s="244"/>
      <c r="D757" s="261" t="s">
        <v>177</v>
      </c>
      <c r="E757" s="349">
        <v>5.5799999999999999E-3</v>
      </c>
      <c r="F757" s="253">
        <f>VLOOKUP(B757,'HSD PSPN,STR,ARS'!$C$6:F724,4,FALSE)</f>
        <v>10000</v>
      </c>
      <c r="G757" s="318">
        <f>E757*F757</f>
        <v>55.8</v>
      </c>
      <c r="H757" s="218"/>
    </row>
    <row r="758" spans="1:8" s="219" customFormat="1">
      <c r="A758" s="244"/>
      <c r="B758" s="243" t="s">
        <v>866</v>
      </c>
      <c r="C758" s="244"/>
      <c r="D758" s="261" t="s">
        <v>27</v>
      </c>
      <c r="E758" s="349">
        <v>0.12705</v>
      </c>
      <c r="F758" s="253">
        <f>VLOOKUP(B758,'HSD PSPN,STR,ARS'!$C$6:F724,4,FALSE)</f>
        <v>10000</v>
      </c>
      <c r="G758" s="318">
        <f>E758*F758</f>
        <v>1270.5</v>
      </c>
      <c r="H758" s="218"/>
    </row>
    <row r="759" spans="1:8" s="219" customFormat="1">
      <c r="A759" s="244"/>
      <c r="B759" s="243" t="s">
        <v>175</v>
      </c>
      <c r="C759" s="244"/>
      <c r="D759" s="261" t="s">
        <v>6</v>
      </c>
      <c r="E759" s="356">
        <v>0.65</v>
      </c>
      <c r="F759" s="253">
        <f>VLOOKUP(B759,'HSD PSPN,STR,ARS'!$C$6:F724,4,FALSE)</f>
        <v>10000</v>
      </c>
      <c r="G759" s="318">
        <f>E759*F759</f>
        <v>6500</v>
      </c>
      <c r="H759" s="218"/>
    </row>
    <row r="760" spans="1:8" s="219" customFormat="1">
      <c r="A760" s="1144" t="s">
        <v>2176</v>
      </c>
      <c r="B760" s="1144"/>
      <c r="C760" s="1144"/>
      <c r="D760" s="1144"/>
      <c r="E760" s="1144"/>
      <c r="F760" s="1144"/>
      <c r="G760" s="321">
        <f>SUM(G755:G759)</f>
        <v>13826.3</v>
      </c>
      <c r="H760" s="218"/>
    </row>
    <row r="761" spans="1:8" s="219" customFormat="1">
      <c r="A761" s="261" t="s">
        <v>20</v>
      </c>
      <c r="B761" s="243" t="s">
        <v>181</v>
      </c>
      <c r="C761" s="244"/>
      <c r="D761" s="244"/>
      <c r="E761" s="252"/>
      <c r="F761" s="253"/>
      <c r="G761" s="318"/>
      <c r="H761" s="218"/>
    </row>
    <row r="762" spans="1:8" s="219" customFormat="1">
      <c r="A762" s="1146" t="s">
        <v>2180</v>
      </c>
      <c r="B762" s="1146"/>
      <c r="C762" s="1146"/>
      <c r="D762" s="1146"/>
      <c r="E762" s="1146"/>
      <c r="F762" s="1146"/>
      <c r="G762" s="318">
        <f>G761</f>
        <v>0</v>
      </c>
      <c r="H762" s="218"/>
    </row>
    <row r="763" spans="1:8" s="219" customFormat="1">
      <c r="A763" s="375" t="s">
        <v>21</v>
      </c>
      <c r="B763" s="1145" t="s">
        <v>1111</v>
      </c>
      <c r="C763" s="1145"/>
      <c r="D763" s="1145"/>
      <c r="E763" s="1145"/>
      <c r="F763" s="1145"/>
      <c r="G763" s="318">
        <f>SUM(G749:G762)/2</f>
        <v>136476.29999999999</v>
      </c>
      <c r="H763" s="218"/>
    </row>
    <row r="764" spans="1:8" s="219" customFormat="1">
      <c r="A764" s="375" t="s">
        <v>22</v>
      </c>
      <c r="B764" s="1145" t="s">
        <v>1112</v>
      </c>
      <c r="C764" s="1145"/>
      <c r="D764" s="1145"/>
      <c r="E764" s="1145"/>
      <c r="F764" s="376">
        <v>0.1</v>
      </c>
      <c r="G764" s="318">
        <f>G763*F764</f>
        <v>13647.63</v>
      </c>
      <c r="H764" s="218"/>
    </row>
    <row r="765" spans="1:8" s="219" customFormat="1">
      <c r="A765" s="375" t="s">
        <v>23</v>
      </c>
      <c r="B765" s="1145" t="s">
        <v>184</v>
      </c>
      <c r="C765" s="1145"/>
      <c r="D765" s="1145"/>
      <c r="E765" s="1145"/>
      <c r="F765" s="1145"/>
      <c r="G765" s="318">
        <f>ROUNDDOWN(G763+G764,0)</f>
        <v>150123</v>
      </c>
      <c r="H765" s="218"/>
    </row>
    <row r="766" spans="1:8" s="219" customFormat="1">
      <c r="A766" s="248"/>
      <c r="B766" s="249"/>
      <c r="C766" s="240"/>
      <c r="D766" s="240"/>
      <c r="E766" s="250"/>
      <c r="F766" s="254"/>
      <c r="G766" s="255"/>
      <c r="H766" s="218"/>
    </row>
    <row r="767" spans="1:8" s="219" customFormat="1">
      <c r="A767" s="290" t="s">
        <v>856</v>
      </c>
      <c r="B767" s="239" t="s">
        <v>862</v>
      </c>
      <c r="C767" s="240"/>
      <c r="D767" s="240"/>
      <c r="E767" s="241"/>
      <c r="F767" s="242"/>
      <c r="G767" s="255"/>
      <c r="H767" s="218"/>
    </row>
    <row r="768" spans="1:8" s="219" customFormat="1" ht="30">
      <c r="A768" s="317" t="s">
        <v>73</v>
      </c>
      <c r="B768" s="317" t="s">
        <v>74</v>
      </c>
      <c r="C768" s="317" t="s">
        <v>166</v>
      </c>
      <c r="D768" s="317" t="s">
        <v>78</v>
      </c>
      <c r="E768" s="317" t="s">
        <v>167</v>
      </c>
      <c r="F768" s="317" t="s">
        <v>168</v>
      </c>
      <c r="G768" s="529" t="s">
        <v>169</v>
      </c>
      <c r="H768" s="218"/>
    </row>
    <row r="769" spans="1:8" s="219" customFormat="1">
      <c r="A769" s="261" t="s">
        <v>17</v>
      </c>
      <c r="B769" s="243" t="s">
        <v>170</v>
      </c>
      <c r="C769" s="244"/>
      <c r="D769" s="244"/>
      <c r="E769" s="252"/>
      <c r="F769" s="253"/>
      <c r="G769" s="318"/>
      <c r="H769" s="218"/>
    </row>
    <row r="770" spans="1:8" s="219" customFormat="1">
      <c r="A770" s="244"/>
      <c r="B770" s="243" t="s">
        <v>1</v>
      </c>
      <c r="C770" s="261" t="s">
        <v>336</v>
      </c>
      <c r="D770" s="261" t="s">
        <v>31</v>
      </c>
      <c r="E770" s="262">
        <v>0.66</v>
      </c>
      <c r="F770" s="253">
        <f>VLOOKUP(B770,'HSD PSPN,STR,ARS'!$C$6:F724,4,FALSE)</f>
        <v>100000</v>
      </c>
      <c r="G770" s="318">
        <f>E770*F770</f>
        <v>66000</v>
      </c>
      <c r="H770" s="218"/>
    </row>
    <row r="771" spans="1:8" s="219" customFormat="1">
      <c r="A771" s="244"/>
      <c r="B771" s="243" t="s">
        <v>32</v>
      </c>
      <c r="C771" s="261" t="s">
        <v>337</v>
      </c>
      <c r="D771" s="261" t="s">
        <v>31</v>
      </c>
      <c r="E771" s="262">
        <v>0.33</v>
      </c>
      <c r="F771" s="253">
        <f>VLOOKUP(B771,'HSD PSPN,STR,ARS'!$C$6:F724,4,FALSE)</f>
        <v>150000</v>
      </c>
      <c r="G771" s="318">
        <f>E771*F771</f>
        <v>49500</v>
      </c>
      <c r="H771" s="218"/>
    </row>
    <row r="772" spans="1:8" s="219" customFormat="1">
      <c r="A772" s="244"/>
      <c r="B772" s="243" t="s">
        <v>3</v>
      </c>
      <c r="C772" s="261" t="s">
        <v>338</v>
      </c>
      <c r="D772" s="261" t="s">
        <v>31</v>
      </c>
      <c r="E772" s="262">
        <v>3.3000000000000002E-2</v>
      </c>
      <c r="F772" s="253">
        <f>VLOOKUP(B772,'HSD PSPN,STR,ARS'!$C$6:F724,4,FALSE)</f>
        <v>150000</v>
      </c>
      <c r="G772" s="318">
        <f>E772*F772</f>
        <v>4950</v>
      </c>
      <c r="H772" s="218"/>
    </row>
    <row r="773" spans="1:8" s="219" customFormat="1">
      <c r="A773" s="244"/>
      <c r="B773" s="243" t="s">
        <v>4</v>
      </c>
      <c r="C773" s="261" t="s">
        <v>339</v>
      </c>
      <c r="D773" s="261" t="s">
        <v>31</v>
      </c>
      <c r="E773" s="262">
        <v>1.0999999999999999E-2</v>
      </c>
      <c r="F773" s="253">
        <f>VLOOKUP(B773,'HSD PSPN,STR,ARS'!$C$6:F724,4,FALSE)</f>
        <v>200000</v>
      </c>
      <c r="G773" s="318">
        <f>E773*F773</f>
        <v>2200</v>
      </c>
      <c r="H773" s="218"/>
    </row>
    <row r="774" spans="1:8" s="219" customFormat="1">
      <c r="A774" s="1144" t="s">
        <v>2171</v>
      </c>
      <c r="B774" s="1144"/>
      <c r="C774" s="1144"/>
      <c r="D774" s="1144"/>
      <c r="E774" s="1144"/>
      <c r="F774" s="1144"/>
      <c r="G774" s="321">
        <f>SUM(G770:G773)</f>
        <v>122650</v>
      </c>
      <c r="H774" s="218"/>
    </row>
    <row r="775" spans="1:8" s="219" customFormat="1">
      <c r="A775" s="261" t="s">
        <v>19</v>
      </c>
      <c r="B775" s="243" t="s">
        <v>5</v>
      </c>
      <c r="C775" s="244"/>
      <c r="D775" s="244"/>
      <c r="E775" s="252"/>
      <c r="F775" s="253"/>
      <c r="G775" s="318"/>
      <c r="H775" s="218"/>
    </row>
    <row r="776" spans="1:8" s="219" customFormat="1">
      <c r="A776" s="244"/>
      <c r="B776" s="243" t="s">
        <v>221</v>
      </c>
      <c r="C776" s="244"/>
      <c r="D776" s="261" t="s">
        <v>7</v>
      </c>
      <c r="E776" s="262">
        <v>0.4</v>
      </c>
      <c r="F776" s="253">
        <f>VLOOKUP(B776,'HSD PSPN,STR,ARS'!$C$6:F724,4,FALSE)</f>
        <v>10000</v>
      </c>
      <c r="G776" s="318">
        <f>E776*F776</f>
        <v>4000</v>
      </c>
      <c r="H776" s="218"/>
    </row>
    <row r="777" spans="1:8" s="219" customFormat="1">
      <c r="A777" s="244"/>
      <c r="B777" s="243" t="s">
        <v>42</v>
      </c>
      <c r="C777" s="244"/>
      <c r="D777" s="261" t="s">
        <v>8</v>
      </c>
      <c r="E777" s="262">
        <v>0.2</v>
      </c>
      <c r="F777" s="253">
        <f>VLOOKUP(B777,'HSD PSPN,STR,ARS'!$C$6:F724,4,FALSE)</f>
        <v>10000</v>
      </c>
      <c r="G777" s="318">
        <f>E777*F777</f>
        <v>2000</v>
      </c>
      <c r="H777" s="218"/>
    </row>
    <row r="778" spans="1:8" s="219" customFormat="1">
      <c r="A778" s="244"/>
      <c r="B778" s="243" t="s">
        <v>44</v>
      </c>
      <c r="C778" s="244"/>
      <c r="D778" s="261" t="s">
        <v>177</v>
      </c>
      <c r="E778" s="349">
        <v>4.6499999999999996E-3</v>
      </c>
      <c r="F778" s="253">
        <f>VLOOKUP(B778,'HSD PSPN,STR,ARS'!$C$6:F724,4,FALSE)</f>
        <v>10000</v>
      </c>
      <c r="G778" s="318">
        <f>E778*F778</f>
        <v>46.499999999999993</v>
      </c>
      <c r="H778" s="218"/>
    </row>
    <row r="779" spans="1:8" s="219" customFormat="1">
      <c r="A779" s="244"/>
      <c r="B779" s="243" t="s">
        <v>866</v>
      </c>
      <c r="C779" s="244"/>
      <c r="D779" s="261" t="s">
        <v>27</v>
      </c>
      <c r="E779" s="349">
        <v>0.127</v>
      </c>
      <c r="F779" s="253">
        <f>VLOOKUP(B779,'HSD PSPN,STR,ARS'!$C$6:F724,4,FALSE)</f>
        <v>10000</v>
      </c>
      <c r="G779" s="318">
        <f>E779*F779</f>
        <v>1270</v>
      </c>
      <c r="H779" s="218"/>
    </row>
    <row r="780" spans="1:8" s="219" customFormat="1">
      <c r="A780" s="244"/>
      <c r="B780" s="243" t="s">
        <v>175</v>
      </c>
      <c r="C780" s="244"/>
      <c r="D780" s="261" t="s">
        <v>6</v>
      </c>
      <c r="E780" s="349">
        <v>1.95</v>
      </c>
      <c r="F780" s="253">
        <f>VLOOKUP(B780,'HSD PSPN,STR,ARS'!$C$6:F724,4,FALSE)</f>
        <v>10000</v>
      </c>
      <c r="G780" s="318">
        <f>E780*F780</f>
        <v>19500</v>
      </c>
      <c r="H780" s="218"/>
    </row>
    <row r="781" spans="1:8" s="219" customFormat="1">
      <c r="A781" s="1144" t="s">
        <v>2176</v>
      </c>
      <c r="B781" s="1144"/>
      <c r="C781" s="1144"/>
      <c r="D781" s="1144"/>
      <c r="E781" s="1144"/>
      <c r="F781" s="1144"/>
      <c r="G781" s="321">
        <f>SUM(G776:G780)</f>
        <v>26816.5</v>
      </c>
      <c r="H781" s="218"/>
    </row>
    <row r="782" spans="1:8" s="219" customFormat="1">
      <c r="A782" s="261" t="s">
        <v>20</v>
      </c>
      <c r="B782" s="243" t="s">
        <v>181</v>
      </c>
      <c r="C782" s="244"/>
      <c r="D782" s="244"/>
      <c r="E782" s="252"/>
      <c r="F782" s="253"/>
      <c r="G782" s="318"/>
      <c r="H782" s="218"/>
    </row>
    <row r="783" spans="1:8" s="219" customFormat="1">
      <c r="A783" s="1146" t="s">
        <v>2180</v>
      </c>
      <c r="B783" s="1146"/>
      <c r="C783" s="1146"/>
      <c r="D783" s="1146"/>
      <c r="E783" s="1146"/>
      <c r="F783" s="1146"/>
      <c r="G783" s="318">
        <f>G782</f>
        <v>0</v>
      </c>
      <c r="H783" s="218"/>
    </row>
    <row r="784" spans="1:8" s="219" customFormat="1">
      <c r="A784" s="375" t="s">
        <v>21</v>
      </c>
      <c r="B784" s="1145" t="s">
        <v>1111</v>
      </c>
      <c r="C784" s="1145"/>
      <c r="D784" s="1145"/>
      <c r="E784" s="1145"/>
      <c r="F784" s="1145"/>
      <c r="G784" s="318">
        <f>SUM(G770:G783)/2</f>
        <v>149466.5</v>
      </c>
      <c r="H784" s="218"/>
    </row>
    <row r="785" spans="1:8" s="219" customFormat="1">
      <c r="A785" s="375" t="s">
        <v>22</v>
      </c>
      <c r="B785" s="1145" t="s">
        <v>1112</v>
      </c>
      <c r="C785" s="1145"/>
      <c r="D785" s="1145"/>
      <c r="E785" s="1145"/>
      <c r="F785" s="376">
        <v>0.1</v>
      </c>
      <c r="G785" s="318">
        <f>G784*F785</f>
        <v>14946.650000000001</v>
      </c>
      <c r="H785" s="218"/>
    </row>
    <row r="786" spans="1:8" s="219" customFormat="1">
      <c r="A786" s="375" t="s">
        <v>23</v>
      </c>
      <c r="B786" s="1145" t="s">
        <v>184</v>
      </c>
      <c r="C786" s="1145"/>
      <c r="D786" s="1145"/>
      <c r="E786" s="1145"/>
      <c r="F786" s="1145"/>
      <c r="G786" s="318">
        <f>ROUNDDOWN(G784+G785,0)</f>
        <v>164413</v>
      </c>
      <c r="H786" s="218"/>
    </row>
    <row r="787" spans="1:8" s="219" customFormat="1">
      <c r="A787" s="248"/>
      <c r="B787" s="249"/>
      <c r="C787" s="240"/>
      <c r="D787" s="240"/>
      <c r="E787" s="250"/>
      <c r="F787" s="254"/>
      <c r="G787" s="255"/>
      <c r="H787" s="218"/>
    </row>
    <row r="788" spans="1:8" s="219" customFormat="1" ht="9" customHeight="1">
      <c r="A788" s="248"/>
      <c r="B788" s="249"/>
      <c r="C788" s="240"/>
      <c r="D788" s="240"/>
      <c r="E788" s="250"/>
      <c r="F788" s="254"/>
      <c r="G788" s="255"/>
      <c r="H788" s="218"/>
    </row>
    <row r="789" spans="1:8" s="219" customFormat="1">
      <c r="A789" s="290" t="s">
        <v>857</v>
      </c>
      <c r="B789" s="239" t="s">
        <v>863</v>
      </c>
      <c r="C789" s="240"/>
      <c r="D789" s="240"/>
      <c r="E789" s="241"/>
      <c r="F789" s="242"/>
      <c r="G789" s="255"/>
      <c r="H789" s="218"/>
    </row>
    <row r="790" spans="1:8" s="219" customFormat="1" ht="30">
      <c r="A790" s="317" t="s">
        <v>73</v>
      </c>
      <c r="B790" s="317" t="s">
        <v>74</v>
      </c>
      <c r="C790" s="317" t="s">
        <v>166</v>
      </c>
      <c r="D790" s="317" t="s">
        <v>78</v>
      </c>
      <c r="E790" s="317" t="s">
        <v>167</v>
      </c>
      <c r="F790" s="317" t="s">
        <v>168</v>
      </c>
      <c r="G790" s="529" t="s">
        <v>169</v>
      </c>
      <c r="H790" s="218"/>
    </row>
    <row r="791" spans="1:8" s="219" customFormat="1">
      <c r="A791" s="261" t="s">
        <v>17</v>
      </c>
      <c r="B791" s="243" t="s">
        <v>170</v>
      </c>
      <c r="C791" s="244"/>
      <c r="D791" s="244"/>
      <c r="E791" s="252"/>
      <c r="F791" s="253"/>
      <c r="G791" s="318"/>
      <c r="H791" s="218"/>
    </row>
    <row r="792" spans="1:8" s="219" customFormat="1">
      <c r="A792" s="244"/>
      <c r="B792" s="243" t="s">
        <v>1</v>
      </c>
      <c r="C792" s="261" t="s">
        <v>336</v>
      </c>
      <c r="D792" s="261" t="s">
        <v>31</v>
      </c>
      <c r="E792" s="262">
        <v>0.66</v>
      </c>
      <c r="F792" s="253">
        <f>VLOOKUP(B792,'HSD PSPN,STR,ARS'!$C$6:F724,4,FALSE)</f>
        <v>100000</v>
      </c>
      <c r="G792" s="318">
        <f>E792*F792</f>
        <v>66000</v>
      </c>
      <c r="H792" s="218"/>
    </row>
    <row r="793" spans="1:8" s="219" customFormat="1">
      <c r="A793" s="244"/>
      <c r="B793" s="243" t="s">
        <v>32</v>
      </c>
      <c r="C793" s="261" t="s">
        <v>337</v>
      </c>
      <c r="D793" s="261" t="s">
        <v>31</v>
      </c>
      <c r="E793" s="262">
        <v>0.33</v>
      </c>
      <c r="F793" s="253">
        <f>VLOOKUP(B793,'HSD PSPN,STR,ARS'!$C$6:F724,4,FALSE)</f>
        <v>150000</v>
      </c>
      <c r="G793" s="318">
        <f>E793*F793</f>
        <v>49500</v>
      </c>
      <c r="H793" s="218"/>
    </row>
    <row r="794" spans="1:8" s="219" customFormat="1">
      <c r="A794" s="244"/>
      <c r="B794" s="243" t="s">
        <v>3</v>
      </c>
      <c r="C794" s="261" t="s">
        <v>338</v>
      </c>
      <c r="D794" s="261" t="s">
        <v>31</v>
      </c>
      <c r="E794" s="262">
        <v>3.3000000000000002E-2</v>
      </c>
      <c r="F794" s="253">
        <f>VLOOKUP(B794,'HSD PSPN,STR,ARS'!$C$6:F724,4,FALSE)</f>
        <v>150000</v>
      </c>
      <c r="G794" s="318">
        <f>E794*F794</f>
        <v>4950</v>
      </c>
      <c r="H794" s="218"/>
    </row>
    <row r="795" spans="1:8" s="219" customFormat="1">
      <c r="A795" s="244"/>
      <c r="B795" s="243" t="s">
        <v>4</v>
      </c>
      <c r="C795" s="261" t="s">
        <v>339</v>
      </c>
      <c r="D795" s="261" t="s">
        <v>31</v>
      </c>
      <c r="E795" s="262">
        <v>1.0999999999999999E-2</v>
      </c>
      <c r="F795" s="253">
        <f>VLOOKUP(B795,'HSD PSPN,STR,ARS'!$C$6:F724,4,FALSE)</f>
        <v>200000</v>
      </c>
      <c r="G795" s="318">
        <f>E795*F795</f>
        <v>2200</v>
      </c>
      <c r="H795" s="218"/>
    </row>
    <row r="796" spans="1:8" s="219" customFormat="1">
      <c r="A796" s="1144" t="s">
        <v>2171</v>
      </c>
      <c r="B796" s="1144"/>
      <c r="C796" s="1144"/>
      <c r="D796" s="1144"/>
      <c r="E796" s="1144"/>
      <c r="F796" s="1144"/>
      <c r="G796" s="321">
        <f>SUM(G792:G795)</f>
        <v>122650</v>
      </c>
      <c r="H796" s="218"/>
    </row>
    <row r="797" spans="1:8" s="219" customFormat="1">
      <c r="A797" s="261" t="s">
        <v>19</v>
      </c>
      <c r="B797" s="243" t="s">
        <v>5</v>
      </c>
      <c r="C797" s="244"/>
      <c r="D797" s="244"/>
      <c r="E797" s="252"/>
      <c r="F797" s="253"/>
      <c r="G797" s="318"/>
      <c r="H797" s="218"/>
    </row>
    <row r="798" spans="1:8" s="219" customFormat="1">
      <c r="A798" s="244"/>
      <c r="B798" s="243" t="s">
        <v>221</v>
      </c>
      <c r="C798" s="244"/>
      <c r="D798" s="261" t="s">
        <v>7</v>
      </c>
      <c r="E798" s="262">
        <v>0.4</v>
      </c>
      <c r="F798" s="253">
        <f>VLOOKUP(B798,'HSD PSPN,STR,ARS'!$C$6:F724,4,FALSE)</f>
        <v>10000</v>
      </c>
      <c r="G798" s="318">
        <f t="shared" ref="G798:G803" si="25">E798*F798</f>
        <v>4000</v>
      </c>
      <c r="H798" s="218"/>
    </row>
    <row r="799" spans="1:8" s="219" customFormat="1">
      <c r="A799" s="244"/>
      <c r="B799" s="243" t="s">
        <v>42</v>
      </c>
      <c r="C799" s="244"/>
      <c r="D799" s="261" t="s">
        <v>8</v>
      </c>
      <c r="E799" s="262">
        <v>0.2</v>
      </c>
      <c r="F799" s="253">
        <f>VLOOKUP(B799,'HSD PSPN,STR,ARS'!$C$6:F724,4,FALSE)</f>
        <v>10000</v>
      </c>
      <c r="G799" s="318">
        <f t="shared" si="25"/>
        <v>2000</v>
      </c>
      <c r="H799" s="218"/>
    </row>
    <row r="800" spans="1:8" s="219" customFormat="1">
      <c r="A800" s="244"/>
      <c r="B800" s="243" t="s">
        <v>44</v>
      </c>
      <c r="C800" s="244"/>
      <c r="D800" s="261" t="s">
        <v>177</v>
      </c>
      <c r="E800" s="262">
        <v>6.0000000000000001E-3</v>
      </c>
      <c r="F800" s="253">
        <f>VLOOKUP(B800,'HSD PSPN,STR,ARS'!$C$6:F724,4,FALSE)</f>
        <v>10000</v>
      </c>
      <c r="G800" s="318">
        <f t="shared" si="25"/>
        <v>60</v>
      </c>
      <c r="H800" s="218"/>
    </row>
    <row r="801" spans="1:8" s="219" customFormat="1">
      <c r="A801" s="244"/>
      <c r="B801" s="243" t="s">
        <v>866</v>
      </c>
      <c r="C801" s="244"/>
      <c r="D801" s="261" t="s">
        <v>27</v>
      </c>
      <c r="E801" s="262">
        <v>0.127</v>
      </c>
      <c r="F801" s="253">
        <f>VLOOKUP(B801,'HSD PSPN,STR,ARS'!$C$6:F724,4,FALSE)</f>
        <v>10000</v>
      </c>
      <c r="G801" s="318">
        <f t="shared" si="25"/>
        <v>1270</v>
      </c>
      <c r="H801" s="218"/>
    </row>
    <row r="802" spans="1:8" s="219" customFormat="1">
      <c r="A802" s="244"/>
      <c r="B802" s="243" t="s">
        <v>175</v>
      </c>
      <c r="C802" s="244"/>
      <c r="D802" s="261" t="s">
        <v>6</v>
      </c>
      <c r="E802" s="262">
        <v>0.97499999999999998</v>
      </c>
      <c r="F802" s="253">
        <f>VLOOKUP(B802,'HSD PSPN,STR,ARS'!$C$6:F724,4,FALSE)</f>
        <v>10000</v>
      </c>
      <c r="G802" s="318">
        <f t="shared" si="25"/>
        <v>9750</v>
      </c>
      <c r="H802" s="218"/>
    </row>
    <row r="803" spans="1:8" s="219" customFormat="1">
      <c r="A803" s="244"/>
      <c r="B803" s="243" t="s">
        <v>222</v>
      </c>
      <c r="C803" s="244"/>
      <c r="D803" s="261" t="s">
        <v>0</v>
      </c>
      <c r="E803" s="262">
        <v>4</v>
      </c>
      <c r="F803" s="253">
        <f>VLOOKUP(B803,'HSD PSPN,STR,ARS'!$C$6:F724,4,FALSE)</f>
        <v>10000</v>
      </c>
      <c r="G803" s="318">
        <f t="shared" si="25"/>
        <v>40000</v>
      </c>
      <c r="H803" s="218"/>
    </row>
    <row r="804" spans="1:8" s="219" customFormat="1">
      <c r="A804" s="1144" t="s">
        <v>2176</v>
      </c>
      <c r="B804" s="1144"/>
      <c r="C804" s="1144"/>
      <c r="D804" s="1144"/>
      <c r="E804" s="1144"/>
      <c r="F804" s="1144"/>
      <c r="G804" s="321">
        <f>SUM(G798:G803)</f>
        <v>57080</v>
      </c>
      <c r="H804" s="218"/>
    </row>
    <row r="805" spans="1:8" s="219" customFormat="1">
      <c r="A805" s="261" t="s">
        <v>20</v>
      </c>
      <c r="B805" s="243" t="s">
        <v>181</v>
      </c>
      <c r="C805" s="244"/>
      <c r="D805" s="244"/>
      <c r="E805" s="252"/>
      <c r="F805" s="253"/>
      <c r="G805" s="318"/>
      <c r="H805" s="218"/>
    </row>
    <row r="806" spans="1:8" s="219" customFormat="1">
      <c r="A806" s="1146" t="s">
        <v>2180</v>
      </c>
      <c r="B806" s="1146"/>
      <c r="C806" s="1146"/>
      <c r="D806" s="1146"/>
      <c r="E806" s="1146"/>
      <c r="F806" s="1146"/>
      <c r="G806" s="318">
        <f>G805</f>
        <v>0</v>
      </c>
      <c r="H806" s="218"/>
    </row>
    <row r="807" spans="1:8" s="219" customFormat="1">
      <c r="A807" s="375" t="s">
        <v>21</v>
      </c>
      <c r="B807" s="1145" t="s">
        <v>1111</v>
      </c>
      <c r="C807" s="1145"/>
      <c r="D807" s="1145"/>
      <c r="E807" s="1145"/>
      <c r="F807" s="1145"/>
      <c r="G807" s="318">
        <f>SUM(G792:G806)/2</f>
        <v>179730</v>
      </c>
      <c r="H807" s="218"/>
    </row>
    <row r="808" spans="1:8" s="219" customFormat="1">
      <c r="A808" s="375" t="s">
        <v>22</v>
      </c>
      <c r="B808" s="1145" t="s">
        <v>1112</v>
      </c>
      <c r="C808" s="1145"/>
      <c r="D808" s="1145"/>
      <c r="E808" s="1145"/>
      <c r="F808" s="376">
        <v>0.1</v>
      </c>
      <c r="G808" s="318">
        <f>G807*F808</f>
        <v>17973</v>
      </c>
      <c r="H808" s="218"/>
    </row>
    <row r="809" spans="1:8" s="219" customFormat="1">
      <c r="A809" s="375" t="s">
        <v>23</v>
      </c>
      <c r="B809" s="1145" t="s">
        <v>184</v>
      </c>
      <c r="C809" s="1145"/>
      <c r="D809" s="1145"/>
      <c r="E809" s="1145"/>
      <c r="F809" s="1145"/>
      <c r="G809" s="318">
        <f>ROUNDDOWN(G807+G808,0)</f>
        <v>197703</v>
      </c>
      <c r="H809" s="218"/>
    </row>
    <row r="810" spans="1:8" s="219" customFormat="1">
      <c r="A810" s="248"/>
      <c r="B810" s="249"/>
      <c r="C810" s="240"/>
      <c r="D810" s="240"/>
      <c r="E810" s="250"/>
      <c r="F810" s="254"/>
      <c r="G810" s="255"/>
      <c r="H810" s="218"/>
    </row>
    <row r="811" spans="1:8" s="219" customFormat="1">
      <c r="A811" s="290" t="s">
        <v>858</v>
      </c>
      <c r="B811" s="239" t="s">
        <v>864</v>
      </c>
      <c r="C811" s="240"/>
      <c r="D811" s="240"/>
      <c r="E811" s="241"/>
      <c r="F811" s="242"/>
      <c r="G811" s="255"/>
      <c r="H811" s="218"/>
    </row>
    <row r="812" spans="1:8" s="219" customFormat="1" ht="30">
      <c r="A812" s="317" t="s">
        <v>73</v>
      </c>
      <c r="B812" s="317" t="s">
        <v>74</v>
      </c>
      <c r="C812" s="317" t="s">
        <v>166</v>
      </c>
      <c r="D812" s="317" t="s">
        <v>78</v>
      </c>
      <c r="E812" s="317" t="s">
        <v>167</v>
      </c>
      <c r="F812" s="317" t="s">
        <v>168</v>
      </c>
      <c r="G812" s="529" t="s">
        <v>169</v>
      </c>
      <c r="H812" s="218"/>
    </row>
    <row r="813" spans="1:8" s="219" customFormat="1">
      <c r="A813" s="261" t="s">
        <v>17</v>
      </c>
      <c r="B813" s="243" t="s">
        <v>170</v>
      </c>
      <c r="C813" s="244"/>
      <c r="D813" s="244"/>
      <c r="E813" s="252"/>
      <c r="F813" s="253"/>
      <c r="G813" s="318"/>
      <c r="H813" s="218"/>
    </row>
    <row r="814" spans="1:8" s="219" customFormat="1">
      <c r="A814" s="244"/>
      <c r="B814" s="243" t="s">
        <v>1</v>
      </c>
      <c r="C814" s="261" t="s">
        <v>336</v>
      </c>
      <c r="D814" s="261" t="s">
        <v>31</v>
      </c>
      <c r="E814" s="262">
        <v>0.66</v>
      </c>
      <c r="F814" s="253">
        <f>VLOOKUP(B814,'HSD PSPN,STR,ARS'!$C$6:F724,4,FALSE)</f>
        <v>100000</v>
      </c>
      <c r="G814" s="318">
        <f>E814*F814</f>
        <v>66000</v>
      </c>
      <c r="H814" s="218"/>
    </row>
    <row r="815" spans="1:8" s="219" customFormat="1">
      <c r="A815" s="244"/>
      <c r="B815" s="243" t="s">
        <v>32</v>
      </c>
      <c r="C815" s="261" t="s">
        <v>337</v>
      </c>
      <c r="D815" s="261" t="s">
        <v>31</v>
      </c>
      <c r="E815" s="262">
        <v>0.33</v>
      </c>
      <c r="F815" s="253">
        <f>VLOOKUP(B815,'HSD PSPN,STR,ARS'!$C$6:F724,4,FALSE)</f>
        <v>150000</v>
      </c>
      <c r="G815" s="318">
        <f>E815*F815</f>
        <v>49500</v>
      </c>
      <c r="H815" s="218"/>
    </row>
    <row r="816" spans="1:8" s="219" customFormat="1">
      <c r="A816" s="244"/>
      <c r="B816" s="243" t="s">
        <v>3</v>
      </c>
      <c r="C816" s="261" t="s">
        <v>338</v>
      </c>
      <c r="D816" s="261" t="s">
        <v>31</v>
      </c>
      <c r="E816" s="262">
        <v>3.3000000000000002E-2</v>
      </c>
      <c r="F816" s="253">
        <f>VLOOKUP(B816,'HSD PSPN,STR,ARS'!$C$6:F724,4,FALSE)</f>
        <v>150000</v>
      </c>
      <c r="G816" s="318">
        <f>E816*F816</f>
        <v>4950</v>
      </c>
      <c r="H816" s="218"/>
    </row>
    <row r="817" spans="1:8" s="219" customFormat="1">
      <c r="A817" s="244"/>
      <c r="B817" s="243" t="s">
        <v>4</v>
      </c>
      <c r="C817" s="261" t="s">
        <v>339</v>
      </c>
      <c r="D817" s="261" t="s">
        <v>31</v>
      </c>
      <c r="E817" s="262">
        <v>1.0999999999999999E-2</v>
      </c>
      <c r="F817" s="253">
        <f>VLOOKUP(B817,'HSD PSPN,STR,ARS'!$C$6:F724,4,FALSE)</f>
        <v>200000</v>
      </c>
      <c r="G817" s="318">
        <f>E817*F817</f>
        <v>2200</v>
      </c>
      <c r="H817" s="218"/>
    </row>
    <row r="818" spans="1:8" s="219" customFormat="1">
      <c r="A818" s="1144" t="s">
        <v>2171</v>
      </c>
      <c r="B818" s="1144"/>
      <c r="C818" s="1144"/>
      <c r="D818" s="1144"/>
      <c r="E818" s="1144"/>
      <c r="F818" s="1144"/>
      <c r="G818" s="321">
        <f>SUM(G814:G817)</f>
        <v>122650</v>
      </c>
      <c r="H818" s="218"/>
    </row>
    <row r="819" spans="1:8" s="219" customFormat="1">
      <c r="A819" s="261" t="s">
        <v>19</v>
      </c>
      <c r="B819" s="243" t="s">
        <v>5</v>
      </c>
      <c r="C819" s="244"/>
      <c r="D819" s="244"/>
      <c r="E819" s="252"/>
      <c r="F819" s="253"/>
      <c r="G819" s="318"/>
      <c r="H819" s="218"/>
    </row>
    <row r="820" spans="1:8" s="219" customFormat="1">
      <c r="A820" s="244"/>
      <c r="B820" s="243" t="s">
        <v>221</v>
      </c>
      <c r="C820" s="244"/>
      <c r="D820" s="261" t="s">
        <v>7</v>
      </c>
      <c r="E820" s="262">
        <v>0.4</v>
      </c>
      <c r="F820" s="253">
        <f>VLOOKUP(B820,'HSD PSPN,STR,ARS'!$C$6:F724,4,FALSE)</f>
        <v>10000</v>
      </c>
      <c r="G820" s="318">
        <f>E820*F820</f>
        <v>4000</v>
      </c>
      <c r="H820" s="218"/>
    </row>
    <row r="821" spans="1:8" s="219" customFormat="1">
      <c r="A821" s="244"/>
      <c r="B821" s="243" t="s">
        <v>42</v>
      </c>
      <c r="C821" s="244"/>
      <c r="D821" s="261" t="s">
        <v>8</v>
      </c>
      <c r="E821" s="262">
        <v>0.15</v>
      </c>
      <c r="F821" s="253">
        <f>VLOOKUP(B821,'HSD PSPN,STR,ARS'!$C$6:F724,4,FALSE)</f>
        <v>10000</v>
      </c>
      <c r="G821" s="318">
        <f>E821*F821</f>
        <v>1500</v>
      </c>
      <c r="H821" s="218"/>
    </row>
    <row r="822" spans="1:8" s="219" customFormat="1">
      <c r="A822" s="244"/>
      <c r="B822" s="243" t="s">
        <v>44</v>
      </c>
      <c r="C822" s="244"/>
      <c r="D822" s="261" t="s">
        <v>177</v>
      </c>
      <c r="E822" s="262">
        <v>5.0000000000000001E-3</v>
      </c>
      <c r="F822" s="253">
        <f>VLOOKUP(B822,'HSD PSPN,STR,ARS'!$C$6:F724,4,FALSE)</f>
        <v>10000</v>
      </c>
      <c r="G822" s="318">
        <f>E822*F822</f>
        <v>50</v>
      </c>
      <c r="H822" s="218"/>
    </row>
    <row r="823" spans="1:8" s="219" customFormat="1">
      <c r="A823" s="244"/>
      <c r="B823" s="243" t="s">
        <v>866</v>
      </c>
      <c r="C823" s="244"/>
      <c r="D823" s="261" t="s">
        <v>27</v>
      </c>
      <c r="E823" s="262">
        <v>0.127</v>
      </c>
      <c r="F823" s="253">
        <f>VLOOKUP(B823,'HSD PSPN,STR,ARS'!$C$6:F724,4,FALSE)</f>
        <v>10000</v>
      </c>
      <c r="G823" s="318">
        <f>E823*F823</f>
        <v>1270</v>
      </c>
      <c r="H823" s="218"/>
    </row>
    <row r="824" spans="1:8" s="219" customFormat="1">
      <c r="A824" s="244"/>
      <c r="B824" s="243" t="s">
        <v>175</v>
      </c>
      <c r="C824" s="244"/>
      <c r="D824" s="261" t="s">
        <v>6</v>
      </c>
      <c r="E824" s="262">
        <v>0.65</v>
      </c>
      <c r="F824" s="253">
        <f>VLOOKUP(B824,'HSD PSPN,STR,ARS'!$C$6:F724,4,FALSE)</f>
        <v>10000</v>
      </c>
      <c r="G824" s="318">
        <f>E824*F824</f>
        <v>6500</v>
      </c>
      <c r="H824" s="218"/>
    </row>
    <row r="825" spans="1:8" s="219" customFormat="1">
      <c r="A825" s="1144" t="s">
        <v>2176</v>
      </c>
      <c r="B825" s="1144"/>
      <c r="C825" s="1144"/>
      <c r="D825" s="1144"/>
      <c r="E825" s="1144"/>
      <c r="F825" s="1144"/>
      <c r="G825" s="321">
        <f>SUM(G820:G824)</f>
        <v>13320</v>
      </c>
      <c r="H825" s="218"/>
    </row>
    <row r="826" spans="1:8" s="219" customFormat="1">
      <c r="A826" s="261" t="s">
        <v>20</v>
      </c>
      <c r="B826" s="243" t="s">
        <v>181</v>
      </c>
      <c r="C826" s="244"/>
      <c r="D826" s="244"/>
      <c r="E826" s="252"/>
      <c r="F826" s="253"/>
      <c r="G826" s="318"/>
      <c r="H826" s="218"/>
    </row>
    <row r="827" spans="1:8" s="219" customFormat="1">
      <c r="A827" s="1146" t="s">
        <v>2180</v>
      </c>
      <c r="B827" s="1146"/>
      <c r="C827" s="1146"/>
      <c r="D827" s="1146"/>
      <c r="E827" s="1146"/>
      <c r="F827" s="1146"/>
      <c r="G827" s="318">
        <f>G826</f>
        <v>0</v>
      </c>
      <c r="H827" s="218"/>
    </row>
    <row r="828" spans="1:8" s="219" customFormat="1">
      <c r="A828" s="375" t="s">
        <v>21</v>
      </c>
      <c r="B828" s="1145" t="s">
        <v>1111</v>
      </c>
      <c r="C828" s="1145"/>
      <c r="D828" s="1145"/>
      <c r="E828" s="1145"/>
      <c r="F828" s="1145"/>
      <c r="G828" s="318">
        <f>SUM(G813:G827)/2</f>
        <v>135970</v>
      </c>
      <c r="H828" s="218"/>
    </row>
    <row r="829" spans="1:8" s="219" customFormat="1">
      <c r="A829" s="375" t="s">
        <v>22</v>
      </c>
      <c r="B829" s="1145" t="s">
        <v>1112</v>
      </c>
      <c r="C829" s="1145"/>
      <c r="D829" s="1145"/>
      <c r="E829" s="1145"/>
      <c r="F829" s="376">
        <v>0.1</v>
      </c>
      <c r="G829" s="318">
        <f>G828*F829</f>
        <v>13597</v>
      </c>
      <c r="H829" s="218"/>
    </row>
    <row r="830" spans="1:8" s="219" customFormat="1">
      <c r="A830" s="375" t="s">
        <v>23</v>
      </c>
      <c r="B830" s="1145" t="s">
        <v>184</v>
      </c>
      <c r="C830" s="1145"/>
      <c r="D830" s="1145"/>
      <c r="E830" s="1145"/>
      <c r="F830" s="1145"/>
      <c r="G830" s="318">
        <f>ROUNDDOWN(G828+G829,0)</f>
        <v>149567</v>
      </c>
      <c r="H830" s="218"/>
    </row>
    <row r="831" spans="1:8" s="219" customFormat="1">
      <c r="A831" s="248"/>
      <c r="B831" s="249"/>
      <c r="C831" s="240"/>
      <c r="D831" s="240"/>
      <c r="E831" s="250"/>
      <c r="F831" s="254"/>
      <c r="G831" s="255"/>
      <c r="H831" s="218"/>
    </row>
    <row r="832" spans="1:8" s="219" customFormat="1">
      <c r="A832" s="290" t="s">
        <v>859</v>
      </c>
      <c r="B832" s="239" t="s">
        <v>865</v>
      </c>
      <c r="C832" s="240"/>
      <c r="D832" s="240"/>
      <c r="E832" s="241"/>
      <c r="F832" s="242"/>
      <c r="G832" s="255"/>
      <c r="H832" s="218"/>
    </row>
    <row r="833" spans="1:8" s="219" customFormat="1" ht="30">
      <c r="A833" s="317" t="s">
        <v>73</v>
      </c>
      <c r="B833" s="317" t="s">
        <v>74</v>
      </c>
      <c r="C833" s="317" t="s">
        <v>166</v>
      </c>
      <c r="D833" s="317" t="s">
        <v>78</v>
      </c>
      <c r="E833" s="317" t="s">
        <v>167</v>
      </c>
      <c r="F833" s="317" t="s">
        <v>168</v>
      </c>
      <c r="G833" s="529" t="s">
        <v>169</v>
      </c>
      <c r="H833" s="218"/>
    </row>
    <row r="834" spans="1:8" s="219" customFormat="1">
      <c r="A834" s="261" t="s">
        <v>17</v>
      </c>
      <c r="B834" s="243" t="s">
        <v>170</v>
      </c>
      <c r="C834" s="244"/>
      <c r="D834" s="244"/>
      <c r="E834" s="252"/>
      <c r="F834" s="253"/>
      <c r="G834" s="318"/>
      <c r="H834" s="218"/>
    </row>
    <row r="835" spans="1:8" s="219" customFormat="1">
      <c r="A835" s="244"/>
      <c r="B835" s="243" t="s">
        <v>1</v>
      </c>
      <c r="C835" s="261" t="s">
        <v>336</v>
      </c>
      <c r="D835" s="261" t="s">
        <v>31</v>
      </c>
      <c r="E835" s="262">
        <v>0.15</v>
      </c>
      <c r="F835" s="253">
        <f>VLOOKUP(B835,'HSD PSPN,STR,ARS'!$C$6:F724,4,FALSE)</f>
        <v>100000</v>
      </c>
      <c r="G835" s="318">
        <f>E835*F835</f>
        <v>15000</v>
      </c>
      <c r="H835" s="218"/>
    </row>
    <row r="836" spans="1:8" s="219" customFormat="1">
      <c r="A836" s="244"/>
      <c r="B836" s="243" t="s">
        <v>32</v>
      </c>
      <c r="C836" s="261" t="s">
        <v>337</v>
      </c>
      <c r="D836" s="261" t="s">
        <v>31</v>
      </c>
      <c r="E836" s="262">
        <v>0.05</v>
      </c>
      <c r="F836" s="253">
        <f>VLOOKUP(B836,'HSD PSPN,STR,ARS'!$C$6:F724,4,FALSE)</f>
        <v>150000</v>
      </c>
      <c r="G836" s="318">
        <f>E836*F836</f>
        <v>7500</v>
      </c>
      <c r="H836" s="218"/>
    </row>
    <row r="837" spans="1:8" s="219" customFormat="1">
      <c r="A837" s="244"/>
      <c r="B837" s="243" t="s">
        <v>3</v>
      </c>
      <c r="C837" s="261" t="s">
        <v>338</v>
      </c>
      <c r="D837" s="261" t="s">
        <v>31</v>
      </c>
      <c r="E837" s="262">
        <v>5.0000000000000001E-3</v>
      </c>
      <c r="F837" s="253">
        <f>VLOOKUP(B837,'HSD PSPN,STR,ARS'!$C$6:F724,4,FALSE)</f>
        <v>150000</v>
      </c>
      <c r="G837" s="318">
        <f>E837*F837</f>
        <v>750</v>
      </c>
      <c r="H837" s="218"/>
    </row>
    <row r="838" spans="1:8" s="219" customFormat="1">
      <c r="A838" s="244"/>
      <c r="B838" s="243" t="s">
        <v>4</v>
      </c>
      <c r="C838" s="261" t="s">
        <v>339</v>
      </c>
      <c r="D838" s="261" t="s">
        <v>31</v>
      </c>
      <c r="E838" s="262">
        <v>2E-3</v>
      </c>
      <c r="F838" s="253">
        <f>VLOOKUP(B838,'HSD PSPN,STR,ARS'!$C$6:F724,4,FALSE)</f>
        <v>200000</v>
      </c>
      <c r="G838" s="318">
        <f>E838*F838</f>
        <v>400</v>
      </c>
      <c r="H838" s="218"/>
    </row>
    <row r="839" spans="1:8" s="219" customFormat="1">
      <c r="A839" s="1144" t="s">
        <v>2171</v>
      </c>
      <c r="B839" s="1144"/>
      <c r="C839" s="1144"/>
      <c r="D839" s="1144"/>
      <c r="E839" s="1144"/>
      <c r="F839" s="1144"/>
      <c r="G839" s="321">
        <f>SUM(G835:G838)</f>
        <v>23650</v>
      </c>
      <c r="H839" s="218"/>
    </row>
    <row r="840" spans="1:8" s="219" customFormat="1">
      <c r="A840" s="261" t="s">
        <v>19</v>
      </c>
      <c r="B840" s="243" t="s">
        <v>5</v>
      </c>
      <c r="C840" s="244"/>
      <c r="D840" s="244"/>
      <c r="E840" s="252"/>
      <c r="F840" s="253"/>
      <c r="G840" s="318"/>
      <c r="H840" s="218"/>
    </row>
    <row r="841" spans="1:8" s="219" customFormat="1">
      <c r="A841" s="244"/>
      <c r="B841" s="243" t="s">
        <v>223</v>
      </c>
      <c r="C841" s="244"/>
      <c r="D841" s="261" t="s">
        <v>177</v>
      </c>
      <c r="E841" s="262">
        <v>1.06E-2</v>
      </c>
      <c r="F841" s="253">
        <f>VLOOKUP(B841,'HSD PSPN,STR,ARS'!$C$6:F724,4,FALSE)</f>
        <v>10000</v>
      </c>
      <c r="G841" s="318">
        <f>E841*F841</f>
        <v>106</v>
      </c>
      <c r="H841" s="218"/>
    </row>
    <row r="842" spans="1:8" s="219" customFormat="1">
      <c r="A842" s="244"/>
      <c r="B842" s="243" t="s">
        <v>221</v>
      </c>
      <c r="C842" s="244"/>
      <c r="D842" s="261" t="s">
        <v>7</v>
      </c>
      <c r="E842" s="262">
        <v>0.6</v>
      </c>
      <c r="F842" s="253">
        <f>VLOOKUP(B842,'HSD PSPN,STR,ARS'!$C$6:F724,4,FALSE)</f>
        <v>10000</v>
      </c>
      <c r="G842" s="318">
        <f>E842*F842</f>
        <v>6000</v>
      </c>
      <c r="H842" s="218"/>
    </row>
    <row r="843" spans="1:8" s="219" customFormat="1">
      <c r="A843" s="244"/>
      <c r="B843" s="243" t="s">
        <v>175</v>
      </c>
      <c r="C843" s="244"/>
      <c r="D843" s="261" t="s">
        <v>6</v>
      </c>
      <c r="E843" s="262">
        <v>0.16250000000000001</v>
      </c>
      <c r="F843" s="253">
        <f>VLOOKUP(B843,'HSD PSPN,STR,ARS'!$C$6:F724,4,FALSE)</f>
        <v>10000</v>
      </c>
      <c r="G843" s="318">
        <f>E843*F843</f>
        <v>1625</v>
      </c>
      <c r="H843" s="218"/>
    </row>
    <row r="844" spans="1:8" s="219" customFormat="1">
      <c r="A844" s="1144" t="s">
        <v>2176</v>
      </c>
      <c r="B844" s="1144"/>
      <c r="C844" s="1144"/>
      <c r="D844" s="1144"/>
      <c r="E844" s="1144"/>
      <c r="F844" s="1144"/>
      <c r="G844" s="321">
        <f>SUM(G841:G843)</f>
        <v>7731</v>
      </c>
      <c r="H844" s="218"/>
    </row>
    <row r="845" spans="1:8" s="219" customFormat="1">
      <c r="A845" s="261" t="s">
        <v>20</v>
      </c>
      <c r="B845" s="243" t="s">
        <v>181</v>
      </c>
      <c r="C845" s="244"/>
      <c r="D845" s="244"/>
      <c r="E845" s="252"/>
      <c r="F845" s="253"/>
      <c r="G845" s="318"/>
      <c r="H845" s="218"/>
    </row>
    <row r="846" spans="1:8" s="219" customFormat="1">
      <c r="A846" s="1146" t="s">
        <v>2180</v>
      </c>
      <c r="B846" s="1146"/>
      <c r="C846" s="1146"/>
      <c r="D846" s="1146"/>
      <c r="E846" s="1146"/>
      <c r="F846" s="1146"/>
      <c r="G846" s="318">
        <f>G845</f>
        <v>0</v>
      </c>
      <c r="H846" s="218"/>
    </row>
    <row r="847" spans="1:8" s="219" customFormat="1">
      <c r="A847" s="375" t="s">
        <v>21</v>
      </c>
      <c r="B847" s="1145" t="s">
        <v>1111</v>
      </c>
      <c r="C847" s="1145"/>
      <c r="D847" s="1145"/>
      <c r="E847" s="1145"/>
      <c r="F847" s="1145"/>
      <c r="G847" s="318">
        <f>SUM(G834:G846)/2</f>
        <v>31381</v>
      </c>
      <c r="H847" s="218"/>
    </row>
    <row r="848" spans="1:8" s="219" customFormat="1">
      <c r="A848" s="375" t="s">
        <v>22</v>
      </c>
      <c r="B848" s="1145" t="s">
        <v>1112</v>
      </c>
      <c r="C848" s="1145"/>
      <c r="D848" s="1145"/>
      <c r="E848" s="1145"/>
      <c r="F848" s="376">
        <v>0.1</v>
      </c>
      <c r="G848" s="318">
        <f>G847*F848</f>
        <v>3138.1000000000004</v>
      </c>
      <c r="H848" s="218"/>
    </row>
    <row r="849" spans="1:8" s="219" customFormat="1">
      <c r="A849" s="375" t="s">
        <v>23</v>
      </c>
      <c r="B849" s="1145" t="s">
        <v>184</v>
      </c>
      <c r="C849" s="1145"/>
      <c r="D849" s="1145"/>
      <c r="E849" s="1145"/>
      <c r="F849" s="1145"/>
      <c r="G849" s="318">
        <f>ROUNDDOWN(G847+G848,0)</f>
        <v>34519</v>
      </c>
      <c r="H849" s="218"/>
    </row>
    <row r="850" spans="1:8">
      <c r="G850" s="528"/>
    </row>
    <row r="851" spans="1:8" s="219" customFormat="1">
      <c r="A851" s="290" t="s">
        <v>867</v>
      </c>
      <c r="B851" s="239" t="s">
        <v>868</v>
      </c>
      <c r="C851" s="240"/>
      <c r="D851" s="240"/>
      <c r="E851" s="241"/>
      <c r="F851" s="242"/>
      <c r="G851" s="255"/>
      <c r="H851" s="218"/>
    </row>
    <row r="852" spans="1:8" s="219" customFormat="1" ht="30">
      <c r="A852" s="317" t="s">
        <v>73</v>
      </c>
      <c r="B852" s="317" t="s">
        <v>74</v>
      </c>
      <c r="C852" s="317" t="s">
        <v>166</v>
      </c>
      <c r="D852" s="317" t="s">
        <v>78</v>
      </c>
      <c r="E852" s="317" t="s">
        <v>167</v>
      </c>
      <c r="F852" s="317" t="s">
        <v>168</v>
      </c>
      <c r="G852" s="529" t="s">
        <v>169</v>
      </c>
      <c r="H852" s="218"/>
    </row>
    <row r="853" spans="1:8" s="219" customFormat="1">
      <c r="A853" s="261" t="s">
        <v>17</v>
      </c>
      <c r="B853" s="243" t="s">
        <v>170</v>
      </c>
      <c r="C853" s="244"/>
      <c r="D853" s="244"/>
      <c r="E853" s="252"/>
      <c r="F853" s="253"/>
      <c r="G853" s="318"/>
      <c r="H853" s="218"/>
    </row>
    <row r="854" spans="1:8" s="219" customFormat="1">
      <c r="A854" s="244"/>
      <c r="B854" s="243" t="s">
        <v>1</v>
      </c>
      <c r="C854" s="261" t="s">
        <v>336</v>
      </c>
      <c r="D854" s="261" t="s">
        <v>31</v>
      </c>
      <c r="E854" s="262">
        <v>0.04</v>
      </c>
      <c r="F854" s="253">
        <f>VLOOKUP(B854,'HSD PSPN,STR,ARS'!$C$6:F724,4,FALSE)</f>
        <v>100000</v>
      </c>
      <c r="G854" s="318">
        <f>E854*F854</f>
        <v>4000</v>
      </c>
      <c r="H854" s="218"/>
    </row>
    <row r="855" spans="1:8" s="219" customFormat="1">
      <c r="A855" s="244"/>
      <c r="B855" s="243" t="s">
        <v>4</v>
      </c>
      <c r="C855" s="261" t="s">
        <v>339</v>
      </c>
      <c r="D855" s="261" t="s">
        <v>31</v>
      </c>
      <c r="E855" s="262">
        <v>4.0000000000000001E-3</v>
      </c>
      <c r="F855" s="253">
        <f>VLOOKUP(B855,'HSD PSPN,STR,ARS'!$C$6:F724,4,FALSE)</f>
        <v>200000</v>
      </c>
      <c r="G855" s="318">
        <f>E855*F855</f>
        <v>800</v>
      </c>
      <c r="H855" s="218"/>
    </row>
    <row r="856" spans="1:8" s="219" customFormat="1">
      <c r="A856" s="1144" t="s">
        <v>2171</v>
      </c>
      <c r="B856" s="1144"/>
      <c r="C856" s="1144"/>
      <c r="D856" s="1144"/>
      <c r="E856" s="1144"/>
      <c r="F856" s="1144"/>
      <c r="G856" s="321">
        <f>SUM(G854:G855)</f>
        <v>4800</v>
      </c>
      <c r="H856" s="218"/>
    </row>
    <row r="857" spans="1:8" s="219" customFormat="1">
      <c r="A857" s="261" t="s">
        <v>19</v>
      </c>
      <c r="B857" s="243" t="s">
        <v>5</v>
      </c>
      <c r="C857" s="244"/>
      <c r="D857" s="244"/>
      <c r="E857" s="252"/>
      <c r="F857" s="253"/>
      <c r="G857" s="318"/>
      <c r="H857" s="218"/>
    </row>
    <row r="858" spans="1:8" s="219" customFormat="1">
      <c r="A858" s="244"/>
      <c r="B858" s="243"/>
      <c r="C858" s="244"/>
      <c r="D858" s="261"/>
      <c r="E858" s="262"/>
      <c r="F858" s="253"/>
      <c r="G858" s="318"/>
      <c r="H858" s="218"/>
    </row>
    <row r="859" spans="1:8" s="219" customFormat="1">
      <c r="A859" s="1144" t="s">
        <v>2176</v>
      </c>
      <c r="B859" s="1144"/>
      <c r="C859" s="1144"/>
      <c r="D859" s="1144"/>
      <c r="E859" s="1144"/>
      <c r="F859" s="1144"/>
      <c r="G859" s="318">
        <f>SUM(G858:G858)</f>
        <v>0</v>
      </c>
      <c r="H859" s="218"/>
    </row>
    <row r="860" spans="1:8" s="219" customFormat="1">
      <c r="A860" s="261" t="s">
        <v>20</v>
      </c>
      <c r="B860" s="243" t="s">
        <v>181</v>
      </c>
      <c r="C860" s="244"/>
      <c r="D860" s="244"/>
      <c r="E860" s="252"/>
      <c r="F860" s="253"/>
      <c r="G860" s="318"/>
      <c r="H860" s="218"/>
    </row>
    <row r="861" spans="1:8" s="219" customFormat="1">
      <c r="A861" s="1146" t="s">
        <v>2180</v>
      </c>
      <c r="B861" s="1146"/>
      <c r="C861" s="1146"/>
      <c r="D861" s="1146"/>
      <c r="E861" s="1146"/>
      <c r="F861" s="1146"/>
      <c r="G861" s="318">
        <f>G860</f>
        <v>0</v>
      </c>
      <c r="H861" s="218"/>
    </row>
    <row r="862" spans="1:8" s="219" customFormat="1">
      <c r="A862" s="375" t="s">
        <v>21</v>
      </c>
      <c r="B862" s="1145" t="s">
        <v>1111</v>
      </c>
      <c r="C862" s="1145"/>
      <c r="D862" s="1145"/>
      <c r="E862" s="1145"/>
      <c r="F862" s="1145"/>
      <c r="G862" s="318">
        <f>SUM(G853:G861)/2</f>
        <v>4800</v>
      </c>
      <c r="H862" s="218"/>
    </row>
    <row r="863" spans="1:8" s="219" customFormat="1">
      <c r="A863" s="375" t="s">
        <v>22</v>
      </c>
      <c r="B863" s="1145" t="s">
        <v>1112</v>
      </c>
      <c r="C863" s="1145"/>
      <c r="D863" s="1145"/>
      <c r="E863" s="1145"/>
      <c r="F863" s="376">
        <v>0.1</v>
      </c>
      <c r="G863" s="318">
        <f>G862*F863</f>
        <v>480</v>
      </c>
      <c r="H863" s="218"/>
    </row>
    <row r="864" spans="1:8" s="219" customFormat="1">
      <c r="A864" s="375" t="s">
        <v>23</v>
      </c>
      <c r="B864" s="1145" t="s">
        <v>184</v>
      </c>
      <c r="C864" s="1145"/>
      <c r="D864" s="1145"/>
      <c r="E864" s="1145"/>
      <c r="F864" s="1145"/>
      <c r="G864" s="318">
        <f>ROUNDDOWN(G862+G863,0)</f>
        <v>5280</v>
      </c>
      <c r="H864" s="218"/>
    </row>
    <row r="865" spans="1:8">
      <c r="G865" s="528"/>
    </row>
    <row r="866" spans="1:8" s="219" customFormat="1">
      <c r="A866" s="290" t="s">
        <v>869</v>
      </c>
      <c r="B866" s="239" t="s">
        <v>870</v>
      </c>
      <c r="C866" s="240"/>
      <c r="D866" s="240"/>
      <c r="E866" s="241"/>
      <c r="F866" s="242"/>
      <c r="G866" s="255"/>
      <c r="H866" s="218"/>
    </row>
    <row r="867" spans="1:8" s="219" customFormat="1" ht="30">
      <c r="A867" s="317" t="s">
        <v>73</v>
      </c>
      <c r="B867" s="317" t="s">
        <v>74</v>
      </c>
      <c r="C867" s="317" t="s">
        <v>166</v>
      </c>
      <c r="D867" s="317" t="s">
        <v>78</v>
      </c>
      <c r="E867" s="317" t="s">
        <v>167</v>
      </c>
      <c r="F867" s="317" t="s">
        <v>168</v>
      </c>
      <c r="G867" s="529" t="s">
        <v>169</v>
      </c>
      <c r="H867" s="218"/>
    </row>
    <row r="868" spans="1:8" s="219" customFormat="1">
      <c r="A868" s="261" t="s">
        <v>17</v>
      </c>
      <c r="B868" s="243" t="s">
        <v>170</v>
      </c>
      <c r="C868" s="244"/>
      <c r="D868" s="244"/>
      <c r="E868" s="252"/>
      <c r="F868" s="253"/>
      <c r="G868" s="318"/>
      <c r="H868" s="218"/>
    </row>
    <row r="869" spans="1:8" s="219" customFormat="1">
      <c r="A869" s="244"/>
      <c r="B869" s="243" t="s">
        <v>1</v>
      </c>
      <c r="C869" s="261" t="s">
        <v>336</v>
      </c>
      <c r="D869" s="261" t="s">
        <v>31</v>
      </c>
      <c r="E869" s="262">
        <v>0.06</v>
      </c>
      <c r="F869" s="253">
        <f>VLOOKUP(B869,'HSD PSPN,STR,ARS'!$C$6:F724,4,FALSE)</f>
        <v>100000</v>
      </c>
      <c r="G869" s="318">
        <f>E869*F869</f>
        <v>6000</v>
      </c>
      <c r="H869" s="218"/>
    </row>
    <row r="870" spans="1:8" s="219" customFormat="1">
      <c r="A870" s="244"/>
      <c r="B870" s="243" t="s">
        <v>4</v>
      </c>
      <c r="C870" s="261" t="s">
        <v>339</v>
      </c>
      <c r="D870" s="261" t="s">
        <v>31</v>
      </c>
      <c r="E870" s="262">
        <v>6.0000000000000001E-3</v>
      </c>
      <c r="F870" s="253">
        <f>VLOOKUP(B870,'HSD PSPN,STR,ARS'!$C$6:F724,4,FALSE)</f>
        <v>200000</v>
      </c>
      <c r="G870" s="318">
        <f>E870*F870</f>
        <v>1200</v>
      </c>
      <c r="H870" s="218"/>
    </row>
    <row r="871" spans="1:8" s="219" customFormat="1">
      <c r="A871" s="1144" t="s">
        <v>2171</v>
      </c>
      <c r="B871" s="1144"/>
      <c r="C871" s="1144"/>
      <c r="D871" s="1144"/>
      <c r="E871" s="1144"/>
      <c r="F871" s="1144"/>
      <c r="G871" s="321">
        <f>SUM(G869:G870)</f>
        <v>7200</v>
      </c>
      <c r="H871" s="218"/>
    </row>
    <row r="872" spans="1:8" s="219" customFormat="1">
      <c r="A872" s="261" t="s">
        <v>19</v>
      </c>
      <c r="B872" s="243" t="s">
        <v>5</v>
      </c>
      <c r="C872" s="244"/>
      <c r="D872" s="244"/>
      <c r="E872" s="252"/>
      <c r="F872" s="253"/>
      <c r="G872" s="318"/>
      <c r="H872" s="218"/>
    </row>
    <row r="873" spans="1:8" s="219" customFormat="1">
      <c r="A873" s="244"/>
      <c r="B873" s="243"/>
      <c r="C873" s="244"/>
      <c r="D873" s="261"/>
      <c r="E873" s="262"/>
      <c r="F873" s="253"/>
      <c r="G873" s="318"/>
      <c r="H873" s="218"/>
    </row>
    <row r="874" spans="1:8" s="219" customFormat="1">
      <c r="A874" s="1144" t="s">
        <v>2176</v>
      </c>
      <c r="B874" s="1144"/>
      <c r="C874" s="1144"/>
      <c r="D874" s="1144"/>
      <c r="E874" s="1144"/>
      <c r="F874" s="1144"/>
      <c r="G874" s="318">
        <f>SUM(G873:G873)</f>
        <v>0</v>
      </c>
      <c r="H874" s="218"/>
    </row>
    <row r="875" spans="1:8" s="219" customFormat="1">
      <c r="A875" s="261" t="s">
        <v>20</v>
      </c>
      <c r="B875" s="243" t="s">
        <v>181</v>
      </c>
      <c r="C875" s="244"/>
      <c r="D875" s="244"/>
      <c r="E875" s="252"/>
      <c r="F875" s="253"/>
      <c r="G875" s="318"/>
      <c r="H875" s="218"/>
    </row>
    <row r="876" spans="1:8" s="219" customFormat="1">
      <c r="A876" s="1146" t="s">
        <v>2180</v>
      </c>
      <c r="B876" s="1146"/>
      <c r="C876" s="1146"/>
      <c r="D876" s="1146"/>
      <c r="E876" s="1146"/>
      <c r="F876" s="1146"/>
      <c r="G876" s="318">
        <f>G875</f>
        <v>0</v>
      </c>
      <c r="H876" s="218"/>
    </row>
    <row r="877" spans="1:8" s="219" customFormat="1">
      <c r="A877" s="375" t="s">
        <v>21</v>
      </c>
      <c r="B877" s="1145" t="s">
        <v>1111</v>
      </c>
      <c r="C877" s="1145"/>
      <c r="D877" s="1145"/>
      <c r="E877" s="1145"/>
      <c r="F877" s="1145"/>
      <c r="G877" s="318">
        <f>SUM(G868:G876)/2</f>
        <v>7200</v>
      </c>
      <c r="H877" s="218"/>
    </row>
    <row r="878" spans="1:8" s="219" customFormat="1">
      <c r="A878" s="375" t="s">
        <v>22</v>
      </c>
      <c r="B878" s="1145" t="s">
        <v>1112</v>
      </c>
      <c r="C878" s="1145"/>
      <c r="D878" s="1145"/>
      <c r="E878" s="1145"/>
      <c r="F878" s="376">
        <v>0.1</v>
      </c>
      <c r="G878" s="318">
        <f>G877*F878</f>
        <v>720</v>
      </c>
      <c r="H878" s="218"/>
    </row>
    <row r="879" spans="1:8" s="219" customFormat="1">
      <c r="A879" s="375" t="s">
        <v>23</v>
      </c>
      <c r="B879" s="1145" t="s">
        <v>184</v>
      </c>
      <c r="C879" s="1145"/>
      <c r="D879" s="1145"/>
      <c r="E879" s="1145"/>
      <c r="F879" s="1145"/>
      <c r="G879" s="318">
        <f>ROUNDDOWN(G877+G878,0)</f>
        <v>7920</v>
      </c>
      <c r="H879" s="218"/>
    </row>
    <row r="880" spans="1:8">
      <c r="G880" s="528"/>
    </row>
    <row r="881" spans="1:11" s="286" customFormat="1" ht="15.75">
      <c r="A881" s="267" t="s">
        <v>871</v>
      </c>
      <c r="B881" s="267" t="s">
        <v>872</v>
      </c>
      <c r="C881" s="267"/>
      <c r="D881" s="267"/>
      <c r="E881" s="267"/>
      <c r="F881" s="267"/>
      <c r="G881" s="530"/>
    </row>
    <row r="882" spans="1:11" s="219" customFormat="1">
      <c r="A882" s="238" t="s">
        <v>873</v>
      </c>
      <c r="B882" s="239" t="s">
        <v>2118</v>
      </c>
      <c r="C882" s="240"/>
      <c r="D882" s="240"/>
      <c r="E882" s="241"/>
      <c r="F882" s="242"/>
      <c r="G882" s="255"/>
      <c r="H882" s="218"/>
    </row>
    <row r="883" spans="1:11" s="219" customFormat="1" ht="30">
      <c r="A883" s="317" t="s">
        <v>73</v>
      </c>
      <c r="B883" s="317" t="s">
        <v>74</v>
      </c>
      <c r="C883" s="317" t="s">
        <v>166</v>
      </c>
      <c r="D883" s="317" t="s">
        <v>78</v>
      </c>
      <c r="E883" s="317" t="s">
        <v>167</v>
      </c>
      <c r="F883" s="317" t="s">
        <v>168</v>
      </c>
      <c r="G883" s="529" t="s">
        <v>169</v>
      </c>
      <c r="H883" s="218"/>
    </row>
    <row r="884" spans="1:11" s="219" customFormat="1">
      <c r="A884" s="261" t="s">
        <v>17</v>
      </c>
      <c r="B884" s="243" t="s">
        <v>170</v>
      </c>
      <c r="C884" s="244"/>
      <c r="D884" s="244"/>
      <c r="E884" s="252"/>
      <c r="F884" s="253"/>
      <c r="G884" s="318"/>
      <c r="H884" s="218"/>
    </row>
    <row r="885" spans="1:11" s="219" customFormat="1">
      <c r="A885" s="244"/>
      <c r="B885" s="243" t="s">
        <v>1</v>
      </c>
      <c r="C885" s="261" t="s">
        <v>336</v>
      </c>
      <c r="D885" s="261" t="s">
        <v>31</v>
      </c>
      <c r="E885" s="262">
        <v>1.65</v>
      </c>
      <c r="F885" s="253">
        <f>VLOOKUP(B885,'HSD PSPN,STR,ARS'!$C$6:F724,4,FALSE)</f>
        <v>100000</v>
      </c>
      <c r="G885" s="318">
        <f>E885*F885</f>
        <v>165000</v>
      </c>
      <c r="H885" s="218"/>
    </row>
    <row r="886" spans="1:11" s="219" customFormat="1">
      <c r="A886" s="244"/>
      <c r="B886" s="243" t="s">
        <v>210</v>
      </c>
      <c r="C886" s="261" t="s">
        <v>337</v>
      </c>
      <c r="D886" s="261" t="s">
        <v>31</v>
      </c>
      <c r="E886" s="262">
        <v>0.27500000000000002</v>
      </c>
      <c r="F886" s="253">
        <f>VLOOKUP(B886,'HSD PSPN,STR,ARS'!$C$6:F724,4,FALSE)</f>
        <v>150000</v>
      </c>
      <c r="G886" s="318">
        <f>E886*F886</f>
        <v>41250</v>
      </c>
      <c r="H886" s="218"/>
    </row>
    <row r="887" spans="1:11" s="219" customFormat="1">
      <c r="A887" s="244"/>
      <c r="B887" s="243" t="s">
        <v>3</v>
      </c>
      <c r="C887" s="261" t="s">
        <v>338</v>
      </c>
      <c r="D887" s="261" t="s">
        <v>31</v>
      </c>
      <c r="E887" s="262">
        <v>2.8000000000000001E-2</v>
      </c>
      <c r="F887" s="253">
        <f>VLOOKUP(B887,'HSD PSPN,STR,ARS'!$C$6:F724,4,FALSE)</f>
        <v>150000</v>
      </c>
      <c r="G887" s="318">
        <f>E887*F887</f>
        <v>4200</v>
      </c>
      <c r="H887" s="218"/>
    </row>
    <row r="888" spans="1:11" s="219" customFormat="1">
      <c r="A888" s="244"/>
      <c r="B888" s="243" t="s">
        <v>4</v>
      </c>
      <c r="C888" s="261" t="s">
        <v>339</v>
      </c>
      <c r="D888" s="261" t="s">
        <v>31</v>
      </c>
      <c r="E888" s="262">
        <v>8.9999999999999993E-3</v>
      </c>
      <c r="F888" s="253">
        <f>VLOOKUP(B888,'HSD PSPN,STR,ARS'!$C$6:F724,4,FALSE)</f>
        <v>200000</v>
      </c>
      <c r="G888" s="318">
        <f>E888*F888</f>
        <v>1799.9999999999998</v>
      </c>
      <c r="H888" s="218"/>
    </row>
    <row r="889" spans="1:11" s="219" customFormat="1">
      <c r="A889" s="1144" t="s">
        <v>2171</v>
      </c>
      <c r="B889" s="1144"/>
      <c r="C889" s="1144"/>
      <c r="D889" s="1144"/>
      <c r="E889" s="1144"/>
      <c r="F889" s="1144"/>
      <c r="G889" s="321">
        <f>SUM(G885:G888)</f>
        <v>212250</v>
      </c>
      <c r="H889" s="218"/>
    </row>
    <row r="890" spans="1:11" s="219" customFormat="1">
      <c r="A890" s="261" t="s">
        <v>19</v>
      </c>
      <c r="B890" s="243" t="s">
        <v>5</v>
      </c>
      <c r="C890" s="244"/>
      <c r="D890" s="244"/>
      <c r="E890" s="252"/>
      <c r="F890" s="253"/>
      <c r="G890" s="318"/>
      <c r="H890" s="218"/>
    </row>
    <row r="891" spans="1:11" s="219" customFormat="1">
      <c r="A891" s="244"/>
      <c r="B891" s="243" t="s">
        <v>176</v>
      </c>
      <c r="C891" s="244"/>
      <c r="D891" s="261" t="s">
        <v>7</v>
      </c>
      <c r="E891" s="262">
        <v>250</v>
      </c>
      <c r="F891" s="253">
        <f>VLOOKUP(B891,'HSD PSPN,STR,ARS'!$C$6:F724,4,FALSE)</f>
        <v>10000</v>
      </c>
      <c r="G891" s="318">
        <f>E891*F891</f>
        <v>2500000</v>
      </c>
      <c r="H891" s="218"/>
      <c r="J891" s="219">
        <f>5500/50</f>
        <v>110</v>
      </c>
      <c r="K891" s="219">
        <f>J891*E891</f>
        <v>27500</v>
      </c>
    </row>
    <row r="892" spans="1:11" s="219" customFormat="1">
      <c r="A892" s="244"/>
      <c r="B892" s="243" t="s">
        <v>211</v>
      </c>
      <c r="C892" s="244"/>
      <c r="D892" s="261" t="s">
        <v>7</v>
      </c>
      <c r="E892" s="262">
        <v>888</v>
      </c>
      <c r="F892" s="253">
        <f>VLOOKUP(B892,'HSD PSPN,STR,ARS'!$C$6:F724,4,FALSE)</f>
        <v>10000</v>
      </c>
      <c r="G892" s="318">
        <f>E892*F892</f>
        <v>8880000</v>
      </c>
      <c r="H892" s="218"/>
      <c r="J892" s="219">
        <f>1650000/5000</f>
        <v>330</v>
      </c>
      <c r="K892" s="219">
        <f t="shared" ref="K892:K894" si="26">J892*E892</f>
        <v>293040</v>
      </c>
    </row>
    <row r="893" spans="1:11" s="219" customFormat="1">
      <c r="A893" s="244"/>
      <c r="B893" s="243" t="s">
        <v>212</v>
      </c>
      <c r="C893" s="244"/>
      <c r="D893" s="261" t="s">
        <v>7</v>
      </c>
      <c r="E893" s="262">
        <v>1009</v>
      </c>
      <c r="F893" s="253">
        <f>VLOOKUP(B893,'HSD PSPN,STR,ARS'!$C$6:F724,4,FALSE)</f>
        <v>10000</v>
      </c>
      <c r="G893" s="318">
        <f>E893*F893</f>
        <v>10090000</v>
      </c>
      <c r="H893" s="218"/>
      <c r="J893" s="219">
        <f>175000/5000</f>
        <v>35</v>
      </c>
      <c r="K893" s="219">
        <f t="shared" si="26"/>
        <v>35315</v>
      </c>
    </row>
    <row r="894" spans="1:11" s="219" customFormat="1">
      <c r="A894" s="244"/>
      <c r="B894" s="243" t="s">
        <v>24</v>
      </c>
      <c r="C894" s="244"/>
      <c r="D894" s="261" t="s">
        <v>8</v>
      </c>
      <c r="E894" s="262">
        <v>202</v>
      </c>
      <c r="F894" s="253">
        <f>VLOOKUP(B894,'HSD PSPN,STR,ARS'!$C$6:F724,4,FALSE)</f>
        <v>1000</v>
      </c>
      <c r="G894" s="318">
        <f>E894*F894</f>
        <v>202000</v>
      </c>
      <c r="H894" s="218"/>
      <c r="J894" s="219">
        <v>1000</v>
      </c>
      <c r="K894" s="219">
        <f t="shared" si="26"/>
        <v>202000</v>
      </c>
    </row>
    <row r="895" spans="1:11" s="219" customFormat="1">
      <c r="A895" s="1144" t="s">
        <v>2176</v>
      </c>
      <c r="B895" s="1144"/>
      <c r="C895" s="1144"/>
      <c r="D895" s="1144"/>
      <c r="E895" s="1144"/>
      <c r="F895" s="1144"/>
      <c r="G895" s="321">
        <f>SUM(G891:G894)</f>
        <v>21672000</v>
      </c>
      <c r="H895" s="218"/>
      <c r="J895" s="219">
        <f>E894*J894</f>
        <v>202000</v>
      </c>
      <c r="K895" s="219">
        <f>SUM(K891:K894)</f>
        <v>557855</v>
      </c>
    </row>
    <row r="896" spans="1:11" s="219" customFormat="1">
      <c r="A896" s="261" t="s">
        <v>20</v>
      </c>
      <c r="B896" s="243" t="s">
        <v>181</v>
      </c>
      <c r="C896" s="244"/>
      <c r="D896" s="244"/>
      <c r="E896" s="252"/>
      <c r="F896" s="253"/>
      <c r="G896" s="318"/>
      <c r="H896" s="218"/>
      <c r="K896" s="562">
        <f>G889</f>
        <v>212250</v>
      </c>
    </row>
    <row r="897" spans="1:11" s="219" customFormat="1">
      <c r="A897" s="1146" t="s">
        <v>2180</v>
      </c>
      <c r="B897" s="1146"/>
      <c r="C897" s="1146"/>
      <c r="D897" s="1146"/>
      <c r="E897" s="1146"/>
      <c r="F897" s="1146"/>
      <c r="G897" s="318">
        <f>G896</f>
        <v>0</v>
      </c>
      <c r="H897" s="218"/>
      <c r="K897" s="563">
        <f>K895+K896</f>
        <v>770105</v>
      </c>
    </row>
    <row r="898" spans="1:11" s="219" customFormat="1">
      <c r="A898" s="375" t="s">
        <v>21</v>
      </c>
      <c r="B898" s="1145" t="s">
        <v>1111</v>
      </c>
      <c r="C898" s="1145"/>
      <c r="D898" s="1145"/>
      <c r="E898" s="1145"/>
      <c r="F898" s="1145"/>
      <c r="G898" s="318">
        <f>SUM(G885:G897)/2</f>
        <v>21884250</v>
      </c>
      <c r="H898" s="218"/>
    </row>
    <row r="899" spans="1:11" s="219" customFormat="1">
      <c r="A899" s="375" t="s">
        <v>22</v>
      </c>
      <c r="B899" s="1145" t="s">
        <v>1112</v>
      </c>
      <c r="C899" s="1145"/>
      <c r="D899" s="1145"/>
      <c r="E899" s="1145"/>
      <c r="F899" s="376">
        <v>0.1</v>
      </c>
      <c r="G899" s="318">
        <f>G898*F899</f>
        <v>2188425</v>
      </c>
      <c r="H899" s="218"/>
    </row>
    <row r="900" spans="1:11" s="219" customFormat="1">
      <c r="A900" s="375" t="s">
        <v>23</v>
      </c>
      <c r="B900" s="1145" t="s">
        <v>184</v>
      </c>
      <c r="C900" s="1145"/>
      <c r="D900" s="1145"/>
      <c r="E900" s="1145"/>
      <c r="F900" s="1145"/>
      <c r="G900" s="318">
        <f>ROUNDDOWN(G898+G899,0)</f>
        <v>24072675</v>
      </c>
      <c r="H900" s="218"/>
    </row>
    <row r="901" spans="1:11">
      <c r="G901" s="528"/>
    </row>
    <row r="902" spans="1:11" s="219" customFormat="1">
      <c r="A902" s="238" t="s">
        <v>874</v>
      </c>
      <c r="B902" s="239" t="s">
        <v>2119</v>
      </c>
      <c r="C902" s="240"/>
      <c r="D902" s="240"/>
      <c r="E902" s="241"/>
      <c r="F902" s="242"/>
      <c r="G902" s="255"/>
      <c r="H902" s="218"/>
    </row>
    <row r="903" spans="1:11" s="219" customFormat="1" ht="30">
      <c r="A903" s="317" t="s">
        <v>73</v>
      </c>
      <c r="B903" s="317" t="s">
        <v>74</v>
      </c>
      <c r="C903" s="317" t="s">
        <v>166</v>
      </c>
      <c r="D903" s="317" t="s">
        <v>78</v>
      </c>
      <c r="E903" s="317" t="s">
        <v>167</v>
      </c>
      <c r="F903" s="317" t="s">
        <v>168</v>
      </c>
      <c r="G903" s="529" t="s">
        <v>169</v>
      </c>
      <c r="H903" s="218"/>
    </row>
    <row r="904" spans="1:11" s="219" customFormat="1">
      <c r="A904" s="261" t="s">
        <v>17</v>
      </c>
      <c r="B904" s="243" t="s">
        <v>170</v>
      </c>
      <c r="C904" s="244"/>
      <c r="D904" s="244"/>
      <c r="E904" s="252"/>
      <c r="F904" s="253"/>
      <c r="G904" s="318"/>
      <c r="H904" s="218"/>
    </row>
    <row r="905" spans="1:11" s="219" customFormat="1">
      <c r="A905" s="244"/>
      <c r="B905" s="243" t="s">
        <v>1</v>
      </c>
      <c r="C905" s="261" t="s">
        <v>336</v>
      </c>
      <c r="D905" s="261" t="s">
        <v>31</v>
      </c>
      <c r="E905" s="262">
        <v>1.65</v>
      </c>
      <c r="F905" s="253">
        <f>VLOOKUP(B905,'HSD PSPN,STR,ARS'!$C$6:F724,4,FALSE)</f>
        <v>100000</v>
      </c>
      <c r="G905" s="318">
        <f>E905*F905</f>
        <v>165000</v>
      </c>
      <c r="H905" s="218"/>
    </row>
    <row r="906" spans="1:11" s="219" customFormat="1">
      <c r="A906" s="244"/>
      <c r="B906" s="243" t="s">
        <v>210</v>
      </c>
      <c r="C906" s="261" t="s">
        <v>337</v>
      </c>
      <c r="D906" s="261" t="s">
        <v>31</v>
      </c>
      <c r="E906" s="262">
        <v>0.27500000000000002</v>
      </c>
      <c r="F906" s="253">
        <f>VLOOKUP(B906,'HSD PSPN,STR,ARS'!$C$6:F724,4,FALSE)</f>
        <v>150000</v>
      </c>
      <c r="G906" s="318">
        <f>E906*F906</f>
        <v>41250</v>
      </c>
      <c r="H906" s="218"/>
    </row>
    <row r="907" spans="1:11" s="219" customFormat="1">
      <c r="A907" s="244"/>
      <c r="B907" s="243" t="s">
        <v>3</v>
      </c>
      <c r="C907" s="261" t="s">
        <v>338</v>
      </c>
      <c r="D907" s="261" t="s">
        <v>31</v>
      </c>
      <c r="E907" s="262">
        <v>2.8000000000000001E-2</v>
      </c>
      <c r="F907" s="253">
        <f>VLOOKUP(B907,'HSD PSPN,STR,ARS'!$C$6:F724,4,FALSE)</f>
        <v>150000</v>
      </c>
      <c r="G907" s="318">
        <f>E907*F907</f>
        <v>4200</v>
      </c>
      <c r="H907" s="218"/>
    </row>
    <row r="908" spans="1:11" s="219" customFormat="1">
      <c r="A908" s="244"/>
      <c r="B908" s="243" t="s">
        <v>4</v>
      </c>
      <c r="C908" s="261" t="s">
        <v>339</v>
      </c>
      <c r="D908" s="261" t="s">
        <v>31</v>
      </c>
      <c r="E908" s="262">
        <v>8.9999999999999993E-3</v>
      </c>
      <c r="F908" s="253">
        <f>VLOOKUP(B908,'HSD PSPN,STR,ARS'!$C$6:F724,4,FALSE)</f>
        <v>200000</v>
      </c>
      <c r="G908" s="318">
        <f>E908*F908</f>
        <v>1799.9999999999998</v>
      </c>
      <c r="H908" s="218"/>
    </row>
    <row r="909" spans="1:11" s="219" customFormat="1">
      <c r="A909" s="1144" t="s">
        <v>2171</v>
      </c>
      <c r="B909" s="1144"/>
      <c r="C909" s="1144"/>
      <c r="D909" s="1144"/>
      <c r="E909" s="1144"/>
      <c r="F909" s="1144"/>
      <c r="G909" s="321">
        <f>SUM(G905:G908)</f>
        <v>212250</v>
      </c>
      <c r="H909" s="218"/>
    </row>
    <row r="910" spans="1:11" s="219" customFormat="1">
      <c r="A910" s="261" t="s">
        <v>19</v>
      </c>
      <c r="B910" s="243" t="s">
        <v>5</v>
      </c>
      <c r="C910" s="244"/>
      <c r="D910" s="244"/>
      <c r="E910" s="252"/>
      <c r="F910" s="253"/>
      <c r="G910" s="318"/>
      <c r="H910" s="218"/>
    </row>
    <row r="911" spans="1:11" s="219" customFormat="1">
      <c r="A911" s="244"/>
      <c r="B911" s="243" t="s">
        <v>176</v>
      </c>
      <c r="C911" s="244"/>
      <c r="D911" s="261" t="s">
        <v>7</v>
      </c>
      <c r="E911" s="262">
        <v>267</v>
      </c>
      <c r="F911" s="253">
        <f>VLOOKUP(B911,'HSD PSPN,STR,ARS'!$C$6:F724,4,FALSE)</f>
        <v>10000</v>
      </c>
      <c r="G911" s="318">
        <f>E911*F911</f>
        <v>2670000</v>
      </c>
      <c r="H911" s="218"/>
    </row>
    <row r="912" spans="1:11" s="219" customFormat="1">
      <c r="A912" s="244"/>
      <c r="B912" s="243" t="s">
        <v>211</v>
      </c>
      <c r="C912" s="244"/>
      <c r="D912" s="261" t="s">
        <v>7</v>
      </c>
      <c r="E912" s="262">
        <v>871</v>
      </c>
      <c r="F912" s="253">
        <f>VLOOKUP(B912,'HSD PSPN,STR,ARS'!$C$6:F724,4,FALSE)</f>
        <v>10000</v>
      </c>
      <c r="G912" s="318">
        <f>E912*F912</f>
        <v>8710000</v>
      </c>
      <c r="H912" s="218"/>
    </row>
    <row r="913" spans="1:8" s="219" customFormat="1">
      <c r="A913" s="244"/>
      <c r="B913" s="243" t="s">
        <v>212</v>
      </c>
      <c r="C913" s="244"/>
      <c r="D913" s="261" t="s">
        <v>7</v>
      </c>
      <c r="E913" s="262">
        <v>1009</v>
      </c>
      <c r="F913" s="253">
        <f>VLOOKUP(B913,'HSD PSPN,STR,ARS'!$C$6:F724,4,FALSE)</f>
        <v>10000</v>
      </c>
      <c r="G913" s="318">
        <f>E913*F913</f>
        <v>10090000</v>
      </c>
      <c r="H913" s="218"/>
    </row>
    <row r="914" spans="1:8" s="219" customFormat="1">
      <c r="A914" s="244"/>
      <c r="B914" s="243" t="s">
        <v>24</v>
      </c>
      <c r="C914" s="244"/>
      <c r="D914" s="261" t="s">
        <v>8</v>
      </c>
      <c r="E914" s="262">
        <v>202</v>
      </c>
      <c r="F914" s="253">
        <f>VLOOKUP(B914,'HSD PSPN,STR,ARS'!$C$6:F724,4,FALSE)</f>
        <v>1000</v>
      </c>
      <c r="G914" s="318">
        <f>E914*F914</f>
        <v>202000</v>
      </c>
      <c r="H914" s="218"/>
    </row>
    <row r="915" spans="1:8" s="219" customFormat="1">
      <c r="A915" s="1144" t="s">
        <v>2176</v>
      </c>
      <c r="B915" s="1144"/>
      <c r="C915" s="1144"/>
      <c r="D915" s="1144"/>
      <c r="E915" s="1144"/>
      <c r="F915" s="1144"/>
      <c r="G915" s="321">
        <f>SUM(G911:G914)</f>
        <v>21672000</v>
      </c>
      <c r="H915" s="218"/>
    </row>
    <row r="916" spans="1:8" s="219" customFormat="1">
      <c r="A916" s="261" t="s">
        <v>20</v>
      </c>
      <c r="B916" s="243" t="s">
        <v>181</v>
      </c>
      <c r="C916" s="244"/>
      <c r="D916" s="244"/>
      <c r="E916" s="252"/>
      <c r="F916" s="253"/>
      <c r="G916" s="318"/>
      <c r="H916" s="218"/>
    </row>
    <row r="917" spans="1:8" s="219" customFormat="1">
      <c r="A917" s="1146" t="s">
        <v>2180</v>
      </c>
      <c r="B917" s="1146"/>
      <c r="C917" s="1146"/>
      <c r="D917" s="1146"/>
      <c r="E917" s="1146"/>
      <c r="F917" s="1146"/>
      <c r="G917" s="318">
        <f>G916</f>
        <v>0</v>
      </c>
      <c r="H917" s="218"/>
    </row>
    <row r="918" spans="1:8" s="219" customFormat="1">
      <c r="A918" s="375" t="s">
        <v>21</v>
      </c>
      <c r="B918" s="1145" t="s">
        <v>1111</v>
      </c>
      <c r="C918" s="1145"/>
      <c r="D918" s="1145"/>
      <c r="E918" s="1145"/>
      <c r="F918" s="1145"/>
      <c r="G918" s="318">
        <f>SUM(G905:G917)/2</f>
        <v>21884250</v>
      </c>
      <c r="H918" s="218"/>
    </row>
    <row r="919" spans="1:8" s="219" customFormat="1">
      <c r="A919" s="375" t="s">
        <v>22</v>
      </c>
      <c r="B919" s="1145" t="s">
        <v>1112</v>
      </c>
      <c r="C919" s="1145"/>
      <c r="D919" s="1145"/>
      <c r="E919" s="1145"/>
      <c r="F919" s="376">
        <v>0.1</v>
      </c>
      <c r="G919" s="318">
        <f>G918*F919</f>
        <v>2188425</v>
      </c>
      <c r="H919" s="218"/>
    </row>
    <row r="920" spans="1:8" s="219" customFormat="1">
      <c r="A920" s="375" t="s">
        <v>23</v>
      </c>
      <c r="B920" s="1145" t="s">
        <v>184</v>
      </c>
      <c r="C920" s="1145"/>
      <c r="D920" s="1145"/>
      <c r="E920" s="1145"/>
      <c r="F920" s="1145"/>
      <c r="G920" s="318">
        <f>ROUNDDOWN(G918+G919,0)</f>
        <v>24072675</v>
      </c>
      <c r="H920" s="218"/>
    </row>
    <row r="921" spans="1:8">
      <c r="G921" s="528"/>
    </row>
    <row r="922" spans="1:8" s="219" customFormat="1">
      <c r="A922" s="238" t="s">
        <v>875</v>
      </c>
      <c r="B922" s="239" t="s">
        <v>2120</v>
      </c>
      <c r="C922" s="240"/>
      <c r="D922" s="240"/>
      <c r="E922" s="241"/>
      <c r="F922" s="242"/>
      <c r="G922" s="255"/>
      <c r="H922" s="218"/>
    </row>
    <row r="923" spans="1:8" s="219" customFormat="1" ht="30">
      <c r="A923" s="317" t="s">
        <v>73</v>
      </c>
      <c r="B923" s="317" t="s">
        <v>74</v>
      </c>
      <c r="C923" s="317" t="s">
        <v>166</v>
      </c>
      <c r="D923" s="317" t="s">
        <v>78</v>
      </c>
      <c r="E923" s="317" t="s">
        <v>167</v>
      </c>
      <c r="F923" s="317" t="s">
        <v>168</v>
      </c>
      <c r="G923" s="529" t="s">
        <v>169</v>
      </c>
      <c r="H923" s="218"/>
    </row>
    <row r="924" spans="1:8" s="219" customFormat="1">
      <c r="A924" s="261" t="s">
        <v>17</v>
      </c>
      <c r="B924" s="243" t="s">
        <v>170</v>
      </c>
      <c r="C924" s="244"/>
      <c r="D924" s="244"/>
      <c r="E924" s="252"/>
      <c r="F924" s="253"/>
      <c r="G924" s="318"/>
      <c r="H924" s="218"/>
    </row>
    <row r="925" spans="1:8" s="219" customFormat="1">
      <c r="A925" s="244"/>
      <c r="B925" s="243" t="s">
        <v>1</v>
      </c>
      <c r="C925" s="261" t="s">
        <v>336</v>
      </c>
      <c r="D925" s="261" t="s">
        <v>31</v>
      </c>
      <c r="E925" s="262">
        <v>1.65</v>
      </c>
      <c r="F925" s="253">
        <f>VLOOKUP(B925,'HSD PSPN,STR,ARS'!$C$6:F724,4,FALSE)</f>
        <v>100000</v>
      </c>
      <c r="G925" s="318">
        <f>E925*F925</f>
        <v>165000</v>
      </c>
      <c r="H925" s="218"/>
    </row>
    <row r="926" spans="1:8" s="219" customFormat="1">
      <c r="A926" s="244"/>
      <c r="B926" s="243" t="s">
        <v>210</v>
      </c>
      <c r="C926" s="261" t="s">
        <v>337</v>
      </c>
      <c r="D926" s="261" t="s">
        <v>31</v>
      </c>
      <c r="E926" s="262">
        <v>0.27500000000000002</v>
      </c>
      <c r="F926" s="253">
        <f>VLOOKUP(B926,'HSD PSPN,STR,ARS'!$C$6:F724,4,FALSE)</f>
        <v>150000</v>
      </c>
      <c r="G926" s="318">
        <f>E926*F926</f>
        <v>41250</v>
      </c>
      <c r="H926" s="218"/>
    </row>
    <row r="927" spans="1:8" s="219" customFormat="1">
      <c r="A927" s="244"/>
      <c r="B927" s="243" t="s">
        <v>3</v>
      </c>
      <c r="C927" s="261" t="s">
        <v>338</v>
      </c>
      <c r="D927" s="261" t="s">
        <v>31</v>
      </c>
      <c r="E927" s="262">
        <v>2.8000000000000001E-2</v>
      </c>
      <c r="F927" s="253">
        <f>VLOOKUP(B927,'HSD PSPN,STR,ARS'!$C$6:F724,4,FALSE)</f>
        <v>150000</v>
      </c>
      <c r="G927" s="318">
        <f>E927*F927</f>
        <v>4200</v>
      </c>
      <c r="H927" s="218"/>
    </row>
    <row r="928" spans="1:8" s="219" customFormat="1">
      <c r="A928" s="244"/>
      <c r="B928" s="243" t="s">
        <v>4</v>
      </c>
      <c r="C928" s="261" t="s">
        <v>339</v>
      </c>
      <c r="D928" s="261" t="s">
        <v>31</v>
      </c>
      <c r="E928" s="262">
        <v>8.9999999999999993E-3</v>
      </c>
      <c r="F928" s="253">
        <f>VLOOKUP(B928,'HSD PSPN,STR,ARS'!$C$6:F724,4,FALSE)</f>
        <v>200000</v>
      </c>
      <c r="G928" s="318">
        <f>E928*F928</f>
        <v>1799.9999999999998</v>
      </c>
      <c r="H928" s="218"/>
    </row>
    <row r="929" spans="1:8" s="219" customFormat="1">
      <c r="A929" s="1144" t="s">
        <v>2171</v>
      </c>
      <c r="B929" s="1144"/>
      <c r="C929" s="1144"/>
      <c r="D929" s="1144"/>
      <c r="E929" s="1144"/>
      <c r="F929" s="1144"/>
      <c r="G929" s="321">
        <f>SUM(G925:G928)</f>
        <v>212250</v>
      </c>
      <c r="H929" s="218"/>
    </row>
    <row r="930" spans="1:8" s="219" customFormat="1">
      <c r="A930" s="261" t="s">
        <v>19</v>
      </c>
      <c r="B930" s="243" t="s">
        <v>5</v>
      </c>
      <c r="C930" s="244"/>
      <c r="D930" s="244"/>
      <c r="E930" s="252"/>
      <c r="F930" s="253"/>
      <c r="G930" s="318"/>
      <c r="H930" s="218"/>
    </row>
    <row r="931" spans="1:8" s="219" customFormat="1">
      <c r="A931" s="244"/>
      <c r="B931" s="243" t="s">
        <v>176</v>
      </c>
      <c r="C931" s="244"/>
      <c r="D931" s="261" t="s">
        <v>7</v>
      </c>
      <c r="E931" s="262">
        <v>306</v>
      </c>
      <c r="F931" s="253">
        <f>VLOOKUP(B931,'HSD PSPN,STR,ARS'!$C$6:F724,4,FALSE)</f>
        <v>10000</v>
      </c>
      <c r="G931" s="318">
        <f>E931*F931</f>
        <v>3060000</v>
      </c>
      <c r="H931" s="218"/>
    </row>
    <row r="932" spans="1:8" s="219" customFormat="1">
      <c r="A932" s="244"/>
      <c r="B932" s="243" t="s">
        <v>211</v>
      </c>
      <c r="C932" s="244"/>
      <c r="D932" s="261" t="s">
        <v>7</v>
      </c>
      <c r="E932" s="262">
        <v>832</v>
      </c>
      <c r="F932" s="253">
        <f>VLOOKUP(B932,'HSD PSPN,STR,ARS'!$C$6:F724,4,FALSE)</f>
        <v>10000</v>
      </c>
      <c r="G932" s="318">
        <f>E932*F932</f>
        <v>8320000</v>
      </c>
      <c r="H932" s="218"/>
    </row>
    <row r="933" spans="1:8" s="219" customFormat="1">
      <c r="A933" s="244"/>
      <c r="B933" s="243" t="s">
        <v>212</v>
      </c>
      <c r="C933" s="244"/>
      <c r="D933" s="261" t="s">
        <v>7</v>
      </c>
      <c r="E933" s="262">
        <v>1009</v>
      </c>
      <c r="F933" s="253">
        <f>VLOOKUP(B933,'HSD PSPN,STR,ARS'!$C$6:F724,4,FALSE)</f>
        <v>10000</v>
      </c>
      <c r="G933" s="318">
        <f>E933*F933</f>
        <v>10090000</v>
      </c>
      <c r="H933" s="218"/>
    </row>
    <row r="934" spans="1:8" s="219" customFormat="1">
      <c r="A934" s="244"/>
      <c r="B934" s="243" t="s">
        <v>24</v>
      </c>
      <c r="C934" s="244"/>
      <c r="D934" s="261" t="s">
        <v>8</v>
      </c>
      <c r="E934" s="262">
        <v>202</v>
      </c>
      <c r="F934" s="253">
        <f>VLOOKUP(B934,'HSD PSPN,STR,ARS'!$C$6:F724,4,FALSE)</f>
        <v>1000</v>
      </c>
      <c r="G934" s="318">
        <f>E934*F934</f>
        <v>202000</v>
      </c>
      <c r="H934" s="218"/>
    </row>
    <row r="935" spans="1:8" s="219" customFormat="1">
      <c r="A935" s="1144" t="s">
        <v>2176</v>
      </c>
      <c r="B935" s="1144"/>
      <c r="C935" s="1144"/>
      <c r="D935" s="1144"/>
      <c r="E935" s="1144"/>
      <c r="F935" s="1144"/>
      <c r="G935" s="321">
        <f>SUM(G931:G934)</f>
        <v>21672000</v>
      </c>
      <c r="H935" s="218"/>
    </row>
    <row r="936" spans="1:8" s="219" customFormat="1">
      <c r="A936" s="261" t="s">
        <v>20</v>
      </c>
      <c r="B936" s="243" t="s">
        <v>181</v>
      </c>
      <c r="C936" s="244"/>
      <c r="D936" s="244"/>
      <c r="E936" s="252"/>
      <c r="F936" s="253"/>
      <c r="G936" s="318"/>
      <c r="H936" s="218"/>
    </row>
    <row r="937" spans="1:8" s="219" customFormat="1">
      <c r="A937" s="1146" t="s">
        <v>2180</v>
      </c>
      <c r="B937" s="1146"/>
      <c r="C937" s="1146"/>
      <c r="D937" s="1146"/>
      <c r="E937" s="1146"/>
      <c r="F937" s="1146"/>
      <c r="G937" s="318">
        <f>G936</f>
        <v>0</v>
      </c>
      <c r="H937" s="218"/>
    </row>
    <row r="938" spans="1:8" s="219" customFormat="1">
      <c r="A938" s="375" t="s">
        <v>21</v>
      </c>
      <c r="B938" s="1145" t="s">
        <v>1111</v>
      </c>
      <c r="C938" s="1145"/>
      <c r="D938" s="1145"/>
      <c r="E938" s="1145"/>
      <c r="F938" s="1145"/>
      <c r="G938" s="318">
        <f>SUM(G925:G937)/2</f>
        <v>21884250</v>
      </c>
      <c r="H938" s="218"/>
    </row>
    <row r="939" spans="1:8" s="219" customFormat="1">
      <c r="A939" s="375" t="s">
        <v>22</v>
      </c>
      <c r="B939" s="1145" t="s">
        <v>1112</v>
      </c>
      <c r="C939" s="1145"/>
      <c r="D939" s="1145"/>
      <c r="E939" s="1145"/>
      <c r="F939" s="376">
        <v>0.1</v>
      </c>
      <c r="G939" s="318">
        <f>G938*F939</f>
        <v>2188425</v>
      </c>
      <c r="H939" s="218"/>
    </row>
    <row r="940" spans="1:8" s="219" customFormat="1">
      <c r="A940" s="375" t="s">
        <v>23</v>
      </c>
      <c r="B940" s="1145" t="s">
        <v>184</v>
      </c>
      <c r="C940" s="1145"/>
      <c r="D940" s="1145"/>
      <c r="E940" s="1145"/>
      <c r="F940" s="1145"/>
      <c r="G940" s="318">
        <f>ROUNDDOWN(G938+G939,0)</f>
        <v>24072675</v>
      </c>
      <c r="H940" s="218"/>
    </row>
    <row r="941" spans="1:8">
      <c r="G941" s="528"/>
    </row>
    <row r="942" spans="1:8" s="219" customFormat="1">
      <c r="A942" s="238" t="s">
        <v>876</v>
      </c>
      <c r="B942" s="239" t="s">
        <v>2121</v>
      </c>
      <c r="C942" s="240"/>
      <c r="D942" s="240"/>
      <c r="E942" s="241"/>
      <c r="F942" s="242"/>
      <c r="G942" s="255"/>
      <c r="H942" s="218"/>
    </row>
    <row r="943" spans="1:8" s="219" customFormat="1" ht="30">
      <c r="A943" s="317" t="s">
        <v>73</v>
      </c>
      <c r="B943" s="317" t="s">
        <v>74</v>
      </c>
      <c r="C943" s="317" t="s">
        <v>166</v>
      </c>
      <c r="D943" s="317" t="s">
        <v>78</v>
      </c>
      <c r="E943" s="317" t="s">
        <v>167</v>
      </c>
      <c r="F943" s="317" t="s">
        <v>168</v>
      </c>
      <c r="G943" s="529" t="s">
        <v>169</v>
      </c>
      <c r="H943" s="218"/>
    </row>
    <row r="944" spans="1:8" s="219" customFormat="1">
      <c r="A944" s="261" t="s">
        <v>17</v>
      </c>
      <c r="B944" s="243" t="s">
        <v>170</v>
      </c>
      <c r="C944" s="244"/>
      <c r="D944" s="244"/>
      <c r="E944" s="252"/>
      <c r="F944" s="253"/>
      <c r="G944" s="318"/>
      <c r="H944" s="218"/>
    </row>
    <row r="945" spans="1:8" s="219" customFormat="1">
      <c r="A945" s="244"/>
      <c r="B945" s="243" t="s">
        <v>1</v>
      </c>
      <c r="C945" s="261" t="s">
        <v>336</v>
      </c>
      <c r="D945" s="261" t="s">
        <v>31</v>
      </c>
      <c r="E945" s="262">
        <v>1.65</v>
      </c>
      <c r="F945" s="253">
        <f>VLOOKUP(B945,'HSD PSPN,STR,ARS'!$C$6:F724,4,FALSE)</f>
        <v>100000</v>
      </c>
      <c r="G945" s="318">
        <f>E945*F945</f>
        <v>165000</v>
      </c>
      <c r="H945" s="218"/>
    </row>
    <row r="946" spans="1:8" s="219" customFormat="1">
      <c r="A946" s="244"/>
      <c r="B946" s="243" t="s">
        <v>210</v>
      </c>
      <c r="C946" s="261" t="s">
        <v>337</v>
      </c>
      <c r="D946" s="261" t="s">
        <v>31</v>
      </c>
      <c r="E946" s="262">
        <v>0.27500000000000002</v>
      </c>
      <c r="F946" s="253">
        <f>VLOOKUP(B946,'HSD PSPN,STR,ARS'!$C$6:F724,4,FALSE)</f>
        <v>150000</v>
      </c>
      <c r="G946" s="318">
        <f>E946*F946</f>
        <v>41250</v>
      </c>
      <c r="H946" s="218"/>
    </row>
    <row r="947" spans="1:8" s="219" customFormat="1">
      <c r="A947" s="244"/>
      <c r="B947" s="243" t="s">
        <v>3</v>
      </c>
      <c r="C947" s="261" t="s">
        <v>338</v>
      </c>
      <c r="D947" s="261" t="s">
        <v>31</v>
      </c>
      <c r="E947" s="262">
        <v>2.8000000000000001E-2</v>
      </c>
      <c r="F947" s="253">
        <f>VLOOKUP(B947,'HSD PSPN,STR,ARS'!$C$6:F724,4,FALSE)</f>
        <v>150000</v>
      </c>
      <c r="G947" s="318">
        <f>E947*F947</f>
        <v>4200</v>
      </c>
      <c r="H947" s="218"/>
    </row>
    <row r="948" spans="1:8" s="219" customFormat="1">
      <c r="A948" s="244"/>
      <c r="B948" s="243" t="s">
        <v>4</v>
      </c>
      <c r="C948" s="261" t="s">
        <v>339</v>
      </c>
      <c r="D948" s="261" t="s">
        <v>31</v>
      </c>
      <c r="E948" s="262">
        <v>8.9999999999999993E-3</v>
      </c>
      <c r="F948" s="253">
        <f>VLOOKUP(B948,'HSD PSPN,STR,ARS'!$C$6:F724,4,FALSE)</f>
        <v>200000</v>
      </c>
      <c r="G948" s="318">
        <f>E948*F948</f>
        <v>1799.9999999999998</v>
      </c>
      <c r="H948" s="218"/>
    </row>
    <row r="949" spans="1:8" s="219" customFormat="1">
      <c r="A949" s="1144" t="s">
        <v>2171</v>
      </c>
      <c r="B949" s="1144"/>
      <c r="C949" s="1144"/>
      <c r="D949" s="1144"/>
      <c r="E949" s="1144"/>
      <c r="F949" s="1144"/>
      <c r="G949" s="321">
        <f>SUM(G945:G948)</f>
        <v>212250</v>
      </c>
      <c r="H949" s="218"/>
    </row>
    <row r="950" spans="1:8" s="219" customFormat="1">
      <c r="A950" s="261" t="s">
        <v>19</v>
      </c>
      <c r="B950" s="243" t="s">
        <v>5</v>
      </c>
      <c r="C950" s="244"/>
      <c r="D950" s="244"/>
      <c r="E950" s="252"/>
      <c r="F950" s="253"/>
      <c r="G950" s="318"/>
      <c r="H950" s="218"/>
    </row>
    <row r="951" spans="1:8" s="219" customFormat="1">
      <c r="A951" s="244"/>
      <c r="B951" s="243" t="s">
        <v>176</v>
      </c>
      <c r="C951" s="244"/>
      <c r="D951" s="261" t="s">
        <v>7</v>
      </c>
      <c r="E951" s="262">
        <v>322</v>
      </c>
      <c r="F951" s="253">
        <f>VLOOKUP(B951,'HSD PSPN,STR,ARS'!$C$6:F724,4,FALSE)</f>
        <v>10000</v>
      </c>
      <c r="G951" s="318">
        <f>E951*F951</f>
        <v>3220000</v>
      </c>
      <c r="H951" s="218"/>
    </row>
    <row r="952" spans="1:8" s="219" customFormat="1">
      <c r="A952" s="244"/>
      <c r="B952" s="243" t="s">
        <v>211</v>
      </c>
      <c r="C952" s="244"/>
      <c r="D952" s="261" t="s">
        <v>7</v>
      </c>
      <c r="E952" s="262">
        <v>817</v>
      </c>
      <c r="F952" s="253">
        <f>VLOOKUP(B952,'HSD PSPN,STR,ARS'!$C$6:F724,4,FALSE)</f>
        <v>10000</v>
      </c>
      <c r="G952" s="318">
        <f>E952*F952</f>
        <v>8170000</v>
      </c>
      <c r="H952" s="218"/>
    </row>
    <row r="953" spans="1:8" s="219" customFormat="1">
      <c r="A953" s="244"/>
      <c r="B953" s="243" t="s">
        <v>212</v>
      </c>
      <c r="C953" s="244"/>
      <c r="D953" s="261" t="s">
        <v>7</v>
      </c>
      <c r="E953" s="262">
        <v>1009</v>
      </c>
      <c r="F953" s="253">
        <f>VLOOKUP(B953,'HSD PSPN,STR,ARS'!$C$6:F724,4,FALSE)</f>
        <v>10000</v>
      </c>
      <c r="G953" s="318">
        <f>E953*F953</f>
        <v>10090000</v>
      </c>
      <c r="H953" s="218"/>
    </row>
    <row r="954" spans="1:8" s="219" customFormat="1">
      <c r="A954" s="244"/>
      <c r="B954" s="243" t="s">
        <v>24</v>
      </c>
      <c r="C954" s="244"/>
      <c r="D954" s="261" t="s">
        <v>8</v>
      </c>
      <c r="E954" s="262">
        <v>202</v>
      </c>
      <c r="F954" s="253">
        <f>VLOOKUP(B954,'HSD PSPN,STR,ARS'!$C$6:F724,4,FALSE)</f>
        <v>1000</v>
      </c>
      <c r="G954" s="318">
        <f>E954*F954</f>
        <v>202000</v>
      </c>
      <c r="H954" s="218"/>
    </row>
    <row r="955" spans="1:8" s="219" customFormat="1">
      <c r="A955" s="1144" t="s">
        <v>2176</v>
      </c>
      <c r="B955" s="1144"/>
      <c r="C955" s="1144"/>
      <c r="D955" s="1144"/>
      <c r="E955" s="1144"/>
      <c r="F955" s="1144"/>
      <c r="G955" s="321">
        <f>SUM(G951:G954)</f>
        <v>21682000</v>
      </c>
      <c r="H955" s="218"/>
    </row>
    <row r="956" spans="1:8" s="219" customFormat="1">
      <c r="A956" s="261" t="s">
        <v>20</v>
      </c>
      <c r="B956" s="243" t="s">
        <v>181</v>
      </c>
      <c r="C956" s="244"/>
      <c r="D956" s="244"/>
      <c r="E956" s="252"/>
      <c r="F956" s="253"/>
      <c r="G956" s="318"/>
      <c r="H956" s="218"/>
    </row>
    <row r="957" spans="1:8" s="219" customFormat="1">
      <c r="A957" s="1146" t="s">
        <v>2180</v>
      </c>
      <c r="B957" s="1146"/>
      <c r="C957" s="1146"/>
      <c r="D957" s="1146"/>
      <c r="E957" s="1146"/>
      <c r="F957" s="1146"/>
      <c r="G957" s="318">
        <f>G956</f>
        <v>0</v>
      </c>
      <c r="H957" s="218"/>
    </row>
    <row r="958" spans="1:8" s="219" customFormat="1">
      <c r="A958" s="375" t="s">
        <v>21</v>
      </c>
      <c r="B958" s="1145" t="s">
        <v>1111</v>
      </c>
      <c r="C958" s="1145"/>
      <c r="D958" s="1145"/>
      <c r="E958" s="1145"/>
      <c r="F958" s="1145"/>
      <c r="G958" s="318">
        <f>SUM(G945:G957)/2</f>
        <v>21894250</v>
      </c>
      <c r="H958" s="218"/>
    </row>
    <row r="959" spans="1:8" s="219" customFormat="1">
      <c r="A959" s="375" t="s">
        <v>22</v>
      </c>
      <c r="B959" s="1145" t="s">
        <v>1112</v>
      </c>
      <c r="C959" s="1145"/>
      <c r="D959" s="1145"/>
      <c r="E959" s="1145"/>
      <c r="F959" s="376">
        <v>0.1</v>
      </c>
      <c r="G959" s="318">
        <f>G958*F959</f>
        <v>2189425</v>
      </c>
      <c r="H959" s="218"/>
    </row>
    <row r="960" spans="1:8" s="219" customFormat="1">
      <c r="A960" s="375" t="s">
        <v>23</v>
      </c>
      <c r="B960" s="1145" t="s">
        <v>184</v>
      </c>
      <c r="C960" s="1145"/>
      <c r="D960" s="1145"/>
      <c r="E960" s="1145"/>
      <c r="F960" s="1145"/>
      <c r="G960" s="318">
        <f>ROUNDDOWN(G958+G959,0)</f>
        <v>24083675</v>
      </c>
      <c r="H960" s="218"/>
    </row>
    <row r="961" spans="1:8">
      <c r="G961" s="528"/>
    </row>
    <row r="962" spans="1:8" s="219" customFormat="1">
      <c r="A962" s="238" t="s">
        <v>877</v>
      </c>
      <c r="B962" s="239" t="s">
        <v>2122</v>
      </c>
      <c r="C962" s="240"/>
      <c r="D962" s="240"/>
      <c r="E962" s="241"/>
      <c r="F962" s="242"/>
      <c r="G962" s="255"/>
      <c r="H962" s="218"/>
    </row>
    <row r="963" spans="1:8" s="219" customFormat="1" ht="30">
      <c r="A963" s="317" t="s">
        <v>73</v>
      </c>
      <c r="B963" s="317" t="s">
        <v>74</v>
      </c>
      <c r="C963" s="317" t="s">
        <v>166</v>
      </c>
      <c r="D963" s="317" t="s">
        <v>78</v>
      </c>
      <c r="E963" s="317" t="s">
        <v>167</v>
      </c>
      <c r="F963" s="317" t="s">
        <v>168</v>
      </c>
      <c r="G963" s="529" t="s">
        <v>169</v>
      </c>
      <c r="H963" s="218"/>
    </row>
    <row r="964" spans="1:8" s="219" customFormat="1">
      <c r="A964" s="261" t="s">
        <v>17</v>
      </c>
      <c r="B964" s="243" t="s">
        <v>170</v>
      </c>
      <c r="C964" s="244"/>
      <c r="D964" s="244"/>
      <c r="E964" s="252"/>
      <c r="F964" s="253"/>
      <c r="G964" s="318"/>
      <c r="H964" s="218"/>
    </row>
    <row r="965" spans="1:8" s="219" customFormat="1">
      <c r="A965" s="244"/>
      <c r="B965" s="243" t="s">
        <v>1</v>
      </c>
      <c r="C965" s="261" t="s">
        <v>336</v>
      </c>
      <c r="D965" s="261" t="s">
        <v>31</v>
      </c>
      <c r="E965" s="262">
        <v>1.65</v>
      </c>
      <c r="F965" s="253">
        <f>VLOOKUP(B965,'HSD PSPN,STR,ARS'!$C$6:F724,4,FALSE)</f>
        <v>100000</v>
      </c>
      <c r="G965" s="318">
        <f>E965*F965</f>
        <v>165000</v>
      </c>
      <c r="H965" s="218"/>
    </row>
    <row r="966" spans="1:8" s="219" customFormat="1">
      <c r="A966" s="244"/>
      <c r="B966" s="243" t="s">
        <v>210</v>
      </c>
      <c r="C966" s="261" t="s">
        <v>337</v>
      </c>
      <c r="D966" s="261" t="s">
        <v>31</v>
      </c>
      <c r="E966" s="262">
        <v>0.27500000000000002</v>
      </c>
      <c r="F966" s="253">
        <f>VLOOKUP(B966,'HSD PSPN,STR,ARS'!$C$6:F724,4,FALSE)</f>
        <v>150000</v>
      </c>
      <c r="G966" s="318">
        <f>E966*F966</f>
        <v>41250</v>
      </c>
      <c r="H966" s="218"/>
    </row>
    <row r="967" spans="1:8" s="219" customFormat="1">
      <c r="A967" s="244"/>
      <c r="B967" s="243" t="s">
        <v>3</v>
      </c>
      <c r="C967" s="261" t="s">
        <v>338</v>
      </c>
      <c r="D967" s="261" t="s">
        <v>31</v>
      </c>
      <c r="E967" s="262">
        <v>2.8000000000000001E-2</v>
      </c>
      <c r="F967" s="253">
        <f>VLOOKUP(B967,'HSD PSPN,STR,ARS'!$C$6:F724,4,FALSE)</f>
        <v>150000</v>
      </c>
      <c r="G967" s="318">
        <f>E967*F967</f>
        <v>4200</v>
      </c>
      <c r="H967" s="218"/>
    </row>
    <row r="968" spans="1:8" s="219" customFormat="1">
      <c r="A968" s="244"/>
      <c r="B968" s="243" t="s">
        <v>4</v>
      </c>
      <c r="C968" s="261" t="s">
        <v>339</v>
      </c>
      <c r="D968" s="261" t="s">
        <v>31</v>
      </c>
      <c r="E968" s="262">
        <v>8.9999999999999993E-3</v>
      </c>
      <c r="F968" s="253">
        <f>VLOOKUP(B968,'HSD PSPN,STR,ARS'!$C$6:F724,4,FALSE)</f>
        <v>200000</v>
      </c>
      <c r="G968" s="318">
        <f>E968*F968</f>
        <v>1799.9999999999998</v>
      </c>
      <c r="H968" s="218"/>
    </row>
    <row r="969" spans="1:8" s="219" customFormat="1">
      <c r="A969" s="1144" t="s">
        <v>2171</v>
      </c>
      <c r="B969" s="1144"/>
      <c r="C969" s="1144"/>
      <c r="D969" s="1144"/>
      <c r="E969" s="1144"/>
      <c r="F969" s="1144"/>
      <c r="G969" s="321">
        <f>SUM(G965:G968)</f>
        <v>212250</v>
      </c>
      <c r="H969" s="218"/>
    </row>
    <row r="970" spans="1:8" s="219" customFormat="1">
      <c r="A970" s="261" t="s">
        <v>19</v>
      </c>
      <c r="B970" s="243" t="s">
        <v>5</v>
      </c>
      <c r="C970" s="244"/>
      <c r="D970" s="244"/>
      <c r="E970" s="252"/>
      <c r="F970" s="253"/>
      <c r="G970" s="318"/>
      <c r="H970" s="218"/>
    </row>
    <row r="971" spans="1:8" s="219" customFormat="1">
      <c r="A971" s="244"/>
      <c r="B971" s="243" t="s">
        <v>176</v>
      </c>
      <c r="C971" s="244"/>
      <c r="D971" s="261" t="s">
        <v>7</v>
      </c>
      <c r="E971" s="262">
        <v>348</v>
      </c>
      <c r="F971" s="253">
        <f>VLOOKUP(B971,'HSD PSPN,STR,ARS'!$C$6:F724,4,FALSE)</f>
        <v>10000</v>
      </c>
      <c r="G971" s="318">
        <f>E971*F971</f>
        <v>3480000</v>
      </c>
      <c r="H971" s="218"/>
    </row>
    <row r="972" spans="1:8" s="219" customFormat="1">
      <c r="A972" s="244"/>
      <c r="B972" s="243" t="s">
        <v>211</v>
      </c>
      <c r="C972" s="244"/>
      <c r="D972" s="261" t="s">
        <v>7</v>
      </c>
      <c r="E972" s="262">
        <v>790</v>
      </c>
      <c r="F972" s="253">
        <f>VLOOKUP(B972,'HSD PSPN,STR,ARS'!$C$6:F724,4,FALSE)</f>
        <v>10000</v>
      </c>
      <c r="G972" s="318">
        <f>E972*F972</f>
        <v>7900000</v>
      </c>
      <c r="H972" s="218"/>
    </row>
    <row r="973" spans="1:8" s="219" customFormat="1">
      <c r="A973" s="244"/>
      <c r="B973" s="243" t="s">
        <v>212</v>
      </c>
      <c r="C973" s="244"/>
      <c r="D973" s="261" t="s">
        <v>7</v>
      </c>
      <c r="E973" s="262">
        <v>1009</v>
      </c>
      <c r="F973" s="253">
        <f>VLOOKUP(B973,'HSD PSPN,STR,ARS'!$C$6:F724,4,FALSE)</f>
        <v>10000</v>
      </c>
      <c r="G973" s="318">
        <f>E973*F973</f>
        <v>10090000</v>
      </c>
      <c r="H973" s="218"/>
    </row>
    <row r="974" spans="1:8" s="219" customFormat="1">
      <c r="A974" s="244"/>
      <c r="B974" s="243" t="s">
        <v>24</v>
      </c>
      <c r="C974" s="244"/>
      <c r="D974" s="261" t="s">
        <v>8</v>
      </c>
      <c r="E974" s="262">
        <v>202</v>
      </c>
      <c r="F974" s="253">
        <f>VLOOKUP(B974,'HSD PSPN,STR,ARS'!$C$6:F724,4,FALSE)</f>
        <v>1000</v>
      </c>
      <c r="G974" s="318">
        <f>E974*F974</f>
        <v>202000</v>
      </c>
      <c r="H974" s="218"/>
    </row>
    <row r="975" spans="1:8" s="219" customFormat="1">
      <c r="A975" s="1144" t="s">
        <v>2176</v>
      </c>
      <c r="B975" s="1144"/>
      <c r="C975" s="1144"/>
      <c r="D975" s="1144"/>
      <c r="E975" s="1144"/>
      <c r="F975" s="1144"/>
      <c r="G975" s="321">
        <f>SUM(G971:G974)</f>
        <v>21672000</v>
      </c>
      <c r="H975" s="218"/>
    </row>
    <row r="976" spans="1:8" s="219" customFormat="1">
      <c r="A976" s="261" t="s">
        <v>20</v>
      </c>
      <c r="B976" s="243" t="s">
        <v>181</v>
      </c>
      <c r="C976" s="244"/>
      <c r="D976" s="244"/>
      <c r="E976" s="252"/>
      <c r="F976" s="253"/>
      <c r="G976" s="318"/>
      <c r="H976" s="218"/>
    </row>
    <row r="977" spans="1:8" s="219" customFormat="1">
      <c r="A977" s="1146" t="s">
        <v>2180</v>
      </c>
      <c r="B977" s="1146"/>
      <c r="C977" s="1146"/>
      <c r="D977" s="1146"/>
      <c r="E977" s="1146"/>
      <c r="F977" s="1146"/>
      <c r="G977" s="318">
        <f>G976</f>
        <v>0</v>
      </c>
      <c r="H977" s="218"/>
    </row>
    <row r="978" spans="1:8" s="219" customFormat="1">
      <c r="A978" s="375" t="s">
        <v>21</v>
      </c>
      <c r="B978" s="1145" t="s">
        <v>1111</v>
      </c>
      <c r="C978" s="1145"/>
      <c r="D978" s="1145"/>
      <c r="E978" s="1145"/>
      <c r="F978" s="1145"/>
      <c r="G978" s="318">
        <f>SUM(G965:G977)/2</f>
        <v>21884250</v>
      </c>
      <c r="H978" s="218"/>
    </row>
    <row r="979" spans="1:8" s="219" customFormat="1">
      <c r="A979" s="375" t="s">
        <v>22</v>
      </c>
      <c r="B979" s="1145" t="s">
        <v>1112</v>
      </c>
      <c r="C979" s="1145"/>
      <c r="D979" s="1145"/>
      <c r="E979" s="1145"/>
      <c r="F979" s="376">
        <v>0.1</v>
      </c>
      <c r="G979" s="318">
        <f>G978*F979</f>
        <v>2188425</v>
      </c>
      <c r="H979" s="218"/>
    </row>
    <row r="980" spans="1:8" s="219" customFormat="1">
      <c r="A980" s="375" t="s">
        <v>23</v>
      </c>
      <c r="B980" s="1145" t="s">
        <v>184</v>
      </c>
      <c r="C980" s="1145"/>
      <c r="D980" s="1145"/>
      <c r="E980" s="1145"/>
      <c r="F980" s="1145"/>
      <c r="G980" s="318">
        <f>ROUNDDOWN(G978+G979,0)</f>
        <v>24072675</v>
      </c>
      <c r="H980" s="218"/>
    </row>
    <row r="981" spans="1:8">
      <c r="G981" s="528"/>
    </row>
    <row r="982" spans="1:8" s="219" customFormat="1">
      <c r="A982" s="238" t="s">
        <v>878</v>
      </c>
      <c r="B982" s="239" t="s">
        <v>2123</v>
      </c>
      <c r="C982" s="240"/>
      <c r="D982" s="240"/>
      <c r="E982" s="241"/>
      <c r="F982" s="242"/>
      <c r="G982" s="255"/>
      <c r="H982" s="218"/>
    </row>
    <row r="983" spans="1:8" s="219" customFormat="1" ht="30">
      <c r="A983" s="317" t="s">
        <v>73</v>
      </c>
      <c r="B983" s="317" t="s">
        <v>74</v>
      </c>
      <c r="C983" s="317" t="s">
        <v>166</v>
      </c>
      <c r="D983" s="317" t="s">
        <v>78</v>
      </c>
      <c r="E983" s="317" t="s">
        <v>167</v>
      </c>
      <c r="F983" s="317" t="s">
        <v>168</v>
      </c>
      <c r="G983" s="529" t="s">
        <v>169</v>
      </c>
      <c r="H983" s="218"/>
    </row>
    <row r="984" spans="1:8" s="219" customFormat="1">
      <c r="A984" s="261" t="s">
        <v>17</v>
      </c>
      <c r="B984" s="243" t="s">
        <v>170</v>
      </c>
      <c r="C984" s="244"/>
      <c r="D984" s="244"/>
      <c r="E984" s="252"/>
      <c r="F984" s="253"/>
      <c r="G984" s="318"/>
      <c r="H984" s="218"/>
    </row>
    <row r="985" spans="1:8" s="219" customFormat="1">
      <c r="A985" s="244"/>
      <c r="B985" s="243" t="s">
        <v>1</v>
      </c>
      <c r="C985" s="261" t="s">
        <v>336</v>
      </c>
      <c r="D985" s="261" t="s">
        <v>31</v>
      </c>
      <c r="E985" s="262">
        <v>1.65</v>
      </c>
      <c r="F985" s="253">
        <f>VLOOKUP(B985,'HSD PSPN,STR,ARS'!$C$6:F724,4,FALSE)</f>
        <v>100000</v>
      </c>
      <c r="G985" s="318">
        <f>E985*F985</f>
        <v>165000</v>
      </c>
      <c r="H985" s="218"/>
    </row>
    <row r="986" spans="1:8" s="219" customFormat="1">
      <c r="A986" s="244"/>
      <c r="B986" s="243" t="s">
        <v>210</v>
      </c>
      <c r="C986" s="261" t="s">
        <v>337</v>
      </c>
      <c r="D986" s="261" t="s">
        <v>31</v>
      </c>
      <c r="E986" s="262">
        <v>0.27500000000000002</v>
      </c>
      <c r="F986" s="253">
        <f>VLOOKUP(B986,'HSD PSPN,STR,ARS'!$C$6:F724,4,FALSE)</f>
        <v>150000</v>
      </c>
      <c r="G986" s="318">
        <f>E986*F986</f>
        <v>41250</v>
      </c>
      <c r="H986" s="218"/>
    </row>
    <row r="987" spans="1:8" s="219" customFormat="1">
      <c r="A987" s="244"/>
      <c r="B987" s="243" t="s">
        <v>3</v>
      </c>
      <c r="C987" s="261" t="s">
        <v>338</v>
      </c>
      <c r="D987" s="261" t="s">
        <v>31</v>
      </c>
      <c r="E987" s="262">
        <v>2.8000000000000001E-2</v>
      </c>
      <c r="F987" s="253">
        <f>VLOOKUP(B987,'HSD PSPN,STR,ARS'!$C$6:F724,4,FALSE)</f>
        <v>150000</v>
      </c>
      <c r="G987" s="318">
        <f>E987*F987</f>
        <v>4200</v>
      </c>
      <c r="H987" s="218"/>
    </row>
    <row r="988" spans="1:8" s="219" customFormat="1">
      <c r="A988" s="244"/>
      <c r="B988" s="243" t="s">
        <v>4</v>
      </c>
      <c r="C988" s="261" t="s">
        <v>339</v>
      </c>
      <c r="D988" s="261" t="s">
        <v>31</v>
      </c>
      <c r="E988" s="262">
        <v>8.9999999999999993E-3</v>
      </c>
      <c r="F988" s="253">
        <f>VLOOKUP(B988,'HSD PSPN,STR,ARS'!$C$6:F724,4,FALSE)</f>
        <v>200000</v>
      </c>
      <c r="G988" s="318">
        <f>E988*F988</f>
        <v>1799.9999999999998</v>
      </c>
      <c r="H988" s="218"/>
    </row>
    <row r="989" spans="1:8" s="219" customFormat="1">
      <c r="A989" s="1144" t="s">
        <v>2171</v>
      </c>
      <c r="B989" s="1144"/>
      <c r="C989" s="1144"/>
      <c r="D989" s="1144"/>
      <c r="E989" s="1144"/>
      <c r="F989" s="1144"/>
      <c r="G989" s="321">
        <f>SUM(G985:G988)</f>
        <v>212250</v>
      </c>
      <c r="H989" s="218"/>
    </row>
    <row r="990" spans="1:8" s="219" customFormat="1">
      <c r="A990" s="261" t="s">
        <v>19</v>
      </c>
      <c r="B990" s="243" t="s">
        <v>5</v>
      </c>
      <c r="C990" s="244"/>
      <c r="D990" s="244"/>
      <c r="E990" s="252"/>
      <c r="F990" s="253"/>
      <c r="G990" s="318"/>
      <c r="H990" s="218"/>
    </row>
    <row r="991" spans="1:8" s="219" customFormat="1">
      <c r="A991" s="244"/>
      <c r="B991" s="243" t="s">
        <v>176</v>
      </c>
      <c r="C991" s="244"/>
      <c r="D991" s="261" t="s">
        <v>7</v>
      </c>
      <c r="E991" s="262">
        <v>368</v>
      </c>
      <c r="F991" s="253">
        <f>VLOOKUP(B991,'HSD PSPN,STR,ARS'!$C$6:F724,4,FALSE)</f>
        <v>10000</v>
      </c>
      <c r="G991" s="318">
        <f>E991*F991</f>
        <v>3680000</v>
      </c>
      <c r="H991" s="218"/>
    </row>
    <row r="992" spans="1:8" s="219" customFormat="1">
      <c r="A992" s="244"/>
      <c r="B992" s="243" t="s">
        <v>211</v>
      </c>
      <c r="C992" s="244"/>
      <c r="D992" s="261" t="s">
        <v>7</v>
      </c>
      <c r="E992" s="262">
        <v>770</v>
      </c>
      <c r="F992" s="253">
        <f>VLOOKUP(B992,'HSD PSPN,STR,ARS'!$C$6:F724,4,FALSE)</f>
        <v>10000</v>
      </c>
      <c r="G992" s="318">
        <f>E992*F992</f>
        <v>7700000</v>
      </c>
      <c r="H992" s="218"/>
    </row>
    <row r="993" spans="1:8" s="219" customFormat="1">
      <c r="A993" s="244"/>
      <c r="B993" s="243" t="s">
        <v>212</v>
      </c>
      <c r="C993" s="244"/>
      <c r="D993" s="261" t="s">
        <v>7</v>
      </c>
      <c r="E993" s="262">
        <v>1009</v>
      </c>
      <c r="F993" s="253">
        <f>VLOOKUP(B993,'HSD PSPN,STR,ARS'!$C$6:F724,4,FALSE)</f>
        <v>10000</v>
      </c>
      <c r="G993" s="318">
        <f>E993*F993</f>
        <v>10090000</v>
      </c>
      <c r="H993" s="218"/>
    </row>
    <row r="994" spans="1:8" s="219" customFormat="1">
      <c r="A994" s="244"/>
      <c r="B994" s="243" t="s">
        <v>24</v>
      </c>
      <c r="C994" s="244"/>
      <c r="D994" s="261" t="s">
        <v>8</v>
      </c>
      <c r="E994" s="262">
        <v>202</v>
      </c>
      <c r="F994" s="253">
        <f>VLOOKUP(B994,'HSD PSPN,STR,ARS'!$C$6:F724,4,FALSE)</f>
        <v>1000</v>
      </c>
      <c r="G994" s="318">
        <f>E994*F994</f>
        <v>202000</v>
      </c>
      <c r="H994" s="218"/>
    </row>
    <row r="995" spans="1:8" s="219" customFormat="1">
      <c r="A995" s="1144" t="s">
        <v>2176</v>
      </c>
      <c r="B995" s="1144"/>
      <c r="C995" s="1144"/>
      <c r="D995" s="1144"/>
      <c r="E995" s="1144"/>
      <c r="F995" s="1144"/>
      <c r="G995" s="321">
        <f>SUM(G991:G994)</f>
        <v>21672000</v>
      </c>
      <c r="H995" s="218"/>
    </row>
    <row r="996" spans="1:8" s="219" customFormat="1">
      <c r="A996" s="261" t="s">
        <v>20</v>
      </c>
      <c r="B996" s="243" t="s">
        <v>181</v>
      </c>
      <c r="C996" s="244"/>
      <c r="D996" s="244"/>
      <c r="E996" s="252"/>
      <c r="F996" s="253"/>
      <c r="G996" s="318"/>
      <c r="H996" s="218"/>
    </row>
    <row r="997" spans="1:8" s="219" customFormat="1">
      <c r="A997" s="1146" t="s">
        <v>2180</v>
      </c>
      <c r="B997" s="1146"/>
      <c r="C997" s="1146"/>
      <c r="D997" s="1146"/>
      <c r="E997" s="1146"/>
      <c r="F997" s="1146"/>
      <c r="G997" s="318">
        <f>G996</f>
        <v>0</v>
      </c>
      <c r="H997" s="218"/>
    </row>
    <row r="998" spans="1:8" s="219" customFormat="1">
      <c r="A998" s="375" t="s">
        <v>21</v>
      </c>
      <c r="B998" s="1145" t="s">
        <v>1111</v>
      </c>
      <c r="C998" s="1145"/>
      <c r="D998" s="1145"/>
      <c r="E998" s="1145"/>
      <c r="F998" s="1145"/>
      <c r="G998" s="318">
        <f>SUM(G985:G997)/2</f>
        <v>21884250</v>
      </c>
      <c r="H998" s="218"/>
    </row>
    <row r="999" spans="1:8" s="219" customFormat="1">
      <c r="A999" s="375" t="s">
        <v>22</v>
      </c>
      <c r="B999" s="1145" t="s">
        <v>1112</v>
      </c>
      <c r="C999" s="1145"/>
      <c r="D999" s="1145"/>
      <c r="E999" s="1145"/>
      <c r="F999" s="376">
        <v>0.1</v>
      </c>
      <c r="G999" s="318">
        <f>G998*F999</f>
        <v>2188425</v>
      </c>
      <c r="H999" s="218"/>
    </row>
    <row r="1000" spans="1:8" s="219" customFormat="1">
      <c r="A1000" s="375" t="s">
        <v>23</v>
      </c>
      <c r="B1000" s="1145" t="s">
        <v>184</v>
      </c>
      <c r="C1000" s="1145"/>
      <c r="D1000" s="1145"/>
      <c r="E1000" s="1145"/>
      <c r="F1000" s="1145"/>
      <c r="G1000" s="318">
        <f>ROUNDDOWN(G998+G999,0)</f>
        <v>24072675</v>
      </c>
      <c r="H1000" s="218"/>
    </row>
    <row r="1001" spans="1:8">
      <c r="G1001" s="528"/>
    </row>
    <row r="1002" spans="1:8" s="286" customFormat="1" ht="15.75">
      <c r="A1002" s="267" t="s">
        <v>879</v>
      </c>
      <c r="B1002" s="267" t="s">
        <v>880</v>
      </c>
      <c r="C1002" s="267"/>
      <c r="D1002" s="267"/>
      <c r="E1002" s="267"/>
      <c r="F1002" s="267"/>
      <c r="G1002" s="530"/>
    </row>
    <row r="1003" spans="1:8" s="219" customFormat="1">
      <c r="A1003" s="238" t="s">
        <v>881</v>
      </c>
      <c r="B1003" s="239" t="s">
        <v>2124</v>
      </c>
      <c r="C1003" s="240"/>
      <c r="D1003" s="240"/>
      <c r="E1003" s="241"/>
      <c r="F1003" s="242"/>
      <c r="G1003" s="255"/>
      <c r="H1003" s="218"/>
    </row>
    <row r="1004" spans="1:8" s="219" customFormat="1" ht="30">
      <c r="A1004" s="317" t="s">
        <v>73</v>
      </c>
      <c r="B1004" s="317" t="s">
        <v>74</v>
      </c>
      <c r="C1004" s="317" t="s">
        <v>166</v>
      </c>
      <c r="D1004" s="317" t="s">
        <v>78</v>
      </c>
      <c r="E1004" s="317" t="s">
        <v>167</v>
      </c>
      <c r="F1004" s="317" t="s">
        <v>168</v>
      </c>
      <c r="G1004" s="529" t="s">
        <v>169</v>
      </c>
      <c r="H1004" s="218"/>
    </row>
    <row r="1005" spans="1:8" s="219" customFormat="1">
      <c r="A1005" s="261" t="s">
        <v>17</v>
      </c>
      <c r="B1005" s="243" t="s">
        <v>170</v>
      </c>
      <c r="C1005" s="244"/>
      <c r="D1005" s="244"/>
      <c r="E1005" s="252"/>
      <c r="F1005" s="253"/>
      <c r="G1005" s="318"/>
      <c r="H1005" s="218"/>
    </row>
    <row r="1006" spans="1:8" s="219" customFormat="1">
      <c r="A1006" s="244"/>
      <c r="B1006" s="243" t="s">
        <v>1</v>
      </c>
      <c r="C1006" s="261" t="s">
        <v>336</v>
      </c>
      <c r="D1006" s="261" t="s">
        <v>31</v>
      </c>
      <c r="E1006" s="262">
        <v>1</v>
      </c>
      <c r="F1006" s="253">
        <f>VLOOKUP(B1006,'HSD PSPN,STR,ARS'!$C$6:F724,4,FALSE)</f>
        <v>100000</v>
      </c>
      <c r="G1006" s="318">
        <f>E1006*F1006</f>
        <v>100000</v>
      </c>
      <c r="H1006" s="218"/>
    </row>
    <row r="1007" spans="1:8" s="219" customFormat="1">
      <c r="A1007" s="244"/>
      <c r="B1007" s="243" t="s">
        <v>210</v>
      </c>
      <c r="C1007" s="261" t="s">
        <v>337</v>
      </c>
      <c r="D1007" s="261" t="s">
        <v>31</v>
      </c>
      <c r="E1007" s="262">
        <v>0.25</v>
      </c>
      <c r="F1007" s="253">
        <f>VLOOKUP(B1007,'HSD PSPN,STR,ARS'!$C$6:F724,4,FALSE)</f>
        <v>150000</v>
      </c>
      <c r="G1007" s="318">
        <f>E1007*F1007</f>
        <v>37500</v>
      </c>
      <c r="H1007" s="218"/>
    </row>
    <row r="1008" spans="1:8" s="219" customFormat="1">
      <c r="A1008" s="244"/>
      <c r="B1008" s="243" t="s">
        <v>3</v>
      </c>
      <c r="C1008" s="261" t="s">
        <v>338</v>
      </c>
      <c r="D1008" s="261" t="s">
        <v>31</v>
      </c>
      <c r="E1008" s="262">
        <v>2.5000000000000001E-2</v>
      </c>
      <c r="F1008" s="253">
        <f>VLOOKUP(B1008,'HSD PSPN,STR,ARS'!$C$6:F724,4,FALSE)</f>
        <v>150000</v>
      </c>
      <c r="G1008" s="318">
        <f>E1008*F1008</f>
        <v>3750</v>
      </c>
      <c r="H1008" s="218"/>
    </row>
    <row r="1009" spans="1:8" s="219" customFormat="1">
      <c r="A1009" s="244"/>
      <c r="B1009" s="243" t="s">
        <v>4</v>
      </c>
      <c r="C1009" s="261" t="s">
        <v>339</v>
      </c>
      <c r="D1009" s="261" t="s">
        <v>31</v>
      </c>
      <c r="E1009" s="262">
        <v>0.1</v>
      </c>
      <c r="F1009" s="253">
        <f>VLOOKUP(B1009,'HSD PSPN,STR,ARS'!$C$6:F724,4,FALSE)</f>
        <v>200000</v>
      </c>
      <c r="G1009" s="318">
        <f>E1009*F1009</f>
        <v>20000</v>
      </c>
      <c r="H1009" s="218"/>
    </row>
    <row r="1010" spans="1:8" s="219" customFormat="1">
      <c r="A1010" s="1144" t="s">
        <v>2171</v>
      </c>
      <c r="B1010" s="1144"/>
      <c r="C1010" s="1144"/>
      <c r="D1010" s="1144"/>
      <c r="E1010" s="1144"/>
      <c r="F1010" s="1144"/>
      <c r="G1010" s="321">
        <f>SUM(G1006:G1009)</f>
        <v>161250</v>
      </c>
      <c r="H1010" s="218"/>
    </row>
    <row r="1011" spans="1:8" s="219" customFormat="1">
      <c r="A1011" s="261" t="s">
        <v>19</v>
      </c>
      <c r="B1011" s="243" t="s">
        <v>5</v>
      </c>
      <c r="C1011" s="244"/>
      <c r="D1011" s="244"/>
      <c r="E1011" s="252"/>
      <c r="F1011" s="253"/>
      <c r="G1011" s="318"/>
      <c r="H1011" s="218"/>
    </row>
    <row r="1012" spans="1:8" s="219" customFormat="1">
      <c r="A1012" s="244"/>
      <c r="B1012" s="243" t="s">
        <v>176</v>
      </c>
      <c r="C1012" s="244"/>
      <c r="D1012" s="261" t="s">
        <v>7</v>
      </c>
      <c r="E1012" s="262">
        <v>267</v>
      </c>
      <c r="F1012" s="253">
        <f>VLOOKUP(B1012,'HSD PSPN,STR,ARS'!$C$6:F724,4,FALSE)</f>
        <v>10000</v>
      </c>
      <c r="G1012" s="318">
        <f>E1012*F1012</f>
        <v>2670000</v>
      </c>
      <c r="H1012" s="218"/>
    </row>
    <row r="1013" spans="1:8" s="219" customFormat="1">
      <c r="A1013" s="244"/>
      <c r="B1013" s="243" t="s">
        <v>211</v>
      </c>
      <c r="C1013" s="244"/>
      <c r="D1013" s="261" t="s">
        <v>7</v>
      </c>
      <c r="E1013" s="262">
        <v>871</v>
      </c>
      <c r="F1013" s="253">
        <f>VLOOKUP(B1013,'HSD PSPN,STR,ARS'!$C$6:F724,4,FALSE)</f>
        <v>10000</v>
      </c>
      <c r="G1013" s="318">
        <f>E1013*F1013</f>
        <v>8710000</v>
      </c>
      <c r="H1013" s="218"/>
    </row>
    <row r="1014" spans="1:8" s="219" customFormat="1">
      <c r="A1014" s="244"/>
      <c r="B1014" s="243" t="s">
        <v>212</v>
      </c>
      <c r="C1014" s="244"/>
      <c r="D1014" s="261" t="s">
        <v>7</v>
      </c>
      <c r="E1014" s="262">
        <v>1009</v>
      </c>
      <c r="F1014" s="253">
        <f>VLOOKUP(B1014,'HSD PSPN,STR,ARS'!$C$6:F724,4,FALSE)</f>
        <v>10000</v>
      </c>
      <c r="G1014" s="318">
        <f>E1014*F1014</f>
        <v>10090000</v>
      </c>
      <c r="H1014" s="218"/>
    </row>
    <row r="1015" spans="1:8" s="219" customFormat="1">
      <c r="A1015" s="244"/>
      <c r="B1015" s="243" t="s">
        <v>24</v>
      </c>
      <c r="C1015" s="244"/>
      <c r="D1015" s="261" t="s">
        <v>8</v>
      </c>
      <c r="E1015" s="262">
        <v>202</v>
      </c>
      <c r="F1015" s="253">
        <f>VLOOKUP(B1015,'HSD PSPN,STR,ARS'!$C$6:F724,4,FALSE)</f>
        <v>1000</v>
      </c>
      <c r="G1015" s="318">
        <f>E1015*F1015</f>
        <v>202000</v>
      </c>
      <c r="H1015" s="218"/>
    </row>
    <row r="1016" spans="1:8" s="219" customFormat="1">
      <c r="A1016" s="1144" t="s">
        <v>2176</v>
      </c>
      <c r="B1016" s="1144"/>
      <c r="C1016" s="1144"/>
      <c r="D1016" s="1144"/>
      <c r="E1016" s="1144"/>
      <c r="F1016" s="1144"/>
      <c r="G1016" s="321">
        <f>SUM(G1012:G1015)</f>
        <v>21672000</v>
      </c>
      <c r="H1016" s="218"/>
    </row>
    <row r="1017" spans="1:8" s="219" customFormat="1">
      <c r="A1017" s="261" t="s">
        <v>20</v>
      </c>
      <c r="B1017" s="243" t="s">
        <v>181</v>
      </c>
      <c r="C1017" s="244"/>
      <c r="D1017" s="244"/>
      <c r="E1017" s="252"/>
      <c r="F1017" s="253"/>
      <c r="G1017" s="318"/>
      <c r="H1017" s="218"/>
    </row>
    <row r="1018" spans="1:8" s="219" customFormat="1">
      <c r="A1018" s="261"/>
      <c r="B1018" s="243" t="s">
        <v>882</v>
      </c>
      <c r="C1018" s="244"/>
      <c r="D1018" s="244" t="s">
        <v>275</v>
      </c>
      <c r="E1018" s="252">
        <v>0.14749999999999999</v>
      </c>
      <c r="F1018" s="253">
        <f>VLOOKUP(B1018,'HSD PSPN,STR,ARS'!$C$6:F724,4,FALSE)</f>
        <v>10000</v>
      </c>
      <c r="G1018" s="318">
        <f>E1018*F1018</f>
        <v>1475</v>
      </c>
      <c r="H1018" s="218"/>
    </row>
    <row r="1019" spans="1:8" s="219" customFormat="1">
      <c r="A1019" s="1146" t="s">
        <v>2180</v>
      </c>
      <c r="B1019" s="1146"/>
      <c r="C1019" s="1146"/>
      <c r="D1019" s="1146"/>
      <c r="E1019" s="1146"/>
      <c r="F1019" s="1146"/>
      <c r="G1019" s="321">
        <f>SUM(G1018)</f>
        <v>1475</v>
      </c>
      <c r="H1019" s="218"/>
    </row>
    <row r="1020" spans="1:8" s="219" customFormat="1">
      <c r="A1020" s="375" t="s">
        <v>21</v>
      </c>
      <c r="B1020" s="1145" t="s">
        <v>1111</v>
      </c>
      <c r="C1020" s="1145"/>
      <c r="D1020" s="1145"/>
      <c r="E1020" s="1145"/>
      <c r="F1020" s="1145"/>
      <c r="G1020" s="318">
        <f>SUM(G1006:G1019)/2</f>
        <v>21834725</v>
      </c>
      <c r="H1020" s="218"/>
    </row>
    <row r="1021" spans="1:8" s="219" customFormat="1">
      <c r="A1021" s="375" t="s">
        <v>22</v>
      </c>
      <c r="B1021" s="1145" t="s">
        <v>1112</v>
      </c>
      <c r="C1021" s="1145"/>
      <c r="D1021" s="1145"/>
      <c r="E1021" s="1145"/>
      <c r="F1021" s="376">
        <v>0.1</v>
      </c>
      <c r="G1021" s="318">
        <f>G1020*F1021</f>
        <v>2183472.5</v>
      </c>
      <c r="H1021" s="218"/>
    </row>
    <row r="1022" spans="1:8" s="219" customFormat="1">
      <c r="A1022" s="375" t="s">
        <v>23</v>
      </c>
      <c r="B1022" s="1145" t="s">
        <v>184</v>
      </c>
      <c r="C1022" s="1145"/>
      <c r="D1022" s="1145"/>
      <c r="E1022" s="1145"/>
      <c r="F1022" s="1145"/>
      <c r="G1022" s="318">
        <f>ROUNDDOWN(G1020+G1021,0)</f>
        <v>24018197</v>
      </c>
      <c r="H1022" s="218"/>
    </row>
    <row r="1023" spans="1:8">
      <c r="G1023" s="528"/>
    </row>
    <row r="1024" spans="1:8" s="219" customFormat="1">
      <c r="A1024" s="238" t="s">
        <v>883</v>
      </c>
      <c r="B1024" s="239" t="s">
        <v>2125</v>
      </c>
      <c r="C1024" s="240"/>
      <c r="D1024" s="240"/>
      <c r="E1024" s="241"/>
      <c r="F1024" s="242"/>
      <c r="G1024" s="255"/>
      <c r="H1024" s="218"/>
    </row>
    <row r="1025" spans="1:8" s="219" customFormat="1" ht="30">
      <c r="A1025" s="317" t="s">
        <v>73</v>
      </c>
      <c r="B1025" s="317" t="s">
        <v>74</v>
      </c>
      <c r="C1025" s="317" t="s">
        <v>166</v>
      </c>
      <c r="D1025" s="317" t="s">
        <v>78</v>
      </c>
      <c r="E1025" s="317" t="s">
        <v>167</v>
      </c>
      <c r="F1025" s="317" t="s">
        <v>168</v>
      </c>
      <c r="G1025" s="529" t="s">
        <v>169</v>
      </c>
      <c r="H1025" s="218"/>
    </row>
    <row r="1026" spans="1:8" s="219" customFormat="1">
      <c r="A1026" s="261" t="s">
        <v>17</v>
      </c>
      <c r="B1026" s="243" t="s">
        <v>170</v>
      </c>
      <c r="C1026" s="244"/>
      <c r="D1026" s="244"/>
      <c r="E1026" s="252"/>
      <c r="F1026" s="253"/>
      <c r="G1026" s="318"/>
      <c r="H1026" s="218"/>
    </row>
    <row r="1027" spans="1:8" s="219" customFormat="1">
      <c r="A1027" s="244"/>
      <c r="B1027" s="243" t="s">
        <v>1</v>
      </c>
      <c r="C1027" s="261" t="s">
        <v>336</v>
      </c>
      <c r="D1027" s="261" t="s">
        <v>31</v>
      </c>
      <c r="E1027" s="262">
        <v>1</v>
      </c>
      <c r="F1027" s="253">
        <f>VLOOKUP(B1027,'HSD PSPN,STR,ARS'!$C$6:F724,4,FALSE)</f>
        <v>100000</v>
      </c>
      <c r="G1027" s="318">
        <f>E1027*F1027</f>
        <v>100000</v>
      </c>
      <c r="H1027" s="218"/>
    </row>
    <row r="1028" spans="1:8" s="219" customFormat="1">
      <c r="A1028" s="244"/>
      <c r="B1028" s="243" t="s">
        <v>210</v>
      </c>
      <c r="C1028" s="261" t="s">
        <v>337</v>
      </c>
      <c r="D1028" s="261" t="s">
        <v>31</v>
      </c>
      <c r="E1028" s="262">
        <v>0.25</v>
      </c>
      <c r="F1028" s="253">
        <f>VLOOKUP(B1028,'HSD PSPN,STR,ARS'!$C$6:F724,4,FALSE)</f>
        <v>150000</v>
      </c>
      <c r="G1028" s="318">
        <f>E1028*F1028</f>
        <v>37500</v>
      </c>
      <c r="H1028" s="218"/>
    </row>
    <row r="1029" spans="1:8" s="219" customFormat="1">
      <c r="A1029" s="244"/>
      <c r="B1029" s="243" t="s">
        <v>3</v>
      </c>
      <c r="C1029" s="261" t="s">
        <v>338</v>
      </c>
      <c r="D1029" s="261" t="s">
        <v>31</v>
      </c>
      <c r="E1029" s="262">
        <v>2.5000000000000001E-2</v>
      </c>
      <c r="F1029" s="253">
        <f>VLOOKUP(B1029,'HSD PSPN,STR,ARS'!$C$6:F724,4,FALSE)</f>
        <v>150000</v>
      </c>
      <c r="G1029" s="318">
        <f>E1029*F1029</f>
        <v>3750</v>
      </c>
      <c r="H1029" s="218"/>
    </row>
    <row r="1030" spans="1:8" s="219" customFormat="1">
      <c r="A1030" s="244"/>
      <c r="B1030" s="243" t="s">
        <v>4</v>
      </c>
      <c r="C1030" s="261" t="s">
        <v>339</v>
      </c>
      <c r="D1030" s="261" t="s">
        <v>31</v>
      </c>
      <c r="E1030" s="262">
        <v>0.1</v>
      </c>
      <c r="F1030" s="253">
        <f>VLOOKUP(B1030,'HSD PSPN,STR,ARS'!$C$6:F724,4,FALSE)</f>
        <v>200000</v>
      </c>
      <c r="G1030" s="318">
        <f>E1030*F1030</f>
        <v>20000</v>
      </c>
      <c r="H1030" s="218"/>
    </row>
    <row r="1031" spans="1:8" s="219" customFormat="1">
      <c r="A1031" s="1144" t="s">
        <v>2171</v>
      </c>
      <c r="B1031" s="1144"/>
      <c r="C1031" s="1144"/>
      <c r="D1031" s="1144"/>
      <c r="E1031" s="1144"/>
      <c r="F1031" s="1144"/>
      <c r="G1031" s="321">
        <f>SUM(G1027:G1030)</f>
        <v>161250</v>
      </c>
      <c r="H1031" s="218"/>
    </row>
    <row r="1032" spans="1:8" s="219" customFormat="1">
      <c r="A1032" s="261" t="s">
        <v>19</v>
      </c>
      <c r="B1032" s="243" t="s">
        <v>5</v>
      </c>
      <c r="C1032" s="244"/>
      <c r="D1032" s="244"/>
      <c r="E1032" s="252"/>
      <c r="F1032" s="253"/>
      <c r="G1032" s="318"/>
      <c r="H1032" s="218"/>
    </row>
    <row r="1033" spans="1:8" s="219" customFormat="1">
      <c r="A1033" s="244"/>
      <c r="B1033" s="243" t="s">
        <v>176</v>
      </c>
      <c r="C1033" s="244"/>
      <c r="D1033" s="261" t="s">
        <v>7</v>
      </c>
      <c r="E1033" s="262">
        <v>306</v>
      </c>
      <c r="F1033" s="253">
        <f>VLOOKUP(B1033,'HSD PSPN,STR,ARS'!$C$6:F724,4,FALSE)</f>
        <v>10000</v>
      </c>
      <c r="G1033" s="318">
        <f>E1033*F1033</f>
        <v>3060000</v>
      </c>
      <c r="H1033" s="218"/>
    </row>
    <row r="1034" spans="1:8" s="219" customFormat="1">
      <c r="A1034" s="244"/>
      <c r="B1034" s="243" t="s">
        <v>211</v>
      </c>
      <c r="C1034" s="244"/>
      <c r="D1034" s="261" t="s">
        <v>7</v>
      </c>
      <c r="E1034" s="262">
        <v>832</v>
      </c>
      <c r="F1034" s="253">
        <f>VLOOKUP(B1034,'HSD PSPN,STR,ARS'!$C$6:F724,4,FALSE)</f>
        <v>10000</v>
      </c>
      <c r="G1034" s="318">
        <f>E1034*F1034</f>
        <v>8320000</v>
      </c>
      <c r="H1034" s="218"/>
    </row>
    <row r="1035" spans="1:8" s="219" customFormat="1">
      <c r="A1035" s="244"/>
      <c r="B1035" s="243" t="s">
        <v>212</v>
      </c>
      <c r="C1035" s="244"/>
      <c r="D1035" s="261" t="s">
        <v>7</v>
      </c>
      <c r="E1035" s="262">
        <v>1009</v>
      </c>
      <c r="F1035" s="253">
        <f>VLOOKUP(B1035,'HSD PSPN,STR,ARS'!$C$6:F724,4,FALSE)</f>
        <v>10000</v>
      </c>
      <c r="G1035" s="318">
        <f>E1035*F1035</f>
        <v>10090000</v>
      </c>
      <c r="H1035" s="218"/>
    </row>
    <row r="1036" spans="1:8" s="219" customFormat="1">
      <c r="A1036" s="244"/>
      <c r="B1036" s="243" t="s">
        <v>24</v>
      </c>
      <c r="C1036" s="244"/>
      <c r="D1036" s="261" t="s">
        <v>8</v>
      </c>
      <c r="E1036" s="262">
        <v>202</v>
      </c>
      <c r="F1036" s="253">
        <f>VLOOKUP(B1036,'HSD PSPN,STR,ARS'!$C$6:F724,4,FALSE)</f>
        <v>1000</v>
      </c>
      <c r="G1036" s="318">
        <f>E1036*F1036</f>
        <v>202000</v>
      </c>
      <c r="H1036" s="218"/>
    </row>
    <row r="1037" spans="1:8" s="219" customFormat="1">
      <c r="A1037" s="1144" t="s">
        <v>2176</v>
      </c>
      <c r="B1037" s="1144"/>
      <c r="C1037" s="1144"/>
      <c r="D1037" s="1144"/>
      <c r="E1037" s="1144"/>
      <c r="F1037" s="1144"/>
      <c r="G1037" s="321">
        <f>SUM(G1033:G1036)</f>
        <v>21672000</v>
      </c>
      <c r="H1037" s="218"/>
    </row>
    <row r="1038" spans="1:8" s="219" customFormat="1">
      <c r="A1038" s="261" t="s">
        <v>20</v>
      </c>
      <c r="B1038" s="243" t="s">
        <v>181</v>
      </c>
      <c r="C1038" s="244"/>
      <c r="D1038" s="244"/>
      <c r="E1038" s="252"/>
      <c r="F1038" s="253"/>
      <c r="G1038" s="318"/>
      <c r="H1038" s="218"/>
    </row>
    <row r="1039" spans="1:8" s="219" customFormat="1">
      <c r="A1039" s="261"/>
      <c r="B1039" s="243" t="s">
        <v>882</v>
      </c>
      <c r="C1039" s="244"/>
      <c r="D1039" s="244" t="s">
        <v>275</v>
      </c>
      <c r="E1039" s="252">
        <v>0.14749999999999999</v>
      </c>
      <c r="F1039" s="253">
        <f>VLOOKUP(B1039,'HSD PSPN,STR,ARS'!$C$6:F724,4,FALSE)</f>
        <v>10000</v>
      </c>
      <c r="G1039" s="318">
        <f>E1039*F1039</f>
        <v>1475</v>
      </c>
      <c r="H1039" s="218"/>
    </row>
    <row r="1040" spans="1:8" s="219" customFormat="1">
      <c r="A1040" s="1146" t="s">
        <v>2180</v>
      </c>
      <c r="B1040" s="1146"/>
      <c r="C1040" s="1146"/>
      <c r="D1040" s="1146"/>
      <c r="E1040" s="1146"/>
      <c r="F1040" s="1146"/>
      <c r="G1040" s="321">
        <f>SUM(G1039)</f>
        <v>1475</v>
      </c>
      <c r="H1040" s="218"/>
    </row>
    <row r="1041" spans="1:8" s="219" customFormat="1">
      <c r="A1041" s="375" t="s">
        <v>21</v>
      </c>
      <c r="B1041" s="1145" t="s">
        <v>1111</v>
      </c>
      <c r="C1041" s="1145"/>
      <c r="D1041" s="1145"/>
      <c r="E1041" s="1145"/>
      <c r="F1041" s="1145"/>
      <c r="G1041" s="318">
        <f>SUM(G1027:G1040)/2</f>
        <v>21834725</v>
      </c>
      <c r="H1041" s="218"/>
    </row>
    <row r="1042" spans="1:8" s="219" customFormat="1">
      <c r="A1042" s="375" t="s">
        <v>22</v>
      </c>
      <c r="B1042" s="1145" t="s">
        <v>1112</v>
      </c>
      <c r="C1042" s="1145"/>
      <c r="D1042" s="1145"/>
      <c r="E1042" s="1145"/>
      <c r="F1042" s="376">
        <v>0.1</v>
      </c>
      <c r="G1042" s="318">
        <f>G1041*F1042</f>
        <v>2183472.5</v>
      </c>
      <c r="H1042" s="218"/>
    </row>
    <row r="1043" spans="1:8" s="219" customFormat="1">
      <c r="A1043" s="375" t="s">
        <v>23</v>
      </c>
      <c r="B1043" s="1145" t="s">
        <v>184</v>
      </c>
      <c r="C1043" s="1145"/>
      <c r="D1043" s="1145"/>
      <c r="E1043" s="1145"/>
      <c r="F1043" s="1145"/>
      <c r="G1043" s="318">
        <f>ROUNDDOWN(G1041+G1042,0)</f>
        <v>24018197</v>
      </c>
      <c r="H1043" s="218"/>
    </row>
    <row r="1044" spans="1:8">
      <c r="G1044" s="528"/>
    </row>
    <row r="1045" spans="1:8" s="219" customFormat="1">
      <c r="A1045" s="238" t="s">
        <v>884</v>
      </c>
      <c r="B1045" s="239" t="s">
        <v>2126</v>
      </c>
      <c r="C1045" s="240"/>
      <c r="D1045" s="240"/>
      <c r="E1045" s="241"/>
      <c r="F1045" s="242"/>
      <c r="G1045" s="255"/>
      <c r="H1045" s="218"/>
    </row>
    <row r="1046" spans="1:8" s="219" customFormat="1" ht="30">
      <c r="A1046" s="317" t="s">
        <v>73</v>
      </c>
      <c r="B1046" s="317" t="s">
        <v>74</v>
      </c>
      <c r="C1046" s="317" t="s">
        <v>166</v>
      </c>
      <c r="D1046" s="317" t="s">
        <v>78</v>
      </c>
      <c r="E1046" s="317" t="s">
        <v>167</v>
      </c>
      <c r="F1046" s="317" t="s">
        <v>168</v>
      </c>
      <c r="G1046" s="529" t="s">
        <v>169</v>
      </c>
      <c r="H1046" s="218"/>
    </row>
    <row r="1047" spans="1:8" s="219" customFormat="1">
      <c r="A1047" s="261" t="s">
        <v>17</v>
      </c>
      <c r="B1047" s="243" t="s">
        <v>170</v>
      </c>
      <c r="C1047" s="244"/>
      <c r="D1047" s="244"/>
      <c r="E1047" s="252"/>
      <c r="F1047" s="253"/>
      <c r="G1047" s="318"/>
      <c r="H1047" s="218"/>
    </row>
    <row r="1048" spans="1:8" s="219" customFormat="1">
      <c r="A1048" s="244"/>
      <c r="B1048" s="243" t="s">
        <v>1</v>
      </c>
      <c r="C1048" s="261" t="s">
        <v>336</v>
      </c>
      <c r="D1048" s="261" t="s">
        <v>31</v>
      </c>
      <c r="E1048" s="262">
        <v>1</v>
      </c>
      <c r="F1048" s="253">
        <f>VLOOKUP(B1048,'HSD PSPN,STR,ARS'!$C$6:F724,4,FALSE)</f>
        <v>100000</v>
      </c>
      <c r="G1048" s="318">
        <f>E1048*F1048</f>
        <v>100000</v>
      </c>
      <c r="H1048" s="218"/>
    </row>
    <row r="1049" spans="1:8" s="219" customFormat="1">
      <c r="A1049" s="244"/>
      <c r="B1049" s="243" t="s">
        <v>210</v>
      </c>
      <c r="C1049" s="261" t="s">
        <v>337</v>
      </c>
      <c r="D1049" s="261" t="s">
        <v>31</v>
      </c>
      <c r="E1049" s="262">
        <v>0.25</v>
      </c>
      <c r="F1049" s="253">
        <f>VLOOKUP(B1049,'HSD PSPN,STR,ARS'!$C$6:F724,4,FALSE)</f>
        <v>150000</v>
      </c>
      <c r="G1049" s="318">
        <f>E1049*F1049</f>
        <v>37500</v>
      </c>
      <c r="H1049" s="218"/>
    </row>
    <row r="1050" spans="1:8" s="219" customFormat="1">
      <c r="A1050" s="244"/>
      <c r="B1050" s="243" t="s">
        <v>3</v>
      </c>
      <c r="C1050" s="261" t="s">
        <v>338</v>
      </c>
      <c r="D1050" s="261" t="s">
        <v>31</v>
      </c>
      <c r="E1050" s="262">
        <v>2.5000000000000001E-2</v>
      </c>
      <c r="F1050" s="253">
        <f>VLOOKUP(B1050,'HSD PSPN,STR,ARS'!$C$6:F724,4,FALSE)</f>
        <v>150000</v>
      </c>
      <c r="G1050" s="318">
        <f>E1050*F1050</f>
        <v>3750</v>
      </c>
      <c r="H1050" s="218"/>
    </row>
    <row r="1051" spans="1:8" s="219" customFormat="1">
      <c r="A1051" s="244"/>
      <c r="B1051" s="243" t="s">
        <v>4</v>
      </c>
      <c r="C1051" s="261" t="s">
        <v>339</v>
      </c>
      <c r="D1051" s="261" t="s">
        <v>31</v>
      </c>
      <c r="E1051" s="262">
        <v>0.1</v>
      </c>
      <c r="F1051" s="253">
        <f>VLOOKUP(B1051,'HSD PSPN,STR,ARS'!$C$6:F724,4,FALSE)</f>
        <v>200000</v>
      </c>
      <c r="G1051" s="318">
        <f>E1051*F1051</f>
        <v>20000</v>
      </c>
      <c r="H1051" s="218"/>
    </row>
    <row r="1052" spans="1:8" s="219" customFormat="1">
      <c r="A1052" s="1144" t="s">
        <v>2171</v>
      </c>
      <c r="B1052" s="1144"/>
      <c r="C1052" s="1144"/>
      <c r="D1052" s="1144"/>
      <c r="E1052" s="1144"/>
      <c r="F1052" s="1144"/>
      <c r="G1052" s="321">
        <f>SUM(G1048:G1051)</f>
        <v>161250</v>
      </c>
      <c r="H1052" s="218"/>
    </row>
    <row r="1053" spans="1:8" s="219" customFormat="1">
      <c r="A1053" s="261" t="s">
        <v>19</v>
      </c>
      <c r="B1053" s="243" t="s">
        <v>5</v>
      </c>
      <c r="C1053" s="244"/>
      <c r="D1053" s="244"/>
      <c r="E1053" s="252"/>
      <c r="F1053" s="253"/>
      <c r="G1053" s="318"/>
      <c r="H1053" s="218"/>
    </row>
    <row r="1054" spans="1:8" s="219" customFormat="1">
      <c r="A1054" s="244"/>
      <c r="B1054" s="243" t="s">
        <v>176</v>
      </c>
      <c r="C1054" s="244"/>
      <c r="D1054" s="261" t="s">
        <v>7</v>
      </c>
      <c r="E1054" s="262">
        <v>322</v>
      </c>
      <c r="F1054" s="253">
        <f>VLOOKUP(B1054,'HSD PSPN,STR,ARS'!$C$6:F724,4,FALSE)</f>
        <v>10000</v>
      </c>
      <c r="G1054" s="318">
        <f>E1054*F1054</f>
        <v>3220000</v>
      </c>
      <c r="H1054" s="218"/>
    </row>
    <row r="1055" spans="1:8" s="219" customFormat="1">
      <c r="A1055" s="244"/>
      <c r="B1055" s="243" t="s">
        <v>211</v>
      </c>
      <c r="C1055" s="244"/>
      <c r="D1055" s="261" t="s">
        <v>7</v>
      </c>
      <c r="E1055" s="262">
        <v>817</v>
      </c>
      <c r="F1055" s="253">
        <f>VLOOKUP(B1055,'HSD PSPN,STR,ARS'!$C$6:F724,4,FALSE)</f>
        <v>10000</v>
      </c>
      <c r="G1055" s="318">
        <f>E1055*F1055</f>
        <v>8170000</v>
      </c>
      <c r="H1055" s="218"/>
    </row>
    <row r="1056" spans="1:8" s="219" customFormat="1">
      <c r="A1056" s="244"/>
      <c r="B1056" s="243" t="s">
        <v>212</v>
      </c>
      <c r="C1056" s="244"/>
      <c r="D1056" s="261" t="s">
        <v>7</v>
      </c>
      <c r="E1056" s="262">
        <v>1009</v>
      </c>
      <c r="F1056" s="253">
        <f>VLOOKUP(B1056,'HSD PSPN,STR,ARS'!$C$6:F724,4,FALSE)</f>
        <v>10000</v>
      </c>
      <c r="G1056" s="318">
        <f>E1056*F1056</f>
        <v>10090000</v>
      </c>
      <c r="H1056" s="218"/>
    </row>
    <row r="1057" spans="1:8" s="219" customFormat="1">
      <c r="A1057" s="244"/>
      <c r="B1057" s="243" t="s">
        <v>24</v>
      </c>
      <c r="C1057" s="244"/>
      <c r="D1057" s="261" t="s">
        <v>8</v>
      </c>
      <c r="E1057" s="262">
        <v>202</v>
      </c>
      <c r="F1057" s="253">
        <f>VLOOKUP(B1057,'HSD PSPN,STR,ARS'!$C$6:F724,4,FALSE)</f>
        <v>1000</v>
      </c>
      <c r="G1057" s="318">
        <f>E1057*F1057</f>
        <v>202000</v>
      </c>
      <c r="H1057" s="218"/>
    </row>
    <row r="1058" spans="1:8" s="219" customFormat="1">
      <c r="A1058" s="1144" t="s">
        <v>2176</v>
      </c>
      <c r="B1058" s="1144"/>
      <c r="C1058" s="1144"/>
      <c r="D1058" s="1144"/>
      <c r="E1058" s="1144"/>
      <c r="F1058" s="1144"/>
      <c r="G1058" s="321">
        <f>SUM(G1054:G1057)</f>
        <v>21682000</v>
      </c>
      <c r="H1058" s="218"/>
    </row>
    <row r="1059" spans="1:8" s="219" customFormat="1">
      <c r="A1059" s="261" t="s">
        <v>20</v>
      </c>
      <c r="B1059" s="243" t="s">
        <v>181</v>
      </c>
      <c r="C1059" s="244"/>
      <c r="D1059" s="244"/>
      <c r="E1059" s="252"/>
      <c r="F1059" s="253"/>
      <c r="G1059" s="318"/>
      <c r="H1059" s="218"/>
    </row>
    <row r="1060" spans="1:8" s="219" customFormat="1">
      <c r="A1060" s="261"/>
      <c r="B1060" s="243" t="s">
        <v>882</v>
      </c>
      <c r="C1060" s="244"/>
      <c r="D1060" s="244" t="s">
        <v>275</v>
      </c>
      <c r="E1060" s="252">
        <v>0.14749999999999999</v>
      </c>
      <c r="F1060" s="253">
        <f>VLOOKUP(B1060,'HSD PSPN,STR,ARS'!$C$6:F724,4,FALSE)</f>
        <v>10000</v>
      </c>
      <c r="G1060" s="318">
        <f>E1060*F1060</f>
        <v>1475</v>
      </c>
      <c r="H1060" s="218"/>
    </row>
    <row r="1061" spans="1:8" s="219" customFormat="1">
      <c r="A1061" s="1146" t="s">
        <v>2180</v>
      </c>
      <c r="B1061" s="1146"/>
      <c r="C1061" s="1146"/>
      <c r="D1061" s="1146"/>
      <c r="E1061" s="1146"/>
      <c r="F1061" s="1146"/>
      <c r="G1061" s="321">
        <f>SUM(G1060)</f>
        <v>1475</v>
      </c>
      <c r="H1061" s="218"/>
    </row>
    <row r="1062" spans="1:8" s="219" customFormat="1">
      <c r="A1062" s="375" t="s">
        <v>21</v>
      </c>
      <c r="B1062" s="1145" t="s">
        <v>1111</v>
      </c>
      <c r="C1062" s="1145"/>
      <c r="D1062" s="1145"/>
      <c r="E1062" s="1145"/>
      <c r="F1062" s="1145"/>
      <c r="G1062" s="318">
        <f>SUM(G1048:G1061)/2</f>
        <v>21844725</v>
      </c>
      <c r="H1062" s="218"/>
    </row>
    <row r="1063" spans="1:8" s="219" customFormat="1">
      <c r="A1063" s="375" t="s">
        <v>22</v>
      </c>
      <c r="B1063" s="1145" t="s">
        <v>1112</v>
      </c>
      <c r="C1063" s="1145"/>
      <c r="D1063" s="1145"/>
      <c r="E1063" s="1145"/>
      <c r="F1063" s="376">
        <v>0.1</v>
      </c>
      <c r="G1063" s="318">
        <f>G1062*F1063</f>
        <v>2184472.5</v>
      </c>
      <c r="H1063" s="218"/>
    </row>
    <row r="1064" spans="1:8" s="219" customFormat="1">
      <c r="A1064" s="375" t="s">
        <v>23</v>
      </c>
      <c r="B1064" s="1145" t="s">
        <v>184</v>
      </c>
      <c r="C1064" s="1145"/>
      <c r="D1064" s="1145"/>
      <c r="E1064" s="1145"/>
      <c r="F1064" s="1145"/>
      <c r="G1064" s="318">
        <f>ROUNDDOWN(G1062+G1063,0)</f>
        <v>24029197</v>
      </c>
      <c r="H1064" s="218"/>
    </row>
    <row r="1065" spans="1:8">
      <c r="G1065" s="528"/>
    </row>
    <row r="1066" spans="1:8" s="219" customFormat="1">
      <c r="A1066" s="238" t="s">
        <v>885</v>
      </c>
      <c r="B1066" s="239" t="s">
        <v>2127</v>
      </c>
      <c r="C1066" s="240"/>
      <c r="D1066" s="240"/>
      <c r="E1066" s="241"/>
      <c r="F1066" s="242"/>
      <c r="G1066" s="255"/>
      <c r="H1066" s="218"/>
    </row>
    <row r="1067" spans="1:8" s="219" customFormat="1" ht="30">
      <c r="A1067" s="317" t="s">
        <v>73</v>
      </c>
      <c r="B1067" s="317" t="s">
        <v>74</v>
      </c>
      <c r="C1067" s="317" t="s">
        <v>166</v>
      </c>
      <c r="D1067" s="317" t="s">
        <v>78</v>
      </c>
      <c r="E1067" s="317" t="s">
        <v>167</v>
      </c>
      <c r="F1067" s="317" t="s">
        <v>168</v>
      </c>
      <c r="G1067" s="529" t="s">
        <v>169</v>
      </c>
      <c r="H1067" s="218"/>
    </row>
    <row r="1068" spans="1:8" s="219" customFormat="1">
      <c r="A1068" s="261" t="s">
        <v>17</v>
      </c>
      <c r="B1068" s="243" t="s">
        <v>170</v>
      </c>
      <c r="C1068" s="244"/>
      <c r="D1068" s="244"/>
      <c r="E1068" s="252"/>
      <c r="F1068" s="253"/>
      <c r="G1068" s="318"/>
      <c r="H1068" s="218"/>
    </row>
    <row r="1069" spans="1:8" s="219" customFormat="1">
      <c r="A1069" s="244"/>
      <c r="B1069" s="243" t="s">
        <v>1</v>
      </c>
      <c r="C1069" s="261" t="s">
        <v>336</v>
      </c>
      <c r="D1069" s="261" t="s">
        <v>31</v>
      </c>
      <c r="E1069" s="262">
        <v>1</v>
      </c>
      <c r="F1069" s="253">
        <f>VLOOKUP(B1069,'HSD PSPN,STR,ARS'!$C$6:F724,4,FALSE)</f>
        <v>100000</v>
      </c>
      <c r="G1069" s="318">
        <f>E1069*F1069</f>
        <v>100000</v>
      </c>
      <c r="H1069" s="218"/>
    </row>
    <row r="1070" spans="1:8" s="219" customFormat="1">
      <c r="A1070" s="244"/>
      <c r="B1070" s="243" t="s">
        <v>210</v>
      </c>
      <c r="C1070" s="261" t="s">
        <v>337</v>
      </c>
      <c r="D1070" s="261" t="s">
        <v>31</v>
      </c>
      <c r="E1070" s="262">
        <v>0.25</v>
      </c>
      <c r="F1070" s="253">
        <f>VLOOKUP(B1070,'HSD PSPN,STR,ARS'!$C$6:F724,4,FALSE)</f>
        <v>150000</v>
      </c>
      <c r="G1070" s="318">
        <f>E1070*F1070</f>
        <v>37500</v>
      </c>
      <c r="H1070" s="218"/>
    </row>
    <row r="1071" spans="1:8" s="219" customFormat="1">
      <c r="A1071" s="244"/>
      <c r="B1071" s="243" t="s">
        <v>3</v>
      </c>
      <c r="C1071" s="261" t="s">
        <v>338</v>
      </c>
      <c r="D1071" s="261" t="s">
        <v>31</v>
      </c>
      <c r="E1071" s="262">
        <v>2.5000000000000001E-2</v>
      </c>
      <c r="F1071" s="253">
        <f>VLOOKUP(B1071,'HSD PSPN,STR,ARS'!$C$6:F724,4,FALSE)</f>
        <v>150000</v>
      </c>
      <c r="G1071" s="318">
        <f>E1071*F1071</f>
        <v>3750</v>
      </c>
      <c r="H1071" s="218"/>
    </row>
    <row r="1072" spans="1:8" s="219" customFormat="1">
      <c r="A1072" s="244"/>
      <c r="B1072" s="243" t="s">
        <v>4</v>
      </c>
      <c r="C1072" s="261" t="s">
        <v>339</v>
      </c>
      <c r="D1072" s="261" t="s">
        <v>31</v>
      </c>
      <c r="E1072" s="262">
        <v>0.1</v>
      </c>
      <c r="F1072" s="253">
        <f>VLOOKUP(B1072,'HSD PSPN,STR,ARS'!$C$6:F724,4,FALSE)</f>
        <v>200000</v>
      </c>
      <c r="G1072" s="318">
        <f>E1072*F1072</f>
        <v>20000</v>
      </c>
      <c r="H1072" s="218"/>
    </row>
    <row r="1073" spans="1:8" s="219" customFormat="1">
      <c r="A1073" s="1144" t="s">
        <v>2171</v>
      </c>
      <c r="B1073" s="1144"/>
      <c r="C1073" s="1144"/>
      <c r="D1073" s="1144"/>
      <c r="E1073" s="1144"/>
      <c r="F1073" s="1144"/>
      <c r="G1073" s="321">
        <f>SUM(G1069:G1072)</f>
        <v>161250</v>
      </c>
      <c r="H1073" s="218"/>
    </row>
    <row r="1074" spans="1:8" s="219" customFormat="1">
      <c r="A1074" s="261" t="s">
        <v>19</v>
      </c>
      <c r="B1074" s="243" t="s">
        <v>5</v>
      </c>
      <c r="C1074" s="244"/>
      <c r="D1074" s="244"/>
      <c r="E1074" s="252"/>
      <c r="F1074" s="253"/>
      <c r="G1074" s="318"/>
      <c r="H1074" s="218"/>
    </row>
    <row r="1075" spans="1:8" s="219" customFormat="1">
      <c r="A1075" s="244"/>
      <c r="B1075" s="243" t="s">
        <v>176</v>
      </c>
      <c r="C1075" s="244"/>
      <c r="D1075" s="261" t="s">
        <v>7</v>
      </c>
      <c r="E1075" s="262">
        <v>348</v>
      </c>
      <c r="F1075" s="253">
        <f>VLOOKUP(B1075,'HSD PSPN,STR,ARS'!$C$6:F724,4,FALSE)</f>
        <v>10000</v>
      </c>
      <c r="G1075" s="318">
        <f>E1075*F1075</f>
        <v>3480000</v>
      </c>
      <c r="H1075" s="218"/>
    </row>
    <row r="1076" spans="1:8" s="219" customFormat="1">
      <c r="A1076" s="244"/>
      <c r="B1076" s="243" t="s">
        <v>211</v>
      </c>
      <c r="C1076" s="244"/>
      <c r="D1076" s="261" t="s">
        <v>7</v>
      </c>
      <c r="E1076" s="262">
        <v>790</v>
      </c>
      <c r="F1076" s="253">
        <f>VLOOKUP(B1076,'HSD PSPN,STR,ARS'!$C$6:F724,4,FALSE)</f>
        <v>10000</v>
      </c>
      <c r="G1076" s="318">
        <f>E1076*F1076</f>
        <v>7900000</v>
      </c>
      <c r="H1076" s="218"/>
    </row>
    <row r="1077" spans="1:8" s="219" customFormat="1">
      <c r="A1077" s="244"/>
      <c r="B1077" s="243" t="s">
        <v>212</v>
      </c>
      <c r="C1077" s="244"/>
      <c r="D1077" s="261" t="s">
        <v>7</v>
      </c>
      <c r="E1077" s="262">
        <v>1009</v>
      </c>
      <c r="F1077" s="253">
        <f>VLOOKUP(B1077,'HSD PSPN,STR,ARS'!$C$6:F724,4,FALSE)</f>
        <v>10000</v>
      </c>
      <c r="G1077" s="318">
        <f>E1077*F1077</f>
        <v>10090000</v>
      </c>
      <c r="H1077" s="218"/>
    </row>
    <row r="1078" spans="1:8" s="219" customFormat="1">
      <c r="A1078" s="244"/>
      <c r="B1078" s="243" t="s">
        <v>24</v>
      </c>
      <c r="C1078" s="244"/>
      <c r="D1078" s="261" t="s">
        <v>8</v>
      </c>
      <c r="E1078" s="262">
        <v>202</v>
      </c>
      <c r="F1078" s="253">
        <f>VLOOKUP(B1078,'HSD PSPN,STR,ARS'!$C$6:F724,4,FALSE)</f>
        <v>1000</v>
      </c>
      <c r="G1078" s="318">
        <f>E1078*F1078</f>
        <v>202000</v>
      </c>
      <c r="H1078" s="218"/>
    </row>
    <row r="1079" spans="1:8" s="219" customFormat="1">
      <c r="A1079" s="1144" t="s">
        <v>2176</v>
      </c>
      <c r="B1079" s="1144"/>
      <c r="C1079" s="1144"/>
      <c r="D1079" s="1144"/>
      <c r="E1079" s="1144"/>
      <c r="F1079" s="1144"/>
      <c r="G1079" s="321">
        <f>SUM(G1075:G1078)</f>
        <v>21672000</v>
      </c>
      <c r="H1079" s="218"/>
    </row>
    <row r="1080" spans="1:8" s="219" customFormat="1">
      <c r="A1080" s="261" t="s">
        <v>20</v>
      </c>
      <c r="B1080" s="243" t="s">
        <v>181</v>
      </c>
      <c r="C1080" s="244"/>
      <c r="D1080" s="244"/>
      <c r="E1080" s="252"/>
      <c r="F1080" s="253"/>
      <c r="G1080" s="318"/>
      <c r="H1080" s="218"/>
    </row>
    <row r="1081" spans="1:8" s="219" customFormat="1">
      <c r="A1081" s="261"/>
      <c r="B1081" s="243" t="s">
        <v>882</v>
      </c>
      <c r="C1081" s="244"/>
      <c r="D1081" s="244" t="s">
        <v>275</v>
      </c>
      <c r="E1081" s="252">
        <v>0.14749999999999999</v>
      </c>
      <c r="F1081" s="253">
        <f>VLOOKUP(B1081,'HSD PSPN,STR,ARS'!$C$6:F724,4,FALSE)</f>
        <v>10000</v>
      </c>
      <c r="G1081" s="318">
        <f>E1081*F1081</f>
        <v>1475</v>
      </c>
      <c r="H1081" s="218"/>
    </row>
    <row r="1082" spans="1:8" s="219" customFormat="1">
      <c r="A1082" s="1146" t="s">
        <v>2180</v>
      </c>
      <c r="B1082" s="1146"/>
      <c r="C1082" s="1146"/>
      <c r="D1082" s="1146"/>
      <c r="E1082" s="1146"/>
      <c r="F1082" s="1146"/>
      <c r="G1082" s="321">
        <f>SUM(G1081)</f>
        <v>1475</v>
      </c>
      <c r="H1082" s="218"/>
    </row>
    <row r="1083" spans="1:8" s="219" customFormat="1">
      <c r="A1083" s="375" t="s">
        <v>21</v>
      </c>
      <c r="B1083" s="1145" t="s">
        <v>1111</v>
      </c>
      <c r="C1083" s="1145"/>
      <c r="D1083" s="1145"/>
      <c r="E1083" s="1145"/>
      <c r="F1083" s="1145"/>
      <c r="G1083" s="318">
        <f>SUM(G1069:G1082)/2</f>
        <v>21834725</v>
      </c>
      <c r="H1083" s="218"/>
    </row>
    <row r="1084" spans="1:8" s="219" customFormat="1">
      <c r="A1084" s="375" t="s">
        <v>22</v>
      </c>
      <c r="B1084" s="1145" t="s">
        <v>1112</v>
      </c>
      <c r="C1084" s="1145"/>
      <c r="D1084" s="1145"/>
      <c r="E1084" s="1145"/>
      <c r="F1084" s="376">
        <v>0.1</v>
      </c>
      <c r="G1084" s="318">
        <f>G1083*F1084</f>
        <v>2183472.5</v>
      </c>
      <c r="H1084" s="218"/>
    </row>
    <row r="1085" spans="1:8" s="219" customFormat="1">
      <c r="A1085" s="375" t="s">
        <v>23</v>
      </c>
      <c r="B1085" s="1145" t="s">
        <v>184</v>
      </c>
      <c r="C1085" s="1145"/>
      <c r="D1085" s="1145"/>
      <c r="E1085" s="1145"/>
      <c r="F1085" s="1145"/>
      <c r="G1085" s="318">
        <f>ROUNDDOWN(G1083+G1084,0)</f>
        <v>24018197</v>
      </c>
      <c r="H1085" s="218"/>
    </row>
    <row r="1086" spans="1:8">
      <c r="G1086" s="528"/>
    </row>
    <row r="1087" spans="1:8" s="219" customFormat="1">
      <c r="A1087" s="238" t="s">
        <v>886</v>
      </c>
      <c r="B1087" s="239" t="s">
        <v>2128</v>
      </c>
      <c r="C1087" s="240"/>
      <c r="D1087" s="240"/>
      <c r="E1087" s="241"/>
      <c r="F1087" s="242"/>
      <c r="G1087" s="255"/>
      <c r="H1087" s="218"/>
    </row>
    <row r="1088" spans="1:8" s="219" customFormat="1" ht="30">
      <c r="A1088" s="317" t="s">
        <v>73</v>
      </c>
      <c r="B1088" s="317" t="s">
        <v>74</v>
      </c>
      <c r="C1088" s="317" t="s">
        <v>166</v>
      </c>
      <c r="D1088" s="317" t="s">
        <v>78</v>
      </c>
      <c r="E1088" s="317" t="s">
        <v>167</v>
      </c>
      <c r="F1088" s="317" t="s">
        <v>168</v>
      </c>
      <c r="G1088" s="529" t="s">
        <v>169</v>
      </c>
      <c r="H1088" s="218"/>
    </row>
    <row r="1089" spans="1:8" s="219" customFormat="1">
      <c r="A1089" s="261" t="s">
        <v>17</v>
      </c>
      <c r="B1089" s="243" t="s">
        <v>170</v>
      </c>
      <c r="C1089" s="244"/>
      <c r="D1089" s="244"/>
      <c r="E1089" s="252"/>
      <c r="F1089" s="253"/>
      <c r="G1089" s="318"/>
      <c r="H1089" s="218"/>
    </row>
    <row r="1090" spans="1:8" s="219" customFormat="1">
      <c r="A1090" s="244"/>
      <c r="B1090" s="243" t="s">
        <v>1</v>
      </c>
      <c r="C1090" s="261" t="s">
        <v>336</v>
      </c>
      <c r="D1090" s="261" t="s">
        <v>31</v>
      </c>
      <c r="E1090" s="262">
        <v>1</v>
      </c>
      <c r="F1090" s="253">
        <f>VLOOKUP(B1090,'HSD PSPN,STR,ARS'!$C$6:F724,4,FALSE)</f>
        <v>100000</v>
      </c>
      <c r="G1090" s="318">
        <f>E1090*F1090</f>
        <v>100000</v>
      </c>
      <c r="H1090" s="218"/>
    </row>
    <row r="1091" spans="1:8" s="219" customFormat="1">
      <c r="A1091" s="244"/>
      <c r="B1091" s="243" t="s">
        <v>210</v>
      </c>
      <c r="C1091" s="261" t="s">
        <v>337</v>
      </c>
      <c r="D1091" s="261" t="s">
        <v>31</v>
      </c>
      <c r="E1091" s="262">
        <v>0.25</v>
      </c>
      <c r="F1091" s="253">
        <f>VLOOKUP(B1091,'HSD PSPN,STR,ARS'!$C$6:F724,4,FALSE)</f>
        <v>150000</v>
      </c>
      <c r="G1091" s="318">
        <f>E1091*F1091</f>
        <v>37500</v>
      </c>
      <c r="H1091" s="218"/>
    </row>
    <row r="1092" spans="1:8" s="219" customFormat="1">
      <c r="A1092" s="244"/>
      <c r="B1092" s="243" t="s">
        <v>3</v>
      </c>
      <c r="C1092" s="261" t="s">
        <v>338</v>
      </c>
      <c r="D1092" s="261" t="s">
        <v>31</v>
      </c>
      <c r="E1092" s="262">
        <v>2.5000000000000001E-2</v>
      </c>
      <c r="F1092" s="253">
        <f>VLOOKUP(B1092,'HSD PSPN,STR,ARS'!$C$6:F724,4,FALSE)</f>
        <v>150000</v>
      </c>
      <c r="G1092" s="318">
        <f>E1092*F1092</f>
        <v>3750</v>
      </c>
      <c r="H1092" s="218"/>
    </row>
    <row r="1093" spans="1:8" s="219" customFormat="1">
      <c r="A1093" s="244"/>
      <c r="B1093" s="243" t="s">
        <v>4</v>
      </c>
      <c r="C1093" s="261" t="s">
        <v>339</v>
      </c>
      <c r="D1093" s="261" t="s">
        <v>31</v>
      </c>
      <c r="E1093" s="262">
        <v>0.1</v>
      </c>
      <c r="F1093" s="253">
        <f>VLOOKUP(B1093,'HSD PSPN,STR,ARS'!$C$6:F724,4,FALSE)</f>
        <v>200000</v>
      </c>
      <c r="G1093" s="318">
        <f>E1093*F1093</f>
        <v>20000</v>
      </c>
      <c r="H1093" s="218"/>
    </row>
    <row r="1094" spans="1:8" s="219" customFormat="1">
      <c r="A1094" s="1144" t="s">
        <v>2171</v>
      </c>
      <c r="B1094" s="1144"/>
      <c r="C1094" s="1144"/>
      <c r="D1094" s="1144"/>
      <c r="E1094" s="1144"/>
      <c r="F1094" s="1144"/>
      <c r="G1094" s="321">
        <f>SUM(G1090:G1093)</f>
        <v>161250</v>
      </c>
      <c r="H1094" s="218"/>
    </row>
    <row r="1095" spans="1:8" s="219" customFormat="1">
      <c r="A1095" s="261" t="s">
        <v>19</v>
      </c>
      <c r="B1095" s="243" t="s">
        <v>5</v>
      </c>
      <c r="C1095" s="244"/>
      <c r="D1095" s="244"/>
      <c r="E1095" s="252"/>
      <c r="F1095" s="253"/>
      <c r="G1095" s="318"/>
      <c r="H1095" s="218"/>
    </row>
    <row r="1096" spans="1:8" s="219" customFormat="1">
      <c r="A1096" s="244"/>
      <c r="B1096" s="243" t="s">
        <v>176</v>
      </c>
      <c r="C1096" s="244"/>
      <c r="D1096" s="261" t="s">
        <v>7</v>
      </c>
      <c r="E1096" s="262">
        <v>368</v>
      </c>
      <c r="F1096" s="253">
        <f>VLOOKUP(B1096,'HSD PSPN,STR,ARS'!$C$6:F724,4,FALSE)</f>
        <v>10000</v>
      </c>
      <c r="G1096" s="318">
        <f>E1096*F1096</f>
        <v>3680000</v>
      </c>
      <c r="H1096" s="218"/>
    </row>
    <row r="1097" spans="1:8" s="219" customFormat="1">
      <c r="A1097" s="244"/>
      <c r="B1097" s="243" t="s">
        <v>211</v>
      </c>
      <c r="C1097" s="244"/>
      <c r="D1097" s="261" t="s">
        <v>7</v>
      </c>
      <c r="E1097" s="262">
        <v>770</v>
      </c>
      <c r="F1097" s="253">
        <f>VLOOKUP(B1097,'HSD PSPN,STR,ARS'!$C$6:F724,4,FALSE)</f>
        <v>10000</v>
      </c>
      <c r="G1097" s="318">
        <f>E1097*F1097</f>
        <v>7700000</v>
      </c>
      <c r="H1097" s="218"/>
    </row>
    <row r="1098" spans="1:8" s="219" customFormat="1">
      <c r="A1098" s="244"/>
      <c r="B1098" s="243" t="s">
        <v>212</v>
      </c>
      <c r="C1098" s="244"/>
      <c r="D1098" s="261" t="s">
        <v>7</v>
      </c>
      <c r="E1098" s="262">
        <v>1009</v>
      </c>
      <c r="F1098" s="253">
        <f>VLOOKUP(B1098,'HSD PSPN,STR,ARS'!$C$6:F724,4,FALSE)</f>
        <v>10000</v>
      </c>
      <c r="G1098" s="318">
        <f>E1098*F1098</f>
        <v>10090000</v>
      </c>
      <c r="H1098" s="218"/>
    </row>
    <row r="1099" spans="1:8" s="219" customFormat="1">
      <c r="A1099" s="244"/>
      <c r="B1099" s="243" t="s">
        <v>24</v>
      </c>
      <c r="C1099" s="244"/>
      <c r="D1099" s="261" t="s">
        <v>8</v>
      </c>
      <c r="E1099" s="262">
        <v>202</v>
      </c>
      <c r="F1099" s="253">
        <f>VLOOKUP(B1099,'HSD PSPN,STR,ARS'!$C$6:F724,4,FALSE)</f>
        <v>1000</v>
      </c>
      <c r="G1099" s="318">
        <f>E1099*F1099</f>
        <v>202000</v>
      </c>
      <c r="H1099" s="218"/>
    </row>
    <row r="1100" spans="1:8" s="219" customFormat="1">
      <c r="A1100" s="1144" t="s">
        <v>2176</v>
      </c>
      <c r="B1100" s="1144"/>
      <c r="C1100" s="1144"/>
      <c r="D1100" s="1144"/>
      <c r="E1100" s="1144"/>
      <c r="F1100" s="1144"/>
      <c r="G1100" s="321">
        <f>SUM(G1096:G1099)</f>
        <v>21672000</v>
      </c>
      <c r="H1100" s="218"/>
    </row>
    <row r="1101" spans="1:8" s="219" customFormat="1">
      <c r="A1101" s="261" t="s">
        <v>20</v>
      </c>
      <c r="B1101" s="243" t="s">
        <v>181</v>
      </c>
      <c r="C1101" s="244"/>
      <c r="D1101" s="244"/>
      <c r="E1101" s="252"/>
      <c r="F1101" s="253"/>
      <c r="G1101" s="318"/>
      <c r="H1101" s="218"/>
    </row>
    <row r="1102" spans="1:8" s="219" customFormat="1">
      <c r="A1102" s="261"/>
      <c r="B1102" s="243" t="s">
        <v>882</v>
      </c>
      <c r="C1102" s="244"/>
      <c r="D1102" s="244" t="s">
        <v>275</v>
      </c>
      <c r="E1102" s="252">
        <v>0.14749999999999999</v>
      </c>
      <c r="F1102" s="253">
        <f>VLOOKUP(B1102,'HSD PSPN,STR,ARS'!$C$6:F724,4,FALSE)</f>
        <v>10000</v>
      </c>
      <c r="G1102" s="318">
        <f>E1102*F1102</f>
        <v>1475</v>
      </c>
      <c r="H1102" s="218"/>
    </row>
    <row r="1103" spans="1:8" s="219" customFormat="1">
      <c r="A1103" s="1146" t="s">
        <v>2180</v>
      </c>
      <c r="B1103" s="1146"/>
      <c r="C1103" s="1146"/>
      <c r="D1103" s="1146"/>
      <c r="E1103" s="1146"/>
      <c r="F1103" s="1146"/>
      <c r="G1103" s="318">
        <f>SUM(G1102)</f>
        <v>1475</v>
      </c>
      <c r="H1103" s="218"/>
    </row>
    <row r="1104" spans="1:8" s="219" customFormat="1">
      <c r="A1104" s="375" t="s">
        <v>21</v>
      </c>
      <c r="B1104" s="1145" t="s">
        <v>1111</v>
      </c>
      <c r="C1104" s="1145"/>
      <c r="D1104" s="1145"/>
      <c r="E1104" s="1145"/>
      <c r="F1104" s="1145"/>
      <c r="G1104" s="318">
        <f>SUM(G1090:G1103)/2</f>
        <v>21834725</v>
      </c>
      <c r="H1104" s="218"/>
    </row>
    <row r="1105" spans="1:8" s="219" customFormat="1">
      <c r="A1105" s="375" t="s">
        <v>22</v>
      </c>
      <c r="B1105" s="1145" t="s">
        <v>1112</v>
      </c>
      <c r="C1105" s="1145"/>
      <c r="D1105" s="1145"/>
      <c r="E1105" s="1145"/>
      <c r="F1105" s="376">
        <v>0.1</v>
      </c>
      <c r="G1105" s="318">
        <f>G1104*F1105</f>
        <v>2183472.5</v>
      </c>
      <c r="H1105" s="218"/>
    </row>
    <row r="1106" spans="1:8" s="219" customFormat="1">
      <c r="A1106" s="375" t="s">
        <v>23</v>
      </c>
      <c r="B1106" s="1145" t="s">
        <v>184</v>
      </c>
      <c r="C1106" s="1145"/>
      <c r="D1106" s="1145"/>
      <c r="E1106" s="1145"/>
      <c r="F1106" s="1145"/>
      <c r="G1106" s="318">
        <f>ROUNDDOWN(G1104+G1105,0)</f>
        <v>24018197</v>
      </c>
      <c r="H1106" s="218"/>
    </row>
    <row r="1107" spans="1:8">
      <c r="G1107" s="528"/>
    </row>
    <row r="1108" spans="1:8" s="219" customFormat="1">
      <c r="A1108" s="238" t="s">
        <v>887</v>
      </c>
      <c r="B1108" s="239" t="s">
        <v>2129</v>
      </c>
      <c r="C1108" s="240"/>
      <c r="D1108" s="240"/>
      <c r="E1108" s="241"/>
      <c r="F1108" s="242"/>
      <c r="G1108" s="255"/>
      <c r="H1108" s="218"/>
    </row>
    <row r="1109" spans="1:8" s="219" customFormat="1" ht="30">
      <c r="A1109" s="317" t="s">
        <v>73</v>
      </c>
      <c r="B1109" s="317" t="s">
        <v>74</v>
      </c>
      <c r="C1109" s="317" t="s">
        <v>166</v>
      </c>
      <c r="D1109" s="317" t="s">
        <v>78</v>
      </c>
      <c r="E1109" s="317" t="s">
        <v>167</v>
      </c>
      <c r="F1109" s="317" t="s">
        <v>168</v>
      </c>
      <c r="G1109" s="529" t="s">
        <v>169</v>
      </c>
      <c r="H1109" s="218"/>
    </row>
    <row r="1110" spans="1:8" s="219" customFormat="1">
      <c r="A1110" s="261" t="s">
        <v>17</v>
      </c>
      <c r="B1110" s="243" t="s">
        <v>170</v>
      </c>
      <c r="C1110" s="244"/>
      <c r="D1110" s="244"/>
      <c r="E1110" s="252"/>
      <c r="F1110" s="253"/>
      <c r="G1110" s="318"/>
      <c r="H1110" s="218"/>
    </row>
    <row r="1111" spans="1:8" s="219" customFormat="1">
      <c r="A1111" s="244"/>
      <c r="B1111" s="243" t="s">
        <v>1</v>
      </c>
      <c r="C1111" s="261" t="s">
        <v>336</v>
      </c>
      <c r="D1111" s="261" t="s">
        <v>31</v>
      </c>
      <c r="E1111" s="262">
        <v>1</v>
      </c>
      <c r="F1111" s="253">
        <f>VLOOKUP(B1111,'HSD PSPN,STR,ARS'!$C$6:F724,4,FALSE)</f>
        <v>100000</v>
      </c>
      <c r="G1111" s="318">
        <f>E1111*F1111</f>
        <v>100000</v>
      </c>
      <c r="H1111" s="218"/>
    </row>
    <row r="1112" spans="1:8" s="219" customFormat="1">
      <c r="A1112" s="244"/>
      <c r="B1112" s="243" t="s">
        <v>210</v>
      </c>
      <c r="C1112" s="261" t="s">
        <v>337</v>
      </c>
      <c r="D1112" s="261" t="s">
        <v>31</v>
      </c>
      <c r="E1112" s="262">
        <v>0.25</v>
      </c>
      <c r="F1112" s="253">
        <f>VLOOKUP(B1112,'HSD PSPN,STR,ARS'!$C$6:F724,4,FALSE)</f>
        <v>150000</v>
      </c>
      <c r="G1112" s="318">
        <f>E1112*F1112</f>
        <v>37500</v>
      </c>
      <c r="H1112" s="218"/>
    </row>
    <row r="1113" spans="1:8" s="219" customFormat="1">
      <c r="A1113" s="244"/>
      <c r="B1113" s="243" t="s">
        <v>3</v>
      </c>
      <c r="C1113" s="261" t="s">
        <v>338</v>
      </c>
      <c r="D1113" s="261" t="s">
        <v>31</v>
      </c>
      <c r="E1113" s="262">
        <v>2.5000000000000001E-2</v>
      </c>
      <c r="F1113" s="253">
        <f>VLOOKUP(B1113,'HSD PSPN,STR,ARS'!$C$6:F724,4,FALSE)</f>
        <v>150000</v>
      </c>
      <c r="G1113" s="318">
        <f>E1113*F1113</f>
        <v>3750</v>
      </c>
      <c r="H1113" s="218"/>
    </row>
    <row r="1114" spans="1:8" s="219" customFormat="1">
      <c r="A1114" s="244"/>
      <c r="B1114" s="243" t="s">
        <v>4</v>
      </c>
      <c r="C1114" s="261" t="s">
        <v>339</v>
      </c>
      <c r="D1114" s="261" t="s">
        <v>31</v>
      </c>
      <c r="E1114" s="262">
        <v>0.1</v>
      </c>
      <c r="F1114" s="253">
        <f>VLOOKUP(B1114,'HSD PSPN,STR,ARS'!$C$6:F724,4,FALSE)</f>
        <v>200000</v>
      </c>
      <c r="G1114" s="318">
        <f>E1114*F1114</f>
        <v>20000</v>
      </c>
      <c r="H1114" s="218"/>
    </row>
    <row r="1115" spans="1:8" s="219" customFormat="1">
      <c r="A1115" s="1144" t="s">
        <v>2171</v>
      </c>
      <c r="B1115" s="1144"/>
      <c r="C1115" s="1144"/>
      <c r="D1115" s="1144"/>
      <c r="E1115" s="1144"/>
      <c r="F1115" s="1144"/>
      <c r="G1115" s="321">
        <f>SUM(G1111:G1114)</f>
        <v>161250</v>
      </c>
      <c r="H1115" s="218"/>
    </row>
    <row r="1116" spans="1:8" s="219" customFormat="1">
      <c r="A1116" s="261" t="s">
        <v>19</v>
      </c>
      <c r="B1116" s="243" t="s">
        <v>5</v>
      </c>
      <c r="C1116" s="244"/>
      <c r="D1116" s="244"/>
      <c r="E1116" s="252"/>
      <c r="F1116" s="253"/>
      <c r="G1116" s="318"/>
      <c r="H1116" s="218"/>
    </row>
    <row r="1117" spans="1:8" s="219" customFormat="1">
      <c r="A1117" s="244"/>
      <c r="B1117" s="243" t="s">
        <v>176</v>
      </c>
      <c r="C1117" s="244"/>
      <c r="D1117" s="261" t="s">
        <v>7</v>
      </c>
      <c r="E1117" s="262">
        <v>407</v>
      </c>
      <c r="F1117" s="253">
        <f>VLOOKUP(B1117,'HSD PSPN,STR,ARS'!$C$6:F724,4,FALSE)</f>
        <v>10000</v>
      </c>
      <c r="G1117" s="318">
        <f>E1117*F1117</f>
        <v>4070000</v>
      </c>
      <c r="H1117" s="218"/>
    </row>
    <row r="1118" spans="1:8" s="219" customFormat="1">
      <c r="A1118" s="244"/>
      <c r="B1118" s="243" t="s">
        <v>211</v>
      </c>
      <c r="C1118" s="244"/>
      <c r="D1118" s="261" t="s">
        <v>7</v>
      </c>
      <c r="E1118" s="262">
        <v>731</v>
      </c>
      <c r="F1118" s="253">
        <f>VLOOKUP(B1118,'HSD PSPN,STR,ARS'!$C$6:F724,4,FALSE)</f>
        <v>10000</v>
      </c>
      <c r="G1118" s="318">
        <f>E1118*F1118</f>
        <v>7310000</v>
      </c>
      <c r="H1118" s="218"/>
    </row>
    <row r="1119" spans="1:8" s="219" customFormat="1">
      <c r="A1119" s="244"/>
      <c r="B1119" s="243" t="s">
        <v>212</v>
      </c>
      <c r="C1119" s="244"/>
      <c r="D1119" s="261" t="s">
        <v>7</v>
      </c>
      <c r="E1119" s="262">
        <v>1009</v>
      </c>
      <c r="F1119" s="253">
        <f>VLOOKUP(B1119,'HSD PSPN,STR,ARS'!$C$6:F724,4,FALSE)</f>
        <v>10000</v>
      </c>
      <c r="G1119" s="318">
        <f>E1119*F1119</f>
        <v>10090000</v>
      </c>
      <c r="H1119" s="218"/>
    </row>
    <row r="1120" spans="1:8" s="219" customFormat="1">
      <c r="A1120" s="244"/>
      <c r="B1120" s="243" t="s">
        <v>24</v>
      </c>
      <c r="C1120" s="244"/>
      <c r="D1120" s="261" t="s">
        <v>8</v>
      </c>
      <c r="E1120" s="262">
        <v>202</v>
      </c>
      <c r="F1120" s="253">
        <f>VLOOKUP(B1120,'HSD PSPN,STR,ARS'!$C$6:F724,4,FALSE)</f>
        <v>1000</v>
      </c>
      <c r="G1120" s="318">
        <f>E1120*F1120</f>
        <v>202000</v>
      </c>
      <c r="H1120" s="218"/>
    </row>
    <row r="1121" spans="1:8" s="219" customFormat="1">
      <c r="A1121" s="1144" t="s">
        <v>2176</v>
      </c>
      <c r="B1121" s="1144"/>
      <c r="C1121" s="1144"/>
      <c r="D1121" s="1144"/>
      <c r="E1121" s="1144"/>
      <c r="F1121" s="1144"/>
      <c r="G1121" s="321">
        <f>SUM(G1117:G1120)</f>
        <v>21672000</v>
      </c>
      <c r="H1121" s="218"/>
    </row>
    <row r="1122" spans="1:8" s="219" customFormat="1">
      <c r="A1122" s="261" t="s">
        <v>20</v>
      </c>
      <c r="B1122" s="243" t="s">
        <v>181</v>
      </c>
      <c r="C1122" s="244"/>
      <c r="D1122" s="244"/>
      <c r="E1122" s="252"/>
      <c r="F1122" s="253"/>
      <c r="G1122" s="318"/>
      <c r="H1122" s="218"/>
    </row>
    <row r="1123" spans="1:8" s="219" customFormat="1" ht="30">
      <c r="A1123" s="261"/>
      <c r="B1123" s="350" t="s">
        <v>888</v>
      </c>
      <c r="C1123" s="244"/>
      <c r="D1123" s="244" t="s">
        <v>275</v>
      </c>
      <c r="E1123" s="252">
        <v>0.14749999999999999</v>
      </c>
      <c r="F1123" s="253">
        <f>VLOOKUP(B1123,'HSD PSPN,STR,ARS'!$C$6:F724,4,FALSE)</f>
        <v>10000</v>
      </c>
      <c r="G1123" s="318">
        <f>E1123*F1123</f>
        <v>1475</v>
      </c>
      <c r="H1123" s="218"/>
    </row>
    <row r="1124" spans="1:8" s="219" customFormat="1">
      <c r="A1124" s="1146" t="s">
        <v>2180</v>
      </c>
      <c r="B1124" s="1146"/>
      <c r="C1124" s="1146"/>
      <c r="D1124" s="1146"/>
      <c r="E1124" s="1146"/>
      <c r="F1124" s="1146"/>
      <c r="G1124" s="321">
        <f>SUM(G1123)</f>
        <v>1475</v>
      </c>
      <c r="H1124" s="218"/>
    </row>
    <row r="1125" spans="1:8" s="219" customFormat="1">
      <c r="A1125" s="375" t="s">
        <v>21</v>
      </c>
      <c r="B1125" s="1145" t="s">
        <v>1111</v>
      </c>
      <c r="C1125" s="1145"/>
      <c r="D1125" s="1145"/>
      <c r="E1125" s="1145"/>
      <c r="F1125" s="1145"/>
      <c r="G1125" s="318">
        <f>SUM(G1111:G1124)/2</f>
        <v>21834725</v>
      </c>
      <c r="H1125" s="218"/>
    </row>
    <row r="1126" spans="1:8" s="219" customFormat="1">
      <c r="A1126" s="375" t="s">
        <v>22</v>
      </c>
      <c r="B1126" s="1145" t="s">
        <v>1112</v>
      </c>
      <c r="C1126" s="1145"/>
      <c r="D1126" s="1145"/>
      <c r="E1126" s="1145"/>
      <c r="F1126" s="376">
        <v>0.1</v>
      </c>
      <c r="G1126" s="318">
        <f>G1125*F1126</f>
        <v>2183472.5</v>
      </c>
      <c r="H1126" s="218"/>
    </row>
    <row r="1127" spans="1:8" s="219" customFormat="1">
      <c r="A1127" s="375" t="s">
        <v>23</v>
      </c>
      <c r="B1127" s="1145" t="s">
        <v>184</v>
      </c>
      <c r="C1127" s="1145"/>
      <c r="D1127" s="1145"/>
      <c r="E1127" s="1145"/>
      <c r="F1127" s="1145"/>
      <c r="G1127" s="318">
        <f>ROUNDDOWN(G1125+G1126,0)</f>
        <v>24018197</v>
      </c>
      <c r="H1127" s="218"/>
    </row>
    <row r="1128" spans="1:8">
      <c r="G1128" s="528"/>
    </row>
    <row r="1129" spans="1:8" s="219" customFormat="1">
      <c r="A1129" s="238" t="s">
        <v>889</v>
      </c>
      <c r="B1129" s="239" t="s">
        <v>2130</v>
      </c>
      <c r="C1129" s="240"/>
      <c r="D1129" s="240"/>
      <c r="E1129" s="241"/>
      <c r="F1129" s="242"/>
      <c r="G1129" s="255"/>
      <c r="H1129" s="218"/>
    </row>
    <row r="1130" spans="1:8" s="219" customFormat="1" ht="30">
      <c r="A1130" s="317" t="s">
        <v>73</v>
      </c>
      <c r="B1130" s="317" t="s">
        <v>74</v>
      </c>
      <c r="C1130" s="317" t="s">
        <v>166</v>
      </c>
      <c r="D1130" s="317" t="s">
        <v>78</v>
      </c>
      <c r="E1130" s="317" t="s">
        <v>167</v>
      </c>
      <c r="F1130" s="317" t="s">
        <v>168</v>
      </c>
      <c r="G1130" s="529" t="s">
        <v>169</v>
      </c>
      <c r="H1130" s="218"/>
    </row>
    <row r="1131" spans="1:8" s="219" customFormat="1">
      <c r="A1131" s="261" t="s">
        <v>17</v>
      </c>
      <c r="B1131" s="243" t="s">
        <v>170</v>
      </c>
      <c r="C1131" s="244"/>
      <c r="D1131" s="244"/>
      <c r="E1131" s="252"/>
      <c r="F1131" s="253"/>
      <c r="G1131" s="318"/>
      <c r="H1131" s="218"/>
    </row>
    <row r="1132" spans="1:8" s="219" customFormat="1">
      <c r="A1132" s="244"/>
      <c r="B1132" s="243" t="s">
        <v>1</v>
      </c>
      <c r="C1132" s="261" t="s">
        <v>336</v>
      </c>
      <c r="D1132" s="261" t="s">
        <v>31</v>
      </c>
      <c r="E1132" s="262">
        <v>1</v>
      </c>
      <c r="F1132" s="253">
        <f>VLOOKUP(B1132,'HSD PSPN,STR,ARS'!$C$6:F724,4,FALSE)</f>
        <v>100000</v>
      </c>
      <c r="G1132" s="318">
        <f>E1132*F1132</f>
        <v>100000</v>
      </c>
      <c r="H1132" s="218"/>
    </row>
    <row r="1133" spans="1:8" s="219" customFormat="1">
      <c r="A1133" s="244"/>
      <c r="B1133" s="243" t="s">
        <v>210</v>
      </c>
      <c r="C1133" s="261" t="s">
        <v>337</v>
      </c>
      <c r="D1133" s="261" t="s">
        <v>31</v>
      </c>
      <c r="E1133" s="262">
        <v>0.25</v>
      </c>
      <c r="F1133" s="253">
        <f>VLOOKUP(B1133,'HSD PSPN,STR,ARS'!$C$6:F724,4,FALSE)</f>
        <v>150000</v>
      </c>
      <c r="G1133" s="318">
        <f>E1133*F1133</f>
        <v>37500</v>
      </c>
      <c r="H1133" s="218"/>
    </row>
    <row r="1134" spans="1:8" s="219" customFormat="1">
      <c r="A1134" s="244"/>
      <c r="B1134" s="243" t="s">
        <v>3</v>
      </c>
      <c r="C1134" s="261" t="s">
        <v>338</v>
      </c>
      <c r="D1134" s="261" t="s">
        <v>31</v>
      </c>
      <c r="E1134" s="262">
        <v>2.5000000000000001E-2</v>
      </c>
      <c r="F1134" s="253">
        <f>VLOOKUP(B1134,'HSD PSPN,STR,ARS'!$C$6:F724,4,FALSE)</f>
        <v>150000</v>
      </c>
      <c r="G1134" s="318">
        <f>E1134*F1134</f>
        <v>3750</v>
      </c>
      <c r="H1134" s="218"/>
    </row>
    <row r="1135" spans="1:8" s="219" customFormat="1">
      <c r="A1135" s="244"/>
      <c r="B1135" s="243" t="s">
        <v>4</v>
      </c>
      <c r="C1135" s="261" t="s">
        <v>339</v>
      </c>
      <c r="D1135" s="261" t="s">
        <v>31</v>
      </c>
      <c r="E1135" s="262">
        <v>0.1</v>
      </c>
      <c r="F1135" s="253">
        <f>VLOOKUP(B1135,'HSD PSPN,STR,ARS'!$C$6:F724,4,FALSE)</f>
        <v>200000</v>
      </c>
      <c r="G1135" s="318">
        <f>E1135*F1135</f>
        <v>20000</v>
      </c>
      <c r="H1135" s="218"/>
    </row>
    <row r="1136" spans="1:8" s="219" customFormat="1">
      <c r="A1136" s="1144" t="s">
        <v>2171</v>
      </c>
      <c r="B1136" s="1144"/>
      <c r="C1136" s="1144"/>
      <c r="D1136" s="1144"/>
      <c r="E1136" s="1144"/>
      <c r="F1136" s="1144"/>
      <c r="G1136" s="321">
        <f>SUM(G1132:G1135)</f>
        <v>161250</v>
      </c>
      <c r="H1136" s="218"/>
    </row>
    <row r="1137" spans="1:8" s="219" customFormat="1">
      <c r="A1137" s="261" t="s">
        <v>19</v>
      </c>
      <c r="B1137" s="243" t="s">
        <v>5</v>
      </c>
      <c r="C1137" s="244"/>
      <c r="D1137" s="244"/>
      <c r="E1137" s="252"/>
      <c r="F1137" s="253"/>
      <c r="G1137" s="318"/>
      <c r="H1137" s="218"/>
    </row>
    <row r="1138" spans="1:8" s="219" customFormat="1">
      <c r="A1138" s="244"/>
      <c r="B1138" s="243" t="s">
        <v>176</v>
      </c>
      <c r="C1138" s="244"/>
      <c r="D1138" s="261" t="s">
        <v>7</v>
      </c>
      <c r="E1138" s="262">
        <v>437</v>
      </c>
      <c r="F1138" s="253">
        <f>VLOOKUP(B1138,'HSD PSPN,STR,ARS'!$C$6:F724,4,FALSE)</f>
        <v>10000</v>
      </c>
      <c r="G1138" s="318">
        <f>E1138*F1138</f>
        <v>4370000</v>
      </c>
      <c r="H1138" s="218"/>
    </row>
    <row r="1139" spans="1:8" s="219" customFormat="1">
      <c r="A1139" s="244"/>
      <c r="B1139" s="243" t="s">
        <v>211</v>
      </c>
      <c r="C1139" s="244"/>
      <c r="D1139" s="261" t="s">
        <v>7</v>
      </c>
      <c r="E1139" s="262">
        <v>701</v>
      </c>
      <c r="F1139" s="253">
        <f>VLOOKUP(B1139,'HSD PSPN,STR,ARS'!$C$6:F724,4,FALSE)</f>
        <v>10000</v>
      </c>
      <c r="G1139" s="318">
        <f>E1139*F1139</f>
        <v>7010000</v>
      </c>
      <c r="H1139" s="218"/>
    </row>
    <row r="1140" spans="1:8" s="219" customFormat="1">
      <c r="A1140" s="244"/>
      <c r="B1140" s="243" t="s">
        <v>212</v>
      </c>
      <c r="C1140" s="244"/>
      <c r="D1140" s="261" t="s">
        <v>7</v>
      </c>
      <c r="E1140" s="262">
        <v>1009</v>
      </c>
      <c r="F1140" s="253">
        <f>VLOOKUP(B1140,'HSD PSPN,STR,ARS'!$C$6:F724,4,FALSE)</f>
        <v>10000</v>
      </c>
      <c r="G1140" s="318">
        <f>E1140*F1140</f>
        <v>10090000</v>
      </c>
      <c r="H1140" s="218"/>
    </row>
    <row r="1141" spans="1:8" s="219" customFormat="1">
      <c r="A1141" s="244"/>
      <c r="B1141" s="243" t="s">
        <v>24</v>
      </c>
      <c r="C1141" s="244"/>
      <c r="D1141" s="261" t="s">
        <v>8</v>
      </c>
      <c r="E1141" s="262">
        <v>202</v>
      </c>
      <c r="F1141" s="253">
        <f>VLOOKUP(B1141,'HSD PSPN,STR,ARS'!$C$6:F724,4,FALSE)</f>
        <v>1000</v>
      </c>
      <c r="G1141" s="318">
        <f>E1141*F1141</f>
        <v>202000</v>
      </c>
      <c r="H1141" s="218"/>
    </row>
    <row r="1142" spans="1:8" s="219" customFormat="1">
      <c r="A1142" s="1144" t="s">
        <v>2176</v>
      </c>
      <c r="B1142" s="1144"/>
      <c r="C1142" s="1144"/>
      <c r="D1142" s="1144"/>
      <c r="E1142" s="1144"/>
      <c r="F1142" s="1144"/>
      <c r="G1142" s="321">
        <f>SUM(G1138:G1141)</f>
        <v>21672000</v>
      </c>
      <c r="H1142" s="218"/>
    </row>
    <row r="1143" spans="1:8" s="219" customFormat="1">
      <c r="A1143" s="261" t="s">
        <v>20</v>
      </c>
      <c r="B1143" s="243" t="s">
        <v>181</v>
      </c>
      <c r="C1143" s="244"/>
      <c r="D1143" s="244"/>
      <c r="E1143" s="252"/>
      <c r="F1143" s="253"/>
      <c r="G1143" s="318"/>
      <c r="H1143" s="218"/>
    </row>
    <row r="1144" spans="1:8" s="219" customFormat="1" ht="30">
      <c r="A1144" s="261"/>
      <c r="B1144" s="350" t="s">
        <v>888</v>
      </c>
      <c r="C1144" s="244"/>
      <c r="D1144" s="244" t="s">
        <v>275</v>
      </c>
      <c r="E1144" s="252">
        <v>0.14749999999999999</v>
      </c>
      <c r="F1144" s="253">
        <f>VLOOKUP(B1144,'HSD PSPN,STR,ARS'!$C$6:F724,4,FALSE)</f>
        <v>10000</v>
      </c>
      <c r="G1144" s="318">
        <f>E1144*F1144</f>
        <v>1475</v>
      </c>
      <c r="H1144" s="218"/>
    </row>
    <row r="1145" spans="1:8" s="219" customFormat="1">
      <c r="A1145" s="1146" t="s">
        <v>2180</v>
      </c>
      <c r="B1145" s="1146"/>
      <c r="C1145" s="1146"/>
      <c r="D1145" s="1146"/>
      <c r="E1145" s="1146"/>
      <c r="F1145" s="1146"/>
      <c r="G1145" s="321">
        <f>SUM(G1144)</f>
        <v>1475</v>
      </c>
      <c r="H1145" s="218"/>
    </row>
    <row r="1146" spans="1:8" s="219" customFormat="1">
      <c r="A1146" s="375" t="s">
        <v>21</v>
      </c>
      <c r="B1146" s="1145" t="s">
        <v>1111</v>
      </c>
      <c r="C1146" s="1145"/>
      <c r="D1146" s="1145"/>
      <c r="E1146" s="1145"/>
      <c r="F1146" s="1145"/>
      <c r="G1146" s="318">
        <f>SUM(G1132:G1145)/2</f>
        <v>21834725</v>
      </c>
      <c r="H1146" s="218"/>
    </row>
    <row r="1147" spans="1:8" s="219" customFormat="1">
      <c r="A1147" s="375" t="s">
        <v>22</v>
      </c>
      <c r="B1147" s="1145" t="s">
        <v>1112</v>
      </c>
      <c r="C1147" s="1145"/>
      <c r="D1147" s="1145"/>
      <c r="E1147" s="1145"/>
      <c r="F1147" s="376">
        <v>0.1</v>
      </c>
      <c r="G1147" s="318">
        <f>G1146*F1147</f>
        <v>2183472.5</v>
      </c>
      <c r="H1147" s="218"/>
    </row>
    <row r="1148" spans="1:8" s="219" customFormat="1">
      <c r="A1148" s="375" t="s">
        <v>23</v>
      </c>
      <c r="B1148" s="1145" t="s">
        <v>184</v>
      </c>
      <c r="C1148" s="1145"/>
      <c r="D1148" s="1145"/>
      <c r="E1148" s="1145"/>
      <c r="F1148" s="1145"/>
      <c r="G1148" s="318">
        <f>ROUNDDOWN(G1146+G1147,0)</f>
        <v>24018197</v>
      </c>
      <c r="H1148" s="218"/>
    </row>
    <row r="1149" spans="1:8">
      <c r="G1149" s="528"/>
    </row>
    <row r="1150" spans="1:8" s="219" customFormat="1">
      <c r="A1150" s="238" t="s">
        <v>890</v>
      </c>
      <c r="B1150" s="239" t="s">
        <v>2131</v>
      </c>
      <c r="C1150" s="240"/>
      <c r="D1150" s="240"/>
      <c r="E1150" s="241"/>
      <c r="F1150" s="242"/>
      <c r="G1150" s="255"/>
      <c r="H1150" s="218"/>
    </row>
    <row r="1151" spans="1:8" s="219" customFormat="1" ht="30">
      <c r="A1151" s="317" t="s">
        <v>73</v>
      </c>
      <c r="B1151" s="317" t="s">
        <v>74</v>
      </c>
      <c r="C1151" s="317" t="s">
        <v>166</v>
      </c>
      <c r="D1151" s="317" t="s">
        <v>78</v>
      </c>
      <c r="E1151" s="317" t="s">
        <v>167</v>
      </c>
      <c r="F1151" s="317" t="s">
        <v>168</v>
      </c>
      <c r="G1151" s="529" t="s">
        <v>169</v>
      </c>
      <c r="H1151" s="218"/>
    </row>
    <row r="1152" spans="1:8" s="219" customFormat="1">
      <c r="A1152" s="261" t="s">
        <v>17</v>
      </c>
      <c r="B1152" s="243" t="s">
        <v>170</v>
      </c>
      <c r="C1152" s="244"/>
      <c r="D1152" s="244"/>
      <c r="E1152" s="252"/>
      <c r="F1152" s="253"/>
      <c r="G1152" s="318"/>
      <c r="H1152" s="218"/>
    </row>
    <row r="1153" spans="1:8" s="219" customFormat="1">
      <c r="A1153" s="244"/>
      <c r="B1153" s="243" t="s">
        <v>1</v>
      </c>
      <c r="C1153" s="261" t="s">
        <v>336</v>
      </c>
      <c r="D1153" s="261" t="s">
        <v>31</v>
      </c>
      <c r="E1153" s="262">
        <v>1</v>
      </c>
      <c r="F1153" s="253">
        <f>VLOOKUP(B1153,'HSD PSPN,STR,ARS'!$C$6:F724,4,FALSE)</f>
        <v>100000</v>
      </c>
      <c r="G1153" s="318">
        <f>E1153*F1153</f>
        <v>100000</v>
      </c>
      <c r="H1153" s="218"/>
    </row>
    <row r="1154" spans="1:8" s="219" customFormat="1">
      <c r="A1154" s="244"/>
      <c r="B1154" s="243" t="s">
        <v>210</v>
      </c>
      <c r="C1154" s="261" t="s">
        <v>337</v>
      </c>
      <c r="D1154" s="261" t="s">
        <v>31</v>
      </c>
      <c r="E1154" s="262">
        <v>0.25</v>
      </c>
      <c r="F1154" s="253">
        <f>VLOOKUP(B1154,'HSD PSPN,STR,ARS'!$C$6:F724,4,FALSE)</f>
        <v>150000</v>
      </c>
      <c r="G1154" s="318">
        <f>E1154*F1154</f>
        <v>37500</v>
      </c>
      <c r="H1154" s="218"/>
    </row>
    <row r="1155" spans="1:8" s="219" customFormat="1">
      <c r="A1155" s="244"/>
      <c r="B1155" s="243" t="s">
        <v>3</v>
      </c>
      <c r="C1155" s="261" t="s">
        <v>338</v>
      </c>
      <c r="D1155" s="261" t="s">
        <v>31</v>
      </c>
      <c r="E1155" s="262">
        <v>2.5000000000000001E-2</v>
      </c>
      <c r="F1155" s="253">
        <f>VLOOKUP(B1155,'HSD PSPN,STR,ARS'!$C$6:F724,4,FALSE)</f>
        <v>150000</v>
      </c>
      <c r="G1155" s="318">
        <f>E1155*F1155</f>
        <v>3750</v>
      </c>
      <c r="H1155" s="218"/>
    </row>
    <row r="1156" spans="1:8" s="219" customFormat="1">
      <c r="A1156" s="244"/>
      <c r="B1156" s="243" t="s">
        <v>4</v>
      </c>
      <c r="C1156" s="261" t="s">
        <v>339</v>
      </c>
      <c r="D1156" s="261" t="s">
        <v>31</v>
      </c>
      <c r="E1156" s="262">
        <v>0.1</v>
      </c>
      <c r="F1156" s="253">
        <f>VLOOKUP(B1156,'HSD PSPN,STR,ARS'!$C$6:F724,4,FALSE)</f>
        <v>200000</v>
      </c>
      <c r="G1156" s="318">
        <f>E1156*F1156</f>
        <v>20000</v>
      </c>
      <c r="H1156" s="218"/>
    </row>
    <row r="1157" spans="1:8" s="219" customFormat="1">
      <c r="A1157" s="1144" t="s">
        <v>2171</v>
      </c>
      <c r="B1157" s="1144"/>
      <c r="C1157" s="1144"/>
      <c r="D1157" s="1144"/>
      <c r="E1157" s="1144"/>
      <c r="F1157" s="1144"/>
      <c r="G1157" s="321">
        <f>SUM(G1153:G1156)</f>
        <v>161250</v>
      </c>
      <c r="H1157" s="218"/>
    </row>
    <row r="1158" spans="1:8" s="219" customFormat="1">
      <c r="A1158" s="261" t="s">
        <v>19</v>
      </c>
      <c r="B1158" s="243" t="s">
        <v>5</v>
      </c>
      <c r="C1158" s="244"/>
      <c r="D1158" s="244"/>
      <c r="E1158" s="252"/>
      <c r="F1158" s="253"/>
      <c r="G1158" s="318"/>
      <c r="H1158" s="218"/>
    </row>
    <row r="1159" spans="1:8" s="219" customFormat="1">
      <c r="A1159" s="244"/>
      <c r="B1159" s="243" t="s">
        <v>176</v>
      </c>
      <c r="C1159" s="244"/>
      <c r="D1159" s="261" t="s">
        <v>7</v>
      </c>
      <c r="E1159" s="262">
        <v>457</v>
      </c>
      <c r="F1159" s="253">
        <f>VLOOKUP(B1159,'HSD PSPN,STR,ARS'!$C$6:F724,4,FALSE)</f>
        <v>10000</v>
      </c>
      <c r="G1159" s="318">
        <f>E1159*F1159</f>
        <v>4570000</v>
      </c>
      <c r="H1159" s="218"/>
    </row>
    <row r="1160" spans="1:8" s="219" customFormat="1">
      <c r="A1160" s="244"/>
      <c r="B1160" s="243" t="s">
        <v>211</v>
      </c>
      <c r="C1160" s="244"/>
      <c r="D1160" s="261" t="s">
        <v>7</v>
      </c>
      <c r="E1160" s="262">
        <v>681</v>
      </c>
      <c r="F1160" s="253">
        <f>VLOOKUP(B1160,'HSD PSPN,STR,ARS'!$C$6:F724,4,FALSE)</f>
        <v>10000</v>
      </c>
      <c r="G1160" s="318">
        <f>E1160*F1160</f>
        <v>6810000</v>
      </c>
      <c r="H1160" s="218"/>
    </row>
    <row r="1161" spans="1:8" s="219" customFormat="1">
      <c r="A1161" s="244"/>
      <c r="B1161" s="243" t="s">
        <v>212</v>
      </c>
      <c r="C1161" s="244"/>
      <c r="D1161" s="261" t="s">
        <v>7</v>
      </c>
      <c r="E1161" s="262">
        <v>1009</v>
      </c>
      <c r="F1161" s="253">
        <f>VLOOKUP(B1161,'HSD PSPN,STR,ARS'!$C$6:F724,4,FALSE)</f>
        <v>10000</v>
      </c>
      <c r="G1161" s="318">
        <f>E1161*F1161</f>
        <v>10090000</v>
      </c>
      <c r="H1161" s="218"/>
    </row>
    <row r="1162" spans="1:8" s="219" customFormat="1">
      <c r="A1162" s="244"/>
      <c r="B1162" s="243" t="s">
        <v>24</v>
      </c>
      <c r="C1162" s="244"/>
      <c r="D1162" s="261" t="s">
        <v>8</v>
      </c>
      <c r="E1162" s="262">
        <v>202</v>
      </c>
      <c r="F1162" s="253">
        <f>VLOOKUP(B1162,'HSD PSPN,STR,ARS'!$C$6:F724,4,FALSE)</f>
        <v>1000</v>
      </c>
      <c r="G1162" s="318">
        <f>E1162*F1162</f>
        <v>202000</v>
      </c>
      <c r="H1162" s="218"/>
    </row>
    <row r="1163" spans="1:8" s="219" customFormat="1">
      <c r="A1163" s="1144" t="s">
        <v>2176</v>
      </c>
      <c r="B1163" s="1144"/>
      <c r="C1163" s="1144"/>
      <c r="D1163" s="1144"/>
      <c r="E1163" s="1144"/>
      <c r="F1163" s="1144"/>
      <c r="G1163" s="321">
        <f>SUM(G1159:G1162)</f>
        <v>21672000</v>
      </c>
      <c r="H1163" s="218"/>
    </row>
    <row r="1164" spans="1:8" s="219" customFormat="1">
      <c r="A1164" s="261" t="s">
        <v>20</v>
      </c>
      <c r="B1164" s="243" t="s">
        <v>181</v>
      </c>
      <c r="C1164" s="244"/>
      <c r="D1164" s="244"/>
      <c r="E1164" s="252"/>
      <c r="F1164" s="253"/>
      <c r="G1164" s="318"/>
      <c r="H1164" s="218"/>
    </row>
    <row r="1165" spans="1:8" s="219" customFormat="1" ht="30">
      <c r="A1165" s="261"/>
      <c r="B1165" s="350" t="s">
        <v>888</v>
      </c>
      <c r="C1165" s="244"/>
      <c r="D1165" s="244" t="s">
        <v>275</v>
      </c>
      <c r="E1165" s="252">
        <v>0.14749999999999999</v>
      </c>
      <c r="F1165" s="253">
        <f>VLOOKUP(B1165,'HSD PSPN,STR,ARS'!$C$6:F724,4,FALSE)</f>
        <v>10000</v>
      </c>
      <c r="G1165" s="318">
        <f>E1165*F1165</f>
        <v>1475</v>
      </c>
      <c r="H1165" s="218"/>
    </row>
    <row r="1166" spans="1:8" s="219" customFormat="1">
      <c r="A1166" s="1146" t="s">
        <v>2180</v>
      </c>
      <c r="B1166" s="1146"/>
      <c r="C1166" s="1146"/>
      <c r="D1166" s="1146"/>
      <c r="E1166" s="1146"/>
      <c r="F1166" s="1146"/>
      <c r="G1166" s="321">
        <f>SUM(G1165)</f>
        <v>1475</v>
      </c>
      <c r="H1166" s="218"/>
    </row>
    <row r="1167" spans="1:8" s="219" customFormat="1">
      <c r="A1167" s="375" t="s">
        <v>21</v>
      </c>
      <c r="B1167" s="1145" t="s">
        <v>1111</v>
      </c>
      <c r="C1167" s="1145"/>
      <c r="D1167" s="1145"/>
      <c r="E1167" s="1145"/>
      <c r="F1167" s="1145"/>
      <c r="G1167" s="318">
        <f>SUM(G1153:G1166)/2</f>
        <v>21834725</v>
      </c>
      <c r="H1167" s="218"/>
    </row>
    <row r="1168" spans="1:8" s="219" customFormat="1">
      <c r="A1168" s="375" t="s">
        <v>22</v>
      </c>
      <c r="B1168" s="1145" t="s">
        <v>1112</v>
      </c>
      <c r="C1168" s="1145"/>
      <c r="D1168" s="1145"/>
      <c r="E1168" s="1145"/>
      <c r="F1168" s="376">
        <v>0.1</v>
      </c>
      <c r="G1168" s="318">
        <f>G1167*F1168</f>
        <v>2183472.5</v>
      </c>
      <c r="H1168" s="218"/>
    </row>
    <row r="1169" spans="1:8" s="219" customFormat="1">
      <c r="A1169" s="375" t="s">
        <v>23</v>
      </c>
      <c r="B1169" s="1145" t="s">
        <v>184</v>
      </c>
      <c r="C1169" s="1145"/>
      <c r="D1169" s="1145"/>
      <c r="E1169" s="1145"/>
      <c r="F1169" s="1145"/>
      <c r="G1169" s="318">
        <f>ROUNDDOWN(G1167+G1168,0)</f>
        <v>24018197</v>
      </c>
      <c r="H1169" s="218"/>
    </row>
    <row r="1170" spans="1:8">
      <c r="G1170" s="528"/>
    </row>
    <row r="1171" spans="1:8" s="219" customFormat="1">
      <c r="A1171" s="238" t="s">
        <v>891</v>
      </c>
      <c r="B1171" s="239" t="s">
        <v>2132</v>
      </c>
      <c r="C1171" s="240"/>
      <c r="D1171" s="240"/>
      <c r="E1171" s="241"/>
      <c r="F1171" s="242"/>
      <c r="G1171" s="255"/>
      <c r="H1171" s="218"/>
    </row>
    <row r="1172" spans="1:8" s="219" customFormat="1" ht="30">
      <c r="A1172" s="317" t="s">
        <v>73</v>
      </c>
      <c r="B1172" s="317" t="s">
        <v>74</v>
      </c>
      <c r="C1172" s="317" t="s">
        <v>166</v>
      </c>
      <c r="D1172" s="317" t="s">
        <v>78</v>
      </c>
      <c r="E1172" s="317" t="s">
        <v>167</v>
      </c>
      <c r="F1172" s="317" t="s">
        <v>168</v>
      </c>
      <c r="G1172" s="529" t="s">
        <v>169</v>
      </c>
      <c r="H1172" s="218"/>
    </row>
    <row r="1173" spans="1:8" s="219" customFormat="1">
      <c r="A1173" s="261" t="s">
        <v>17</v>
      </c>
      <c r="B1173" s="243" t="s">
        <v>170</v>
      </c>
      <c r="C1173" s="244"/>
      <c r="D1173" s="244"/>
      <c r="E1173" s="252"/>
      <c r="F1173" s="253"/>
      <c r="G1173" s="318"/>
      <c r="H1173" s="218"/>
    </row>
    <row r="1174" spans="1:8" s="219" customFormat="1">
      <c r="A1174" s="244"/>
      <c r="B1174" s="243" t="s">
        <v>1</v>
      </c>
      <c r="C1174" s="261" t="s">
        <v>336</v>
      </c>
      <c r="D1174" s="261" t="s">
        <v>31</v>
      </c>
      <c r="E1174" s="262">
        <v>1</v>
      </c>
      <c r="F1174" s="253">
        <f>VLOOKUP(B1174,'HSD PSPN,STR,ARS'!$C$6:F724,4,FALSE)</f>
        <v>100000</v>
      </c>
      <c r="G1174" s="318">
        <f>E1174*F1174</f>
        <v>100000</v>
      </c>
      <c r="H1174" s="218"/>
    </row>
    <row r="1175" spans="1:8" s="219" customFormat="1">
      <c r="A1175" s="244"/>
      <c r="B1175" s="243" t="s">
        <v>210</v>
      </c>
      <c r="C1175" s="261" t="s">
        <v>337</v>
      </c>
      <c r="D1175" s="261" t="s">
        <v>31</v>
      </c>
      <c r="E1175" s="262">
        <v>0.25</v>
      </c>
      <c r="F1175" s="253">
        <f>VLOOKUP(B1175,'HSD PSPN,STR,ARS'!$C$6:F724,4,FALSE)</f>
        <v>150000</v>
      </c>
      <c r="G1175" s="318">
        <f>E1175*F1175</f>
        <v>37500</v>
      </c>
      <c r="H1175" s="218"/>
    </row>
    <row r="1176" spans="1:8" s="219" customFormat="1">
      <c r="A1176" s="244"/>
      <c r="B1176" s="243" t="s">
        <v>3</v>
      </c>
      <c r="C1176" s="261" t="s">
        <v>338</v>
      </c>
      <c r="D1176" s="261" t="s">
        <v>31</v>
      </c>
      <c r="E1176" s="262">
        <v>2.5000000000000001E-2</v>
      </c>
      <c r="F1176" s="253">
        <f>VLOOKUP(B1176,'HSD PSPN,STR,ARS'!$C$6:F724,4,FALSE)</f>
        <v>150000</v>
      </c>
      <c r="G1176" s="318">
        <f>E1176*F1176</f>
        <v>3750</v>
      </c>
      <c r="H1176" s="218"/>
    </row>
    <row r="1177" spans="1:8" s="219" customFormat="1">
      <c r="A1177" s="244"/>
      <c r="B1177" s="243" t="s">
        <v>4</v>
      </c>
      <c r="C1177" s="261" t="s">
        <v>339</v>
      </c>
      <c r="D1177" s="261" t="s">
        <v>31</v>
      </c>
      <c r="E1177" s="262">
        <v>0.1</v>
      </c>
      <c r="F1177" s="253">
        <f>VLOOKUP(B1177,'HSD PSPN,STR,ARS'!$C$6:F724,4,FALSE)</f>
        <v>200000</v>
      </c>
      <c r="G1177" s="318">
        <f>E1177*F1177</f>
        <v>20000</v>
      </c>
      <c r="H1177" s="218"/>
    </row>
    <row r="1178" spans="1:8" s="219" customFormat="1">
      <c r="A1178" s="1144" t="s">
        <v>2171</v>
      </c>
      <c r="B1178" s="1144"/>
      <c r="C1178" s="1144"/>
      <c r="D1178" s="1144"/>
      <c r="E1178" s="1144"/>
      <c r="F1178" s="1144"/>
      <c r="G1178" s="321">
        <f>SUM(G1174:G1177)</f>
        <v>161250</v>
      </c>
      <c r="H1178" s="218"/>
    </row>
    <row r="1179" spans="1:8" s="219" customFormat="1">
      <c r="A1179" s="261" t="s">
        <v>19</v>
      </c>
      <c r="B1179" s="243" t="s">
        <v>5</v>
      </c>
      <c r="C1179" s="244"/>
      <c r="D1179" s="244"/>
      <c r="E1179" s="252"/>
      <c r="F1179" s="253"/>
      <c r="G1179" s="318"/>
      <c r="H1179" s="218"/>
    </row>
    <row r="1180" spans="1:8" s="219" customFormat="1">
      <c r="A1180" s="244"/>
      <c r="B1180" s="243" t="s">
        <v>176</v>
      </c>
      <c r="C1180" s="244"/>
      <c r="D1180" s="261" t="s">
        <v>7</v>
      </c>
      <c r="E1180" s="262">
        <v>468</v>
      </c>
      <c r="F1180" s="253">
        <f>VLOOKUP(B1180,'HSD PSPN,STR,ARS'!$C$6:F724,4,FALSE)</f>
        <v>10000</v>
      </c>
      <c r="G1180" s="318">
        <f>E1180*F1180</f>
        <v>4680000</v>
      </c>
      <c r="H1180" s="218"/>
    </row>
    <row r="1181" spans="1:8" s="219" customFormat="1">
      <c r="A1181" s="244"/>
      <c r="B1181" s="243" t="s">
        <v>211</v>
      </c>
      <c r="C1181" s="244"/>
      <c r="D1181" s="261" t="s">
        <v>7</v>
      </c>
      <c r="E1181" s="262">
        <v>671</v>
      </c>
      <c r="F1181" s="253">
        <f>VLOOKUP(B1181,'HSD PSPN,STR,ARS'!$C$6:F724,4,FALSE)</f>
        <v>10000</v>
      </c>
      <c r="G1181" s="318">
        <f>E1181*F1181</f>
        <v>6710000</v>
      </c>
      <c r="H1181" s="218"/>
    </row>
    <row r="1182" spans="1:8" s="219" customFormat="1">
      <c r="A1182" s="244"/>
      <c r="B1182" s="243" t="s">
        <v>212</v>
      </c>
      <c r="C1182" s="244"/>
      <c r="D1182" s="261" t="s">
        <v>7</v>
      </c>
      <c r="E1182" s="262">
        <v>1009</v>
      </c>
      <c r="F1182" s="253">
        <f>VLOOKUP(B1182,'HSD PSPN,STR,ARS'!$C$6:F724,4,FALSE)</f>
        <v>10000</v>
      </c>
      <c r="G1182" s="318">
        <f>E1182*F1182</f>
        <v>10090000</v>
      </c>
      <c r="H1182" s="218"/>
    </row>
    <row r="1183" spans="1:8" s="219" customFormat="1">
      <c r="A1183" s="244"/>
      <c r="B1183" s="243" t="s">
        <v>24</v>
      </c>
      <c r="C1183" s="244"/>
      <c r="D1183" s="261" t="s">
        <v>8</v>
      </c>
      <c r="E1183" s="262">
        <v>202</v>
      </c>
      <c r="F1183" s="253">
        <f>VLOOKUP(B1183,'HSD PSPN,STR,ARS'!$C$6:F724,4,FALSE)</f>
        <v>1000</v>
      </c>
      <c r="G1183" s="318">
        <f>E1183*F1183</f>
        <v>202000</v>
      </c>
      <c r="H1183" s="218"/>
    </row>
    <row r="1184" spans="1:8" s="219" customFormat="1">
      <c r="A1184" s="1144" t="s">
        <v>2176</v>
      </c>
      <c r="B1184" s="1144"/>
      <c r="C1184" s="1144"/>
      <c r="D1184" s="1144"/>
      <c r="E1184" s="1144"/>
      <c r="F1184" s="1144"/>
      <c r="G1184" s="321">
        <f>SUM(G1180:G1183)</f>
        <v>21682000</v>
      </c>
      <c r="H1184" s="218"/>
    </row>
    <row r="1185" spans="1:8" s="219" customFormat="1">
      <c r="A1185" s="261" t="s">
        <v>20</v>
      </c>
      <c r="B1185" s="243" t="s">
        <v>181</v>
      </c>
      <c r="C1185" s="244"/>
      <c r="D1185" s="244"/>
      <c r="E1185" s="252"/>
      <c r="F1185" s="253"/>
      <c r="G1185" s="318"/>
      <c r="H1185" s="218"/>
    </row>
    <row r="1186" spans="1:8" s="219" customFormat="1" ht="30">
      <c r="A1186" s="261"/>
      <c r="B1186" s="350" t="s">
        <v>888</v>
      </c>
      <c r="C1186" s="244"/>
      <c r="D1186" s="244" t="s">
        <v>275</v>
      </c>
      <c r="E1186" s="252">
        <v>0.14749999999999999</v>
      </c>
      <c r="F1186" s="253">
        <f>VLOOKUP(B1186,'HSD PSPN,STR,ARS'!$C$6:F724,4,FALSE)</f>
        <v>10000</v>
      </c>
      <c r="G1186" s="318">
        <f>E1186*F1186</f>
        <v>1475</v>
      </c>
      <c r="H1186" s="218"/>
    </row>
    <row r="1187" spans="1:8" s="219" customFormat="1">
      <c r="A1187" s="1146" t="s">
        <v>2180</v>
      </c>
      <c r="B1187" s="1146"/>
      <c r="C1187" s="1146"/>
      <c r="D1187" s="1146"/>
      <c r="E1187" s="1146"/>
      <c r="F1187" s="1146"/>
      <c r="G1187" s="321">
        <f>SUM(G1186)</f>
        <v>1475</v>
      </c>
      <c r="H1187" s="218"/>
    </row>
    <row r="1188" spans="1:8" s="219" customFormat="1">
      <c r="A1188" s="375" t="s">
        <v>21</v>
      </c>
      <c r="B1188" s="1145" t="s">
        <v>1111</v>
      </c>
      <c r="C1188" s="1145"/>
      <c r="D1188" s="1145"/>
      <c r="E1188" s="1145"/>
      <c r="F1188" s="1145"/>
      <c r="G1188" s="318">
        <f>SUM(G1174:G1187)/2</f>
        <v>21844725</v>
      </c>
      <c r="H1188" s="218"/>
    </row>
    <row r="1189" spans="1:8" s="219" customFormat="1">
      <c r="A1189" s="375" t="s">
        <v>22</v>
      </c>
      <c r="B1189" s="1145" t="s">
        <v>1112</v>
      </c>
      <c r="C1189" s="1145"/>
      <c r="D1189" s="1145"/>
      <c r="E1189" s="1145"/>
      <c r="F1189" s="376">
        <v>0.1</v>
      </c>
      <c r="G1189" s="318">
        <f>G1188*F1189</f>
        <v>2184472.5</v>
      </c>
      <c r="H1189" s="218"/>
    </row>
    <row r="1190" spans="1:8" s="219" customFormat="1">
      <c r="A1190" s="375" t="s">
        <v>23</v>
      </c>
      <c r="B1190" s="1145" t="s">
        <v>184</v>
      </c>
      <c r="C1190" s="1145"/>
      <c r="D1190" s="1145"/>
      <c r="E1190" s="1145"/>
      <c r="F1190" s="1145"/>
      <c r="G1190" s="318">
        <f>ROUNDDOWN(G1188+G1189,0)</f>
        <v>24029197</v>
      </c>
      <c r="H1190" s="218"/>
    </row>
    <row r="1191" spans="1:8">
      <c r="G1191" s="528"/>
    </row>
    <row r="1192" spans="1:8" s="219" customFormat="1">
      <c r="A1192" s="238" t="s">
        <v>892</v>
      </c>
      <c r="B1192" s="239" t="s">
        <v>2133</v>
      </c>
      <c r="C1192" s="240"/>
      <c r="D1192" s="240"/>
      <c r="E1192" s="241"/>
      <c r="F1192" s="242"/>
      <c r="G1192" s="255"/>
      <c r="H1192" s="218"/>
    </row>
    <row r="1193" spans="1:8" s="219" customFormat="1" ht="30">
      <c r="A1193" s="317" t="s">
        <v>73</v>
      </c>
      <c r="B1193" s="317" t="s">
        <v>74</v>
      </c>
      <c r="C1193" s="317" t="s">
        <v>166</v>
      </c>
      <c r="D1193" s="317" t="s">
        <v>78</v>
      </c>
      <c r="E1193" s="317" t="s">
        <v>167</v>
      </c>
      <c r="F1193" s="317" t="s">
        <v>168</v>
      </c>
      <c r="G1193" s="529" t="s">
        <v>169</v>
      </c>
      <c r="H1193" s="218"/>
    </row>
    <row r="1194" spans="1:8" s="219" customFormat="1">
      <c r="A1194" s="261" t="s">
        <v>17</v>
      </c>
      <c r="B1194" s="243" t="s">
        <v>170</v>
      </c>
      <c r="C1194" s="244"/>
      <c r="D1194" s="244"/>
      <c r="E1194" s="252"/>
      <c r="F1194" s="253"/>
      <c r="G1194" s="318"/>
      <c r="H1194" s="218"/>
    </row>
    <row r="1195" spans="1:8" s="219" customFormat="1">
      <c r="A1195" s="244"/>
      <c r="B1195" s="243" t="s">
        <v>1</v>
      </c>
      <c r="C1195" s="261" t="s">
        <v>336</v>
      </c>
      <c r="D1195" s="261" t="s">
        <v>31</v>
      </c>
      <c r="E1195" s="262">
        <v>1</v>
      </c>
      <c r="F1195" s="253">
        <f>VLOOKUP(B1195,'HSD PSPN,STR,ARS'!$C$6:F724,4,FALSE)</f>
        <v>100000</v>
      </c>
      <c r="G1195" s="318">
        <f>E1195*F1195</f>
        <v>100000</v>
      </c>
      <c r="H1195" s="218"/>
    </row>
    <row r="1196" spans="1:8" s="219" customFormat="1">
      <c r="A1196" s="244"/>
      <c r="B1196" s="243" t="s">
        <v>210</v>
      </c>
      <c r="C1196" s="261" t="s">
        <v>337</v>
      </c>
      <c r="D1196" s="261" t="s">
        <v>31</v>
      </c>
      <c r="E1196" s="262">
        <v>0.25</v>
      </c>
      <c r="F1196" s="253">
        <f>VLOOKUP(B1196,'HSD PSPN,STR,ARS'!$C$6:F724,4,FALSE)</f>
        <v>150000</v>
      </c>
      <c r="G1196" s="318">
        <f>E1196*F1196</f>
        <v>37500</v>
      </c>
      <c r="H1196" s="218"/>
    </row>
    <row r="1197" spans="1:8" s="219" customFormat="1">
      <c r="A1197" s="244"/>
      <c r="B1197" s="243" t="s">
        <v>3</v>
      </c>
      <c r="C1197" s="261" t="s">
        <v>338</v>
      </c>
      <c r="D1197" s="261" t="s">
        <v>31</v>
      </c>
      <c r="E1197" s="262">
        <v>2.5000000000000001E-2</v>
      </c>
      <c r="F1197" s="253">
        <f>VLOOKUP(B1197,'HSD PSPN,STR,ARS'!$C$6:F724,4,FALSE)</f>
        <v>150000</v>
      </c>
      <c r="G1197" s="318">
        <f>E1197*F1197</f>
        <v>3750</v>
      </c>
      <c r="H1197" s="218"/>
    </row>
    <row r="1198" spans="1:8" s="219" customFormat="1">
      <c r="A1198" s="244"/>
      <c r="B1198" s="243" t="s">
        <v>4</v>
      </c>
      <c r="C1198" s="261" t="s">
        <v>339</v>
      </c>
      <c r="D1198" s="261" t="s">
        <v>31</v>
      </c>
      <c r="E1198" s="262">
        <v>0.1</v>
      </c>
      <c r="F1198" s="253">
        <f>VLOOKUP(B1198,'HSD PSPN,STR,ARS'!$C$6:F724,4,FALSE)</f>
        <v>200000</v>
      </c>
      <c r="G1198" s="318">
        <f>E1198*F1198</f>
        <v>20000</v>
      </c>
      <c r="H1198" s="218"/>
    </row>
    <row r="1199" spans="1:8" s="219" customFormat="1">
      <c r="A1199" s="1144" t="s">
        <v>2171</v>
      </c>
      <c r="B1199" s="1144"/>
      <c r="C1199" s="1144"/>
      <c r="D1199" s="1144"/>
      <c r="E1199" s="1144"/>
      <c r="F1199" s="1144"/>
      <c r="G1199" s="321">
        <f>SUM(G1195:G1198)</f>
        <v>161250</v>
      </c>
      <c r="H1199" s="218"/>
    </row>
    <row r="1200" spans="1:8" s="219" customFormat="1">
      <c r="A1200" s="261" t="s">
        <v>19</v>
      </c>
      <c r="B1200" s="243" t="s">
        <v>5</v>
      </c>
      <c r="C1200" s="244"/>
      <c r="D1200" s="244"/>
      <c r="E1200" s="252"/>
      <c r="F1200" s="253"/>
      <c r="G1200" s="318"/>
      <c r="H1200" s="218"/>
    </row>
    <row r="1201" spans="1:8" s="219" customFormat="1">
      <c r="A1201" s="244"/>
      <c r="B1201" s="243" t="s">
        <v>176</v>
      </c>
      <c r="C1201" s="244"/>
      <c r="D1201" s="261" t="s">
        <v>7</v>
      </c>
      <c r="E1201" s="262">
        <v>408</v>
      </c>
      <c r="F1201" s="253">
        <f>VLOOKUP(B1201,'HSD PSPN,STR,ARS'!$C$6:F724,4,FALSE)</f>
        <v>10000</v>
      </c>
      <c r="G1201" s="318">
        <f>E1201*F1201</f>
        <v>4080000</v>
      </c>
      <c r="H1201" s="218"/>
    </row>
    <row r="1202" spans="1:8" s="219" customFormat="1">
      <c r="A1202" s="244"/>
      <c r="B1202" s="243" t="s">
        <v>211</v>
      </c>
      <c r="C1202" s="244"/>
      <c r="D1202" s="261" t="s">
        <v>7</v>
      </c>
      <c r="E1202" s="262">
        <v>629</v>
      </c>
      <c r="F1202" s="253">
        <f>VLOOKUP(B1202,'HSD PSPN,STR,ARS'!$C$6:F724,4,FALSE)</f>
        <v>10000</v>
      </c>
      <c r="G1202" s="318">
        <f>E1202*F1202</f>
        <v>6290000</v>
      </c>
      <c r="H1202" s="218"/>
    </row>
    <row r="1203" spans="1:8" s="219" customFormat="1">
      <c r="A1203" s="244"/>
      <c r="B1203" s="243" t="s">
        <v>212</v>
      </c>
      <c r="C1203" s="244"/>
      <c r="D1203" s="261" t="s">
        <v>7</v>
      </c>
      <c r="E1203" s="262">
        <v>1009</v>
      </c>
      <c r="F1203" s="253">
        <f>VLOOKUP(B1203,'HSD PSPN,STR,ARS'!$C$6:F724,4,FALSE)</f>
        <v>10000</v>
      </c>
      <c r="G1203" s="318">
        <f>E1203*F1203</f>
        <v>10090000</v>
      </c>
      <c r="H1203" s="218"/>
    </row>
    <row r="1204" spans="1:8" s="219" customFormat="1">
      <c r="A1204" s="244"/>
      <c r="B1204" s="243" t="s">
        <v>893</v>
      </c>
      <c r="C1204" s="244"/>
      <c r="D1204" s="261" t="s">
        <v>329</v>
      </c>
      <c r="E1204" s="262">
        <v>102</v>
      </c>
      <c r="F1204" s="253">
        <f>VLOOKUP(B1204,'HSD PSPN,STR,ARS'!$C$6:F724,4,FALSE)</f>
        <v>10000</v>
      </c>
      <c r="G1204" s="318">
        <f>E1204*F1204</f>
        <v>1020000</v>
      </c>
      <c r="H1204" s="218"/>
    </row>
    <row r="1205" spans="1:8" s="219" customFormat="1">
      <c r="A1205" s="244"/>
      <c r="B1205" s="243" t="s">
        <v>24</v>
      </c>
      <c r="C1205" s="244"/>
      <c r="D1205" s="261" t="s">
        <v>8</v>
      </c>
      <c r="E1205" s="262">
        <v>202</v>
      </c>
      <c r="F1205" s="253">
        <f>VLOOKUP(B1205,'HSD PSPN,STR,ARS'!$C$6:F724,4,FALSE)</f>
        <v>1000</v>
      </c>
      <c r="G1205" s="318">
        <f>E1205*F1205</f>
        <v>202000</v>
      </c>
      <c r="H1205" s="218"/>
    </row>
    <row r="1206" spans="1:8" s="219" customFormat="1">
      <c r="A1206" s="1144" t="s">
        <v>2176</v>
      </c>
      <c r="B1206" s="1144"/>
      <c r="C1206" s="1144"/>
      <c r="D1206" s="1144"/>
      <c r="E1206" s="1144"/>
      <c r="F1206" s="1144"/>
      <c r="G1206" s="321">
        <f>SUM(G1201:G1205)</f>
        <v>21682000</v>
      </c>
      <c r="H1206" s="218"/>
    </row>
    <row r="1207" spans="1:8" s="219" customFormat="1">
      <c r="A1207" s="261" t="s">
        <v>20</v>
      </c>
      <c r="B1207" s="243" t="s">
        <v>181</v>
      </c>
      <c r="C1207" s="244"/>
      <c r="D1207" s="244"/>
      <c r="E1207" s="252"/>
      <c r="F1207" s="253"/>
      <c r="G1207" s="318"/>
      <c r="H1207" s="218"/>
    </row>
    <row r="1208" spans="1:8" s="219" customFormat="1" ht="30">
      <c r="A1208" s="261"/>
      <c r="B1208" s="350" t="s">
        <v>888</v>
      </c>
      <c r="C1208" s="244"/>
      <c r="D1208" s="244" t="s">
        <v>275</v>
      </c>
      <c r="E1208" s="252">
        <v>0.14749999999999999</v>
      </c>
      <c r="F1208" s="253">
        <f>VLOOKUP(B1208,'HSD PSPN,STR,ARS'!$C$6:F724,4,FALSE)</f>
        <v>10000</v>
      </c>
      <c r="G1208" s="318">
        <f>E1208*F1208</f>
        <v>1475</v>
      </c>
      <c r="H1208" s="218"/>
    </row>
    <row r="1209" spans="1:8" s="219" customFormat="1">
      <c r="A1209" s="1146" t="s">
        <v>2180</v>
      </c>
      <c r="B1209" s="1146"/>
      <c r="C1209" s="1146"/>
      <c r="D1209" s="1146"/>
      <c r="E1209" s="1146"/>
      <c r="F1209" s="1146"/>
      <c r="G1209" s="321">
        <f>SUM(G1208)</f>
        <v>1475</v>
      </c>
      <c r="H1209" s="218"/>
    </row>
    <row r="1210" spans="1:8" s="219" customFormat="1">
      <c r="A1210" s="375" t="s">
        <v>21</v>
      </c>
      <c r="B1210" s="1145" t="s">
        <v>1111</v>
      </c>
      <c r="C1210" s="1145"/>
      <c r="D1210" s="1145"/>
      <c r="E1210" s="1145"/>
      <c r="F1210" s="1145"/>
      <c r="G1210" s="318">
        <f>SUM(G1195:G1209)/2</f>
        <v>21844725</v>
      </c>
      <c r="H1210" s="218"/>
    </row>
    <row r="1211" spans="1:8" s="219" customFormat="1">
      <c r="A1211" s="375" t="s">
        <v>22</v>
      </c>
      <c r="B1211" s="1145" t="s">
        <v>1112</v>
      </c>
      <c r="C1211" s="1145"/>
      <c r="D1211" s="1145"/>
      <c r="E1211" s="1145"/>
      <c r="F1211" s="376">
        <v>0.1</v>
      </c>
      <c r="G1211" s="318">
        <f>G1210*F1211</f>
        <v>2184472.5</v>
      </c>
      <c r="H1211" s="218"/>
    </row>
    <row r="1212" spans="1:8" s="219" customFormat="1">
      <c r="A1212" s="375" t="s">
        <v>23</v>
      </c>
      <c r="B1212" s="1145" t="s">
        <v>184</v>
      </c>
      <c r="C1212" s="1145"/>
      <c r="D1212" s="1145"/>
      <c r="E1212" s="1145"/>
      <c r="F1212" s="1145"/>
      <c r="G1212" s="318">
        <f>ROUNDDOWN(G1210+G1211,0)</f>
        <v>24029197</v>
      </c>
      <c r="H1212" s="218"/>
    </row>
    <row r="1213" spans="1:8">
      <c r="G1213" s="528"/>
    </row>
    <row r="1214" spans="1:8" s="219" customFormat="1">
      <c r="A1214" s="238" t="s">
        <v>894</v>
      </c>
      <c r="B1214" s="239" t="s">
        <v>895</v>
      </c>
      <c r="C1214" s="240"/>
      <c r="D1214" s="240"/>
      <c r="E1214" s="241"/>
      <c r="F1214" s="242"/>
      <c r="G1214" s="255"/>
      <c r="H1214" s="218"/>
    </row>
    <row r="1215" spans="1:8" s="219" customFormat="1" ht="30">
      <c r="A1215" s="317" t="s">
        <v>73</v>
      </c>
      <c r="B1215" s="317" t="s">
        <v>74</v>
      </c>
      <c r="C1215" s="317" t="s">
        <v>166</v>
      </c>
      <c r="D1215" s="317" t="s">
        <v>78</v>
      </c>
      <c r="E1215" s="317" t="s">
        <v>167</v>
      </c>
      <c r="F1215" s="317" t="s">
        <v>168</v>
      </c>
      <c r="G1215" s="529" t="s">
        <v>169</v>
      </c>
      <c r="H1215" s="218"/>
    </row>
    <row r="1216" spans="1:8" s="219" customFormat="1">
      <c r="A1216" s="261" t="s">
        <v>17</v>
      </c>
      <c r="B1216" s="243" t="s">
        <v>170</v>
      </c>
      <c r="C1216" s="244"/>
      <c r="D1216" s="244"/>
      <c r="E1216" s="252"/>
      <c r="F1216" s="253"/>
      <c r="G1216" s="318"/>
      <c r="H1216" s="218"/>
    </row>
    <row r="1217" spans="1:8" s="219" customFormat="1">
      <c r="A1217" s="244"/>
      <c r="B1217" s="243" t="s">
        <v>1</v>
      </c>
      <c r="C1217" s="261" t="s">
        <v>336</v>
      </c>
      <c r="D1217" s="261" t="s">
        <v>31</v>
      </c>
      <c r="E1217" s="262">
        <v>1</v>
      </c>
      <c r="F1217" s="253">
        <f>VLOOKUP(B1217,'HSD PSPN,STR,ARS'!$C$6:F724,4,FALSE)</f>
        <v>100000</v>
      </c>
      <c r="G1217" s="318">
        <f>E1217*F1217</f>
        <v>100000</v>
      </c>
      <c r="H1217" s="218"/>
    </row>
    <row r="1218" spans="1:8" s="219" customFormat="1">
      <c r="A1218" s="244"/>
      <c r="B1218" s="243" t="s">
        <v>210</v>
      </c>
      <c r="C1218" s="261" t="s">
        <v>337</v>
      </c>
      <c r="D1218" s="261" t="s">
        <v>31</v>
      </c>
      <c r="E1218" s="262">
        <v>0.25</v>
      </c>
      <c r="F1218" s="253">
        <f>VLOOKUP(B1218,'HSD PSPN,STR,ARS'!$C$6:F724,4,FALSE)</f>
        <v>150000</v>
      </c>
      <c r="G1218" s="318">
        <f>E1218*F1218</f>
        <v>37500</v>
      </c>
      <c r="H1218" s="218"/>
    </row>
    <row r="1219" spans="1:8" s="219" customFormat="1">
      <c r="A1219" s="244"/>
      <c r="B1219" s="243" t="s">
        <v>3</v>
      </c>
      <c r="C1219" s="261" t="s">
        <v>338</v>
      </c>
      <c r="D1219" s="261" t="s">
        <v>31</v>
      </c>
      <c r="E1219" s="262">
        <v>2.5000000000000001E-2</v>
      </c>
      <c r="F1219" s="253">
        <f>VLOOKUP(B1219,'HSD PSPN,STR,ARS'!$C$6:F724,4,FALSE)</f>
        <v>150000</v>
      </c>
      <c r="G1219" s="318">
        <f>E1219*F1219</f>
        <v>3750</v>
      </c>
      <c r="H1219" s="218"/>
    </row>
    <row r="1220" spans="1:8" s="219" customFormat="1">
      <c r="A1220" s="244"/>
      <c r="B1220" s="243" t="s">
        <v>4</v>
      </c>
      <c r="C1220" s="261" t="s">
        <v>339</v>
      </c>
      <c r="D1220" s="261" t="s">
        <v>31</v>
      </c>
      <c r="E1220" s="262">
        <v>0.1</v>
      </c>
      <c r="F1220" s="253">
        <f>VLOOKUP(B1220,'HSD PSPN,STR,ARS'!$C$6:F724,4,FALSE)</f>
        <v>200000</v>
      </c>
      <c r="G1220" s="318">
        <f>E1220*F1220</f>
        <v>20000</v>
      </c>
      <c r="H1220" s="218"/>
    </row>
    <row r="1221" spans="1:8" s="219" customFormat="1">
      <c r="A1221" s="1144" t="s">
        <v>2171</v>
      </c>
      <c r="B1221" s="1144"/>
      <c r="C1221" s="1144"/>
      <c r="D1221" s="1144"/>
      <c r="E1221" s="1144"/>
      <c r="F1221" s="1144"/>
      <c r="G1221" s="321">
        <f>SUM(G1217:G1220)</f>
        <v>161250</v>
      </c>
      <c r="H1221" s="218"/>
    </row>
    <row r="1222" spans="1:8" s="219" customFormat="1">
      <c r="A1222" s="261" t="s">
        <v>19</v>
      </c>
      <c r="B1222" s="243" t="s">
        <v>5</v>
      </c>
      <c r="C1222" s="244"/>
      <c r="D1222" s="244"/>
      <c r="E1222" s="252"/>
      <c r="F1222" s="253"/>
      <c r="G1222" s="318"/>
      <c r="H1222" s="218"/>
    </row>
    <row r="1223" spans="1:8" s="219" customFormat="1">
      <c r="A1223" s="244"/>
      <c r="B1223" s="243" t="s">
        <v>176</v>
      </c>
      <c r="C1223" s="244"/>
      <c r="D1223" s="261" t="s">
        <v>7</v>
      </c>
      <c r="E1223" s="262">
        <v>400</v>
      </c>
      <c r="F1223" s="253">
        <f>VLOOKUP(B1223,'HSD PSPN,STR,ARS'!$C$6:F724,4,FALSE)</f>
        <v>10000</v>
      </c>
      <c r="G1223" s="318">
        <f>E1223*F1223</f>
        <v>4000000</v>
      </c>
      <c r="H1223" s="218"/>
    </row>
    <row r="1224" spans="1:8" s="219" customFormat="1">
      <c r="A1224" s="244"/>
      <c r="B1224" s="243" t="s">
        <v>211</v>
      </c>
      <c r="C1224" s="244"/>
      <c r="D1224" s="261" t="s">
        <v>7</v>
      </c>
      <c r="E1224" s="262">
        <v>672</v>
      </c>
      <c r="F1224" s="253">
        <f>VLOOKUP(B1224,'HSD PSPN,STR,ARS'!$C$6:F724,4,FALSE)</f>
        <v>10000</v>
      </c>
      <c r="G1224" s="318">
        <f>E1224*F1224</f>
        <v>6720000</v>
      </c>
      <c r="H1224" s="218"/>
    </row>
    <row r="1225" spans="1:8" s="219" customFormat="1">
      <c r="A1225" s="244"/>
      <c r="B1225" s="243" t="s">
        <v>212</v>
      </c>
      <c r="C1225" s="244"/>
      <c r="D1225" s="261" t="s">
        <v>7</v>
      </c>
      <c r="E1225" s="262">
        <v>1440</v>
      </c>
      <c r="F1225" s="253">
        <f>VLOOKUP(B1225,'HSD PSPN,STR,ARS'!$C$6:F724,4,FALSE)</f>
        <v>10000</v>
      </c>
      <c r="G1225" s="318">
        <f>E1225*F1225</f>
        <v>14400000</v>
      </c>
      <c r="H1225" s="218"/>
    </row>
    <row r="1226" spans="1:8" s="219" customFormat="1">
      <c r="A1226" s="244"/>
      <c r="B1226" s="243" t="s">
        <v>213</v>
      </c>
      <c r="C1226" s="244"/>
      <c r="D1226" s="261" t="s">
        <v>329</v>
      </c>
      <c r="E1226" s="262">
        <v>1.2</v>
      </c>
      <c r="F1226" s="253">
        <f>VLOOKUP(B1226,'HSD PSPN,STR,ARS'!$C$6:F724,4,FALSE)</f>
        <v>10000</v>
      </c>
      <c r="G1226" s="318">
        <f>E1226*F1226</f>
        <v>12000</v>
      </c>
      <c r="H1226" s="218"/>
    </row>
    <row r="1227" spans="1:8" s="219" customFormat="1">
      <c r="A1227" s="244"/>
      <c r="B1227" s="243" t="s">
        <v>24</v>
      </c>
      <c r="C1227" s="244"/>
      <c r="D1227" s="261" t="s">
        <v>8</v>
      </c>
      <c r="E1227" s="262">
        <v>210</v>
      </c>
      <c r="F1227" s="253">
        <f>VLOOKUP(B1227,'HSD PSPN,STR,ARS'!$C$6:F724,4,FALSE)</f>
        <v>1000</v>
      </c>
      <c r="G1227" s="318">
        <f>E1227*F1227</f>
        <v>210000</v>
      </c>
      <c r="H1227" s="218"/>
    </row>
    <row r="1228" spans="1:8" s="219" customFormat="1">
      <c r="A1228" s="1144" t="s">
        <v>2176</v>
      </c>
      <c r="B1228" s="1144"/>
      <c r="C1228" s="1144"/>
      <c r="D1228" s="1144"/>
      <c r="E1228" s="1144"/>
      <c r="F1228" s="1144"/>
      <c r="G1228" s="321">
        <f>SUM(G1223:G1227)</f>
        <v>25342000</v>
      </c>
      <c r="H1228" s="218"/>
    </row>
    <row r="1229" spans="1:8" s="219" customFormat="1">
      <c r="A1229" s="261" t="s">
        <v>20</v>
      </c>
      <c r="B1229" s="243" t="s">
        <v>181</v>
      </c>
      <c r="C1229" s="244"/>
      <c r="D1229" s="244"/>
      <c r="E1229" s="252"/>
      <c r="F1229" s="253"/>
      <c r="G1229" s="318"/>
      <c r="H1229" s="218"/>
    </row>
    <row r="1230" spans="1:8" s="219" customFormat="1" ht="30">
      <c r="A1230" s="261"/>
      <c r="B1230" s="350" t="s">
        <v>888</v>
      </c>
      <c r="C1230" s="244"/>
      <c r="D1230" s="244" t="s">
        <v>275</v>
      </c>
      <c r="E1230" s="252">
        <v>0.14749999999999999</v>
      </c>
      <c r="F1230" s="253">
        <f>VLOOKUP(B1230,'HSD PSPN,STR,ARS'!$C$6:F724,4,FALSE)</f>
        <v>10000</v>
      </c>
      <c r="G1230" s="318">
        <f>E1230*F1230</f>
        <v>1475</v>
      </c>
      <c r="H1230" s="218"/>
    </row>
    <row r="1231" spans="1:8" s="219" customFormat="1">
      <c r="A1231" s="1146" t="s">
        <v>2180</v>
      </c>
      <c r="B1231" s="1146"/>
      <c r="C1231" s="1146"/>
      <c r="D1231" s="1146"/>
      <c r="E1231" s="1146"/>
      <c r="F1231" s="1146"/>
      <c r="G1231" s="321">
        <f>SUM(G1230)</f>
        <v>1475</v>
      </c>
      <c r="H1231" s="218"/>
    </row>
    <row r="1232" spans="1:8" s="219" customFormat="1">
      <c r="A1232" s="375" t="s">
        <v>21</v>
      </c>
      <c r="B1232" s="1145" t="s">
        <v>1111</v>
      </c>
      <c r="C1232" s="1145"/>
      <c r="D1232" s="1145"/>
      <c r="E1232" s="1145"/>
      <c r="F1232" s="1145"/>
      <c r="G1232" s="318">
        <f>SUM(G1217:G1231)/2</f>
        <v>25504725</v>
      </c>
      <c r="H1232" s="218"/>
    </row>
    <row r="1233" spans="1:8" s="219" customFormat="1">
      <c r="A1233" s="375" t="s">
        <v>22</v>
      </c>
      <c r="B1233" s="1145" t="s">
        <v>1112</v>
      </c>
      <c r="C1233" s="1145"/>
      <c r="D1233" s="1145"/>
      <c r="E1233" s="1145"/>
      <c r="F1233" s="376">
        <v>0.1</v>
      </c>
      <c r="G1233" s="318">
        <f>G1232*F1233</f>
        <v>2550472.5</v>
      </c>
      <c r="H1233" s="218"/>
    </row>
    <row r="1234" spans="1:8" s="219" customFormat="1">
      <c r="A1234" s="375" t="s">
        <v>23</v>
      </c>
      <c r="B1234" s="1145" t="s">
        <v>184</v>
      </c>
      <c r="C1234" s="1145"/>
      <c r="D1234" s="1145"/>
      <c r="E1234" s="1145"/>
      <c r="F1234" s="1145"/>
      <c r="G1234" s="318">
        <f>ROUNDDOWN(G1232+G1233,0)</f>
        <v>28055197</v>
      </c>
      <c r="H1234" s="218"/>
    </row>
    <row r="1235" spans="1:8">
      <c r="G1235" s="528"/>
    </row>
    <row r="1236" spans="1:8" s="960" customFormat="1" ht="15.75">
      <c r="A1236" s="958" t="s">
        <v>896</v>
      </c>
      <c r="B1236" s="958" t="s">
        <v>897</v>
      </c>
      <c r="C1236" s="958"/>
      <c r="D1236" s="958"/>
      <c r="E1236" s="958"/>
      <c r="F1236" s="958"/>
      <c r="G1236" s="959"/>
    </row>
    <row r="1237" spans="1:8" s="591" customFormat="1">
      <c r="A1237" s="633" t="s">
        <v>898</v>
      </c>
      <c r="B1237" s="957" t="s">
        <v>3923</v>
      </c>
      <c r="C1237" s="610"/>
      <c r="D1237" s="610"/>
      <c r="E1237" s="595"/>
      <c r="F1237" s="596"/>
      <c r="G1237" s="634"/>
      <c r="H1237" s="597"/>
    </row>
    <row r="1238" spans="1:8" s="591" customFormat="1" ht="30">
      <c r="A1238" s="614" t="s">
        <v>73</v>
      </c>
      <c r="B1238" s="614" t="s">
        <v>74</v>
      </c>
      <c r="C1238" s="614" t="s">
        <v>166</v>
      </c>
      <c r="D1238" s="614" t="s">
        <v>78</v>
      </c>
      <c r="E1238" s="614" t="s">
        <v>167</v>
      </c>
      <c r="F1238" s="614" t="s">
        <v>168</v>
      </c>
      <c r="G1238" s="635" t="s">
        <v>169</v>
      </c>
      <c r="H1238" s="597"/>
    </row>
    <row r="1239" spans="1:8" s="591" customFormat="1">
      <c r="A1239" s="616" t="s">
        <v>17</v>
      </c>
      <c r="B1239" s="617" t="s">
        <v>170</v>
      </c>
      <c r="C1239" s="618"/>
      <c r="D1239" s="618"/>
      <c r="E1239" s="619"/>
      <c r="F1239" s="620"/>
      <c r="G1239" s="629"/>
      <c r="H1239" s="597"/>
    </row>
    <row r="1240" spans="1:8" s="591" customFormat="1">
      <c r="A1240" s="618"/>
      <c r="B1240" s="617" t="s">
        <v>1</v>
      </c>
      <c r="C1240" s="616" t="s">
        <v>336</v>
      </c>
      <c r="D1240" s="616" t="s">
        <v>31</v>
      </c>
      <c r="E1240" s="622">
        <v>0.4</v>
      </c>
      <c r="F1240" s="620">
        <f>VLOOKUP(B1240,'HSD PSPN,STR,ARS'!$C$6:F724,4,FALSE)</f>
        <v>100000</v>
      </c>
      <c r="G1240" s="629">
        <f>E1240*F1240</f>
        <v>40000</v>
      </c>
      <c r="H1240" s="597"/>
    </row>
    <row r="1241" spans="1:8" s="591" customFormat="1">
      <c r="A1241" s="618"/>
      <c r="B1241" s="617" t="s">
        <v>210</v>
      </c>
      <c r="C1241" s="616" t="s">
        <v>337</v>
      </c>
      <c r="D1241" s="616" t="s">
        <v>31</v>
      </c>
      <c r="E1241" s="622">
        <v>0.1</v>
      </c>
      <c r="F1241" s="620">
        <f>VLOOKUP(B1241,'HSD PSPN,STR,ARS'!$C$6:F724,4,FALSE)</f>
        <v>150000</v>
      </c>
      <c r="G1241" s="629">
        <f>E1241*F1241</f>
        <v>15000</v>
      </c>
      <c r="H1241" s="597"/>
    </row>
    <row r="1242" spans="1:8" s="591" customFormat="1">
      <c r="A1242" s="618"/>
      <c r="B1242" s="617" t="s">
        <v>3</v>
      </c>
      <c r="C1242" s="616" t="s">
        <v>338</v>
      </c>
      <c r="D1242" s="616" t="s">
        <v>31</v>
      </c>
      <c r="E1242" s="622">
        <v>0.01</v>
      </c>
      <c r="F1242" s="620">
        <f>VLOOKUP(B1242,'HSD PSPN,STR,ARS'!$C$6:F724,4,FALSE)</f>
        <v>150000</v>
      </c>
      <c r="G1242" s="629">
        <f>E1242*F1242</f>
        <v>1500</v>
      </c>
      <c r="H1242" s="597"/>
    </row>
    <row r="1243" spans="1:8" s="591" customFormat="1">
      <c r="A1243" s="618"/>
      <c r="B1243" s="617" t="s">
        <v>4</v>
      </c>
      <c r="C1243" s="616" t="s">
        <v>339</v>
      </c>
      <c r="D1243" s="616" t="s">
        <v>31</v>
      </c>
      <c r="E1243" s="622">
        <v>0.04</v>
      </c>
      <c r="F1243" s="620">
        <f>VLOOKUP(B1243,'HSD PSPN,STR,ARS'!$C$6:F724,4,FALSE)</f>
        <v>200000</v>
      </c>
      <c r="G1243" s="629">
        <f>E1243*F1243</f>
        <v>8000</v>
      </c>
      <c r="H1243" s="597"/>
    </row>
    <row r="1244" spans="1:8" s="591" customFormat="1">
      <c r="A1244" s="1142" t="s">
        <v>2171</v>
      </c>
      <c r="B1244" s="1142"/>
      <c r="C1244" s="1142"/>
      <c r="D1244" s="1142"/>
      <c r="E1244" s="1142"/>
      <c r="F1244" s="1142"/>
      <c r="G1244" s="630">
        <f>SUM(G1240:G1243)</f>
        <v>64500</v>
      </c>
      <c r="H1244" s="597"/>
    </row>
    <row r="1245" spans="1:8" s="591" customFormat="1">
      <c r="A1245" s="616" t="s">
        <v>19</v>
      </c>
      <c r="B1245" s="617" t="s">
        <v>5</v>
      </c>
      <c r="C1245" s="618"/>
      <c r="D1245" s="618"/>
      <c r="E1245" s="619"/>
      <c r="F1245" s="620"/>
      <c r="G1245" s="629"/>
      <c r="H1245" s="597"/>
    </row>
    <row r="1246" spans="1:8" s="591" customFormat="1" ht="28.5" customHeight="1">
      <c r="A1246" s="618"/>
      <c r="B1246" s="617" t="s">
        <v>3913</v>
      </c>
      <c r="C1246" s="618"/>
      <c r="D1246" s="616" t="s">
        <v>342</v>
      </c>
      <c r="E1246" s="622">
        <v>1.02</v>
      </c>
      <c r="F1246" s="620">
        <f>VLOOKUP(B1246,'HSD PSPN,STR,ARS'!$C$6:F728,4,FALSE)</f>
        <v>10000</v>
      </c>
      <c r="G1246" s="629">
        <f>E1246*F1246</f>
        <v>10200</v>
      </c>
      <c r="H1246" s="597"/>
    </row>
    <row r="1247" spans="1:8" s="591" customFormat="1">
      <c r="A1247" s="1142" t="s">
        <v>2176</v>
      </c>
      <c r="B1247" s="1142"/>
      <c r="C1247" s="1142"/>
      <c r="D1247" s="1142"/>
      <c r="E1247" s="1142"/>
      <c r="F1247" s="1142"/>
      <c r="G1247" s="629">
        <f>SUM(G1246:G1246)</f>
        <v>10200</v>
      </c>
      <c r="H1247" s="597"/>
    </row>
    <row r="1248" spans="1:8" s="591" customFormat="1">
      <c r="A1248" s="616" t="s">
        <v>20</v>
      </c>
      <c r="B1248" s="617" t="s">
        <v>181</v>
      </c>
      <c r="C1248" s="618"/>
      <c r="D1248" s="618"/>
      <c r="E1248" s="619"/>
      <c r="F1248" s="620"/>
      <c r="G1248" s="629"/>
      <c r="H1248" s="597"/>
    </row>
    <row r="1249" spans="1:8" s="591" customFormat="1">
      <c r="A1249" s="616"/>
      <c r="B1249" s="617"/>
      <c r="C1249" s="618"/>
      <c r="D1249" s="618"/>
      <c r="E1249" s="619"/>
      <c r="F1249" s="620"/>
      <c r="G1249" s="629"/>
      <c r="H1249" s="597"/>
    </row>
    <row r="1250" spans="1:8" s="591" customFormat="1">
      <c r="A1250" s="1143" t="s">
        <v>2180</v>
      </c>
      <c r="B1250" s="1143"/>
      <c r="C1250" s="1143"/>
      <c r="D1250" s="1143"/>
      <c r="E1250" s="1143"/>
      <c r="F1250" s="1143"/>
      <c r="G1250" s="629">
        <f>SUM(G1249)</f>
        <v>0</v>
      </c>
      <c r="H1250" s="597"/>
    </row>
    <row r="1251" spans="1:8" s="591" customFormat="1">
      <c r="A1251" s="625" t="s">
        <v>21</v>
      </c>
      <c r="B1251" s="1141" t="s">
        <v>1111</v>
      </c>
      <c r="C1251" s="1141"/>
      <c r="D1251" s="1141"/>
      <c r="E1251" s="1141"/>
      <c r="F1251" s="1141"/>
      <c r="G1251" s="629">
        <f>SUM(G1239:G1250)/2</f>
        <v>74700</v>
      </c>
      <c r="H1251" s="597"/>
    </row>
    <row r="1252" spans="1:8" s="591" customFormat="1">
      <c r="A1252" s="625" t="s">
        <v>22</v>
      </c>
      <c r="B1252" s="1141" t="s">
        <v>1112</v>
      </c>
      <c r="C1252" s="1141"/>
      <c r="D1252" s="1141"/>
      <c r="E1252" s="1141"/>
      <c r="F1252" s="626">
        <v>0.1</v>
      </c>
      <c r="G1252" s="629">
        <f>G1251*F1252</f>
        <v>7470</v>
      </c>
      <c r="H1252" s="597"/>
    </row>
    <row r="1253" spans="1:8" s="591" customFormat="1">
      <c r="A1253" s="625" t="s">
        <v>23</v>
      </c>
      <c r="B1253" s="1141" t="s">
        <v>184</v>
      </c>
      <c r="C1253" s="1141"/>
      <c r="D1253" s="1141"/>
      <c r="E1253" s="1141"/>
      <c r="F1253" s="1141"/>
      <c r="G1253" s="629">
        <f>ROUNDDOWN(G1251+G1252,0)</f>
        <v>82170</v>
      </c>
      <c r="H1253" s="597"/>
    </row>
    <row r="1254" spans="1:8" s="587" customFormat="1">
      <c r="A1254" s="631"/>
      <c r="B1254" s="631"/>
      <c r="C1254" s="631"/>
      <c r="D1254" s="631"/>
      <c r="E1254" s="631"/>
      <c r="F1254" s="631"/>
      <c r="G1254" s="632"/>
    </row>
    <row r="1255" spans="1:8" s="591" customFormat="1">
      <c r="A1255" s="633" t="s">
        <v>3914</v>
      </c>
      <c r="B1255" s="957" t="s">
        <v>3924</v>
      </c>
      <c r="C1255" s="610"/>
      <c r="D1255" s="610"/>
      <c r="E1255" s="595"/>
      <c r="F1255" s="596"/>
      <c r="G1255" s="634"/>
      <c r="H1255" s="597"/>
    </row>
    <row r="1256" spans="1:8" s="591" customFormat="1" ht="30">
      <c r="A1256" s="614" t="s">
        <v>73</v>
      </c>
      <c r="B1256" s="614" t="s">
        <v>74</v>
      </c>
      <c r="C1256" s="614" t="s">
        <v>166</v>
      </c>
      <c r="D1256" s="614" t="s">
        <v>78</v>
      </c>
      <c r="E1256" s="614" t="s">
        <v>167</v>
      </c>
      <c r="F1256" s="614" t="s">
        <v>168</v>
      </c>
      <c r="G1256" s="635" t="s">
        <v>169</v>
      </c>
      <c r="H1256" s="597"/>
    </row>
    <row r="1257" spans="1:8" s="591" customFormat="1">
      <c r="A1257" s="616" t="s">
        <v>17</v>
      </c>
      <c r="B1257" s="617" t="s">
        <v>170</v>
      </c>
      <c r="C1257" s="618"/>
      <c r="D1257" s="618"/>
      <c r="E1257" s="619"/>
      <c r="F1257" s="620"/>
      <c r="G1257" s="629"/>
      <c r="H1257" s="597"/>
    </row>
    <row r="1258" spans="1:8" s="591" customFormat="1">
      <c r="A1258" s="618"/>
      <c r="B1258" s="617" t="s">
        <v>1</v>
      </c>
      <c r="C1258" s="616" t="s">
        <v>336</v>
      </c>
      <c r="D1258" s="616" t="s">
        <v>31</v>
      </c>
      <c r="E1258" s="622">
        <v>0.4</v>
      </c>
      <c r="F1258" s="620">
        <f>VLOOKUP(B1258,'HSD PSPN,STR,ARS'!$C$6:F743,4,FALSE)</f>
        <v>100000</v>
      </c>
      <c r="G1258" s="629">
        <f>E1258*F1258</f>
        <v>40000</v>
      </c>
      <c r="H1258" s="597"/>
    </row>
    <row r="1259" spans="1:8" s="591" customFormat="1">
      <c r="A1259" s="618"/>
      <c r="B1259" s="617" t="s">
        <v>210</v>
      </c>
      <c r="C1259" s="616" t="s">
        <v>337</v>
      </c>
      <c r="D1259" s="616" t="s">
        <v>31</v>
      </c>
      <c r="E1259" s="622">
        <v>0.1</v>
      </c>
      <c r="F1259" s="620">
        <f>VLOOKUP(B1259,'HSD PSPN,STR,ARS'!$C$6:F743,4,FALSE)</f>
        <v>150000</v>
      </c>
      <c r="G1259" s="629">
        <f>E1259*F1259</f>
        <v>15000</v>
      </c>
      <c r="H1259" s="597"/>
    </row>
    <row r="1260" spans="1:8" s="591" customFormat="1">
      <c r="A1260" s="618"/>
      <c r="B1260" s="617" t="s">
        <v>3</v>
      </c>
      <c r="C1260" s="616" t="s">
        <v>338</v>
      </c>
      <c r="D1260" s="616" t="s">
        <v>31</v>
      </c>
      <c r="E1260" s="622">
        <v>0.01</v>
      </c>
      <c r="F1260" s="620">
        <f>VLOOKUP(B1260,'HSD PSPN,STR,ARS'!$C$6:F743,4,FALSE)</f>
        <v>150000</v>
      </c>
      <c r="G1260" s="629">
        <f>E1260*F1260</f>
        <v>1500</v>
      </c>
      <c r="H1260" s="597"/>
    </row>
    <row r="1261" spans="1:8" s="591" customFormat="1">
      <c r="A1261" s="618"/>
      <c r="B1261" s="617" t="s">
        <v>4</v>
      </c>
      <c r="C1261" s="616" t="s">
        <v>339</v>
      </c>
      <c r="D1261" s="616" t="s">
        <v>31</v>
      </c>
      <c r="E1261" s="622">
        <v>0.04</v>
      </c>
      <c r="F1261" s="620">
        <f>VLOOKUP(B1261,'HSD PSPN,STR,ARS'!$C$6:F743,4,FALSE)</f>
        <v>200000</v>
      </c>
      <c r="G1261" s="629">
        <f>E1261*F1261</f>
        <v>8000</v>
      </c>
      <c r="H1261" s="597"/>
    </row>
    <row r="1262" spans="1:8" s="591" customFormat="1">
      <c r="A1262" s="1142" t="s">
        <v>2171</v>
      </c>
      <c r="B1262" s="1142"/>
      <c r="C1262" s="1142"/>
      <c r="D1262" s="1142"/>
      <c r="E1262" s="1142"/>
      <c r="F1262" s="1142"/>
      <c r="G1262" s="630">
        <f>SUM(G1258:G1261)</f>
        <v>64500</v>
      </c>
      <c r="H1262" s="597"/>
    </row>
    <row r="1263" spans="1:8" s="591" customFormat="1">
      <c r="A1263" s="616" t="s">
        <v>19</v>
      </c>
      <c r="B1263" s="617" t="s">
        <v>5</v>
      </c>
      <c r="C1263" s="618"/>
      <c r="D1263" s="618"/>
      <c r="E1263" s="619"/>
      <c r="F1263" s="620"/>
      <c r="G1263" s="629"/>
      <c r="H1263" s="597"/>
    </row>
    <row r="1264" spans="1:8" s="591" customFormat="1" ht="28.5" customHeight="1">
      <c r="A1264" s="618"/>
      <c r="B1264" s="617" t="s">
        <v>3941</v>
      </c>
      <c r="C1264" s="618"/>
      <c r="D1264" s="616" t="s">
        <v>342</v>
      </c>
      <c r="E1264" s="622">
        <v>1.02</v>
      </c>
      <c r="F1264" s="620">
        <f>VLOOKUP(B1264,'HSD PSPN,STR,ARS'!$C$6:F747,4,FALSE)</f>
        <v>10000</v>
      </c>
      <c r="G1264" s="629">
        <f>E1264*F1264</f>
        <v>10200</v>
      </c>
      <c r="H1264" s="597"/>
    </row>
    <row r="1265" spans="1:8" s="591" customFormat="1">
      <c r="A1265" s="618"/>
      <c r="B1265" s="617"/>
      <c r="C1265" s="618"/>
      <c r="D1265" s="616"/>
      <c r="E1265" s="622"/>
      <c r="F1265" s="620"/>
      <c r="G1265" s="629"/>
      <c r="H1265" s="597"/>
    </row>
    <row r="1266" spans="1:8" s="591" customFormat="1">
      <c r="A1266" s="1142" t="s">
        <v>2176</v>
      </c>
      <c r="B1266" s="1142"/>
      <c r="C1266" s="1142"/>
      <c r="D1266" s="1142"/>
      <c r="E1266" s="1142"/>
      <c r="F1266" s="1142"/>
      <c r="G1266" s="629">
        <f>SUM(G1264:G1265)</f>
        <v>10200</v>
      </c>
      <c r="H1266" s="597"/>
    </row>
    <row r="1267" spans="1:8" s="591" customFormat="1">
      <c r="A1267" s="616" t="s">
        <v>20</v>
      </c>
      <c r="B1267" s="617" t="s">
        <v>181</v>
      </c>
      <c r="C1267" s="618"/>
      <c r="D1267" s="618"/>
      <c r="E1267" s="619"/>
      <c r="F1267" s="620"/>
      <c r="G1267" s="629"/>
      <c r="H1267" s="597"/>
    </row>
    <row r="1268" spans="1:8" s="591" customFormat="1">
      <c r="A1268" s="616"/>
      <c r="B1268" s="617"/>
      <c r="C1268" s="618"/>
      <c r="D1268" s="618"/>
      <c r="E1268" s="619"/>
      <c r="F1268" s="620"/>
      <c r="G1268" s="629"/>
      <c r="H1268" s="597"/>
    </row>
    <row r="1269" spans="1:8" s="591" customFormat="1">
      <c r="A1269" s="1143" t="s">
        <v>2180</v>
      </c>
      <c r="B1269" s="1143"/>
      <c r="C1269" s="1143"/>
      <c r="D1269" s="1143"/>
      <c r="E1269" s="1143"/>
      <c r="F1269" s="1143"/>
      <c r="G1269" s="629">
        <f>SUM(G1268)</f>
        <v>0</v>
      </c>
      <c r="H1269" s="597"/>
    </row>
    <row r="1270" spans="1:8" s="591" customFormat="1">
      <c r="A1270" s="625" t="s">
        <v>21</v>
      </c>
      <c r="B1270" s="1141" t="s">
        <v>1111</v>
      </c>
      <c r="C1270" s="1141"/>
      <c r="D1270" s="1141"/>
      <c r="E1270" s="1141"/>
      <c r="F1270" s="1141"/>
      <c r="G1270" s="629">
        <f>SUM(G1257:G1269)/2</f>
        <v>74700</v>
      </c>
      <c r="H1270" s="597"/>
    </row>
    <row r="1271" spans="1:8" s="591" customFormat="1">
      <c r="A1271" s="625" t="s">
        <v>22</v>
      </c>
      <c r="B1271" s="1141" t="s">
        <v>1112</v>
      </c>
      <c r="C1271" s="1141"/>
      <c r="D1271" s="1141"/>
      <c r="E1271" s="1141"/>
      <c r="F1271" s="626">
        <v>0.1</v>
      </c>
      <c r="G1271" s="629">
        <f>G1270*F1271</f>
        <v>7470</v>
      </c>
      <c r="H1271" s="597"/>
    </row>
    <row r="1272" spans="1:8" s="591" customFormat="1">
      <c r="A1272" s="625" t="s">
        <v>23</v>
      </c>
      <c r="B1272" s="1141" t="s">
        <v>184</v>
      </c>
      <c r="C1272" s="1141"/>
      <c r="D1272" s="1141"/>
      <c r="E1272" s="1141"/>
      <c r="F1272" s="1141"/>
      <c r="G1272" s="629">
        <f>ROUNDDOWN(G1270+G1271,0)</f>
        <v>82170</v>
      </c>
      <c r="H1272" s="597"/>
    </row>
    <row r="1273" spans="1:8" s="960" customFormat="1" ht="15.75">
      <c r="A1273" s="955"/>
      <c r="B1273" s="956"/>
      <c r="C1273" s="956"/>
      <c r="D1273" s="956"/>
      <c r="E1273" s="956"/>
      <c r="F1273" s="956"/>
      <c r="G1273" s="634"/>
    </row>
    <row r="1274" spans="1:8" s="591" customFormat="1">
      <c r="A1274" s="633" t="s">
        <v>3915</v>
      </c>
      <c r="B1274" s="957" t="s">
        <v>3925</v>
      </c>
      <c r="C1274" s="610"/>
      <c r="D1274" s="610"/>
      <c r="E1274" s="595"/>
      <c r="F1274" s="596"/>
      <c r="G1274" s="634"/>
      <c r="H1274" s="597"/>
    </row>
    <row r="1275" spans="1:8" s="591" customFormat="1" ht="30">
      <c r="A1275" s="614" t="s">
        <v>73</v>
      </c>
      <c r="B1275" s="614" t="s">
        <v>74</v>
      </c>
      <c r="C1275" s="614" t="s">
        <v>166</v>
      </c>
      <c r="D1275" s="614" t="s">
        <v>78</v>
      </c>
      <c r="E1275" s="614" t="s">
        <v>167</v>
      </c>
      <c r="F1275" s="614" t="s">
        <v>168</v>
      </c>
      <c r="G1275" s="635" t="s">
        <v>169</v>
      </c>
      <c r="H1275" s="597"/>
    </row>
    <row r="1276" spans="1:8" s="591" customFormat="1">
      <c r="A1276" s="616" t="s">
        <v>17</v>
      </c>
      <c r="B1276" s="617" t="s">
        <v>170</v>
      </c>
      <c r="C1276" s="618"/>
      <c r="D1276" s="618"/>
      <c r="E1276" s="619"/>
      <c r="F1276" s="620"/>
      <c r="G1276" s="629"/>
      <c r="H1276" s="597"/>
    </row>
    <row r="1277" spans="1:8" s="591" customFormat="1">
      <c r="A1277" s="618"/>
      <c r="B1277" s="617" t="s">
        <v>1</v>
      </c>
      <c r="C1277" s="616" t="s">
        <v>336</v>
      </c>
      <c r="D1277" s="616" t="s">
        <v>31</v>
      </c>
      <c r="E1277" s="622">
        <v>0.4</v>
      </c>
      <c r="F1277" s="620">
        <f>VLOOKUP(B1277,'HSD PSPN,STR,ARS'!$C$6:F762,4,FALSE)</f>
        <v>100000</v>
      </c>
      <c r="G1277" s="629">
        <f>E1277*F1277</f>
        <v>40000</v>
      </c>
      <c r="H1277" s="597"/>
    </row>
    <row r="1278" spans="1:8" s="591" customFormat="1">
      <c r="A1278" s="618"/>
      <c r="B1278" s="617" t="s">
        <v>210</v>
      </c>
      <c r="C1278" s="616" t="s">
        <v>337</v>
      </c>
      <c r="D1278" s="616" t="s">
        <v>31</v>
      </c>
      <c r="E1278" s="622">
        <v>0.1</v>
      </c>
      <c r="F1278" s="620">
        <f>VLOOKUP(B1278,'HSD PSPN,STR,ARS'!$C$6:F762,4,FALSE)</f>
        <v>150000</v>
      </c>
      <c r="G1278" s="629">
        <f>E1278*F1278</f>
        <v>15000</v>
      </c>
      <c r="H1278" s="597"/>
    </row>
    <row r="1279" spans="1:8" s="591" customFormat="1">
      <c r="A1279" s="618"/>
      <c r="B1279" s="617" t="s">
        <v>3</v>
      </c>
      <c r="C1279" s="616" t="s">
        <v>338</v>
      </c>
      <c r="D1279" s="616" t="s">
        <v>31</v>
      </c>
      <c r="E1279" s="622">
        <v>0.01</v>
      </c>
      <c r="F1279" s="620">
        <f>VLOOKUP(B1279,'HSD PSPN,STR,ARS'!$C$6:F762,4,FALSE)</f>
        <v>150000</v>
      </c>
      <c r="G1279" s="629">
        <f>E1279*F1279</f>
        <v>1500</v>
      </c>
      <c r="H1279" s="597"/>
    </row>
    <row r="1280" spans="1:8" s="591" customFormat="1">
      <c r="A1280" s="618"/>
      <c r="B1280" s="617" t="s">
        <v>4</v>
      </c>
      <c r="C1280" s="616" t="s">
        <v>339</v>
      </c>
      <c r="D1280" s="616" t="s">
        <v>31</v>
      </c>
      <c r="E1280" s="622">
        <v>0.04</v>
      </c>
      <c r="F1280" s="620">
        <f>VLOOKUP(B1280,'HSD PSPN,STR,ARS'!$C$6:F762,4,FALSE)</f>
        <v>200000</v>
      </c>
      <c r="G1280" s="629">
        <f>E1280*F1280</f>
        <v>8000</v>
      </c>
      <c r="H1280" s="597"/>
    </row>
    <row r="1281" spans="1:8" s="591" customFormat="1">
      <c r="A1281" s="1142" t="s">
        <v>2171</v>
      </c>
      <c r="B1281" s="1142"/>
      <c r="C1281" s="1142"/>
      <c r="D1281" s="1142"/>
      <c r="E1281" s="1142"/>
      <c r="F1281" s="1142"/>
      <c r="G1281" s="630">
        <f>SUM(G1277:G1280)</f>
        <v>64500</v>
      </c>
      <c r="H1281" s="597"/>
    </row>
    <row r="1282" spans="1:8" s="591" customFormat="1">
      <c r="A1282" s="616" t="s">
        <v>19</v>
      </c>
      <c r="B1282" s="617" t="s">
        <v>5</v>
      </c>
      <c r="C1282" s="618"/>
      <c r="D1282" s="618"/>
      <c r="E1282" s="619"/>
      <c r="F1282" s="620"/>
      <c r="G1282" s="629"/>
      <c r="H1282" s="597"/>
    </row>
    <row r="1283" spans="1:8" s="591" customFormat="1">
      <c r="A1283" s="618"/>
      <c r="B1283" s="617" t="s">
        <v>3940</v>
      </c>
      <c r="C1283" s="618"/>
      <c r="D1283" s="616" t="s">
        <v>342</v>
      </c>
      <c r="E1283" s="622">
        <v>1.02</v>
      </c>
      <c r="F1283" s="620">
        <f>VLOOKUP(B1283,'HSD PSPN,STR,ARS'!$C$6:F766,4,FALSE)</f>
        <v>10000</v>
      </c>
      <c r="G1283" s="629">
        <f>E1283*F1283</f>
        <v>10200</v>
      </c>
      <c r="H1283" s="597"/>
    </row>
    <row r="1284" spans="1:8" s="591" customFormat="1">
      <c r="A1284" s="618"/>
      <c r="B1284" s="617"/>
      <c r="C1284" s="618"/>
      <c r="D1284" s="616"/>
      <c r="E1284" s="622"/>
      <c r="F1284" s="620"/>
      <c r="G1284" s="629"/>
      <c r="H1284" s="597"/>
    </row>
    <row r="1285" spans="1:8" s="591" customFormat="1">
      <c r="A1285" s="1142" t="s">
        <v>2176</v>
      </c>
      <c r="B1285" s="1142"/>
      <c r="C1285" s="1142"/>
      <c r="D1285" s="1142"/>
      <c r="E1285" s="1142"/>
      <c r="F1285" s="1142"/>
      <c r="G1285" s="629">
        <f>SUM(G1283:G1284)</f>
        <v>10200</v>
      </c>
      <c r="H1285" s="597"/>
    </row>
    <row r="1286" spans="1:8" s="591" customFormat="1">
      <c r="A1286" s="616" t="s">
        <v>20</v>
      </c>
      <c r="B1286" s="617" t="s">
        <v>181</v>
      </c>
      <c r="C1286" s="618"/>
      <c r="D1286" s="618"/>
      <c r="E1286" s="619"/>
      <c r="F1286" s="620"/>
      <c r="G1286" s="629"/>
      <c r="H1286" s="597"/>
    </row>
    <row r="1287" spans="1:8" s="591" customFormat="1">
      <c r="A1287" s="616"/>
      <c r="B1287" s="617"/>
      <c r="C1287" s="618"/>
      <c r="D1287" s="618"/>
      <c r="E1287" s="619"/>
      <c r="F1287" s="620"/>
      <c r="G1287" s="629"/>
      <c r="H1287" s="597"/>
    </row>
    <row r="1288" spans="1:8" s="591" customFormat="1">
      <c r="A1288" s="1143" t="s">
        <v>2180</v>
      </c>
      <c r="B1288" s="1143"/>
      <c r="C1288" s="1143"/>
      <c r="D1288" s="1143"/>
      <c r="E1288" s="1143"/>
      <c r="F1288" s="1143"/>
      <c r="G1288" s="629">
        <f>SUM(G1287)</f>
        <v>0</v>
      </c>
      <c r="H1288" s="597"/>
    </row>
    <row r="1289" spans="1:8" s="587" customFormat="1">
      <c r="A1289" s="625" t="s">
        <v>21</v>
      </c>
      <c r="B1289" s="1141" t="s">
        <v>1111</v>
      </c>
      <c r="C1289" s="1141"/>
      <c r="D1289" s="1141"/>
      <c r="E1289" s="1141"/>
      <c r="F1289" s="1141"/>
      <c r="G1289" s="629">
        <f>SUM(G1276:G1288)/2</f>
        <v>74700</v>
      </c>
    </row>
    <row r="1290" spans="1:8" s="591" customFormat="1">
      <c r="A1290" s="625" t="s">
        <v>22</v>
      </c>
      <c r="B1290" s="1141" t="s">
        <v>1112</v>
      </c>
      <c r="C1290" s="1141"/>
      <c r="D1290" s="1141"/>
      <c r="E1290" s="1141"/>
      <c r="F1290" s="626">
        <v>0.1</v>
      </c>
      <c r="G1290" s="629">
        <f>G1289*F1290</f>
        <v>7470</v>
      </c>
      <c r="H1290" s="597"/>
    </row>
    <row r="1291" spans="1:8" s="591" customFormat="1">
      <c r="A1291" s="625" t="s">
        <v>23</v>
      </c>
      <c r="B1291" s="1141" t="s">
        <v>184</v>
      </c>
      <c r="C1291" s="1141"/>
      <c r="D1291" s="1141"/>
      <c r="E1291" s="1141"/>
      <c r="F1291" s="1141"/>
      <c r="G1291" s="629">
        <f>ROUNDDOWN(G1289+G1290,0)</f>
        <v>82170</v>
      </c>
      <c r="H1291" s="597"/>
    </row>
    <row r="1292" spans="1:8" s="591" customFormat="1">
      <c r="A1292" s="955"/>
      <c r="B1292" s="956"/>
      <c r="C1292" s="956"/>
      <c r="D1292" s="956"/>
      <c r="E1292" s="956"/>
      <c r="F1292" s="956"/>
      <c r="G1292" s="634"/>
      <c r="H1292" s="597"/>
    </row>
    <row r="1293" spans="1:8" s="591" customFormat="1">
      <c r="A1293" s="633" t="s">
        <v>3916</v>
      </c>
      <c r="B1293" s="957" t="s">
        <v>3926</v>
      </c>
      <c r="C1293" s="610"/>
      <c r="D1293" s="610"/>
      <c r="E1293" s="595"/>
      <c r="F1293" s="596"/>
      <c r="G1293" s="634"/>
      <c r="H1293" s="597"/>
    </row>
    <row r="1294" spans="1:8" s="591" customFormat="1" ht="30">
      <c r="A1294" s="614" t="s">
        <v>73</v>
      </c>
      <c r="B1294" s="614" t="s">
        <v>74</v>
      </c>
      <c r="C1294" s="614" t="s">
        <v>166</v>
      </c>
      <c r="D1294" s="614" t="s">
        <v>78</v>
      </c>
      <c r="E1294" s="614" t="s">
        <v>167</v>
      </c>
      <c r="F1294" s="614" t="s">
        <v>168</v>
      </c>
      <c r="G1294" s="635" t="s">
        <v>169</v>
      </c>
      <c r="H1294" s="597"/>
    </row>
    <row r="1295" spans="1:8" s="591" customFormat="1">
      <c r="A1295" s="616" t="s">
        <v>17</v>
      </c>
      <c r="B1295" s="617" t="s">
        <v>170</v>
      </c>
      <c r="C1295" s="618"/>
      <c r="D1295" s="618"/>
      <c r="E1295" s="619"/>
      <c r="F1295" s="620"/>
      <c r="G1295" s="629"/>
      <c r="H1295" s="597"/>
    </row>
    <row r="1296" spans="1:8" s="591" customFormat="1">
      <c r="A1296" s="618"/>
      <c r="B1296" s="617" t="s">
        <v>1</v>
      </c>
      <c r="C1296" s="616" t="s">
        <v>336</v>
      </c>
      <c r="D1296" s="616" t="s">
        <v>31</v>
      </c>
      <c r="E1296" s="622">
        <v>0.4</v>
      </c>
      <c r="F1296" s="620">
        <f>VLOOKUP(B1296,'HSD PSPN,STR,ARS'!$C$6:F781,4,FALSE)</f>
        <v>100000</v>
      </c>
      <c r="G1296" s="629">
        <f>E1296*F1296</f>
        <v>40000</v>
      </c>
      <c r="H1296" s="597"/>
    </row>
    <row r="1297" spans="1:8" s="591" customFormat="1">
      <c r="A1297" s="618"/>
      <c r="B1297" s="617" t="s">
        <v>210</v>
      </c>
      <c r="C1297" s="616" t="s">
        <v>337</v>
      </c>
      <c r="D1297" s="616" t="s">
        <v>31</v>
      </c>
      <c r="E1297" s="622">
        <v>0.1</v>
      </c>
      <c r="F1297" s="620">
        <f>VLOOKUP(B1297,'HSD PSPN,STR,ARS'!$C$6:F781,4,FALSE)</f>
        <v>150000</v>
      </c>
      <c r="G1297" s="629">
        <f>E1297*F1297</f>
        <v>15000</v>
      </c>
      <c r="H1297" s="597"/>
    </row>
    <row r="1298" spans="1:8" s="591" customFormat="1">
      <c r="A1298" s="618"/>
      <c r="B1298" s="617" t="s">
        <v>3</v>
      </c>
      <c r="C1298" s="616" t="s">
        <v>338</v>
      </c>
      <c r="D1298" s="616" t="s">
        <v>31</v>
      </c>
      <c r="E1298" s="622">
        <v>0.01</v>
      </c>
      <c r="F1298" s="620">
        <f>VLOOKUP(B1298,'HSD PSPN,STR,ARS'!$C$6:F781,4,FALSE)</f>
        <v>150000</v>
      </c>
      <c r="G1298" s="629">
        <f>E1298*F1298</f>
        <v>1500</v>
      </c>
      <c r="H1298" s="597"/>
    </row>
    <row r="1299" spans="1:8" s="591" customFormat="1">
      <c r="A1299" s="618"/>
      <c r="B1299" s="617" t="s">
        <v>4</v>
      </c>
      <c r="C1299" s="616" t="s">
        <v>339</v>
      </c>
      <c r="D1299" s="616" t="s">
        <v>31</v>
      </c>
      <c r="E1299" s="622">
        <v>0.04</v>
      </c>
      <c r="F1299" s="620">
        <f>VLOOKUP(B1299,'HSD PSPN,STR,ARS'!$C$6:F781,4,FALSE)</f>
        <v>200000</v>
      </c>
      <c r="G1299" s="629">
        <f>E1299*F1299</f>
        <v>8000</v>
      </c>
      <c r="H1299" s="597"/>
    </row>
    <row r="1300" spans="1:8" s="591" customFormat="1">
      <c r="A1300" s="1142" t="s">
        <v>2171</v>
      </c>
      <c r="B1300" s="1142"/>
      <c r="C1300" s="1142"/>
      <c r="D1300" s="1142"/>
      <c r="E1300" s="1142"/>
      <c r="F1300" s="1142"/>
      <c r="G1300" s="630">
        <f>SUM(G1296:G1299)</f>
        <v>64500</v>
      </c>
      <c r="H1300" s="597"/>
    </row>
    <row r="1301" spans="1:8" s="591" customFormat="1">
      <c r="A1301" s="616" t="s">
        <v>19</v>
      </c>
      <c r="B1301" s="617" t="s">
        <v>5</v>
      </c>
      <c r="C1301" s="618"/>
      <c r="D1301" s="618"/>
      <c r="E1301" s="619"/>
      <c r="F1301" s="620"/>
      <c r="G1301" s="629"/>
      <c r="H1301" s="597"/>
    </row>
    <row r="1302" spans="1:8" s="591" customFormat="1">
      <c r="A1302" s="618"/>
      <c r="B1302" s="617" t="s">
        <v>3939</v>
      </c>
      <c r="C1302" s="618"/>
      <c r="D1302" s="616" t="s">
        <v>342</v>
      </c>
      <c r="E1302" s="622">
        <v>1.02</v>
      </c>
      <c r="F1302" s="620">
        <f>VLOOKUP(B1302,'HSD PSPN,STR,ARS'!$C$6:F785,4,FALSE)</f>
        <v>10000</v>
      </c>
      <c r="G1302" s="629">
        <f>E1302*F1302</f>
        <v>10200</v>
      </c>
      <c r="H1302" s="597"/>
    </row>
    <row r="1303" spans="1:8" s="591" customFormat="1">
      <c r="A1303" s="618"/>
      <c r="B1303" s="617"/>
      <c r="C1303" s="618"/>
      <c r="D1303" s="616"/>
      <c r="E1303" s="622"/>
      <c r="F1303" s="620"/>
      <c r="G1303" s="629"/>
      <c r="H1303" s="597"/>
    </row>
    <row r="1304" spans="1:8" s="591" customFormat="1">
      <c r="A1304" s="1142" t="s">
        <v>2176</v>
      </c>
      <c r="B1304" s="1142"/>
      <c r="C1304" s="1142"/>
      <c r="D1304" s="1142"/>
      <c r="E1304" s="1142"/>
      <c r="F1304" s="1142"/>
      <c r="G1304" s="629">
        <f>SUM(G1302:G1303)</f>
        <v>10200</v>
      </c>
      <c r="H1304" s="597"/>
    </row>
    <row r="1305" spans="1:8" s="587" customFormat="1">
      <c r="A1305" s="616" t="s">
        <v>20</v>
      </c>
      <c r="B1305" s="617" t="s">
        <v>181</v>
      </c>
      <c r="C1305" s="618"/>
      <c r="D1305" s="618"/>
      <c r="E1305" s="619"/>
      <c r="F1305" s="620"/>
      <c r="G1305" s="629"/>
    </row>
    <row r="1306" spans="1:8" s="591" customFormat="1">
      <c r="A1306" s="616"/>
      <c r="B1306" s="617"/>
      <c r="C1306" s="618"/>
      <c r="D1306" s="618"/>
      <c r="E1306" s="619"/>
      <c r="F1306" s="620"/>
      <c r="G1306" s="629"/>
      <c r="H1306" s="597"/>
    </row>
    <row r="1307" spans="1:8" s="591" customFormat="1">
      <c r="A1307" s="1143" t="s">
        <v>2180</v>
      </c>
      <c r="B1307" s="1143"/>
      <c r="C1307" s="1143"/>
      <c r="D1307" s="1143"/>
      <c r="E1307" s="1143"/>
      <c r="F1307" s="1143"/>
      <c r="G1307" s="629">
        <f>SUM(G1306)</f>
        <v>0</v>
      </c>
      <c r="H1307" s="597"/>
    </row>
    <row r="1308" spans="1:8" s="591" customFormat="1">
      <c r="A1308" s="625" t="s">
        <v>21</v>
      </c>
      <c r="B1308" s="1141" t="s">
        <v>1111</v>
      </c>
      <c r="C1308" s="1141"/>
      <c r="D1308" s="1141"/>
      <c r="E1308" s="1141"/>
      <c r="F1308" s="1141"/>
      <c r="G1308" s="629">
        <f>SUM(G1295:G1307)/2</f>
        <v>74700</v>
      </c>
      <c r="H1308" s="597"/>
    </row>
    <row r="1309" spans="1:8" s="591" customFormat="1">
      <c r="A1309" s="625" t="s">
        <v>22</v>
      </c>
      <c r="B1309" s="1141" t="s">
        <v>1112</v>
      </c>
      <c r="C1309" s="1141"/>
      <c r="D1309" s="1141"/>
      <c r="E1309" s="1141"/>
      <c r="F1309" s="626">
        <v>0.1</v>
      </c>
      <c r="G1309" s="629">
        <f>G1308*F1309</f>
        <v>7470</v>
      </c>
      <c r="H1309" s="597"/>
    </row>
    <row r="1310" spans="1:8" s="591" customFormat="1">
      <c r="A1310" s="625" t="s">
        <v>23</v>
      </c>
      <c r="B1310" s="1141" t="s">
        <v>184</v>
      </c>
      <c r="C1310" s="1141"/>
      <c r="D1310" s="1141"/>
      <c r="E1310" s="1141"/>
      <c r="F1310" s="1141"/>
      <c r="G1310" s="629">
        <f>ROUNDDOWN(G1308+G1309,0)</f>
        <v>82170</v>
      </c>
      <c r="H1310" s="597"/>
    </row>
    <row r="1311" spans="1:8" s="591" customFormat="1">
      <c r="A1311" s="955"/>
      <c r="B1311" s="956"/>
      <c r="C1311" s="956"/>
      <c r="D1311" s="956"/>
      <c r="E1311" s="956"/>
      <c r="F1311" s="956"/>
      <c r="G1311" s="634"/>
      <c r="H1311" s="597"/>
    </row>
    <row r="1312" spans="1:8" s="591" customFormat="1">
      <c r="A1312" s="633" t="s">
        <v>3917</v>
      </c>
      <c r="B1312" s="957" t="s">
        <v>3927</v>
      </c>
      <c r="C1312" s="610"/>
      <c r="D1312" s="610"/>
      <c r="E1312" s="595"/>
      <c r="F1312" s="596"/>
      <c r="G1312" s="634"/>
      <c r="H1312" s="597"/>
    </row>
    <row r="1313" spans="1:8" s="591" customFormat="1" ht="30">
      <c r="A1313" s="614" t="s">
        <v>73</v>
      </c>
      <c r="B1313" s="614" t="s">
        <v>74</v>
      </c>
      <c r="C1313" s="614" t="s">
        <v>166</v>
      </c>
      <c r="D1313" s="614" t="s">
        <v>78</v>
      </c>
      <c r="E1313" s="614" t="s">
        <v>167</v>
      </c>
      <c r="F1313" s="614" t="s">
        <v>168</v>
      </c>
      <c r="G1313" s="635" t="s">
        <v>169</v>
      </c>
      <c r="H1313" s="597"/>
    </row>
    <row r="1314" spans="1:8" s="591" customFormat="1">
      <c r="A1314" s="616" t="s">
        <v>17</v>
      </c>
      <c r="B1314" s="617" t="s">
        <v>170</v>
      </c>
      <c r="C1314" s="618"/>
      <c r="D1314" s="618"/>
      <c r="E1314" s="619"/>
      <c r="F1314" s="620"/>
      <c r="G1314" s="629"/>
      <c r="H1314" s="597"/>
    </row>
    <row r="1315" spans="1:8" s="591" customFormat="1">
      <c r="A1315" s="618"/>
      <c r="B1315" s="617" t="s">
        <v>1</v>
      </c>
      <c r="C1315" s="616" t="s">
        <v>336</v>
      </c>
      <c r="D1315" s="616" t="s">
        <v>31</v>
      </c>
      <c r="E1315" s="622">
        <v>0.4</v>
      </c>
      <c r="F1315" s="620">
        <f>VLOOKUP(B1315,'HSD PSPN,STR,ARS'!$C$6:F800,4,FALSE)</f>
        <v>100000</v>
      </c>
      <c r="G1315" s="629">
        <f>E1315*F1315</f>
        <v>40000</v>
      </c>
      <c r="H1315" s="597"/>
    </row>
    <row r="1316" spans="1:8" s="591" customFormat="1">
      <c r="A1316" s="618"/>
      <c r="B1316" s="617" t="s">
        <v>210</v>
      </c>
      <c r="C1316" s="616" t="s">
        <v>337</v>
      </c>
      <c r="D1316" s="616" t="s">
        <v>31</v>
      </c>
      <c r="E1316" s="622">
        <v>0.1</v>
      </c>
      <c r="F1316" s="620">
        <f>VLOOKUP(B1316,'HSD PSPN,STR,ARS'!$C$6:F800,4,FALSE)</f>
        <v>150000</v>
      </c>
      <c r="G1316" s="629">
        <f>E1316*F1316</f>
        <v>15000</v>
      </c>
      <c r="H1316" s="597"/>
    </row>
    <row r="1317" spans="1:8" s="591" customFormat="1">
      <c r="A1317" s="618"/>
      <c r="B1317" s="617" t="s">
        <v>3</v>
      </c>
      <c r="C1317" s="616" t="s">
        <v>338</v>
      </c>
      <c r="D1317" s="616" t="s">
        <v>31</v>
      </c>
      <c r="E1317" s="622">
        <v>0.01</v>
      </c>
      <c r="F1317" s="620">
        <f>VLOOKUP(B1317,'HSD PSPN,STR,ARS'!$C$6:F800,4,FALSE)</f>
        <v>150000</v>
      </c>
      <c r="G1317" s="629">
        <f>E1317*F1317</f>
        <v>1500</v>
      </c>
      <c r="H1317" s="597"/>
    </row>
    <row r="1318" spans="1:8" s="591" customFormat="1">
      <c r="A1318" s="618"/>
      <c r="B1318" s="617" t="s">
        <v>4</v>
      </c>
      <c r="C1318" s="616" t="s">
        <v>339</v>
      </c>
      <c r="D1318" s="616" t="s">
        <v>31</v>
      </c>
      <c r="E1318" s="622">
        <v>0.04</v>
      </c>
      <c r="F1318" s="620">
        <f>VLOOKUP(B1318,'HSD PSPN,STR,ARS'!$C$6:F800,4,FALSE)</f>
        <v>200000</v>
      </c>
      <c r="G1318" s="629">
        <f>E1318*F1318</f>
        <v>8000</v>
      </c>
      <c r="H1318" s="597"/>
    </row>
    <row r="1319" spans="1:8" s="591" customFormat="1">
      <c r="A1319" s="1142" t="s">
        <v>2171</v>
      </c>
      <c r="B1319" s="1142"/>
      <c r="C1319" s="1142"/>
      <c r="D1319" s="1142"/>
      <c r="E1319" s="1142"/>
      <c r="F1319" s="1142"/>
      <c r="G1319" s="630">
        <f>SUM(G1315:G1318)</f>
        <v>64500</v>
      </c>
      <c r="H1319" s="597"/>
    </row>
    <row r="1320" spans="1:8" s="591" customFormat="1">
      <c r="A1320" s="616" t="s">
        <v>19</v>
      </c>
      <c r="B1320" s="617" t="s">
        <v>5</v>
      </c>
      <c r="C1320" s="618"/>
      <c r="D1320" s="618"/>
      <c r="E1320" s="619"/>
      <c r="F1320" s="620"/>
      <c r="G1320" s="629"/>
      <c r="H1320" s="597"/>
    </row>
    <row r="1321" spans="1:8" s="587" customFormat="1">
      <c r="A1321" s="618"/>
      <c r="B1321" s="617" t="s">
        <v>3938</v>
      </c>
      <c r="C1321" s="618"/>
      <c r="D1321" s="616" t="s">
        <v>342</v>
      </c>
      <c r="E1321" s="622">
        <v>1.02</v>
      </c>
      <c r="F1321" s="620">
        <f>VLOOKUP(B1321,'HSD PSPN,STR,ARS'!$C$6:F804,4,FALSE)</f>
        <v>10000</v>
      </c>
      <c r="G1321" s="629">
        <f>E1321*F1321</f>
        <v>10200</v>
      </c>
    </row>
    <row r="1322" spans="1:8" s="591" customFormat="1">
      <c r="A1322" s="618"/>
      <c r="B1322" s="617"/>
      <c r="C1322" s="618"/>
      <c r="D1322" s="616"/>
      <c r="E1322" s="622"/>
      <c r="F1322" s="620"/>
      <c r="G1322" s="629"/>
      <c r="H1322" s="597"/>
    </row>
    <row r="1323" spans="1:8" s="591" customFormat="1">
      <c r="A1323" s="1142" t="s">
        <v>2176</v>
      </c>
      <c r="B1323" s="1142"/>
      <c r="C1323" s="1142"/>
      <c r="D1323" s="1142"/>
      <c r="E1323" s="1142"/>
      <c r="F1323" s="1142"/>
      <c r="G1323" s="629">
        <f>SUM(G1321:G1322)</f>
        <v>10200</v>
      </c>
      <c r="H1323" s="597"/>
    </row>
    <row r="1324" spans="1:8" s="591" customFormat="1">
      <c r="A1324" s="616" t="s">
        <v>20</v>
      </c>
      <c r="B1324" s="617" t="s">
        <v>181</v>
      </c>
      <c r="C1324" s="618"/>
      <c r="D1324" s="618"/>
      <c r="E1324" s="619"/>
      <c r="F1324" s="620"/>
      <c r="G1324" s="629"/>
      <c r="H1324" s="597"/>
    </row>
    <row r="1325" spans="1:8" s="591" customFormat="1">
      <c r="A1325" s="616"/>
      <c r="B1325" s="617"/>
      <c r="C1325" s="618"/>
      <c r="D1325" s="618"/>
      <c r="E1325" s="619"/>
      <c r="F1325" s="620"/>
      <c r="G1325" s="629"/>
      <c r="H1325" s="597"/>
    </row>
    <row r="1326" spans="1:8" s="591" customFormat="1">
      <c r="A1326" s="1143" t="s">
        <v>2180</v>
      </c>
      <c r="B1326" s="1143"/>
      <c r="C1326" s="1143"/>
      <c r="D1326" s="1143"/>
      <c r="E1326" s="1143"/>
      <c r="F1326" s="1143"/>
      <c r="G1326" s="629">
        <f>SUM(G1325)</f>
        <v>0</v>
      </c>
      <c r="H1326" s="597"/>
    </row>
    <row r="1327" spans="1:8" s="591" customFormat="1">
      <c r="A1327" s="625" t="s">
        <v>21</v>
      </c>
      <c r="B1327" s="1141" t="s">
        <v>1111</v>
      </c>
      <c r="C1327" s="1141"/>
      <c r="D1327" s="1141"/>
      <c r="E1327" s="1141"/>
      <c r="F1327" s="1141"/>
      <c r="G1327" s="629">
        <f>SUM(G1314:G1326)/2</f>
        <v>74700</v>
      </c>
      <c r="H1327" s="597"/>
    </row>
    <row r="1328" spans="1:8" s="591" customFormat="1">
      <c r="A1328" s="625" t="s">
        <v>22</v>
      </c>
      <c r="B1328" s="1141" t="s">
        <v>1112</v>
      </c>
      <c r="C1328" s="1141"/>
      <c r="D1328" s="1141"/>
      <c r="E1328" s="1141"/>
      <c r="F1328" s="626">
        <v>0.1</v>
      </c>
      <c r="G1328" s="629">
        <f>G1327*F1328</f>
        <v>7470</v>
      </c>
      <c r="H1328" s="597"/>
    </row>
    <row r="1329" spans="1:8" s="591" customFormat="1">
      <c r="A1329" s="625" t="s">
        <v>23</v>
      </c>
      <c r="B1329" s="1141" t="s">
        <v>184</v>
      </c>
      <c r="C1329" s="1141"/>
      <c r="D1329" s="1141"/>
      <c r="E1329" s="1141"/>
      <c r="F1329" s="1141"/>
      <c r="G1329" s="629">
        <f>ROUNDDOWN(G1327+G1328,0)</f>
        <v>82170</v>
      </c>
      <c r="H1329" s="597"/>
    </row>
    <row r="1330" spans="1:8" s="591" customFormat="1">
      <c r="A1330" s="955"/>
      <c r="B1330" s="956"/>
      <c r="C1330" s="956"/>
      <c r="D1330" s="956"/>
      <c r="E1330" s="956"/>
      <c r="F1330" s="956"/>
      <c r="G1330" s="634"/>
      <c r="H1330" s="597"/>
    </row>
    <row r="1331" spans="1:8" s="591" customFormat="1">
      <c r="A1331" s="633" t="s">
        <v>3918</v>
      </c>
      <c r="B1331" s="957" t="s">
        <v>3928</v>
      </c>
      <c r="C1331" s="610"/>
      <c r="D1331" s="610"/>
      <c r="E1331" s="595"/>
      <c r="F1331" s="596"/>
      <c r="G1331" s="634"/>
      <c r="H1331" s="597"/>
    </row>
    <row r="1332" spans="1:8" s="591" customFormat="1" ht="30">
      <c r="A1332" s="614" t="s">
        <v>73</v>
      </c>
      <c r="B1332" s="614" t="s">
        <v>74</v>
      </c>
      <c r="C1332" s="614" t="s">
        <v>166</v>
      </c>
      <c r="D1332" s="614" t="s">
        <v>78</v>
      </c>
      <c r="E1332" s="614" t="s">
        <v>167</v>
      </c>
      <c r="F1332" s="614" t="s">
        <v>168</v>
      </c>
      <c r="G1332" s="635" t="s">
        <v>169</v>
      </c>
      <c r="H1332" s="597"/>
    </row>
    <row r="1333" spans="1:8" s="591" customFormat="1">
      <c r="A1333" s="616" t="s">
        <v>17</v>
      </c>
      <c r="B1333" s="617" t="s">
        <v>170</v>
      </c>
      <c r="C1333" s="618"/>
      <c r="D1333" s="618"/>
      <c r="E1333" s="619"/>
      <c r="F1333" s="620"/>
      <c r="G1333" s="629"/>
      <c r="H1333" s="597"/>
    </row>
    <row r="1334" spans="1:8" s="591" customFormat="1">
      <c r="A1334" s="618"/>
      <c r="B1334" s="617" t="s">
        <v>1</v>
      </c>
      <c r="C1334" s="616" t="s">
        <v>336</v>
      </c>
      <c r="D1334" s="616" t="s">
        <v>31</v>
      </c>
      <c r="E1334" s="622">
        <v>0.4</v>
      </c>
      <c r="F1334" s="620">
        <f>VLOOKUP(B1334,'HSD PSPN,STR,ARS'!$C$6:F819,4,FALSE)</f>
        <v>100000</v>
      </c>
      <c r="G1334" s="629">
        <f>E1334*F1334</f>
        <v>40000</v>
      </c>
      <c r="H1334" s="597"/>
    </row>
    <row r="1335" spans="1:8" s="591" customFormat="1">
      <c r="A1335" s="618"/>
      <c r="B1335" s="617" t="s">
        <v>210</v>
      </c>
      <c r="C1335" s="616" t="s">
        <v>337</v>
      </c>
      <c r="D1335" s="616" t="s">
        <v>31</v>
      </c>
      <c r="E1335" s="622">
        <v>0.1</v>
      </c>
      <c r="F1335" s="620">
        <f>VLOOKUP(B1335,'HSD PSPN,STR,ARS'!$C$6:F819,4,FALSE)</f>
        <v>150000</v>
      </c>
      <c r="G1335" s="629">
        <f>E1335*F1335</f>
        <v>15000</v>
      </c>
      <c r="H1335" s="597"/>
    </row>
    <row r="1336" spans="1:8" s="591" customFormat="1">
      <c r="A1336" s="618"/>
      <c r="B1336" s="617" t="s">
        <v>3</v>
      </c>
      <c r="C1336" s="616" t="s">
        <v>338</v>
      </c>
      <c r="D1336" s="616" t="s">
        <v>31</v>
      </c>
      <c r="E1336" s="622">
        <v>0.01</v>
      </c>
      <c r="F1336" s="620">
        <f>VLOOKUP(B1336,'HSD PSPN,STR,ARS'!$C$6:F819,4,FALSE)</f>
        <v>150000</v>
      </c>
      <c r="G1336" s="629">
        <f>E1336*F1336</f>
        <v>1500</v>
      </c>
      <c r="H1336" s="597"/>
    </row>
    <row r="1337" spans="1:8" s="587" customFormat="1">
      <c r="A1337" s="618"/>
      <c r="B1337" s="617" t="s">
        <v>4</v>
      </c>
      <c r="C1337" s="616" t="s">
        <v>339</v>
      </c>
      <c r="D1337" s="616" t="s">
        <v>31</v>
      </c>
      <c r="E1337" s="622">
        <v>0.04</v>
      </c>
      <c r="F1337" s="620">
        <f>VLOOKUP(B1337,'HSD PSPN,STR,ARS'!$C$6:F819,4,FALSE)</f>
        <v>200000</v>
      </c>
      <c r="G1337" s="629">
        <f>E1337*F1337</f>
        <v>8000</v>
      </c>
    </row>
    <row r="1338" spans="1:8" s="591" customFormat="1">
      <c r="A1338" s="1142" t="s">
        <v>2171</v>
      </c>
      <c r="B1338" s="1142"/>
      <c r="C1338" s="1142"/>
      <c r="D1338" s="1142"/>
      <c r="E1338" s="1142"/>
      <c r="F1338" s="1142"/>
      <c r="G1338" s="630">
        <f>SUM(G1334:G1337)</f>
        <v>64500</v>
      </c>
      <c r="H1338" s="597"/>
    </row>
    <row r="1339" spans="1:8" s="591" customFormat="1">
      <c r="A1339" s="616" t="s">
        <v>19</v>
      </c>
      <c r="B1339" s="617" t="s">
        <v>5</v>
      </c>
      <c r="C1339" s="618"/>
      <c r="D1339" s="618"/>
      <c r="E1339" s="619"/>
      <c r="F1339" s="620"/>
      <c r="G1339" s="629"/>
      <c r="H1339" s="597"/>
    </row>
    <row r="1340" spans="1:8" s="591" customFormat="1">
      <c r="A1340" s="618"/>
      <c r="B1340" s="617" t="s">
        <v>3937</v>
      </c>
      <c r="C1340" s="618"/>
      <c r="D1340" s="616" t="s">
        <v>342</v>
      </c>
      <c r="E1340" s="622">
        <v>1.02</v>
      </c>
      <c r="F1340" s="620">
        <f>VLOOKUP(B1340,'HSD PSPN,STR,ARS'!$C$6:F823,4,FALSE)</f>
        <v>10000</v>
      </c>
      <c r="G1340" s="629">
        <f>E1340*F1340</f>
        <v>10200</v>
      </c>
      <c r="H1340" s="597"/>
    </row>
    <row r="1341" spans="1:8" s="591" customFormat="1">
      <c r="A1341" s="618"/>
      <c r="B1341" s="617"/>
      <c r="C1341" s="618"/>
      <c r="D1341" s="616"/>
      <c r="E1341" s="622"/>
      <c r="F1341" s="620"/>
      <c r="G1341" s="629"/>
      <c r="H1341" s="597"/>
    </row>
    <row r="1342" spans="1:8" s="591" customFormat="1">
      <c r="A1342" s="1142" t="s">
        <v>2176</v>
      </c>
      <c r="B1342" s="1142"/>
      <c r="C1342" s="1142"/>
      <c r="D1342" s="1142"/>
      <c r="E1342" s="1142"/>
      <c r="F1342" s="1142"/>
      <c r="G1342" s="629">
        <f>SUM(G1340:G1341)</f>
        <v>10200</v>
      </c>
      <c r="H1342" s="597"/>
    </row>
    <row r="1343" spans="1:8" s="591" customFormat="1">
      <c r="A1343" s="616" t="s">
        <v>20</v>
      </c>
      <c r="B1343" s="617" t="s">
        <v>181</v>
      </c>
      <c r="C1343" s="618"/>
      <c r="D1343" s="618"/>
      <c r="E1343" s="619"/>
      <c r="F1343" s="620"/>
      <c r="G1343" s="629"/>
      <c r="H1343" s="597"/>
    </row>
    <row r="1344" spans="1:8" s="591" customFormat="1">
      <c r="A1344" s="616"/>
      <c r="B1344" s="617"/>
      <c r="C1344" s="618"/>
      <c r="D1344" s="618"/>
      <c r="E1344" s="619"/>
      <c r="F1344" s="620"/>
      <c r="G1344" s="629"/>
      <c r="H1344" s="597"/>
    </row>
    <row r="1345" spans="1:8" s="591" customFormat="1">
      <c r="A1345" s="1143" t="s">
        <v>2180</v>
      </c>
      <c r="B1345" s="1143"/>
      <c r="C1345" s="1143"/>
      <c r="D1345" s="1143"/>
      <c r="E1345" s="1143"/>
      <c r="F1345" s="1143"/>
      <c r="G1345" s="629">
        <f>SUM(G1344)</f>
        <v>0</v>
      </c>
      <c r="H1345" s="597"/>
    </row>
    <row r="1346" spans="1:8" s="591" customFormat="1">
      <c r="A1346" s="625" t="s">
        <v>21</v>
      </c>
      <c r="B1346" s="1141" t="s">
        <v>1111</v>
      </c>
      <c r="C1346" s="1141"/>
      <c r="D1346" s="1141"/>
      <c r="E1346" s="1141"/>
      <c r="F1346" s="1141"/>
      <c r="G1346" s="629">
        <f>SUM(G1333:G1345)/2</f>
        <v>74700</v>
      </c>
      <c r="H1346" s="597"/>
    </row>
    <row r="1347" spans="1:8" s="591" customFormat="1">
      <c r="A1347" s="625" t="s">
        <v>22</v>
      </c>
      <c r="B1347" s="1141" t="s">
        <v>1112</v>
      </c>
      <c r="C1347" s="1141"/>
      <c r="D1347" s="1141"/>
      <c r="E1347" s="1141"/>
      <c r="F1347" s="626">
        <v>0.1</v>
      </c>
      <c r="G1347" s="629">
        <f>G1346*F1347</f>
        <v>7470</v>
      </c>
      <c r="H1347" s="597"/>
    </row>
    <row r="1348" spans="1:8" s="591" customFormat="1">
      <c r="A1348" s="625" t="s">
        <v>23</v>
      </c>
      <c r="B1348" s="1141" t="s">
        <v>184</v>
      </c>
      <c r="C1348" s="1141"/>
      <c r="D1348" s="1141"/>
      <c r="E1348" s="1141"/>
      <c r="F1348" s="1141"/>
      <c r="G1348" s="629">
        <f>ROUNDDOWN(G1346+G1347,0)</f>
        <v>82170</v>
      </c>
      <c r="H1348" s="597"/>
    </row>
    <row r="1349" spans="1:8" s="591" customFormat="1">
      <c r="A1349" s="955"/>
      <c r="B1349" s="956"/>
      <c r="C1349" s="956"/>
      <c r="D1349" s="956"/>
      <c r="E1349" s="956"/>
      <c r="F1349" s="956"/>
      <c r="G1349" s="634"/>
      <c r="H1349" s="597"/>
    </row>
    <row r="1350" spans="1:8" s="591" customFormat="1">
      <c r="A1350" s="633" t="s">
        <v>3919</v>
      </c>
      <c r="B1350" s="957" t="s">
        <v>3929</v>
      </c>
      <c r="C1350" s="610"/>
      <c r="D1350" s="610"/>
      <c r="E1350" s="595"/>
      <c r="F1350" s="596"/>
      <c r="G1350" s="634"/>
      <c r="H1350" s="597"/>
    </row>
    <row r="1351" spans="1:8" s="591" customFormat="1" ht="30">
      <c r="A1351" s="614" t="s">
        <v>73</v>
      </c>
      <c r="B1351" s="614" t="s">
        <v>74</v>
      </c>
      <c r="C1351" s="614" t="s">
        <v>166</v>
      </c>
      <c r="D1351" s="614" t="s">
        <v>78</v>
      </c>
      <c r="E1351" s="614" t="s">
        <v>167</v>
      </c>
      <c r="F1351" s="614" t="s">
        <v>168</v>
      </c>
      <c r="G1351" s="635" t="s">
        <v>169</v>
      </c>
      <c r="H1351" s="597"/>
    </row>
    <row r="1352" spans="1:8" s="591" customFormat="1">
      <c r="A1352" s="616" t="s">
        <v>17</v>
      </c>
      <c r="B1352" s="617" t="s">
        <v>170</v>
      </c>
      <c r="C1352" s="618"/>
      <c r="D1352" s="618"/>
      <c r="E1352" s="619"/>
      <c r="F1352" s="620"/>
      <c r="G1352" s="629"/>
      <c r="H1352" s="597"/>
    </row>
    <row r="1353" spans="1:8" s="587" customFormat="1">
      <c r="A1353" s="618"/>
      <c r="B1353" s="617" t="s">
        <v>1</v>
      </c>
      <c r="C1353" s="616" t="s">
        <v>336</v>
      </c>
      <c r="D1353" s="616" t="s">
        <v>31</v>
      </c>
      <c r="E1353" s="622">
        <v>0.4</v>
      </c>
      <c r="F1353" s="620">
        <f>VLOOKUP(B1353,'HSD PSPN,STR,ARS'!$C$6:F838,4,FALSE)</f>
        <v>100000</v>
      </c>
      <c r="G1353" s="629">
        <f>E1353*F1353</f>
        <v>40000</v>
      </c>
    </row>
    <row r="1354" spans="1:8" s="591" customFormat="1">
      <c r="A1354" s="618"/>
      <c r="B1354" s="617" t="s">
        <v>210</v>
      </c>
      <c r="C1354" s="616" t="s">
        <v>337</v>
      </c>
      <c r="D1354" s="616" t="s">
        <v>31</v>
      </c>
      <c r="E1354" s="622">
        <v>0.1</v>
      </c>
      <c r="F1354" s="620">
        <f>VLOOKUP(B1354,'HSD PSPN,STR,ARS'!$C$6:F838,4,FALSE)</f>
        <v>150000</v>
      </c>
      <c r="G1354" s="629">
        <f>E1354*F1354</f>
        <v>15000</v>
      </c>
      <c r="H1354" s="597"/>
    </row>
    <row r="1355" spans="1:8" s="591" customFormat="1">
      <c r="A1355" s="618"/>
      <c r="B1355" s="617" t="s">
        <v>3</v>
      </c>
      <c r="C1355" s="616" t="s">
        <v>338</v>
      </c>
      <c r="D1355" s="616" t="s">
        <v>31</v>
      </c>
      <c r="E1355" s="622">
        <v>0.01</v>
      </c>
      <c r="F1355" s="620">
        <f>VLOOKUP(B1355,'HSD PSPN,STR,ARS'!$C$6:F838,4,FALSE)</f>
        <v>150000</v>
      </c>
      <c r="G1355" s="629">
        <f>E1355*F1355</f>
        <v>1500</v>
      </c>
      <c r="H1355" s="597"/>
    </row>
    <row r="1356" spans="1:8" s="591" customFormat="1">
      <c r="A1356" s="618"/>
      <c r="B1356" s="617" t="s">
        <v>4</v>
      </c>
      <c r="C1356" s="616" t="s">
        <v>339</v>
      </c>
      <c r="D1356" s="616" t="s">
        <v>31</v>
      </c>
      <c r="E1356" s="622">
        <v>0.04</v>
      </c>
      <c r="F1356" s="620">
        <f>VLOOKUP(B1356,'HSD PSPN,STR,ARS'!$C$6:F838,4,FALSE)</f>
        <v>200000</v>
      </c>
      <c r="G1356" s="629">
        <f>E1356*F1356</f>
        <v>8000</v>
      </c>
      <c r="H1356" s="597"/>
    </row>
    <row r="1357" spans="1:8" s="591" customFormat="1">
      <c r="A1357" s="1142" t="s">
        <v>2171</v>
      </c>
      <c r="B1357" s="1142"/>
      <c r="C1357" s="1142"/>
      <c r="D1357" s="1142"/>
      <c r="E1357" s="1142"/>
      <c r="F1357" s="1142"/>
      <c r="G1357" s="630">
        <f>SUM(G1353:G1356)</f>
        <v>64500</v>
      </c>
      <c r="H1357" s="597"/>
    </row>
    <row r="1358" spans="1:8" s="591" customFormat="1">
      <c r="A1358" s="616" t="s">
        <v>19</v>
      </c>
      <c r="B1358" s="617" t="s">
        <v>5</v>
      </c>
      <c r="C1358" s="618"/>
      <c r="D1358" s="618"/>
      <c r="E1358" s="619"/>
      <c r="F1358" s="620"/>
      <c r="G1358" s="629"/>
      <c r="H1358" s="597"/>
    </row>
    <row r="1359" spans="1:8" s="591" customFormat="1">
      <c r="A1359" s="618"/>
      <c r="B1359" s="617" t="s">
        <v>3936</v>
      </c>
      <c r="C1359" s="618"/>
      <c r="D1359" s="616" t="s">
        <v>342</v>
      </c>
      <c r="E1359" s="622">
        <v>1.02</v>
      </c>
      <c r="F1359" s="620">
        <f>VLOOKUP(B1359,'HSD PSPN,STR,ARS'!$C$6:F842,4,FALSE)</f>
        <v>10000</v>
      </c>
      <c r="G1359" s="629">
        <f>E1359*F1359</f>
        <v>10200</v>
      </c>
      <c r="H1359" s="597"/>
    </row>
    <row r="1360" spans="1:8" s="591" customFormat="1">
      <c r="A1360" s="618"/>
      <c r="B1360" s="617"/>
      <c r="C1360" s="618"/>
      <c r="D1360" s="616"/>
      <c r="E1360" s="622"/>
      <c r="F1360" s="620"/>
      <c r="G1360" s="629"/>
      <c r="H1360" s="597"/>
    </row>
    <row r="1361" spans="1:8" s="591" customFormat="1">
      <c r="A1361" s="1142" t="s">
        <v>2176</v>
      </c>
      <c r="B1361" s="1142"/>
      <c r="C1361" s="1142"/>
      <c r="D1361" s="1142"/>
      <c r="E1361" s="1142"/>
      <c r="F1361" s="1142"/>
      <c r="G1361" s="629">
        <f>SUM(G1359:G1360)</f>
        <v>10200</v>
      </c>
      <c r="H1361" s="597"/>
    </row>
    <row r="1362" spans="1:8" s="591" customFormat="1">
      <c r="A1362" s="616" t="s">
        <v>20</v>
      </c>
      <c r="B1362" s="617" t="s">
        <v>181</v>
      </c>
      <c r="C1362" s="618"/>
      <c r="D1362" s="618"/>
      <c r="E1362" s="619"/>
      <c r="F1362" s="620"/>
      <c r="G1362" s="629"/>
      <c r="H1362" s="597"/>
    </row>
    <row r="1363" spans="1:8" s="591" customFormat="1">
      <c r="A1363" s="616"/>
      <c r="B1363" s="617"/>
      <c r="C1363" s="618"/>
      <c r="D1363" s="618"/>
      <c r="E1363" s="619"/>
      <c r="F1363" s="620"/>
      <c r="G1363" s="629"/>
      <c r="H1363" s="597"/>
    </row>
    <row r="1364" spans="1:8" s="591" customFormat="1">
      <c r="A1364" s="1143" t="s">
        <v>2180</v>
      </c>
      <c r="B1364" s="1143"/>
      <c r="C1364" s="1143"/>
      <c r="D1364" s="1143"/>
      <c r="E1364" s="1143"/>
      <c r="F1364" s="1143"/>
      <c r="G1364" s="629">
        <f>SUM(G1363)</f>
        <v>0</v>
      </c>
      <c r="H1364" s="597"/>
    </row>
    <row r="1365" spans="1:8" s="591" customFormat="1">
      <c r="A1365" s="625" t="s">
        <v>21</v>
      </c>
      <c r="B1365" s="1141" t="s">
        <v>1111</v>
      </c>
      <c r="C1365" s="1141"/>
      <c r="D1365" s="1141"/>
      <c r="E1365" s="1141"/>
      <c r="F1365" s="1141"/>
      <c r="G1365" s="629">
        <f>SUM(G1352:G1364)/2</f>
        <v>74700</v>
      </c>
      <c r="H1365" s="597"/>
    </row>
    <row r="1366" spans="1:8" s="591" customFormat="1">
      <c r="A1366" s="625" t="s">
        <v>22</v>
      </c>
      <c r="B1366" s="1141" t="s">
        <v>1112</v>
      </c>
      <c r="C1366" s="1141"/>
      <c r="D1366" s="1141"/>
      <c r="E1366" s="1141"/>
      <c r="F1366" s="626">
        <v>0.1</v>
      </c>
      <c r="G1366" s="629">
        <f>G1365*F1366</f>
        <v>7470</v>
      </c>
      <c r="H1366" s="597"/>
    </row>
    <row r="1367" spans="1:8" s="591" customFormat="1">
      <c r="A1367" s="625" t="s">
        <v>23</v>
      </c>
      <c r="B1367" s="1141" t="s">
        <v>184</v>
      </c>
      <c r="C1367" s="1141"/>
      <c r="D1367" s="1141"/>
      <c r="E1367" s="1141"/>
      <c r="F1367" s="1141"/>
      <c r="G1367" s="629">
        <f>ROUNDDOWN(G1365+G1366,0)</f>
        <v>82170</v>
      </c>
      <c r="H1367" s="597"/>
    </row>
    <row r="1368" spans="1:8" s="591" customFormat="1">
      <c r="A1368" s="955"/>
      <c r="B1368" s="956"/>
      <c r="C1368" s="956"/>
      <c r="D1368" s="956"/>
      <c r="E1368" s="956"/>
      <c r="F1368" s="956"/>
      <c r="G1368" s="634"/>
      <c r="H1368" s="597"/>
    </row>
    <row r="1369" spans="1:8" s="587" customFormat="1">
      <c r="A1369" s="633" t="s">
        <v>3920</v>
      </c>
      <c r="B1369" s="957" t="s">
        <v>3930</v>
      </c>
      <c r="C1369" s="610"/>
      <c r="D1369" s="610"/>
      <c r="E1369" s="595"/>
      <c r="F1369" s="596"/>
      <c r="G1369" s="634"/>
    </row>
    <row r="1370" spans="1:8" s="960" customFormat="1" ht="30">
      <c r="A1370" s="614" t="s">
        <v>73</v>
      </c>
      <c r="B1370" s="614" t="s">
        <v>74</v>
      </c>
      <c r="C1370" s="614" t="s">
        <v>166</v>
      </c>
      <c r="D1370" s="614" t="s">
        <v>78</v>
      </c>
      <c r="E1370" s="614" t="s">
        <v>167</v>
      </c>
      <c r="F1370" s="614" t="s">
        <v>168</v>
      </c>
      <c r="G1370" s="635" t="s">
        <v>169</v>
      </c>
    </row>
    <row r="1371" spans="1:8" s="591" customFormat="1">
      <c r="A1371" s="616" t="s">
        <v>17</v>
      </c>
      <c r="B1371" s="617" t="s">
        <v>170</v>
      </c>
      <c r="C1371" s="618"/>
      <c r="D1371" s="618"/>
      <c r="E1371" s="619"/>
      <c r="F1371" s="620"/>
      <c r="G1371" s="629"/>
      <c r="H1371" s="597"/>
    </row>
    <row r="1372" spans="1:8" s="591" customFormat="1">
      <c r="A1372" s="618"/>
      <c r="B1372" s="617" t="s">
        <v>1</v>
      </c>
      <c r="C1372" s="616" t="s">
        <v>336</v>
      </c>
      <c r="D1372" s="616" t="s">
        <v>31</v>
      </c>
      <c r="E1372" s="622">
        <v>0.4</v>
      </c>
      <c r="F1372" s="620">
        <f>VLOOKUP(B1372,'HSD PSPN,STR,ARS'!$C$6:F857,4,FALSE)</f>
        <v>100000</v>
      </c>
      <c r="G1372" s="629">
        <f>E1372*F1372</f>
        <v>40000</v>
      </c>
      <c r="H1372" s="597"/>
    </row>
    <row r="1373" spans="1:8" s="591" customFormat="1">
      <c r="A1373" s="618"/>
      <c r="B1373" s="617" t="s">
        <v>210</v>
      </c>
      <c r="C1373" s="616" t="s">
        <v>337</v>
      </c>
      <c r="D1373" s="616" t="s">
        <v>31</v>
      </c>
      <c r="E1373" s="622">
        <v>0.1</v>
      </c>
      <c r="F1373" s="620">
        <f>VLOOKUP(B1373,'HSD PSPN,STR,ARS'!$C$6:F857,4,FALSE)</f>
        <v>150000</v>
      </c>
      <c r="G1373" s="629">
        <f>E1373*F1373</f>
        <v>15000</v>
      </c>
      <c r="H1373" s="597"/>
    </row>
    <row r="1374" spans="1:8" s="591" customFormat="1">
      <c r="A1374" s="618"/>
      <c r="B1374" s="617" t="s">
        <v>3</v>
      </c>
      <c r="C1374" s="616" t="s">
        <v>338</v>
      </c>
      <c r="D1374" s="616" t="s">
        <v>31</v>
      </c>
      <c r="E1374" s="622">
        <v>0.01</v>
      </c>
      <c r="F1374" s="620">
        <f>VLOOKUP(B1374,'HSD PSPN,STR,ARS'!$C$6:F857,4,FALSE)</f>
        <v>150000</v>
      </c>
      <c r="G1374" s="629">
        <f>E1374*F1374</f>
        <v>1500</v>
      </c>
      <c r="H1374" s="597"/>
    </row>
    <row r="1375" spans="1:8" s="591" customFormat="1">
      <c r="A1375" s="618"/>
      <c r="B1375" s="617" t="s">
        <v>4</v>
      </c>
      <c r="C1375" s="616" t="s">
        <v>339</v>
      </c>
      <c r="D1375" s="616" t="s">
        <v>31</v>
      </c>
      <c r="E1375" s="622">
        <v>0.04</v>
      </c>
      <c r="F1375" s="620">
        <f>VLOOKUP(B1375,'HSD PSPN,STR,ARS'!$C$6:F857,4,FALSE)</f>
        <v>200000</v>
      </c>
      <c r="G1375" s="629">
        <f>E1375*F1375</f>
        <v>8000</v>
      </c>
      <c r="H1375" s="597"/>
    </row>
    <row r="1376" spans="1:8" s="591" customFormat="1">
      <c r="A1376" s="1142" t="s">
        <v>2171</v>
      </c>
      <c r="B1376" s="1142"/>
      <c r="C1376" s="1142"/>
      <c r="D1376" s="1142"/>
      <c r="E1376" s="1142"/>
      <c r="F1376" s="1142"/>
      <c r="G1376" s="630">
        <f>SUM(G1372:G1375)</f>
        <v>64500</v>
      </c>
      <c r="H1376" s="597"/>
    </row>
    <row r="1377" spans="1:8" s="591" customFormat="1">
      <c r="A1377" s="616" t="s">
        <v>19</v>
      </c>
      <c r="B1377" s="617" t="s">
        <v>5</v>
      </c>
      <c r="C1377" s="618"/>
      <c r="D1377" s="618"/>
      <c r="E1377" s="619"/>
      <c r="F1377" s="620"/>
      <c r="G1377" s="629"/>
      <c r="H1377" s="597"/>
    </row>
    <row r="1378" spans="1:8" s="591" customFormat="1">
      <c r="A1378" s="618"/>
      <c r="B1378" s="617" t="s">
        <v>3935</v>
      </c>
      <c r="C1378" s="618"/>
      <c r="D1378" s="616" t="s">
        <v>342</v>
      </c>
      <c r="E1378" s="622">
        <v>1.02</v>
      </c>
      <c r="F1378" s="620">
        <f>VLOOKUP(B1378,'HSD PSPN,STR,ARS'!$C$6:F861,4,FALSE)</f>
        <v>10000</v>
      </c>
      <c r="G1378" s="629">
        <f>E1378*F1378</f>
        <v>10200</v>
      </c>
      <c r="H1378" s="597"/>
    </row>
    <row r="1379" spans="1:8" s="591" customFormat="1">
      <c r="A1379" s="618"/>
      <c r="B1379" s="617"/>
      <c r="C1379" s="618"/>
      <c r="D1379" s="616"/>
      <c r="E1379" s="622"/>
      <c r="F1379" s="620"/>
      <c r="G1379" s="629"/>
      <c r="H1379" s="597"/>
    </row>
    <row r="1380" spans="1:8" s="591" customFormat="1">
      <c r="A1380" s="1142" t="s">
        <v>2176</v>
      </c>
      <c r="B1380" s="1142"/>
      <c r="C1380" s="1142"/>
      <c r="D1380" s="1142"/>
      <c r="E1380" s="1142"/>
      <c r="F1380" s="1142"/>
      <c r="G1380" s="629">
        <f>SUM(G1378:G1379)</f>
        <v>10200</v>
      </c>
      <c r="H1380" s="597"/>
    </row>
    <row r="1381" spans="1:8" s="591" customFormat="1">
      <c r="A1381" s="616" t="s">
        <v>20</v>
      </c>
      <c r="B1381" s="617" t="s">
        <v>181</v>
      </c>
      <c r="C1381" s="618"/>
      <c r="D1381" s="618"/>
      <c r="E1381" s="619"/>
      <c r="F1381" s="620"/>
      <c r="G1381" s="629"/>
      <c r="H1381" s="597"/>
    </row>
    <row r="1382" spans="1:8" s="591" customFormat="1">
      <c r="A1382" s="616"/>
      <c r="B1382" s="617"/>
      <c r="C1382" s="618"/>
      <c r="D1382" s="618"/>
      <c r="E1382" s="619"/>
      <c r="F1382" s="620"/>
      <c r="G1382" s="629"/>
      <c r="H1382" s="597"/>
    </row>
    <row r="1383" spans="1:8" s="591" customFormat="1">
      <c r="A1383" s="1143" t="s">
        <v>2180</v>
      </c>
      <c r="B1383" s="1143"/>
      <c r="C1383" s="1143"/>
      <c r="D1383" s="1143"/>
      <c r="E1383" s="1143"/>
      <c r="F1383" s="1143"/>
      <c r="G1383" s="629">
        <f>SUM(G1382)</f>
        <v>0</v>
      </c>
      <c r="H1383" s="597"/>
    </row>
    <row r="1384" spans="1:8" s="591" customFormat="1">
      <c r="A1384" s="625" t="s">
        <v>21</v>
      </c>
      <c r="B1384" s="1141" t="s">
        <v>1111</v>
      </c>
      <c r="C1384" s="1141"/>
      <c r="D1384" s="1141"/>
      <c r="E1384" s="1141"/>
      <c r="F1384" s="1141"/>
      <c r="G1384" s="629">
        <f>SUM(G1371:G1383)/2</f>
        <v>74700</v>
      </c>
      <c r="H1384" s="597"/>
    </row>
    <row r="1385" spans="1:8" s="591" customFormat="1">
      <c r="A1385" s="625" t="s">
        <v>22</v>
      </c>
      <c r="B1385" s="1141" t="s">
        <v>1112</v>
      </c>
      <c r="C1385" s="1141"/>
      <c r="D1385" s="1141"/>
      <c r="E1385" s="1141"/>
      <c r="F1385" s="626">
        <v>0.1</v>
      </c>
      <c r="G1385" s="629">
        <f>G1384*F1385</f>
        <v>7470</v>
      </c>
      <c r="H1385" s="597"/>
    </row>
    <row r="1386" spans="1:8" s="587" customFormat="1">
      <c r="A1386" s="625" t="s">
        <v>23</v>
      </c>
      <c r="B1386" s="1141" t="s">
        <v>184</v>
      </c>
      <c r="C1386" s="1141"/>
      <c r="D1386" s="1141"/>
      <c r="E1386" s="1141"/>
      <c r="F1386" s="1141"/>
      <c r="G1386" s="629">
        <f>ROUNDDOWN(G1384+G1385,0)</f>
        <v>82170</v>
      </c>
    </row>
    <row r="1387" spans="1:8" s="591" customFormat="1">
      <c r="A1387" s="955"/>
      <c r="B1387" s="956"/>
      <c r="C1387" s="956"/>
      <c r="D1387" s="956"/>
      <c r="E1387" s="956"/>
      <c r="F1387" s="956"/>
      <c r="G1387" s="634"/>
      <c r="H1387" s="597"/>
    </row>
    <row r="1388" spans="1:8" s="591" customFormat="1">
      <c r="A1388" s="633" t="s">
        <v>3921</v>
      </c>
      <c r="B1388" s="957" t="s">
        <v>3931</v>
      </c>
      <c r="C1388" s="610"/>
      <c r="D1388" s="610"/>
      <c r="E1388" s="595"/>
      <c r="F1388" s="596"/>
      <c r="G1388" s="634"/>
      <c r="H1388" s="597"/>
    </row>
    <row r="1389" spans="1:8" s="591" customFormat="1" ht="30">
      <c r="A1389" s="614" t="s">
        <v>73</v>
      </c>
      <c r="B1389" s="614" t="s">
        <v>74</v>
      </c>
      <c r="C1389" s="614" t="s">
        <v>166</v>
      </c>
      <c r="D1389" s="614" t="s">
        <v>78</v>
      </c>
      <c r="E1389" s="614" t="s">
        <v>167</v>
      </c>
      <c r="F1389" s="614" t="s">
        <v>168</v>
      </c>
      <c r="G1389" s="635" t="s">
        <v>169</v>
      </c>
      <c r="H1389" s="597"/>
    </row>
    <row r="1390" spans="1:8" s="591" customFormat="1">
      <c r="A1390" s="616" t="s">
        <v>17</v>
      </c>
      <c r="B1390" s="617" t="s">
        <v>170</v>
      </c>
      <c r="C1390" s="618"/>
      <c r="D1390" s="618"/>
      <c r="E1390" s="619"/>
      <c r="F1390" s="620"/>
      <c r="G1390" s="629"/>
      <c r="H1390" s="597"/>
    </row>
    <row r="1391" spans="1:8" s="591" customFormat="1">
      <c r="A1391" s="618"/>
      <c r="B1391" s="617" t="s">
        <v>1</v>
      </c>
      <c r="C1391" s="616" t="s">
        <v>336</v>
      </c>
      <c r="D1391" s="616" t="s">
        <v>31</v>
      </c>
      <c r="E1391" s="622">
        <v>0.4</v>
      </c>
      <c r="F1391" s="620">
        <f>VLOOKUP(B1391,'HSD PSPN,STR,ARS'!$C$6:F876,4,FALSE)</f>
        <v>100000</v>
      </c>
      <c r="G1391" s="629">
        <f>E1391*F1391</f>
        <v>40000</v>
      </c>
      <c r="H1391" s="597"/>
    </row>
    <row r="1392" spans="1:8" s="591" customFormat="1">
      <c r="A1392" s="618"/>
      <c r="B1392" s="617" t="s">
        <v>210</v>
      </c>
      <c r="C1392" s="616" t="s">
        <v>337</v>
      </c>
      <c r="D1392" s="616" t="s">
        <v>31</v>
      </c>
      <c r="E1392" s="622">
        <v>0.1</v>
      </c>
      <c r="F1392" s="620">
        <f>VLOOKUP(B1392,'HSD PSPN,STR,ARS'!$C$6:F876,4,FALSE)</f>
        <v>150000</v>
      </c>
      <c r="G1392" s="629">
        <f>E1392*F1392</f>
        <v>15000</v>
      </c>
      <c r="H1392" s="597"/>
    </row>
    <row r="1393" spans="1:8" s="591" customFormat="1">
      <c r="A1393" s="618"/>
      <c r="B1393" s="617" t="s">
        <v>3</v>
      </c>
      <c r="C1393" s="616" t="s">
        <v>338</v>
      </c>
      <c r="D1393" s="616" t="s">
        <v>31</v>
      </c>
      <c r="E1393" s="622">
        <v>0.01</v>
      </c>
      <c r="F1393" s="620">
        <f>VLOOKUP(B1393,'HSD PSPN,STR,ARS'!$C$6:F876,4,FALSE)</f>
        <v>150000</v>
      </c>
      <c r="G1393" s="629">
        <f>E1393*F1393</f>
        <v>1500</v>
      </c>
      <c r="H1393" s="597"/>
    </row>
    <row r="1394" spans="1:8" s="591" customFormat="1">
      <c r="A1394" s="618"/>
      <c r="B1394" s="617" t="s">
        <v>4</v>
      </c>
      <c r="C1394" s="616" t="s">
        <v>339</v>
      </c>
      <c r="D1394" s="616" t="s">
        <v>31</v>
      </c>
      <c r="E1394" s="622">
        <v>0.04</v>
      </c>
      <c r="F1394" s="620">
        <f>VLOOKUP(B1394,'HSD PSPN,STR,ARS'!$C$6:F876,4,FALSE)</f>
        <v>200000</v>
      </c>
      <c r="G1394" s="629">
        <f>E1394*F1394</f>
        <v>8000</v>
      </c>
      <c r="H1394" s="597"/>
    </row>
    <row r="1395" spans="1:8" s="591" customFormat="1">
      <c r="A1395" s="1142" t="s">
        <v>2171</v>
      </c>
      <c r="B1395" s="1142"/>
      <c r="C1395" s="1142"/>
      <c r="D1395" s="1142"/>
      <c r="E1395" s="1142"/>
      <c r="F1395" s="1142"/>
      <c r="G1395" s="630">
        <f>SUM(G1391:G1394)</f>
        <v>64500</v>
      </c>
      <c r="H1395" s="597"/>
    </row>
    <row r="1396" spans="1:8" s="591" customFormat="1">
      <c r="A1396" s="616" t="s">
        <v>19</v>
      </c>
      <c r="B1396" s="617" t="s">
        <v>5</v>
      </c>
      <c r="C1396" s="618"/>
      <c r="D1396" s="618"/>
      <c r="E1396" s="619"/>
      <c r="F1396" s="620"/>
      <c r="G1396" s="629"/>
      <c r="H1396" s="597"/>
    </row>
    <row r="1397" spans="1:8" s="591" customFormat="1">
      <c r="A1397" s="618"/>
      <c r="B1397" s="617" t="s">
        <v>3934</v>
      </c>
      <c r="C1397" s="618"/>
      <c r="D1397" s="616" t="s">
        <v>342</v>
      </c>
      <c r="E1397" s="622">
        <v>1.02</v>
      </c>
      <c r="F1397" s="620">
        <f>VLOOKUP(B1397,'HSD PSPN,STR,ARS'!$C$6:F880,4,FALSE)</f>
        <v>10000</v>
      </c>
      <c r="G1397" s="629">
        <f>E1397*F1397</f>
        <v>10200</v>
      </c>
      <c r="H1397" s="597"/>
    </row>
    <row r="1398" spans="1:8" s="591" customFormat="1">
      <c r="A1398" s="618"/>
      <c r="B1398" s="617"/>
      <c r="C1398" s="618"/>
      <c r="D1398" s="616"/>
      <c r="E1398" s="622"/>
      <c r="F1398" s="620"/>
      <c r="G1398" s="629"/>
      <c r="H1398" s="597"/>
    </row>
    <row r="1399" spans="1:8" s="591" customFormat="1">
      <c r="A1399" s="1142" t="s">
        <v>2176</v>
      </c>
      <c r="B1399" s="1142"/>
      <c r="C1399" s="1142"/>
      <c r="D1399" s="1142"/>
      <c r="E1399" s="1142"/>
      <c r="F1399" s="1142"/>
      <c r="G1399" s="629">
        <f>SUM(G1397:G1398)</f>
        <v>10200</v>
      </c>
      <c r="H1399" s="597"/>
    </row>
    <row r="1400" spans="1:8" s="591" customFormat="1">
      <c r="A1400" s="616" t="s">
        <v>20</v>
      </c>
      <c r="B1400" s="617" t="s">
        <v>181</v>
      </c>
      <c r="C1400" s="618"/>
      <c r="D1400" s="618"/>
      <c r="E1400" s="619"/>
      <c r="F1400" s="620"/>
      <c r="G1400" s="629"/>
      <c r="H1400" s="597"/>
    </row>
    <row r="1401" spans="1:8" s="591" customFormat="1">
      <c r="A1401" s="616"/>
      <c r="B1401" s="617"/>
      <c r="C1401" s="618"/>
      <c r="D1401" s="618"/>
      <c r="E1401" s="619"/>
      <c r="F1401" s="620"/>
      <c r="G1401" s="629"/>
      <c r="H1401" s="597"/>
    </row>
    <row r="1402" spans="1:8" s="587" customFormat="1">
      <c r="A1402" s="1143" t="s">
        <v>2180</v>
      </c>
      <c r="B1402" s="1143"/>
      <c r="C1402" s="1143"/>
      <c r="D1402" s="1143"/>
      <c r="E1402" s="1143"/>
      <c r="F1402" s="1143"/>
      <c r="G1402" s="629">
        <f>SUM(G1401)</f>
        <v>0</v>
      </c>
    </row>
    <row r="1403" spans="1:8" s="960" customFormat="1" ht="15.75">
      <c r="A1403" s="625" t="s">
        <v>21</v>
      </c>
      <c r="B1403" s="1141" t="s">
        <v>1111</v>
      </c>
      <c r="C1403" s="1141"/>
      <c r="D1403" s="1141"/>
      <c r="E1403" s="1141"/>
      <c r="F1403" s="1141"/>
      <c r="G1403" s="629">
        <f>SUM(G1390:G1402)/2</f>
        <v>74700</v>
      </c>
    </row>
    <row r="1404" spans="1:8" s="591" customFormat="1">
      <c r="A1404" s="625" t="s">
        <v>22</v>
      </c>
      <c r="B1404" s="1141" t="s">
        <v>1112</v>
      </c>
      <c r="C1404" s="1141"/>
      <c r="D1404" s="1141"/>
      <c r="E1404" s="1141"/>
      <c r="F1404" s="626">
        <v>0.1</v>
      </c>
      <c r="G1404" s="629">
        <f>G1403*F1404</f>
        <v>7470</v>
      </c>
      <c r="H1404" s="597"/>
    </row>
    <row r="1405" spans="1:8" s="591" customFormat="1">
      <c r="A1405" s="625" t="s">
        <v>23</v>
      </c>
      <c r="B1405" s="1141" t="s">
        <v>184</v>
      </c>
      <c r="C1405" s="1141"/>
      <c r="D1405" s="1141"/>
      <c r="E1405" s="1141"/>
      <c r="F1405" s="1141"/>
      <c r="G1405" s="629">
        <f>ROUNDDOWN(G1403+G1404,0)</f>
        <v>82170</v>
      </c>
      <c r="H1405" s="597"/>
    </row>
    <row r="1406" spans="1:8" s="591" customFormat="1">
      <c r="A1406" s="955"/>
      <c r="B1406" s="956"/>
      <c r="C1406" s="956"/>
      <c r="D1406" s="956"/>
      <c r="E1406" s="956"/>
      <c r="F1406" s="956"/>
      <c r="G1406" s="634"/>
      <c r="H1406" s="597"/>
    </row>
    <row r="1407" spans="1:8" s="591" customFormat="1">
      <c r="A1407" s="633" t="s">
        <v>3922</v>
      </c>
      <c r="B1407" s="957" t="s">
        <v>3932</v>
      </c>
      <c r="C1407" s="610"/>
      <c r="D1407" s="610"/>
      <c r="E1407" s="595"/>
      <c r="F1407" s="596"/>
      <c r="G1407" s="634"/>
      <c r="H1407" s="597"/>
    </row>
    <row r="1408" spans="1:8" s="591" customFormat="1" ht="30">
      <c r="A1408" s="614" t="s">
        <v>73</v>
      </c>
      <c r="B1408" s="614" t="s">
        <v>74</v>
      </c>
      <c r="C1408" s="614" t="s">
        <v>166</v>
      </c>
      <c r="D1408" s="614" t="s">
        <v>78</v>
      </c>
      <c r="E1408" s="614" t="s">
        <v>167</v>
      </c>
      <c r="F1408" s="614" t="s">
        <v>168</v>
      </c>
      <c r="G1408" s="635" t="s">
        <v>169</v>
      </c>
      <c r="H1408" s="597"/>
    </row>
    <row r="1409" spans="1:8" s="591" customFormat="1">
      <c r="A1409" s="616" t="s">
        <v>17</v>
      </c>
      <c r="B1409" s="617" t="s">
        <v>170</v>
      </c>
      <c r="C1409" s="618"/>
      <c r="D1409" s="618"/>
      <c r="E1409" s="619"/>
      <c r="F1409" s="620"/>
      <c r="G1409" s="629"/>
      <c r="H1409" s="597"/>
    </row>
    <row r="1410" spans="1:8" s="591" customFormat="1">
      <c r="A1410" s="618"/>
      <c r="B1410" s="617" t="s">
        <v>1</v>
      </c>
      <c r="C1410" s="616" t="s">
        <v>336</v>
      </c>
      <c r="D1410" s="616" t="s">
        <v>31</v>
      </c>
      <c r="E1410" s="622">
        <v>0.4</v>
      </c>
      <c r="F1410" s="620">
        <f>VLOOKUP(B1410,'HSD PSPN,STR,ARS'!$C$6:F895,4,FALSE)</f>
        <v>100000</v>
      </c>
      <c r="G1410" s="629">
        <f>E1410*F1410</f>
        <v>40000</v>
      </c>
      <c r="H1410" s="597"/>
    </row>
    <row r="1411" spans="1:8" s="591" customFormat="1">
      <c r="A1411" s="618"/>
      <c r="B1411" s="617" t="s">
        <v>210</v>
      </c>
      <c r="C1411" s="616" t="s">
        <v>337</v>
      </c>
      <c r="D1411" s="616" t="s">
        <v>31</v>
      </c>
      <c r="E1411" s="622">
        <v>0.1</v>
      </c>
      <c r="F1411" s="620">
        <f>VLOOKUP(B1411,'HSD PSPN,STR,ARS'!$C$6:F895,4,FALSE)</f>
        <v>150000</v>
      </c>
      <c r="G1411" s="629">
        <f>E1411*F1411</f>
        <v>15000</v>
      </c>
      <c r="H1411" s="597"/>
    </row>
    <row r="1412" spans="1:8" s="591" customFormat="1">
      <c r="A1412" s="618"/>
      <c r="B1412" s="617" t="s">
        <v>3</v>
      </c>
      <c r="C1412" s="616" t="s">
        <v>338</v>
      </c>
      <c r="D1412" s="616" t="s">
        <v>31</v>
      </c>
      <c r="E1412" s="622">
        <v>0.01</v>
      </c>
      <c r="F1412" s="620">
        <f>VLOOKUP(B1412,'HSD PSPN,STR,ARS'!$C$6:F895,4,FALSE)</f>
        <v>150000</v>
      </c>
      <c r="G1412" s="629">
        <f>E1412*F1412</f>
        <v>1500</v>
      </c>
      <c r="H1412" s="597"/>
    </row>
    <row r="1413" spans="1:8" s="591" customFormat="1">
      <c r="A1413" s="618"/>
      <c r="B1413" s="617" t="s">
        <v>4</v>
      </c>
      <c r="C1413" s="616" t="s">
        <v>339</v>
      </c>
      <c r="D1413" s="616" t="s">
        <v>31</v>
      </c>
      <c r="E1413" s="622">
        <v>0.04</v>
      </c>
      <c r="F1413" s="620">
        <f>VLOOKUP(B1413,'HSD PSPN,STR,ARS'!$C$6:F895,4,FALSE)</f>
        <v>200000</v>
      </c>
      <c r="G1413" s="629">
        <f>E1413*F1413</f>
        <v>8000</v>
      </c>
      <c r="H1413" s="597"/>
    </row>
    <row r="1414" spans="1:8" s="591" customFormat="1">
      <c r="A1414" s="1142" t="s">
        <v>2171</v>
      </c>
      <c r="B1414" s="1142"/>
      <c r="C1414" s="1142"/>
      <c r="D1414" s="1142"/>
      <c r="E1414" s="1142"/>
      <c r="F1414" s="1142"/>
      <c r="G1414" s="630">
        <f>SUM(G1410:G1413)</f>
        <v>64500</v>
      </c>
      <c r="H1414" s="597"/>
    </row>
    <row r="1415" spans="1:8" s="591" customFormat="1">
      <c r="A1415" s="616" t="s">
        <v>19</v>
      </c>
      <c r="B1415" s="617" t="s">
        <v>5</v>
      </c>
      <c r="C1415" s="618"/>
      <c r="D1415" s="618"/>
      <c r="E1415" s="619"/>
      <c r="F1415" s="620"/>
      <c r="G1415" s="629"/>
      <c r="H1415" s="597"/>
    </row>
    <row r="1416" spans="1:8" s="591" customFormat="1">
      <c r="A1416" s="618"/>
      <c r="B1416" s="617" t="s">
        <v>3933</v>
      </c>
      <c r="C1416" s="618"/>
      <c r="D1416" s="616" t="s">
        <v>342</v>
      </c>
      <c r="E1416" s="622">
        <v>1.02</v>
      </c>
      <c r="F1416" s="620">
        <f>VLOOKUP(B1416,'HSD PSPN,STR,ARS'!$C$6:F899,4,FALSE)</f>
        <v>10000</v>
      </c>
      <c r="G1416" s="629">
        <f>E1416*F1416</f>
        <v>10200</v>
      </c>
      <c r="H1416" s="597"/>
    </row>
    <row r="1417" spans="1:8" s="591" customFormat="1">
      <c r="A1417" s="618"/>
      <c r="B1417" s="617"/>
      <c r="C1417" s="618"/>
      <c r="D1417" s="616"/>
      <c r="E1417" s="622"/>
      <c r="F1417" s="620"/>
      <c r="G1417" s="629"/>
      <c r="H1417" s="597"/>
    </row>
    <row r="1418" spans="1:8" s="591" customFormat="1">
      <c r="A1418" s="1142" t="s">
        <v>2176</v>
      </c>
      <c r="B1418" s="1142"/>
      <c r="C1418" s="1142"/>
      <c r="D1418" s="1142"/>
      <c r="E1418" s="1142"/>
      <c r="F1418" s="1142"/>
      <c r="G1418" s="629">
        <f>SUM(G1416:G1417)</f>
        <v>10200</v>
      </c>
      <c r="H1418" s="597"/>
    </row>
    <row r="1419" spans="1:8" s="591" customFormat="1">
      <c r="A1419" s="616" t="s">
        <v>20</v>
      </c>
      <c r="B1419" s="617" t="s">
        <v>181</v>
      </c>
      <c r="C1419" s="618"/>
      <c r="D1419" s="618"/>
      <c r="E1419" s="619"/>
      <c r="F1419" s="620"/>
      <c r="G1419" s="629"/>
      <c r="H1419" s="597"/>
    </row>
    <row r="1420" spans="1:8" s="587" customFormat="1">
      <c r="A1420" s="616"/>
      <c r="B1420" s="617"/>
      <c r="C1420" s="618"/>
      <c r="D1420" s="618"/>
      <c r="E1420" s="619"/>
      <c r="F1420" s="620"/>
      <c r="G1420" s="629"/>
    </row>
    <row r="1421" spans="1:8" s="591" customFormat="1">
      <c r="A1421" s="1143" t="s">
        <v>2180</v>
      </c>
      <c r="B1421" s="1143"/>
      <c r="C1421" s="1143"/>
      <c r="D1421" s="1143"/>
      <c r="E1421" s="1143"/>
      <c r="F1421" s="1143"/>
      <c r="G1421" s="629">
        <f>SUM(G1420)</f>
        <v>0</v>
      </c>
      <c r="H1421" s="597"/>
    </row>
    <row r="1422" spans="1:8" s="591" customFormat="1">
      <c r="A1422" s="625" t="s">
        <v>21</v>
      </c>
      <c r="B1422" s="1141" t="s">
        <v>1111</v>
      </c>
      <c r="C1422" s="1141"/>
      <c r="D1422" s="1141"/>
      <c r="E1422" s="1141"/>
      <c r="F1422" s="1141"/>
      <c r="G1422" s="629">
        <f>SUM(G1409:G1421)/2</f>
        <v>74700</v>
      </c>
      <c r="H1422" s="597"/>
    </row>
    <row r="1423" spans="1:8" s="591" customFormat="1">
      <c r="A1423" s="625" t="s">
        <v>22</v>
      </c>
      <c r="B1423" s="1141" t="s">
        <v>1112</v>
      </c>
      <c r="C1423" s="1141"/>
      <c r="D1423" s="1141"/>
      <c r="E1423" s="1141"/>
      <c r="F1423" s="626">
        <v>0.1</v>
      </c>
      <c r="G1423" s="629">
        <f>G1422*F1423</f>
        <v>7470</v>
      </c>
      <c r="H1423" s="597"/>
    </row>
    <row r="1424" spans="1:8" s="591" customFormat="1">
      <c r="A1424" s="625" t="s">
        <v>23</v>
      </c>
      <c r="B1424" s="1141" t="s">
        <v>184</v>
      </c>
      <c r="C1424" s="1141"/>
      <c r="D1424" s="1141"/>
      <c r="E1424" s="1141"/>
      <c r="F1424" s="1141"/>
      <c r="G1424" s="629">
        <f>ROUNDDOWN(G1422+G1423,0)</f>
        <v>82170</v>
      </c>
      <c r="H1424" s="597"/>
    </row>
    <row r="1425" spans="1:8" s="591" customFormat="1">
      <c r="A1425" s="955"/>
      <c r="B1425" s="956"/>
      <c r="C1425" s="956"/>
      <c r="D1425" s="956"/>
      <c r="E1425" s="956"/>
      <c r="F1425" s="956"/>
      <c r="G1425" s="634"/>
      <c r="H1425" s="597"/>
    </row>
    <row r="1426" spans="1:8" s="219" customFormat="1">
      <c r="A1426" s="379"/>
      <c r="B1426" s="380"/>
      <c r="C1426" s="380"/>
      <c r="D1426" s="380"/>
      <c r="E1426" s="380"/>
      <c r="F1426" s="380"/>
      <c r="G1426" s="255"/>
      <c r="H1426" s="218"/>
    </row>
    <row r="1427" spans="1:8" s="219" customFormat="1">
      <c r="A1427" s="267" t="s">
        <v>899</v>
      </c>
      <c r="B1427" s="267" t="s">
        <v>900</v>
      </c>
      <c r="C1427" s="267"/>
      <c r="D1427" s="267"/>
      <c r="E1427" s="267"/>
      <c r="F1427" s="267"/>
      <c r="G1427" s="530"/>
      <c r="H1427" s="218"/>
    </row>
    <row r="1428" spans="1:8" s="219" customFormat="1">
      <c r="A1428" s="238" t="s">
        <v>902</v>
      </c>
      <c r="B1428" s="239" t="s">
        <v>901</v>
      </c>
      <c r="C1428" s="240"/>
      <c r="D1428" s="240"/>
      <c r="E1428" s="241"/>
      <c r="F1428" s="242"/>
      <c r="G1428" s="255"/>
      <c r="H1428" s="218"/>
    </row>
    <row r="1429" spans="1:8" s="219" customFormat="1" ht="30">
      <c r="A1429" s="317" t="s">
        <v>73</v>
      </c>
      <c r="B1429" s="317" t="s">
        <v>74</v>
      </c>
      <c r="C1429" s="317" t="s">
        <v>166</v>
      </c>
      <c r="D1429" s="317" t="s">
        <v>78</v>
      </c>
      <c r="E1429" s="317" t="s">
        <v>167</v>
      </c>
      <c r="F1429" s="317" t="s">
        <v>168</v>
      </c>
      <c r="G1429" s="529" t="s">
        <v>169</v>
      </c>
      <c r="H1429" s="218"/>
    </row>
    <row r="1430" spans="1:8" s="219" customFormat="1">
      <c r="A1430" s="261" t="s">
        <v>17</v>
      </c>
      <c r="B1430" s="243" t="s">
        <v>170</v>
      </c>
      <c r="C1430" s="244"/>
      <c r="D1430" s="244"/>
      <c r="E1430" s="252"/>
      <c r="F1430" s="253"/>
      <c r="G1430" s="318"/>
      <c r="H1430" s="218"/>
    </row>
    <row r="1431" spans="1:8" s="219" customFormat="1">
      <c r="A1431" s="244"/>
      <c r="B1431" s="243" t="s">
        <v>1</v>
      </c>
      <c r="C1431" s="261" t="s">
        <v>336</v>
      </c>
      <c r="D1431" s="261" t="s">
        <v>31</v>
      </c>
      <c r="E1431" s="262">
        <v>0.50370000000000004</v>
      </c>
      <c r="F1431" s="253">
        <f>VLOOKUP(B1431,'HSD PSPN,STR,ARS'!$C$6:F724,4,FALSE)</f>
        <v>100000</v>
      </c>
      <c r="G1431" s="318">
        <f>E1431*F1431</f>
        <v>50370.000000000007</v>
      </c>
      <c r="H1431" s="218"/>
    </row>
    <row r="1432" spans="1:8" s="219" customFormat="1">
      <c r="A1432" s="244"/>
      <c r="B1432" s="243" t="s">
        <v>4</v>
      </c>
      <c r="C1432" s="261" t="s">
        <v>339</v>
      </c>
      <c r="D1432" s="261" t="s">
        <v>31</v>
      </c>
      <c r="E1432" s="262">
        <v>5.04E-2</v>
      </c>
      <c r="F1432" s="253">
        <f>VLOOKUP(B1432,'HSD PSPN,STR,ARS'!$C$6:F724,4,FALSE)</f>
        <v>200000</v>
      </c>
      <c r="G1432" s="318">
        <f>E1432*F1432</f>
        <v>10080</v>
      </c>
      <c r="H1432" s="218"/>
    </row>
    <row r="1433" spans="1:8" s="219" customFormat="1">
      <c r="A1433" s="1144" t="s">
        <v>2171</v>
      </c>
      <c r="B1433" s="1144"/>
      <c r="C1433" s="1144"/>
      <c r="D1433" s="1144"/>
      <c r="E1433" s="1144"/>
      <c r="F1433" s="1144"/>
      <c r="G1433" s="321">
        <f>SUM(G1431:G1432)</f>
        <v>60450.000000000007</v>
      </c>
      <c r="H1433" s="218"/>
    </row>
    <row r="1434" spans="1:8" s="219" customFormat="1">
      <c r="A1434" s="261" t="s">
        <v>19</v>
      </c>
      <c r="B1434" s="243" t="s">
        <v>5</v>
      </c>
      <c r="C1434" s="244"/>
      <c r="D1434" s="244"/>
      <c r="E1434" s="252"/>
      <c r="F1434" s="253"/>
      <c r="G1434" s="318"/>
      <c r="H1434" s="218"/>
    </row>
    <row r="1435" spans="1:8" s="219" customFormat="1">
      <c r="A1435" s="244"/>
      <c r="B1435" s="243"/>
      <c r="C1435" s="244"/>
      <c r="D1435" s="261"/>
      <c r="E1435" s="262"/>
      <c r="F1435" s="253"/>
      <c r="G1435" s="318"/>
      <c r="H1435" s="218"/>
    </row>
    <row r="1436" spans="1:8" s="219" customFormat="1">
      <c r="A1436" s="1144" t="s">
        <v>2176</v>
      </c>
      <c r="B1436" s="1144"/>
      <c r="C1436" s="1144"/>
      <c r="D1436" s="1144"/>
      <c r="E1436" s="1144"/>
      <c r="F1436" s="1144"/>
      <c r="G1436" s="318">
        <f>SUM(G1435:G1435)</f>
        <v>0</v>
      </c>
      <c r="H1436" s="218"/>
    </row>
    <row r="1437" spans="1:8" s="219" customFormat="1">
      <c r="A1437" s="261" t="s">
        <v>20</v>
      </c>
      <c r="B1437" s="243" t="s">
        <v>181</v>
      </c>
      <c r="C1437" s="244"/>
      <c r="D1437" s="244"/>
      <c r="E1437" s="252"/>
      <c r="F1437" s="253"/>
      <c r="G1437" s="318"/>
      <c r="H1437" s="218"/>
    </row>
    <row r="1438" spans="1:8" s="219" customFormat="1">
      <c r="A1438" s="261"/>
      <c r="B1438" s="243"/>
      <c r="C1438" s="244"/>
      <c r="D1438" s="244"/>
      <c r="E1438" s="252"/>
      <c r="F1438" s="253"/>
      <c r="G1438" s="318"/>
      <c r="H1438" s="218"/>
    </row>
    <row r="1439" spans="1:8" s="219" customFormat="1">
      <c r="A1439" s="1146" t="s">
        <v>2180</v>
      </c>
      <c r="B1439" s="1146"/>
      <c r="C1439" s="1146"/>
      <c r="D1439" s="1146"/>
      <c r="E1439" s="1146"/>
      <c r="F1439" s="1146"/>
      <c r="G1439" s="318">
        <f>SUM(G1438)</f>
        <v>0</v>
      </c>
      <c r="H1439" s="218"/>
    </row>
    <row r="1440" spans="1:8" s="219" customFormat="1">
      <c r="A1440" s="375" t="s">
        <v>21</v>
      </c>
      <c r="B1440" s="1145" t="s">
        <v>1111</v>
      </c>
      <c r="C1440" s="1145"/>
      <c r="D1440" s="1145"/>
      <c r="E1440" s="1145"/>
      <c r="F1440" s="1145"/>
      <c r="G1440" s="318">
        <f>SUM(G1427:G1439)/2</f>
        <v>60450.000000000007</v>
      </c>
      <c r="H1440" s="218"/>
    </row>
    <row r="1441" spans="1:8">
      <c r="A1441" s="375" t="s">
        <v>22</v>
      </c>
      <c r="B1441" s="1145" t="s">
        <v>1112</v>
      </c>
      <c r="C1441" s="1145"/>
      <c r="D1441" s="1145"/>
      <c r="E1441" s="1145"/>
      <c r="F1441" s="376">
        <v>0.1</v>
      </c>
      <c r="G1441" s="318">
        <f>G1440*F1441</f>
        <v>6045.0000000000009</v>
      </c>
    </row>
    <row r="1442" spans="1:8" s="219" customFormat="1">
      <c r="A1442" s="375" t="s">
        <v>23</v>
      </c>
      <c r="B1442" s="1145" t="s">
        <v>184</v>
      </c>
      <c r="C1442" s="1145"/>
      <c r="D1442" s="1145"/>
      <c r="E1442" s="1145"/>
      <c r="F1442" s="1145"/>
      <c r="G1442" s="318">
        <f>ROUNDDOWN(G1440+G1441,0)</f>
        <v>66495</v>
      </c>
      <c r="H1442" s="218"/>
    </row>
    <row r="1443" spans="1:8" s="219" customFormat="1">
      <c r="A1443" s="2"/>
      <c r="B1443" s="2"/>
      <c r="C1443" s="2"/>
      <c r="D1443" s="2"/>
      <c r="E1443" s="2"/>
      <c r="F1443" s="2"/>
      <c r="G1443" s="528"/>
      <c r="H1443" s="218"/>
    </row>
    <row r="1444" spans="1:8" s="219" customFormat="1">
      <c r="A1444" s="238" t="s">
        <v>907</v>
      </c>
      <c r="B1444" s="239" t="s">
        <v>908</v>
      </c>
      <c r="C1444" s="240"/>
      <c r="D1444" s="240"/>
      <c r="E1444" s="241"/>
      <c r="F1444" s="242"/>
      <c r="G1444" s="255"/>
      <c r="H1444" s="218"/>
    </row>
    <row r="1445" spans="1:8" s="219" customFormat="1" ht="30">
      <c r="A1445" s="317" t="s">
        <v>73</v>
      </c>
      <c r="B1445" s="317" t="s">
        <v>74</v>
      </c>
      <c r="C1445" s="317" t="s">
        <v>166</v>
      </c>
      <c r="D1445" s="317" t="s">
        <v>78</v>
      </c>
      <c r="E1445" s="317" t="s">
        <v>167</v>
      </c>
      <c r="F1445" s="317" t="s">
        <v>168</v>
      </c>
      <c r="G1445" s="529" t="s">
        <v>169</v>
      </c>
      <c r="H1445" s="218"/>
    </row>
    <row r="1446" spans="1:8" s="219" customFormat="1">
      <c r="A1446" s="261" t="s">
        <v>17</v>
      </c>
      <c r="B1446" s="243" t="s">
        <v>170</v>
      </c>
      <c r="C1446" s="244"/>
      <c r="D1446" s="244"/>
      <c r="E1446" s="252"/>
      <c r="F1446" s="253"/>
      <c r="G1446" s="318"/>
      <c r="H1446" s="218"/>
    </row>
    <row r="1447" spans="1:8" s="219" customFormat="1">
      <c r="A1447" s="244"/>
      <c r="B1447" s="243" t="s">
        <v>1</v>
      </c>
      <c r="C1447" s="261" t="s">
        <v>336</v>
      </c>
      <c r="D1447" s="261" t="s">
        <v>31</v>
      </c>
      <c r="E1447" s="262">
        <v>1.0733999999999999</v>
      </c>
      <c r="F1447" s="253">
        <f>VLOOKUP(B1447,'HSD PSPN,STR,ARS'!$C$6:F724,4,FALSE)</f>
        <v>100000</v>
      </c>
      <c r="G1447" s="318">
        <f>E1447*F1447</f>
        <v>107339.99999999999</v>
      </c>
      <c r="H1447" s="218"/>
    </row>
    <row r="1448" spans="1:8" s="219" customFormat="1">
      <c r="A1448" s="244"/>
      <c r="B1448" s="243" t="s">
        <v>4</v>
      </c>
      <c r="C1448" s="261" t="s">
        <v>339</v>
      </c>
      <c r="D1448" s="261" t="s">
        <v>31</v>
      </c>
      <c r="E1448" s="262">
        <v>0.10730000000000001</v>
      </c>
      <c r="F1448" s="253">
        <f>VLOOKUP(B1448,'HSD PSPN,STR,ARS'!$C$6:F724,4,FALSE)</f>
        <v>200000</v>
      </c>
      <c r="G1448" s="318">
        <f>E1448*F1448</f>
        <v>21460</v>
      </c>
      <c r="H1448" s="218"/>
    </row>
    <row r="1449" spans="1:8" s="219" customFormat="1">
      <c r="A1449" s="1144" t="s">
        <v>2171</v>
      </c>
      <c r="B1449" s="1144"/>
      <c r="C1449" s="1144"/>
      <c r="D1449" s="1144"/>
      <c r="E1449" s="1144"/>
      <c r="F1449" s="1144"/>
      <c r="G1449" s="321">
        <f>SUM(G1447:G1448)</f>
        <v>128799.99999999999</v>
      </c>
      <c r="H1449" s="218"/>
    </row>
    <row r="1450" spans="1:8" s="219" customFormat="1">
      <c r="A1450" s="261" t="s">
        <v>19</v>
      </c>
      <c r="B1450" s="243" t="s">
        <v>5</v>
      </c>
      <c r="C1450" s="244"/>
      <c r="D1450" s="244"/>
      <c r="E1450" s="252"/>
      <c r="F1450" s="253"/>
      <c r="G1450" s="318"/>
      <c r="H1450" s="218"/>
    </row>
    <row r="1451" spans="1:8" s="219" customFormat="1">
      <c r="A1451" s="244"/>
      <c r="B1451" s="243"/>
      <c r="C1451" s="244"/>
      <c r="D1451" s="261"/>
      <c r="E1451" s="262"/>
      <c r="F1451" s="253"/>
      <c r="G1451" s="318"/>
      <c r="H1451" s="218"/>
    </row>
    <row r="1452" spans="1:8" s="219" customFormat="1">
      <c r="A1452" s="1144" t="s">
        <v>2176</v>
      </c>
      <c r="B1452" s="1144"/>
      <c r="C1452" s="1144"/>
      <c r="D1452" s="1144"/>
      <c r="E1452" s="1144"/>
      <c r="F1452" s="1144"/>
      <c r="G1452" s="318">
        <f>SUM(G1451:G1451)</f>
        <v>0</v>
      </c>
      <c r="H1452" s="218"/>
    </row>
    <row r="1453" spans="1:8" s="219" customFormat="1">
      <c r="A1453" s="261" t="s">
        <v>20</v>
      </c>
      <c r="B1453" s="243" t="s">
        <v>181</v>
      </c>
      <c r="C1453" s="244"/>
      <c r="D1453" s="244"/>
      <c r="E1453" s="252"/>
      <c r="F1453" s="253"/>
      <c r="G1453" s="318"/>
      <c r="H1453" s="218"/>
    </row>
    <row r="1454" spans="1:8" s="219" customFormat="1">
      <c r="A1454" s="261"/>
      <c r="B1454" s="243"/>
      <c r="C1454" s="244"/>
      <c r="D1454" s="244"/>
      <c r="E1454" s="252"/>
      <c r="F1454" s="253"/>
      <c r="G1454" s="318"/>
      <c r="H1454" s="218"/>
    </row>
    <row r="1455" spans="1:8" s="219" customFormat="1">
      <c r="A1455" s="1146" t="s">
        <v>2180</v>
      </c>
      <c r="B1455" s="1146"/>
      <c r="C1455" s="1146"/>
      <c r="D1455" s="1146"/>
      <c r="E1455" s="1146"/>
      <c r="F1455" s="1146"/>
      <c r="G1455" s="318">
        <f>SUM(G1454)</f>
        <v>0</v>
      </c>
      <c r="H1455" s="218"/>
    </row>
    <row r="1456" spans="1:8" s="219" customFormat="1">
      <c r="A1456" s="375" t="s">
        <v>21</v>
      </c>
      <c r="B1456" s="1145" t="s">
        <v>1111</v>
      </c>
      <c r="C1456" s="1145"/>
      <c r="D1456" s="1145"/>
      <c r="E1456" s="1145"/>
      <c r="F1456" s="1145"/>
      <c r="G1456" s="318">
        <f>SUM(G1443:G1455)/2</f>
        <v>128799.99999999999</v>
      </c>
      <c r="H1456" s="218"/>
    </row>
    <row r="1457" spans="1:8" s="219" customFormat="1">
      <c r="A1457" s="375" t="s">
        <v>22</v>
      </c>
      <c r="B1457" s="1145" t="s">
        <v>1112</v>
      </c>
      <c r="C1457" s="1145"/>
      <c r="D1457" s="1145"/>
      <c r="E1457" s="1145"/>
      <c r="F1457" s="376">
        <v>0.1</v>
      </c>
      <c r="G1457" s="318">
        <f>G1456*F1457</f>
        <v>12880</v>
      </c>
      <c r="H1457" s="218"/>
    </row>
    <row r="1458" spans="1:8" s="219" customFormat="1">
      <c r="A1458" s="375" t="s">
        <v>23</v>
      </c>
      <c r="B1458" s="1145" t="s">
        <v>184</v>
      </c>
      <c r="C1458" s="1145"/>
      <c r="D1458" s="1145"/>
      <c r="E1458" s="1145"/>
      <c r="F1458" s="1145"/>
      <c r="G1458" s="318">
        <f>ROUNDDOWN(G1456+G1457,0)</f>
        <v>141680</v>
      </c>
      <c r="H1458" s="218"/>
    </row>
    <row r="1459" spans="1:8" s="219" customFormat="1">
      <c r="A1459" s="2"/>
      <c r="B1459" s="2"/>
      <c r="C1459" s="2"/>
      <c r="D1459" s="2"/>
      <c r="E1459" s="2"/>
      <c r="F1459" s="2"/>
      <c r="G1459" s="528"/>
      <c r="H1459" s="218"/>
    </row>
    <row r="1460" spans="1:8">
      <c r="A1460" s="238" t="s">
        <v>906</v>
      </c>
      <c r="B1460" s="239" t="s">
        <v>2143</v>
      </c>
      <c r="C1460" s="240"/>
      <c r="D1460" s="240"/>
      <c r="E1460" s="241"/>
      <c r="F1460" s="242"/>
      <c r="G1460" s="255"/>
    </row>
    <row r="1461" spans="1:8" s="219" customFormat="1" ht="30">
      <c r="A1461" s="317" t="s">
        <v>73</v>
      </c>
      <c r="B1461" s="317" t="s">
        <v>74</v>
      </c>
      <c r="C1461" s="317" t="s">
        <v>166</v>
      </c>
      <c r="D1461" s="317" t="s">
        <v>78</v>
      </c>
      <c r="E1461" s="317" t="s">
        <v>167</v>
      </c>
      <c r="F1461" s="317" t="s">
        <v>168</v>
      </c>
      <c r="G1461" s="529" t="s">
        <v>169</v>
      </c>
      <c r="H1461" s="218"/>
    </row>
    <row r="1462" spans="1:8" s="219" customFormat="1">
      <c r="A1462" s="261" t="s">
        <v>17</v>
      </c>
      <c r="B1462" s="243" t="s">
        <v>170</v>
      </c>
      <c r="C1462" s="244"/>
      <c r="D1462" s="244"/>
      <c r="E1462" s="252"/>
      <c r="F1462" s="253"/>
      <c r="G1462" s="318"/>
      <c r="H1462" s="218"/>
    </row>
    <row r="1463" spans="1:8" s="219" customFormat="1">
      <c r="A1463" s="244"/>
      <c r="B1463" s="243" t="s">
        <v>1</v>
      </c>
      <c r="C1463" s="261" t="s">
        <v>336</v>
      </c>
      <c r="D1463" s="261" t="s">
        <v>31</v>
      </c>
      <c r="E1463" s="262">
        <v>0.14000000000000001</v>
      </c>
      <c r="F1463" s="253">
        <f>VLOOKUP(B1463,'HSD PSPN,STR,ARS'!$C$6:F724,4,FALSE)</f>
        <v>100000</v>
      </c>
      <c r="G1463" s="318">
        <f>E1463*F1463</f>
        <v>14000.000000000002</v>
      </c>
      <c r="H1463" s="218"/>
    </row>
    <row r="1464" spans="1:8" s="219" customFormat="1">
      <c r="A1464" s="244"/>
      <c r="B1464" s="243" t="s">
        <v>4</v>
      </c>
      <c r="C1464" s="261" t="s">
        <v>339</v>
      </c>
      <c r="D1464" s="261" t="s">
        <v>31</v>
      </c>
      <c r="E1464" s="262">
        <v>1.4E-2</v>
      </c>
      <c r="F1464" s="253">
        <f>VLOOKUP(B1464,'HSD PSPN,STR,ARS'!$C$6:F724,4,FALSE)</f>
        <v>200000</v>
      </c>
      <c r="G1464" s="318">
        <f>E1464*F1464</f>
        <v>2800</v>
      </c>
      <c r="H1464" s="218"/>
    </row>
    <row r="1465" spans="1:8" s="219" customFormat="1">
      <c r="A1465" s="1144" t="s">
        <v>2171</v>
      </c>
      <c r="B1465" s="1144"/>
      <c r="C1465" s="1144"/>
      <c r="D1465" s="1144"/>
      <c r="E1465" s="1144"/>
      <c r="F1465" s="1144"/>
      <c r="G1465" s="321">
        <f>SUM(G1463:G1464)</f>
        <v>16800</v>
      </c>
      <c r="H1465" s="218"/>
    </row>
    <row r="1466" spans="1:8" s="219" customFormat="1">
      <c r="A1466" s="261" t="s">
        <v>19</v>
      </c>
      <c r="B1466" s="243" t="s">
        <v>5</v>
      </c>
      <c r="C1466" s="244"/>
      <c r="D1466" s="244"/>
      <c r="E1466" s="252"/>
      <c r="F1466" s="253"/>
      <c r="G1466" s="318"/>
      <c r="H1466" s="218"/>
    </row>
    <row r="1467" spans="1:8" s="219" customFormat="1">
      <c r="A1467" s="244"/>
      <c r="B1467" s="243"/>
      <c r="C1467" s="244"/>
      <c r="D1467" s="261"/>
      <c r="E1467" s="262"/>
      <c r="F1467" s="253"/>
      <c r="G1467" s="318"/>
      <c r="H1467" s="218"/>
    </row>
    <row r="1468" spans="1:8" s="219" customFormat="1">
      <c r="A1468" s="1144" t="s">
        <v>2176</v>
      </c>
      <c r="B1468" s="1144"/>
      <c r="C1468" s="1144"/>
      <c r="D1468" s="1144"/>
      <c r="E1468" s="1144"/>
      <c r="F1468" s="1144"/>
      <c r="G1468" s="318">
        <f>SUM(G1467:G1467)</f>
        <v>0</v>
      </c>
      <c r="H1468" s="218"/>
    </row>
    <row r="1469" spans="1:8" s="219" customFormat="1">
      <c r="A1469" s="261" t="s">
        <v>20</v>
      </c>
      <c r="B1469" s="243" t="s">
        <v>181</v>
      </c>
      <c r="C1469" s="244"/>
      <c r="D1469" s="244"/>
      <c r="E1469" s="252"/>
      <c r="F1469" s="253"/>
      <c r="G1469" s="318"/>
      <c r="H1469" s="218"/>
    </row>
    <row r="1470" spans="1:8" s="219" customFormat="1" ht="30">
      <c r="A1470" s="261"/>
      <c r="B1470" s="350" t="s">
        <v>909</v>
      </c>
      <c r="C1470" s="244"/>
      <c r="D1470" s="244" t="s">
        <v>275</v>
      </c>
      <c r="E1470" s="252">
        <v>0.14000000000000001</v>
      </c>
      <c r="F1470" s="253">
        <f>VLOOKUP(B1470,'HSD PSPN,STR,ARS'!$C$6:F724,4,FALSE)</f>
        <v>10000</v>
      </c>
      <c r="G1470" s="318">
        <f>E1470*F1470</f>
        <v>1400.0000000000002</v>
      </c>
      <c r="H1470" s="218"/>
    </row>
    <row r="1471" spans="1:8" s="219" customFormat="1">
      <c r="A1471" s="1146" t="s">
        <v>2180</v>
      </c>
      <c r="B1471" s="1146"/>
      <c r="C1471" s="1146"/>
      <c r="D1471" s="1146"/>
      <c r="E1471" s="1146"/>
      <c r="F1471" s="1146"/>
      <c r="G1471" s="321">
        <f>SUM(G1470)</f>
        <v>1400.0000000000002</v>
      </c>
      <c r="H1471" s="218"/>
    </row>
    <row r="1472" spans="1:8" s="219" customFormat="1">
      <c r="A1472" s="375" t="s">
        <v>21</v>
      </c>
      <c r="B1472" s="1145" t="s">
        <v>1111</v>
      </c>
      <c r="C1472" s="1145"/>
      <c r="D1472" s="1145"/>
      <c r="E1472" s="1145"/>
      <c r="F1472" s="1145"/>
      <c r="G1472" s="318">
        <f>SUM(G1462:G1471)/2</f>
        <v>18200</v>
      </c>
      <c r="H1472" s="218"/>
    </row>
    <row r="1473" spans="1:8" s="219" customFormat="1">
      <c r="A1473" s="375" t="s">
        <v>22</v>
      </c>
      <c r="B1473" s="1145" t="s">
        <v>1112</v>
      </c>
      <c r="C1473" s="1145"/>
      <c r="D1473" s="1145"/>
      <c r="E1473" s="1145"/>
      <c r="F1473" s="376">
        <v>0.1</v>
      </c>
      <c r="G1473" s="318">
        <f>G1472*F1473</f>
        <v>1820</v>
      </c>
      <c r="H1473" s="218"/>
    </row>
    <row r="1474" spans="1:8" s="219" customFormat="1">
      <c r="A1474" s="375" t="s">
        <v>23</v>
      </c>
      <c r="B1474" s="1145" t="s">
        <v>184</v>
      </c>
      <c r="C1474" s="1145"/>
      <c r="D1474" s="1145"/>
      <c r="E1474" s="1145"/>
      <c r="F1474" s="1145"/>
      <c r="G1474" s="318">
        <f>ROUNDDOWN(G1472+G1473,0)</f>
        <v>20020</v>
      </c>
      <c r="H1474" s="218"/>
    </row>
    <row r="1475" spans="1:8" s="219" customFormat="1">
      <c r="A1475" s="2"/>
      <c r="B1475" s="2"/>
      <c r="C1475" s="2"/>
      <c r="D1475" s="2"/>
      <c r="E1475" s="2"/>
      <c r="F1475" s="2"/>
      <c r="G1475" s="528"/>
      <c r="H1475" s="218"/>
    </row>
    <row r="1476" spans="1:8" s="219" customFormat="1">
      <c r="A1476" s="238" t="s">
        <v>905</v>
      </c>
      <c r="B1476" s="239" t="s">
        <v>2144</v>
      </c>
      <c r="C1476" s="240"/>
      <c r="D1476" s="240"/>
      <c r="E1476" s="241"/>
      <c r="F1476" s="242"/>
      <c r="G1476" s="255"/>
      <c r="H1476" s="218"/>
    </row>
    <row r="1477" spans="1:8" s="219" customFormat="1" ht="30">
      <c r="A1477" s="317" t="s">
        <v>73</v>
      </c>
      <c r="B1477" s="317" t="s">
        <v>74</v>
      </c>
      <c r="C1477" s="317" t="s">
        <v>166</v>
      </c>
      <c r="D1477" s="317" t="s">
        <v>78</v>
      </c>
      <c r="E1477" s="317" t="s">
        <v>167</v>
      </c>
      <c r="F1477" s="317" t="s">
        <v>168</v>
      </c>
      <c r="G1477" s="529" t="s">
        <v>169</v>
      </c>
      <c r="H1477" s="218"/>
    </row>
    <row r="1478" spans="1:8">
      <c r="A1478" s="261" t="s">
        <v>17</v>
      </c>
      <c r="B1478" s="243" t="s">
        <v>170</v>
      </c>
      <c r="C1478" s="244"/>
      <c r="D1478" s="244"/>
      <c r="E1478" s="252"/>
      <c r="F1478" s="253"/>
      <c r="G1478" s="318"/>
    </row>
    <row r="1479" spans="1:8" s="219" customFormat="1">
      <c r="A1479" s="244"/>
      <c r="B1479" s="243" t="s">
        <v>1</v>
      </c>
      <c r="C1479" s="261" t="s">
        <v>336</v>
      </c>
      <c r="D1479" s="261" t="s">
        <v>31</v>
      </c>
      <c r="E1479" s="262">
        <v>0.12</v>
      </c>
      <c r="F1479" s="253">
        <f>VLOOKUP(B1479,'HSD PSPN,STR,ARS'!$C$6:F724,4,FALSE)</f>
        <v>100000</v>
      </c>
      <c r="G1479" s="318">
        <f>E1479*F1479</f>
        <v>12000</v>
      </c>
      <c r="H1479" s="218"/>
    </row>
    <row r="1480" spans="1:8" s="219" customFormat="1">
      <c r="A1480" s="244"/>
      <c r="B1480" s="243" t="s">
        <v>4</v>
      </c>
      <c r="C1480" s="261" t="s">
        <v>339</v>
      </c>
      <c r="D1480" s="261" t="s">
        <v>31</v>
      </c>
      <c r="E1480" s="262">
        <v>1.2E-2</v>
      </c>
      <c r="F1480" s="253">
        <f>VLOOKUP(B1480,'HSD PSPN,STR,ARS'!$C$6:F724,4,FALSE)</f>
        <v>200000</v>
      </c>
      <c r="G1480" s="318">
        <f>E1480*F1480</f>
        <v>2400</v>
      </c>
      <c r="H1480" s="218"/>
    </row>
    <row r="1481" spans="1:8" s="219" customFormat="1">
      <c r="A1481" s="1144" t="s">
        <v>2171</v>
      </c>
      <c r="B1481" s="1144"/>
      <c r="C1481" s="1144"/>
      <c r="D1481" s="1144"/>
      <c r="E1481" s="1144"/>
      <c r="F1481" s="1144"/>
      <c r="G1481" s="321">
        <f>SUM(G1479:G1480)</f>
        <v>14400</v>
      </c>
      <c r="H1481" s="218"/>
    </row>
    <row r="1482" spans="1:8" s="219" customFormat="1">
      <c r="A1482" s="261" t="s">
        <v>19</v>
      </c>
      <c r="B1482" s="243" t="s">
        <v>5</v>
      </c>
      <c r="C1482" s="244"/>
      <c r="D1482" s="244"/>
      <c r="E1482" s="252"/>
      <c r="F1482" s="253"/>
      <c r="G1482" s="318"/>
      <c r="H1482" s="218"/>
    </row>
    <row r="1483" spans="1:8" s="219" customFormat="1">
      <c r="A1483" s="244"/>
      <c r="B1483" s="243"/>
      <c r="C1483" s="244"/>
      <c r="D1483" s="261"/>
      <c r="E1483" s="262"/>
      <c r="F1483" s="253"/>
      <c r="G1483" s="318"/>
      <c r="H1483" s="218"/>
    </row>
    <row r="1484" spans="1:8" s="219" customFormat="1">
      <c r="A1484" s="1144" t="s">
        <v>2176</v>
      </c>
      <c r="B1484" s="1144"/>
      <c r="C1484" s="1144"/>
      <c r="D1484" s="1144"/>
      <c r="E1484" s="1144"/>
      <c r="F1484" s="1144"/>
      <c r="G1484" s="318">
        <f>SUM(G1483:G1483)</f>
        <v>0</v>
      </c>
      <c r="H1484" s="218"/>
    </row>
    <row r="1485" spans="1:8" s="219" customFormat="1">
      <c r="A1485" s="261" t="s">
        <v>20</v>
      </c>
      <c r="B1485" s="243" t="s">
        <v>181</v>
      </c>
      <c r="C1485" s="244"/>
      <c r="D1485" s="244"/>
      <c r="E1485" s="252"/>
      <c r="F1485" s="253"/>
      <c r="G1485" s="318"/>
      <c r="H1485" s="218"/>
    </row>
    <row r="1486" spans="1:8" s="219" customFormat="1">
      <c r="A1486" s="261"/>
      <c r="B1486" s="247" t="s">
        <v>2596</v>
      </c>
      <c r="C1486" s="244"/>
      <c r="D1486" s="244" t="s">
        <v>275</v>
      </c>
      <c r="E1486" s="252">
        <v>0.12</v>
      </c>
      <c r="F1486" s="253">
        <f>VLOOKUP(B1486,'HSD PSPN,STR,ARS'!$C$6:F724,4,FALSE)</f>
        <v>10000</v>
      </c>
      <c r="G1486" s="318">
        <f>E1486*F1486</f>
        <v>1200</v>
      </c>
      <c r="H1486" s="218"/>
    </row>
    <row r="1487" spans="1:8" s="219" customFormat="1">
      <c r="A1487" s="1146" t="s">
        <v>2180</v>
      </c>
      <c r="B1487" s="1146"/>
      <c r="C1487" s="1146"/>
      <c r="D1487" s="1146"/>
      <c r="E1487" s="1146"/>
      <c r="F1487" s="1146"/>
      <c r="G1487" s="321">
        <f>SUM(G1486)</f>
        <v>1200</v>
      </c>
      <c r="H1487" s="218"/>
    </row>
    <row r="1488" spans="1:8" s="219" customFormat="1">
      <c r="A1488" s="375" t="s">
        <v>21</v>
      </c>
      <c r="B1488" s="1145" t="s">
        <v>1111</v>
      </c>
      <c r="C1488" s="1145"/>
      <c r="D1488" s="1145"/>
      <c r="E1488" s="1145"/>
      <c r="F1488" s="1145"/>
      <c r="G1488" s="318">
        <f>SUM(G1478:G1487)/2</f>
        <v>15600</v>
      </c>
      <c r="H1488" s="218"/>
    </row>
    <row r="1489" spans="1:8" s="219" customFormat="1">
      <c r="A1489" s="375" t="s">
        <v>22</v>
      </c>
      <c r="B1489" s="1145" t="s">
        <v>1112</v>
      </c>
      <c r="C1489" s="1145"/>
      <c r="D1489" s="1145"/>
      <c r="E1489" s="1145"/>
      <c r="F1489" s="376">
        <v>0.1</v>
      </c>
      <c r="G1489" s="318">
        <f>G1488*F1489</f>
        <v>1560</v>
      </c>
      <c r="H1489" s="218"/>
    </row>
    <row r="1490" spans="1:8" s="219" customFormat="1">
      <c r="A1490" s="375" t="s">
        <v>23</v>
      </c>
      <c r="B1490" s="1145" t="s">
        <v>184</v>
      </c>
      <c r="C1490" s="1145"/>
      <c r="D1490" s="1145"/>
      <c r="E1490" s="1145"/>
      <c r="F1490" s="1145"/>
      <c r="G1490" s="318">
        <f>ROUNDDOWN(G1488+G1489,0)</f>
        <v>17160</v>
      </c>
      <c r="H1490" s="218"/>
    </row>
    <row r="1491" spans="1:8" s="219" customFormat="1">
      <c r="A1491" s="2"/>
      <c r="B1491" s="2"/>
      <c r="C1491" s="2"/>
      <c r="D1491" s="2"/>
      <c r="E1491" s="2"/>
      <c r="F1491" s="2"/>
      <c r="G1491" s="528"/>
      <c r="H1491" s="218"/>
    </row>
    <row r="1492" spans="1:8" s="219" customFormat="1">
      <c r="A1492" s="238" t="s">
        <v>904</v>
      </c>
      <c r="B1492" s="239" t="s">
        <v>2145</v>
      </c>
      <c r="C1492" s="240"/>
      <c r="D1492" s="240"/>
      <c r="E1492" s="241"/>
      <c r="F1492" s="242"/>
      <c r="G1492" s="255"/>
      <c r="H1492" s="218"/>
    </row>
    <row r="1493" spans="1:8" s="219" customFormat="1" ht="30">
      <c r="A1493" s="317" t="s">
        <v>73</v>
      </c>
      <c r="B1493" s="317" t="s">
        <v>74</v>
      </c>
      <c r="C1493" s="317" t="s">
        <v>166</v>
      </c>
      <c r="D1493" s="317" t="s">
        <v>78</v>
      </c>
      <c r="E1493" s="317" t="s">
        <v>167</v>
      </c>
      <c r="F1493" s="317" t="s">
        <v>168</v>
      </c>
      <c r="G1493" s="529" t="s">
        <v>169</v>
      </c>
      <c r="H1493" s="218"/>
    </row>
    <row r="1494" spans="1:8" s="219" customFormat="1">
      <c r="A1494" s="261" t="s">
        <v>17</v>
      </c>
      <c r="B1494" s="243" t="s">
        <v>170</v>
      </c>
      <c r="C1494" s="244"/>
      <c r="D1494" s="244"/>
      <c r="E1494" s="252"/>
      <c r="F1494" s="253"/>
      <c r="G1494" s="318"/>
      <c r="H1494" s="218"/>
    </row>
    <row r="1495" spans="1:8" s="219" customFormat="1">
      <c r="A1495" s="244"/>
      <c r="B1495" s="243" t="s">
        <v>1</v>
      </c>
      <c r="C1495" s="261" t="s">
        <v>336</v>
      </c>
      <c r="D1495" s="261" t="s">
        <v>31</v>
      </c>
      <c r="E1495" s="262">
        <v>0.1</v>
      </c>
      <c r="F1495" s="253">
        <f>VLOOKUP(B1495,'HSD PSPN,STR,ARS'!$C$6:F724,4,FALSE)</f>
        <v>100000</v>
      </c>
      <c r="G1495" s="318">
        <f>E1495*F1495</f>
        <v>10000</v>
      </c>
      <c r="H1495" s="218"/>
    </row>
    <row r="1496" spans="1:8" s="219" customFormat="1">
      <c r="A1496" s="244"/>
      <c r="B1496" s="243" t="s">
        <v>4</v>
      </c>
      <c r="C1496" s="261" t="s">
        <v>339</v>
      </c>
      <c r="D1496" s="261" t="s">
        <v>31</v>
      </c>
      <c r="E1496" s="262">
        <v>0.01</v>
      </c>
      <c r="F1496" s="253">
        <f>VLOOKUP(B1496,'HSD PSPN,STR,ARS'!$C$6:F724,4,FALSE)</f>
        <v>200000</v>
      </c>
      <c r="G1496" s="318">
        <f>E1496*F1496</f>
        <v>2000</v>
      </c>
      <c r="H1496" s="218"/>
    </row>
    <row r="1497" spans="1:8">
      <c r="A1497" s="1144" t="s">
        <v>2171</v>
      </c>
      <c r="B1497" s="1144"/>
      <c r="C1497" s="1144"/>
      <c r="D1497" s="1144"/>
      <c r="E1497" s="1144"/>
      <c r="F1497" s="1144"/>
      <c r="G1497" s="321">
        <f>SUM(G1495:G1496)</f>
        <v>12000</v>
      </c>
    </row>
    <row r="1498" spans="1:8" s="219" customFormat="1">
      <c r="A1498" s="261" t="s">
        <v>19</v>
      </c>
      <c r="B1498" s="243" t="s">
        <v>5</v>
      </c>
      <c r="C1498" s="244"/>
      <c r="D1498" s="244"/>
      <c r="E1498" s="252"/>
      <c r="F1498" s="253"/>
      <c r="G1498" s="318"/>
      <c r="H1498" s="218"/>
    </row>
    <row r="1499" spans="1:8" s="219" customFormat="1">
      <c r="A1499" s="244"/>
      <c r="B1499" s="243"/>
      <c r="C1499" s="244"/>
      <c r="D1499" s="261"/>
      <c r="E1499" s="262"/>
      <c r="F1499" s="253"/>
      <c r="G1499" s="318"/>
      <c r="H1499" s="218"/>
    </row>
    <row r="1500" spans="1:8" s="219" customFormat="1">
      <c r="A1500" s="1144" t="s">
        <v>2176</v>
      </c>
      <c r="B1500" s="1144"/>
      <c r="C1500" s="1144"/>
      <c r="D1500" s="1144"/>
      <c r="E1500" s="1144"/>
      <c r="F1500" s="1144"/>
      <c r="G1500" s="318">
        <f>SUM(G1499:G1499)</f>
        <v>0</v>
      </c>
      <c r="H1500" s="218"/>
    </row>
    <row r="1501" spans="1:8" s="219" customFormat="1">
      <c r="A1501" s="261" t="s">
        <v>20</v>
      </c>
      <c r="B1501" s="243" t="s">
        <v>181</v>
      </c>
      <c r="C1501" s="244"/>
      <c r="D1501" s="244"/>
      <c r="E1501" s="252"/>
      <c r="F1501" s="253"/>
      <c r="G1501" s="318"/>
      <c r="H1501" s="218"/>
    </row>
    <row r="1502" spans="1:8" s="219" customFormat="1" ht="30">
      <c r="A1502" s="261"/>
      <c r="B1502" s="350" t="s">
        <v>910</v>
      </c>
      <c r="C1502" s="244"/>
      <c r="D1502" s="244" t="s">
        <v>275</v>
      </c>
      <c r="E1502" s="252">
        <v>0.1</v>
      </c>
      <c r="F1502" s="253">
        <f>VLOOKUP(B1502,'HSD PSPN,STR,ARS'!$C$6:F724,4,FALSE)</f>
        <v>10000</v>
      </c>
      <c r="G1502" s="318">
        <f>E1502*F1502</f>
        <v>1000</v>
      </c>
      <c r="H1502" s="218"/>
    </row>
    <row r="1503" spans="1:8" s="219" customFormat="1">
      <c r="A1503" s="1146" t="s">
        <v>2180</v>
      </c>
      <c r="B1503" s="1146"/>
      <c r="C1503" s="1146"/>
      <c r="D1503" s="1146"/>
      <c r="E1503" s="1146"/>
      <c r="F1503" s="1146"/>
      <c r="G1503" s="321">
        <f>SUM(G1502)</f>
        <v>1000</v>
      </c>
      <c r="H1503" s="218"/>
    </row>
    <row r="1504" spans="1:8" s="219" customFormat="1">
      <c r="A1504" s="375" t="s">
        <v>21</v>
      </c>
      <c r="B1504" s="1145" t="s">
        <v>1111</v>
      </c>
      <c r="C1504" s="1145"/>
      <c r="D1504" s="1145"/>
      <c r="E1504" s="1145"/>
      <c r="F1504" s="1145"/>
      <c r="G1504" s="318">
        <f>SUM(G1494:G1503)/2</f>
        <v>13000</v>
      </c>
      <c r="H1504" s="218"/>
    </row>
    <row r="1505" spans="1:8" s="219" customFormat="1">
      <c r="A1505" s="375" t="s">
        <v>22</v>
      </c>
      <c r="B1505" s="1145" t="s">
        <v>1112</v>
      </c>
      <c r="C1505" s="1145"/>
      <c r="D1505" s="1145"/>
      <c r="E1505" s="1145"/>
      <c r="F1505" s="376">
        <v>0.1</v>
      </c>
      <c r="G1505" s="318">
        <f>G1504*F1505</f>
        <v>1300</v>
      </c>
      <c r="H1505" s="218"/>
    </row>
    <row r="1506" spans="1:8" s="219" customFormat="1">
      <c r="A1506" s="375" t="s">
        <v>23</v>
      </c>
      <c r="B1506" s="1145" t="s">
        <v>184</v>
      </c>
      <c r="C1506" s="1145"/>
      <c r="D1506" s="1145"/>
      <c r="E1506" s="1145"/>
      <c r="F1506" s="1145"/>
      <c r="G1506" s="318">
        <f>ROUNDDOWN(G1504+G1505,0)</f>
        <v>14300</v>
      </c>
      <c r="H1506" s="218"/>
    </row>
    <row r="1507" spans="1:8" s="219" customFormat="1">
      <c r="A1507" s="2"/>
      <c r="B1507" s="2"/>
      <c r="C1507" s="2"/>
      <c r="D1507" s="2"/>
      <c r="E1507" s="2"/>
      <c r="F1507" s="2"/>
      <c r="G1507" s="528"/>
      <c r="H1507" s="218"/>
    </row>
    <row r="1508" spans="1:8" s="219" customFormat="1">
      <c r="A1508" s="238" t="s">
        <v>903</v>
      </c>
      <c r="B1508" s="239" t="s">
        <v>2146</v>
      </c>
      <c r="C1508" s="240"/>
      <c r="D1508" s="240"/>
      <c r="E1508" s="241"/>
      <c r="F1508" s="242"/>
      <c r="G1508" s="255"/>
      <c r="H1508" s="218"/>
    </row>
    <row r="1509" spans="1:8" s="219" customFormat="1" ht="30">
      <c r="A1509" s="317" t="s">
        <v>73</v>
      </c>
      <c r="B1509" s="317" t="s">
        <v>74</v>
      </c>
      <c r="C1509" s="317" t="s">
        <v>166</v>
      </c>
      <c r="D1509" s="317" t="s">
        <v>78</v>
      </c>
      <c r="E1509" s="317" t="s">
        <v>167</v>
      </c>
      <c r="F1509" s="317" t="s">
        <v>168</v>
      </c>
      <c r="G1509" s="529" t="s">
        <v>169</v>
      </c>
      <c r="H1509" s="218"/>
    </row>
    <row r="1510" spans="1:8" s="219" customFormat="1">
      <c r="A1510" s="261" t="s">
        <v>17</v>
      </c>
      <c r="B1510" s="243" t="s">
        <v>170</v>
      </c>
      <c r="C1510" s="244"/>
      <c r="D1510" s="244"/>
      <c r="E1510" s="252"/>
      <c r="F1510" s="253"/>
      <c r="G1510" s="318"/>
      <c r="H1510" s="218"/>
    </row>
    <row r="1511" spans="1:8" s="219" customFormat="1">
      <c r="A1511" s="244"/>
      <c r="B1511" s="243" t="s">
        <v>1</v>
      </c>
      <c r="C1511" s="261" t="s">
        <v>336</v>
      </c>
      <c r="D1511" s="261" t="s">
        <v>31</v>
      </c>
      <c r="E1511" s="262">
        <v>0.16</v>
      </c>
      <c r="F1511" s="253">
        <f>VLOOKUP(B1511,'HSD PSPN,STR,ARS'!$C$6:F724,4,FALSE)</f>
        <v>100000</v>
      </c>
      <c r="G1511" s="318">
        <f>E1511*F1511</f>
        <v>16000</v>
      </c>
      <c r="H1511" s="218"/>
    </row>
    <row r="1512" spans="1:8" s="219" customFormat="1">
      <c r="A1512" s="244"/>
      <c r="B1512" s="243" t="s">
        <v>4</v>
      </c>
      <c r="C1512" s="261" t="s">
        <v>339</v>
      </c>
      <c r="D1512" s="261" t="s">
        <v>31</v>
      </c>
      <c r="E1512" s="262">
        <v>1.6E-2</v>
      </c>
      <c r="F1512" s="253">
        <f>VLOOKUP(B1512,'HSD PSPN,STR,ARS'!$C$6:F724,4,FALSE)</f>
        <v>200000</v>
      </c>
      <c r="G1512" s="318">
        <f>E1512*F1512</f>
        <v>3200</v>
      </c>
      <c r="H1512" s="218"/>
    </row>
    <row r="1513" spans="1:8" s="219" customFormat="1">
      <c r="A1513" s="1144" t="s">
        <v>2171</v>
      </c>
      <c r="B1513" s="1144"/>
      <c r="C1513" s="1144"/>
      <c r="D1513" s="1144"/>
      <c r="E1513" s="1144"/>
      <c r="F1513" s="1144"/>
      <c r="G1513" s="321">
        <f>SUM(G1511:G1512)</f>
        <v>19200</v>
      </c>
      <c r="H1513" s="218"/>
    </row>
    <row r="1514" spans="1:8" s="219" customFormat="1">
      <c r="A1514" s="261" t="s">
        <v>19</v>
      </c>
      <c r="B1514" s="243" t="s">
        <v>5</v>
      </c>
      <c r="C1514" s="244"/>
      <c r="D1514" s="244"/>
      <c r="E1514" s="252"/>
      <c r="F1514" s="253"/>
      <c r="G1514" s="318"/>
      <c r="H1514" s="218"/>
    </row>
    <row r="1515" spans="1:8" s="219" customFormat="1">
      <c r="A1515" s="244"/>
      <c r="B1515" s="243"/>
      <c r="C1515" s="244"/>
      <c r="D1515" s="261"/>
      <c r="E1515" s="262"/>
      <c r="F1515" s="253"/>
      <c r="G1515" s="318"/>
      <c r="H1515" s="218"/>
    </row>
    <row r="1516" spans="1:8">
      <c r="A1516" s="1144" t="s">
        <v>2176</v>
      </c>
      <c r="B1516" s="1144"/>
      <c r="C1516" s="1144"/>
      <c r="D1516" s="1144"/>
      <c r="E1516" s="1144"/>
      <c r="F1516" s="1144"/>
      <c r="G1516" s="318">
        <f>SUM(G1515:G1515)</f>
        <v>0</v>
      </c>
    </row>
    <row r="1517" spans="1:8" s="219" customFormat="1">
      <c r="A1517" s="261" t="s">
        <v>20</v>
      </c>
      <c r="B1517" s="243" t="s">
        <v>181</v>
      </c>
      <c r="C1517" s="244"/>
      <c r="D1517" s="244"/>
      <c r="E1517" s="252"/>
      <c r="F1517" s="253"/>
      <c r="G1517" s="318"/>
      <c r="H1517" s="218"/>
    </row>
    <row r="1518" spans="1:8" s="219" customFormat="1" ht="30">
      <c r="A1518" s="261"/>
      <c r="B1518" s="350" t="s">
        <v>911</v>
      </c>
      <c r="C1518" s="244"/>
      <c r="D1518" s="244" t="s">
        <v>275</v>
      </c>
      <c r="E1518" s="252">
        <v>0.08</v>
      </c>
      <c r="F1518" s="253">
        <f>VLOOKUP(B1518,'HSD PSPN,STR,ARS'!$C$6:F2003,4,FALSE)</f>
        <v>10000</v>
      </c>
      <c r="G1518" s="318">
        <f>E1518*F1518</f>
        <v>800</v>
      </c>
      <c r="H1518" s="218"/>
    </row>
    <row r="1519" spans="1:8" s="219" customFormat="1">
      <c r="A1519" s="1146" t="s">
        <v>2180</v>
      </c>
      <c r="B1519" s="1146"/>
      <c r="C1519" s="1146"/>
      <c r="D1519" s="1146"/>
      <c r="E1519" s="1146"/>
      <c r="F1519" s="1146"/>
      <c r="G1519" s="321">
        <f>SUM(G1518)</f>
        <v>800</v>
      </c>
      <c r="H1519" s="218"/>
    </row>
    <row r="1520" spans="1:8" s="219" customFormat="1">
      <c r="A1520" s="375" t="s">
        <v>21</v>
      </c>
      <c r="B1520" s="1145" t="s">
        <v>1111</v>
      </c>
      <c r="C1520" s="1145"/>
      <c r="D1520" s="1145"/>
      <c r="E1520" s="1145"/>
      <c r="F1520" s="1145"/>
      <c r="G1520" s="318">
        <f>SUM(G1510:G1519)/2</f>
        <v>20000</v>
      </c>
      <c r="H1520" s="218"/>
    </row>
    <row r="1521" spans="1:8" s="219" customFormat="1">
      <c r="A1521" s="375" t="s">
        <v>22</v>
      </c>
      <c r="B1521" s="1145" t="s">
        <v>1112</v>
      </c>
      <c r="C1521" s="1145"/>
      <c r="D1521" s="1145"/>
      <c r="E1521" s="1145"/>
      <c r="F1521" s="376">
        <v>0.1</v>
      </c>
      <c r="G1521" s="318">
        <f>G1520*F1521</f>
        <v>2000</v>
      </c>
      <c r="H1521" s="218"/>
    </row>
    <row r="1522" spans="1:8" s="219" customFormat="1">
      <c r="A1522" s="375" t="s">
        <v>23</v>
      </c>
      <c r="B1522" s="1145" t="s">
        <v>184</v>
      </c>
      <c r="C1522" s="1145"/>
      <c r="D1522" s="1145"/>
      <c r="E1522" s="1145"/>
      <c r="F1522" s="1145"/>
      <c r="G1522" s="318">
        <f>ROUNDDOWN(G1520+G1521,0)</f>
        <v>22000</v>
      </c>
      <c r="H1522" s="218"/>
    </row>
    <row r="1523" spans="1:8" s="219" customFormat="1">
      <c r="A1523" s="2"/>
      <c r="B1523" s="2"/>
      <c r="C1523" s="2"/>
      <c r="D1523" s="2"/>
      <c r="E1523" s="2"/>
      <c r="F1523" s="2"/>
      <c r="G1523" s="528"/>
      <c r="H1523" s="218"/>
    </row>
    <row r="1524" spans="1:8" s="219" customFormat="1">
      <c r="A1524" s="267" t="s">
        <v>912</v>
      </c>
      <c r="B1524" s="267" t="s">
        <v>913</v>
      </c>
      <c r="C1524" s="267"/>
      <c r="D1524" s="267"/>
      <c r="E1524" s="267"/>
      <c r="F1524" s="267"/>
      <c r="G1524" s="530"/>
      <c r="H1524" s="218"/>
    </row>
    <row r="1525" spans="1:8" s="219" customFormat="1">
      <c r="A1525" s="238" t="s">
        <v>914</v>
      </c>
      <c r="B1525" s="239" t="s">
        <v>915</v>
      </c>
      <c r="C1525" s="240"/>
      <c r="D1525" s="240"/>
      <c r="E1525" s="241"/>
      <c r="F1525" s="242"/>
      <c r="G1525" s="255"/>
      <c r="H1525" s="218"/>
    </row>
    <row r="1526" spans="1:8" s="219" customFormat="1" ht="30">
      <c r="A1526" s="317" t="s">
        <v>73</v>
      </c>
      <c r="B1526" s="317" t="s">
        <v>74</v>
      </c>
      <c r="C1526" s="317" t="s">
        <v>166</v>
      </c>
      <c r="D1526" s="317" t="s">
        <v>78</v>
      </c>
      <c r="E1526" s="317" t="s">
        <v>167</v>
      </c>
      <c r="F1526" s="317" t="s">
        <v>168</v>
      </c>
      <c r="G1526" s="529" t="s">
        <v>169</v>
      </c>
      <c r="H1526" s="218"/>
    </row>
    <row r="1527" spans="1:8" s="219" customFormat="1">
      <c r="A1527" s="261" t="s">
        <v>17</v>
      </c>
      <c r="B1527" s="243" t="s">
        <v>170</v>
      </c>
      <c r="C1527" s="244"/>
      <c r="D1527" s="244"/>
      <c r="E1527" s="252"/>
      <c r="F1527" s="253"/>
      <c r="G1527" s="318"/>
      <c r="H1527" s="218"/>
    </row>
    <row r="1528" spans="1:8" s="219" customFormat="1">
      <c r="A1528" s="244"/>
      <c r="B1528" s="243" t="s">
        <v>1</v>
      </c>
      <c r="C1528" s="261" t="s">
        <v>336</v>
      </c>
      <c r="D1528" s="261" t="s">
        <v>31</v>
      </c>
      <c r="E1528" s="262">
        <v>0.2</v>
      </c>
      <c r="F1528" s="253">
        <f>VLOOKUP(B1528,'HSD PSPN,STR,ARS'!$C$6:F724,4,FALSE)</f>
        <v>100000</v>
      </c>
      <c r="G1528" s="318">
        <f>E1528*F1528</f>
        <v>20000</v>
      </c>
      <c r="H1528" s="218"/>
    </row>
    <row r="1529" spans="1:8" s="219" customFormat="1">
      <c r="A1529" s="244"/>
      <c r="B1529" s="243" t="s">
        <v>4</v>
      </c>
      <c r="C1529" s="261" t="s">
        <v>339</v>
      </c>
      <c r="D1529" s="261" t="s">
        <v>31</v>
      </c>
      <c r="E1529" s="262">
        <v>0.02</v>
      </c>
      <c r="F1529" s="253">
        <f>VLOOKUP(B1529,'HSD PSPN,STR,ARS'!$C$6:F724,4,FALSE)</f>
        <v>200000</v>
      </c>
      <c r="G1529" s="318">
        <f>E1529*F1529</f>
        <v>4000</v>
      </c>
      <c r="H1529" s="218"/>
    </row>
    <row r="1530" spans="1:8" s="219" customFormat="1">
      <c r="A1530" s="1144" t="s">
        <v>2171</v>
      </c>
      <c r="B1530" s="1144"/>
      <c r="C1530" s="1144"/>
      <c r="D1530" s="1144"/>
      <c r="E1530" s="1144"/>
      <c r="F1530" s="1144"/>
      <c r="G1530" s="321">
        <f>SUM(G1528:G1529)</f>
        <v>24000</v>
      </c>
      <c r="H1530" s="218"/>
    </row>
    <row r="1531" spans="1:8" s="219" customFormat="1">
      <c r="A1531" s="261" t="s">
        <v>19</v>
      </c>
      <c r="B1531" s="243" t="s">
        <v>5</v>
      </c>
      <c r="C1531" s="244"/>
      <c r="D1531" s="244"/>
      <c r="E1531" s="252"/>
      <c r="F1531" s="253"/>
      <c r="G1531" s="318"/>
      <c r="H1531" s="218"/>
    </row>
    <row r="1532" spans="1:8" s="219" customFormat="1">
      <c r="A1532" s="244"/>
      <c r="B1532" s="243"/>
      <c r="C1532" s="244"/>
      <c r="D1532" s="261"/>
      <c r="E1532" s="262"/>
      <c r="F1532" s="253"/>
      <c r="G1532" s="318"/>
      <c r="H1532" s="218"/>
    </row>
    <row r="1533" spans="1:8" s="219" customFormat="1">
      <c r="A1533" s="1144" t="s">
        <v>2176</v>
      </c>
      <c r="B1533" s="1144"/>
      <c r="C1533" s="1144"/>
      <c r="D1533" s="1144"/>
      <c r="E1533" s="1144"/>
      <c r="F1533" s="1144"/>
      <c r="G1533" s="318">
        <f>SUM(G1532:G1532)</f>
        <v>0</v>
      </c>
      <c r="H1533" s="218"/>
    </row>
    <row r="1534" spans="1:8" s="219" customFormat="1">
      <c r="A1534" s="261" t="s">
        <v>20</v>
      </c>
      <c r="B1534" s="243" t="s">
        <v>181</v>
      </c>
      <c r="C1534" s="244"/>
      <c r="D1534" s="244"/>
      <c r="E1534" s="252"/>
      <c r="F1534" s="253"/>
      <c r="G1534" s="318"/>
      <c r="H1534" s="218"/>
    </row>
    <row r="1535" spans="1:8">
      <c r="A1535" s="261"/>
      <c r="B1535" s="243"/>
      <c r="C1535" s="244"/>
      <c r="D1535" s="244"/>
      <c r="E1535" s="252"/>
      <c r="F1535" s="253"/>
      <c r="G1535" s="318"/>
    </row>
    <row r="1536" spans="1:8" s="219" customFormat="1">
      <c r="A1536" s="1146" t="s">
        <v>2180</v>
      </c>
      <c r="B1536" s="1146"/>
      <c r="C1536" s="1146"/>
      <c r="D1536" s="1146"/>
      <c r="E1536" s="1146"/>
      <c r="F1536" s="1146"/>
      <c r="G1536" s="318">
        <f>SUM(G1535)</f>
        <v>0</v>
      </c>
      <c r="H1536" s="218"/>
    </row>
    <row r="1537" spans="1:8" s="219" customFormat="1">
      <c r="A1537" s="375" t="s">
        <v>21</v>
      </c>
      <c r="B1537" s="1145" t="s">
        <v>1111</v>
      </c>
      <c r="C1537" s="1145"/>
      <c r="D1537" s="1145"/>
      <c r="E1537" s="1145"/>
      <c r="F1537" s="1145"/>
      <c r="G1537" s="318">
        <f>SUM(G1527:G1536)/2</f>
        <v>24000</v>
      </c>
      <c r="H1537" s="218"/>
    </row>
    <row r="1538" spans="1:8" s="219" customFormat="1">
      <c r="A1538" s="375" t="s">
        <v>22</v>
      </c>
      <c r="B1538" s="1145" t="s">
        <v>1112</v>
      </c>
      <c r="C1538" s="1145"/>
      <c r="D1538" s="1145"/>
      <c r="E1538" s="1145"/>
      <c r="F1538" s="376">
        <v>0.1</v>
      </c>
      <c r="G1538" s="318">
        <f>G1537*F1538</f>
        <v>2400</v>
      </c>
      <c r="H1538" s="218"/>
    </row>
    <row r="1539" spans="1:8" s="219" customFormat="1">
      <c r="A1539" s="375" t="s">
        <v>23</v>
      </c>
      <c r="B1539" s="1145" t="s">
        <v>184</v>
      </c>
      <c r="C1539" s="1145"/>
      <c r="D1539" s="1145"/>
      <c r="E1539" s="1145"/>
      <c r="F1539" s="1145"/>
      <c r="G1539" s="318">
        <f>ROUNDDOWN(G1537+G1538,0)</f>
        <v>26400</v>
      </c>
      <c r="H1539" s="218"/>
    </row>
    <row r="1540" spans="1:8" s="219" customFormat="1">
      <c r="A1540" s="2"/>
      <c r="B1540" s="2"/>
      <c r="C1540" s="2"/>
      <c r="D1540" s="2"/>
      <c r="E1540" s="2"/>
      <c r="F1540" s="2"/>
      <c r="G1540" s="528"/>
      <c r="H1540" s="218"/>
    </row>
    <row r="1541" spans="1:8" s="219" customFormat="1">
      <c r="A1541" s="238" t="s">
        <v>917</v>
      </c>
      <c r="B1541" s="239" t="s">
        <v>916</v>
      </c>
      <c r="C1541" s="240"/>
      <c r="D1541" s="240"/>
      <c r="E1541" s="241"/>
      <c r="F1541" s="242"/>
      <c r="G1541" s="255"/>
      <c r="H1541" s="218"/>
    </row>
    <row r="1542" spans="1:8" s="219" customFormat="1" ht="30">
      <c r="A1542" s="317" t="s">
        <v>73</v>
      </c>
      <c r="B1542" s="317" t="s">
        <v>74</v>
      </c>
      <c r="C1542" s="317" t="s">
        <v>166</v>
      </c>
      <c r="D1542" s="317" t="s">
        <v>78</v>
      </c>
      <c r="E1542" s="317" t="s">
        <v>167</v>
      </c>
      <c r="F1542" s="317" t="s">
        <v>168</v>
      </c>
      <c r="G1542" s="529" t="s">
        <v>169</v>
      </c>
      <c r="H1542" s="218"/>
    </row>
    <row r="1543" spans="1:8" s="219" customFormat="1">
      <c r="A1543" s="261" t="s">
        <v>17</v>
      </c>
      <c r="B1543" s="243" t="s">
        <v>170</v>
      </c>
      <c r="C1543" s="244"/>
      <c r="D1543" s="244"/>
      <c r="E1543" s="252"/>
      <c r="F1543" s="253"/>
      <c r="G1543" s="318"/>
      <c r="H1543" s="218"/>
    </row>
    <row r="1544" spans="1:8" s="219" customFormat="1">
      <c r="A1544" s="244"/>
      <c r="B1544" s="243" t="s">
        <v>1</v>
      </c>
      <c r="C1544" s="261" t="s">
        <v>336</v>
      </c>
      <c r="D1544" s="261" t="s">
        <v>31</v>
      </c>
      <c r="E1544" s="262">
        <v>0.08</v>
      </c>
      <c r="F1544" s="253">
        <f>VLOOKUP(B1544,'HSD PSPN,STR,ARS'!$C$6:F724,4,FALSE)</f>
        <v>100000</v>
      </c>
      <c r="G1544" s="318">
        <f>E1544*F1544</f>
        <v>8000</v>
      </c>
      <c r="H1544" s="218"/>
    </row>
    <row r="1545" spans="1:8" s="219" customFormat="1">
      <c r="A1545" s="244"/>
      <c r="B1545" s="243" t="s">
        <v>4</v>
      </c>
      <c r="C1545" s="261" t="s">
        <v>339</v>
      </c>
      <c r="D1545" s="261" t="s">
        <v>31</v>
      </c>
      <c r="E1545" s="262">
        <v>8.0000000000000002E-3</v>
      </c>
      <c r="F1545" s="253">
        <f>VLOOKUP(B1545,'HSD PSPN,STR,ARS'!$C$6:F724,4,FALSE)</f>
        <v>200000</v>
      </c>
      <c r="G1545" s="318">
        <f>E1545*F1545</f>
        <v>1600</v>
      </c>
      <c r="H1545" s="218"/>
    </row>
    <row r="1546" spans="1:8" s="219" customFormat="1">
      <c r="A1546" s="1144" t="s">
        <v>2171</v>
      </c>
      <c r="B1546" s="1144"/>
      <c r="C1546" s="1144"/>
      <c r="D1546" s="1144"/>
      <c r="E1546" s="1144"/>
      <c r="F1546" s="1144"/>
      <c r="G1546" s="321">
        <f>SUM(G1544:G1545)</f>
        <v>9600</v>
      </c>
      <c r="H1546" s="218"/>
    </row>
    <row r="1547" spans="1:8" s="219" customFormat="1">
      <c r="A1547" s="261" t="s">
        <v>19</v>
      </c>
      <c r="B1547" s="243" t="s">
        <v>5</v>
      </c>
      <c r="C1547" s="244"/>
      <c r="D1547" s="244"/>
      <c r="E1547" s="252"/>
      <c r="F1547" s="253"/>
      <c r="G1547" s="318"/>
      <c r="H1547" s="218"/>
    </row>
    <row r="1548" spans="1:8" s="219" customFormat="1">
      <c r="A1548" s="244"/>
      <c r="B1548" s="243"/>
      <c r="C1548" s="244"/>
      <c r="D1548" s="261"/>
      <c r="E1548" s="262"/>
      <c r="F1548" s="253"/>
      <c r="G1548" s="318"/>
      <c r="H1548" s="218"/>
    </row>
    <row r="1549" spans="1:8" s="219" customFormat="1">
      <c r="A1549" s="1144" t="s">
        <v>2176</v>
      </c>
      <c r="B1549" s="1144"/>
      <c r="C1549" s="1144"/>
      <c r="D1549" s="1144"/>
      <c r="E1549" s="1144"/>
      <c r="F1549" s="1144"/>
      <c r="G1549" s="318">
        <f>SUM(G1548:G1548)</f>
        <v>0</v>
      </c>
      <c r="H1549" s="218"/>
    </row>
    <row r="1550" spans="1:8" s="219" customFormat="1">
      <c r="A1550" s="261" t="s">
        <v>20</v>
      </c>
      <c r="B1550" s="243" t="s">
        <v>181</v>
      </c>
      <c r="C1550" s="244"/>
      <c r="D1550" s="244"/>
      <c r="E1550" s="252"/>
      <c r="F1550" s="253"/>
      <c r="G1550" s="318"/>
      <c r="H1550" s="218"/>
    </row>
    <row r="1551" spans="1:8" s="219" customFormat="1">
      <c r="A1551" s="261"/>
      <c r="B1551" s="243" t="s">
        <v>918</v>
      </c>
      <c r="C1551" s="244"/>
      <c r="D1551" s="244" t="s">
        <v>275</v>
      </c>
      <c r="E1551" s="252">
        <v>0.08</v>
      </c>
      <c r="F1551" s="253">
        <f>VLOOKUP(B1551,'HSD PSPN,STR,ARS'!$C$6:F2036,4,FALSE)</f>
        <v>10000</v>
      </c>
      <c r="G1551" s="318">
        <f>E1551*F1551</f>
        <v>800</v>
      </c>
      <c r="H1551" s="218"/>
    </row>
    <row r="1552" spans="1:8" s="219" customFormat="1">
      <c r="A1552" s="1146" t="s">
        <v>2180</v>
      </c>
      <c r="B1552" s="1146"/>
      <c r="C1552" s="1146"/>
      <c r="D1552" s="1146"/>
      <c r="E1552" s="1146"/>
      <c r="F1552" s="1146"/>
      <c r="G1552" s="321">
        <f>SUM(G1551)</f>
        <v>800</v>
      </c>
      <c r="H1552" s="218"/>
    </row>
    <row r="1553" spans="1:8" s="219" customFormat="1">
      <c r="A1553" s="375" t="s">
        <v>21</v>
      </c>
      <c r="B1553" s="1145" t="s">
        <v>1111</v>
      </c>
      <c r="C1553" s="1145"/>
      <c r="D1553" s="1145"/>
      <c r="E1553" s="1145"/>
      <c r="F1553" s="1145"/>
      <c r="G1553" s="318">
        <f>SUM(G1543:G1552)/2</f>
        <v>10400</v>
      </c>
      <c r="H1553" s="218"/>
    </row>
    <row r="1554" spans="1:8">
      <c r="A1554" s="375" t="s">
        <v>22</v>
      </c>
      <c r="B1554" s="1145" t="s">
        <v>1112</v>
      </c>
      <c r="C1554" s="1145"/>
      <c r="D1554" s="1145"/>
      <c r="E1554" s="1145"/>
      <c r="F1554" s="376">
        <v>0.1</v>
      </c>
      <c r="G1554" s="318">
        <f>G1553*F1554</f>
        <v>1040</v>
      </c>
    </row>
    <row r="1555" spans="1:8" s="219" customFormat="1">
      <c r="A1555" s="375" t="s">
        <v>23</v>
      </c>
      <c r="B1555" s="1145" t="s">
        <v>184</v>
      </c>
      <c r="C1555" s="1145"/>
      <c r="D1555" s="1145"/>
      <c r="E1555" s="1145"/>
      <c r="F1555" s="1145"/>
      <c r="G1555" s="318">
        <f>ROUNDDOWN(G1553+G1554,0)</f>
        <v>11440</v>
      </c>
      <c r="H1555" s="218"/>
    </row>
    <row r="1556" spans="1:8" s="219" customFormat="1">
      <c r="A1556" s="2"/>
      <c r="B1556" s="2"/>
      <c r="C1556" s="2"/>
      <c r="D1556" s="2"/>
      <c r="E1556" s="2"/>
      <c r="F1556" s="2"/>
      <c r="G1556" s="528"/>
      <c r="H1556" s="218"/>
    </row>
    <row r="1557" spans="1:8" s="219" customFormat="1">
      <c r="A1557" s="267" t="s">
        <v>919</v>
      </c>
      <c r="B1557" s="267" t="s">
        <v>920</v>
      </c>
      <c r="C1557" s="267"/>
      <c r="D1557" s="267"/>
      <c r="E1557" s="267"/>
      <c r="F1557" s="267"/>
      <c r="G1557" s="530"/>
      <c r="H1557" s="218"/>
    </row>
    <row r="1558" spans="1:8" s="219" customFormat="1">
      <c r="A1558" s="238" t="s">
        <v>921</v>
      </c>
      <c r="B1558" s="239" t="s">
        <v>922</v>
      </c>
      <c r="C1558" s="240"/>
      <c r="D1558" s="240"/>
      <c r="E1558" s="241"/>
      <c r="F1558" s="242"/>
      <c r="G1558" s="255"/>
      <c r="H1558" s="218"/>
    </row>
    <row r="1559" spans="1:8" s="219" customFormat="1" ht="30">
      <c r="A1559" s="317" t="s">
        <v>73</v>
      </c>
      <c r="B1559" s="317" t="s">
        <v>74</v>
      </c>
      <c r="C1559" s="317" t="s">
        <v>166</v>
      </c>
      <c r="D1559" s="317" t="s">
        <v>78</v>
      </c>
      <c r="E1559" s="317" t="s">
        <v>167</v>
      </c>
      <c r="F1559" s="317" t="s">
        <v>168</v>
      </c>
      <c r="G1559" s="529" t="s">
        <v>169</v>
      </c>
      <c r="H1559" s="218"/>
    </row>
    <row r="1560" spans="1:8" s="219" customFormat="1">
      <c r="A1560" s="261" t="s">
        <v>17</v>
      </c>
      <c r="B1560" s="243" t="s">
        <v>170</v>
      </c>
      <c r="C1560" s="244"/>
      <c r="D1560" s="244"/>
      <c r="E1560" s="252"/>
      <c r="F1560" s="253"/>
      <c r="G1560" s="318"/>
      <c r="H1560" s="218"/>
    </row>
    <row r="1561" spans="1:8" s="219" customFormat="1">
      <c r="A1561" s="244"/>
      <c r="B1561" s="243" t="s">
        <v>1</v>
      </c>
      <c r="C1561" s="261" t="s">
        <v>336</v>
      </c>
      <c r="D1561" s="261" t="s">
        <v>31</v>
      </c>
      <c r="E1561" s="262">
        <v>8.0000000000000002E-3</v>
      </c>
      <c r="F1561" s="253">
        <f>VLOOKUP(B1561,'HSD PSPN,STR,ARS'!$C$6:F724,4,FALSE)</f>
        <v>100000</v>
      </c>
      <c r="G1561" s="318">
        <f>E1561*F1561</f>
        <v>800</v>
      </c>
      <c r="H1561" s="218"/>
    </row>
    <row r="1562" spans="1:8" s="219" customFormat="1">
      <c r="A1562" s="244"/>
      <c r="B1562" s="243" t="s">
        <v>4</v>
      </c>
      <c r="C1562" s="261" t="s">
        <v>339</v>
      </c>
      <c r="D1562" s="261" t="s">
        <v>31</v>
      </c>
      <c r="E1562" s="262">
        <v>4.0000000000000002E-4</v>
      </c>
      <c r="F1562" s="253">
        <f>VLOOKUP(B1562,'HSD PSPN,STR,ARS'!$C$6:F724,4,FALSE)</f>
        <v>200000</v>
      </c>
      <c r="G1562" s="318">
        <f>E1562*F1562</f>
        <v>80</v>
      </c>
      <c r="H1562" s="218"/>
    </row>
    <row r="1563" spans="1:8" s="219" customFormat="1">
      <c r="A1563" s="1144" t="s">
        <v>2171</v>
      </c>
      <c r="B1563" s="1144"/>
      <c r="C1563" s="1144"/>
      <c r="D1563" s="1144"/>
      <c r="E1563" s="1144"/>
      <c r="F1563" s="1144"/>
      <c r="G1563" s="321">
        <f>SUM(G1561:G1562)</f>
        <v>880</v>
      </c>
      <c r="H1563" s="218"/>
    </row>
    <row r="1564" spans="1:8" s="219" customFormat="1">
      <c r="A1564" s="261" t="s">
        <v>19</v>
      </c>
      <c r="B1564" s="243" t="s">
        <v>5</v>
      </c>
      <c r="C1564" s="244"/>
      <c r="D1564" s="244"/>
      <c r="E1564" s="252"/>
      <c r="F1564" s="253"/>
      <c r="G1564" s="318"/>
      <c r="H1564" s="218"/>
    </row>
    <row r="1565" spans="1:8" s="219" customFormat="1">
      <c r="A1565" s="261"/>
      <c r="B1565" s="243" t="s">
        <v>34</v>
      </c>
      <c r="C1565" s="244"/>
      <c r="D1565" s="244" t="s">
        <v>342</v>
      </c>
      <c r="E1565" s="252">
        <v>5.4999999999999997E-3</v>
      </c>
      <c r="F1565" s="253">
        <f>VLOOKUP(B1565,'HSD PSPN,STR,ARS'!$C$6:F724,4,FALSE)</f>
        <v>10000</v>
      </c>
      <c r="G1565" s="318">
        <f t="shared" ref="G1565:G1566" si="27">E1565*F1565</f>
        <v>55</v>
      </c>
      <c r="H1565" s="218"/>
    </row>
    <row r="1566" spans="1:8" s="219" customFormat="1">
      <c r="A1566" s="244"/>
      <c r="B1566" s="243" t="s">
        <v>176</v>
      </c>
      <c r="C1566" s="244"/>
      <c r="D1566" s="261" t="s">
        <v>329</v>
      </c>
      <c r="E1566" s="262">
        <v>0.55000000000000004</v>
      </c>
      <c r="F1566" s="253">
        <f>VLOOKUP(B1566,'HSD PSPN,STR,ARS'!$C$6:F724,4,FALSE)</f>
        <v>10000</v>
      </c>
      <c r="G1566" s="318">
        <f t="shared" si="27"/>
        <v>5500</v>
      </c>
      <c r="H1566" s="218"/>
    </row>
    <row r="1567" spans="1:8" s="219" customFormat="1">
      <c r="A1567" s="1144" t="s">
        <v>2176</v>
      </c>
      <c r="B1567" s="1144"/>
      <c r="C1567" s="1144"/>
      <c r="D1567" s="1144"/>
      <c r="E1567" s="1144"/>
      <c r="F1567" s="1144"/>
      <c r="G1567" s="321">
        <f>SUM(G1565:G1566)</f>
        <v>5555</v>
      </c>
      <c r="H1567" s="218"/>
    </row>
    <row r="1568" spans="1:8" s="219" customFormat="1">
      <c r="A1568" s="261" t="s">
        <v>20</v>
      </c>
      <c r="B1568" s="243" t="s">
        <v>181</v>
      </c>
      <c r="C1568" s="244"/>
      <c r="D1568" s="244"/>
      <c r="E1568" s="252"/>
      <c r="F1568" s="253"/>
      <c r="G1568" s="318"/>
      <c r="H1568" s="218"/>
    </row>
    <row r="1569" spans="1:8" s="219" customFormat="1">
      <c r="A1569" s="261"/>
      <c r="B1569" s="243"/>
      <c r="C1569" s="244"/>
      <c r="D1569" s="244"/>
      <c r="E1569" s="252"/>
      <c r="F1569" s="253"/>
      <c r="G1569" s="318"/>
      <c r="H1569" s="218"/>
    </row>
    <row r="1570" spans="1:8" s="219" customFormat="1">
      <c r="A1570" s="1146" t="s">
        <v>2180</v>
      </c>
      <c r="B1570" s="1146"/>
      <c r="C1570" s="1146"/>
      <c r="D1570" s="1146"/>
      <c r="E1570" s="1146"/>
      <c r="F1570" s="1146"/>
      <c r="G1570" s="318">
        <f>SUM(G1569)</f>
        <v>0</v>
      </c>
      <c r="H1570" s="218"/>
    </row>
    <row r="1571" spans="1:8" s="219" customFormat="1">
      <c r="A1571" s="375" t="s">
        <v>21</v>
      </c>
      <c r="B1571" s="1145" t="s">
        <v>1111</v>
      </c>
      <c r="C1571" s="1145"/>
      <c r="D1571" s="1145"/>
      <c r="E1571" s="1145"/>
      <c r="F1571" s="1145"/>
      <c r="G1571" s="318">
        <f>SUM(G1561:G1570)/2</f>
        <v>6435</v>
      </c>
      <c r="H1571" s="218"/>
    </row>
    <row r="1572" spans="1:8" s="219" customFormat="1">
      <c r="A1572" s="375" t="s">
        <v>22</v>
      </c>
      <c r="B1572" s="1145" t="s">
        <v>1112</v>
      </c>
      <c r="C1572" s="1145"/>
      <c r="D1572" s="1145"/>
      <c r="E1572" s="1145"/>
      <c r="F1572" s="376">
        <v>0.1</v>
      </c>
      <c r="G1572" s="318">
        <f>G1571*F1572</f>
        <v>643.5</v>
      </c>
      <c r="H1572" s="218"/>
    </row>
    <row r="1573" spans="1:8">
      <c r="A1573" s="375" t="s">
        <v>23</v>
      </c>
      <c r="B1573" s="1145" t="s">
        <v>184</v>
      </c>
      <c r="C1573" s="1145"/>
      <c r="D1573" s="1145"/>
      <c r="E1573" s="1145"/>
      <c r="F1573" s="1145"/>
      <c r="G1573" s="318">
        <f>ROUNDDOWN(G1571+G1572,0)</f>
        <v>7078</v>
      </c>
    </row>
    <row r="1574" spans="1:8" s="219" customFormat="1">
      <c r="A1574" s="2"/>
      <c r="B1574" s="2"/>
      <c r="C1574" s="2"/>
      <c r="D1574" s="2"/>
      <c r="E1574" s="2"/>
      <c r="F1574" s="2"/>
      <c r="G1574" s="528"/>
      <c r="H1574" s="218"/>
    </row>
    <row r="1575" spans="1:8" s="219" customFormat="1">
      <c r="A1575" s="238" t="s">
        <v>923</v>
      </c>
      <c r="B1575" s="239" t="s">
        <v>925</v>
      </c>
      <c r="C1575" s="240"/>
      <c r="D1575" s="240"/>
      <c r="E1575" s="241"/>
      <c r="F1575" s="242"/>
      <c r="G1575" s="255"/>
      <c r="H1575" s="218"/>
    </row>
    <row r="1576" spans="1:8" s="219" customFormat="1" ht="30">
      <c r="A1576" s="317" t="s">
        <v>73</v>
      </c>
      <c r="B1576" s="317" t="s">
        <v>74</v>
      </c>
      <c r="C1576" s="317" t="s">
        <v>166</v>
      </c>
      <c r="D1576" s="317" t="s">
        <v>78</v>
      </c>
      <c r="E1576" s="317" t="s">
        <v>167</v>
      </c>
      <c r="F1576" s="317" t="s">
        <v>168</v>
      </c>
      <c r="G1576" s="529" t="s">
        <v>169</v>
      </c>
      <c r="H1576" s="218"/>
    </row>
    <row r="1577" spans="1:8" s="219" customFormat="1">
      <c r="A1577" s="261" t="s">
        <v>17</v>
      </c>
      <c r="B1577" s="243" t="s">
        <v>170</v>
      </c>
      <c r="C1577" s="244"/>
      <c r="D1577" s="244"/>
      <c r="E1577" s="252"/>
      <c r="F1577" s="253"/>
      <c r="G1577" s="318"/>
      <c r="H1577" s="218"/>
    </row>
    <row r="1578" spans="1:8" s="219" customFormat="1">
      <c r="A1578" s="244"/>
      <c r="B1578" s="243" t="s">
        <v>1</v>
      </c>
      <c r="C1578" s="261" t="s">
        <v>336</v>
      </c>
      <c r="D1578" s="261" t="s">
        <v>31</v>
      </c>
      <c r="E1578" s="262">
        <v>0.02</v>
      </c>
      <c r="F1578" s="253">
        <f>VLOOKUP(B1578,'HSD PSPN,STR,ARS'!$C$6:F724,4,FALSE)</f>
        <v>100000</v>
      </c>
      <c r="G1578" s="318">
        <f>E1578*F1578</f>
        <v>2000</v>
      </c>
      <c r="H1578" s="218"/>
    </row>
    <row r="1579" spans="1:8" s="219" customFormat="1">
      <c r="A1579" s="244"/>
      <c r="B1579" s="243" t="s">
        <v>4</v>
      </c>
      <c r="C1579" s="261" t="s">
        <v>339</v>
      </c>
      <c r="D1579" s="261" t="s">
        <v>31</v>
      </c>
      <c r="E1579" s="262">
        <v>1E-3</v>
      </c>
      <c r="F1579" s="253">
        <f>VLOOKUP(B1579,'HSD PSPN,STR,ARS'!$C$6:F724,4,FALSE)</f>
        <v>200000</v>
      </c>
      <c r="G1579" s="318">
        <f>E1579*F1579</f>
        <v>200</v>
      </c>
      <c r="H1579" s="218"/>
    </row>
    <row r="1580" spans="1:8" s="219" customFormat="1">
      <c r="A1580" s="1144" t="s">
        <v>2171</v>
      </c>
      <c r="B1580" s="1144"/>
      <c r="C1580" s="1144"/>
      <c r="D1580" s="1144"/>
      <c r="E1580" s="1144"/>
      <c r="F1580" s="1144"/>
      <c r="G1580" s="321">
        <f>SUM(G1578:G1579)</f>
        <v>2200</v>
      </c>
      <c r="H1580" s="218"/>
    </row>
    <row r="1581" spans="1:8" s="219" customFormat="1">
      <c r="A1581" s="261" t="s">
        <v>19</v>
      </c>
      <c r="B1581" s="243" t="s">
        <v>5</v>
      </c>
      <c r="C1581" s="244"/>
      <c r="D1581" s="244"/>
      <c r="E1581" s="252"/>
      <c r="F1581" s="253"/>
      <c r="G1581" s="318"/>
      <c r="H1581" s="218"/>
    </row>
    <row r="1582" spans="1:8" s="219" customFormat="1">
      <c r="A1582" s="261"/>
      <c r="B1582" s="243" t="s">
        <v>926</v>
      </c>
      <c r="C1582" s="244"/>
      <c r="D1582" s="244" t="s">
        <v>379</v>
      </c>
      <c r="E1582" s="252">
        <v>1.02</v>
      </c>
      <c r="F1582" s="253">
        <f>VLOOKUP(B1582,'HSD PSPN,STR,ARS'!$C$6:F724,4,FALSE)</f>
        <v>10000</v>
      </c>
      <c r="G1582" s="318">
        <f t="shared" ref="G1582" si="28">E1582*F1582</f>
        <v>10200</v>
      </c>
      <c r="H1582" s="218"/>
    </row>
    <row r="1583" spans="1:8" s="219" customFormat="1">
      <c r="A1583" s="244"/>
      <c r="B1583" s="243"/>
      <c r="C1583" s="244"/>
      <c r="D1583" s="261"/>
      <c r="E1583" s="262"/>
      <c r="F1583" s="253"/>
      <c r="G1583" s="318"/>
      <c r="H1583" s="218"/>
    </row>
    <row r="1584" spans="1:8" s="219" customFormat="1">
      <c r="A1584" s="1144" t="s">
        <v>2176</v>
      </c>
      <c r="B1584" s="1144"/>
      <c r="C1584" s="1144"/>
      <c r="D1584" s="1144"/>
      <c r="E1584" s="1144"/>
      <c r="F1584" s="1144"/>
      <c r="G1584" s="321">
        <f>SUM(G1582:G1583)</f>
        <v>10200</v>
      </c>
      <c r="H1584" s="218"/>
    </row>
    <row r="1585" spans="1:8" s="219" customFormat="1">
      <c r="A1585" s="261" t="s">
        <v>20</v>
      </c>
      <c r="B1585" s="243" t="s">
        <v>181</v>
      </c>
      <c r="C1585" s="244"/>
      <c r="D1585" s="244"/>
      <c r="E1585" s="252"/>
      <c r="F1585" s="253"/>
      <c r="G1585" s="318"/>
      <c r="H1585" s="218"/>
    </row>
    <row r="1586" spans="1:8" s="219" customFormat="1">
      <c r="A1586" s="261"/>
      <c r="B1586" s="243"/>
      <c r="C1586" s="244"/>
      <c r="D1586" s="244"/>
      <c r="E1586" s="252"/>
      <c r="F1586" s="253"/>
      <c r="G1586" s="318"/>
      <c r="H1586" s="218"/>
    </row>
    <row r="1587" spans="1:8" s="219" customFormat="1">
      <c r="A1587" s="1146" t="s">
        <v>2180</v>
      </c>
      <c r="B1587" s="1146"/>
      <c r="C1587" s="1146"/>
      <c r="D1587" s="1146"/>
      <c r="E1587" s="1146"/>
      <c r="F1587" s="1146"/>
      <c r="G1587" s="318">
        <f>SUM(G1586)</f>
        <v>0</v>
      </c>
      <c r="H1587" s="218"/>
    </row>
    <row r="1588" spans="1:8" s="219" customFormat="1">
      <c r="A1588" s="375" t="s">
        <v>21</v>
      </c>
      <c r="B1588" s="1145" t="s">
        <v>1111</v>
      </c>
      <c r="C1588" s="1145"/>
      <c r="D1588" s="1145"/>
      <c r="E1588" s="1145"/>
      <c r="F1588" s="1145"/>
      <c r="G1588" s="318">
        <f>SUM(G1578:G1587)/2</f>
        <v>12400</v>
      </c>
      <c r="H1588" s="218"/>
    </row>
    <row r="1589" spans="1:8" s="219" customFormat="1">
      <c r="A1589" s="375" t="s">
        <v>22</v>
      </c>
      <c r="B1589" s="1145" t="s">
        <v>1112</v>
      </c>
      <c r="C1589" s="1145"/>
      <c r="D1589" s="1145"/>
      <c r="E1589" s="1145"/>
      <c r="F1589" s="376">
        <v>0.1</v>
      </c>
      <c r="G1589" s="318">
        <f>G1588*F1589</f>
        <v>1240</v>
      </c>
      <c r="H1589" s="218"/>
    </row>
    <row r="1590" spans="1:8" s="219" customFormat="1">
      <c r="A1590" s="375" t="s">
        <v>23</v>
      </c>
      <c r="B1590" s="1145" t="s">
        <v>184</v>
      </c>
      <c r="C1590" s="1145"/>
      <c r="D1590" s="1145"/>
      <c r="E1590" s="1145"/>
      <c r="F1590" s="1145"/>
      <c r="G1590" s="318">
        <f>ROUNDDOWN(G1588+G1589,0)</f>
        <v>13640</v>
      </c>
      <c r="H1590" s="218"/>
    </row>
    <row r="1591" spans="1:8" s="219" customFormat="1">
      <c r="A1591" s="2"/>
      <c r="B1591" s="2"/>
      <c r="C1591" s="2"/>
      <c r="D1591" s="2"/>
      <c r="E1591" s="2"/>
      <c r="F1591" s="2"/>
      <c r="G1591" s="528"/>
      <c r="H1591" s="218"/>
    </row>
    <row r="1592" spans="1:8">
      <c r="A1592" s="238" t="s">
        <v>924</v>
      </c>
      <c r="B1592" s="239" t="s">
        <v>927</v>
      </c>
      <c r="C1592" s="240"/>
      <c r="D1592" s="240"/>
      <c r="E1592" s="241"/>
      <c r="F1592" s="242"/>
      <c r="G1592" s="255"/>
    </row>
    <row r="1593" spans="1:8" s="219" customFormat="1" ht="30">
      <c r="A1593" s="317" t="s">
        <v>73</v>
      </c>
      <c r="B1593" s="317" t="s">
        <v>74</v>
      </c>
      <c r="C1593" s="317" t="s">
        <v>166</v>
      </c>
      <c r="D1593" s="317" t="s">
        <v>78</v>
      </c>
      <c r="E1593" s="317" t="s">
        <v>167</v>
      </c>
      <c r="F1593" s="317" t="s">
        <v>168</v>
      </c>
      <c r="G1593" s="529" t="s">
        <v>169</v>
      </c>
      <c r="H1593" s="218"/>
    </row>
    <row r="1594" spans="1:8" s="219" customFormat="1">
      <c r="A1594" s="261" t="s">
        <v>17</v>
      </c>
      <c r="B1594" s="243" t="s">
        <v>170</v>
      </c>
      <c r="C1594" s="244"/>
      <c r="D1594" s="244"/>
      <c r="E1594" s="252"/>
      <c r="F1594" s="253"/>
      <c r="G1594" s="318"/>
      <c r="H1594" s="218"/>
    </row>
    <row r="1595" spans="1:8" s="219" customFormat="1">
      <c r="A1595" s="244"/>
      <c r="B1595" s="243" t="s">
        <v>1</v>
      </c>
      <c r="C1595" s="261" t="s">
        <v>336</v>
      </c>
      <c r="D1595" s="261" t="s">
        <v>31</v>
      </c>
      <c r="E1595" s="262">
        <v>0.02</v>
      </c>
      <c r="F1595" s="253">
        <f>VLOOKUP(B1595,'HSD PSPN,STR,ARS'!$C$6:F724,4,FALSE)</f>
        <v>100000</v>
      </c>
      <c r="G1595" s="318">
        <f>E1595*F1595</f>
        <v>2000</v>
      </c>
      <c r="H1595" s="218"/>
    </row>
    <row r="1596" spans="1:8" s="219" customFormat="1">
      <c r="A1596" s="244"/>
      <c r="B1596" s="243" t="s">
        <v>4</v>
      </c>
      <c r="C1596" s="261" t="s">
        <v>339</v>
      </c>
      <c r="D1596" s="261" t="s">
        <v>31</v>
      </c>
      <c r="E1596" s="262">
        <v>1E-3</v>
      </c>
      <c r="F1596" s="253">
        <f>VLOOKUP(B1596,'HSD PSPN,STR,ARS'!$C$6:F724,4,FALSE)</f>
        <v>200000</v>
      </c>
      <c r="G1596" s="318">
        <f>E1596*F1596</f>
        <v>200</v>
      </c>
      <c r="H1596" s="218"/>
    </row>
    <row r="1597" spans="1:8" s="219" customFormat="1">
      <c r="A1597" s="1144" t="s">
        <v>2171</v>
      </c>
      <c r="B1597" s="1144"/>
      <c r="C1597" s="1144"/>
      <c r="D1597" s="1144"/>
      <c r="E1597" s="1144"/>
      <c r="F1597" s="1144"/>
      <c r="G1597" s="321">
        <f>SUM(G1595:G1596)</f>
        <v>2200</v>
      </c>
      <c r="H1597" s="218"/>
    </row>
    <row r="1598" spans="1:8" s="219" customFormat="1">
      <c r="A1598" s="261" t="s">
        <v>19</v>
      </c>
      <c r="B1598" s="243" t="s">
        <v>5</v>
      </c>
      <c r="C1598" s="244"/>
      <c r="D1598" s="244"/>
      <c r="E1598" s="252"/>
      <c r="F1598" s="253"/>
      <c r="G1598" s="318"/>
      <c r="H1598" s="218"/>
    </row>
    <row r="1599" spans="1:8" s="219" customFormat="1">
      <c r="A1599" s="261"/>
      <c r="B1599" s="243" t="s">
        <v>928</v>
      </c>
      <c r="C1599" s="244"/>
      <c r="D1599" s="244" t="s">
        <v>379</v>
      </c>
      <c r="E1599" s="252">
        <v>1.02</v>
      </c>
      <c r="F1599" s="253">
        <f>VLOOKUP(B1599,'HSD PSPN,STR,ARS'!$C$6:F724,4,FALSE)</f>
        <v>10000</v>
      </c>
      <c r="G1599" s="318">
        <f t="shared" ref="G1599" si="29">E1599*F1599</f>
        <v>10200</v>
      </c>
      <c r="H1599" s="218"/>
    </row>
    <row r="1600" spans="1:8" s="219" customFormat="1">
      <c r="A1600" s="244"/>
      <c r="B1600" s="243"/>
      <c r="C1600" s="244"/>
      <c r="D1600" s="261"/>
      <c r="E1600" s="262"/>
      <c r="F1600" s="253"/>
      <c r="G1600" s="318"/>
      <c r="H1600" s="218"/>
    </row>
    <row r="1601" spans="1:8" s="219" customFormat="1">
      <c r="A1601" s="1144" t="s">
        <v>2176</v>
      </c>
      <c r="B1601" s="1144"/>
      <c r="C1601" s="1144"/>
      <c r="D1601" s="1144"/>
      <c r="E1601" s="1144"/>
      <c r="F1601" s="1144"/>
      <c r="G1601" s="321">
        <f>SUM(G1599:G1600)</f>
        <v>10200</v>
      </c>
      <c r="H1601" s="218"/>
    </row>
    <row r="1602" spans="1:8" s="219" customFormat="1">
      <c r="A1602" s="261" t="s">
        <v>20</v>
      </c>
      <c r="B1602" s="243" t="s">
        <v>181</v>
      </c>
      <c r="C1602" s="244"/>
      <c r="D1602" s="244"/>
      <c r="E1602" s="252"/>
      <c r="F1602" s="253"/>
      <c r="G1602" s="318"/>
      <c r="H1602" s="218"/>
    </row>
    <row r="1603" spans="1:8" s="219" customFormat="1">
      <c r="A1603" s="261"/>
      <c r="B1603" s="243"/>
      <c r="C1603" s="244"/>
      <c r="D1603" s="244"/>
      <c r="E1603" s="252"/>
      <c r="F1603" s="253"/>
      <c r="G1603" s="318"/>
      <c r="H1603" s="218"/>
    </row>
    <row r="1604" spans="1:8" s="219" customFormat="1">
      <c r="A1604" s="1146" t="s">
        <v>2180</v>
      </c>
      <c r="B1604" s="1146"/>
      <c r="C1604" s="1146"/>
      <c r="D1604" s="1146"/>
      <c r="E1604" s="1146"/>
      <c r="F1604" s="1146"/>
      <c r="G1604" s="318">
        <f>SUM(G1603)</f>
        <v>0</v>
      </c>
      <c r="H1604" s="218"/>
    </row>
    <row r="1605" spans="1:8" s="219" customFormat="1">
      <c r="A1605" s="375" t="s">
        <v>21</v>
      </c>
      <c r="B1605" s="1145" t="s">
        <v>1111</v>
      </c>
      <c r="C1605" s="1145"/>
      <c r="D1605" s="1145"/>
      <c r="E1605" s="1145"/>
      <c r="F1605" s="1145"/>
      <c r="G1605" s="318">
        <f>SUM(G1595:G1604)/2</f>
        <v>12400</v>
      </c>
      <c r="H1605" s="218"/>
    </row>
    <row r="1606" spans="1:8" s="219" customFormat="1">
      <c r="A1606" s="375" t="s">
        <v>22</v>
      </c>
      <c r="B1606" s="1145" t="s">
        <v>1112</v>
      </c>
      <c r="C1606" s="1145"/>
      <c r="D1606" s="1145"/>
      <c r="E1606" s="1145"/>
      <c r="F1606" s="376">
        <v>0.1</v>
      </c>
      <c r="G1606" s="318">
        <f>G1605*F1606</f>
        <v>1240</v>
      </c>
      <c r="H1606" s="218"/>
    </row>
    <row r="1607" spans="1:8" s="219" customFormat="1">
      <c r="A1607" s="375" t="s">
        <v>23</v>
      </c>
      <c r="B1607" s="1145" t="s">
        <v>184</v>
      </c>
      <c r="C1607" s="1145"/>
      <c r="D1607" s="1145"/>
      <c r="E1607" s="1145"/>
      <c r="F1607" s="1145"/>
      <c r="G1607" s="318">
        <f>ROUNDDOWN(G1605+G1606,0)</f>
        <v>13640</v>
      </c>
      <c r="H1607" s="218"/>
    </row>
    <row r="1608" spans="1:8" s="219" customFormat="1">
      <c r="A1608" s="2"/>
      <c r="B1608" s="2"/>
      <c r="C1608" s="2"/>
      <c r="D1608" s="2"/>
      <c r="E1608" s="2"/>
      <c r="F1608" s="2"/>
      <c r="G1608" s="528"/>
      <c r="H1608" s="218"/>
    </row>
    <row r="1609" spans="1:8" s="219" customFormat="1">
      <c r="A1609" s="267" t="s">
        <v>929</v>
      </c>
      <c r="B1609" s="267" t="s">
        <v>930</v>
      </c>
      <c r="C1609" s="2"/>
      <c r="D1609" s="2"/>
      <c r="E1609" s="2"/>
      <c r="F1609" s="2"/>
      <c r="G1609" s="528"/>
      <c r="H1609" s="218"/>
    </row>
    <row r="1610" spans="1:8" s="219" customFormat="1">
      <c r="A1610" s="238" t="s">
        <v>931</v>
      </c>
      <c r="B1610" s="239" t="s">
        <v>224</v>
      </c>
      <c r="C1610" s="240"/>
      <c r="D1610" s="240"/>
      <c r="E1610" s="241"/>
      <c r="F1610" s="242"/>
      <c r="G1610" s="255"/>
      <c r="H1610" s="218"/>
    </row>
    <row r="1611" spans="1:8" ht="30">
      <c r="A1611" s="317" t="s">
        <v>73</v>
      </c>
      <c r="B1611" s="317" t="s">
        <v>74</v>
      </c>
      <c r="C1611" s="317" t="s">
        <v>166</v>
      </c>
      <c r="D1611" s="317" t="s">
        <v>78</v>
      </c>
      <c r="E1611" s="317" t="s">
        <v>167</v>
      </c>
      <c r="F1611" s="317" t="s">
        <v>168</v>
      </c>
      <c r="G1611" s="529" t="s">
        <v>169</v>
      </c>
    </row>
    <row r="1612" spans="1:8" s="286" customFormat="1" ht="15.75">
      <c r="A1612" s="261" t="s">
        <v>17</v>
      </c>
      <c r="B1612" s="243" t="s">
        <v>170</v>
      </c>
      <c r="C1612" s="244"/>
      <c r="D1612" s="244"/>
      <c r="E1612" s="252"/>
      <c r="F1612" s="253"/>
      <c r="G1612" s="318"/>
    </row>
    <row r="1613" spans="1:8" s="219" customFormat="1">
      <c r="A1613" s="244"/>
      <c r="B1613" s="243" t="s">
        <v>1</v>
      </c>
      <c r="C1613" s="261" t="s">
        <v>336</v>
      </c>
      <c r="D1613" s="261" t="s">
        <v>31</v>
      </c>
      <c r="E1613" s="262">
        <v>0.18</v>
      </c>
      <c r="F1613" s="253">
        <f>VLOOKUP(B1613,'HSD PSPN,STR,ARS'!$C$6:F724,4,FALSE)</f>
        <v>100000</v>
      </c>
      <c r="G1613" s="318">
        <f t="shared" ref="G1613:G1618" si="30">E1613*F1613</f>
        <v>18000</v>
      </c>
      <c r="H1613" s="218"/>
    </row>
    <row r="1614" spans="1:8" s="219" customFormat="1">
      <c r="A1614" s="244"/>
      <c r="B1614" s="243" t="s">
        <v>35</v>
      </c>
      <c r="C1614" s="261" t="s">
        <v>337</v>
      </c>
      <c r="D1614" s="261" t="s">
        <v>31</v>
      </c>
      <c r="E1614" s="262">
        <v>0.02</v>
      </c>
      <c r="F1614" s="253">
        <f>VLOOKUP(B1614,'HSD PSPN,STR,ARS'!$C$6:F724,4,FALSE)</f>
        <v>150000</v>
      </c>
      <c r="G1614" s="318">
        <f t="shared" si="30"/>
        <v>3000</v>
      </c>
      <c r="H1614" s="218"/>
    </row>
    <row r="1615" spans="1:8" s="219" customFormat="1">
      <c r="A1615" s="244"/>
      <c r="B1615" s="243" t="s">
        <v>43</v>
      </c>
      <c r="C1615" s="261" t="s">
        <v>337</v>
      </c>
      <c r="D1615" s="261" t="s">
        <v>31</v>
      </c>
      <c r="E1615" s="262">
        <v>0.02</v>
      </c>
      <c r="F1615" s="253">
        <f>VLOOKUP(B1615,'HSD PSPN,STR,ARS'!$C$6:F724,4,FALSE)</f>
        <v>150000</v>
      </c>
      <c r="G1615" s="318">
        <f t="shared" si="30"/>
        <v>3000</v>
      </c>
      <c r="H1615" s="218"/>
    </row>
    <row r="1616" spans="1:8" s="219" customFormat="1">
      <c r="A1616" s="244"/>
      <c r="B1616" s="243" t="s">
        <v>40</v>
      </c>
      <c r="C1616" s="261" t="s">
        <v>337</v>
      </c>
      <c r="D1616" s="261" t="s">
        <v>31</v>
      </c>
      <c r="E1616" s="262">
        <v>0.02</v>
      </c>
      <c r="F1616" s="253">
        <f>VLOOKUP(B1616,'HSD PSPN,STR,ARS'!$C$6:F724,4,FALSE)</f>
        <v>150000</v>
      </c>
      <c r="G1616" s="318">
        <f t="shared" si="30"/>
        <v>3000</v>
      </c>
      <c r="H1616" s="218"/>
    </row>
    <row r="1617" spans="1:8" s="219" customFormat="1">
      <c r="A1617" s="244"/>
      <c r="B1617" s="243" t="s">
        <v>198</v>
      </c>
      <c r="C1617" s="261" t="s">
        <v>338</v>
      </c>
      <c r="D1617" s="261" t="s">
        <v>31</v>
      </c>
      <c r="E1617" s="262">
        <v>6.0000000000000001E-3</v>
      </c>
      <c r="F1617" s="253">
        <f>VLOOKUP(B1617,'HSD PSPN,STR,ARS'!$C$6:F724,4,FALSE)</f>
        <v>150000</v>
      </c>
      <c r="G1617" s="318">
        <f t="shared" si="30"/>
        <v>900</v>
      </c>
      <c r="H1617" s="218"/>
    </row>
    <row r="1618" spans="1:8" s="219" customFormat="1">
      <c r="A1618" s="244"/>
      <c r="B1618" s="243" t="s">
        <v>4</v>
      </c>
      <c r="C1618" s="261" t="s">
        <v>339</v>
      </c>
      <c r="D1618" s="261" t="s">
        <v>31</v>
      </c>
      <c r="E1618" s="262">
        <v>2E-3</v>
      </c>
      <c r="F1618" s="253">
        <f>VLOOKUP(B1618,'HSD PSPN,STR,ARS'!$C$6:F724,4,FALSE)</f>
        <v>200000</v>
      </c>
      <c r="G1618" s="318">
        <f t="shared" si="30"/>
        <v>400</v>
      </c>
      <c r="H1618" s="218"/>
    </row>
    <row r="1619" spans="1:8" s="219" customFormat="1">
      <c r="A1619" s="1144" t="s">
        <v>2171</v>
      </c>
      <c r="B1619" s="1144"/>
      <c r="C1619" s="1144"/>
      <c r="D1619" s="1144"/>
      <c r="E1619" s="1144"/>
      <c r="F1619" s="1144"/>
      <c r="G1619" s="321">
        <f>SUM(G1613:G1618)</f>
        <v>28300</v>
      </c>
      <c r="H1619" s="218"/>
    </row>
    <row r="1620" spans="1:8" s="219" customFormat="1">
      <c r="A1620" s="261" t="s">
        <v>19</v>
      </c>
      <c r="B1620" s="243" t="s">
        <v>5</v>
      </c>
      <c r="C1620" s="244"/>
      <c r="D1620" s="244"/>
      <c r="E1620" s="252"/>
      <c r="F1620" s="253"/>
      <c r="G1620" s="318"/>
      <c r="H1620" s="218"/>
    </row>
    <row r="1621" spans="1:8" s="219" customFormat="1">
      <c r="A1621" s="244"/>
      <c r="B1621" s="243" t="s">
        <v>41</v>
      </c>
      <c r="C1621" s="244"/>
      <c r="D1621" s="261" t="s">
        <v>177</v>
      </c>
      <c r="E1621" s="262">
        <v>2E-3</v>
      </c>
      <c r="F1621" s="253">
        <f>VLOOKUP(B1621,'HSD PSPN,STR,ARS'!$C$6:F724,4,FALSE)</f>
        <v>10000</v>
      </c>
      <c r="G1621" s="318">
        <f t="shared" ref="G1621:G1627" si="31">E1621*F1621</f>
        <v>20</v>
      </c>
      <c r="H1621" s="218"/>
    </row>
    <row r="1622" spans="1:8" s="219" customFormat="1">
      <c r="A1622" s="244"/>
      <c r="B1622" s="243" t="s">
        <v>221</v>
      </c>
      <c r="C1622" s="244"/>
      <c r="D1622" s="261" t="s">
        <v>7</v>
      </c>
      <c r="E1622" s="262">
        <v>0.01</v>
      </c>
      <c r="F1622" s="253">
        <f>VLOOKUP(B1622,'HSD PSPN,STR,ARS'!$C$6:F724,4,FALSE)</f>
        <v>10000</v>
      </c>
      <c r="G1622" s="318">
        <f t="shared" si="31"/>
        <v>100</v>
      </c>
      <c r="H1622" s="218"/>
    </row>
    <row r="1623" spans="1:8" s="219" customFormat="1">
      <c r="A1623" s="244"/>
      <c r="B1623" s="243" t="s">
        <v>38</v>
      </c>
      <c r="C1623" s="244"/>
      <c r="D1623" s="261" t="s">
        <v>7</v>
      </c>
      <c r="E1623" s="262">
        <v>3</v>
      </c>
      <c r="F1623" s="253">
        <f>'HSD PSPN,STR,ARS'!F158</f>
        <v>10000</v>
      </c>
      <c r="G1623" s="318">
        <f t="shared" si="31"/>
        <v>30000</v>
      </c>
      <c r="H1623" s="218"/>
    </row>
    <row r="1624" spans="1:8" s="219" customFormat="1">
      <c r="A1624" s="244"/>
      <c r="B1624" s="243" t="s">
        <v>39</v>
      </c>
      <c r="C1624" s="244"/>
      <c r="D1624" s="261" t="s">
        <v>7</v>
      </c>
      <c r="E1624" s="262">
        <v>0.45</v>
      </c>
      <c r="F1624" s="253">
        <f>VLOOKUP(B1624,'HSD PSPN,STR,ARS'!$C$6:F724,4,FALSE)</f>
        <v>10000</v>
      </c>
      <c r="G1624" s="318">
        <f t="shared" si="31"/>
        <v>4500</v>
      </c>
      <c r="H1624" s="218"/>
    </row>
    <row r="1625" spans="1:8" s="219" customFormat="1">
      <c r="A1625" s="244"/>
      <c r="B1625" s="243" t="s">
        <v>176</v>
      </c>
      <c r="C1625" s="244"/>
      <c r="D1625" s="261" t="s">
        <v>7</v>
      </c>
      <c r="E1625" s="262">
        <v>4</v>
      </c>
      <c r="F1625" s="253">
        <f>VLOOKUP(B1625,'HSD PSPN,STR,ARS'!$C$6:F724,4,FALSE)</f>
        <v>10000</v>
      </c>
      <c r="G1625" s="318">
        <f t="shared" si="31"/>
        <v>40000</v>
      </c>
      <c r="H1625" s="218"/>
    </row>
    <row r="1626" spans="1:8" s="219" customFormat="1">
      <c r="A1626" s="244"/>
      <c r="B1626" s="243" t="s">
        <v>64</v>
      </c>
      <c r="C1626" s="244"/>
      <c r="D1626" s="261" t="s">
        <v>177</v>
      </c>
      <c r="E1626" s="262">
        <v>6.0000000000000001E-3</v>
      </c>
      <c r="F1626" s="253">
        <f>VLOOKUP(B1626,'HSD PSPN,STR,ARS'!$C$6:F724,4,FALSE)</f>
        <v>10000</v>
      </c>
      <c r="G1626" s="318">
        <f t="shared" si="31"/>
        <v>60</v>
      </c>
      <c r="H1626" s="218"/>
    </row>
    <row r="1627" spans="1:8" s="219" customFormat="1">
      <c r="A1627" s="244"/>
      <c r="B1627" s="243" t="s">
        <v>50</v>
      </c>
      <c r="C1627" s="244"/>
      <c r="D1627" s="261" t="s">
        <v>177</v>
      </c>
      <c r="E1627" s="262">
        <v>8.9999999999999993E-3</v>
      </c>
      <c r="F1627" s="253">
        <f>VLOOKUP(B1627,'HSD PSPN,STR,ARS'!$C$6:F724,4,FALSE)</f>
        <v>10000</v>
      </c>
      <c r="G1627" s="318">
        <f t="shared" si="31"/>
        <v>90</v>
      </c>
      <c r="H1627" s="218"/>
    </row>
    <row r="1628" spans="1:8" s="219" customFormat="1">
      <c r="A1628" s="1144" t="s">
        <v>2176</v>
      </c>
      <c r="B1628" s="1144"/>
      <c r="C1628" s="1144"/>
      <c r="D1628" s="1144"/>
      <c r="E1628" s="1144"/>
      <c r="F1628" s="1144"/>
      <c r="G1628" s="321">
        <f>SUM(G1621:G1627)</f>
        <v>74770</v>
      </c>
      <c r="H1628" s="218"/>
    </row>
    <row r="1629" spans="1:8" s="219" customFormat="1">
      <c r="A1629" s="261" t="s">
        <v>20</v>
      </c>
      <c r="B1629" s="243" t="s">
        <v>181</v>
      </c>
      <c r="C1629" s="244"/>
      <c r="D1629" s="244"/>
      <c r="E1629" s="252"/>
      <c r="F1629" s="253"/>
      <c r="G1629" s="318"/>
      <c r="H1629" s="218"/>
    </row>
    <row r="1630" spans="1:8" s="219" customFormat="1">
      <c r="A1630" s="1146" t="s">
        <v>2180</v>
      </c>
      <c r="B1630" s="1146"/>
      <c r="C1630" s="1146"/>
      <c r="D1630" s="1146"/>
      <c r="E1630" s="1146"/>
      <c r="F1630" s="1146"/>
      <c r="G1630" s="318">
        <f>G1629</f>
        <v>0</v>
      </c>
      <c r="H1630" s="218"/>
    </row>
    <row r="1631" spans="1:8" s="219" customFormat="1">
      <c r="A1631" s="375" t="s">
        <v>21</v>
      </c>
      <c r="B1631" s="1145" t="s">
        <v>1111</v>
      </c>
      <c r="C1631" s="1145"/>
      <c r="D1631" s="1145"/>
      <c r="E1631" s="1145"/>
      <c r="F1631" s="1145"/>
      <c r="G1631" s="318">
        <f>SUM(G1613:G1630)/2</f>
        <v>103070</v>
      </c>
      <c r="H1631" s="218"/>
    </row>
    <row r="1632" spans="1:8" s="219" customFormat="1">
      <c r="A1632" s="375" t="s">
        <v>22</v>
      </c>
      <c r="B1632" s="1145" t="s">
        <v>1112</v>
      </c>
      <c r="C1632" s="1145"/>
      <c r="D1632" s="1145"/>
      <c r="E1632" s="1145"/>
      <c r="F1632" s="376">
        <v>0.1</v>
      </c>
      <c r="G1632" s="318">
        <f>G1631*F1632</f>
        <v>10307</v>
      </c>
      <c r="H1632" s="218"/>
    </row>
    <row r="1633" spans="1:8">
      <c r="A1633" s="375" t="s">
        <v>23</v>
      </c>
      <c r="B1633" s="1145" t="s">
        <v>184</v>
      </c>
      <c r="C1633" s="1145"/>
      <c r="D1633" s="1145"/>
      <c r="E1633" s="1145"/>
      <c r="F1633" s="1145"/>
      <c r="G1633" s="318">
        <f>ROUNDDOWN(G1631+G1632,0)</f>
        <v>113377</v>
      </c>
    </row>
    <row r="1634" spans="1:8" s="219" customFormat="1">
      <c r="A1634" s="248"/>
      <c r="B1634" s="249"/>
      <c r="C1634" s="240"/>
      <c r="D1634" s="240"/>
      <c r="E1634" s="250"/>
      <c r="F1634" s="254"/>
      <c r="G1634" s="255"/>
      <c r="H1634" s="218"/>
    </row>
    <row r="1635" spans="1:8" s="219" customFormat="1">
      <c r="A1635" s="238" t="s">
        <v>932</v>
      </c>
      <c r="B1635" s="239" t="s">
        <v>225</v>
      </c>
      <c r="C1635" s="240"/>
      <c r="D1635" s="240"/>
      <c r="E1635" s="241"/>
      <c r="F1635" s="242"/>
      <c r="G1635" s="255"/>
      <c r="H1635" s="218"/>
    </row>
    <row r="1636" spans="1:8" s="219" customFormat="1" ht="30">
      <c r="A1636" s="317" t="s">
        <v>73</v>
      </c>
      <c r="B1636" s="317" t="s">
        <v>74</v>
      </c>
      <c r="C1636" s="317" t="s">
        <v>166</v>
      </c>
      <c r="D1636" s="317" t="s">
        <v>78</v>
      </c>
      <c r="E1636" s="317" t="s">
        <v>167</v>
      </c>
      <c r="F1636" s="317" t="s">
        <v>168</v>
      </c>
      <c r="G1636" s="529" t="s">
        <v>169</v>
      </c>
      <c r="H1636" s="218"/>
    </row>
    <row r="1637" spans="1:8" s="219" customFormat="1">
      <c r="A1637" s="261" t="s">
        <v>17</v>
      </c>
      <c r="B1637" s="243" t="s">
        <v>170</v>
      </c>
      <c r="C1637" s="244"/>
      <c r="D1637" s="244"/>
      <c r="E1637" s="252"/>
      <c r="F1637" s="253"/>
      <c r="G1637" s="318"/>
      <c r="H1637" s="218"/>
    </row>
    <row r="1638" spans="1:8" s="219" customFormat="1">
      <c r="A1638" s="244"/>
      <c r="B1638" s="243" t="s">
        <v>1</v>
      </c>
      <c r="C1638" s="261" t="s">
        <v>336</v>
      </c>
      <c r="D1638" s="261" t="s">
        <v>31</v>
      </c>
      <c r="E1638" s="262">
        <v>0.29699999999999999</v>
      </c>
      <c r="F1638" s="253">
        <f>VLOOKUP(B1638,'HSD PSPN,STR,ARS'!$C$6:F724,4,FALSE)</f>
        <v>100000</v>
      </c>
      <c r="G1638" s="318">
        <f t="shared" ref="G1638:G1643" si="32">E1638*F1638</f>
        <v>29700</v>
      </c>
      <c r="H1638" s="218"/>
    </row>
    <row r="1639" spans="1:8" s="219" customFormat="1">
      <c r="A1639" s="244"/>
      <c r="B1639" s="243" t="s">
        <v>35</v>
      </c>
      <c r="C1639" s="261" t="s">
        <v>337</v>
      </c>
      <c r="D1639" s="261" t="s">
        <v>31</v>
      </c>
      <c r="E1639" s="262">
        <v>3.3000000000000002E-2</v>
      </c>
      <c r="F1639" s="253">
        <f>VLOOKUP(B1639,'HSD PSPN,STR,ARS'!$C$6:F724,4,FALSE)</f>
        <v>150000</v>
      </c>
      <c r="G1639" s="318">
        <f t="shared" si="32"/>
        <v>4950</v>
      </c>
      <c r="H1639" s="218"/>
    </row>
    <row r="1640" spans="1:8" s="219" customFormat="1">
      <c r="A1640" s="244"/>
      <c r="B1640" s="243" t="s">
        <v>43</v>
      </c>
      <c r="C1640" s="261" t="s">
        <v>337</v>
      </c>
      <c r="D1640" s="261" t="s">
        <v>31</v>
      </c>
      <c r="E1640" s="262">
        <v>3.3000000000000002E-2</v>
      </c>
      <c r="F1640" s="253">
        <f>VLOOKUP(B1640,'HSD PSPN,STR,ARS'!$C$6:F724,4,FALSE)</f>
        <v>150000</v>
      </c>
      <c r="G1640" s="318">
        <f t="shared" si="32"/>
        <v>4950</v>
      </c>
      <c r="H1640" s="218"/>
    </row>
    <row r="1641" spans="1:8" s="219" customFormat="1">
      <c r="A1641" s="244"/>
      <c r="B1641" s="243" t="s">
        <v>40</v>
      </c>
      <c r="C1641" s="261" t="s">
        <v>337</v>
      </c>
      <c r="D1641" s="261" t="s">
        <v>31</v>
      </c>
      <c r="E1641" s="262">
        <v>3.3000000000000002E-2</v>
      </c>
      <c r="F1641" s="253">
        <f>VLOOKUP(B1641,'HSD PSPN,STR,ARS'!$C$6:F724,4,FALSE)</f>
        <v>150000</v>
      </c>
      <c r="G1641" s="318">
        <f t="shared" si="32"/>
        <v>4950</v>
      </c>
      <c r="H1641" s="218"/>
    </row>
    <row r="1642" spans="1:8" s="219" customFormat="1">
      <c r="A1642" s="244"/>
      <c r="B1642" s="243" t="s">
        <v>198</v>
      </c>
      <c r="C1642" s="261" t="s">
        <v>338</v>
      </c>
      <c r="D1642" s="261" t="s">
        <v>31</v>
      </c>
      <c r="E1642" s="262">
        <v>0.01</v>
      </c>
      <c r="F1642" s="253">
        <f>VLOOKUP(B1642,'HSD PSPN,STR,ARS'!$C$6:F724,4,FALSE)</f>
        <v>150000</v>
      </c>
      <c r="G1642" s="318">
        <f t="shared" si="32"/>
        <v>1500</v>
      </c>
      <c r="H1642" s="218"/>
    </row>
    <row r="1643" spans="1:8" s="219" customFormat="1">
      <c r="A1643" s="244"/>
      <c r="B1643" s="243" t="s">
        <v>4</v>
      </c>
      <c r="C1643" s="261" t="s">
        <v>339</v>
      </c>
      <c r="D1643" s="261" t="s">
        <v>31</v>
      </c>
      <c r="E1643" s="262">
        <v>3.0000000000000001E-3</v>
      </c>
      <c r="F1643" s="253">
        <f>VLOOKUP(B1643,'HSD PSPN,STR,ARS'!$C$6:F724,4,FALSE)</f>
        <v>200000</v>
      </c>
      <c r="G1643" s="318">
        <f t="shared" si="32"/>
        <v>600</v>
      </c>
      <c r="H1643" s="218"/>
    </row>
    <row r="1644" spans="1:8" s="219" customFormat="1">
      <c r="A1644" s="1144" t="s">
        <v>2171</v>
      </c>
      <c r="B1644" s="1144"/>
      <c r="C1644" s="1144"/>
      <c r="D1644" s="1144"/>
      <c r="E1644" s="1144"/>
      <c r="F1644" s="1144"/>
      <c r="G1644" s="321">
        <f>SUM(G1638:G1643)</f>
        <v>46650</v>
      </c>
      <c r="H1644" s="218"/>
    </row>
    <row r="1645" spans="1:8" s="219" customFormat="1">
      <c r="A1645" s="261" t="s">
        <v>19</v>
      </c>
      <c r="B1645" s="243" t="s">
        <v>5</v>
      </c>
      <c r="C1645" s="244"/>
      <c r="D1645" s="244"/>
      <c r="E1645" s="252"/>
      <c r="F1645" s="253"/>
      <c r="G1645" s="318"/>
      <c r="H1645" s="218"/>
    </row>
    <row r="1646" spans="1:8" s="219" customFormat="1">
      <c r="A1646" s="244"/>
      <c r="B1646" s="243" t="s">
        <v>41</v>
      </c>
      <c r="C1646" s="244"/>
      <c r="D1646" s="261" t="s">
        <v>177</v>
      </c>
      <c r="E1646" s="262">
        <v>3.0000000000000001E-3</v>
      </c>
      <c r="F1646" s="253">
        <f>VLOOKUP(B1646,'HSD PSPN,STR,ARS'!$C$6:F724,4,FALSE)</f>
        <v>10000</v>
      </c>
      <c r="G1646" s="318">
        <f t="shared" ref="G1646:G1653" si="33">E1646*F1646</f>
        <v>30</v>
      </c>
      <c r="H1646" s="218"/>
    </row>
    <row r="1647" spans="1:8" s="219" customFormat="1">
      <c r="A1647" s="244"/>
      <c r="B1647" s="243" t="s">
        <v>221</v>
      </c>
      <c r="C1647" s="244"/>
      <c r="D1647" s="261" t="s">
        <v>7</v>
      </c>
      <c r="E1647" s="262">
        <v>0.02</v>
      </c>
      <c r="F1647" s="253">
        <f>VLOOKUP(B1647,'HSD PSPN,STR,ARS'!$C$6:F724,4,FALSE)</f>
        <v>10000</v>
      </c>
      <c r="G1647" s="318">
        <f t="shared" si="33"/>
        <v>200</v>
      </c>
      <c r="H1647" s="218"/>
    </row>
    <row r="1648" spans="1:8" s="219" customFormat="1">
      <c r="A1648" s="244"/>
      <c r="B1648" s="243" t="s">
        <v>42</v>
      </c>
      <c r="C1648" s="244"/>
      <c r="D1648" s="261" t="s">
        <v>8</v>
      </c>
      <c r="E1648" s="252">
        <v>0.2</v>
      </c>
      <c r="F1648" s="253">
        <f>VLOOKUP(B1648,'HSD PSPN,STR,ARS'!$C$6:F724,4,FALSE)</f>
        <v>10000</v>
      </c>
      <c r="G1648" s="318">
        <f t="shared" si="33"/>
        <v>2000</v>
      </c>
      <c r="H1648" s="218"/>
    </row>
    <row r="1649" spans="1:8" s="219" customFormat="1">
      <c r="A1649" s="244"/>
      <c r="B1649" s="243" t="s">
        <v>38</v>
      </c>
      <c r="C1649" s="244"/>
      <c r="D1649" s="261" t="s">
        <v>7</v>
      </c>
      <c r="E1649" s="262">
        <v>3.6</v>
      </c>
      <c r="F1649" s="253">
        <f>'HSD PSPN,STR,ARS'!F158</f>
        <v>10000</v>
      </c>
      <c r="G1649" s="318">
        <f t="shared" si="33"/>
        <v>36000</v>
      </c>
      <c r="H1649" s="218"/>
    </row>
    <row r="1650" spans="1:8" s="219" customFormat="1">
      <c r="A1650" s="244"/>
      <c r="B1650" s="243" t="s">
        <v>39</v>
      </c>
      <c r="C1650" s="244"/>
      <c r="D1650" s="261" t="s">
        <v>7</v>
      </c>
      <c r="E1650" s="262">
        <v>0.05</v>
      </c>
      <c r="F1650" s="253">
        <f>VLOOKUP(B1650,'HSD PSPN,STR,ARS'!$C$6:F724,4,FALSE)</f>
        <v>10000</v>
      </c>
      <c r="G1650" s="318">
        <f t="shared" si="33"/>
        <v>500</v>
      </c>
      <c r="H1650" s="218"/>
    </row>
    <row r="1651" spans="1:8" s="219" customFormat="1">
      <c r="A1651" s="244"/>
      <c r="B1651" s="243" t="s">
        <v>176</v>
      </c>
      <c r="C1651" s="244"/>
      <c r="D1651" s="261" t="s">
        <v>7</v>
      </c>
      <c r="E1651" s="262">
        <v>5.5</v>
      </c>
      <c r="F1651" s="253">
        <f>VLOOKUP(B1651,'HSD PSPN,STR,ARS'!$C$6:F724,4,FALSE)</f>
        <v>10000</v>
      </c>
      <c r="G1651" s="318">
        <f t="shared" si="33"/>
        <v>55000</v>
      </c>
      <c r="H1651" s="218"/>
    </row>
    <row r="1652" spans="1:8" s="219" customFormat="1">
      <c r="A1652" s="244"/>
      <c r="B1652" s="243" t="s">
        <v>64</v>
      </c>
      <c r="C1652" s="244"/>
      <c r="D1652" s="261" t="s">
        <v>177</v>
      </c>
      <c r="E1652" s="262">
        <v>8.9999999999999993E-3</v>
      </c>
      <c r="F1652" s="253">
        <f>VLOOKUP(B1652,'HSD PSPN,STR,ARS'!$C$6:F724,4,FALSE)</f>
        <v>10000</v>
      </c>
      <c r="G1652" s="318">
        <f t="shared" si="33"/>
        <v>90</v>
      </c>
      <c r="H1652" s="218"/>
    </row>
    <row r="1653" spans="1:8" s="219" customFormat="1">
      <c r="A1653" s="244"/>
      <c r="B1653" s="243" t="s">
        <v>50</v>
      </c>
      <c r="C1653" s="244"/>
      <c r="D1653" s="261" t="s">
        <v>177</v>
      </c>
      <c r="E1653" s="262">
        <v>1.4999999999999999E-2</v>
      </c>
      <c r="F1653" s="253">
        <f>VLOOKUP(B1653,'HSD PSPN,STR,ARS'!$C$6:F724,4,FALSE)</f>
        <v>10000</v>
      </c>
      <c r="G1653" s="318">
        <f t="shared" si="33"/>
        <v>150</v>
      </c>
      <c r="H1653" s="218"/>
    </row>
    <row r="1654" spans="1:8">
      <c r="A1654" s="1144" t="s">
        <v>2176</v>
      </c>
      <c r="B1654" s="1144"/>
      <c r="C1654" s="1144"/>
      <c r="D1654" s="1144"/>
      <c r="E1654" s="1144"/>
      <c r="F1654" s="1144"/>
      <c r="G1654" s="321">
        <f>SUM(G1646:G1653)</f>
        <v>93970</v>
      </c>
    </row>
    <row r="1655" spans="1:8" s="219" customFormat="1">
      <c r="A1655" s="261" t="s">
        <v>20</v>
      </c>
      <c r="B1655" s="243" t="s">
        <v>181</v>
      </c>
      <c r="C1655" s="244"/>
      <c r="D1655" s="244"/>
      <c r="E1655" s="252"/>
      <c r="F1655" s="253"/>
      <c r="G1655" s="318"/>
      <c r="H1655" s="218"/>
    </row>
    <row r="1656" spans="1:8" s="219" customFormat="1">
      <c r="A1656" s="1146" t="s">
        <v>2180</v>
      </c>
      <c r="B1656" s="1146"/>
      <c r="C1656" s="1146"/>
      <c r="D1656" s="1146"/>
      <c r="E1656" s="1146"/>
      <c r="F1656" s="1146"/>
      <c r="G1656" s="318">
        <f>G1655</f>
        <v>0</v>
      </c>
      <c r="H1656" s="218"/>
    </row>
    <row r="1657" spans="1:8" s="219" customFormat="1">
      <c r="A1657" s="375" t="s">
        <v>21</v>
      </c>
      <c r="B1657" s="1145" t="s">
        <v>1111</v>
      </c>
      <c r="C1657" s="1145"/>
      <c r="D1657" s="1145"/>
      <c r="E1657" s="1145"/>
      <c r="F1657" s="1145"/>
      <c r="G1657" s="318">
        <f>SUM(G1638:G1656)/2</f>
        <v>140620</v>
      </c>
      <c r="H1657" s="218"/>
    </row>
    <row r="1658" spans="1:8" s="219" customFormat="1">
      <c r="A1658" s="375" t="s">
        <v>22</v>
      </c>
      <c r="B1658" s="1145" t="s">
        <v>1112</v>
      </c>
      <c r="C1658" s="1145"/>
      <c r="D1658" s="1145"/>
      <c r="E1658" s="1145"/>
      <c r="F1658" s="376">
        <v>0.1</v>
      </c>
      <c r="G1658" s="318">
        <f>G1657*F1658</f>
        <v>14062</v>
      </c>
      <c r="H1658" s="218"/>
    </row>
    <row r="1659" spans="1:8" s="219" customFormat="1">
      <c r="A1659" s="375" t="s">
        <v>23</v>
      </c>
      <c r="B1659" s="1145" t="s">
        <v>184</v>
      </c>
      <c r="C1659" s="1145"/>
      <c r="D1659" s="1145"/>
      <c r="E1659" s="1145"/>
      <c r="F1659" s="1145"/>
      <c r="G1659" s="318">
        <f>ROUNDDOWN(G1657+G1658,0)</f>
        <v>154682</v>
      </c>
      <c r="H1659" s="218"/>
    </row>
    <row r="1660" spans="1:8" s="219" customFormat="1">
      <c r="A1660" s="2"/>
      <c r="B1660" s="2"/>
      <c r="C1660" s="2"/>
      <c r="D1660" s="2"/>
      <c r="E1660" s="2"/>
      <c r="F1660" s="2"/>
      <c r="G1660" s="528"/>
      <c r="H1660" s="218"/>
    </row>
    <row r="1661" spans="1:8" s="219" customFormat="1">
      <c r="A1661" s="267" t="s">
        <v>933</v>
      </c>
      <c r="B1661" s="267" t="s">
        <v>934</v>
      </c>
      <c r="C1661" s="2"/>
      <c r="D1661" s="2"/>
      <c r="E1661" s="2"/>
      <c r="F1661" s="2"/>
      <c r="G1661" s="528"/>
      <c r="H1661" s="218"/>
    </row>
    <row r="1662" spans="1:8" s="219" customFormat="1">
      <c r="A1662" s="238" t="s">
        <v>935</v>
      </c>
      <c r="B1662" s="239" t="s">
        <v>936</v>
      </c>
      <c r="C1662" s="240"/>
      <c r="D1662" s="240"/>
      <c r="E1662" s="241"/>
      <c r="F1662" s="242"/>
      <c r="G1662" s="255"/>
      <c r="H1662" s="218"/>
    </row>
    <row r="1663" spans="1:8" s="219" customFormat="1" ht="30">
      <c r="A1663" s="317" t="s">
        <v>73</v>
      </c>
      <c r="B1663" s="317" t="s">
        <v>74</v>
      </c>
      <c r="C1663" s="317" t="s">
        <v>166</v>
      </c>
      <c r="D1663" s="317" t="s">
        <v>78</v>
      </c>
      <c r="E1663" s="317" t="s">
        <v>167</v>
      </c>
      <c r="F1663" s="317" t="s">
        <v>168</v>
      </c>
      <c r="G1663" s="529" t="s">
        <v>169</v>
      </c>
      <c r="H1663" s="218"/>
    </row>
    <row r="1664" spans="1:8" s="219" customFormat="1">
      <c r="A1664" s="261" t="s">
        <v>17</v>
      </c>
      <c r="B1664" s="243" t="s">
        <v>170</v>
      </c>
      <c r="C1664" s="244"/>
      <c r="D1664" s="244"/>
      <c r="E1664" s="252"/>
      <c r="F1664" s="253"/>
      <c r="G1664" s="318"/>
      <c r="H1664" s="218"/>
    </row>
    <row r="1665" spans="1:8" s="219" customFormat="1">
      <c r="A1665" s="244"/>
      <c r="B1665" s="243" t="s">
        <v>1</v>
      </c>
      <c r="C1665" s="261" t="s">
        <v>336</v>
      </c>
      <c r="D1665" s="261" t="s">
        <v>31</v>
      </c>
      <c r="E1665" s="262">
        <v>0.83330000000000004</v>
      </c>
      <c r="F1665" s="253">
        <f>VLOOKUP(B1665,'HSD PSPN,STR,ARS'!$C$6:F724,4,FALSE)</f>
        <v>100000</v>
      </c>
      <c r="G1665" s="318">
        <f>E1665*F1665</f>
        <v>83330</v>
      </c>
      <c r="H1665" s="218"/>
    </row>
    <row r="1666" spans="1:8" s="219" customFormat="1">
      <c r="A1666" s="244"/>
      <c r="B1666" s="243" t="s">
        <v>35</v>
      </c>
      <c r="C1666" s="261" t="s">
        <v>337</v>
      </c>
      <c r="D1666" s="261" t="s">
        <v>31</v>
      </c>
      <c r="E1666" s="262">
        <v>0.27779999999999999</v>
      </c>
      <c r="F1666" s="253">
        <f>VLOOKUP(B1666,'HSD PSPN,STR,ARS'!$C$6:F724,4,FALSE)</f>
        <v>150000</v>
      </c>
      <c r="G1666" s="318">
        <f>E1666*F1666</f>
        <v>41670</v>
      </c>
      <c r="H1666" s="218"/>
    </row>
    <row r="1667" spans="1:8" s="219" customFormat="1">
      <c r="A1667" s="244"/>
      <c r="B1667" s="243" t="s">
        <v>198</v>
      </c>
      <c r="C1667" s="261" t="s">
        <v>338</v>
      </c>
      <c r="D1667" s="261" t="s">
        <v>31</v>
      </c>
      <c r="E1667" s="262">
        <v>2.7799999999999998E-2</v>
      </c>
      <c r="F1667" s="253">
        <f>VLOOKUP(B1667,'HSD PSPN,STR,ARS'!$C$6:F724,4,FALSE)</f>
        <v>150000</v>
      </c>
      <c r="G1667" s="318">
        <f>E1667*F1667</f>
        <v>4170</v>
      </c>
      <c r="H1667" s="218"/>
    </row>
    <row r="1668" spans="1:8" s="219" customFormat="1">
      <c r="A1668" s="244"/>
      <c r="B1668" s="243" t="s">
        <v>4</v>
      </c>
      <c r="C1668" s="261" t="s">
        <v>339</v>
      </c>
      <c r="D1668" s="261" t="s">
        <v>31</v>
      </c>
      <c r="E1668" s="262">
        <v>9.2999999999999992E-3</v>
      </c>
      <c r="F1668" s="253">
        <f>VLOOKUP(B1668,'HSD PSPN,STR,ARS'!$C$6:F724,4,FALSE)</f>
        <v>200000</v>
      </c>
      <c r="G1668" s="318">
        <f>E1668*F1668</f>
        <v>1859.9999999999998</v>
      </c>
      <c r="H1668" s="218"/>
    </row>
    <row r="1669" spans="1:8" s="219" customFormat="1">
      <c r="A1669" s="1144" t="s">
        <v>2171</v>
      </c>
      <c r="B1669" s="1144"/>
      <c r="C1669" s="1144"/>
      <c r="D1669" s="1144"/>
      <c r="E1669" s="1144"/>
      <c r="F1669" s="1144"/>
      <c r="G1669" s="321">
        <f>SUM(G1665:G1668)</f>
        <v>131030</v>
      </c>
      <c r="H1669" s="218"/>
    </row>
    <row r="1670" spans="1:8" s="219" customFormat="1">
      <c r="A1670" s="261" t="s">
        <v>19</v>
      </c>
      <c r="B1670" s="243" t="s">
        <v>5</v>
      </c>
      <c r="C1670" s="244"/>
      <c r="D1670" s="244"/>
      <c r="E1670" s="252"/>
      <c r="F1670" s="253"/>
      <c r="G1670" s="318"/>
      <c r="H1670" s="218"/>
    </row>
    <row r="1671" spans="1:8" s="219" customFormat="1">
      <c r="A1671" s="244"/>
      <c r="B1671" s="243" t="s">
        <v>237</v>
      </c>
      <c r="C1671" s="244"/>
      <c r="D1671" s="261" t="s">
        <v>329</v>
      </c>
      <c r="E1671" s="262">
        <v>1920</v>
      </c>
      <c r="F1671" s="253">
        <f>VLOOKUP(B1671,'HSD PSPN,STR,ARS'!$C$6:F724,4,FALSE)</f>
        <v>10000</v>
      </c>
      <c r="G1671" s="318">
        <f>E1671*F1671</f>
        <v>19200000</v>
      </c>
      <c r="H1671" s="218"/>
    </row>
    <row r="1672" spans="1:8" s="219" customFormat="1">
      <c r="A1672" s="244"/>
      <c r="B1672" s="243" t="s">
        <v>24</v>
      </c>
      <c r="C1672" s="244"/>
      <c r="D1672" s="261" t="s">
        <v>37</v>
      </c>
      <c r="E1672" s="262">
        <v>963</v>
      </c>
      <c r="F1672" s="253">
        <f>VLOOKUP(B1672,'HSD PSPN,STR,ARS'!$C$6:F724,4,FALSE)</f>
        <v>1000</v>
      </c>
      <c r="G1672" s="318">
        <f>E1672*F1672</f>
        <v>963000</v>
      </c>
      <c r="H1672" s="218"/>
    </row>
    <row r="1673" spans="1:8" s="219" customFormat="1">
      <c r="A1673" s="244"/>
      <c r="B1673" s="243"/>
      <c r="C1673" s="244"/>
      <c r="D1673" s="261"/>
      <c r="E1673" s="262"/>
      <c r="F1673" s="253"/>
      <c r="G1673" s="318"/>
      <c r="H1673" s="218"/>
    </row>
    <row r="1674" spans="1:8" s="219" customFormat="1">
      <c r="A1674" s="1144" t="s">
        <v>2176</v>
      </c>
      <c r="B1674" s="1144"/>
      <c r="C1674" s="1144"/>
      <c r="D1674" s="1144"/>
      <c r="E1674" s="1144"/>
      <c r="F1674" s="1144"/>
      <c r="G1674" s="321">
        <f>SUM(G1671:G1673)</f>
        <v>20163000</v>
      </c>
      <c r="H1674" s="218"/>
    </row>
    <row r="1675" spans="1:8" s="219" customFormat="1">
      <c r="A1675" s="261" t="s">
        <v>20</v>
      </c>
      <c r="B1675" s="243" t="s">
        <v>181</v>
      </c>
      <c r="C1675" s="244"/>
      <c r="D1675" s="244"/>
      <c r="E1675" s="252"/>
      <c r="F1675" s="253"/>
      <c r="G1675" s="318"/>
      <c r="H1675" s="218"/>
    </row>
    <row r="1676" spans="1:8">
      <c r="A1676" s="1146" t="s">
        <v>2180</v>
      </c>
      <c r="B1676" s="1146"/>
      <c r="C1676" s="1146"/>
      <c r="D1676" s="1146"/>
      <c r="E1676" s="1146"/>
      <c r="F1676" s="1146"/>
      <c r="G1676" s="318">
        <f>G1675</f>
        <v>0</v>
      </c>
    </row>
    <row r="1677" spans="1:8" s="219" customFormat="1">
      <c r="A1677" s="375" t="s">
        <v>21</v>
      </c>
      <c r="B1677" s="1145" t="s">
        <v>1111</v>
      </c>
      <c r="C1677" s="1145"/>
      <c r="D1677" s="1145"/>
      <c r="E1677" s="1145"/>
      <c r="F1677" s="1145"/>
      <c r="G1677" s="318">
        <f>SUM(G1664:G1676)/2</f>
        <v>20294030</v>
      </c>
      <c r="H1677" s="218"/>
    </row>
    <row r="1678" spans="1:8" s="219" customFormat="1">
      <c r="A1678" s="375" t="s">
        <v>22</v>
      </c>
      <c r="B1678" s="1145" t="s">
        <v>1112</v>
      </c>
      <c r="C1678" s="1145"/>
      <c r="D1678" s="1145"/>
      <c r="E1678" s="1145"/>
      <c r="F1678" s="376">
        <v>0.1</v>
      </c>
      <c r="G1678" s="318">
        <f>G1677*F1678</f>
        <v>2029403</v>
      </c>
      <c r="H1678" s="218"/>
    </row>
    <row r="1679" spans="1:8" s="219" customFormat="1">
      <c r="A1679" s="375" t="s">
        <v>23</v>
      </c>
      <c r="B1679" s="1145" t="s">
        <v>184</v>
      </c>
      <c r="C1679" s="1145"/>
      <c r="D1679" s="1145"/>
      <c r="E1679" s="1145"/>
      <c r="F1679" s="1145"/>
      <c r="G1679" s="318">
        <f>ROUNDDOWN(G1677+G1678,0)</f>
        <v>22323433</v>
      </c>
      <c r="H1679" s="218"/>
    </row>
    <row r="1680" spans="1:8" s="219" customFormat="1">
      <c r="A1680" s="2"/>
      <c r="B1680" s="2"/>
      <c r="C1680" s="2"/>
      <c r="D1680" s="2"/>
      <c r="E1680" s="2"/>
      <c r="F1680" s="2"/>
      <c r="G1680" s="528"/>
      <c r="H1680" s="218"/>
    </row>
    <row r="1681" spans="1:8" s="219" customFormat="1">
      <c r="A1681" s="238" t="s">
        <v>937</v>
      </c>
      <c r="B1681" s="239" t="s">
        <v>938</v>
      </c>
      <c r="C1681" s="240"/>
      <c r="D1681" s="240"/>
      <c r="E1681" s="241"/>
      <c r="F1681" s="242"/>
      <c r="G1681" s="255"/>
      <c r="H1681" s="218"/>
    </row>
    <row r="1682" spans="1:8" s="219" customFormat="1" ht="30">
      <c r="A1682" s="317" t="s">
        <v>73</v>
      </c>
      <c r="B1682" s="317" t="s">
        <v>74</v>
      </c>
      <c r="C1682" s="317" t="s">
        <v>166</v>
      </c>
      <c r="D1682" s="317" t="s">
        <v>78</v>
      </c>
      <c r="E1682" s="317" t="s">
        <v>167</v>
      </c>
      <c r="F1682" s="317" t="s">
        <v>168</v>
      </c>
      <c r="G1682" s="529" t="s">
        <v>169</v>
      </c>
      <c r="H1682" s="218"/>
    </row>
    <row r="1683" spans="1:8" s="219" customFormat="1">
      <c r="A1683" s="261" t="s">
        <v>17</v>
      </c>
      <c r="B1683" s="243" t="s">
        <v>170</v>
      </c>
      <c r="C1683" s="244"/>
      <c r="D1683" s="244"/>
      <c r="E1683" s="252"/>
      <c r="F1683" s="253"/>
      <c r="G1683" s="318"/>
      <c r="H1683" s="218"/>
    </row>
    <row r="1684" spans="1:8" s="219" customFormat="1">
      <c r="A1684" s="244"/>
      <c r="B1684" s="243"/>
      <c r="C1684" s="261"/>
      <c r="D1684" s="261"/>
      <c r="E1684" s="262"/>
      <c r="F1684" s="253"/>
      <c r="G1684" s="318"/>
      <c r="H1684" s="218"/>
    </row>
    <row r="1685" spans="1:8" s="219" customFormat="1">
      <c r="A1685" s="1144" t="s">
        <v>2171</v>
      </c>
      <c r="B1685" s="1144"/>
      <c r="C1685" s="1144"/>
      <c r="D1685" s="1144"/>
      <c r="E1685" s="1144"/>
      <c r="F1685" s="1144"/>
      <c r="G1685" s="318">
        <f>SUM(G1684:G1684)</f>
        <v>0</v>
      </c>
      <c r="H1685" s="218"/>
    </row>
    <row r="1686" spans="1:8" s="219" customFormat="1">
      <c r="A1686" s="261" t="s">
        <v>19</v>
      </c>
      <c r="B1686" s="243" t="s">
        <v>5</v>
      </c>
      <c r="C1686" s="244"/>
      <c r="D1686" s="244"/>
      <c r="E1686" s="252"/>
      <c r="F1686" s="253"/>
      <c r="G1686" s="318"/>
      <c r="H1686" s="218"/>
    </row>
    <row r="1687" spans="1:8" s="219" customFormat="1">
      <c r="A1687" s="244"/>
      <c r="B1687" s="243" t="s">
        <v>941</v>
      </c>
      <c r="C1687" s="244"/>
      <c r="D1687" s="261" t="s">
        <v>329</v>
      </c>
      <c r="E1687" s="262">
        <v>1.1000000000000001</v>
      </c>
      <c r="F1687" s="253">
        <f>VLOOKUP(B1687,'HSD PSPN,STR,ARS'!$C$6:F724,4,FALSE)</f>
        <v>10000</v>
      </c>
      <c r="G1687" s="318">
        <f>E1687*F1687</f>
        <v>11000</v>
      </c>
      <c r="H1687" s="218"/>
    </row>
    <row r="1688" spans="1:8" s="219" customFormat="1">
      <c r="A1688" s="244"/>
      <c r="B1688" s="243"/>
      <c r="C1688" s="244"/>
      <c r="D1688" s="261"/>
      <c r="E1688" s="262"/>
      <c r="F1688" s="253"/>
      <c r="G1688" s="318"/>
      <c r="H1688" s="218"/>
    </row>
    <row r="1689" spans="1:8" s="219" customFormat="1">
      <c r="A1689" s="1144" t="s">
        <v>2176</v>
      </c>
      <c r="B1689" s="1144"/>
      <c r="C1689" s="1144"/>
      <c r="D1689" s="1144"/>
      <c r="E1689" s="1144"/>
      <c r="F1689" s="1144"/>
      <c r="G1689" s="321">
        <f>SUM(G1687:G1688)</f>
        <v>11000</v>
      </c>
      <c r="H1689" s="218"/>
    </row>
    <row r="1690" spans="1:8" s="219" customFormat="1">
      <c r="A1690" s="261" t="s">
        <v>20</v>
      </c>
      <c r="B1690" s="243" t="s">
        <v>181</v>
      </c>
      <c r="C1690" s="244"/>
      <c r="D1690" s="244"/>
      <c r="E1690" s="252"/>
      <c r="F1690" s="253"/>
      <c r="G1690" s="318"/>
      <c r="H1690" s="218"/>
    </row>
    <row r="1691" spans="1:8" s="219" customFormat="1" ht="30">
      <c r="A1691" s="261"/>
      <c r="B1691" s="350" t="s">
        <v>939</v>
      </c>
      <c r="C1691" s="244"/>
      <c r="D1691" s="244" t="s">
        <v>404</v>
      </c>
      <c r="E1691" s="252">
        <v>0.16667000000000001</v>
      </c>
      <c r="F1691" s="253">
        <f>VLOOKUP(B1691,'HSD PSPN,STR,ARS'!$C$6:F2176,4,FALSE)</f>
        <v>10000</v>
      </c>
      <c r="G1691" s="318">
        <f t="shared" ref="G1691:G1692" si="34">E1691*F1691</f>
        <v>1666.7</v>
      </c>
      <c r="H1691" s="218"/>
    </row>
    <row r="1692" spans="1:8" s="219" customFormat="1">
      <c r="A1692" s="261"/>
      <c r="B1692" s="243" t="s">
        <v>940</v>
      </c>
      <c r="C1692" s="244"/>
      <c r="D1692" s="244" t="s">
        <v>404</v>
      </c>
      <c r="E1692" s="252">
        <v>0.16667000000000001</v>
      </c>
      <c r="F1692" s="253">
        <f>VLOOKUP(B1692,'HSD PSPN,STR,ARS'!$C$6:F724,4,FALSE)</f>
        <v>10000</v>
      </c>
      <c r="G1692" s="318">
        <f t="shared" si="34"/>
        <v>1666.7</v>
      </c>
      <c r="H1692" s="218"/>
    </row>
    <row r="1693" spans="1:8" s="219" customFormat="1">
      <c r="A1693" s="1146" t="s">
        <v>2180</v>
      </c>
      <c r="B1693" s="1146"/>
      <c r="C1693" s="1146"/>
      <c r="D1693" s="1146"/>
      <c r="E1693" s="1146"/>
      <c r="F1693" s="1146"/>
      <c r="G1693" s="321">
        <f>SUM(G1691:G1692)</f>
        <v>3333.4</v>
      </c>
      <c r="H1693" s="218"/>
    </row>
    <row r="1694" spans="1:8" s="219" customFormat="1">
      <c r="A1694" s="375" t="s">
        <v>21</v>
      </c>
      <c r="B1694" s="1145" t="s">
        <v>1111</v>
      </c>
      <c r="C1694" s="1145"/>
      <c r="D1694" s="1145"/>
      <c r="E1694" s="1145"/>
      <c r="F1694" s="1145"/>
      <c r="G1694" s="318">
        <f>SUM(G1683:G1693)/2</f>
        <v>14333.400000000001</v>
      </c>
      <c r="H1694" s="218"/>
    </row>
    <row r="1695" spans="1:8" s="219" customFormat="1">
      <c r="A1695" s="375" t="s">
        <v>22</v>
      </c>
      <c r="B1695" s="1145" t="s">
        <v>1112</v>
      </c>
      <c r="C1695" s="1145"/>
      <c r="D1695" s="1145"/>
      <c r="E1695" s="1145"/>
      <c r="F1695" s="376">
        <v>0.1</v>
      </c>
      <c r="G1695" s="318">
        <f>G1694*F1695</f>
        <v>1433.3400000000001</v>
      </c>
      <c r="H1695" s="218"/>
    </row>
    <row r="1696" spans="1:8" s="219" customFormat="1">
      <c r="A1696" s="375" t="s">
        <v>23</v>
      </c>
      <c r="B1696" s="1145" t="s">
        <v>184</v>
      </c>
      <c r="C1696" s="1145"/>
      <c r="D1696" s="1145"/>
      <c r="E1696" s="1145"/>
      <c r="F1696" s="1145"/>
      <c r="G1696" s="318">
        <f>ROUNDDOWN(G1694+G1695,0)</f>
        <v>15766</v>
      </c>
      <c r="H1696" s="218"/>
    </row>
    <row r="1697" spans="1:8" s="219" customFormat="1">
      <c r="A1697" s="2"/>
      <c r="B1697" s="2"/>
      <c r="C1697" s="2"/>
      <c r="D1697" s="2"/>
      <c r="E1697" s="2"/>
      <c r="F1697" s="2"/>
      <c r="G1697" s="528"/>
      <c r="H1697" s="218"/>
    </row>
    <row r="1698" spans="1:8">
      <c r="A1698" s="323" t="s">
        <v>942</v>
      </c>
      <c r="B1698" s="2" t="s">
        <v>946</v>
      </c>
      <c r="G1698" s="528"/>
    </row>
    <row r="1699" spans="1:8" s="219" customFormat="1">
      <c r="A1699" s="2" t="s">
        <v>943</v>
      </c>
      <c r="B1699" s="2" t="s">
        <v>947</v>
      </c>
      <c r="C1699" s="2"/>
      <c r="D1699" s="2"/>
      <c r="E1699" s="2"/>
      <c r="F1699" s="2"/>
      <c r="G1699" s="528"/>
      <c r="H1699" s="218"/>
    </row>
    <row r="1700" spans="1:8" s="219" customFormat="1">
      <c r="A1700" s="256" t="s">
        <v>944</v>
      </c>
      <c r="B1700" s="257" t="s">
        <v>945</v>
      </c>
      <c r="C1700" s="258"/>
      <c r="D1700" s="258"/>
      <c r="E1700" s="259"/>
      <c r="F1700" s="260"/>
      <c r="G1700" s="531"/>
      <c r="H1700" s="218"/>
    </row>
    <row r="1701" spans="1:8" s="219" customFormat="1" ht="30">
      <c r="A1701" s="317" t="s">
        <v>73</v>
      </c>
      <c r="B1701" s="317" t="s">
        <v>74</v>
      </c>
      <c r="C1701" s="317" t="s">
        <v>166</v>
      </c>
      <c r="D1701" s="317" t="s">
        <v>78</v>
      </c>
      <c r="E1701" s="317" t="s">
        <v>167</v>
      </c>
      <c r="F1701" s="317" t="s">
        <v>168</v>
      </c>
      <c r="G1701" s="529" t="s">
        <v>169</v>
      </c>
      <c r="H1701" s="218"/>
    </row>
    <row r="1702" spans="1:8" s="219" customFormat="1">
      <c r="A1702" s="261" t="s">
        <v>17</v>
      </c>
      <c r="B1702" s="243" t="s">
        <v>170</v>
      </c>
      <c r="C1702" s="244"/>
      <c r="D1702" s="244"/>
      <c r="E1702" s="252"/>
      <c r="F1702" s="253"/>
      <c r="G1702" s="318"/>
      <c r="H1702" s="218"/>
    </row>
    <row r="1703" spans="1:8" s="219" customFormat="1">
      <c r="A1703" s="244"/>
      <c r="B1703" s="243" t="s">
        <v>1</v>
      </c>
      <c r="C1703" s="261" t="s">
        <v>336</v>
      </c>
      <c r="D1703" s="261" t="s">
        <v>31</v>
      </c>
      <c r="E1703" s="262">
        <v>0.78</v>
      </c>
      <c r="F1703" s="253">
        <f>VLOOKUP(B1703,'HSD PSPN,STR,ARS'!$C$6:F724,4,FALSE)</f>
        <v>100000</v>
      </c>
      <c r="G1703" s="318">
        <f>E1703*F1703</f>
        <v>78000</v>
      </c>
      <c r="H1703" s="218"/>
    </row>
    <row r="1704" spans="1:8" s="219" customFormat="1">
      <c r="A1704" s="244"/>
      <c r="B1704" s="243" t="s">
        <v>210</v>
      </c>
      <c r="C1704" s="261" t="s">
        <v>337</v>
      </c>
      <c r="D1704" s="261" t="s">
        <v>31</v>
      </c>
      <c r="E1704" s="262">
        <v>0.39</v>
      </c>
      <c r="F1704" s="253">
        <f>VLOOKUP(B1704,'HSD PSPN,STR,ARS'!$C$6:F724,4,FALSE)</f>
        <v>150000</v>
      </c>
      <c r="G1704" s="318">
        <f>E1704*F1704</f>
        <v>58500</v>
      </c>
      <c r="H1704" s="218"/>
    </row>
    <row r="1705" spans="1:8" s="219" customFormat="1">
      <c r="A1705" s="244"/>
      <c r="B1705" s="243" t="s">
        <v>3</v>
      </c>
      <c r="C1705" s="261" t="s">
        <v>338</v>
      </c>
      <c r="D1705" s="261" t="s">
        <v>31</v>
      </c>
      <c r="E1705" s="262">
        <v>3.9E-2</v>
      </c>
      <c r="F1705" s="253">
        <f>VLOOKUP(B1705,'HSD PSPN,STR,ARS'!$C$6:F724,4,FALSE)</f>
        <v>150000</v>
      </c>
      <c r="G1705" s="318">
        <f>E1705*F1705</f>
        <v>5850</v>
      </c>
      <c r="H1705" s="218"/>
    </row>
    <row r="1706" spans="1:8" s="219" customFormat="1">
      <c r="A1706" s="244"/>
      <c r="B1706" s="243" t="s">
        <v>4</v>
      </c>
      <c r="C1706" s="261" t="s">
        <v>339</v>
      </c>
      <c r="D1706" s="261" t="s">
        <v>31</v>
      </c>
      <c r="E1706" s="262">
        <v>1.2999999999999999E-2</v>
      </c>
      <c r="F1706" s="253">
        <f>VLOOKUP(B1706,'HSD PSPN,STR,ARS'!$C$6:F724,4,FALSE)</f>
        <v>200000</v>
      </c>
      <c r="G1706" s="318">
        <f>E1706*F1706</f>
        <v>2600</v>
      </c>
      <c r="H1706" s="218"/>
    </row>
    <row r="1707" spans="1:8" s="219" customFormat="1">
      <c r="A1707" s="1144" t="s">
        <v>2171</v>
      </c>
      <c r="B1707" s="1144"/>
      <c r="C1707" s="1144"/>
      <c r="D1707" s="1144"/>
      <c r="E1707" s="1144"/>
      <c r="F1707" s="1144"/>
      <c r="G1707" s="321">
        <f>SUM(G1703:G1706)</f>
        <v>144950</v>
      </c>
      <c r="H1707" s="218"/>
    </row>
    <row r="1708" spans="1:8" s="219" customFormat="1">
      <c r="A1708" s="261" t="s">
        <v>19</v>
      </c>
      <c r="B1708" s="243" t="s">
        <v>5</v>
      </c>
      <c r="C1708" s="244"/>
      <c r="D1708" s="244"/>
      <c r="E1708" s="252"/>
      <c r="F1708" s="253"/>
      <c r="G1708" s="318"/>
      <c r="H1708" s="218"/>
    </row>
    <row r="1709" spans="1:8" s="219" customFormat="1">
      <c r="A1709" s="244"/>
      <c r="B1709" s="243" t="s">
        <v>200</v>
      </c>
      <c r="C1709" s="244"/>
      <c r="D1709" s="261" t="s">
        <v>177</v>
      </c>
      <c r="E1709" s="262">
        <v>1.2</v>
      </c>
      <c r="F1709" s="253">
        <f>VLOOKUP(B1709,'HSD PSPN,STR,ARS'!$C$6:F724,4,FALSE)</f>
        <v>10000</v>
      </c>
      <c r="G1709" s="318">
        <f>E1709*F1709</f>
        <v>12000</v>
      </c>
      <c r="H1709" s="218"/>
    </row>
    <row r="1710" spans="1:8" s="219" customFormat="1">
      <c r="A1710" s="244"/>
      <c r="B1710" s="243" t="s">
        <v>33</v>
      </c>
      <c r="C1710" s="244"/>
      <c r="D1710" s="261" t="s">
        <v>177</v>
      </c>
      <c r="E1710" s="262">
        <v>0.432</v>
      </c>
      <c r="F1710" s="253">
        <f>VLOOKUP(B1710,'HSD PSPN,STR,ARS'!$C$6:F724,4,FALSE)</f>
        <v>10000</v>
      </c>
      <c r="G1710" s="318">
        <f>E1710*F1710</f>
        <v>4320</v>
      </c>
      <c r="H1710" s="218"/>
    </row>
    <row r="1711" spans="1:8" s="219" customFormat="1">
      <c r="A1711" s="1144" t="s">
        <v>2176</v>
      </c>
      <c r="B1711" s="1144"/>
      <c r="C1711" s="1144"/>
      <c r="D1711" s="1144"/>
      <c r="E1711" s="1144"/>
      <c r="F1711" s="1144"/>
      <c r="G1711" s="321">
        <f>SUM(G1709:G1710)</f>
        <v>16320</v>
      </c>
      <c r="H1711" s="218"/>
    </row>
    <row r="1712" spans="1:8" s="219" customFormat="1">
      <c r="A1712" s="261" t="s">
        <v>20</v>
      </c>
      <c r="B1712" s="243" t="s">
        <v>181</v>
      </c>
      <c r="C1712" s="244"/>
      <c r="D1712" s="244"/>
      <c r="E1712" s="252"/>
      <c r="F1712" s="253"/>
      <c r="G1712" s="318"/>
      <c r="H1712" s="218"/>
    </row>
    <row r="1713" spans="1:8" s="219" customFormat="1">
      <c r="A1713" s="1146" t="s">
        <v>2180</v>
      </c>
      <c r="B1713" s="1146"/>
      <c r="C1713" s="1146"/>
      <c r="D1713" s="1146"/>
      <c r="E1713" s="1146"/>
      <c r="F1713" s="1146"/>
      <c r="G1713" s="318">
        <f>G1712</f>
        <v>0</v>
      </c>
      <c r="H1713" s="218"/>
    </row>
    <row r="1714" spans="1:8" s="219" customFormat="1">
      <c r="A1714" s="375" t="s">
        <v>21</v>
      </c>
      <c r="B1714" s="1145" t="s">
        <v>1111</v>
      </c>
      <c r="C1714" s="1145"/>
      <c r="D1714" s="1145"/>
      <c r="E1714" s="1145"/>
      <c r="F1714" s="1145"/>
      <c r="G1714" s="318">
        <f>SUM(G1703:G1713)/2</f>
        <v>161270</v>
      </c>
      <c r="H1714" s="218"/>
    </row>
    <row r="1715" spans="1:8" s="219" customFormat="1">
      <c r="A1715" s="375" t="s">
        <v>22</v>
      </c>
      <c r="B1715" s="1145" t="s">
        <v>1112</v>
      </c>
      <c r="C1715" s="1145"/>
      <c r="D1715" s="1145"/>
      <c r="E1715" s="1145"/>
      <c r="F1715" s="376">
        <v>0.1</v>
      </c>
      <c r="G1715" s="318">
        <f>G1714*F1715</f>
        <v>16127</v>
      </c>
      <c r="H1715" s="218"/>
    </row>
    <row r="1716" spans="1:8" s="219" customFormat="1">
      <c r="A1716" s="375" t="s">
        <v>23</v>
      </c>
      <c r="B1716" s="1145" t="s">
        <v>184</v>
      </c>
      <c r="C1716" s="1145"/>
      <c r="D1716" s="1145"/>
      <c r="E1716" s="1145"/>
      <c r="F1716" s="1145"/>
      <c r="G1716" s="318">
        <f>ROUNDDOWN(G1714+G1715,0)</f>
        <v>177397</v>
      </c>
      <c r="H1716" s="218"/>
    </row>
    <row r="1717" spans="1:8" s="219" customFormat="1">
      <c r="A1717" s="2"/>
      <c r="B1717" s="2"/>
      <c r="C1717" s="2"/>
      <c r="D1717" s="2"/>
      <c r="E1717" s="2"/>
      <c r="F1717" s="2"/>
      <c r="G1717" s="528"/>
      <c r="H1717" s="218"/>
    </row>
    <row r="1718" spans="1:8" s="219" customFormat="1">
      <c r="A1718" s="290" t="s">
        <v>948</v>
      </c>
      <c r="B1718" s="239" t="s">
        <v>949</v>
      </c>
      <c r="C1718" s="240"/>
      <c r="D1718" s="240"/>
      <c r="E1718" s="241"/>
      <c r="F1718" s="242"/>
      <c r="G1718" s="255"/>
      <c r="H1718" s="218"/>
    </row>
    <row r="1719" spans="1:8" s="219" customFormat="1" ht="30">
      <c r="A1719" s="317" t="s">
        <v>73</v>
      </c>
      <c r="B1719" s="317" t="s">
        <v>74</v>
      </c>
      <c r="C1719" s="317" t="s">
        <v>166</v>
      </c>
      <c r="D1719" s="317" t="s">
        <v>78</v>
      </c>
      <c r="E1719" s="317" t="s">
        <v>167</v>
      </c>
      <c r="F1719" s="317" t="s">
        <v>168</v>
      </c>
      <c r="G1719" s="529" t="s">
        <v>169</v>
      </c>
      <c r="H1719" s="218"/>
    </row>
    <row r="1720" spans="1:8">
      <c r="A1720" s="261" t="s">
        <v>17</v>
      </c>
      <c r="B1720" s="243" t="s">
        <v>170</v>
      </c>
      <c r="C1720" s="244"/>
      <c r="D1720" s="244"/>
      <c r="E1720" s="252"/>
      <c r="F1720" s="253"/>
      <c r="G1720" s="318"/>
    </row>
    <row r="1721" spans="1:8" s="219" customFormat="1">
      <c r="A1721" s="244"/>
      <c r="B1721" s="243" t="s">
        <v>1</v>
      </c>
      <c r="C1721" s="261" t="s">
        <v>336</v>
      </c>
      <c r="D1721" s="261" t="s">
        <v>31</v>
      </c>
      <c r="E1721" s="262">
        <v>1.5</v>
      </c>
      <c r="F1721" s="253">
        <f>VLOOKUP(B1721,'HSD PSPN,STR,ARS'!$C$6:F724,4,FALSE)</f>
        <v>100000</v>
      </c>
      <c r="G1721" s="318">
        <f>E1721*F1721</f>
        <v>150000</v>
      </c>
      <c r="H1721" s="218"/>
    </row>
    <row r="1722" spans="1:8" s="219" customFormat="1">
      <c r="A1722" s="244"/>
      <c r="B1722" s="243" t="s">
        <v>210</v>
      </c>
      <c r="C1722" s="261" t="s">
        <v>337</v>
      </c>
      <c r="D1722" s="261" t="s">
        <v>31</v>
      </c>
      <c r="E1722" s="262">
        <v>0.5</v>
      </c>
      <c r="F1722" s="253">
        <f>VLOOKUP(B1722,'HSD PSPN,STR,ARS'!$C$6:F724,4,FALSE)</f>
        <v>150000</v>
      </c>
      <c r="G1722" s="318">
        <f>E1722*F1722</f>
        <v>75000</v>
      </c>
      <c r="H1722" s="218"/>
    </row>
    <row r="1723" spans="1:8" s="219" customFormat="1">
      <c r="A1723" s="244"/>
      <c r="B1723" s="243" t="s">
        <v>4</v>
      </c>
      <c r="C1723" s="261" t="s">
        <v>339</v>
      </c>
      <c r="D1723" s="261" t="s">
        <v>31</v>
      </c>
      <c r="E1723" s="262">
        <v>0.15</v>
      </c>
      <c r="F1723" s="253">
        <f>VLOOKUP(B1723,'HSD PSPN,STR,ARS'!$C$6:F724,4,FALSE)</f>
        <v>200000</v>
      </c>
      <c r="G1723" s="318">
        <f>E1723*F1723</f>
        <v>30000</v>
      </c>
      <c r="H1723" s="218"/>
    </row>
    <row r="1724" spans="1:8" s="219" customFormat="1">
      <c r="A1724" s="1144" t="s">
        <v>2171</v>
      </c>
      <c r="B1724" s="1144"/>
      <c r="C1724" s="1144"/>
      <c r="D1724" s="1144"/>
      <c r="E1724" s="1144"/>
      <c r="F1724" s="1144"/>
      <c r="G1724" s="321">
        <f>SUM(G1721:G1723)</f>
        <v>255000</v>
      </c>
      <c r="H1724" s="218"/>
    </row>
    <row r="1725" spans="1:8" s="219" customFormat="1">
      <c r="A1725" s="261" t="s">
        <v>19</v>
      </c>
      <c r="B1725" s="243" t="s">
        <v>5</v>
      </c>
      <c r="C1725" s="244"/>
      <c r="D1725" s="244"/>
      <c r="E1725" s="252"/>
      <c r="F1725" s="253"/>
      <c r="G1725" s="318"/>
      <c r="H1725" s="218"/>
    </row>
    <row r="1726" spans="1:8" s="219" customFormat="1">
      <c r="A1726" s="244"/>
      <c r="B1726" s="243" t="s">
        <v>200</v>
      </c>
      <c r="C1726" s="244"/>
      <c r="D1726" s="261" t="s">
        <v>177</v>
      </c>
      <c r="E1726" s="262">
        <v>1.2</v>
      </c>
      <c r="F1726" s="253">
        <f>VLOOKUP(B1726,'HSD PSPN,STR,ARS'!$C$6:F724,4,FALSE)</f>
        <v>10000</v>
      </c>
      <c r="G1726" s="318">
        <f>E1726*F1726</f>
        <v>12000</v>
      </c>
      <c r="H1726" s="218"/>
    </row>
    <row r="1727" spans="1:8" s="219" customFormat="1">
      <c r="A1727" s="244"/>
      <c r="B1727" s="243" t="s">
        <v>176</v>
      </c>
      <c r="C1727" s="244"/>
      <c r="D1727" s="261" t="s">
        <v>7</v>
      </c>
      <c r="E1727" s="262">
        <v>252</v>
      </c>
      <c r="F1727" s="253">
        <f>VLOOKUP(B1727,'HSD PSPN,STR,ARS'!$C$6:F724,4,FALSE)</f>
        <v>10000</v>
      </c>
      <c r="G1727" s="318">
        <f>E1727*F1727</f>
        <v>2520000</v>
      </c>
      <c r="H1727" s="218"/>
    </row>
    <row r="1728" spans="1:8" s="219" customFormat="1">
      <c r="A1728" s="244"/>
      <c r="B1728" s="243" t="s">
        <v>206</v>
      </c>
      <c r="C1728" s="244"/>
      <c r="D1728" s="261" t="s">
        <v>177</v>
      </c>
      <c r="E1728" s="262">
        <v>0.44</v>
      </c>
      <c r="F1728" s="253">
        <f>VLOOKUP(B1728,'HSD PSPN,STR,ARS'!$C$6:F724,4,FALSE)</f>
        <v>10000</v>
      </c>
      <c r="G1728" s="318">
        <f>E1728*F1728</f>
        <v>4400</v>
      </c>
      <c r="H1728" s="218"/>
    </row>
    <row r="1729" spans="1:8" s="219" customFormat="1">
      <c r="A1729" s="1144" t="s">
        <v>2176</v>
      </c>
      <c r="B1729" s="1144"/>
      <c r="C1729" s="1144"/>
      <c r="D1729" s="1144"/>
      <c r="E1729" s="1144"/>
      <c r="F1729" s="1144"/>
      <c r="G1729" s="321">
        <f>SUM(G1726:G1728)</f>
        <v>2536400</v>
      </c>
      <c r="H1729" s="218"/>
    </row>
    <row r="1730" spans="1:8" s="219" customFormat="1">
      <c r="A1730" s="261" t="s">
        <v>20</v>
      </c>
      <c r="B1730" s="243" t="s">
        <v>181</v>
      </c>
      <c r="C1730" s="244"/>
      <c r="D1730" s="244"/>
      <c r="E1730" s="252"/>
      <c r="F1730" s="253"/>
      <c r="G1730" s="318"/>
      <c r="H1730" s="218"/>
    </row>
    <row r="1731" spans="1:8" s="219" customFormat="1">
      <c r="A1731" s="1146" t="s">
        <v>2180</v>
      </c>
      <c r="B1731" s="1146"/>
      <c r="C1731" s="1146"/>
      <c r="D1731" s="1146"/>
      <c r="E1731" s="1146"/>
      <c r="F1731" s="1146"/>
      <c r="G1731" s="318">
        <f>G1730</f>
        <v>0</v>
      </c>
      <c r="H1731" s="218"/>
    </row>
    <row r="1732" spans="1:8" s="219" customFormat="1">
      <c r="A1732" s="375" t="s">
        <v>21</v>
      </c>
      <c r="B1732" s="1145" t="s">
        <v>1111</v>
      </c>
      <c r="C1732" s="1145"/>
      <c r="D1732" s="1145"/>
      <c r="E1732" s="1145"/>
      <c r="F1732" s="1145"/>
      <c r="G1732" s="318">
        <f>SUM(G1721:G1731)/2</f>
        <v>2791400</v>
      </c>
      <c r="H1732" s="218"/>
    </row>
    <row r="1733" spans="1:8" s="219" customFormat="1">
      <c r="A1733" s="375" t="s">
        <v>22</v>
      </c>
      <c r="B1733" s="1145" t="s">
        <v>1112</v>
      </c>
      <c r="C1733" s="1145"/>
      <c r="D1733" s="1145"/>
      <c r="E1733" s="1145"/>
      <c r="F1733" s="376">
        <v>0.1</v>
      </c>
      <c r="G1733" s="318">
        <f>G1732*F1733</f>
        <v>279140</v>
      </c>
      <c r="H1733" s="218"/>
    </row>
    <row r="1734" spans="1:8" s="219" customFormat="1">
      <c r="A1734" s="375" t="s">
        <v>23</v>
      </c>
      <c r="B1734" s="1145" t="s">
        <v>184</v>
      </c>
      <c r="C1734" s="1145"/>
      <c r="D1734" s="1145"/>
      <c r="E1734" s="1145"/>
      <c r="F1734" s="1145"/>
      <c r="G1734" s="318">
        <f>ROUNDDOWN(G1732+G1733,0)</f>
        <v>3070540</v>
      </c>
      <c r="H1734" s="218"/>
    </row>
    <row r="1735" spans="1:8" s="219" customFormat="1">
      <c r="A1735" s="2"/>
      <c r="B1735" s="2"/>
      <c r="C1735" s="2"/>
      <c r="D1735" s="2"/>
      <c r="E1735" s="2"/>
      <c r="F1735" s="2"/>
      <c r="G1735" s="528"/>
      <c r="H1735" s="218"/>
    </row>
    <row r="1736" spans="1:8" s="219" customFormat="1">
      <c r="A1736" s="290" t="s">
        <v>950</v>
      </c>
      <c r="B1736" s="239" t="s">
        <v>951</v>
      </c>
      <c r="C1736" s="240"/>
      <c r="D1736" s="240"/>
      <c r="E1736" s="241"/>
      <c r="F1736" s="242"/>
      <c r="G1736" s="255"/>
      <c r="H1736" s="218"/>
    </row>
    <row r="1737" spans="1:8" s="219" customFormat="1" ht="30">
      <c r="A1737" s="317" t="s">
        <v>73</v>
      </c>
      <c r="B1737" s="317" t="s">
        <v>74</v>
      </c>
      <c r="C1737" s="317" t="s">
        <v>166</v>
      </c>
      <c r="D1737" s="317" t="s">
        <v>78</v>
      </c>
      <c r="E1737" s="317" t="s">
        <v>167</v>
      </c>
      <c r="F1737" s="317" t="s">
        <v>168</v>
      </c>
      <c r="G1737" s="529" t="s">
        <v>169</v>
      </c>
      <c r="H1737" s="218"/>
    </row>
    <row r="1738" spans="1:8" s="219" customFormat="1">
      <c r="A1738" s="261" t="s">
        <v>17</v>
      </c>
      <c r="B1738" s="243" t="s">
        <v>170</v>
      </c>
      <c r="C1738" s="244"/>
      <c r="D1738" s="244"/>
      <c r="E1738" s="252"/>
      <c r="F1738" s="253"/>
      <c r="G1738" s="318"/>
      <c r="H1738" s="218"/>
    </row>
    <row r="1739" spans="1:8" s="219" customFormat="1">
      <c r="A1739" s="244"/>
      <c r="B1739" s="243" t="s">
        <v>1</v>
      </c>
      <c r="C1739" s="261" t="s">
        <v>336</v>
      </c>
      <c r="D1739" s="261" t="s">
        <v>31</v>
      </c>
      <c r="E1739" s="262">
        <v>1</v>
      </c>
      <c r="F1739" s="253">
        <f>VLOOKUP(B1739,'HSD PSPN,STR,ARS'!$C$6:F724,4,FALSE)</f>
        <v>100000</v>
      </c>
      <c r="G1739" s="318">
        <f>E1739*F1739</f>
        <v>100000</v>
      </c>
      <c r="H1739" s="218"/>
    </row>
    <row r="1740" spans="1:8" s="219" customFormat="1">
      <c r="A1740" s="244"/>
      <c r="B1740" s="243" t="s">
        <v>210</v>
      </c>
      <c r="C1740" s="261" t="s">
        <v>337</v>
      </c>
      <c r="D1740" s="261" t="s">
        <v>31</v>
      </c>
      <c r="E1740" s="262">
        <v>0.5</v>
      </c>
      <c r="F1740" s="253">
        <f>VLOOKUP(B1740,'HSD PSPN,STR,ARS'!$C$6:F724,4,FALSE)</f>
        <v>150000</v>
      </c>
      <c r="G1740" s="318">
        <f>E1740*F1740</f>
        <v>75000</v>
      </c>
      <c r="H1740" s="218"/>
    </row>
    <row r="1741" spans="1:8" s="219" customFormat="1">
      <c r="A1741" s="244"/>
      <c r="B1741" s="243" t="s">
        <v>4</v>
      </c>
      <c r="C1741" s="261" t="s">
        <v>339</v>
      </c>
      <c r="D1741" s="261" t="s">
        <v>31</v>
      </c>
      <c r="E1741" s="262">
        <v>0.1</v>
      </c>
      <c r="F1741" s="253">
        <f>VLOOKUP(B1741,'HSD PSPN,STR,ARS'!$C$6:F724,4,FALSE)</f>
        <v>200000</v>
      </c>
      <c r="G1741" s="318">
        <f>E1741*F1741</f>
        <v>20000</v>
      </c>
      <c r="H1741" s="218"/>
    </row>
    <row r="1742" spans="1:8">
      <c r="A1742" s="1144" t="s">
        <v>2171</v>
      </c>
      <c r="B1742" s="1144"/>
      <c r="C1742" s="1144"/>
      <c r="D1742" s="1144"/>
      <c r="E1742" s="1144"/>
      <c r="F1742" s="1144"/>
      <c r="G1742" s="321">
        <f>SUM(G1739:G1741)</f>
        <v>195000</v>
      </c>
    </row>
    <row r="1743" spans="1:8" s="286" customFormat="1" ht="15.75">
      <c r="A1743" s="261" t="s">
        <v>19</v>
      </c>
      <c r="B1743" s="243" t="s">
        <v>5</v>
      </c>
      <c r="C1743" s="244"/>
      <c r="D1743" s="244"/>
      <c r="E1743" s="252"/>
      <c r="F1743" s="253"/>
      <c r="G1743" s="318"/>
    </row>
    <row r="1744" spans="1:8" s="219" customFormat="1">
      <c r="A1744" s="244"/>
      <c r="B1744" s="243" t="s">
        <v>200</v>
      </c>
      <c r="C1744" s="244"/>
      <c r="D1744" s="261" t="s">
        <v>177</v>
      </c>
      <c r="E1744" s="262">
        <v>1.2</v>
      </c>
      <c r="F1744" s="253">
        <f>VLOOKUP(B1744,'HSD PSPN,STR,ARS'!$C$6:F724,4,FALSE)</f>
        <v>10000</v>
      </c>
      <c r="G1744" s="318">
        <f>E1744*F1744</f>
        <v>12000</v>
      </c>
      <c r="H1744" s="218"/>
    </row>
    <row r="1745" spans="1:8" s="219" customFormat="1">
      <c r="A1745" s="244"/>
      <c r="B1745" s="243" t="s">
        <v>176</v>
      </c>
      <c r="C1745" s="244"/>
      <c r="D1745" s="261" t="s">
        <v>7</v>
      </c>
      <c r="E1745" s="262">
        <v>252</v>
      </c>
      <c r="F1745" s="253">
        <f>VLOOKUP(B1745,'HSD PSPN,STR,ARS'!$C$6:F724,4,FALSE)</f>
        <v>10000</v>
      </c>
      <c r="G1745" s="318">
        <f>E1745*F1745</f>
        <v>2520000</v>
      </c>
      <c r="H1745" s="218"/>
    </row>
    <row r="1746" spans="1:8" s="219" customFormat="1">
      <c r="A1746" s="244"/>
      <c r="B1746" s="243" t="s">
        <v>206</v>
      </c>
      <c r="C1746" s="244"/>
      <c r="D1746" s="261" t="s">
        <v>177</v>
      </c>
      <c r="E1746" s="262">
        <v>0.44</v>
      </c>
      <c r="F1746" s="253">
        <f>VLOOKUP(B1746,'HSD PSPN,STR,ARS'!$C$6:F724,4,FALSE)</f>
        <v>10000</v>
      </c>
      <c r="G1746" s="318">
        <f>E1746*F1746</f>
        <v>4400</v>
      </c>
      <c r="H1746" s="218"/>
    </row>
    <row r="1747" spans="1:8" s="219" customFormat="1">
      <c r="A1747" s="1144" t="s">
        <v>2176</v>
      </c>
      <c r="B1747" s="1144"/>
      <c r="C1747" s="1144"/>
      <c r="D1747" s="1144"/>
      <c r="E1747" s="1144"/>
      <c r="F1747" s="1144"/>
      <c r="G1747" s="321">
        <f>SUM(G1744:G1746)</f>
        <v>2536400</v>
      </c>
      <c r="H1747" s="218"/>
    </row>
    <row r="1748" spans="1:8" s="219" customFormat="1">
      <c r="A1748" s="261" t="s">
        <v>20</v>
      </c>
      <c r="B1748" s="243" t="s">
        <v>181</v>
      </c>
      <c r="C1748" s="244"/>
      <c r="D1748" s="244"/>
      <c r="E1748" s="252"/>
      <c r="F1748" s="253"/>
      <c r="G1748" s="318"/>
      <c r="H1748" s="218"/>
    </row>
    <row r="1749" spans="1:8" s="219" customFormat="1" ht="30">
      <c r="A1749" s="261"/>
      <c r="B1749" s="350" t="s">
        <v>888</v>
      </c>
      <c r="C1749" s="244"/>
      <c r="D1749" s="244" t="s">
        <v>275</v>
      </c>
      <c r="E1749" s="262">
        <v>0.443</v>
      </c>
      <c r="F1749" s="253">
        <f>VLOOKUP(B1749,'HSD PSPN,STR,ARS'!$C$6:F724,4,FALSE)</f>
        <v>10000</v>
      </c>
      <c r="G1749" s="318">
        <f>E1749*F1749</f>
        <v>4430</v>
      </c>
      <c r="H1749" s="218"/>
    </row>
    <row r="1750" spans="1:8" s="219" customFormat="1">
      <c r="A1750" s="1146" t="s">
        <v>2180</v>
      </c>
      <c r="B1750" s="1146"/>
      <c r="C1750" s="1146"/>
      <c r="D1750" s="1146"/>
      <c r="E1750" s="1146"/>
      <c r="F1750" s="1146"/>
      <c r="G1750" s="321">
        <f>SUM(G1749)</f>
        <v>4430</v>
      </c>
      <c r="H1750" s="218"/>
    </row>
    <row r="1751" spans="1:8" s="219" customFormat="1">
      <c r="A1751" s="375" t="s">
        <v>21</v>
      </c>
      <c r="B1751" s="1145" t="s">
        <v>1111</v>
      </c>
      <c r="C1751" s="1145"/>
      <c r="D1751" s="1145"/>
      <c r="E1751" s="1145"/>
      <c r="F1751" s="1145"/>
      <c r="G1751" s="318">
        <f>SUM(G1739:G1750)/2</f>
        <v>2735830</v>
      </c>
      <c r="H1751" s="218"/>
    </row>
    <row r="1752" spans="1:8" s="219" customFormat="1">
      <c r="A1752" s="375" t="s">
        <v>22</v>
      </c>
      <c r="B1752" s="1145" t="s">
        <v>1112</v>
      </c>
      <c r="C1752" s="1145"/>
      <c r="D1752" s="1145"/>
      <c r="E1752" s="1145"/>
      <c r="F1752" s="376">
        <v>0.1</v>
      </c>
      <c r="G1752" s="318">
        <f>G1751*F1752</f>
        <v>273583</v>
      </c>
      <c r="H1752" s="218"/>
    </row>
    <row r="1753" spans="1:8" s="219" customFormat="1">
      <c r="A1753" s="375" t="s">
        <v>23</v>
      </c>
      <c r="B1753" s="1145" t="s">
        <v>184</v>
      </c>
      <c r="C1753" s="1145"/>
      <c r="D1753" s="1145"/>
      <c r="E1753" s="1145"/>
      <c r="F1753" s="1145"/>
      <c r="G1753" s="318">
        <f>ROUNDDOWN(G1751+G1752,0)</f>
        <v>3009413</v>
      </c>
      <c r="H1753" s="218"/>
    </row>
    <row r="1754" spans="1:8" s="219" customFormat="1">
      <c r="A1754" s="2"/>
      <c r="B1754" s="2"/>
      <c r="C1754" s="2"/>
      <c r="D1754" s="2"/>
      <c r="E1754" s="2"/>
      <c r="F1754" s="2"/>
      <c r="G1754" s="528"/>
      <c r="H1754" s="218"/>
    </row>
    <row r="1755" spans="1:8" s="219" customFormat="1">
      <c r="A1755" s="290" t="s">
        <v>952</v>
      </c>
      <c r="B1755" s="239" t="s">
        <v>953</v>
      </c>
      <c r="C1755" s="240"/>
      <c r="D1755" s="240"/>
      <c r="E1755" s="241"/>
      <c r="F1755" s="242"/>
      <c r="G1755" s="255"/>
      <c r="H1755" s="218"/>
    </row>
    <row r="1756" spans="1:8" s="219" customFormat="1" ht="30">
      <c r="A1756" s="317" t="s">
        <v>73</v>
      </c>
      <c r="B1756" s="317" t="s">
        <v>74</v>
      </c>
      <c r="C1756" s="317" t="s">
        <v>166</v>
      </c>
      <c r="D1756" s="317" t="s">
        <v>78</v>
      </c>
      <c r="E1756" s="317" t="s">
        <v>167</v>
      </c>
      <c r="F1756" s="317" t="s">
        <v>168</v>
      </c>
      <c r="G1756" s="529" t="s">
        <v>169</v>
      </c>
      <c r="H1756" s="218"/>
    </row>
    <row r="1757" spans="1:8" s="219" customFormat="1">
      <c r="A1757" s="261" t="s">
        <v>17</v>
      </c>
      <c r="B1757" s="243" t="s">
        <v>170</v>
      </c>
      <c r="C1757" s="244"/>
      <c r="D1757" s="244"/>
      <c r="E1757" s="252"/>
      <c r="F1757" s="253"/>
      <c r="G1757" s="318"/>
      <c r="H1757" s="218"/>
    </row>
    <row r="1758" spans="1:8" s="219" customFormat="1">
      <c r="A1758" s="244"/>
      <c r="B1758" s="243" t="s">
        <v>1</v>
      </c>
      <c r="C1758" s="261" t="s">
        <v>336</v>
      </c>
      <c r="D1758" s="261" t="s">
        <v>31</v>
      </c>
      <c r="E1758" s="262">
        <v>1.5</v>
      </c>
      <c r="F1758" s="253">
        <f>VLOOKUP(B1758,'HSD PSPN,STR,ARS'!$C$6:F724,4,FALSE)</f>
        <v>100000</v>
      </c>
      <c r="G1758" s="318">
        <f>E1758*F1758</f>
        <v>150000</v>
      </c>
      <c r="H1758" s="218"/>
    </row>
    <row r="1759" spans="1:8" s="219" customFormat="1">
      <c r="A1759" s="244"/>
      <c r="B1759" s="243" t="s">
        <v>210</v>
      </c>
      <c r="C1759" s="261" t="s">
        <v>337</v>
      </c>
      <c r="D1759" s="261" t="s">
        <v>31</v>
      </c>
      <c r="E1759" s="262">
        <v>0.5</v>
      </c>
      <c r="F1759" s="253">
        <f>VLOOKUP(B1759,'HSD PSPN,STR,ARS'!$C$6:F724,4,FALSE)</f>
        <v>150000</v>
      </c>
      <c r="G1759" s="318">
        <f>E1759*F1759</f>
        <v>75000</v>
      </c>
      <c r="H1759" s="218"/>
    </row>
    <row r="1760" spans="1:8" s="219" customFormat="1">
      <c r="A1760" s="244"/>
      <c r="B1760" s="243" t="s">
        <v>4</v>
      </c>
      <c r="C1760" s="261" t="s">
        <v>339</v>
      </c>
      <c r="D1760" s="261" t="s">
        <v>31</v>
      </c>
      <c r="E1760" s="262">
        <v>0.15</v>
      </c>
      <c r="F1760" s="253">
        <f>VLOOKUP(B1760,'HSD PSPN,STR,ARS'!$C$6:F724,4,FALSE)</f>
        <v>200000</v>
      </c>
      <c r="G1760" s="318">
        <f>E1760*F1760</f>
        <v>30000</v>
      </c>
      <c r="H1760" s="218"/>
    </row>
    <row r="1761" spans="1:8" s="219" customFormat="1">
      <c r="A1761" s="1144" t="s">
        <v>2171</v>
      </c>
      <c r="B1761" s="1144"/>
      <c r="C1761" s="1144"/>
      <c r="D1761" s="1144"/>
      <c r="E1761" s="1144"/>
      <c r="F1761" s="1144"/>
      <c r="G1761" s="321">
        <f>SUM(G1758:G1760)</f>
        <v>255000</v>
      </c>
      <c r="H1761" s="218"/>
    </row>
    <row r="1762" spans="1:8">
      <c r="A1762" s="261" t="s">
        <v>19</v>
      </c>
      <c r="B1762" s="243" t="s">
        <v>5</v>
      </c>
      <c r="C1762" s="244"/>
      <c r="D1762" s="244"/>
      <c r="E1762" s="252"/>
      <c r="F1762" s="253"/>
      <c r="G1762" s="318"/>
    </row>
    <row r="1763" spans="1:8" s="219" customFormat="1">
      <c r="A1763" s="244"/>
      <c r="B1763" s="243" t="s">
        <v>200</v>
      </c>
      <c r="C1763" s="244"/>
      <c r="D1763" s="261" t="s">
        <v>177</v>
      </c>
      <c r="E1763" s="262">
        <v>1.2</v>
      </c>
      <c r="F1763" s="253">
        <f>VLOOKUP(B1763,'HSD PSPN,STR,ARS'!$C$6:F724,4,FALSE)</f>
        <v>10000</v>
      </c>
      <c r="G1763" s="318">
        <f>E1763*F1763</f>
        <v>12000</v>
      </c>
      <c r="H1763" s="218"/>
    </row>
    <row r="1764" spans="1:8" s="219" customFormat="1">
      <c r="A1764" s="244"/>
      <c r="B1764" s="243" t="s">
        <v>176</v>
      </c>
      <c r="C1764" s="244"/>
      <c r="D1764" s="261" t="s">
        <v>7</v>
      </c>
      <c r="E1764" s="262">
        <v>202</v>
      </c>
      <c r="F1764" s="253">
        <f>VLOOKUP(B1764,'HSD PSPN,STR,ARS'!$C$6:F724,4,FALSE)</f>
        <v>10000</v>
      </c>
      <c r="G1764" s="318">
        <f>E1764*F1764</f>
        <v>2020000</v>
      </c>
      <c r="H1764" s="218"/>
    </row>
    <row r="1765" spans="1:8" s="219" customFormat="1">
      <c r="A1765" s="244"/>
      <c r="B1765" s="243" t="s">
        <v>206</v>
      </c>
      <c r="C1765" s="244"/>
      <c r="D1765" s="261" t="s">
        <v>177</v>
      </c>
      <c r="E1765" s="262">
        <v>0.48499999999999999</v>
      </c>
      <c r="F1765" s="253">
        <f>VLOOKUP(B1765,'HSD PSPN,STR,ARS'!$C$6:F724,4,FALSE)</f>
        <v>10000</v>
      </c>
      <c r="G1765" s="318">
        <f>E1765*F1765</f>
        <v>4850</v>
      </c>
      <c r="H1765" s="218"/>
    </row>
    <row r="1766" spans="1:8" s="219" customFormat="1">
      <c r="A1766" s="1144" t="s">
        <v>2176</v>
      </c>
      <c r="B1766" s="1144"/>
      <c r="C1766" s="1144"/>
      <c r="D1766" s="1144"/>
      <c r="E1766" s="1144"/>
      <c r="F1766" s="1144"/>
      <c r="G1766" s="321">
        <f>SUM(G1763:G1765)</f>
        <v>2036850</v>
      </c>
      <c r="H1766" s="218"/>
    </row>
    <row r="1767" spans="1:8" s="219" customFormat="1">
      <c r="A1767" s="261" t="s">
        <v>20</v>
      </c>
      <c r="B1767" s="243" t="s">
        <v>181</v>
      </c>
      <c r="C1767" s="244"/>
      <c r="D1767" s="244"/>
      <c r="E1767" s="252"/>
      <c r="F1767" s="253"/>
      <c r="G1767" s="318"/>
      <c r="H1767" s="218"/>
    </row>
    <row r="1768" spans="1:8" s="219" customFormat="1">
      <c r="A1768" s="1146" t="s">
        <v>2180</v>
      </c>
      <c r="B1768" s="1146"/>
      <c r="C1768" s="1146"/>
      <c r="D1768" s="1146"/>
      <c r="E1768" s="1146"/>
      <c r="F1768" s="1146"/>
      <c r="G1768" s="318">
        <f>G1767</f>
        <v>0</v>
      </c>
      <c r="H1768" s="218"/>
    </row>
    <row r="1769" spans="1:8" s="219" customFormat="1">
      <c r="A1769" s="375" t="s">
        <v>21</v>
      </c>
      <c r="B1769" s="1145" t="s">
        <v>1111</v>
      </c>
      <c r="C1769" s="1145"/>
      <c r="D1769" s="1145"/>
      <c r="E1769" s="1145"/>
      <c r="F1769" s="1145"/>
      <c r="G1769" s="318">
        <f>SUM(G1757:G1768)/2</f>
        <v>2291850</v>
      </c>
      <c r="H1769" s="218"/>
    </row>
    <row r="1770" spans="1:8" s="219" customFormat="1">
      <c r="A1770" s="375" t="s">
        <v>22</v>
      </c>
      <c r="B1770" s="1145" t="s">
        <v>1112</v>
      </c>
      <c r="C1770" s="1145"/>
      <c r="D1770" s="1145"/>
      <c r="E1770" s="1145"/>
      <c r="F1770" s="376">
        <v>0.1</v>
      </c>
      <c r="G1770" s="318">
        <f>G1769*F1770</f>
        <v>229185</v>
      </c>
      <c r="H1770" s="218"/>
    </row>
    <row r="1771" spans="1:8" s="219" customFormat="1">
      <c r="A1771" s="375" t="s">
        <v>23</v>
      </c>
      <c r="B1771" s="1145" t="s">
        <v>184</v>
      </c>
      <c r="C1771" s="1145"/>
      <c r="D1771" s="1145"/>
      <c r="E1771" s="1145"/>
      <c r="F1771" s="1145"/>
      <c r="G1771" s="318">
        <f>ROUNDDOWN(G1769+G1770,0)</f>
        <v>2521035</v>
      </c>
      <c r="H1771" s="218"/>
    </row>
    <row r="1772" spans="1:8" s="219" customFormat="1">
      <c r="A1772" s="2"/>
      <c r="B1772" s="2"/>
      <c r="C1772" s="2"/>
      <c r="D1772" s="2"/>
      <c r="E1772" s="2"/>
      <c r="F1772" s="2"/>
      <c r="G1772" s="528"/>
      <c r="H1772" s="218"/>
    </row>
    <row r="1773" spans="1:8" s="219" customFormat="1">
      <c r="A1773" s="290" t="s">
        <v>954</v>
      </c>
      <c r="B1773" s="239" t="s">
        <v>955</v>
      </c>
      <c r="C1773" s="240"/>
      <c r="D1773" s="240"/>
      <c r="E1773" s="241"/>
      <c r="F1773" s="242"/>
      <c r="G1773" s="255"/>
      <c r="H1773" s="218"/>
    </row>
    <row r="1774" spans="1:8" s="219" customFormat="1" ht="30">
      <c r="A1774" s="317" t="s">
        <v>73</v>
      </c>
      <c r="B1774" s="317" t="s">
        <v>74</v>
      </c>
      <c r="C1774" s="317" t="s">
        <v>166</v>
      </c>
      <c r="D1774" s="317" t="s">
        <v>78</v>
      </c>
      <c r="E1774" s="317" t="s">
        <v>167</v>
      </c>
      <c r="F1774" s="317" t="s">
        <v>168</v>
      </c>
      <c r="G1774" s="529" t="s">
        <v>169</v>
      </c>
      <c r="H1774" s="218"/>
    </row>
    <row r="1775" spans="1:8" s="219" customFormat="1">
      <c r="A1775" s="261" t="s">
        <v>17</v>
      </c>
      <c r="B1775" s="243" t="s">
        <v>170</v>
      </c>
      <c r="C1775" s="244"/>
      <c r="D1775" s="244"/>
      <c r="E1775" s="252"/>
      <c r="F1775" s="253"/>
      <c r="G1775" s="318"/>
      <c r="H1775" s="218"/>
    </row>
    <row r="1776" spans="1:8" s="219" customFormat="1">
      <c r="A1776" s="244"/>
      <c r="B1776" s="243" t="s">
        <v>1</v>
      </c>
      <c r="C1776" s="261" t="s">
        <v>336</v>
      </c>
      <c r="D1776" s="261" t="s">
        <v>31</v>
      </c>
      <c r="E1776" s="262">
        <v>1.5</v>
      </c>
      <c r="F1776" s="253">
        <f>VLOOKUP(B1776,'HSD PSPN,STR,ARS'!$C$6:F724,4,FALSE)</f>
        <v>100000</v>
      </c>
      <c r="G1776" s="318">
        <f>E1776*F1776</f>
        <v>150000</v>
      </c>
      <c r="H1776" s="218"/>
    </row>
    <row r="1777" spans="1:8" s="219" customFormat="1">
      <c r="A1777" s="244"/>
      <c r="B1777" s="243" t="s">
        <v>210</v>
      </c>
      <c r="C1777" s="261" t="s">
        <v>337</v>
      </c>
      <c r="D1777" s="261" t="s">
        <v>31</v>
      </c>
      <c r="E1777" s="262">
        <v>0.5</v>
      </c>
      <c r="F1777" s="253">
        <f>VLOOKUP(B1777,'HSD PSPN,STR,ARS'!$C$6:F724,4,FALSE)</f>
        <v>150000</v>
      </c>
      <c r="G1777" s="318">
        <f>E1777*F1777</f>
        <v>75000</v>
      </c>
      <c r="H1777" s="218"/>
    </row>
    <row r="1778" spans="1:8" s="219" customFormat="1">
      <c r="A1778" s="244"/>
      <c r="B1778" s="243" t="s">
        <v>4</v>
      </c>
      <c r="C1778" s="261" t="s">
        <v>339</v>
      </c>
      <c r="D1778" s="261" t="s">
        <v>31</v>
      </c>
      <c r="E1778" s="262">
        <v>0.1</v>
      </c>
      <c r="F1778" s="253">
        <f>VLOOKUP(B1778,'HSD PSPN,STR,ARS'!$C$6:F724,4,FALSE)</f>
        <v>200000</v>
      </c>
      <c r="G1778" s="318">
        <f>E1778*F1778</f>
        <v>20000</v>
      </c>
      <c r="H1778" s="218"/>
    </row>
    <row r="1779" spans="1:8" s="219" customFormat="1">
      <c r="A1779" s="1144" t="s">
        <v>2171</v>
      </c>
      <c r="B1779" s="1144"/>
      <c r="C1779" s="1144"/>
      <c r="D1779" s="1144"/>
      <c r="E1779" s="1144"/>
      <c r="F1779" s="1144"/>
      <c r="G1779" s="321">
        <f>SUM(G1776:G1778)</f>
        <v>245000</v>
      </c>
      <c r="H1779" s="218"/>
    </row>
    <row r="1780" spans="1:8" s="219" customFormat="1">
      <c r="A1780" s="261" t="s">
        <v>19</v>
      </c>
      <c r="B1780" s="243" t="s">
        <v>5</v>
      </c>
      <c r="C1780" s="244"/>
      <c r="D1780" s="244"/>
      <c r="E1780" s="252"/>
      <c r="F1780" s="253"/>
      <c r="G1780" s="318"/>
      <c r="H1780" s="218"/>
    </row>
    <row r="1781" spans="1:8">
      <c r="A1781" s="244"/>
      <c r="B1781" s="243" t="s">
        <v>200</v>
      </c>
      <c r="C1781" s="244"/>
      <c r="D1781" s="261" t="s">
        <v>177</v>
      </c>
      <c r="E1781" s="262">
        <v>1.2</v>
      </c>
      <c r="F1781" s="253">
        <f>VLOOKUP(B1781,'HSD PSPN,STR,ARS'!$C$6:F724,4,FALSE)</f>
        <v>10000</v>
      </c>
      <c r="G1781" s="318">
        <f>E1781*F1781</f>
        <v>12000</v>
      </c>
    </row>
    <row r="1782" spans="1:8" s="219" customFormat="1">
      <c r="A1782" s="244"/>
      <c r="B1782" s="243" t="s">
        <v>176</v>
      </c>
      <c r="C1782" s="244"/>
      <c r="D1782" s="261" t="s">
        <v>7</v>
      </c>
      <c r="E1782" s="262">
        <v>202</v>
      </c>
      <c r="F1782" s="253">
        <f>VLOOKUP(B1782,'HSD PSPN,STR,ARS'!$C$6:F724,4,FALSE)</f>
        <v>10000</v>
      </c>
      <c r="G1782" s="318">
        <f>E1782*F1782</f>
        <v>2020000</v>
      </c>
      <c r="H1782" s="218"/>
    </row>
    <row r="1783" spans="1:8" s="219" customFormat="1">
      <c r="A1783" s="244"/>
      <c r="B1783" s="243" t="s">
        <v>206</v>
      </c>
      <c r="C1783" s="244"/>
      <c r="D1783" s="261" t="s">
        <v>177</v>
      </c>
      <c r="E1783" s="262">
        <v>0.48499999999999999</v>
      </c>
      <c r="F1783" s="253">
        <f>VLOOKUP(B1783,'HSD PSPN,STR,ARS'!$C$6:F724,4,FALSE)</f>
        <v>10000</v>
      </c>
      <c r="G1783" s="318">
        <f>E1783*F1783</f>
        <v>4850</v>
      </c>
      <c r="H1783" s="218"/>
    </row>
    <row r="1784" spans="1:8" s="219" customFormat="1">
      <c r="A1784" s="1144" t="s">
        <v>2176</v>
      </c>
      <c r="B1784" s="1144"/>
      <c r="C1784" s="1144"/>
      <c r="D1784" s="1144"/>
      <c r="E1784" s="1144"/>
      <c r="F1784" s="1144"/>
      <c r="G1784" s="321">
        <f>SUM(G1781:G1783)</f>
        <v>2036850</v>
      </c>
      <c r="H1784" s="218"/>
    </row>
    <row r="1785" spans="1:8" s="219" customFormat="1">
      <c r="A1785" s="261" t="s">
        <v>20</v>
      </c>
      <c r="B1785" s="243" t="s">
        <v>181</v>
      </c>
      <c r="C1785" s="244"/>
      <c r="D1785" s="244"/>
      <c r="E1785" s="252"/>
      <c r="F1785" s="253"/>
      <c r="G1785" s="318"/>
      <c r="H1785" s="218"/>
    </row>
    <row r="1786" spans="1:8" s="219" customFormat="1" ht="30">
      <c r="A1786" s="261"/>
      <c r="B1786" s="350" t="s">
        <v>888</v>
      </c>
      <c r="C1786" s="244"/>
      <c r="D1786" s="244" t="s">
        <v>275</v>
      </c>
      <c r="E1786" s="262">
        <v>4.4299999999999999E-2</v>
      </c>
      <c r="F1786" s="253">
        <f>VLOOKUP(B1786,'HSD PSPN,STR,ARS'!$C$6:F724,4,FALSE)</f>
        <v>10000</v>
      </c>
      <c r="G1786" s="318">
        <f>E1786*F1786</f>
        <v>443</v>
      </c>
      <c r="H1786" s="218"/>
    </row>
    <row r="1787" spans="1:8" s="219" customFormat="1">
      <c r="A1787" s="1146" t="s">
        <v>2180</v>
      </c>
      <c r="B1787" s="1146"/>
      <c r="C1787" s="1146"/>
      <c r="D1787" s="1146"/>
      <c r="E1787" s="1146"/>
      <c r="F1787" s="1146"/>
      <c r="G1787" s="321">
        <f>SUM(G1786)</f>
        <v>443</v>
      </c>
      <c r="H1787" s="218"/>
    </row>
    <row r="1788" spans="1:8" s="219" customFormat="1">
      <c r="A1788" s="375" t="s">
        <v>21</v>
      </c>
      <c r="B1788" s="1145" t="s">
        <v>1111</v>
      </c>
      <c r="C1788" s="1145"/>
      <c r="D1788" s="1145"/>
      <c r="E1788" s="1145"/>
      <c r="F1788" s="1145"/>
      <c r="G1788" s="318">
        <f>SUM(G1776:G1787)/2</f>
        <v>2282293</v>
      </c>
      <c r="H1788" s="218"/>
    </row>
    <row r="1789" spans="1:8" s="219" customFormat="1">
      <c r="A1789" s="375" t="s">
        <v>22</v>
      </c>
      <c r="B1789" s="1145" t="s">
        <v>1112</v>
      </c>
      <c r="C1789" s="1145"/>
      <c r="D1789" s="1145"/>
      <c r="E1789" s="1145"/>
      <c r="F1789" s="376">
        <v>0.1</v>
      </c>
      <c r="G1789" s="318">
        <f>G1788*F1789</f>
        <v>228229.30000000002</v>
      </c>
      <c r="H1789" s="218"/>
    </row>
    <row r="1790" spans="1:8" s="219" customFormat="1">
      <c r="A1790" s="375" t="s">
        <v>23</v>
      </c>
      <c r="B1790" s="1145" t="s">
        <v>184</v>
      </c>
      <c r="C1790" s="1145"/>
      <c r="D1790" s="1145"/>
      <c r="E1790" s="1145"/>
      <c r="F1790" s="1145"/>
      <c r="G1790" s="318">
        <f>ROUNDDOWN(G1788+G1789,0)</f>
        <v>2510522</v>
      </c>
      <c r="H1790" s="218"/>
    </row>
    <row r="1791" spans="1:8" s="219" customFormat="1">
      <c r="A1791" s="2"/>
      <c r="B1791" s="2"/>
      <c r="C1791" s="2"/>
      <c r="D1791" s="2"/>
      <c r="E1791" s="2"/>
      <c r="F1791" s="2"/>
      <c r="G1791" s="528"/>
      <c r="H1791" s="218"/>
    </row>
    <row r="1792" spans="1:8" s="219" customFormat="1">
      <c r="A1792" s="290" t="s">
        <v>956</v>
      </c>
      <c r="B1792" s="239" t="s">
        <v>957</v>
      </c>
      <c r="C1792" s="240"/>
      <c r="D1792" s="240"/>
      <c r="E1792" s="241"/>
      <c r="F1792" s="242"/>
      <c r="G1792" s="255"/>
      <c r="H1792" s="218"/>
    </row>
    <row r="1793" spans="1:8" s="219" customFormat="1" ht="30">
      <c r="A1793" s="317" t="s">
        <v>73</v>
      </c>
      <c r="B1793" s="317" t="s">
        <v>74</v>
      </c>
      <c r="C1793" s="317" t="s">
        <v>166</v>
      </c>
      <c r="D1793" s="317" t="s">
        <v>78</v>
      </c>
      <c r="E1793" s="317" t="s">
        <v>167</v>
      </c>
      <c r="F1793" s="317" t="s">
        <v>168</v>
      </c>
      <c r="G1793" s="529" t="s">
        <v>169</v>
      </c>
      <c r="H1793" s="218"/>
    </row>
    <row r="1794" spans="1:8" s="219" customFormat="1">
      <c r="A1794" s="261" t="s">
        <v>17</v>
      </c>
      <c r="B1794" s="243" t="s">
        <v>170</v>
      </c>
      <c r="C1794" s="244"/>
      <c r="D1794" s="244"/>
      <c r="E1794" s="252"/>
      <c r="F1794" s="253"/>
      <c r="G1794" s="318"/>
      <c r="H1794" s="218"/>
    </row>
    <row r="1795" spans="1:8" s="219" customFormat="1">
      <c r="A1795" s="244"/>
      <c r="B1795" s="243" t="s">
        <v>1</v>
      </c>
      <c r="C1795" s="261" t="s">
        <v>336</v>
      </c>
      <c r="D1795" s="261" t="s">
        <v>31</v>
      </c>
      <c r="E1795" s="262">
        <v>1.5</v>
      </c>
      <c r="F1795" s="253">
        <f>VLOOKUP(B1795,'HSD PSPN,STR,ARS'!$C$6:F724,4,FALSE)</f>
        <v>100000</v>
      </c>
      <c r="G1795" s="318">
        <f>E1795*F1795</f>
        <v>150000</v>
      </c>
      <c r="H1795" s="218"/>
    </row>
    <row r="1796" spans="1:8" s="219" customFormat="1">
      <c r="A1796" s="244"/>
      <c r="B1796" s="243" t="s">
        <v>210</v>
      </c>
      <c r="C1796" s="261" t="s">
        <v>337</v>
      </c>
      <c r="D1796" s="261" t="s">
        <v>31</v>
      </c>
      <c r="E1796" s="262">
        <v>0.5</v>
      </c>
      <c r="F1796" s="253">
        <f>VLOOKUP(B1796,'HSD PSPN,STR,ARS'!$C$6:F724,4,FALSE)</f>
        <v>150000</v>
      </c>
      <c r="G1796" s="318">
        <f>E1796*F1796</f>
        <v>75000</v>
      </c>
      <c r="H1796" s="218"/>
    </row>
    <row r="1797" spans="1:8" s="219" customFormat="1">
      <c r="A1797" s="244"/>
      <c r="B1797" s="243" t="s">
        <v>4</v>
      </c>
      <c r="C1797" s="261" t="s">
        <v>339</v>
      </c>
      <c r="D1797" s="261" t="s">
        <v>31</v>
      </c>
      <c r="E1797" s="262">
        <v>0.15</v>
      </c>
      <c r="F1797" s="253">
        <f>VLOOKUP(B1797,'HSD PSPN,STR,ARS'!$C$6:F724,4,FALSE)</f>
        <v>200000</v>
      </c>
      <c r="G1797" s="318">
        <f>E1797*F1797</f>
        <v>30000</v>
      </c>
      <c r="H1797" s="218"/>
    </row>
    <row r="1798" spans="1:8" s="219" customFormat="1">
      <c r="A1798" s="1144" t="s">
        <v>2171</v>
      </c>
      <c r="B1798" s="1144"/>
      <c r="C1798" s="1144"/>
      <c r="D1798" s="1144"/>
      <c r="E1798" s="1144"/>
      <c r="F1798" s="1144"/>
      <c r="G1798" s="321">
        <f>SUM(G1795:G1797)</f>
        <v>255000</v>
      </c>
      <c r="H1798" s="218"/>
    </row>
    <row r="1799" spans="1:8" s="219" customFormat="1">
      <c r="A1799" s="261" t="s">
        <v>19</v>
      </c>
      <c r="B1799" s="243" t="s">
        <v>5</v>
      </c>
      <c r="C1799" s="244"/>
      <c r="D1799" s="244"/>
      <c r="E1799" s="252"/>
      <c r="F1799" s="253"/>
      <c r="G1799" s="318"/>
      <c r="H1799" s="218"/>
    </row>
    <row r="1800" spans="1:8">
      <c r="A1800" s="244"/>
      <c r="B1800" s="243" t="s">
        <v>200</v>
      </c>
      <c r="C1800" s="244"/>
      <c r="D1800" s="261" t="s">
        <v>177</v>
      </c>
      <c r="E1800" s="262">
        <v>1.2</v>
      </c>
      <c r="F1800" s="253">
        <f>VLOOKUP(B1800,'HSD PSPN,STR,ARS'!$C$6:F724,4,FALSE)</f>
        <v>10000</v>
      </c>
      <c r="G1800" s="318">
        <f>E1800*F1800</f>
        <v>12000</v>
      </c>
    </row>
    <row r="1801" spans="1:8" s="219" customFormat="1">
      <c r="A1801" s="244"/>
      <c r="B1801" s="243" t="s">
        <v>176</v>
      </c>
      <c r="C1801" s="244"/>
      <c r="D1801" s="261" t="s">
        <v>7</v>
      </c>
      <c r="E1801" s="262">
        <v>163</v>
      </c>
      <c r="F1801" s="253">
        <f>VLOOKUP(B1801,'HSD PSPN,STR,ARS'!$C$6:F724,4,FALSE)</f>
        <v>10000</v>
      </c>
      <c r="G1801" s="318">
        <f>E1801*F1801</f>
        <v>1630000</v>
      </c>
      <c r="H1801" s="218"/>
    </row>
    <row r="1802" spans="1:8" s="219" customFormat="1">
      <c r="A1802" s="244"/>
      <c r="B1802" s="243" t="s">
        <v>206</v>
      </c>
      <c r="C1802" s="244"/>
      <c r="D1802" s="261" t="s">
        <v>177</v>
      </c>
      <c r="E1802" s="262">
        <v>0.52</v>
      </c>
      <c r="F1802" s="253">
        <f>VLOOKUP(B1802,'HSD PSPN,STR,ARS'!$C$6:F724,4,FALSE)</f>
        <v>10000</v>
      </c>
      <c r="G1802" s="318">
        <f>E1802*F1802</f>
        <v>5200</v>
      </c>
      <c r="H1802" s="218"/>
    </row>
    <row r="1803" spans="1:8" s="219" customFormat="1">
      <c r="A1803" s="1144" t="s">
        <v>2176</v>
      </c>
      <c r="B1803" s="1144"/>
      <c r="C1803" s="1144"/>
      <c r="D1803" s="1144"/>
      <c r="E1803" s="1144"/>
      <c r="F1803" s="1144"/>
      <c r="G1803" s="321">
        <f>SUM(G1800:G1802)</f>
        <v>1647200</v>
      </c>
      <c r="H1803" s="218"/>
    </row>
    <row r="1804" spans="1:8" s="219" customFormat="1">
      <c r="A1804" s="261" t="s">
        <v>20</v>
      </c>
      <c r="B1804" s="243" t="s">
        <v>181</v>
      </c>
      <c r="C1804" s="244"/>
      <c r="D1804" s="244"/>
      <c r="E1804" s="252"/>
      <c r="F1804" s="253"/>
      <c r="G1804" s="318"/>
      <c r="H1804" s="218"/>
    </row>
    <row r="1805" spans="1:8" s="219" customFormat="1">
      <c r="A1805" s="261"/>
      <c r="B1805" s="350"/>
      <c r="C1805" s="244"/>
      <c r="D1805" s="244"/>
      <c r="E1805" s="262"/>
      <c r="F1805" s="253"/>
      <c r="G1805" s="318"/>
      <c r="H1805" s="218"/>
    </row>
    <row r="1806" spans="1:8" s="219" customFormat="1">
      <c r="A1806" s="1146" t="s">
        <v>2180</v>
      </c>
      <c r="B1806" s="1146"/>
      <c r="C1806" s="1146"/>
      <c r="D1806" s="1146"/>
      <c r="E1806" s="1146"/>
      <c r="F1806" s="1146"/>
      <c r="G1806" s="318">
        <f>SUM(G1805)</f>
        <v>0</v>
      </c>
      <c r="H1806" s="218"/>
    </row>
    <row r="1807" spans="1:8" s="219" customFormat="1">
      <c r="A1807" s="375" t="s">
        <v>21</v>
      </c>
      <c r="B1807" s="1145" t="s">
        <v>1111</v>
      </c>
      <c r="C1807" s="1145"/>
      <c r="D1807" s="1145"/>
      <c r="E1807" s="1145"/>
      <c r="F1807" s="1145"/>
      <c r="G1807" s="318">
        <f>SUM(G1795:G1806)/2</f>
        <v>1902200</v>
      </c>
      <c r="H1807" s="218"/>
    </row>
    <row r="1808" spans="1:8" s="219" customFormat="1">
      <c r="A1808" s="375" t="s">
        <v>22</v>
      </c>
      <c r="B1808" s="1145" t="s">
        <v>1112</v>
      </c>
      <c r="C1808" s="1145"/>
      <c r="D1808" s="1145"/>
      <c r="E1808" s="1145"/>
      <c r="F1808" s="376">
        <v>0.1</v>
      </c>
      <c r="G1808" s="318">
        <f>G1807*F1808</f>
        <v>190220</v>
      </c>
      <c r="H1808" s="218"/>
    </row>
    <row r="1809" spans="1:8" s="219" customFormat="1">
      <c r="A1809" s="375" t="s">
        <v>23</v>
      </c>
      <c r="B1809" s="1145" t="s">
        <v>184</v>
      </c>
      <c r="C1809" s="1145"/>
      <c r="D1809" s="1145"/>
      <c r="E1809" s="1145"/>
      <c r="F1809" s="1145"/>
      <c r="G1809" s="318">
        <f>ROUNDDOWN(G1807+G1808,0)</f>
        <v>2092420</v>
      </c>
      <c r="H1809" s="218"/>
    </row>
    <row r="1810" spans="1:8" s="219" customFormat="1">
      <c r="A1810" s="2"/>
      <c r="B1810" s="2"/>
      <c r="C1810" s="2"/>
      <c r="D1810" s="2"/>
      <c r="E1810" s="2"/>
      <c r="F1810" s="2"/>
      <c r="G1810" s="528"/>
      <c r="H1810" s="218"/>
    </row>
    <row r="1811" spans="1:8" s="219" customFormat="1">
      <c r="A1811" s="290" t="s">
        <v>958</v>
      </c>
      <c r="B1811" s="239" t="s">
        <v>959</v>
      </c>
      <c r="C1811" s="240"/>
      <c r="D1811" s="240"/>
      <c r="E1811" s="241"/>
      <c r="F1811" s="242"/>
      <c r="G1811" s="255"/>
      <c r="H1811" s="218"/>
    </row>
    <row r="1812" spans="1:8" s="219" customFormat="1" ht="30">
      <c r="A1812" s="317" t="s">
        <v>73</v>
      </c>
      <c r="B1812" s="317" t="s">
        <v>74</v>
      </c>
      <c r="C1812" s="317" t="s">
        <v>166</v>
      </c>
      <c r="D1812" s="317" t="s">
        <v>78</v>
      </c>
      <c r="E1812" s="317" t="s">
        <v>167</v>
      </c>
      <c r="F1812" s="317" t="s">
        <v>168</v>
      </c>
      <c r="G1812" s="529" t="s">
        <v>169</v>
      </c>
      <c r="H1812" s="218"/>
    </row>
    <row r="1813" spans="1:8" s="219" customFormat="1">
      <c r="A1813" s="261" t="s">
        <v>17</v>
      </c>
      <c r="B1813" s="243" t="s">
        <v>170</v>
      </c>
      <c r="C1813" s="244"/>
      <c r="D1813" s="244"/>
      <c r="E1813" s="252"/>
      <c r="F1813" s="253"/>
      <c r="G1813" s="318"/>
      <c r="H1813" s="218"/>
    </row>
    <row r="1814" spans="1:8" s="219" customFormat="1">
      <c r="A1814" s="244"/>
      <c r="B1814" s="243" t="s">
        <v>1</v>
      </c>
      <c r="C1814" s="261" t="s">
        <v>336</v>
      </c>
      <c r="D1814" s="261" t="s">
        <v>31</v>
      </c>
      <c r="E1814" s="262">
        <v>1</v>
      </c>
      <c r="F1814" s="253">
        <f>VLOOKUP(B1814,'HSD PSPN,STR,ARS'!$C$6:F724,4,FALSE)</f>
        <v>100000</v>
      </c>
      <c r="G1814" s="318">
        <f>E1814*F1814</f>
        <v>100000</v>
      </c>
      <c r="H1814" s="218"/>
    </row>
    <row r="1815" spans="1:8" s="219" customFormat="1">
      <c r="A1815" s="244"/>
      <c r="B1815" s="243" t="s">
        <v>210</v>
      </c>
      <c r="C1815" s="261" t="s">
        <v>337</v>
      </c>
      <c r="D1815" s="261" t="s">
        <v>31</v>
      </c>
      <c r="E1815" s="262">
        <v>0.5</v>
      </c>
      <c r="F1815" s="253">
        <f>VLOOKUP(B1815,'HSD PSPN,STR,ARS'!$C$6:F724,4,FALSE)</f>
        <v>150000</v>
      </c>
      <c r="G1815" s="318">
        <f>E1815*F1815</f>
        <v>75000</v>
      </c>
      <c r="H1815" s="218"/>
    </row>
    <row r="1816" spans="1:8" s="219" customFormat="1">
      <c r="A1816" s="244"/>
      <c r="B1816" s="243" t="s">
        <v>4</v>
      </c>
      <c r="C1816" s="261" t="s">
        <v>339</v>
      </c>
      <c r="D1816" s="261" t="s">
        <v>31</v>
      </c>
      <c r="E1816" s="262">
        <v>0.1</v>
      </c>
      <c r="F1816" s="253">
        <f>VLOOKUP(B1816,'HSD PSPN,STR,ARS'!$C$6:F724,4,FALSE)</f>
        <v>200000</v>
      </c>
      <c r="G1816" s="318">
        <f>E1816*F1816</f>
        <v>20000</v>
      </c>
      <c r="H1816" s="218"/>
    </row>
    <row r="1817" spans="1:8" s="219" customFormat="1">
      <c r="A1817" s="1144" t="s">
        <v>2171</v>
      </c>
      <c r="B1817" s="1144"/>
      <c r="C1817" s="1144"/>
      <c r="D1817" s="1144"/>
      <c r="E1817" s="1144"/>
      <c r="F1817" s="1144"/>
      <c r="G1817" s="321">
        <f>SUM(G1814:G1816)</f>
        <v>195000</v>
      </c>
      <c r="H1817" s="218"/>
    </row>
    <row r="1818" spans="1:8" s="219" customFormat="1">
      <c r="A1818" s="261" t="s">
        <v>19</v>
      </c>
      <c r="B1818" s="243" t="s">
        <v>5</v>
      </c>
      <c r="C1818" s="244"/>
      <c r="D1818" s="244"/>
      <c r="E1818" s="252"/>
      <c r="F1818" s="253"/>
      <c r="G1818" s="318"/>
      <c r="H1818" s="218"/>
    </row>
    <row r="1819" spans="1:8">
      <c r="A1819" s="244"/>
      <c r="B1819" s="243" t="s">
        <v>200</v>
      </c>
      <c r="C1819" s="244"/>
      <c r="D1819" s="261" t="s">
        <v>177</v>
      </c>
      <c r="E1819" s="262">
        <v>1.2</v>
      </c>
      <c r="F1819" s="253">
        <f>VLOOKUP(B1819,'HSD PSPN,STR,ARS'!$C$6:F724,4,FALSE)</f>
        <v>10000</v>
      </c>
      <c r="G1819" s="318">
        <f>E1819*F1819</f>
        <v>12000</v>
      </c>
    </row>
    <row r="1820" spans="1:8" s="219" customFormat="1">
      <c r="A1820" s="244"/>
      <c r="B1820" s="243" t="s">
        <v>176</v>
      </c>
      <c r="C1820" s="244"/>
      <c r="D1820" s="261" t="s">
        <v>7</v>
      </c>
      <c r="E1820" s="262">
        <v>163</v>
      </c>
      <c r="F1820" s="253">
        <f>VLOOKUP(B1820,'HSD PSPN,STR,ARS'!$C$6:F724,4,FALSE)</f>
        <v>10000</v>
      </c>
      <c r="G1820" s="318">
        <f>E1820*F1820</f>
        <v>1630000</v>
      </c>
      <c r="H1820" s="218"/>
    </row>
    <row r="1821" spans="1:8" s="219" customFormat="1">
      <c r="A1821" s="244"/>
      <c r="B1821" s="243" t="s">
        <v>206</v>
      </c>
      <c r="C1821" s="244"/>
      <c r="D1821" s="261" t="s">
        <v>177</v>
      </c>
      <c r="E1821" s="262">
        <v>0.52</v>
      </c>
      <c r="F1821" s="253">
        <f>VLOOKUP(B1821,'HSD PSPN,STR,ARS'!$C$6:F724,4,FALSE)</f>
        <v>10000</v>
      </c>
      <c r="G1821" s="318">
        <f>E1821*F1821</f>
        <v>5200</v>
      </c>
      <c r="H1821" s="218"/>
    </row>
    <row r="1822" spans="1:8" s="219" customFormat="1">
      <c r="A1822" s="1144" t="s">
        <v>2176</v>
      </c>
      <c r="B1822" s="1144"/>
      <c r="C1822" s="1144"/>
      <c r="D1822" s="1144"/>
      <c r="E1822" s="1144"/>
      <c r="F1822" s="1144"/>
      <c r="G1822" s="321">
        <f>SUM(G1819:G1821)</f>
        <v>1647200</v>
      </c>
      <c r="H1822" s="218"/>
    </row>
    <row r="1823" spans="1:8" s="219" customFormat="1">
      <c r="A1823" s="261" t="s">
        <v>20</v>
      </c>
      <c r="B1823" s="243" t="s">
        <v>181</v>
      </c>
      <c r="C1823" s="244"/>
      <c r="D1823" s="244"/>
      <c r="E1823" s="252"/>
      <c r="F1823" s="253"/>
      <c r="G1823" s="318"/>
      <c r="H1823" s="218"/>
    </row>
    <row r="1824" spans="1:8" s="219" customFormat="1" ht="30">
      <c r="A1824" s="261"/>
      <c r="B1824" s="350" t="s">
        <v>888</v>
      </c>
      <c r="C1824" s="244"/>
      <c r="D1824" s="244" t="s">
        <v>275</v>
      </c>
      <c r="E1824" s="262">
        <v>4.4299999999999999E-2</v>
      </c>
      <c r="F1824" s="253">
        <f>VLOOKUP(B1824,'HSD PSPN,STR,ARS'!$C$6:F724,4,FALSE)</f>
        <v>10000</v>
      </c>
      <c r="G1824" s="318">
        <f>E1824*F1824</f>
        <v>443</v>
      </c>
      <c r="H1824" s="218"/>
    </row>
    <row r="1825" spans="1:8" s="219" customFormat="1">
      <c r="A1825" s="1146" t="s">
        <v>2180</v>
      </c>
      <c r="B1825" s="1146"/>
      <c r="C1825" s="1146"/>
      <c r="D1825" s="1146"/>
      <c r="E1825" s="1146"/>
      <c r="F1825" s="1146"/>
      <c r="G1825" s="321">
        <f>SUM(G1824)</f>
        <v>443</v>
      </c>
      <c r="H1825" s="218"/>
    </row>
    <row r="1826" spans="1:8" s="219" customFormat="1">
      <c r="A1826" s="375" t="s">
        <v>21</v>
      </c>
      <c r="B1826" s="1145" t="s">
        <v>1111</v>
      </c>
      <c r="C1826" s="1145"/>
      <c r="D1826" s="1145"/>
      <c r="E1826" s="1145"/>
      <c r="F1826" s="1145"/>
      <c r="G1826" s="318">
        <f>SUM(G1814:G1825)/2</f>
        <v>1842643</v>
      </c>
      <c r="H1826" s="218"/>
    </row>
    <row r="1827" spans="1:8" s="219" customFormat="1">
      <c r="A1827" s="375" t="s">
        <v>22</v>
      </c>
      <c r="B1827" s="1145" t="s">
        <v>1112</v>
      </c>
      <c r="C1827" s="1145"/>
      <c r="D1827" s="1145"/>
      <c r="E1827" s="1145"/>
      <c r="F1827" s="376">
        <v>0.1</v>
      </c>
      <c r="G1827" s="318">
        <f>G1826*F1827</f>
        <v>184264.30000000002</v>
      </c>
      <c r="H1827" s="218"/>
    </row>
    <row r="1828" spans="1:8" s="219" customFormat="1">
      <c r="A1828" s="375" t="s">
        <v>23</v>
      </c>
      <c r="B1828" s="1145" t="s">
        <v>184</v>
      </c>
      <c r="C1828" s="1145"/>
      <c r="D1828" s="1145"/>
      <c r="E1828" s="1145"/>
      <c r="F1828" s="1145"/>
      <c r="G1828" s="318">
        <f>ROUNDDOWN(G1826+G1827,0)</f>
        <v>2026907</v>
      </c>
      <c r="H1828" s="218"/>
    </row>
    <row r="1829" spans="1:8" s="219" customFormat="1">
      <c r="A1829" s="2"/>
      <c r="B1829" s="2"/>
      <c r="C1829" s="2"/>
      <c r="D1829" s="2"/>
      <c r="E1829" s="2"/>
      <c r="F1829" s="2"/>
      <c r="G1829" s="528"/>
      <c r="H1829" s="218"/>
    </row>
    <row r="1830" spans="1:8" s="219" customFormat="1">
      <c r="A1830" s="290" t="s">
        <v>960</v>
      </c>
      <c r="B1830" s="239" t="s">
        <v>961</v>
      </c>
      <c r="C1830" s="240"/>
      <c r="D1830" s="240"/>
      <c r="E1830" s="241"/>
      <c r="F1830" s="242"/>
      <c r="G1830" s="255"/>
      <c r="H1830" s="218"/>
    </row>
    <row r="1831" spans="1:8" s="219" customFormat="1" ht="30">
      <c r="A1831" s="317" t="s">
        <v>73</v>
      </c>
      <c r="B1831" s="317" t="s">
        <v>74</v>
      </c>
      <c r="C1831" s="317" t="s">
        <v>166</v>
      </c>
      <c r="D1831" s="317" t="s">
        <v>78</v>
      </c>
      <c r="E1831" s="317" t="s">
        <v>167</v>
      </c>
      <c r="F1831" s="317" t="s">
        <v>168</v>
      </c>
      <c r="G1831" s="529" t="s">
        <v>169</v>
      </c>
      <c r="H1831" s="218"/>
    </row>
    <row r="1832" spans="1:8" s="219" customFormat="1">
      <c r="A1832" s="261" t="s">
        <v>17</v>
      </c>
      <c r="B1832" s="243" t="s">
        <v>170</v>
      </c>
      <c r="C1832" s="244"/>
      <c r="D1832" s="244"/>
      <c r="E1832" s="252"/>
      <c r="F1832" s="253"/>
      <c r="G1832" s="318"/>
      <c r="H1832" s="218"/>
    </row>
    <row r="1833" spans="1:8" s="219" customFormat="1">
      <c r="A1833" s="244"/>
      <c r="B1833" s="243" t="s">
        <v>1</v>
      </c>
      <c r="C1833" s="261" t="s">
        <v>336</v>
      </c>
      <c r="D1833" s="261" t="s">
        <v>31</v>
      </c>
      <c r="E1833" s="262">
        <v>1.5</v>
      </c>
      <c r="F1833" s="253">
        <f>VLOOKUP(B1833,'HSD PSPN,STR,ARS'!$C$6:F724,4,FALSE)</f>
        <v>100000</v>
      </c>
      <c r="G1833" s="318">
        <f>E1833*F1833</f>
        <v>150000</v>
      </c>
      <c r="H1833" s="218"/>
    </row>
    <row r="1834" spans="1:8" s="219" customFormat="1">
      <c r="A1834" s="244"/>
      <c r="B1834" s="243" t="s">
        <v>210</v>
      </c>
      <c r="C1834" s="261" t="s">
        <v>337</v>
      </c>
      <c r="D1834" s="261" t="s">
        <v>31</v>
      </c>
      <c r="E1834" s="262">
        <v>0.5</v>
      </c>
      <c r="F1834" s="253">
        <f>VLOOKUP(B1834,'HSD PSPN,STR,ARS'!$C$6:F724,4,FALSE)</f>
        <v>150000</v>
      </c>
      <c r="G1834" s="318">
        <f>E1834*F1834</f>
        <v>75000</v>
      </c>
      <c r="H1834" s="218"/>
    </row>
    <row r="1835" spans="1:8" s="219" customFormat="1">
      <c r="A1835" s="244"/>
      <c r="B1835" s="243" t="s">
        <v>4</v>
      </c>
      <c r="C1835" s="261" t="s">
        <v>339</v>
      </c>
      <c r="D1835" s="261" t="s">
        <v>31</v>
      </c>
      <c r="E1835" s="262">
        <v>0.15</v>
      </c>
      <c r="F1835" s="253">
        <f>VLOOKUP(B1835,'HSD PSPN,STR,ARS'!$C$6:F724,4,FALSE)</f>
        <v>200000</v>
      </c>
      <c r="G1835" s="318">
        <f>E1835*F1835</f>
        <v>30000</v>
      </c>
      <c r="H1835" s="218"/>
    </row>
    <row r="1836" spans="1:8" s="219" customFormat="1">
      <c r="A1836" s="1144" t="s">
        <v>2171</v>
      </c>
      <c r="B1836" s="1144"/>
      <c r="C1836" s="1144"/>
      <c r="D1836" s="1144"/>
      <c r="E1836" s="1144"/>
      <c r="F1836" s="1144"/>
      <c r="G1836" s="321">
        <f>SUM(G1833:G1835)</f>
        <v>255000</v>
      </c>
      <c r="H1836" s="218"/>
    </row>
    <row r="1837" spans="1:8" s="219" customFormat="1">
      <c r="A1837" s="261" t="s">
        <v>19</v>
      </c>
      <c r="B1837" s="243" t="s">
        <v>5</v>
      </c>
      <c r="C1837" s="244"/>
      <c r="D1837" s="244"/>
      <c r="E1837" s="252"/>
      <c r="F1837" s="253"/>
      <c r="G1837" s="318"/>
      <c r="H1837" s="218"/>
    </row>
    <row r="1838" spans="1:8">
      <c r="A1838" s="244"/>
      <c r="B1838" s="243" t="s">
        <v>200</v>
      </c>
      <c r="C1838" s="244"/>
      <c r="D1838" s="261" t="s">
        <v>177</v>
      </c>
      <c r="E1838" s="262">
        <v>1.2</v>
      </c>
      <c r="F1838" s="253">
        <f>VLOOKUP(B1838,'HSD PSPN,STR,ARS'!$C$6:F724,4,FALSE)</f>
        <v>10000</v>
      </c>
      <c r="G1838" s="318">
        <f>E1838*F1838</f>
        <v>12000</v>
      </c>
    </row>
    <row r="1839" spans="1:8" s="219" customFormat="1">
      <c r="A1839" s="244"/>
      <c r="B1839" s="243" t="s">
        <v>176</v>
      </c>
      <c r="C1839" s="244"/>
      <c r="D1839" s="261" t="s">
        <v>7</v>
      </c>
      <c r="E1839" s="262">
        <v>135</v>
      </c>
      <c r="F1839" s="253">
        <f>VLOOKUP(B1839,'HSD PSPN,STR,ARS'!$C$6:F724,4,FALSE)</f>
        <v>10000</v>
      </c>
      <c r="G1839" s="318">
        <f>E1839*F1839</f>
        <v>1350000</v>
      </c>
      <c r="H1839" s="218"/>
    </row>
    <row r="1840" spans="1:8" s="219" customFormat="1">
      <c r="A1840" s="244"/>
      <c r="B1840" s="243" t="s">
        <v>206</v>
      </c>
      <c r="C1840" s="244"/>
      <c r="D1840" s="261" t="s">
        <v>177</v>
      </c>
      <c r="E1840" s="262">
        <v>0.54400000000000004</v>
      </c>
      <c r="F1840" s="253">
        <f>VLOOKUP(B1840,'HSD PSPN,STR,ARS'!$C$6:F724,4,FALSE)</f>
        <v>10000</v>
      </c>
      <c r="G1840" s="318">
        <f>E1840*F1840</f>
        <v>5440</v>
      </c>
      <c r="H1840" s="218"/>
    </row>
    <row r="1841" spans="1:8" s="219" customFormat="1">
      <c r="A1841" s="1144" t="s">
        <v>2176</v>
      </c>
      <c r="B1841" s="1144"/>
      <c r="C1841" s="1144"/>
      <c r="D1841" s="1144"/>
      <c r="E1841" s="1144"/>
      <c r="F1841" s="1144"/>
      <c r="G1841" s="321">
        <f>SUM(G1838:G1840)</f>
        <v>1367440</v>
      </c>
      <c r="H1841" s="218"/>
    </row>
    <row r="1842" spans="1:8" s="219" customFormat="1">
      <c r="A1842" s="261" t="s">
        <v>20</v>
      </c>
      <c r="B1842" s="243" t="s">
        <v>181</v>
      </c>
      <c r="C1842" s="244"/>
      <c r="D1842" s="244"/>
      <c r="E1842" s="252"/>
      <c r="F1842" s="253"/>
      <c r="G1842" s="318"/>
      <c r="H1842" s="218"/>
    </row>
    <row r="1843" spans="1:8" s="219" customFormat="1">
      <c r="A1843" s="261"/>
      <c r="B1843" s="350"/>
      <c r="C1843" s="244"/>
      <c r="D1843" s="244"/>
      <c r="E1843" s="262"/>
      <c r="F1843" s="253"/>
      <c r="G1843" s="318"/>
      <c r="H1843" s="218"/>
    </row>
    <row r="1844" spans="1:8" s="219" customFormat="1">
      <c r="A1844" s="1146" t="s">
        <v>2180</v>
      </c>
      <c r="B1844" s="1146"/>
      <c r="C1844" s="1146"/>
      <c r="D1844" s="1146"/>
      <c r="E1844" s="1146"/>
      <c r="F1844" s="1146"/>
      <c r="G1844" s="318">
        <f>SUM(G1843)</f>
        <v>0</v>
      </c>
      <c r="H1844" s="218"/>
    </row>
    <row r="1845" spans="1:8" s="219" customFormat="1">
      <c r="A1845" s="375" t="s">
        <v>21</v>
      </c>
      <c r="B1845" s="1145" t="s">
        <v>1111</v>
      </c>
      <c r="C1845" s="1145"/>
      <c r="D1845" s="1145"/>
      <c r="E1845" s="1145"/>
      <c r="F1845" s="1145"/>
      <c r="G1845" s="318">
        <f>SUM(G1833:G1844)/2</f>
        <v>1622440</v>
      </c>
      <c r="H1845" s="218"/>
    </row>
    <row r="1846" spans="1:8" s="219" customFormat="1">
      <c r="A1846" s="375" t="s">
        <v>22</v>
      </c>
      <c r="B1846" s="1145" t="s">
        <v>1112</v>
      </c>
      <c r="C1846" s="1145"/>
      <c r="D1846" s="1145"/>
      <c r="E1846" s="1145"/>
      <c r="F1846" s="376">
        <v>0.1</v>
      </c>
      <c r="G1846" s="318">
        <f>G1845*F1846</f>
        <v>162244</v>
      </c>
      <c r="H1846" s="218"/>
    </row>
    <row r="1847" spans="1:8" s="219" customFormat="1">
      <c r="A1847" s="375" t="s">
        <v>23</v>
      </c>
      <c r="B1847" s="1145" t="s">
        <v>184</v>
      </c>
      <c r="C1847" s="1145"/>
      <c r="D1847" s="1145"/>
      <c r="E1847" s="1145"/>
      <c r="F1847" s="1145"/>
      <c r="G1847" s="318">
        <f>ROUNDDOWN(G1845+G1846,0)</f>
        <v>1784684</v>
      </c>
      <c r="H1847" s="218"/>
    </row>
    <row r="1848" spans="1:8" s="219" customFormat="1">
      <c r="A1848" s="2"/>
      <c r="B1848" s="2"/>
      <c r="C1848" s="2"/>
      <c r="D1848" s="2"/>
      <c r="E1848" s="2"/>
      <c r="F1848" s="2"/>
      <c r="G1848" s="528"/>
      <c r="H1848" s="218"/>
    </row>
    <row r="1849" spans="1:8" s="219" customFormat="1">
      <c r="A1849" s="290" t="s">
        <v>962</v>
      </c>
      <c r="B1849" s="239" t="s">
        <v>963</v>
      </c>
      <c r="C1849" s="240"/>
      <c r="D1849" s="240"/>
      <c r="E1849" s="241"/>
      <c r="F1849" s="242"/>
      <c r="G1849" s="255"/>
      <c r="H1849" s="218"/>
    </row>
    <row r="1850" spans="1:8" s="219" customFormat="1" ht="30">
      <c r="A1850" s="317" t="s">
        <v>73</v>
      </c>
      <c r="B1850" s="317" t="s">
        <v>74</v>
      </c>
      <c r="C1850" s="317" t="s">
        <v>166</v>
      </c>
      <c r="D1850" s="317" t="s">
        <v>78</v>
      </c>
      <c r="E1850" s="317" t="s">
        <v>167</v>
      </c>
      <c r="F1850" s="317" t="s">
        <v>168</v>
      </c>
      <c r="G1850" s="529" t="s">
        <v>169</v>
      </c>
      <c r="H1850" s="218"/>
    </row>
    <row r="1851" spans="1:8" s="219" customFormat="1">
      <c r="A1851" s="261" t="s">
        <v>17</v>
      </c>
      <c r="B1851" s="243" t="s">
        <v>170</v>
      </c>
      <c r="C1851" s="244"/>
      <c r="D1851" s="244"/>
      <c r="E1851" s="252"/>
      <c r="F1851" s="253"/>
      <c r="G1851" s="318"/>
      <c r="H1851" s="218"/>
    </row>
    <row r="1852" spans="1:8" s="219" customFormat="1">
      <c r="A1852" s="244"/>
      <c r="B1852" s="243" t="s">
        <v>1</v>
      </c>
      <c r="C1852" s="261" t="s">
        <v>336</v>
      </c>
      <c r="D1852" s="261" t="s">
        <v>31</v>
      </c>
      <c r="E1852" s="262">
        <v>1</v>
      </c>
      <c r="F1852" s="253">
        <f>VLOOKUP(B1852,'HSD PSPN,STR,ARS'!$C$6:F724,4,FALSE)</f>
        <v>100000</v>
      </c>
      <c r="G1852" s="318">
        <f>E1852*F1852</f>
        <v>100000</v>
      </c>
      <c r="H1852" s="218"/>
    </row>
    <row r="1853" spans="1:8" s="219" customFormat="1">
      <c r="A1853" s="244"/>
      <c r="B1853" s="243" t="s">
        <v>210</v>
      </c>
      <c r="C1853" s="261" t="s">
        <v>337</v>
      </c>
      <c r="D1853" s="261" t="s">
        <v>31</v>
      </c>
      <c r="E1853" s="262">
        <v>0.5</v>
      </c>
      <c r="F1853" s="253">
        <f>VLOOKUP(B1853,'HSD PSPN,STR,ARS'!$C$6:F724,4,FALSE)</f>
        <v>150000</v>
      </c>
      <c r="G1853" s="318">
        <f>E1853*F1853</f>
        <v>75000</v>
      </c>
      <c r="H1853" s="218"/>
    </row>
    <row r="1854" spans="1:8" s="219" customFormat="1">
      <c r="A1854" s="244"/>
      <c r="B1854" s="243" t="s">
        <v>4</v>
      </c>
      <c r="C1854" s="261" t="s">
        <v>339</v>
      </c>
      <c r="D1854" s="261" t="s">
        <v>31</v>
      </c>
      <c r="E1854" s="262">
        <v>0.1</v>
      </c>
      <c r="F1854" s="253">
        <f>VLOOKUP(B1854,'HSD PSPN,STR,ARS'!$C$6:F724,4,FALSE)</f>
        <v>200000</v>
      </c>
      <c r="G1854" s="318">
        <f>E1854*F1854</f>
        <v>20000</v>
      </c>
      <c r="H1854" s="218"/>
    </row>
    <row r="1855" spans="1:8" s="219" customFormat="1">
      <c r="A1855" s="1144" t="s">
        <v>2171</v>
      </c>
      <c r="B1855" s="1144"/>
      <c r="C1855" s="1144"/>
      <c r="D1855" s="1144"/>
      <c r="E1855" s="1144"/>
      <c r="F1855" s="1144"/>
      <c r="G1855" s="321">
        <f>SUM(G1852:G1854)</f>
        <v>195000</v>
      </c>
      <c r="H1855" s="218"/>
    </row>
    <row r="1856" spans="1:8" s="219" customFormat="1">
      <c r="A1856" s="261" t="s">
        <v>19</v>
      </c>
      <c r="B1856" s="243" t="s">
        <v>5</v>
      </c>
      <c r="C1856" s="244"/>
      <c r="D1856" s="244"/>
      <c r="E1856" s="252"/>
      <c r="F1856" s="253"/>
      <c r="G1856" s="318"/>
      <c r="H1856" s="218"/>
    </row>
    <row r="1857" spans="1:8">
      <c r="A1857" s="244"/>
      <c r="B1857" s="243" t="s">
        <v>200</v>
      </c>
      <c r="C1857" s="244"/>
      <c r="D1857" s="261" t="s">
        <v>177</v>
      </c>
      <c r="E1857" s="262">
        <v>1.2</v>
      </c>
      <c r="F1857" s="253">
        <f>VLOOKUP(B1857,'HSD PSPN,STR,ARS'!$C$6:F724,4,FALSE)</f>
        <v>10000</v>
      </c>
      <c r="G1857" s="318">
        <f>E1857*F1857</f>
        <v>12000</v>
      </c>
    </row>
    <row r="1858" spans="1:8" s="219" customFormat="1">
      <c r="A1858" s="244"/>
      <c r="B1858" s="243" t="s">
        <v>176</v>
      </c>
      <c r="C1858" s="244"/>
      <c r="D1858" s="261" t="s">
        <v>7</v>
      </c>
      <c r="E1858" s="262">
        <v>135</v>
      </c>
      <c r="F1858" s="253">
        <f>VLOOKUP(B1858,'HSD PSPN,STR,ARS'!$C$6:F724,4,FALSE)</f>
        <v>10000</v>
      </c>
      <c r="G1858" s="318">
        <f>E1858*F1858</f>
        <v>1350000</v>
      </c>
      <c r="H1858" s="218"/>
    </row>
    <row r="1859" spans="1:8" s="219" customFormat="1">
      <c r="A1859" s="244"/>
      <c r="B1859" s="243" t="s">
        <v>206</v>
      </c>
      <c r="C1859" s="244"/>
      <c r="D1859" s="261" t="s">
        <v>177</v>
      </c>
      <c r="E1859" s="262">
        <v>0.54400000000000004</v>
      </c>
      <c r="F1859" s="253">
        <f>VLOOKUP(B1859,'HSD PSPN,STR,ARS'!$C$6:F724,4,FALSE)</f>
        <v>10000</v>
      </c>
      <c r="G1859" s="318">
        <f>E1859*F1859</f>
        <v>5440</v>
      </c>
      <c r="H1859" s="218"/>
    </row>
    <row r="1860" spans="1:8" s="219" customFormat="1">
      <c r="A1860" s="1144" t="s">
        <v>2176</v>
      </c>
      <c r="B1860" s="1144"/>
      <c r="C1860" s="1144"/>
      <c r="D1860" s="1144"/>
      <c r="E1860" s="1144"/>
      <c r="F1860" s="1144"/>
      <c r="G1860" s="321">
        <f>SUM(G1857:G1859)</f>
        <v>1367440</v>
      </c>
      <c r="H1860" s="218"/>
    </row>
    <row r="1861" spans="1:8" s="219" customFormat="1">
      <c r="A1861" s="261" t="s">
        <v>20</v>
      </c>
      <c r="B1861" s="243" t="s">
        <v>181</v>
      </c>
      <c r="C1861" s="244"/>
      <c r="D1861" s="244"/>
      <c r="E1861" s="252"/>
      <c r="F1861" s="253"/>
      <c r="G1861" s="318"/>
      <c r="H1861" s="218"/>
    </row>
    <row r="1862" spans="1:8" s="219" customFormat="1" ht="30">
      <c r="A1862" s="261"/>
      <c r="B1862" s="350" t="s">
        <v>888</v>
      </c>
      <c r="C1862" s="244"/>
      <c r="D1862" s="244" t="s">
        <v>275</v>
      </c>
      <c r="E1862" s="262">
        <v>4.4299999999999999E-2</v>
      </c>
      <c r="F1862" s="253">
        <f>VLOOKUP(B1862,'HSD PSPN,STR,ARS'!$C$6:F724,4,FALSE)</f>
        <v>10000</v>
      </c>
      <c r="G1862" s="318">
        <f>E1862*F1862</f>
        <v>443</v>
      </c>
      <c r="H1862" s="218"/>
    </row>
    <row r="1863" spans="1:8" s="219" customFormat="1">
      <c r="A1863" s="1146" t="s">
        <v>2180</v>
      </c>
      <c r="B1863" s="1146"/>
      <c r="C1863" s="1146"/>
      <c r="D1863" s="1146"/>
      <c r="E1863" s="1146"/>
      <c r="F1863" s="1146"/>
      <c r="G1863" s="321">
        <f>SUM(G1862)</f>
        <v>443</v>
      </c>
      <c r="H1863" s="218"/>
    </row>
    <row r="1864" spans="1:8" s="219" customFormat="1">
      <c r="A1864" s="375" t="s">
        <v>21</v>
      </c>
      <c r="B1864" s="1145" t="s">
        <v>1111</v>
      </c>
      <c r="C1864" s="1145"/>
      <c r="D1864" s="1145"/>
      <c r="E1864" s="1145"/>
      <c r="F1864" s="1145"/>
      <c r="G1864" s="318">
        <f>SUM(G1852:G1863)/2</f>
        <v>1562883</v>
      </c>
      <c r="H1864" s="218"/>
    </row>
    <row r="1865" spans="1:8" s="219" customFormat="1">
      <c r="A1865" s="375" t="s">
        <v>22</v>
      </c>
      <c r="B1865" s="1145" t="s">
        <v>1112</v>
      </c>
      <c r="C1865" s="1145"/>
      <c r="D1865" s="1145"/>
      <c r="E1865" s="1145"/>
      <c r="F1865" s="376">
        <v>0.1</v>
      </c>
      <c r="G1865" s="318">
        <f>G1864*F1865</f>
        <v>156288.30000000002</v>
      </c>
      <c r="H1865" s="218"/>
    </row>
    <row r="1866" spans="1:8" s="219" customFormat="1">
      <c r="A1866" s="375" t="s">
        <v>23</v>
      </c>
      <c r="B1866" s="1145" t="s">
        <v>184</v>
      </c>
      <c r="C1866" s="1145"/>
      <c r="D1866" s="1145"/>
      <c r="E1866" s="1145"/>
      <c r="F1866" s="1145"/>
      <c r="G1866" s="318">
        <f>ROUNDDOWN(G1864+G1865,0)</f>
        <v>1719171</v>
      </c>
      <c r="H1866" s="218"/>
    </row>
    <row r="1867" spans="1:8" s="219" customFormat="1">
      <c r="A1867" s="2"/>
      <c r="B1867" s="2"/>
      <c r="C1867" s="2"/>
      <c r="D1867" s="2"/>
      <c r="E1867" s="2"/>
      <c r="F1867" s="2"/>
      <c r="G1867" s="528"/>
      <c r="H1867" s="218"/>
    </row>
    <row r="1868" spans="1:8" s="219" customFormat="1">
      <c r="A1868" s="290" t="s">
        <v>964</v>
      </c>
      <c r="B1868" s="239" t="s">
        <v>965</v>
      </c>
      <c r="C1868" s="240"/>
      <c r="D1868" s="240"/>
      <c r="E1868" s="241"/>
      <c r="F1868" s="242"/>
      <c r="G1868" s="255"/>
      <c r="H1868" s="218"/>
    </row>
    <row r="1869" spans="1:8" s="219" customFormat="1" ht="30">
      <c r="A1869" s="317" t="s">
        <v>73</v>
      </c>
      <c r="B1869" s="317" t="s">
        <v>74</v>
      </c>
      <c r="C1869" s="317" t="s">
        <v>166</v>
      </c>
      <c r="D1869" s="317" t="s">
        <v>78</v>
      </c>
      <c r="E1869" s="317" t="s">
        <v>167</v>
      </c>
      <c r="F1869" s="317" t="s">
        <v>168</v>
      </c>
      <c r="G1869" s="529" t="s">
        <v>169</v>
      </c>
      <c r="H1869" s="218"/>
    </row>
    <row r="1870" spans="1:8" s="219" customFormat="1">
      <c r="A1870" s="261" t="s">
        <v>17</v>
      </c>
      <c r="B1870" s="243" t="s">
        <v>170</v>
      </c>
      <c r="C1870" s="244"/>
      <c r="D1870" s="244"/>
      <c r="E1870" s="252"/>
      <c r="F1870" s="253"/>
      <c r="G1870" s="318"/>
      <c r="H1870" s="218"/>
    </row>
    <row r="1871" spans="1:8" s="219" customFormat="1">
      <c r="A1871" s="244"/>
      <c r="B1871" s="243" t="s">
        <v>1</v>
      </c>
      <c r="C1871" s="261" t="s">
        <v>336</v>
      </c>
      <c r="D1871" s="261" t="s">
        <v>31</v>
      </c>
      <c r="E1871" s="262">
        <v>1.5</v>
      </c>
      <c r="F1871" s="253">
        <f>VLOOKUP(B1871,'HSD PSPN,STR,ARS'!$C$6:F724,4,FALSE)</f>
        <v>100000</v>
      </c>
      <c r="G1871" s="318">
        <f>E1871*F1871</f>
        <v>150000</v>
      </c>
      <c r="H1871" s="218"/>
    </row>
    <row r="1872" spans="1:8" s="219" customFormat="1">
      <c r="A1872" s="244"/>
      <c r="B1872" s="243" t="s">
        <v>210</v>
      </c>
      <c r="C1872" s="261" t="s">
        <v>337</v>
      </c>
      <c r="D1872" s="261" t="s">
        <v>31</v>
      </c>
      <c r="E1872" s="262">
        <v>0.5</v>
      </c>
      <c r="F1872" s="253">
        <f>VLOOKUP(B1872,'HSD PSPN,STR,ARS'!$C$6:F724,4,FALSE)</f>
        <v>150000</v>
      </c>
      <c r="G1872" s="318">
        <f>E1872*F1872</f>
        <v>75000</v>
      </c>
      <c r="H1872" s="218"/>
    </row>
    <row r="1873" spans="1:8" s="219" customFormat="1">
      <c r="A1873" s="244"/>
      <c r="B1873" s="243" t="s">
        <v>4</v>
      </c>
      <c r="C1873" s="261" t="s">
        <v>339</v>
      </c>
      <c r="D1873" s="261" t="s">
        <v>31</v>
      </c>
      <c r="E1873" s="262">
        <v>0.15</v>
      </c>
      <c r="F1873" s="253">
        <f>VLOOKUP(B1873,'HSD PSPN,STR,ARS'!$C$6:F724,4,FALSE)</f>
        <v>200000</v>
      </c>
      <c r="G1873" s="318">
        <f>E1873*F1873</f>
        <v>30000</v>
      </c>
      <c r="H1873" s="218"/>
    </row>
    <row r="1874" spans="1:8" s="219" customFormat="1">
      <c r="A1874" s="1144" t="s">
        <v>2171</v>
      </c>
      <c r="B1874" s="1144"/>
      <c r="C1874" s="1144"/>
      <c r="D1874" s="1144"/>
      <c r="E1874" s="1144"/>
      <c r="F1874" s="1144"/>
      <c r="G1874" s="321">
        <f>SUM(G1871:G1873)</f>
        <v>255000</v>
      </c>
      <c r="H1874" s="218"/>
    </row>
    <row r="1875" spans="1:8" s="219" customFormat="1">
      <c r="A1875" s="261" t="s">
        <v>19</v>
      </c>
      <c r="B1875" s="243" t="s">
        <v>5</v>
      </c>
      <c r="C1875" s="244"/>
      <c r="D1875" s="244"/>
      <c r="E1875" s="252"/>
      <c r="F1875" s="253"/>
      <c r="G1875" s="318"/>
      <c r="H1875" s="218"/>
    </row>
    <row r="1876" spans="1:8">
      <c r="A1876" s="244"/>
      <c r="B1876" s="243" t="s">
        <v>200</v>
      </c>
      <c r="C1876" s="244"/>
      <c r="D1876" s="261" t="s">
        <v>177</v>
      </c>
      <c r="E1876" s="262">
        <v>1.2</v>
      </c>
      <c r="F1876" s="253">
        <f>VLOOKUP(B1876,'HSD PSPN,STR,ARS'!$C$6:F724,4,FALSE)</f>
        <v>10000</v>
      </c>
      <c r="G1876" s="318">
        <f>E1876*F1876</f>
        <v>12000</v>
      </c>
    </row>
    <row r="1877" spans="1:8" s="219" customFormat="1">
      <c r="A1877" s="244"/>
      <c r="B1877" s="243" t="s">
        <v>176</v>
      </c>
      <c r="C1877" s="244"/>
      <c r="D1877" s="261" t="s">
        <v>7</v>
      </c>
      <c r="E1877" s="262">
        <v>117</v>
      </c>
      <c r="F1877" s="253">
        <f>VLOOKUP(B1877,'HSD PSPN,STR,ARS'!$C$6:F724,4,FALSE)</f>
        <v>10000</v>
      </c>
      <c r="G1877" s="318">
        <f>E1877*F1877</f>
        <v>1170000</v>
      </c>
      <c r="H1877" s="218"/>
    </row>
    <row r="1878" spans="1:8" s="219" customFormat="1">
      <c r="A1878" s="244"/>
      <c r="B1878" s="243" t="s">
        <v>206</v>
      </c>
      <c r="C1878" s="244"/>
      <c r="D1878" s="261" t="s">
        <v>177</v>
      </c>
      <c r="E1878" s="262">
        <v>0.56100000000000005</v>
      </c>
      <c r="F1878" s="253">
        <f>VLOOKUP(B1878,'HSD PSPN,STR,ARS'!$C$6:F724,4,FALSE)</f>
        <v>10000</v>
      </c>
      <c r="G1878" s="318">
        <f>E1878*F1878</f>
        <v>5610.0000000000009</v>
      </c>
      <c r="H1878" s="218"/>
    </row>
    <row r="1879" spans="1:8" s="219" customFormat="1">
      <c r="A1879" s="1144" t="s">
        <v>2176</v>
      </c>
      <c r="B1879" s="1144"/>
      <c r="C1879" s="1144"/>
      <c r="D1879" s="1144"/>
      <c r="E1879" s="1144"/>
      <c r="F1879" s="1144"/>
      <c r="G1879" s="321">
        <f>SUM(G1876:G1878)</f>
        <v>1187610</v>
      </c>
      <c r="H1879" s="218"/>
    </row>
    <row r="1880" spans="1:8" s="219" customFormat="1">
      <c r="A1880" s="261" t="s">
        <v>20</v>
      </c>
      <c r="B1880" s="243" t="s">
        <v>181</v>
      </c>
      <c r="C1880" s="244"/>
      <c r="D1880" s="244"/>
      <c r="E1880" s="252"/>
      <c r="F1880" s="253"/>
      <c r="G1880" s="318"/>
      <c r="H1880" s="218"/>
    </row>
    <row r="1881" spans="1:8" s="219" customFormat="1">
      <c r="A1881" s="261"/>
      <c r="B1881" s="350"/>
      <c r="C1881" s="244"/>
      <c r="D1881" s="244"/>
      <c r="E1881" s="262"/>
      <c r="F1881" s="253"/>
      <c r="G1881" s="318"/>
      <c r="H1881" s="218"/>
    </row>
    <row r="1882" spans="1:8" s="219" customFormat="1">
      <c r="A1882" s="1146" t="s">
        <v>2180</v>
      </c>
      <c r="B1882" s="1146"/>
      <c r="C1882" s="1146"/>
      <c r="D1882" s="1146"/>
      <c r="E1882" s="1146"/>
      <c r="F1882" s="1146"/>
      <c r="G1882" s="318">
        <f>SUM(G1881)</f>
        <v>0</v>
      </c>
      <c r="H1882" s="218"/>
    </row>
    <row r="1883" spans="1:8" s="219" customFormat="1">
      <c r="A1883" s="375" t="s">
        <v>21</v>
      </c>
      <c r="B1883" s="1145" t="s">
        <v>1111</v>
      </c>
      <c r="C1883" s="1145"/>
      <c r="D1883" s="1145"/>
      <c r="E1883" s="1145"/>
      <c r="F1883" s="1145"/>
      <c r="G1883" s="318">
        <f>SUM(G1871:G1882)/2</f>
        <v>1442610</v>
      </c>
      <c r="H1883" s="218"/>
    </row>
    <row r="1884" spans="1:8" s="219" customFormat="1">
      <c r="A1884" s="375" t="s">
        <v>22</v>
      </c>
      <c r="B1884" s="1145" t="s">
        <v>1112</v>
      </c>
      <c r="C1884" s="1145"/>
      <c r="D1884" s="1145"/>
      <c r="E1884" s="1145"/>
      <c r="F1884" s="376">
        <v>0.1</v>
      </c>
      <c r="G1884" s="318">
        <f>G1883*F1884</f>
        <v>144261</v>
      </c>
      <c r="H1884" s="218"/>
    </row>
    <row r="1885" spans="1:8" s="219" customFormat="1">
      <c r="A1885" s="375" t="s">
        <v>23</v>
      </c>
      <c r="B1885" s="1145" t="s">
        <v>184</v>
      </c>
      <c r="C1885" s="1145"/>
      <c r="D1885" s="1145"/>
      <c r="E1885" s="1145"/>
      <c r="F1885" s="1145"/>
      <c r="G1885" s="318">
        <f>ROUNDDOWN(G1883+G1884,0)</f>
        <v>1586871</v>
      </c>
      <c r="H1885" s="218"/>
    </row>
    <row r="1886" spans="1:8" s="219" customFormat="1">
      <c r="A1886" s="2"/>
      <c r="B1886" s="2"/>
      <c r="C1886" s="2"/>
      <c r="D1886" s="2"/>
      <c r="E1886" s="2"/>
      <c r="F1886" s="2"/>
      <c r="G1886" s="528"/>
      <c r="H1886" s="218"/>
    </row>
    <row r="1887" spans="1:8" s="219" customFormat="1">
      <c r="A1887" s="290" t="s">
        <v>966</v>
      </c>
      <c r="B1887" s="239" t="s">
        <v>967</v>
      </c>
      <c r="C1887" s="240"/>
      <c r="D1887" s="240"/>
      <c r="E1887" s="241"/>
      <c r="F1887" s="242"/>
      <c r="G1887" s="255"/>
      <c r="H1887" s="218"/>
    </row>
    <row r="1888" spans="1:8" s="219" customFormat="1" ht="30">
      <c r="A1888" s="317" t="s">
        <v>73</v>
      </c>
      <c r="B1888" s="317" t="s">
        <v>74</v>
      </c>
      <c r="C1888" s="317" t="s">
        <v>166</v>
      </c>
      <c r="D1888" s="317" t="s">
        <v>78</v>
      </c>
      <c r="E1888" s="317" t="s">
        <v>167</v>
      </c>
      <c r="F1888" s="317" t="s">
        <v>168</v>
      </c>
      <c r="G1888" s="529" t="s">
        <v>169</v>
      </c>
      <c r="H1888" s="218"/>
    </row>
    <row r="1889" spans="1:8" s="219" customFormat="1">
      <c r="A1889" s="261" t="s">
        <v>17</v>
      </c>
      <c r="B1889" s="243" t="s">
        <v>170</v>
      </c>
      <c r="C1889" s="244"/>
      <c r="D1889" s="244"/>
      <c r="E1889" s="252"/>
      <c r="F1889" s="253"/>
      <c r="G1889" s="318"/>
      <c r="H1889" s="218"/>
    </row>
    <row r="1890" spans="1:8" s="219" customFormat="1">
      <c r="A1890" s="244"/>
      <c r="B1890" s="243" t="s">
        <v>1</v>
      </c>
      <c r="C1890" s="261" t="s">
        <v>336</v>
      </c>
      <c r="D1890" s="261" t="s">
        <v>31</v>
      </c>
      <c r="E1890" s="262">
        <v>1</v>
      </c>
      <c r="F1890" s="253">
        <f>VLOOKUP(B1890,'HSD PSPN,STR,ARS'!$C$6:F724,4,FALSE)</f>
        <v>100000</v>
      </c>
      <c r="G1890" s="318">
        <f>E1890*F1890</f>
        <v>100000</v>
      </c>
      <c r="H1890" s="218"/>
    </row>
    <row r="1891" spans="1:8" s="219" customFormat="1">
      <c r="A1891" s="244"/>
      <c r="B1891" s="243" t="s">
        <v>210</v>
      </c>
      <c r="C1891" s="261" t="s">
        <v>337</v>
      </c>
      <c r="D1891" s="261" t="s">
        <v>31</v>
      </c>
      <c r="E1891" s="262">
        <v>0.5</v>
      </c>
      <c r="F1891" s="253">
        <f>VLOOKUP(B1891,'HSD PSPN,STR,ARS'!$C$6:F724,4,FALSE)</f>
        <v>150000</v>
      </c>
      <c r="G1891" s="318">
        <f>E1891*F1891</f>
        <v>75000</v>
      </c>
      <c r="H1891" s="218"/>
    </row>
    <row r="1892" spans="1:8" s="219" customFormat="1">
      <c r="A1892" s="244"/>
      <c r="B1892" s="243" t="s">
        <v>4</v>
      </c>
      <c r="C1892" s="261" t="s">
        <v>339</v>
      </c>
      <c r="D1892" s="261" t="s">
        <v>31</v>
      </c>
      <c r="E1892" s="262">
        <v>0.1</v>
      </c>
      <c r="F1892" s="253">
        <f>VLOOKUP(B1892,'HSD PSPN,STR,ARS'!$C$6:F724,4,FALSE)</f>
        <v>200000</v>
      </c>
      <c r="G1892" s="318">
        <f>E1892*F1892</f>
        <v>20000</v>
      </c>
      <c r="H1892" s="218"/>
    </row>
    <row r="1893" spans="1:8" s="219" customFormat="1">
      <c r="A1893" s="1144" t="s">
        <v>2171</v>
      </c>
      <c r="B1893" s="1144"/>
      <c r="C1893" s="1144"/>
      <c r="D1893" s="1144"/>
      <c r="E1893" s="1144"/>
      <c r="F1893" s="1144"/>
      <c r="G1893" s="321">
        <f>SUM(G1890:G1892)</f>
        <v>195000</v>
      </c>
      <c r="H1893" s="218"/>
    </row>
    <row r="1894" spans="1:8" s="219" customFormat="1">
      <c r="A1894" s="261" t="s">
        <v>19</v>
      </c>
      <c r="B1894" s="243" t="s">
        <v>5</v>
      </c>
      <c r="C1894" s="244"/>
      <c r="D1894" s="244"/>
      <c r="E1894" s="252"/>
      <c r="F1894" s="253"/>
      <c r="G1894" s="318"/>
      <c r="H1894" s="218"/>
    </row>
    <row r="1895" spans="1:8">
      <c r="A1895" s="244"/>
      <c r="B1895" s="243" t="s">
        <v>200</v>
      </c>
      <c r="C1895" s="244"/>
      <c r="D1895" s="261" t="s">
        <v>177</v>
      </c>
      <c r="E1895" s="262">
        <v>1.2</v>
      </c>
      <c r="F1895" s="253">
        <f>VLOOKUP(B1895,'HSD PSPN,STR,ARS'!$C$6:F724,4,FALSE)</f>
        <v>10000</v>
      </c>
      <c r="G1895" s="318">
        <f>E1895*F1895</f>
        <v>12000</v>
      </c>
    </row>
    <row r="1896" spans="1:8" s="219" customFormat="1">
      <c r="A1896" s="244"/>
      <c r="B1896" s="243" t="s">
        <v>176</v>
      </c>
      <c r="C1896" s="244"/>
      <c r="D1896" s="261" t="s">
        <v>7</v>
      </c>
      <c r="E1896" s="262">
        <v>117</v>
      </c>
      <c r="F1896" s="253">
        <f>VLOOKUP(B1896,'HSD PSPN,STR,ARS'!$C$6:F724,4,FALSE)</f>
        <v>10000</v>
      </c>
      <c r="G1896" s="318">
        <f>E1896*F1896</f>
        <v>1170000</v>
      </c>
      <c r="H1896" s="218"/>
    </row>
    <row r="1897" spans="1:8" s="219" customFormat="1">
      <c r="A1897" s="244"/>
      <c r="B1897" s="243" t="s">
        <v>206</v>
      </c>
      <c r="C1897" s="244"/>
      <c r="D1897" s="261" t="s">
        <v>177</v>
      </c>
      <c r="E1897" s="262">
        <v>0.56100000000000005</v>
      </c>
      <c r="F1897" s="253">
        <f>VLOOKUP(B1897,'HSD PSPN,STR,ARS'!$C$6:F724,4,FALSE)</f>
        <v>10000</v>
      </c>
      <c r="G1897" s="318">
        <f>E1897*F1897</f>
        <v>5610.0000000000009</v>
      </c>
      <c r="H1897" s="218"/>
    </row>
    <row r="1898" spans="1:8" s="219" customFormat="1">
      <c r="A1898" s="1144" t="s">
        <v>2176</v>
      </c>
      <c r="B1898" s="1144"/>
      <c r="C1898" s="1144"/>
      <c r="D1898" s="1144"/>
      <c r="E1898" s="1144"/>
      <c r="F1898" s="1144"/>
      <c r="G1898" s="321">
        <f>SUM(G1895:G1897)</f>
        <v>1187610</v>
      </c>
      <c r="H1898" s="218"/>
    </row>
    <row r="1899" spans="1:8" s="219" customFormat="1">
      <c r="A1899" s="261" t="s">
        <v>20</v>
      </c>
      <c r="B1899" s="243" t="s">
        <v>181</v>
      </c>
      <c r="C1899" s="244"/>
      <c r="D1899" s="244"/>
      <c r="E1899" s="252"/>
      <c r="F1899" s="253"/>
      <c r="G1899" s="318"/>
      <c r="H1899" s="218"/>
    </row>
    <row r="1900" spans="1:8" s="219" customFormat="1" ht="30">
      <c r="A1900" s="261"/>
      <c r="B1900" s="350" t="s">
        <v>888</v>
      </c>
      <c r="C1900" s="244"/>
      <c r="D1900" s="244" t="s">
        <v>275</v>
      </c>
      <c r="E1900" s="262">
        <v>4.4299999999999999E-2</v>
      </c>
      <c r="F1900" s="253">
        <f>VLOOKUP(B1900,'HSD PSPN,STR,ARS'!$C$6:F724,4,FALSE)</f>
        <v>10000</v>
      </c>
      <c r="G1900" s="318">
        <f>E1900*F1900</f>
        <v>443</v>
      </c>
      <c r="H1900" s="218"/>
    </row>
    <row r="1901" spans="1:8" s="219" customFormat="1">
      <c r="A1901" s="1146" t="s">
        <v>2180</v>
      </c>
      <c r="B1901" s="1146"/>
      <c r="C1901" s="1146"/>
      <c r="D1901" s="1146"/>
      <c r="E1901" s="1146"/>
      <c r="F1901" s="1146"/>
      <c r="G1901" s="321">
        <f>SUM(G1900)</f>
        <v>443</v>
      </c>
      <c r="H1901" s="218"/>
    </row>
    <row r="1902" spans="1:8" s="219" customFormat="1">
      <c r="A1902" s="375" t="s">
        <v>21</v>
      </c>
      <c r="B1902" s="1145" t="s">
        <v>1111</v>
      </c>
      <c r="C1902" s="1145"/>
      <c r="D1902" s="1145"/>
      <c r="E1902" s="1145"/>
      <c r="F1902" s="1145"/>
      <c r="G1902" s="318">
        <f>SUM(G1890:G1901)/2</f>
        <v>1383053</v>
      </c>
      <c r="H1902" s="218"/>
    </row>
    <row r="1903" spans="1:8" s="219" customFormat="1">
      <c r="A1903" s="375" t="s">
        <v>22</v>
      </c>
      <c r="B1903" s="1145" t="s">
        <v>1112</v>
      </c>
      <c r="C1903" s="1145"/>
      <c r="D1903" s="1145"/>
      <c r="E1903" s="1145"/>
      <c r="F1903" s="376">
        <v>0.1</v>
      </c>
      <c r="G1903" s="318">
        <f>G1902*F1903</f>
        <v>138305.30000000002</v>
      </c>
      <c r="H1903" s="218"/>
    </row>
    <row r="1904" spans="1:8" s="219" customFormat="1">
      <c r="A1904" s="375" t="s">
        <v>23</v>
      </c>
      <c r="B1904" s="1145" t="s">
        <v>184</v>
      </c>
      <c r="C1904" s="1145"/>
      <c r="D1904" s="1145"/>
      <c r="E1904" s="1145"/>
      <c r="F1904" s="1145"/>
      <c r="G1904" s="318">
        <f>ROUNDDOWN(G1902+G1903,0)</f>
        <v>1521358</v>
      </c>
      <c r="H1904" s="218"/>
    </row>
    <row r="1905" spans="1:8" s="219" customFormat="1">
      <c r="A1905" s="2"/>
      <c r="B1905" s="2"/>
      <c r="C1905" s="2"/>
      <c r="D1905" s="2"/>
      <c r="E1905" s="2"/>
      <c r="F1905" s="2"/>
      <c r="G1905" s="528"/>
      <c r="H1905" s="218"/>
    </row>
    <row r="1906" spans="1:8" s="219" customFormat="1">
      <c r="A1906" s="267" t="s">
        <v>968</v>
      </c>
      <c r="B1906" s="267" t="s">
        <v>969</v>
      </c>
      <c r="C1906" s="267"/>
      <c r="D1906" s="267"/>
      <c r="E1906" s="267"/>
      <c r="F1906" s="267"/>
      <c r="G1906" s="530"/>
      <c r="H1906" s="218"/>
    </row>
    <row r="1907" spans="1:8" s="219" customFormat="1">
      <c r="A1907" s="238" t="s">
        <v>970</v>
      </c>
      <c r="B1907" s="239" t="s">
        <v>971</v>
      </c>
      <c r="C1907" s="240"/>
      <c r="D1907" s="240"/>
      <c r="E1907" s="241"/>
      <c r="F1907" s="242"/>
      <c r="G1907" s="255"/>
      <c r="H1907" s="218"/>
    </row>
    <row r="1908" spans="1:8" s="219" customFormat="1" ht="30">
      <c r="A1908" s="317" t="s">
        <v>73</v>
      </c>
      <c r="B1908" s="317" t="s">
        <v>74</v>
      </c>
      <c r="C1908" s="317" t="s">
        <v>166</v>
      </c>
      <c r="D1908" s="317" t="s">
        <v>78</v>
      </c>
      <c r="E1908" s="317" t="s">
        <v>167</v>
      </c>
      <c r="F1908" s="317" t="s">
        <v>168</v>
      </c>
      <c r="G1908" s="529" t="s">
        <v>169</v>
      </c>
      <c r="H1908" s="218"/>
    </row>
    <row r="1909" spans="1:8" s="219" customFormat="1">
      <c r="A1909" s="261" t="s">
        <v>17</v>
      </c>
      <c r="B1909" s="243" t="s">
        <v>170</v>
      </c>
      <c r="C1909" s="244"/>
      <c r="D1909" s="244"/>
      <c r="E1909" s="252"/>
      <c r="F1909" s="253"/>
      <c r="G1909" s="318"/>
      <c r="H1909" s="218"/>
    </row>
    <row r="1910" spans="1:8" s="219" customFormat="1">
      <c r="A1910" s="244"/>
      <c r="B1910" s="243" t="s">
        <v>1</v>
      </c>
      <c r="C1910" s="261" t="s">
        <v>336</v>
      </c>
      <c r="D1910" s="261" t="s">
        <v>31</v>
      </c>
      <c r="E1910" s="262">
        <v>1.3900999999999999</v>
      </c>
      <c r="F1910" s="253">
        <f>VLOOKUP(B1910,'HSD PSPN,STR,ARS'!$C$6:F182,4,FALSE)</f>
        <v>100000</v>
      </c>
      <c r="G1910" s="318">
        <f>E1910*F1910</f>
        <v>139010</v>
      </c>
      <c r="H1910" s="218"/>
    </row>
    <row r="1911" spans="1:8" s="219" customFormat="1">
      <c r="A1911" s="244"/>
      <c r="B1911" s="243" t="s">
        <v>210</v>
      </c>
      <c r="C1911" s="261" t="s">
        <v>337</v>
      </c>
      <c r="D1911" s="261" t="s">
        <v>31</v>
      </c>
      <c r="E1911" s="262">
        <v>0.28960000000000002</v>
      </c>
      <c r="F1911" s="253">
        <f>VLOOKUP(B1911,'HSD PSPN,STR,ARS'!$C$6:F183,4,FALSE)</f>
        <v>150000</v>
      </c>
      <c r="G1911" s="318">
        <f>E1911*F1911</f>
        <v>43440</v>
      </c>
      <c r="H1911" s="218"/>
    </row>
    <row r="1912" spans="1:8" s="219" customFormat="1">
      <c r="A1912" s="244"/>
      <c r="B1912" s="243" t="s">
        <v>4</v>
      </c>
      <c r="C1912" s="261" t="s">
        <v>339</v>
      </c>
      <c r="D1912" s="261" t="s">
        <v>31</v>
      </c>
      <c r="E1912" s="262">
        <v>6.9500000000000006E-2</v>
      </c>
      <c r="F1912" s="253">
        <f>VLOOKUP(B1912,'HSD PSPN,STR,ARS'!$C$6:F184,4,FALSE)</f>
        <v>200000</v>
      </c>
      <c r="G1912" s="318">
        <f>E1912*F1912</f>
        <v>13900.000000000002</v>
      </c>
      <c r="H1912" s="218"/>
    </row>
    <row r="1913" spans="1:8" s="219" customFormat="1">
      <c r="A1913" s="1144" t="s">
        <v>2171</v>
      </c>
      <c r="B1913" s="1144"/>
      <c r="C1913" s="1144"/>
      <c r="D1913" s="1144"/>
      <c r="E1913" s="1144"/>
      <c r="F1913" s="1144"/>
      <c r="G1913" s="321">
        <f>SUM(G1910:G1912)</f>
        <v>196350</v>
      </c>
      <c r="H1913" s="218"/>
    </row>
    <row r="1914" spans="1:8">
      <c r="A1914" s="261" t="s">
        <v>19</v>
      </c>
      <c r="B1914" s="243" t="s">
        <v>5</v>
      </c>
      <c r="C1914" s="244"/>
      <c r="D1914" s="244"/>
      <c r="E1914" s="252"/>
      <c r="F1914" s="253"/>
      <c r="G1914" s="318"/>
    </row>
    <row r="1915" spans="1:8" s="219" customFormat="1">
      <c r="A1915" s="244"/>
      <c r="B1915" s="243" t="s">
        <v>200</v>
      </c>
      <c r="C1915" s="244"/>
      <c r="D1915" s="261" t="s">
        <v>177</v>
      </c>
      <c r="E1915" s="262">
        <v>0.52800000000000002</v>
      </c>
      <c r="F1915" s="253">
        <f>VLOOKUP(B1915,'HSD PSPN,STR,ARS'!$C$6:F186,4,FALSE)</f>
        <v>10000</v>
      </c>
      <c r="G1915" s="318">
        <f t="shared" ref="G1915:G1919" si="35">E1915*F1915</f>
        <v>5280</v>
      </c>
      <c r="H1915" s="218"/>
    </row>
    <row r="1916" spans="1:8" s="219" customFormat="1">
      <c r="A1916" s="244"/>
      <c r="B1916" s="243" t="s">
        <v>176</v>
      </c>
      <c r="C1916" s="244"/>
      <c r="D1916" s="261" t="s">
        <v>7</v>
      </c>
      <c r="E1916" s="262">
        <v>190</v>
      </c>
      <c r="F1916" s="253">
        <f>VLOOKUP(B1916,'HSD PSPN,STR,ARS'!$C$6:F724,4,FALSE)</f>
        <v>10000</v>
      </c>
      <c r="G1916" s="318">
        <f t="shared" si="35"/>
        <v>1900000</v>
      </c>
      <c r="H1916" s="218"/>
    </row>
    <row r="1917" spans="1:8" s="219" customFormat="1">
      <c r="A1917" s="244"/>
      <c r="B1917" s="243" t="s">
        <v>211</v>
      </c>
      <c r="C1917" s="244"/>
      <c r="D1917" s="261" t="s">
        <v>7</v>
      </c>
      <c r="E1917" s="262">
        <v>494</v>
      </c>
      <c r="F1917" s="253">
        <f>VLOOKUP(B1917,'HSD PSPN,STR,ARS'!$C$6:F724,4,FALSE)</f>
        <v>10000</v>
      </c>
      <c r="G1917" s="318">
        <f t="shared" ref="G1917:G1918" si="36">E1917*F1917</f>
        <v>4940000</v>
      </c>
      <c r="H1917" s="218"/>
    </row>
    <row r="1918" spans="1:8" s="219" customFormat="1">
      <c r="A1918" s="244"/>
      <c r="B1918" s="243" t="s">
        <v>212</v>
      </c>
      <c r="C1918" s="244"/>
      <c r="D1918" s="261" t="s">
        <v>7</v>
      </c>
      <c r="E1918" s="262">
        <v>606</v>
      </c>
      <c r="F1918" s="253">
        <f>VLOOKUP(B1918,'HSD PSPN,STR,ARS'!$C$6:F724,4,FALSE)</f>
        <v>10000</v>
      </c>
      <c r="G1918" s="318">
        <f t="shared" si="36"/>
        <v>6060000</v>
      </c>
      <c r="H1918" s="218"/>
    </row>
    <row r="1919" spans="1:8" s="219" customFormat="1">
      <c r="A1919" s="244"/>
      <c r="B1919" s="243" t="s">
        <v>24</v>
      </c>
      <c r="C1919" s="244"/>
      <c r="D1919" s="261" t="s">
        <v>37</v>
      </c>
      <c r="E1919" s="262">
        <v>121</v>
      </c>
      <c r="F1919" s="253">
        <f>VLOOKUP(B1919,'HSD PSPN,STR,ARS'!$C$6:F188,4,FALSE)</f>
        <v>1000</v>
      </c>
      <c r="G1919" s="318">
        <f t="shared" si="35"/>
        <v>121000</v>
      </c>
      <c r="H1919" s="218"/>
    </row>
    <row r="1920" spans="1:8" s="219" customFormat="1">
      <c r="A1920" s="244"/>
      <c r="B1920" s="243"/>
      <c r="C1920" s="244"/>
      <c r="D1920" s="261"/>
      <c r="E1920" s="262"/>
      <c r="F1920" s="253"/>
      <c r="G1920" s="318"/>
      <c r="H1920" s="218"/>
    </row>
    <row r="1921" spans="1:8" s="219" customFormat="1">
      <c r="A1921" s="1144" t="s">
        <v>2176</v>
      </c>
      <c r="B1921" s="1144"/>
      <c r="C1921" s="1144"/>
      <c r="D1921" s="1144"/>
      <c r="E1921" s="1144"/>
      <c r="F1921" s="1144"/>
      <c r="G1921" s="321">
        <f>SUM(G1915:G1920)</f>
        <v>13026280</v>
      </c>
      <c r="H1921" s="218"/>
    </row>
    <row r="1922" spans="1:8" s="219" customFormat="1">
      <c r="A1922" s="261" t="s">
        <v>20</v>
      </c>
      <c r="B1922" s="243" t="s">
        <v>181</v>
      </c>
      <c r="C1922" s="244"/>
      <c r="D1922" s="244"/>
      <c r="E1922" s="252"/>
      <c r="F1922" s="253"/>
      <c r="G1922" s="318"/>
      <c r="H1922" s="218"/>
    </row>
    <row r="1923" spans="1:8" s="219" customFormat="1">
      <c r="A1923" s="1146" t="s">
        <v>2180</v>
      </c>
      <c r="B1923" s="1146"/>
      <c r="C1923" s="1146"/>
      <c r="D1923" s="1146"/>
      <c r="E1923" s="1146"/>
      <c r="F1923" s="1146"/>
      <c r="G1923" s="318">
        <f>G1922</f>
        <v>0</v>
      </c>
      <c r="H1923" s="218"/>
    </row>
    <row r="1924" spans="1:8" s="219" customFormat="1">
      <c r="A1924" s="375" t="s">
        <v>21</v>
      </c>
      <c r="B1924" s="1145" t="s">
        <v>1111</v>
      </c>
      <c r="C1924" s="1145"/>
      <c r="D1924" s="1145"/>
      <c r="E1924" s="1145"/>
      <c r="F1924" s="1145"/>
      <c r="G1924" s="318">
        <f>SUM(G1910:G1923)/2</f>
        <v>13222630</v>
      </c>
      <c r="H1924" s="218"/>
    </row>
    <row r="1925" spans="1:8" s="219" customFormat="1">
      <c r="A1925" s="375" t="s">
        <v>22</v>
      </c>
      <c r="B1925" s="1145" t="s">
        <v>1112</v>
      </c>
      <c r="C1925" s="1145"/>
      <c r="D1925" s="1145"/>
      <c r="E1925" s="1145"/>
      <c r="F1925" s="376">
        <v>0.1</v>
      </c>
      <c r="G1925" s="318">
        <f>G1924*F1925</f>
        <v>1322263</v>
      </c>
      <c r="H1925" s="218"/>
    </row>
    <row r="1926" spans="1:8" s="219" customFormat="1">
      <c r="A1926" s="375" t="s">
        <v>23</v>
      </c>
      <c r="B1926" s="1145" t="s">
        <v>184</v>
      </c>
      <c r="C1926" s="1145"/>
      <c r="D1926" s="1145"/>
      <c r="E1926" s="1145"/>
      <c r="F1926" s="1145"/>
      <c r="G1926" s="318">
        <f>ROUNDDOWN(G1924+G1925,0)</f>
        <v>14544893</v>
      </c>
      <c r="H1926" s="218"/>
    </row>
    <row r="1927" spans="1:8" s="219" customFormat="1">
      <c r="A1927" s="2"/>
      <c r="B1927" s="2"/>
      <c r="C1927" s="2"/>
      <c r="D1927" s="2"/>
      <c r="E1927" s="2"/>
      <c r="F1927" s="2"/>
      <c r="G1927" s="528"/>
      <c r="H1927" s="218"/>
    </row>
    <row r="1928" spans="1:8" s="219" customFormat="1">
      <c r="A1928" s="238" t="s">
        <v>973</v>
      </c>
      <c r="B1928" s="239" t="s">
        <v>972</v>
      </c>
      <c r="C1928" s="240"/>
      <c r="D1928" s="240"/>
      <c r="E1928" s="241"/>
      <c r="F1928" s="242"/>
      <c r="G1928" s="255"/>
      <c r="H1928" s="218"/>
    </row>
    <row r="1929" spans="1:8" s="219" customFormat="1" ht="30">
      <c r="A1929" s="317" t="s">
        <v>73</v>
      </c>
      <c r="B1929" s="317" t="s">
        <v>74</v>
      </c>
      <c r="C1929" s="317" t="s">
        <v>166</v>
      </c>
      <c r="D1929" s="317" t="s">
        <v>78</v>
      </c>
      <c r="E1929" s="317" t="s">
        <v>167</v>
      </c>
      <c r="F1929" s="317" t="s">
        <v>168</v>
      </c>
      <c r="G1929" s="529" t="s">
        <v>169</v>
      </c>
      <c r="H1929" s="218"/>
    </row>
    <row r="1930" spans="1:8" s="219" customFormat="1">
      <c r="A1930" s="261" t="s">
        <v>17</v>
      </c>
      <c r="B1930" s="243" t="s">
        <v>170</v>
      </c>
      <c r="C1930" s="244"/>
      <c r="D1930" s="244"/>
      <c r="E1930" s="252"/>
      <c r="F1930" s="253"/>
      <c r="G1930" s="318"/>
      <c r="H1930" s="218"/>
    </row>
    <row r="1931" spans="1:8" s="219" customFormat="1">
      <c r="A1931" s="244"/>
      <c r="B1931" s="243" t="s">
        <v>1</v>
      </c>
      <c r="C1931" s="261" t="s">
        <v>336</v>
      </c>
      <c r="D1931" s="261" t="s">
        <v>31</v>
      </c>
      <c r="E1931" s="262">
        <v>1.2509999999999999</v>
      </c>
      <c r="F1931" s="253">
        <f>VLOOKUP(B1931,'HSD PSPN,STR,ARS'!$C$6:F195,4,FALSE)</f>
        <v>100000</v>
      </c>
      <c r="G1931" s="318">
        <f>E1931*F1931</f>
        <v>125099.99999999999</v>
      </c>
      <c r="H1931" s="218"/>
    </row>
    <row r="1932" spans="1:8" s="219" customFormat="1">
      <c r="A1932" s="244"/>
      <c r="B1932" s="243" t="s">
        <v>210</v>
      </c>
      <c r="C1932" s="261" t="s">
        <v>337</v>
      </c>
      <c r="D1932" s="261" t="s">
        <v>31</v>
      </c>
      <c r="E1932" s="262">
        <v>0.26100000000000001</v>
      </c>
      <c r="F1932" s="253">
        <f>VLOOKUP(B1932,'HSD PSPN,STR,ARS'!$C$6:F196,4,FALSE)</f>
        <v>150000</v>
      </c>
      <c r="G1932" s="318">
        <f>E1932*F1932</f>
        <v>39150</v>
      </c>
      <c r="H1932" s="218"/>
    </row>
    <row r="1933" spans="1:8">
      <c r="A1933" s="244"/>
      <c r="B1933" s="243" t="s">
        <v>4</v>
      </c>
      <c r="C1933" s="261" t="s">
        <v>339</v>
      </c>
      <c r="D1933" s="261" t="s">
        <v>31</v>
      </c>
      <c r="E1933" s="262">
        <v>0.125</v>
      </c>
      <c r="F1933" s="253">
        <f>VLOOKUP(B1933,'HSD PSPN,STR,ARS'!$C$6:F197,4,FALSE)</f>
        <v>200000</v>
      </c>
      <c r="G1933" s="318">
        <f>E1933*F1933</f>
        <v>25000</v>
      </c>
    </row>
    <row r="1934" spans="1:8" s="219" customFormat="1">
      <c r="A1934" s="1144" t="s">
        <v>2171</v>
      </c>
      <c r="B1934" s="1144"/>
      <c r="C1934" s="1144"/>
      <c r="D1934" s="1144"/>
      <c r="E1934" s="1144"/>
      <c r="F1934" s="1144"/>
      <c r="G1934" s="321">
        <f>SUM(G1931:G1933)</f>
        <v>189250</v>
      </c>
      <c r="H1934" s="218"/>
    </row>
    <row r="1935" spans="1:8" s="219" customFormat="1">
      <c r="A1935" s="261" t="s">
        <v>19</v>
      </c>
      <c r="B1935" s="243" t="s">
        <v>5</v>
      </c>
      <c r="C1935" s="244"/>
      <c r="D1935" s="244"/>
      <c r="E1935" s="252"/>
      <c r="F1935" s="253"/>
      <c r="G1935" s="318"/>
      <c r="H1935" s="218"/>
    </row>
    <row r="1936" spans="1:8" s="219" customFormat="1">
      <c r="A1936" s="244"/>
      <c r="B1936" s="243" t="s">
        <v>200</v>
      </c>
      <c r="C1936" s="244"/>
      <c r="D1936" s="261" t="s">
        <v>177</v>
      </c>
      <c r="E1936" s="262">
        <v>0.52800000000000002</v>
      </c>
      <c r="F1936" s="253">
        <f>VLOOKUP(B1936,'HSD PSPN,STR,ARS'!$C$6:F197,4,FALSE)</f>
        <v>10000</v>
      </c>
      <c r="G1936" s="318">
        <f t="shared" ref="G1936:G1940" si="37">E1936*F1936</f>
        <v>5280</v>
      </c>
      <c r="H1936" s="218"/>
    </row>
    <row r="1937" spans="1:8" s="219" customFormat="1">
      <c r="A1937" s="244"/>
      <c r="B1937" s="243" t="s">
        <v>176</v>
      </c>
      <c r="C1937" s="244"/>
      <c r="D1937" s="261" t="s">
        <v>7</v>
      </c>
      <c r="E1937" s="262">
        <v>190</v>
      </c>
      <c r="F1937" s="253">
        <f>VLOOKUP(B1937,'HSD PSPN,STR,ARS'!$C$6:F724,4,FALSE)</f>
        <v>10000</v>
      </c>
      <c r="G1937" s="318">
        <f t="shared" si="37"/>
        <v>1900000</v>
      </c>
      <c r="H1937" s="218"/>
    </row>
    <row r="1938" spans="1:8" s="219" customFormat="1">
      <c r="A1938" s="244"/>
      <c r="B1938" s="243" t="s">
        <v>211</v>
      </c>
      <c r="C1938" s="244"/>
      <c r="D1938" s="261" t="s">
        <v>7</v>
      </c>
      <c r="E1938" s="262">
        <v>494</v>
      </c>
      <c r="F1938" s="253">
        <f>VLOOKUP(B1938,'HSD PSPN,STR,ARS'!$C$6:F724,4,FALSE)</f>
        <v>10000</v>
      </c>
      <c r="G1938" s="318">
        <f t="shared" si="37"/>
        <v>4940000</v>
      </c>
      <c r="H1938" s="218"/>
    </row>
    <row r="1939" spans="1:8" s="219" customFormat="1">
      <c r="A1939" s="244"/>
      <c r="B1939" s="243" t="s">
        <v>212</v>
      </c>
      <c r="C1939" s="244"/>
      <c r="D1939" s="261" t="s">
        <v>7</v>
      </c>
      <c r="E1939" s="262">
        <v>606</v>
      </c>
      <c r="F1939" s="253">
        <f>VLOOKUP(B1939,'HSD PSPN,STR,ARS'!$C$6:F724,4,FALSE)</f>
        <v>10000</v>
      </c>
      <c r="G1939" s="318">
        <f t="shared" si="37"/>
        <v>6060000</v>
      </c>
      <c r="H1939" s="218"/>
    </row>
    <row r="1940" spans="1:8" s="219" customFormat="1">
      <c r="A1940" s="244"/>
      <c r="B1940" s="243" t="s">
        <v>24</v>
      </c>
      <c r="C1940" s="244"/>
      <c r="D1940" s="261" t="s">
        <v>37</v>
      </c>
      <c r="E1940" s="262">
        <v>121</v>
      </c>
      <c r="F1940" s="253">
        <f>VLOOKUP(B1940,'HSD PSPN,STR,ARS'!$C$6:F197,4,FALSE)</f>
        <v>1000</v>
      </c>
      <c r="G1940" s="318">
        <f t="shared" si="37"/>
        <v>121000</v>
      </c>
      <c r="H1940" s="218"/>
    </row>
    <row r="1941" spans="1:8" s="219" customFormat="1">
      <c r="A1941" s="244"/>
      <c r="B1941" s="243"/>
      <c r="C1941" s="244"/>
      <c r="D1941" s="261"/>
      <c r="E1941" s="262"/>
      <c r="F1941" s="253"/>
      <c r="G1941" s="318"/>
      <c r="H1941" s="218"/>
    </row>
    <row r="1942" spans="1:8" s="219" customFormat="1">
      <c r="A1942" s="1144" t="s">
        <v>2176</v>
      </c>
      <c r="B1942" s="1144"/>
      <c r="C1942" s="1144"/>
      <c r="D1942" s="1144"/>
      <c r="E1942" s="1144"/>
      <c r="F1942" s="1144"/>
      <c r="G1942" s="321">
        <f>SUM(G1936:G1941)</f>
        <v>13026280</v>
      </c>
      <c r="H1942" s="218"/>
    </row>
    <row r="1943" spans="1:8" s="219" customFormat="1">
      <c r="A1943" s="261" t="s">
        <v>20</v>
      </c>
      <c r="B1943" s="243" t="s">
        <v>181</v>
      </c>
      <c r="C1943" s="244"/>
      <c r="D1943" s="244"/>
      <c r="E1943" s="252"/>
      <c r="F1943" s="253"/>
      <c r="G1943" s="318"/>
      <c r="H1943" s="218"/>
    </row>
    <row r="1944" spans="1:8" s="219" customFormat="1">
      <c r="A1944" s="1146" t="s">
        <v>2180</v>
      </c>
      <c r="B1944" s="1146"/>
      <c r="C1944" s="1146"/>
      <c r="D1944" s="1146"/>
      <c r="E1944" s="1146"/>
      <c r="F1944" s="1146"/>
      <c r="G1944" s="318">
        <f>G1943</f>
        <v>0</v>
      </c>
      <c r="H1944" s="218"/>
    </row>
    <row r="1945" spans="1:8" s="219" customFormat="1">
      <c r="A1945" s="375" t="s">
        <v>21</v>
      </c>
      <c r="B1945" s="1145" t="s">
        <v>1111</v>
      </c>
      <c r="C1945" s="1145"/>
      <c r="D1945" s="1145"/>
      <c r="E1945" s="1145"/>
      <c r="F1945" s="1145"/>
      <c r="G1945" s="318">
        <f>SUM(G1931:G1944)/2</f>
        <v>13215530</v>
      </c>
      <c r="H1945" s="218"/>
    </row>
    <row r="1946" spans="1:8" s="219" customFormat="1">
      <c r="A1946" s="375" t="s">
        <v>22</v>
      </c>
      <c r="B1946" s="1145" t="s">
        <v>1112</v>
      </c>
      <c r="C1946" s="1145"/>
      <c r="D1946" s="1145"/>
      <c r="E1946" s="1145"/>
      <c r="F1946" s="376">
        <v>0.1</v>
      </c>
      <c r="G1946" s="318">
        <f>G1945*F1946</f>
        <v>1321553</v>
      </c>
      <c r="H1946" s="218"/>
    </row>
    <row r="1947" spans="1:8" s="219" customFormat="1">
      <c r="A1947" s="375" t="s">
        <v>23</v>
      </c>
      <c r="B1947" s="1145" t="s">
        <v>184</v>
      </c>
      <c r="C1947" s="1145"/>
      <c r="D1947" s="1145"/>
      <c r="E1947" s="1145"/>
      <c r="F1947" s="1145"/>
      <c r="G1947" s="318">
        <f>ROUNDDOWN(G1945+G1946,0)</f>
        <v>14537083</v>
      </c>
      <c r="H1947" s="218"/>
    </row>
    <row r="1948" spans="1:8" s="219" customFormat="1">
      <c r="A1948" s="2"/>
      <c r="B1948" s="2"/>
      <c r="C1948" s="2"/>
      <c r="D1948" s="2"/>
      <c r="E1948" s="2"/>
      <c r="F1948" s="2"/>
      <c r="G1948" s="528"/>
      <c r="H1948" s="218"/>
    </row>
    <row r="1949" spans="1:8" s="219" customFormat="1">
      <c r="A1949" s="238" t="s">
        <v>974</v>
      </c>
      <c r="B1949" s="239" t="s">
        <v>975</v>
      </c>
      <c r="C1949" s="240"/>
      <c r="D1949" s="240"/>
      <c r="E1949" s="241"/>
      <c r="F1949" s="242"/>
      <c r="G1949" s="255"/>
      <c r="H1949" s="218"/>
    </row>
    <row r="1950" spans="1:8" s="219" customFormat="1" ht="30">
      <c r="A1950" s="317" t="s">
        <v>73</v>
      </c>
      <c r="B1950" s="317" t="s">
        <v>74</v>
      </c>
      <c r="C1950" s="317" t="s">
        <v>166</v>
      </c>
      <c r="D1950" s="317" t="s">
        <v>78</v>
      </c>
      <c r="E1950" s="317" t="s">
        <v>167</v>
      </c>
      <c r="F1950" s="317" t="s">
        <v>168</v>
      </c>
      <c r="G1950" s="529" t="s">
        <v>169</v>
      </c>
      <c r="H1950" s="218"/>
    </row>
    <row r="1951" spans="1:8" s="219" customFormat="1">
      <c r="A1951" s="261" t="s">
        <v>17</v>
      </c>
      <c r="B1951" s="243" t="s">
        <v>170</v>
      </c>
      <c r="C1951" s="244"/>
      <c r="D1951" s="244"/>
      <c r="E1951" s="252"/>
      <c r="F1951" s="253"/>
      <c r="G1951" s="318"/>
      <c r="H1951" s="218"/>
    </row>
    <row r="1952" spans="1:8">
      <c r="A1952" s="244"/>
      <c r="B1952" s="243" t="s">
        <v>1</v>
      </c>
      <c r="C1952" s="261" t="s">
        <v>336</v>
      </c>
      <c r="D1952" s="261" t="s">
        <v>31</v>
      </c>
      <c r="E1952" s="262">
        <v>0.83399999999999996</v>
      </c>
      <c r="F1952" s="253">
        <f>VLOOKUP(B1952,'HSD PSPN,STR,ARS'!$C$6:F204,4,FALSE)</f>
        <v>100000</v>
      </c>
      <c r="G1952" s="318">
        <f>E1952*F1952</f>
        <v>83400</v>
      </c>
    </row>
    <row r="1953" spans="1:8" s="219" customFormat="1">
      <c r="A1953" s="244"/>
      <c r="B1953" s="243" t="s">
        <v>210</v>
      </c>
      <c r="C1953" s="261" t="s">
        <v>337</v>
      </c>
      <c r="D1953" s="261" t="s">
        <v>31</v>
      </c>
      <c r="E1953" s="262">
        <v>0.17380000000000001</v>
      </c>
      <c r="F1953" s="253">
        <f>VLOOKUP(B1953,'HSD PSPN,STR,ARS'!$C$6:F205,4,FALSE)</f>
        <v>150000</v>
      </c>
      <c r="G1953" s="318">
        <f>E1953*F1953</f>
        <v>26070</v>
      </c>
      <c r="H1953" s="218"/>
    </row>
    <row r="1954" spans="1:8" s="219" customFormat="1">
      <c r="A1954" s="244"/>
      <c r="B1954" s="243" t="s">
        <v>4</v>
      </c>
      <c r="C1954" s="261" t="s">
        <v>339</v>
      </c>
      <c r="D1954" s="261" t="s">
        <v>31</v>
      </c>
      <c r="E1954" s="262">
        <v>8.3400000000000002E-2</v>
      </c>
      <c r="F1954" s="253">
        <f>VLOOKUP(B1954,'HSD PSPN,STR,ARS'!$C$6:F207,4,FALSE)</f>
        <v>200000</v>
      </c>
      <c r="G1954" s="318">
        <f>E1954*F1954</f>
        <v>16680</v>
      </c>
      <c r="H1954" s="218"/>
    </row>
    <row r="1955" spans="1:8" s="219" customFormat="1">
      <c r="A1955" s="1144" t="s">
        <v>2171</v>
      </c>
      <c r="B1955" s="1144"/>
      <c r="C1955" s="1144"/>
      <c r="D1955" s="1144"/>
      <c r="E1955" s="1144"/>
      <c r="F1955" s="1144"/>
      <c r="G1955" s="321">
        <f>SUM(G1952:G1954)</f>
        <v>126150</v>
      </c>
      <c r="H1955" s="218"/>
    </row>
    <row r="1956" spans="1:8" s="219" customFormat="1">
      <c r="A1956" s="261" t="s">
        <v>19</v>
      </c>
      <c r="B1956" s="243" t="s">
        <v>5</v>
      </c>
      <c r="C1956" s="244"/>
      <c r="D1956" s="244"/>
      <c r="E1956" s="252"/>
      <c r="F1956" s="253"/>
      <c r="G1956" s="318"/>
      <c r="H1956" s="218"/>
    </row>
    <row r="1957" spans="1:8" s="219" customFormat="1">
      <c r="A1957" s="244"/>
      <c r="B1957" s="243" t="s">
        <v>200</v>
      </c>
      <c r="C1957" s="244"/>
      <c r="D1957" s="261" t="s">
        <v>177</v>
      </c>
      <c r="E1957" s="262">
        <v>0.52800000000000002</v>
      </c>
      <c r="F1957" s="253">
        <f>VLOOKUP(B1957,'HSD PSPN,STR,ARS'!$C$6:F605,4,FALSE)</f>
        <v>10000</v>
      </c>
      <c r="G1957" s="318">
        <f t="shared" ref="G1957:G1961" si="38">E1957*F1957</f>
        <v>5280</v>
      </c>
      <c r="H1957" s="218"/>
    </row>
    <row r="1958" spans="1:8" s="219" customFormat="1">
      <c r="A1958" s="244"/>
      <c r="B1958" s="243" t="s">
        <v>176</v>
      </c>
      <c r="C1958" s="244"/>
      <c r="D1958" s="261" t="s">
        <v>7</v>
      </c>
      <c r="E1958" s="262">
        <v>190</v>
      </c>
      <c r="F1958" s="253">
        <f>VLOOKUP(B1958,'HSD PSPN,STR,ARS'!$C$6:F724,4,FALSE)</f>
        <v>10000</v>
      </c>
      <c r="G1958" s="318">
        <f t="shared" si="38"/>
        <v>1900000</v>
      </c>
      <c r="H1958" s="218"/>
    </row>
    <row r="1959" spans="1:8" s="219" customFormat="1">
      <c r="A1959" s="244"/>
      <c r="B1959" s="243" t="s">
        <v>211</v>
      </c>
      <c r="C1959" s="244"/>
      <c r="D1959" s="261" t="s">
        <v>7</v>
      </c>
      <c r="E1959" s="262">
        <v>494</v>
      </c>
      <c r="F1959" s="253">
        <f>VLOOKUP(B1959,'HSD PSPN,STR,ARS'!$C$6:F724,4,FALSE)</f>
        <v>10000</v>
      </c>
      <c r="G1959" s="318">
        <f t="shared" si="38"/>
        <v>4940000</v>
      </c>
      <c r="H1959" s="218"/>
    </row>
    <row r="1960" spans="1:8" s="219" customFormat="1">
      <c r="A1960" s="244"/>
      <c r="B1960" s="243" t="s">
        <v>212</v>
      </c>
      <c r="C1960" s="244"/>
      <c r="D1960" s="261" t="s">
        <v>7</v>
      </c>
      <c r="E1960" s="262">
        <v>606</v>
      </c>
      <c r="F1960" s="253">
        <f>VLOOKUP(B1960,'HSD PSPN,STR,ARS'!$C$6:F724,4,FALSE)</f>
        <v>10000</v>
      </c>
      <c r="G1960" s="318">
        <f t="shared" si="38"/>
        <v>6060000</v>
      </c>
      <c r="H1960" s="218"/>
    </row>
    <row r="1961" spans="1:8" s="219" customFormat="1">
      <c r="A1961" s="244"/>
      <c r="B1961" s="243" t="s">
        <v>24</v>
      </c>
      <c r="C1961" s="244"/>
      <c r="D1961" s="261" t="s">
        <v>37</v>
      </c>
      <c r="E1961" s="262">
        <v>121</v>
      </c>
      <c r="F1961" s="253">
        <f>VLOOKUP(B1961,'HSD PSPN,STR,ARS'!$C$6:F609,4,FALSE)</f>
        <v>1000</v>
      </c>
      <c r="G1961" s="318">
        <f t="shared" si="38"/>
        <v>121000</v>
      </c>
      <c r="H1961" s="218"/>
    </row>
    <row r="1962" spans="1:8" s="219" customFormat="1">
      <c r="A1962" s="244"/>
      <c r="B1962" s="243"/>
      <c r="C1962" s="244"/>
      <c r="D1962" s="261"/>
      <c r="E1962" s="262"/>
      <c r="F1962" s="253"/>
      <c r="G1962" s="318"/>
      <c r="H1962" s="218"/>
    </row>
    <row r="1963" spans="1:8" s="219" customFormat="1">
      <c r="A1963" s="1144" t="s">
        <v>2176</v>
      </c>
      <c r="B1963" s="1144"/>
      <c r="C1963" s="1144"/>
      <c r="D1963" s="1144"/>
      <c r="E1963" s="1144"/>
      <c r="F1963" s="1144"/>
      <c r="G1963" s="321">
        <f>SUM(G1957:G1962)</f>
        <v>13026280</v>
      </c>
      <c r="H1963" s="218"/>
    </row>
    <row r="1964" spans="1:8" s="219" customFormat="1">
      <c r="A1964" s="261" t="s">
        <v>20</v>
      </c>
      <c r="B1964" s="243" t="s">
        <v>181</v>
      </c>
      <c r="C1964" s="244"/>
      <c r="D1964" s="244"/>
      <c r="E1964" s="252"/>
      <c r="F1964" s="253"/>
      <c r="G1964" s="318"/>
      <c r="H1964" s="218"/>
    </row>
    <row r="1965" spans="1:8" s="219" customFormat="1" ht="30">
      <c r="A1965" s="261"/>
      <c r="B1965" s="350" t="s">
        <v>888</v>
      </c>
      <c r="C1965" s="244"/>
      <c r="D1965" s="244" t="s">
        <v>275</v>
      </c>
      <c r="E1965" s="262">
        <v>0.13089999999999999</v>
      </c>
      <c r="F1965" s="253">
        <f>VLOOKUP(B1965,'HSD PSPN,STR,ARS'!$C$6:F724,4,FALSE)</f>
        <v>10000</v>
      </c>
      <c r="G1965" s="318">
        <f>E1965*F1965</f>
        <v>1308.9999999999998</v>
      </c>
      <c r="H1965" s="218"/>
    </row>
    <row r="1966" spans="1:8" s="219" customFormat="1">
      <c r="A1966" s="1146" t="s">
        <v>2180</v>
      </c>
      <c r="B1966" s="1146"/>
      <c r="C1966" s="1146"/>
      <c r="D1966" s="1146"/>
      <c r="E1966" s="1146"/>
      <c r="F1966" s="1146"/>
      <c r="G1966" s="321">
        <f>SUM(G1965)</f>
        <v>1308.9999999999998</v>
      </c>
      <c r="H1966" s="218"/>
    </row>
    <row r="1967" spans="1:8" s="219" customFormat="1">
      <c r="A1967" s="375" t="s">
        <v>21</v>
      </c>
      <c r="B1967" s="1145" t="s">
        <v>1111</v>
      </c>
      <c r="C1967" s="1145"/>
      <c r="D1967" s="1145"/>
      <c r="E1967" s="1145"/>
      <c r="F1967" s="1145"/>
      <c r="G1967" s="318">
        <f>SUM(G1952:G1966)/2</f>
        <v>13153739</v>
      </c>
      <c r="H1967" s="218"/>
    </row>
    <row r="1968" spans="1:8" s="219" customFormat="1">
      <c r="A1968" s="375" t="s">
        <v>22</v>
      </c>
      <c r="B1968" s="1145" t="s">
        <v>1112</v>
      </c>
      <c r="C1968" s="1145"/>
      <c r="D1968" s="1145"/>
      <c r="E1968" s="1145"/>
      <c r="F1968" s="376">
        <v>0.1</v>
      </c>
      <c r="G1968" s="318">
        <f>G1967*F1968</f>
        <v>1315373.9000000001</v>
      </c>
      <c r="H1968" s="218"/>
    </row>
    <row r="1969" spans="1:8" s="219" customFormat="1">
      <c r="A1969" s="375" t="s">
        <v>23</v>
      </c>
      <c r="B1969" s="1145" t="s">
        <v>184</v>
      </c>
      <c r="C1969" s="1145"/>
      <c r="D1969" s="1145"/>
      <c r="E1969" s="1145"/>
      <c r="F1969" s="1145"/>
      <c r="G1969" s="318">
        <f>ROUNDDOWN(G1967+G1968,0)</f>
        <v>14469112</v>
      </c>
      <c r="H1969" s="218"/>
    </row>
    <row r="1970" spans="1:8" s="219" customFormat="1">
      <c r="A1970" s="2"/>
      <c r="B1970" s="2"/>
      <c r="C1970" s="2"/>
      <c r="D1970" s="2"/>
      <c r="E1970" s="2"/>
      <c r="F1970" s="2"/>
      <c r="G1970" s="528"/>
      <c r="H1970" s="218"/>
    </row>
    <row r="1971" spans="1:8">
      <c r="A1971" s="238" t="s">
        <v>976</v>
      </c>
      <c r="B1971" s="239" t="s">
        <v>979</v>
      </c>
      <c r="C1971" s="240"/>
      <c r="D1971" s="240"/>
      <c r="E1971" s="241"/>
      <c r="F1971" s="242"/>
      <c r="G1971" s="255"/>
    </row>
    <row r="1972" spans="1:8" s="219" customFormat="1" ht="30">
      <c r="A1972" s="317" t="s">
        <v>73</v>
      </c>
      <c r="B1972" s="317" t="s">
        <v>74</v>
      </c>
      <c r="C1972" s="317" t="s">
        <v>166</v>
      </c>
      <c r="D1972" s="317" t="s">
        <v>78</v>
      </c>
      <c r="E1972" s="317" t="s">
        <v>167</v>
      </c>
      <c r="F1972" s="317" t="s">
        <v>168</v>
      </c>
      <c r="G1972" s="529" t="s">
        <v>169</v>
      </c>
      <c r="H1972" s="218"/>
    </row>
    <row r="1973" spans="1:8" s="219" customFormat="1">
      <c r="A1973" s="261" t="s">
        <v>17</v>
      </c>
      <c r="B1973" s="243" t="s">
        <v>170</v>
      </c>
      <c r="C1973" s="244"/>
      <c r="D1973" s="244"/>
      <c r="E1973" s="252"/>
      <c r="F1973" s="253"/>
      <c r="G1973" s="318"/>
      <c r="H1973" s="218"/>
    </row>
    <row r="1974" spans="1:8" s="219" customFormat="1">
      <c r="A1974" s="244"/>
      <c r="B1974" s="243" t="s">
        <v>1</v>
      </c>
      <c r="C1974" s="261" t="s">
        <v>336</v>
      </c>
      <c r="D1974" s="261" t="s">
        <v>31</v>
      </c>
      <c r="E1974" s="262">
        <v>1.3485</v>
      </c>
      <c r="F1974" s="253">
        <f>VLOOKUP(B1974,'HSD PSPN,STR,ARS'!$C$6:F619,4,FALSE)</f>
        <v>100000</v>
      </c>
      <c r="G1974" s="318">
        <f>E1974*F1974</f>
        <v>134850</v>
      </c>
      <c r="H1974" s="218"/>
    </row>
    <row r="1975" spans="1:8" s="219" customFormat="1">
      <c r="A1975" s="244"/>
      <c r="B1975" s="243" t="s">
        <v>210</v>
      </c>
      <c r="C1975" s="261" t="s">
        <v>337</v>
      </c>
      <c r="D1975" s="261" t="s">
        <v>31</v>
      </c>
      <c r="E1975" s="262">
        <v>0.26440000000000002</v>
      </c>
      <c r="F1975" s="253">
        <f>VLOOKUP(B1975,'HSD PSPN,STR,ARS'!$C$6:F708,4,FALSE)</f>
        <v>150000</v>
      </c>
      <c r="G1975" s="318">
        <f>E1975*F1975</f>
        <v>39660</v>
      </c>
      <c r="H1975" s="218"/>
    </row>
    <row r="1976" spans="1:8" s="219" customFormat="1">
      <c r="A1976" s="244"/>
      <c r="B1976" s="243" t="s">
        <v>4</v>
      </c>
      <c r="C1976" s="261" t="s">
        <v>339</v>
      </c>
      <c r="D1976" s="261" t="s">
        <v>31</v>
      </c>
      <c r="E1976" s="262">
        <v>0.13489999999999999</v>
      </c>
      <c r="F1976" s="253">
        <f>VLOOKUP(B1976,'HSD PSPN,STR,ARS'!$C$6:F621,4,FALSE)</f>
        <v>200000</v>
      </c>
      <c r="G1976" s="318">
        <f>E1976*F1976</f>
        <v>26980</v>
      </c>
      <c r="H1976" s="218"/>
    </row>
    <row r="1977" spans="1:8" s="219" customFormat="1">
      <c r="A1977" s="1144" t="s">
        <v>2171</v>
      </c>
      <c r="B1977" s="1144"/>
      <c r="C1977" s="1144"/>
      <c r="D1977" s="1144"/>
      <c r="E1977" s="1144"/>
      <c r="F1977" s="1144"/>
      <c r="G1977" s="321">
        <f>SUM(G1974:G1976)</f>
        <v>201490</v>
      </c>
      <c r="H1977" s="218"/>
    </row>
    <row r="1978" spans="1:8" s="219" customFormat="1">
      <c r="A1978" s="261" t="s">
        <v>19</v>
      </c>
      <c r="B1978" s="243" t="s">
        <v>5</v>
      </c>
      <c r="C1978" s="244"/>
      <c r="D1978" s="244"/>
      <c r="E1978" s="252"/>
      <c r="F1978" s="253"/>
      <c r="G1978" s="318"/>
      <c r="H1978" s="218"/>
    </row>
    <row r="1979" spans="1:8" s="219" customFormat="1">
      <c r="A1979" s="244"/>
      <c r="B1979" s="243" t="s">
        <v>200</v>
      </c>
      <c r="C1979" s="244"/>
      <c r="D1979" s="261" t="s">
        <v>177</v>
      </c>
      <c r="E1979" s="262">
        <v>0.39600000000000002</v>
      </c>
      <c r="F1979" s="253">
        <f>VLOOKUP(B1979,'HSD PSPN,STR,ARS'!$C$6:F623,4,FALSE)</f>
        <v>10000</v>
      </c>
      <c r="G1979" s="318">
        <f t="shared" ref="G1979:G1983" si="39">E1979*F1979</f>
        <v>3960</v>
      </c>
      <c r="H1979" s="218"/>
    </row>
    <row r="1980" spans="1:8" s="219" customFormat="1">
      <c r="A1980" s="244"/>
      <c r="B1980" s="243" t="s">
        <v>176</v>
      </c>
      <c r="C1980" s="244"/>
      <c r="D1980" s="261" t="s">
        <v>7</v>
      </c>
      <c r="E1980" s="262">
        <v>221</v>
      </c>
      <c r="F1980" s="253">
        <f>VLOOKUP(B1980,'HSD PSPN,STR,ARS'!$C$6:F724,4,FALSE)</f>
        <v>10000</v>
      </c>
      <c r="G1980" s="318">
        <f t="shared" si="39"/>
        <v>2210000</v>
      </c>
      <c r="H1980" s="218"/>
    </row>
    <row r="1981" spans="1:8" s="219" customFormat="1">
      <c r="A1981" s="244"/>
      <c r="B1981" s="243" t="s">
        <v>211</v>
      </c>
      <c r="C1981" s="244"/>
      <c r="D1981" s="261" t="s">
        <v>7</v>
      </c>
      <c r="E1981" s="262">
        <v>576</v>
      </c>
      <c r="F1981" s="253">
        <f>VLOOKUP(B1981,'HSD PSPN,STR,ARS'!$C$6:F724,4,FALSE)</f>
        <v>10000</v>
      </c>
      <c r="G1981" s="318">
        <f t="shared" si="39"/>
        <v>5760000</v>
      </c>
      <c r="H1981" s="218"/>
    </row>
    <row r="1982" spans="1:8" s="219" customFormat="1">
      <c r="A1982" s="244"/>
      <c r="B1982" s="243" t="s">
        <v>212</v>
      </c>
      <c r="C1982" s="244"/>
      <c r="D1982" s="261" t="s">
        <v>7</v>
      </c>
      <c r="E1982" s="262">
        <v>706</v>
      </c>
      <c r="F1982" s="253">
        <f>VLOOKUP(B1982,'HSD PSPN,STR,ARS'!$C$6:F724,4,FALSE)</f>
        <v>10000</v>
      </c>
      <c r="G1982" s="318">
        <f t="shared" si="39"/>
        <v>7060000</v>
      </c>
      <c r="H1982" s="218"/>
    </row>
    <row r="1983" spans="1:8" s="219" customFormat="1">
      <c r="A1983" s="244"/>
      <c r="B1983" s="243" t="s">
        <v>24</v>
      </c>
      <c r="C1983" s="244"/>
      <c r="D1983" s="261" t="s">
        <v>37</v>
      </c>
      <c r="E1983" s="262">
        <v>141</v>
      </c>
      <c r="F1983" s="253">
        <f>VLOOKUP(B1983,'HSD PSPN,STR,ARS'!$C$6:F724,4,FALSE)</f>
        <v>1000</v>
      </c>
      <c r="G1983" s="318">
        <f t="shared" si="39"/>
        <v>141000</v>
      </c>
      <c r="H1983" s="218"/>
    </row>
    <row r="1984" spans="1:8" s="219" customFormat="1">
      <c r="A1984" s="244"/>
      <c r="B1984" s="243"/>
      <c r="C1984" s="244"/>
      <c r="D1984" s="261"/>
      <c r="E1984" s="262"/>
      <c r="F1984" s="253"/>
      <c r="G1984" s="318"/>
      <c r="H1984" s="218"/>
    </row>
    <row r="1985" spans="1:8" s="219" customFormat="1">
      <c r="A1985" s="1144" t="s">
        <v>2176</v>
      </c>
      <c r="B1985" s="1144"/>
      <c r="C1985" s="1144"/>
      <c r="D1985" s="1144"/>
      <c r="E1985" s="1144"/>
      <c r="F1985" s="1144"/>
      <c r="G1985" s="321">
        <f>SUM(G1979:G1984)</f>
        <v>15174960</v>
      </c>
      <c r="H1985" s="218"/>
    </row>
    <row r="1986" spans="1:8" s="219" customFormat="1">
      <c r="A1986" s="261" t="s">
        <v>20</v>
      </c>
      <c r="B1986" s="243" t="s">
        <v>181</v>
      </c>
      <c r="C1986" s="244"/>
      <c r="D1986" s="244"/>
      <c r="E1986" s="252"/>
      <c r="F1986" s="253"/>
      <c r="G1986" s="318"/>
      <c r="H1986" s="218"/>
    </row>
    <row r="1987" spans="1:8" s="219" customFormat="1">
      <c r="A1987" s="261"/>
      <c r="B1987" s="350"/>
      <c r="C1987" s="244"/>
      <c r="D1987" s="244"/>
      <c r="E1987" s="262"/>
      <c r="F1987" s="253"/>
      <c r="G1987" s="318"/>
      <c r="H1987" s="218"/>
    </row>
    <row r="1988" spans="1:8" s="219" customFormat="1">
      <c r="A1988" s="1146" t="s">
        <v>2180</v>
      </c>
      <c r="B1988" s="1146"/>
      <c r="C1988" s="1146"/>
      <c r="D1988" s="1146"/>
      <c r="E1988" s="1146"/>
      <c r="F1988" s="1146"/>
      <c r="G1988" s="318">
        <f>G1986</f>
        <v>0</v>
      </c>
      <c r="H1988" s="218"/>
    </row>
    <row r="1989" spans="1:8" s="219" customFormat="1">
      <c r="A1989" s="375" t="s">
        <v>21</v>
      </c>
      <c r="B1989" s="1145" t="s">
        <v>1111</v>
      </c>
      <c r="C1989" s="1145"/>
      <c r="D1989" s="1145"/>
      <c r="E1989" s="1145"/>
      <c r="F1989" s="1145"/>
      <c r="G1989" s="318">
        <f>SUM(G1974:G1988)/2</f>
        <v>15376450</v>
      </c>
      <c r="H1989" s="218"/>
    </row>
    <row r="1990" spans="1:8">
      <c r="A1990" s="375" t="s">
        <v>22</v>
      </c>
      <c r="B1990" s="1145" t="s">
        <v>1112</v>
      </c>
      <c r="C1990" s="1145"/>
      <c r="D1990" s="1145"/>
      <c r="E1990" s="1145"/>
      <c r="F1990" s="376">
        <v>0.1</v>
      </c>
      <c r="G1990" s="318">
        <f>G1989*F1990</f>
        <v>1537645</v>
      </c>
    </row>
    <row r="1991" spans="1:8" s="219" customFormat="1">
      <c r="A1991" s="375" t="s">
        <v>23</v>
      </c>
      <c r="B1991" s="1145" t="s">
        <v>184</v>
      </c>
      <c r="C1991" s="1145"/>
      <c r="D1991" s="1145"/>
      <c r="E1991" s="1145"/>
      <c r="F1991" s="1145"/>
      <c r="G1991" s="318">
        <f>ROUNDDOWN(G1989+G1990,0)</f>
        <v>16914095</v>
      </c>
      <c r="H1991" s="218"/>
    </row>
    <row r="1992" spans="1:8" s="219" customFormat="1">
      <c r="A1992" s="2"/>
      <c r="B1992" s="2"/>
      <c r="C1992" s="2"/>
      <c r="D1992" s="2"/>
      <c r="E1992" s="2"/>
      <c r="F1992" s="2"/>
      <c r="G1992" s="528"/>
      <c r="H1992" s="218"/>
    </row>
    <row r="1993" spans="1:8" s="219" customFormat="1">
      <c r="A1993" s="238" t="s">
        <v>977</v>
      </c>
      <c r="B1993" s="239" t="s">
        <v>980</v>
      </c>
      <c r="C1993" s="240"/>
      <c r="D1993" s="240"/>
      <c r="E1993" s="241"/>
      <c r="F1993" s="242"/>
      <c r="G1993" s="255"/>
      <c r="H1993" s="218"/>
    </row>
    <row r="1994" spans="1:8" s="219" customFormat="1" ht="30">
      <c r="A1994" s="317" t="s">
        <v>73</v>
      </c>
      <c r="B1994" s="317" t="s">
        <v>74</v>
      </c>
      <c r="C1994" s="317" t="s">
        <v>166</v>
      </c>
      <c r="D1994" s="317" t="s">
        <v>78</v>
      </c>
      <c r="E1994" s="317" t="s">
        <v>167</v>
      </c>
      <c r="F1994" s="317" t="s">
        <v>168</v>
      </c>
      <c r="G1994" s="529" t="s">
        <v>169</v>
      </c>
      <c r="H1994" s="218"/>
    </row>
    <row r="1995" spans="1:8" s="219" customFormat="1">
      <c r="A1995" s="261" t="s">
        <v>17</v>
      </c>
      <c r="B1995" s="243" t="s">
        <v>170</v>
      </c>
      <c r="C1995" s="244"/>
      <c r="D1995" s="244"/>
      <c r="E1995" s="252"/>
      <c r="F1995" s="253"/>
      <c r="G1995" s="318"/>
      <c r="H1995" s="218"/>
    </row>
    <row r="1996" spans="1:8" s="219" customFormat="1">
      <c r="A1996" s="244"/>
      <c r="B1996" s="243" t="s">
        <v>1</v>
      </c>
      <c r="C1996" s="261" t="s">
        <v>336</v>
      </c>
      <c r="D1996" s="261" t="s">
        <v>31</v>
      </c>
      <c r="E1996" s="262">
        <v>0.88900000000000001</v>
      </c>
      <c r="F1996" s="253">
        <f>VLOOKUP(B1996,'HSD PSPN,STR,ARS'!$C$6:F724,4,FALSE)</f>
        <v>100000</v>
      </c>
      <c r="G1996" s="318">
        <f>E1996*F1996</f>
        <v>88900</v>
      </c>
      <c r="H1996" s="218"/>
    </row>
    <row r="1997" spans="1:8" s="219" customFormat="1">
      <c r="A1997" s="244"/>
      <c r="B1997" s="243" t="s">
        <v>210</v>
      </c>
      <c r="C1997" s="261" t="s">
        <v>337</v>
      </c>
      <c r="D1997" s="261" t="s">
        <v>31</v>
      </c>
      <c r="E1997" s="262">
        <v>0.17630000000000001</v>
      </c>
      <c r="F1997" s="253">
        <f>VLOOKUP(B1997,'HSD PSPN,STR,ARS'!$C$6:F724,4,FALSE)</f>
        <v>150000</v>
      </c>
      <c r="G1997" s="318">
        <f>E1997*F1997</f>
        <v>26445.000000000004</v>
      </c>
      <c r="H1997" s="218"/>
    </row>
    <row r="1998" spans="1:8" s="219" customFormat="1">
      <c r="A1998" s="244"/>
      <c r="B1998" s="243" t="s">
        <v>4</v>
      </c>
      <c r="C1998" s="261" t="s">
        <v>339</v>
      </c>
      <c r="D1998" s="261" t="s">
        <v>31</v>
      </c>
      <c r="E1998" s="262">
        <v>8.9899999999999994E-2</v>
      </c>
      <c r="F1998" s="253">
        <f>VLOOKUP(B1998,'HSD PSPN,STR,ARS'!$C$6:F724,4,FALSE)</f>
        <v>200000</v>
      </c>
      <c r="G1998" s="318">
        <f>E1998*F1998</f>
        <v>17980</v>
      </c>
      <c r="H1998" s="218"/>
    </row>
    <row r="1999" spans="1:8" s="219" customFormat="1">
      <c r="A1999" s="1144" t="s">
        <v>2171</v>
      </c>
      <c r="B1999" s="1144"/>
      <c r="C1999" s="1144"/>
      <c r="D1999" s="1144"/>
      <c r="E1999" s="1144"/>
      <c r="F1999" s="1144"/>
      <c r="G1999" s="321">
        <f>SUM(G1996:G1998)</f>
        <v>133325</v>
      </c>
      <c r="H1999" s="218"/>
    </row>
    <row r="2000" spans="1:8" s="219" customFormat="1">
      <c r="A2000" s="261" t="s">
        <v>19</v>
      </c>
      <c r="B2000" s="243" t="s">
        <v>5</v>
      </c>
      <c r="C2000" s="244"/>
      <c r="D2000" s="244"/>
      <c r="E2000" s="252"/>
      <c r="F2000" s="253"/>
      <c r="G2000" s="318"/>
      <c r="H2000" s="218"/>
    </row>
    <row r="2001" spans="1:8" s="219" customFormat="1">
      <c r="A2001" s="244"/>
      <c r="B2001" s="243" t="s">
        <v>200</v>
      </c>
      <c r="C2001" s="244"/>
      <c r="D2001" s="261" t="s">
        <v>177</v>
      </c>
      <c r="E2001" s="262">
        <v>0.39600000000000002</v>
      </c>
      <c r="F2001" s="253">
        <f>VLOOKUP(B2001,'HSD PSPN,STR,ARS'!$C$6:F724,4,FALSE)</f>
        <v>10000</v>
      </c>
      <c r="G2001" s="318">
        <f t="shared" ref="G2001:G2005" si="40">E2001*F2001</f>
        <v>3960</v>
      </c>
      <c r="H2001" s="218"/>
    </row>
    <row r="2002" spans="1:8" s="219" customFormat="1">
      <c r="A2002" s="244"/>
      <c r="B2002" s="243" t="s">
        <v>176</v>
      </c>
      <c r="C2002" s="244"/>
      <c r="D2002" s="261" t="s">
        <v>7</v>
      </c>
      <c r="E2002" s="262">
        <v>221</v>
      </c>
      <c r="F2002" s="253">
        <f>VLOOKUP(B2002,'HSD PSPN,STR,ARS'!$C$6:F724,4,FALSE)</f>
        <v>10000</v>
      </c>
      <c r="G2002" s="318">
        <f t="shared" si="40"/>
        <v>2210000</v>
      </c>
      <c r="H2002" s="218"/>
    </row>
    <row r="2003" spans="1:8" s="219" customFormat="1">
      <c r="A2003" s="244"/>
      <c r="B2003" s="243" t="s">
        <v>211</v>
      </c>
      <c r="C2003" s="244"/>
      <c r="D2003" s="261" t="s">
        <v>7</v>
      </c>
      <c r="E2003" s="262">
        <v>576</v>
      </c>
      <c r="F2003" s="253">
        <f>VLOOKUP(B2003,'HSD PSPN,STR,ARS'!$C$6:F724,4,FALSE)</f>
        <v>10000</v>
      </c>
      <c r="G2003" s="318">
        <f t="shared" si="40"/>
        <v>5760000</v>
      </c>
      <c r="H2003" s="218"/>
    </row>
    <row r="2004" spans="1:8" s="219" customFormat="1">
      <c r="A2004" s="244"/>
      <c r="B2004" s="243" t="s">
        <v>212</v>
      </c>
      <c r="C2004" s="244"/>
      <c r="D2004" s="261" t="s">
        <v>7</v>
      </c>
      <c r="E2004" s="262">
        <v>706</v>
      </c>
      <c r="F2004" s="253">
        <f>VLOOKUP(B2004,'HSD PSPN,STR,ARS'!$C$6:F724,4,FALSE)</f>
        <v>10000</v>
      </c>
      <c r="G2004" s="318">
        <f t="shared" si="40"/>
        <v>7060000</v>
      </c>
      <c r="H2004" s="218"/>
    </row>
    <row r="2005" spans="1:8" s="219" customFormat="1">
      <c r="A2005" s="244"/>
      <c r="B2005" s="243" t="s">
        <v>24</v>
      </c>
      <c r="C2005" s="244"/>
      <c r="D2005" s="261" t="s">
        <v>37</v>
      </c>
      <c r="E2005" s="262">
        <v>141</v>
      </c>
      <c r="F2005" s="253">
        <f>VLOOKUP(B2005,'HSD PSPN,STR,ARS'!$C$6:F724,4,FALSE)</f>
        <v>1000</v>
      </c>
      <c r="G2005" s="318">
        <f t="shared" si="40"/>
        <v>141000</v>
      </c>
      <c r="H2005" s="218"/>
    </row>
    <row r="2006" spans="1:8" s="219" customFormat="1">
      <c r="A2006" s="244"/>
      <c r="B2006" s="243"/>
      <c r="C2006" s="244"/>
      <c r="D2006" s="261"/>
      <c r="E2006" s="262"/>
      <c r="F2006" s="253"/>
      <c r="G2006" s="318"/>
      <c r="H2006" s="218"/>
    </row>
    <row r="2007" spans="1:8" s="219" customFormat="1">
      <c r="A2007" s="1144" t="s">
        <v>2176</v>
      </c>
      <c r="B2007" s="1144"/>
      <c r="C2007" s="1144"/>
      <c r="D2007" s="1144"/>
      <c r="E2007" s="1144"/>
      <c r="F2007" s="1144"/>
      <c r="G2007" s="321">
        <f>SUM(G2001:G2006)</f>
        <v>15174960</v>
      </c>
      <c r="H2007" s="218"/>
    </row>
    <row r="2008" spans="1:8" s="219" customFormat="1">
      <c r="A2008" s="261" t="s">
        <v>20</v>
      </c>
      <c r="B2008" s="243" t="s">
        <v>181</v>
      </c>
      <c r="C2008" s="244"/>
      <c r="D2008" s="244"/>
      <c r="E2008" s="252"/>
      <c r="F2008" s="253"/>
      <c r="G2008" s="318"/>
      <c r="H2008" s="218"/>
    </row>
    <row r="2009" spans="1:8" ht="30">
      <c r="A2009" s="261"/>
      <c r="B2009" s="350" t="s">
        <v>888</v>
      </c>
      <c r="C2009" s="244"/>
      <c r="D2009" s="244" t="s">
        <v>275</v>
      </c>
      <c r="E2009" s="262">
        <v>0.13089999999999999</v>
      </c>
      <c r="F2009" s="253">
        <f>VLOOKUP(B2009,'HSD PSPN,STR,ARS'!$C$6:F724,4,FALSE)</f>
        <v>10000</v>
      </c>
      <c r="G2009" s="318">
        <f>E2009*F2009</f>
        <v>1308.9999999999998</v>
      </c>
    </row>
    <row r="2010" spans="1:8" s="219" customFormat="1">
      <c r="A2010" s="1146" t="s">
        <v>2180</v>
      </c>
      <c r="B2010" s="1146"/>
      <c r="C2010" s="1146"/>
      <c r="D2010" s="1146"/>
      <c r="E2010" s="1146"/>
      <c r="F2010" s="1146"/>
      <c r="G2010" s="321">
        <f>SUM(G2008:G2009)</f>
        <v>1308.9999999999998</v>
      </c>
      <c r="H2010" s="218"/>
    </row>
    <row r="2011" spans="1:8" s="219" customFormat="1">
      <c r="A2011" s="375" t="s">
        <v>21</v>
      </c>
      <c r="B2011" s="1145" t="s">
        <v>1111</v>
      </c>
      <c r="C2011" s="1145"/>
      <c r="D2011" s="1145"/>
      <c r="E2011" s="1145"/>
      <c r="F2011" s="1145"/>
      <c r="G2011" s="318">
        <f>SUM(G1996:G2010)/2</f>
        <v>15309594</v>
      </c>
      <c r="H2011" s="218"/>
    </row>
    <row r="2012" spans="1:8" s="219" customFormat="1">
      <c r="A2012" s="375" t="s">
        <v>22</v>
      </c>
      <c r="B2012" s="1145" t="s">
        <v>1112</v>
      </c>
      <c r="C2012" s="1145"/>
      <c r="D2012" s="1145"/>
      <c r="E2012" s="1145"/>
      <c r="F2012" s="376">
        <v>0.1</v>
      </c>
      <c r="G2012" s="318">
        <f>G2011*F2012</f>
        <v>1530959.4000000001</v>
      </c>
      <c r="H2012" s="218"/>
    </row>
    <row r="2013" spans="1:8" s="219" customFormat="1">
      <c r="A2013" s="375" t="s">
        <v>23</v>
      </c>
      <c r="B2013" s="1145" t="s">
        <v>184</v>
      </c>
      <c r="C2013" s="1145"/>
      <c r="D2013" s="1145"/>
      <c r="E2013" s="1145"/>
      <c r="F2013" s="1145"/>
      <c r="G2013" s="318">
        <f>ROUNDDOWN(G2011+G2012,0)</f>
        <v>16840553</v>
      </c>
      <c r="H2013" s="218"/>
    </row>
    <row r="2014" spans="1:8" s="219" customFormat="1">
      <c r="A2014" s="2"/>
      <c r="B2014" s="2"/>
      <c r="C2014" s="2"/>
      <c r="D2014" s="2"/>
      <c r="E2014" s="2"/>
      <c r="F2014" s="2"/>
      <c r="G2014" s="528"/>
      <c r="H2014" s="218"/>
    </row>
    <row r="2015" spans="1:8" s="219" customFormat="1">
      <c r="A2015" s="238" t="s">
        <v>978</v>
      </c>
      <c r="B2015" s="239" t="s">
        <v>981</v>
      </c>
      <c r="C2015" s="240"/>
      <c r="D2015" s="240"/>
      <c r="E2015" s="241"/>
      <c r="F2015" s="242"/>
      <c r="G2015" s="255"/>
      <c r="H2015" s="218"/>
    </row>
    <row r="2016" spans="1:8" s="219" customFormat="1" ht="30">
      <c r="A2016" s="317" t="s">
        <v>73</v>
      </c>
      <c r="B2016" s="317" t="s">
        <v>74</v>
      </c>
      <c r="C2016" s="317" t="s">
        <v>166</v>
      </c>
      <c r="D2016" s="317" t="s">
        <v>78</v>
      </c>
      <c r="E2016" s="317" t="s">
        <v>167</v>
      </c>
      <c r="F2016" s="317" t="s">
        <v>168</v>
      </c>
      <c r="G2016" s="529" t="s">
        <v>169</v>
      </c>
      <c r="H2016" s="218"/>
    </row>
    <row r="2017" spans="1:8" s="219" customFormat="1">
      <c r="A2017" s="261" t="s">
        <v>17</v>
      </c>
      <c r="B2017" s="243" t="s">
        <v>170</v>
      </c>
      <c r="C2017" s="244"/>
      <c r="D2017" s="244"/>
      <c r="E2017" s="252"/>
      <c r="F2017" s="253"/>
      <c r="G2017" s="318"/>
      <c r="H2017" s="218"/>
    </row>
    <row r="2018" spans="1:8" s="219" customFormat="1">
      <c r="A2018" s="244"/>
      <c r="B2018" s="243" t="s">
        <v>1</v>
      </c>
      <c r="C2018" s="261" t="s">
        <v>336</v>
      </c>
      <c r="D2018" s="261" t="s">
        <v>31</v>
      </c>
      <c r="E2018" s="262">
        <v>2.4</v>
      </c>
      <c r="F2018" s="253">
        <f>VLOOKUP(B2018,'HSD PSPN,STR,ARS'!$C$6:F724,4,FALSE)</f>
        <v>100000</v>
      </c>
      <c r="G2018" s="318">
        <f>E2018*F2018</f>
        <v>240000</v>
      </c>
      <c r="H2018" s="218"/>
    </row>
    <row r="2019" spans="1:8" s="219" customFormat="1">
      <c r="A2019" s="244"/>
      <c r="B2019" s="243" t="s">
        <v>210</v>
      </c>
      <c r="C2019" s="261" t="s">
        <v>337</v>
      </c>
      <c r="D2019" s="261" t="s">
        <v>31</v>
      </c>
      <c r="E2019" s="262">
        <v>0.8</v>
      </c>
      <c r="F2019" s="253">
        <f>VLOOKUP(B2019,'HSD PSPN,STR,ARS'!$C$6:F724,4,FALSE)</f>
        <v>150000</v>
      </c>
      <c r="G2019" s="318">
        <f>E2019*F2019</f>
        <v>120000</v>
      </c>
      <c r="H2019" s="218"/>
    </row>
    <row r="2020" spans="1:8" s="219" customFormat="1">
      <c r="A2020" s="244"/>
      <c r="B2020" s="243" t="s">
        <v>3</v>
      </c>
      <c r="C2020" s="261" t="s">
        <v>338</v>
      </c>
      <c r="D2020" s="261" t="s">
        <v>31</v>
      </c>
      <c r="E2020" s="262">
        <v>0.08</v>
      </c>
      <c r="F2020" s="253">
        <f>VLOOKUP(B2020,'HSD PSPN,STR,ARS'!$C$6:F724,4,FALSE)</f>
        <v>150000</v>
      </c>
      <c r="G2020" s="318">
        <f>E2020*F2020</f>
        <v>12000</v>
      </c>
      <c r="H2020" s="218"/>
    </row>
    <row r="2021" spans="1:8" s="219" customFormat="1">
      <c r="A2021" s="244"/>
      <c r="B2021" s="243" t="s">
        <v>4</v>
      </c>
      <c r="C2021" s="261" t="s">
        <v>339</v>
      </c>
      <c r="D2021" s="261" t="s">
        <v>31</v>
      </c>
      <c r="E2021" s="262">
        <v>8.9899999999999994E-2</v>
      </c>
      <c r="F2021" s="253">
        <f>VLOOKUP(B2021,'HSD PSPN,STR,ARS'!$C$6:F724,4,FALSE)</f>
        <v>200000</v>
      </c>
      <c r="G2021" s="318">
        <f>E2021*F2021</f>
        <v>17980</v>
      </c>
      <c r="H2021" s="218"/>
    </row>
    <row r="2022" spans="1:8" s="219" customFormat="1">
      <c r="A2022" s="1144" t="s">
        <v>2171</v>
      </c>
      <c r="B2022" s="1144"/>
      <c r="C2022" s="1144"/>
      <c r="D2022" s="1144"/>
      <c r="E2022" s="1144"/>
      <c r="F2022" s="1144"/>
      <c r="G2022" s="321">
        <f>SUM(G2018:G2021)</f>
        <v>389980</v>
      </c>
      <c r="H2022" s="218"/>
    </row>
    <row r="2023" spans="1:8" s="219" customFormat="1">
      <c r="A2023" s="261" t="s">
        <v>19</v>
      </c>
      <c r="B2023" s="243" t="s">
        <v>5</v>
      </c>
      <c r="C2023" s="244"/>
      <c r="D2023" s="244"/>
      <c r="E2023" s="252"/>
      <c r="F2023" s="253"/>
      <c r="G2023" s="318"/>
      <c r="H2023" s="218"/>
    </row>
    <row r="2024" spans="1:8" s="219" customFormat="1">
      <c r="A2024" s="244"/>
      <c r="B2024" s="243" t="s">
        <v>200</v>
      </c>
      <c r="C2024" s="244"/>
      <c r="D2024" s="261" t="s">
        <v>177</v>
      </c>
      <c r="E2024" s="262">
        <v>0.45</v>
      </c>
      <c r="F2024" s="253">
        <f>VLOOKUP(B2024,'HSD PSPN,STR,ARS'!$C$6:F724,4,FALSE)</f>
        <v>10000</v>
      </c>
      <c r="G2024" s="318">
        <f t="shared" ref="G2024:G2027" si="41">E2024*F2024</f>
        <v>4500</v>
      </c>
      <c r="H2024" s="218"/>
    </row>
    <row r="2025" spans="1:8" s="219" customFormat="1">
      <c r="A2025" s="244"/>
      <c r="B2025" s="243" t="s">
        <v>176</v>
      </c>
      <c r="C2025" s="244"/>
      <c r="D2025" s="261" t="s">
        <v>7</v>
      </c>
      <c r="E2025" s="262">
        <v>194</v>
      </c>
      <c r="F2025" s="253">
        <f>VLOOKUP(B2025,'HSD PSPN,STR,ARS'!$C$6:F724,4,FALSE)</f>
        <v>10000</v>
      </c>
      <c r="G2025" s="318">
        <f t="shared" si="41"/>
        <v>1940000</v>
      </c>
      <c r="H2025" s="218"/>
    </row>
    <row r="2026" spans="1:8" s="219" customFormat="1">
      <c r="A2026" s="244"/>
      <c r="B2026" s="243" t="s">
        <v>64</v>
      </c>
      <c r="C2026" s="244"/>
      <c r="D2026" s="261" t="s">
        <v>342</v>
      </c>
      <c r="E2026" s="262">
        <v>0.312</v>
      </c>
      <c r="F2026" s="253">
        <f>VLOOKUP(B2026,'HSD PSPN,STR,ARS'!$C$6:F724,4,FALSE)</f>
        <v>10000</v>
      </c>
      <c r="G2026" s="318">
        <f t="shared" si="41"/>
        <v>3120</v>
      </c>
      <c r="H2026" s="218"/>
    </row>
    <row r="2027" spans="1:8" s="219" customFormat="1">
      <c r="A2027" s="244"/>
      <c r="B2027" s="243" t="s">
        <v>50</v>
      </c>
      <c r="C2027" s="244"/>
      <c r="D2027" s="261" t="s">
        <v>342</v>
      </c>
      <c r="E2027" s="262">
        <v>0.46800000000000003</v>
      </c>
      <c r="F2027" s="253">
        <f>VLOOKUP(B2027,'HSD PSPN,STR,ARS'!$C$6:F724,4,FALSE)</f>
        <v>10000</v>
      </c>
      <c r="G2027" s="318">
        <f t="shared" si="41"/>
        <v>4680</v>
      </c>
      <c r="H2027" s="218"/>
    </row>
    <row r="2028" spans="1:8">
      <c r="A2028" s="244"/>
      <c r="B2028" s="243"/>
      <c r="C2028" s="244"/>
      <c r="D2028" s="261"/>
      <c r="E2028" s="262"/>
      <c r="F2028" s="253"/>
      <c r="G2028" s="318"/>
    </row>
    <row r="2029" spans="1:8" s="219" customFormat="1">
      <c r="A2029" s="1144" t="s">
        <v>2176</v>
      </c>
      <c r="B2029" s="1144"/>
      <c r="C2029" s="1144"/>
      <c r="D2029" s="1144"/>
      <c r="E2029" s="1144"/>
      <c r="F2029" s="1144"/>
      <c r="G2029" s="321">
        <f>SUM(G2024:G2028)</f>
        <v>1952300</v>
      </c>
      <c r="H2029" s="218"/>
    </row>
    <row r="2030" spans="1:8" s="219" customFormat="1">
      <c r="A2030" s="261" t="s">
        <v>20</v>
      </c>
      <c r="B2030" s="243" t="s">
        <v>181</v>
      </c>
      <c r="C2030" s="244"/>
      <c r="D2030" s="244"/>
      <c r="E2030" s="252"/>
      <c r="F2030" s="253"/>
      <c r="G2030" s="318"/>
      <c r="H2030" s="218"/>
    </row>
    <row r="2031" spans="1:8" s="219" customFormat="1">
      <c r="A2031" s="261"/>
      <c r="B2031" s="350"/>
      <c r="C2031" s="244"/>
      <c r="D2031" s="244"/>
      <c r="E2031" s="262"/>
      <c r="F2031" s="253"/>
      <c r="G2031" s="318"/>
      <c r="H2031" s="218"/>
    </row>
    <row r="2032" spans="1:8" s="219" customFormat="1">
      <c r="A2032" s="1146" t="s">
        <v>2180</v>
      </c>
      <c r="B2032" s="1146"/>
      <c r="C2032" s="1146"/>
      <c r="D2032" s="1146"/>
      <c r="E2032" s="1146"/>
      <c r="F2032" s="1146"/>
      <c r="G2032" s="318">
        <f>G2030</f>
        <v>0</v>
      </c>
      <c r="H2032" s="218"/>
    </row>
    <row r="2033" spans="1:8" s="219" customFormat="1">
      <c r="A2033" s="375" t="s">
        <v>21</v>
      </c>
      <c r="B2033" s="1145" t="s">
        <v>1111</v>
      </c>
      <c r="C2033" s="1145"/>
      <c r="D2033" s="1145"/>
      <c r="E2033" s="1145"/>
      <c r="F2033" s="1145"/>
      <c r="G2033" s="318">
        <f>SUM(G2018:G2032)/2</f>
        <v>2342280</v>
      </c>
      <c r="H2033" s="218"/>
    </row>
    <row r="2034" spans="1:8" s="219" customFormat="1">
      <c r="A2034" s="375" t="s">
        <v>22</v>
      </c>
      <c r="B2034" s="1145" t="s">
        <v>1112</v>
      </c>
      <c r="C2034" s="1145"/>
      <c r="D2034" s="1145"/>
      <c r="E2034" s="1145"/>
      <c r="F2034" s="376">
        <v>0.1</v>
      </c>
      <c r="G2034" s="318">
        <f>G2033*F2034</f>
        <v>234228</v>
      </c>
      <c r="H2034" s="218"/>
    </row>
    <row r="2035" spans="1:8" s="219" customFormat="1">
      <c r="A2035" s="375" t="s">
        <v>23</v>
      </c>
      <c r="B2035" s="1145" t="s">
        <v>184</v>
      </c>
      <c r="C2035" s="1145"/>
      <c r="D2035" s="1145"/>
      <c r="E2035" s="1145"/>
      <c r="F2035" s="1145"/>
      <c r="G2035" s="318">
        <f>ROUNDDOWN(G2033+G2034,0)</f>
        <v>2576508</v>
      </c>
      <c r="H2035" s="218"/>
    </row>
    <row r="2036" spans="1:8" s="219" customFormat="1">
      <c r="A2036" s="2"/>
      <c r="B2036" s="2"/>
      <c r="C2036" s="2"/>
      <c r="D2036" s="2"/>
      <c r="E2036" s="2"/>
      <c r="F2036" s="2"/>
      <c r="G2036" s="528"/>
      <c r="H2036" s="218"/>
    </row>
    <row r="2037" spans="1:8" s="219" customFormat="1">
      <c r="A2037" s="267" t="s">
        <v>982</v>
      </c>
      <c r="B2037" s="267" t="s">
        <v>983</v>
      </c>
      <c r="C2037" s="267"/>
      <c r="D2037" s="267"/>
      <c r="E2037" s="267"/>
      <c r="F2037" s="267"/>
      <c r="G2037" s="530"/>
      <c r="H2037" s="218"/>
    </row>
    <row r="2038" spans="1:8" s="219" customFormat="1">
      <c r="A2038" s="238" t="s">
        <v>984</v>
      </c>
      <c r="B2038" s="239" t="s">
        <v>2147</v>
      </c>
      <c r="C2038" s="240"/>
      <c r="D2038" s="240"/>
      <c r="E2038" s="241"/>
      <c r="F2038" s="242"/>
      <c r="G2038" s="255"/>
      <c r="H2038" s="218"/>
    </row>
    <row r="2039" spans="1:8" s="219" customFormat="1" ht="30">
      <c r="A2039" s="317" t="s">
        <v>73</v>
      </c>
      <c r="B2039" s="317" t="s">
        <v>74</v>
      </c>
      <c r="C2039" s="317" t="s">
        <v>166</v>
      </c>
      <c r="D2039" s="317" t="s">
        <v>78</v>
      </c>
      <c r="E2039" s="317" t="s">
        <v>167</v>
      </c>
      <c r="F2039" s="317" t="s">
        <v>168</v>
      </c>
      <c r="G2039" s="529" t="s">
        <v>169</v>
      </c>
      <c r="H2039" s="218"/>
    </row>
    <row r="2040" spans="1:8" s="219" customFormat="1">
      <c r="A2040" s="261" t="s">
        <v>17</v>
      </c>
      <c r="B2040" s="243" t="s">
        <v>170</v>
      </c>
      <c r="C2040" s="244"/>
      <c r="D2040" s="244"/>
      <c r="E2040" s="252"/>
      <c r="F2040" s="253"/>
      <c r="G2040" s="318"/>
      <c r="H2040" s="218"/>
    </row>
    <row r="2041" spans="1:8" s="219" customFormat="1">
      <c r="A2041" s="244"/>
      <c r="B2041" s="243" t="s">
        <v>1</v>
      </c>
      <c r="C2041" s="261" t="s">
        <v>336</v>
      </c>
      <c r="D2041" s="261" t="s">
        <v>31</v>
      </c>
      <c r="E2041" s="262">
        <v>6.6699999999999995E-2</v>
      </c>
      <c r="F2041" s="253">
        <f>VLOOKUP(B2041,'HSD PSPN,STR,ARS'!$C$6:F724,4,FALSE)</f>
        <v>100000</v>
      </c>
      <c r="G2041" s="318">
        <f>E2041*F2041</f>
        <v>6669.9999999999991</v>
      </c>
      <c r="H2041" s="218"/>
    </row>
    <row r="2042" spans="1:8" s="219" customFormat="1">
      <c r="A2042" s="244"/>
      <c r="B2042" s="243" t="s">
        <v>4</v>
      </c>
      <c r="C2042" s="261" t="s">
        <v>339</v>
      </c>
      <c r="D2042" s="261" t="s">
        <v>31</v>
      </c>
      <c r="E2042" s="262">
        <v>6.6699999999999995E-2</v>
      </c>
      <c r="F2042" s="253">
        <f>VLOOKUP(B2042,'HSD PSPN,STR,ARS'!$C$6:F724,4,FALSE)</f>
        <v>200000</v>
      </c>
      <c r="G2042" s="318">
        <f>E2042*F2042</f>
        <v>13339.999999999998</v>
      </c>
      <c r="H2042" s="218"/>
    </row>
    <row r="2043" spans="1:8" s="219" customFormat="1">
      <c r="A2043" s="1144" t="s">
        <v>2171</v>
      </c>
      <c r="B2043" s="1144"/>
      <c r="C2043" s="1144"/>
      <c r="D2043" s="1144"/>
      <c r="E2043" s="1144"/>
      <c r="F2043" s="1144"/>
      <c r="G2043" s="321">
        <f>SUM(G2041:G2042)</f>
        <v>20009.999999999996</v>
      </c>
      <c r="H2043" s="218"/>
    </row>
    <row r="2044" spans="1:8" s="219" customFormat="1">
      <c r="A2044" s="261" t="s">
        <v>19</v>
      </c>
      <c r="B2044" s="243" t="s">
        <v>5</v>
      </c>
      <c r="C2044" s="244"/>
      <c r="D2044" s="244"/>
      <c r="E2044" s="252"/>
      <c r="F2044" s="253"/>
      <c r="G2044" s="318"/>
      <c r="H2044" s="218"/>
    </row>
    <row r="2045" spans="1:8" s="219" customFormat="1">
      <c r="A2045" s="244"/>
      <c r="B2045" s="243" t="s">
        <v>728</v>
      </c>
      <c r="C2045" s="244"/>
      <c r="D2045" s="261" t="s">
        <v>177</v>
      </c>
      <c r="E2045" s="262">
        <v>3.1399999999999997E-2</v>
      </c>
      <c r="F2045" s="253">
        <f>VLOOKUP(B2045,'HSD PSPN,STR,ARS'!$C$6:F724,4,FALSE)</f>
        <v>10000</v>
      </c>
      <c r="G2045" s="318">
        <f>E2045*F2045</f>
        <v>314</v>
      </c>
      <c r="H2045" s="218"/>
    </row>
    <row r="2046" spans="1:8" s="219" customFormat="1">
      <c r="A2046" s="244"/>
      <c r="B2046" s="243"/>
      <c r="C2046" s="244"/>
      <c r="D2046" s="261"/>
      <c r="E2046" s="262"/>
      <c r="F2046" s="253"/>
      <c r="G2046" s="318"/>
      <c r="H2046" s="218"/>
    </row>
    <row r="2047" spans="1:8">
      <c r="A2047" s="1144" t="s">
        <v>2176</v>
      </c>
      <c r="B2047" s="1144"/>
      <c r="C2047" s="1144"/>
      <c r="D2047" s="1144"/>
      <c r="E2047" s="1144"/>
      <c r="F2047" s="1144"/>
      <c r="G2047" s="321">
        <f>SUM(G2045:G2046)</f>
        <v>314</v>
      </c>
    </row>
    <row r="2048" spans="1:8" s="219" customFormat="1">
      <c r="A2048" s="261" t="s">
        <v>20</v>
      </c>
      <c r="B2048" s="243" t="s">
        <v>181</v>
      </c>
      <c r="C2048" s="244"/>
      <c r="D2048" s="244"/>
      <c r="E2048" s="252"/>
      <c r="F2048" s="253"/>
      <c r="G2048" s="318"/>
      <c r="H2048" s="218"/>
    </row>
    <row r="2049" spans="1:8" s="219" customFormat="1">
      <c r="A2049" s="261"/>
      <c r="B2049" s="243" t="s">
        <v>985</v>
      </c>
      <c r="C2049" s="244"/>
      <c r="D2049" s="244" t="s">
        <v>275</v>
      </c>
      <c r="E2049" s="252">
        <v>1.67E-2</v>
      </c>
      <c r="F2049" s="253">
        <f>VLOOKUP(B2049,'HSD PSPN,STR,ARS'!$C$6:F2534,4,FALSE)</f>
        <v>10000</v>
      </c>
      <c r="G2049" s="318">
        <f t="shared" ref="G2049:G2051" si="42">E2049*F2049</f>
        <v>167</v>
      </c>
      <c r="H2049" s="218"/>
    </row>
    <row r="2050" spans="1:8" s="219" customFormat="1">
      <c r="A2050" s="261"/>
      <c r="B2050" s="243" t="s">
        <v>986</v>
      </c>
      <c r="C2050" s="244"/>
      <c r="D2050" s="244" t="s">
        <v>275</v>
      </c>
      <c r="E2050" s="252">
        <v>1.67E-2</v>
      </c>
      <c r="F2050" s="253">
        <f>VLOOKUP(B2050,'HSD PSPN,STR,ARS'!$C$6:F724,4,FALSE)</f>
        <v>10000</v>
      </c>
      <c r="G2050" s="318">
        <f t="shared" si="42"/>
        <v>167</v>
      </c>
      <c r="H2050" s="218"/>
    </row>
    <row r="2051" spans="1:8" s="219" customFormat="1">
      <c r="A2051" s="261"/>
      <c r="B2051" s="243" t="s">
        <v>987</v>
      </c>
      <c r="C2051" s="244"/>
      <c r="D2051" s="244" t="s">
        <v>347</v>
      </c>
      <c r="E2051" s="252">
        <v>0.2</v>
      </c>
      <c r="F2051" s="253">
        <f>VLOOKUP(B2051,'HSD PSPN,STR,ARS'!$C$6:F724,4,FALSE)</f>
        <v>10000</v>
      </c>
      <c r="G2051" s="318">
        <f t="shared" si="42"/>
        <v>2000</v>
      </c>
      <c r="H2051" s="218"/>
    </row>
    <row r="2052" spans="1:8" s="219" customFormat="1">
      <c r="A2052" s="1146" t="s">
        <v>2180</v>
      </c>
      <c r="B2052" s="1146"/>
      <c r="C2052" s="1146"/>
      <c r="D2052" s="1146"/>
      <c r="E2052" s="1146"/>
      <c r="F2052" s="1146"/>
      <c r="G2052" s="321">
        <f>SUM(G2049:G2051)</f>
        <v>2334</v>
      </c>
      <c r="H2052" s="218"/>
    </row>
    <row r="2053" spans="1:8" s="219" customFormat="1">
      <c r="A2053" s="375" t="s">
        <v>21</v>
      </c>
      <c r="B2053" s="1145" t="s">
        <v>1111</v>
      </c>
      <c r="C2053" s="1145"/>
      <c r="D2053" s="1145"/>
      <c r="E2053" s="1145"/>
      <c r="F2053" s="1145"/>
      <c r="G2053" s="318">
        <f>SUM(G2040:G2052)/2</f>
        <v>22657.999999999996</v>
      </c>
      <c r="H2053" s="218"/>
    </row>
    <row r="2054" spans="1:8" s="219" customFormat="1">
      <c r="A2054" s="375" t="s">
        <v>22</v>
      </c>
      <c r="B2054" s="1145" t="s">
        <v>1112</v>
      </c>
      <c r="C2054" s="1145"/>
      <c r="D2054" s="1145"/>
      <c r="E2054" s="1145"/>
      <c r="F2054" s="376">
        <v>0.1</v>
      </c>
      <c r="G2054" s="318">
        <f>G2053*F2054</f>
        <v>2265.7999999999997</v>
      </c>
      <c r="H2054" s="218"/>
    </row>
    <row r="2055" spans="1:8" s="219" customFormat="1">
      <c r="A2055" s="375" t="s">
        <v>23</v>
      </c>
      <c r="B2055" s="1145" t="s">
        <v>184</v>
      </c>
      <c r="C2055" s="1145"/>
      <c r="D2055" s="1145"/>
      <c r="E2055" s="1145"/>
      <c r="F2055" s="1145"/>
      <c r="G2055" s="318">
        <f>ROUNDDOWN(G2053+G2054,0)</f>
        <v>24923</v>
      </c>
      <c r="H2055" s="218"/>
    </row>
    <row r="2056" spans="1:8" s="219" customFormat="1">
      <c r="A2056" s="2"/>
      <c r="B2056" s="2"/>
      <c r="C2056" s="2"/>
      <c r="D2056" s="2"/>
      <c r="E2056" s="2"/>
      <c r="F2056" s="2"/>
      <c r="G2056" s="528"/>
      <c r="H2056" s="218"/>
    </row>
    <row r="2057" spans="1:8" s="219" customFormat="1">
      <c r="A2057" s="238" t="s">
        <v>988</v>
      </c>
      <c r="B2057" s="239" t="s">
        <v>2148</v>
      </c>
      <c r="C2057" s="240"/>
      <c r="D2057" s="240"/>
      <c r="E2057" s="241"/>
      <c r="F2057" s="242"/>
      <c r="G2057" s="255"/>
      <c r="H2057" s="218"/>
    </row>
    <row r="2058" spans="1:8" s="219" customFormat="1" ht="30">
      <c r="A2058" s="317" t="s">
        <v>73</v>
      </c>
      <c r="B2058" s="317" t="s">
        <v>74</v>
      </c>
      <c r="C2058" s="317" t="s">
        <v>166</v>
      </c>
      <c r="D2058" s="317" t="s">
        <v>78</v>
      </c>
      <c r="E2058" s="317" t="s">
        <v>167</v>
      </c>
      <c r="F2058" s="317" t="s">
        <v>168</v>
      </c>
      <c r="G2058" s="529" t="s">
        <v>169</v>
      </c>
      <c r="H2058" s="218"/>
    </row>
    <row r="2059" spans="1:8" s="219" customFormat="1">
      <c r="A2059" s="261" t="s">
        <v>17</v>
      </c>
      <c r="B2059" s="243" t="s">
        <v>170</v>
      </c>
      <c r="C2059" s="244"/>
      <c r="D2059" s="244"/>
      <c r="E2059" s="252"/>
      <c r="F2059" s="253"/>
      <c r="G2059" s="318"/>
      <c r="H2059" s="218"/>
    </row>
    <row r="2060" spans="1:8" s="219" customFormat="1">
      <c r="A2060" s="244"/>
      <c r="B2060" s="243" t="s">
        <v>1</v>
      </c>
      <c r="C2060" s="261" t="s">
        <v>336</v>
      </c>
      <c r="D2060" s="261" t="s">
        <v>31</v>
      </c>
      <c r="E2060" s="262">
        <v>0.1067</v>
      </c>
      <c r="F2060" s="253">
        <f>VLOOKUP(B2060,'HSD PSPN,STR,ARS'!$C$6:F724,4,FALSE)</f>
        <v>100000</v>
      </c>
      <c r="G2060" s="318">
        <f>E2060*F2060</f>
        <v>10670</v>
      </c>
      <c r="H2060" s="218"/>
    </row>
    <row r="2061" spans="1:8" s="219" customFormat="1">
      <c r="A2061" s="244"/>
      <c r="B2061" s="243" t="s">
        <v>4</v>
      </c>
      <c r="C2061" s="261" t="s">
        <v>339</v>
      </c>
      <c r="D2061" s="261" t="s">
        <v>31</v>
      </c>
      <c r="E2061" s="262">
        <v>1.0699999999999999E-2</v>
      </c>
      <c r="F2061" s="253">
        <f>VLOOKUP(B2061,'HSD PSPN,STR,ARS'!$C$6:F724,4,FALSE)</f>
        <v>200000</v>
      </c>
      <c r="G2061" s="318">
        <f>E2061*F2061</f>
        <v>2140</v>
      </c>
      <c r="H2061" s="218"/>
    </row>
    <row r="2062" spans="1:8" s="219" customFormat="1">
      <c r="A2062" s="1144" t="s">
        <v>2171</v>
      </c>
      <c r="B2062" s="1144"/>
      <c r="C2062" s="1144"/>
      <c r="D2062" s="1144"/>
      <c r="E2062" s="1144"/>
      <c r="F2062" s="1144"/>
      <c r="G2062" s="321">
        <f>SUM(G2060:G2061)</f>
        <v>12810</v>
      </c>
      <c r="H2062" s="218"/>
    </row>
    <row r="2063" spans="1:8" s="219" customFormat="1">
      <c r="A2063" s="261" t="s">
        <v>19</v>
      </c>
      <c r="B2063" s="243" t="s">
        <v>5</v>
      </c>
      <c r="C2063" s="244"/>
      <c r="D2063" s="244"/>
      <c r="E2063" s="252"/>
      <c r="F2063" s="253"/>
      <c r="G2063" s="318"/>
      <c r="H2063" s="218"/>
    </row>
    <row r="2064" spans="1:8" s="219" customFormat="1">
      <c r="A2064" s="244"/>
      <c r="B2064" s="243"/>
      <c r="C2064" s="244"/>
      <c r="D2064" s="261"/>
      <c r="E2064" s="262"/>
      <c r="F2064" s="253"/>
      <c r="G2064" s="318"/>
      <c r="H2064" s="218"/>
    </row>
    <row r="2065" spans="1:8">
      <c r="A2065" s="244"/>
      <c r="B2065" s="243"/>
      <c r="C2065" s="244"/>
      <c r="D2065" s="261"/>
      <c r="E2065" s="262"/>
      <c r="F2065" s="253"/>
      <c r="G2065" s="318"/>
    </row>
    <row r="2066" spans="1:8" s="219" customFormat="1">
      <c r="A2066" s="1144" t="s">
        <v>2176</v>
      </c>
      <c r="B2066" s="1144"/>
      <c r="C2066" s="1144"/>
      <c r="D2066" s="1144"/>
      <c r="E2066" s="1144"/>
      <c r="F2066" s="1144"/>
      <c r="G2066" s="318">
        <f>SUM(G2064:G2065)</f>
        <v>0</v>
      </c>
      <c r="H2066" s="218"/>
    </row>
    <row r="2067" spans="1:8" s="219" customFormat="1">
      <c r="A2067" s="261" t="s">
        <v>20</v>
      </c>
      <c r="B2067" s="243" t="s">
        <v>181</v>
      </c>
      <c r="C2067" s="244"/>
      <c r="D2067" s="244"/>
      <c r="E2067" s="252"/>
      <c r="F2067" s="253"/>
      <c r="G2067" s="318"/>
      <c r="H2067" s="218"/>
    </row>
    <row r="2068" spans="1:8" s="219" customFormat="1">
      <c r="A2068" s="261"/>
      <c r="B2068" s="243" t="s">
        <v>985</v>
      </c>
      <c r="C2068" s="244"/>
      <c r="D2068" s="244" t="s">
        <v>275</v>
      </c>
      <c r="E2068" s="252">
        <v>2.6700000000000002E-2</v>
      </c>
      <c r="F2068" s="253">
        <f>VLOOKUP(B2068,'HSD PSPN,STR,ARS'!$C$6:F2553,4,FALSE)</f>
        <v>10000</v>
      </c>
      <c r="G2068" s="318">
        <f t="shared" ref="G2068:G2069" si="43">E2068*F2068</f>
        <v>267</v>
      </c>
      <c r="H2068" s="218"/>
    </row>
    <row r="2069" spans="1:8" s="219" customFormat="1">
      <c r="A2069" s="261"/>
      <c r="B2069" s="243" t="s">
        <v>986</v>
      </c>
      <c r="C2069" s="244"/>
      <c r="D2069" s="244" t="s">
        <v>275</v>
      </c>
      <c r="E2069" s="252">
        <v>2.6700000000000002E-2</v>
      </c>
      <c r="F2069" s="253">
        <f>VLOOKUP(B2069,'HSD PSPN,STR,ARS'!$C$6:F724,4,FALSE)</f>
        <v>10000</v>
      </c>
      <c r="G2069" s="318">
        <f t="shared" si="43"/>
        <v>267</v>
      </c>
      <c r="H2069" s="218"/>
    </row>
    <row r="2070" spans="1:8" s="219" customFormat="1">
      <c r="A2070" s="261"/>
      <c r="B2070" s="243"/>
      <c r="C2070" s="244"/>
      <c r="D2070" s="244"/>
      <c r="E2070" s="252"/>
      <c r="F2070" s="253"/>
      <c r="G2070" s="318"/>
      <c r="H2070" s="218"/>
    </row>
    <row r="2071" spans="1:8" s="219" customFormat="1">
      <c r="A2071" s="1146" t="s">
        <v>2180</v>
      </c>
      <c r="B2071" s="1146"/>
      <c r="C2071" s="1146"/>
      <c r="D2071" s="1146"/>
      <c r="E2071" s="1146"/>
      <c r="F2071" s="1146"/>
      <c r="G2071" s="321">
        <f>SUM(G2068:G2070)</f>
        <v>534</v>
      </c>
      <c r="H2071" s="218"/>
    </row>
    <row r="2072" spans="1:8" s="219" customFormat="1">
      <c r="A2072" s="375" t="s">
        <v>21</v>
      </c>
      <c r="B2072" s="1145" t="s">
        <v>1111</v>
      </c>
      <c r="C2072" s="1145"/>
      <c r="D2072" s="1145"/>
      <c r="E2072" s="1145"/>
      <c r="F2072" s="1145"/>
      <c r="G2072" s="318">
        <f>SUM(G2059:G2071)/2</f>
        <v>13344</v>
      </c>
      <c r="H2072" s="218"/>
    </row>
    <row r="2073" spans="1:8" s="219" customFormat="1">
      <c r="A2073" s="375" t="s">
        <v>22</v>
      </c>
      <c r="B2073" s="1145" t="s">
        <v>1112</v>
      </c>
      <c r="C2073" s="1145"/>
      <c r="D2073" s="1145"/>
      <c r="E2073" s="1145"/>
      <c r="F2073" s="376">
        <v>0.1</v>
      </c>
      <c r="G2073" s="318">
        <f>G2072*F2073</f>
        <v>1334.4</v>
      </c>
      <c r="H2073" s="218"/>
    </row>
    <row r="2074" spans="1:8" s="219" customFormat="1">
      <c r="A2074" s="375" t="s">
        <v>23</v>
      </c>
      <c r="B2074" s="1145" t="s">
        <v>184</v>
      </c>
      <c r="C2074" s="1145"/>
      <c r="D2074" s="1145"/>
      <c r="E2074" s="1145"/>
      <c r="F2074" s="1145"/>
      <c r="G2074" s="318">
        <f>ROUNDDOWN(G2072+G2073,0)</f>
        <v>14678</v>
      </c>
      <c r="H2074" s="218"/>
    </row>
    <row r="2075" spans="1:8" s="219" customFormat="1">
      <c r="A2075" s="2"/>
      <c r="B2075" s="2"/>
      <c r="C2075" s="2"/>
      <c r="D2075" s="2"/>
      <c r="E2075" s="2"/>
      <c r="F2075" s="2"/>
      <c r="G2075" s="528"/>
      <c r="H2075" s="218"/>
    </row>
    <row r="2076" spans="1:8" s="219" customFormat="1">
      <c r="A2076" s="238" t="s">
        <v>989</v>
      </c>
      <c r="B2076" s="239" t="s">
        <v>2149</v>
      </c>
      <c r="C2076" s="240"/>
      <c r="D2076" s="240"/>
      <c r="E2076" s="241"/>
      <c r="F2076" s="242"/>
      <c r="G2076" s="255"/>
      <c r="H2076" s="218"/>
    </row>
    <row r="2077" spans="1:8" s="219" customFormat="1" ht="30">
      <c r="A2077" s="317" t="s">
        <v>73</v>
      </c>
      <c r="B2077" s="317" t="s">
        <v>74</v>
      </c>
      <c r="C2077" s="317" t="s">
        <v>166</v>
      </c>
      <c r="D2077" s="317" t="s">
        <v>78</v>
      </c>
      <c r="E2077" s="317" t="s">
        <v>167</v>
      </c>
      <c r="F2077" s="317" t="s">
        <v>168</v>
      </c>
      <c r="G2077" s="529" t="s">
        <v>169</v>
      </c>
      <c r="H2077" s="218"/>
    </row>
    <row r="2078" spans="1:8" s="219" customFormat="1">
      <c r="A2078" s="261" t="s">
        <v>17</v>
      </c>
      <c r="B2078" s="243" t="s">
        <v>170</v>
      </c>
      <c r="C2078" s="244"/>
      <c r="D2078" s="244"/>
      <c r="E2078" s="252"/>
      <c r="F2078" s="253"/>
      <c r="G2078" s="318"/>
      <c r="H2078" s="218"/>
    </row>
    <row r="2079" spans="1:8" s="219" customFormat="1">
      <c r="A2079" s="244"/>
      <c r="B2079" s="243" t="s">
        <v>1</v>
      </c>
      <c r="C2079" s="261" t="s">
        <v>336</v>
      </c>
      <c r="D2079" s="261" t="s">
        <v>31</v>
      </c>
      <c r="E2079" s="262">
        <v>0.71050000000000002</v>
      </c>
      <c r="F2079" s="253">
        <f>VLOOKUP(B2079,'HSD PSPN,STR,ARS'!$C$6:F724,4,FALSE)</f>
        <v>100000</v>
      </c>
      <c r="G2079" s="318">
        <f>E2079*F2079</f>
        <v>71050</v>
      </c>
      <c r="H2079" s="218"/>
    </row>
    <row r="2080" spans="1:8" s="219" customFormat="1">
      <c r="A2080" s="244"/>
      <c r="B2080" s="243" t="s">
        <v>4</v>
      </c>
      <c r="C2080" s="261" t="s">
        <v>339</v>
      </c>
      <c r="D2080" s="261" t="s">
        <v>31</v>
      </c>
      <c r="E2080" s="262">
        <v>7.0999999999999994E-2</v>
      </c>
      <c r="F2080" s="253">
        <f>VLOOKUP(B2080,'HSD PSPN,STR,ARS'!$C$6:F724,4,FALSE)</f>
        <v>200000</v>
      </c>
      <c r="G2080" s="318">
        <f>E2080*F2080</f>
        <v>14199.999999999998</v>
      </c>
      <c r="H2080" s="218"/>
    </row>
    <row r="2081" spans="1:8" s="219" customFormat="1">
      <c r="A2081" s="1144" t="s">
        <v>2171</v>
      </c>
      <c r="B2081" s="1144"/>
      <c r="C2081" s="1144"/>
      <c r="D2081" s="1144"/>
      <c r="E2081" s="1144"/>
      <c r="F2081" s="1144"/>
      <c r="G2081" s="321">
        <f>SUM(G2079:G2080)</f>
        <v>85250</v>
      </c>
      <c r="H2081" s="218"/>
    </row>
    <row r="2082" spans="1:8" s="219" customFormat="1">
      <c r="A2082" s="261" t="s">
        <v>19</v>
      </c>
      <c r="B2082" s="243" t="s">
        <v>5</v>
      </c>
      <c r="C2082" s="244"/>
      <c r="D2082" s="244"/>
      <c r="E2082" s="252"/>
      <c r="F2082" s="253"/>
      <c r="G2082" s="318"/>
      <c r="H2082" s="218"/>
    </row>
    <row r="2083" spans="1:8" s="219" customFormat="1">
      <c r="A2083" s="244"/>
      <c r="B2083" s="243"/>
      <c r="C2083" s="244"/>
      <c r="D2083" s="261"/>
      <c r="E2083" s="262"/>
      <c r="F2083" s="253"/>
      <c r="G2083" s="318"/>
      <c r="H2083" s="218"/>
    </row>
    <row r="2084" spans="1:8">
      <c r="A2084" s="244"/>
      <c r="B2084" s="243"/>
      <c r="C2084" s="244"/>
      <c r="D2084" s="261"/>
      <c r="E2084" s="262"/>
      <c r="F2084" s="253"/>
      <c r="G2084" s="318"/>
    </row>
    <row r="2085" spans="1:8" s="219" customFormat="1">
      <c r="A2085" s="1144" t="s">
        <v>2176</v>
      </c>
      <c r="B2085" s="1144"/>
      <c r="C2085" s="1144"/>
      <c r="D2085" s="1144"/>
      <c r="E2085" s="1144"/>
      <c r="F2085" s="1144"/>
      <c r="G2085" s="318">
        <f>SUM(G2083:G2084)</f>
        <v>0</v>
      </c>
      <c r="H2085" s="218"/>
    </row>
    <row r="2086" spans="1:8" s="219" customFormat="1">
      <c r="A2086" s="261" t="s">
        <v>20</v>
      </c>
      <c r="B2086" s="243" t="s">
        <v>181</v>
      </c>
      <c r="C2086" s="244"/>
      <c r="D2086" s="244"/>
      <c r="E2086" s="252"/>
      <c r="F2086" s="253"/>
      <c r="G2086" s="318"/>
      <c r="H2086" s="218"/>
    </row>
    <row r="2087" spans="1:8" s="219" customFormat="1">
      <c r="A2087" s="261"/>
      <c r="B2087" s="243" t="s">
        <v>985</v>
      </c>
      <c r="C2087" s="244"/>
      <c r="D2087" s="244" t="s">
        <v>275</v>
      </c>
      <c r="E2087" s="252">
        <v>0.17760000000000001</v>
      </c>
      <c r="F2087" s="253">
        <f>VLOOKUP(B2087,'HSD PSPN,STR,ARS'!$C$6:F2572,4,FALSE)</f>
        <v>10000</v>
      </c>
      <c r="G2087" s="318">
        <f t="shared" ref="G2087:G2088" si="44">E2087*F2087</f>
        <v>1776</v>
      </c>
      <c r="H2087" s="218"/>
    </row>
    <row r="2088" spans="1:8" s="219" customFormat="1">
      <c r="A2088" s="261"/>
      <c r="B2088" s="243" t="s">
        <v>986</v>
      </c>
      <c r="C2088" s="244"/>
      <c r="D2088" s="244" t="s">
        <v>275</v>
      </c>
      <c r="E2088" s="252">
        <v>0.17760000000000001</v>
      </c>
      <c r="F2088" s="253">
        <f>VLOOKUP(B2088,'HSD PSPN,STR,ARS'!$C$6:F724,4,FALSE)</f>
        <v>10000</v>
      </c>
      <c r="G2088" s="318">
        <f t="shared" si="44"/>
        <v>1776</v>
      </c>
      <c r="H2088" s="218"/>
    </row>
    <row r="2089" spans="1:8" s="219" customFormat="1">
      <c r="A2089" s="261"/>
      <c r="B2089" s="243"/>
      <c r="C2089" s="244"/>
      <c r="D2089" s="244"/>
      <c r="E2089" s="252"/>
      <c r="F2089" s="253"/>
      <c r="G2089" s="318"/>
      <c r="H2089" s="218"/>
    </row>
    <row r="2090" spans="1:8" s="219" customFormat="1">
      <c r="A2090" s="1146" t="s">
        <v>2180</v>
      </c>
      <c r="B2090" s="1146"/>
      <c r="C2090" s="1146"/>
      <c r="D2090" s="1146"/>
      <c r="E2090" s="1146"/>
      <c r="F2090" s="1146"/>
      <c r="G2090" s="321">
        <f>SUM(G2087:G2089)</f>
        <v>3552</v>
      </c>
      <c r="H2090" s="218"/>
    </row>
    <row r="2091" spans="1:8" s="219" customFormat="1">
      <c r="A2091" s="375" t="s">
        <v>21</v>
      </c>
      <c r="B2091" s="1145" t="s">
        <v>1111</v>
      </c>
      <c r="C2091" s="1145"/>
      <c r="D2091" s="1145"/>
      <c r="E2091" s="1145"/>
      <c r="F2091" s="1145"/>
      <c r="G2091" s="318">
        <f>SUM(G2078:G2090)/2</f>
        <v>88802</v>
      </c>
      <c r="H2091" s="218"/>
    </row>
    <row r="2092" spans="1:8" s="219" customFormat="1">
      <c r="A2092" s="375" t="s">
        <v>22</v>
      </c>
      <c r="B2092" s="1145" t="s">
        <v>1112</v>
      </c>
      <c r="C2092" s="1145"/>
      <c r="D2092" s="1145"/>
      <c r="E2092" s="1145"/>
      <c r="F2092" s="376">
        <v>0.1</v>
      </c>
      <c r="G2092" s="318">
        <f>G2091*F2092</f>
        <v>8880.2000000000007</v>
      </c>
      <c r="H2092" s="218"/>
    </row>
    <row r="2093" spans="1:8" s="219" customFormat="1">
      <c r="A2093" s="375" t="s">
        <v>23</v>
      </c>
      <c r="B2093" s="1145" t="s">
        <v>184</v>
      </c>
      <c r="C2093" s="1145"/>
      <c r="D2093" s="1145"/>
      <c r="E2093" s="1145"/>
      <c r="F2093" s="1145"/>
      <c r="G2093" s="318">
        <f>ROUNDDOWN(G2091+G2092,0)</f>
        <v>97682</v>
      </c>
      <c r="H2093" s="218"/>
    </row>
    <row r="2094" spans="1:8" s="219" customFormat="1">
      <c r="A2094" s="2"/>
      <c r="B2094" s="2"/>
      <c r="C2094" s="2"/>
      <c r="D2094" s="2"/>
      <c r="E2094" s="2"/>
      <c r="F2094" s="2"/>
      <c r="G2094" s="528"/>
      <c r="H2094" s="218"/>
    </row>
    <row r="2095" spans="1:8" s="219" customFormat="1">
      <c r="A2095" s="238" t="s">
        <v>990</v>
      </c>
      <c r="B2095" s="239" t="s">
        <v>2150</v>
      </c>
      <c r="C2095" s="240"/>
      <c r="D2095" s="240"/>
      <c r="E2095" s="241"/>
      <c r="F2095" s="242"/>
      <c r="G2095" s="255"/>
      <c r="H2095" s="218"/>
    </row>
    <row r="2096" spans="1:8" s="219" customFormat="1" ht="30">
      <c r="A2096" s="317" t="s">
        <v>73</v>
      </c>
      <c r="B2096" s="317" t="s">
        <v>74</v>
      </c>
      <c r="C2096" s="317" t="s">
        <v>166</v>
      </c>
      <c r="D2096" s="317" t="s">
        <v>78</v>
      </c>
      <c r="E2096" s="317" t="s">
        <v>167</v>
      </c>
      <c r="F2096" s="317" t="s">
        <v>168</v>
      </c>
      <c r="G2096" s="529" t="s">
        <v>169</v>
      </c>
      <c r="H2096" s="218"/>
    </row>
    <row r="2097" spans="1:8" s="219" customFormat="1">
      <c r="A2097" s="261" t="s">
        <v>17</v>
      </c>
      <c r="B2097" s="243" t="s">
        <v>170</v>
      </c>
      <c r="C2097" s="244"/>
      <c r="D2097" s="244"/>
      <c r="E2097" s="252"/>
      <c r="F2097" s="253"/>
      <c r="G2097" s="318"/>
      <c r="H2097" s="218"/>
    </row>
    <row r="2098" spans="1:8" s="219" customFormat="1">
      <c r="A2098" s="244"/>
      <c r="B2098" s="243" t="s">
        <v>1</v>
      </c>
      <c r="C2098" s="261" t="s">
        <v>336</v>
      </c>
      <c r="D2098" s="261" t="s">
        <v>31</v>
      </c>
      <c r="E2098" s="262">
        <v>1.0667</v>
      </c>
      <c r="F2098" s="253">
        <f>VLOOKUP(B2098,'HSD PSPN,STR,ARS'!$C$6:F724,4,FALSE)</f>
        <v>100000</v>
      </c>
      <c r="G2098" s="318">
        <f>E2098*F2098</f>
        <v>106670</v>
      </c>
      <c r="H2098" s="218"/>
    </row>
    <row r="2099" spans="1:8" s="219" customFormat="1">
      <c r="A2099" s="244"/>
      <c r="B2099" s="243" t="s">
        <v>4</v>
      </c>
      <c r="C2099" s="261" t="s">
        <v>339</v>
      </c>
      <c r="D2099" s="261" t="s">
        <v>31</v>
      </c>
      <c r="E2099" s="262">
        <v>0.1067</v>
      </c>
      <c r="F2099" s="253">
        <f>VLOOKUP(B2099,'HSD PSPN,STR,ARS'!$C$6:F724,4,FALSE)</f>
        <v>200000</v>
      </c>
      <c r="G2099" s="318">
        <f>E2099*F2099</f>
        <v>21340</v>
      </c>
      <c r="H2099" s="218"/>
    </row>
    <row r="2100" spans="1:8" s="219" customFormat="1">
      <c r="A2100" s="1144" t="s">
        <v>2171</v>
      </c>
      <c r="B2100" s="1144"/>
      <c r="C2100" s="1144"/>
      <c r="D2100" s="1144"/>
      <c r="E2100" s="1144"/>
      <c r="F2100" s="1144"/>
      <c r="G2100" s="321">
        <f>SUM(G2098:G2099)</f>
        <v>128010</v>
      </c>
      <c r="H2100" s="218"/>
    </row>
    <row r="2101" spans="1:8" s="219" customFormat="1">
      <c r="A2101" s="261" t="s">
        <v>19</v>
      </c>
      <c r="B2101" s="243" t="s">
        <v>5</v>
      </c>
      <c r="C2101" s="244"/>
      <c r="D2101" s="244"/>
      <c r="E2101" s="252"/>
      <c r="F2101" s="253"/>
      <c r="G2101" s="318"/>
      <c r="H2101" s="218"/>
    </row>
    <row r="2102" spans="1:8" s="219" customFormat="1">
      <c r="A2102" s="244"/>
      <c r="B2102" s="243"/>
      <c r="C2102" s="244"/>
      <c r="D2102" s="261"/>
      <c r="E2102" s="262"/>
      <c r="F2102" s="253"/>
      <c r="G2102" s="318"/>
      <c r="H2102" s="218"/>
    </row>
    <row r="2103" spans="1:8">
      <c r="A2103" s="244"/>
      <c r="B2103" s="243"/>
      <c r="C2103" s="244"/>
      <c r="D2103" s="261"/>
      <c r="E2103" s="262"/>
      <c r="F2103" s="253"/>
      <c r="G2103" s="318"/>
    </row>
    <row r="2104" spans="1:8" s="219" customFormat="1">
      <c r="A2104" s="1144" t="s">
        <v>2176</v>
      </c>
      <c r="B2104" s="1144"/>
      <c r="C2104" s="1144"/>
      <c r="D2104" s="1144"/>
      <c r="E2104" s="1144"/>
      <c r="F2104" s="1144"/>
      <c r="G2104" s="318">
        <f>SUM(G2102:G2103)</f>
        <v>0</v>
      </c>
      <c r="H2104" s="218"/>
    </row>
    <row r="2105" spans="1:8" s="219" customFormat="1">
      <c r="A2105" s="261" t="s">
        <v>20</v>
      </c>
      <c r="B2105" s="243" t="s">
        <v>181</v>
      </c>
      <c r="C2105" s="244"/>
      <c r="D2105" s="244"/>
      <c r="E2105" s="252"/>
      <c r="F2105" s="253"/>
      <c r="G2105" s="318"/>
      <c r="H2105" s="218"/>
    </row>
    <row r="2106" spans="1:8" s="219" customFormat="1">
      <c r="A2106" s="261"/>
      <c r="B2106" s="243" t="s">
        <v>985</v>
      </c>
      <c r="C2106" s="244"/>
      <c r="D2106" s="244" t="s">
        <v>275</v>
      </c>
      <c r="E2106" s="252">
        <v>0.26669999999999999</v>
      </c>
      <c r="F2106" s="253">
        <f>VLOOKUP(B2106,'HSD PSPN,STR,ARS'!$C$6:F2591,4,FALSE)</f>
        <v>10000</v>
      </c>
      <c r="G2106" s="318">
        <f t="shared" ref="G2106:G2107" si="45">E2106*F2106</f>
        <v>2667</v>
      </c>
      <c r="H2106" s="218"/>
    </row>
    <row r="2107" spans="1:8" s="219" customFormat="1">
      <c r="A2107" s="261"/>
      <c r="B2107" s="243" t="s">
        <v>986</v>
      </c>
      <c r="C2107" s="244"/>
      <c r="D2107" s="244" t="s">
        <v>275</v>
      </c>
      <c r="E2107" s="252">
        <v>0.26669999999999999</v>
      </c>
      <c r="F2107" s="253">
        <f>VLOOKUP(B2107,'HSD PSPN,STR,ARS'!$C$6:F724,4,FALSE)</f>
        <v>10000</v>
      </c>
      <c r="G2107" s="318">
        <f t="shared" si="45"/>
        <v>2667</v>
      </c>
      <c r="H2107" s="218"/>
    </row>
    <row r="2108" spans="1:8" s="219" customFormat="1">
      <c r="A2108" s="261"/>
      <c r="B2108" s="243"/>
      <c r="C2108" s="244"/>
      <c r="D2108" s="244"/>
      <c r="E2108" s="252"/>
      <c r="F2108" s="253"/>
      <c r="G2108" s="318"/>
      <c r="H2108" s="218"/>
    </row>
    <row r="2109" spans="1:8" s="219" customFormat="1">
      <c r="A2109" s="1146" t="s">
        <v>2180</v>
      </c>
      <c r="B2109" s="1146"/>
      <c r="C2109" s="1146"/>
      <c r="D2109" s="1146"/>
      <c r="E2109" s="1146"/>
      <c r="F2109" s="1146"/>
      <c r="G2109" s="321">
        <f>SUM(G2106:G2108)</f>
        <v>5334</v>
      </c>
      <c r="H2109" s="218"/>
    </row>
    <row r="2110" spans="1:8" s="219" customFormat="1">
      <c r="A2110" s="375" t="s">
        <v>21</v>
      </c>
      <c r="B2110" s="1145" t="s">
        <v>1111</v>
      </c>
      <c r="C2110" s="1145"/>
      <c r="D2110" s="1145"/>
      <c r="E2110" s="1145"/>
      <c r="F2110" s="1145"/>
      <c r="G2110" s="318">
        <f>SUM(G2097:G2109)/2</f>
        <v>133344</v>
      </c>
      <c r="H2110" s="218"/>
    </row>
    <row r="2111" spans="1:8" s="219" customFormat="1">
      <c r="A2111" s="375" t="s">
        <v>22</v>
      </c>
      <c r="B2111" s="1145" t="s">
        <v>1112</v>
      </c>
      <c r="C2111" s="1145"/>
      <c r="D2111" s="1145"/>
      <c r="E2111" s="1145"/>
      <c r="F2111" s="376">
        <v>0.1</v>
      </c>
      <c r="G2111" s="318">
        <f>G2110*F2111</f>
        <v>13334.400000000001</v>
      </c>
      <c r="H2111" s="218"/>
    </row>
    <row r="2112" spans="1:8" s="219" customFormat="1">
      <c r="A2112" s="375" t="s">
        <v>23</v>
      </c>
      <c r="B2112" s="1145" t="s">
        <v>184</v>
      </c>
      <c r="C2112" s="1145"/>
      <c r="D2112" s="1145"/>
      <c r="E2112" s="1145"/>
      <c r="F2112" s="1145"/>
      <c r="G2112" s="318">
        <f>ROUNDDOWN(G2110+G2111,0)</f>
        <v>146678</v>
      </c>
      <c r="H2112" s="218"/>
    </row>
    <row r="2113" spans="1:8" s="219" customFormat="1">
      <c r="A2113" s="2"/>
      <c r="B2113" s="2"/>
      <c r="C2113" s="2"/>
      <c r="D2113" s="2"/>
      <c r="E2113" s="2"/>
      <c r="F2113" s="2"/>
      <c r="G2113" s="528"/>
      <c r="H2113" s="218"/>
    </row>
    <row r="2114" spans="1:8" s="219" customFormat="1">
      <c r="A2114" s="238" t="s">
        <v>991</v>
      </c>
      <c r="B2114" s="239" t="s">
        <v>2151</v>
      </c>
      <c r="C2114" s="240"/>
      <c r="D2114" s="240"/>
      <c r="E2114" s="241"/>
      <c r="F2114" s="242"/>
      <c r="G2114" s="255"/>
      <c r="H2114" s="218"/>
    </row>
    <row r="2115" spans="1:8" s="219" customFormat="1" ht="30">
      <c r="A2115" s="317" t="s">
        <v>73</v>
      </c>
      <c r="B2115" s="317" t="s">
        <v>74</v>
      </c>
      <c r="C2115" s="317" t="s">
        <v>166</v>
      </c>
      <c r="D2115" s="317" t="s">
        <v>78</v>
      </c>
      <c r="E2115" s="317" t="s">
        <v>167</v>
      </c>
      <c r="F2115" s="317" t="s">
        <v>168</v>
      </c>
      <c r="G2115" s="529" t="s">
        <v>169</v>
      </c>
      <c r="H2115" s="218"/>
    </row>
    <row r="2116" spans="1:8" s="219" customFormat="1">
      <c r="A2116" s="261" t="s">
        <v>17</v>
      </c>
      <c r="B2116" s="243" t="s">
        <v>170</v>
      </c>
      <c r="C2116" s="244"/>
      <c r="D2116" s="244"/>
      <c r="E2116" s="252"/>
      <c r="F2116" s="253"/>
      <c r="G2116" s="318"/>
      <c r="H2116" s="218"/>
    </row>
    <row r="2117" spans="1:8" s="219" customFormat="1">
      <c r="A2117" s="244"/>
      <c r="B2117" s="243" t="s">
        <v>1</v>
      </c>
      <c r="C2117" s="261" t="s">
        <v>336</v>
      </c>
      <c r="D2117" s="261" t="s">
        <v>31</v>
      </c>
      <c r="E2117" s="262">
        <v>0.1</v>
      </c>
      <c r="F2117" s="253">
        <f>VLOOKUP(B2117,'HSD PSPN,STR,ARS'!$C$6:F724,4,FALSE)</f>
        <v>100000</v>
      </c>
      <c r="G2117" s="318">
        <f>E2117*F2117</f>
        <v>10000</v>
      </c>
      <c r="H2117" s="218"/>
    </row>
    <row r="2118" spans="1:8" s="219" customFormat="1">
      <c r="A2118" s="244"/>
      <c r="B2118" s="243" t="s">
        <v>4</v>
      </c>
      <c r="C2118" s="261" t="s">
        <v>339</v>
      </c>
      <c r="D2118" s="261" t="s">
        <v>31</v>
      </c>
      <c r="E2118" s="262">
        <v>0.01</v>
      </c>
      <c r="F2118" s="253">
        <f>VLOOKUP(B2118,'HSD PSPN,STR,ARS'!$C$6:F724,4,FALSE)</f>
        <v>200000</v>
      </c>
      <c r="G2118" s="318">
        <f>E2118*F2118</f>
        <v>2000</v>
      </c>
      <c r="H2118" s="218"/>
    </row>
    <row r="2119" spans="1:8" s="219" customFormat="1">
      <c r="A2119" s="1144" t="s">
        <v>2171</v>
      </c>
      <c r="B2119" s="1144"/>
      <c r="C2119" s="1144"/>
      <c r="D2119" s="1144"/>
      <c r="E2119" s="1144"/>
      <c r="F2119" s="1144"/>
      <c r="G2119" s="321">
        <f>SUM(G2117:G2118)</f>
        <v>12000</v>
      </c>
      <c r="H2119" s="218"/>
    </row>
    <row r="2120" spans="1:8" s="219" customFormat="1">
      <c r="A2120" s="261" t="s">
        <v>19</v>
      </c>
      <c r="B2120" s="243" t="s">
        <v>5</v>
      </c>
      <c r="C2120" s="244"/>
      <c r="D2120" s="244"/>
      <c r="E2120" s="252"/>
      <c r="F2120" s="253"/>
      <c r="G2120" s="318"/>
      <c r="H2120" s="218"/>
    </row>
    <row r="2121" spans="1:8" s="219" customFormat="1">
      <c r="A2121" s="244"/>
      <c r="B2121" s="243" t="s">
        <v>728</v>
      </c>
      <c r="C2121" s="244"/>
      <c r="D2121" s="261" t="s">
        <v>177</v>
      </c>
      <c r="E2121" s="262">
        <v>7.0699999999999999E-2</v>
      </c>
      <c r="F2121" s="253">
        <f>VLOOKUP(B2121,'HSD PSPN,STR,ARS'!$C$6:F724,4,FALSE)</f>
        <v>10000</v>
      </c>
      <c r="G2121" s="318">
        <f>E2121*F2121</f>
        <v>707</v>
      </c>
      <c r="H2121" s="218"/>
    </row>
    <row r="2122" spans="1:8">
      <c r="A2122" s="244"/>
      <c r="B2122" s="243"/>
      <c r="C2122" s="244"/>
      <c r="D2122" s="261"/>
      <c r="E2122" s="262"/>
      <c r="F2122" s="253"/>
      <c r="G2122" s="318"/>
    </row>
    <row r="2123" spans="1:8" s="286" customFormat="1" ht="15.75">
      <c r="A2123" s="1144" t="s">
        <v>2176</v>
      </c>
      <c r="B2123" s="1144"/>
      <c r="C2123" s="1144"/>
      <c r="D2123" s="1144"/>
      <c r="E2123" s="1144"/>
      <c r="F2123" s="1144"/>
      <c r="G2123" s="321">
        <f>SUM(G2121:G2122)</f>
        <v>707</v>
      </c>
    </row>
    <row r="2124" spans="1:8" s="219" customFormat="1">
      <c r="A2124" s="261" t="s">
        <v>20</v>
      </c>
      <c r="B2124" s="243" t="s">
        <v>181</v>
      </c>
      <c r="C2124" s="244"/>
      <c r="D2124" s="244"/>
      <c r="E2124" s="252"/>
      <c r="F2124" s="253"/>
      <c r="G2124" s="318"/>
      <c r="H2124" s="218"/>
    </row>
    <row r="2125" spans="1:8" s="219" customFormat="1">
      <c r="A2125" s="261"/>
      <c r="B2125" s="243" t="s">
        <v>985</v>
      </c>
      <c r="C2125" s="244"/>
      <c r="D2125" s="244" t="s">
        <v>275</v>
      </c>
      <c r="E2125" s="252">
        <v>2.5000000000000001E-2</v>
      </c>
      <c r="F2125" s="253">
        <f>VLOOKUP(B2125,'HSD PSPN,STR,ARS'!$C$6:F2610,4,FALSE)</f>
        <v>10000</v>
      </c>
      <c r="G2125" s="318">
        <f t="shared" ref="G2125:G2127" si="46">E2125*F2125</f>
        <v>250</v>
      </c>
      <c r="H2125" s="218"/>
    </row>
    <row r="2126" spans="1:8" s="219" customFormat="1">
      <c r="A2126" s="261"/>
      <c r="B2126" s="243" t="s">
        <v>995</v>
      </c>
      <c r="C2126" s="244"/>
      <c r="D2126" s="244" t="s">
        <v>275</v>
      </c>
      <c r="E2126" s="252">
        <v>2.5000000000000001E-2</v>
      </c>
      <c r="F2126" s="253">
        <f>VLOOKUP(B2126,'HSD PSPN,STR,ARS'!$C$6:F724,4,FALSE)</f>
        <v>10000</v>
      </c>
      <c r="G2126" s="318">
        <f t="shared" si="46"/>
        <v>250</v>
      </c>
      <c r="H2126" s="218"/>
    </row>
    <row r="2127" spans="1:8" s="219" customFormat="1">
      <c r="A2127" s="261"/>
      <c r="B2127" s="243" t="s">
        <v>996</v>
      </c>
      <c r="C2127" s="244"/>
      <c r="D2127" s="244" t="s">
        <v>347</v>
      </c>
      <c r="E2127" s="252">
        <v>0.02</v>
      </c>
      <c r="F2127" s="253">
        <f>VLOOKUP(B2127,'HSD PSPN,STR,ARS'!$C$6:F724,4,FALSE)</f>
        <v>10000</v>
      </c>
      <c r="G2127" s="318">
        <f t="shared" si="46"/>
        <v>200</v>
      </c>
      <c r="H2127" s="218"/>
    </row>
    <row r="2128" spans="1:8" s="219" customFormat="1">
      <c r="A2128" s="1146" t="s">
        <v>2180</v>
      </c>
      <c r="B2128" s="1146"/>
      <c r="C2128" s="1146"/>
      <c r="D2128" s="1146"/>
      <c r="E2128" s="1146"/>
      <c r="F2128" s="1146"/>
      <c r="G2128" s="321">
        <f>SUM(G2125:G2127)</f>
        <v>700</v>
      </c>
      <c r="H2128" s="218"/>
    </row>
    <row r="2129" spans="1:8" s="219" customFormat="1">
      <c r="A2129" s="375" t="s">
        <v>21</v>
      </c>
      <c r="B2129" s="1145" t="s">
        <v>1111</v>
      </c>
      <c r="C2129" s="1145"/>
      <c r="D2129" s="1145"/>
      <c r="E2129" s="1145"/>
      <c r="F2129" s="1145"/>
      <c r="G2129" s="318">
        <f>SUM(G2116:G2128)/2</f>
        <v>13407</v>
      </c>
      <c r="H2129" s="218"/>
    </row>
    <row r="2130" spans="1:8" s="219" customFormat="1">
      <c r="A2130" s="375" t="s">
        <v>22</v>
      </c>
      <c r="B2130" s="1145" t="s">
        <v>1112</v>
      </c>
      <c r="C2130" s="1145"/>
      <c r="D2130" s="1145"/>
      <c r="E2130" s="1145"/>
      <c r="F2130" s="376">
        <v>0.1</v>
      </c>
      <c r="G2130" s="318">
        <f>G2129*F2130</f>
        <v>1340.7</v>
      </c>
      <c r="H2130" s="218"/>
    </row>
    <row r="2131" spans="1:8" s="219" customFormat="1">
      <c r="A2131" s="375" t="s">
        <v>23</v>
      </c>
      <c r="B2131" s="1145" t="s">
        <v>184</v>
      </c>
      <c r="C2131" s="1145"/>
      <c r="D2131" s="1145"/>
      <c r="E2131" s="1145"/>
      <c r="F2131" s="1145"/>
      <c r="G2131" s="318">
        <f>ROUNDDOWN(G2129+G2130,0)</f>
        <v>14747</v>
      </c>
      <c r="H2131" s="218"/>
    </row>
    <row r="2132" spans="1:8" s="219" customFormat="1">
      <c r="A2132" s="2"/>
      <c r="B2132" s="2"/>
      <c r="C2132" s="2"/>
      <c r="D2132" s="2"/>
      <c r="E2132" s="2"/>
      <c r="F2132" s="2"/>
      <c r="G2132" s="528"/>
      <c r="H2132" s="218"/>
    </row>
    <row r="2133" spans="1:8" s="219" customFormat="1">
      <c r="A2133" s="238" t="s">
        <v>992</v>
      </c>
      <c r="B2133" s="239" t="s">
        <v>2152</v>
      </c>
      <c r="C2133" s="240"/>
      <c r="D2133" s="240"/>
      <c r="E2133" s="241"/>
      <c r="F2133" s="242"/>
      <c r="G2133" s="255"/>
      <c r="H2133" s="218"/>
    </row>
    <row r="2134" spans="1:8" s="219" customFormat="1" ht="30">
      <c r="A2134" s="317" t="s">
        <v>73</v>
      </c>
      <c r="B2134" s="317" t="s">
        <v>74</v>
      </c>
      <c r="C2134" s="317" t="s">
        <v>166</v>
      </c>
      <c r="D2134" s="317" t="s">
        <v>78</v>
      </c>
      <c r="E2134" s="317" t="s">
        <v>167</v>
      </c>
      <c r="F2134" s="317" t="s">
        <v>168</v>
      </c>
      <c r="G2134" s="529" t="s">
        <v>169</v>
      </c>
      <c r="H2134" s="218"/>
    </row>
    <row r="2135" spans="1:8" s="219" customFormat="1">
      <c r="A2135" s="261" t="s">
        <v>17</v>
      </c>
      <c r="B2135" s="243" t="s">
        <v>170</v>
      </c>
      <c r="C2135" s="244"/>
      <c r="D2135" s="244"/>
      <c r="E2135" s="252"/>
      <c r="F2135" s="253"/>
      <c r="G2135" s="318"/>
      <c r="H2135" s="218"/>
    </row>
    <row r="2136" spans="1:8" s="219" customFormat="1">
      <c r="A2136" s="244"/>
      <c r="B2136" s="243" t="s">
        <v>1</v>
      </c>
      <c r="C2136" s="261" t="s">
        <v>336</v>
      </c>
      <c r="D2136" s="261" t="s">
        <v>31</v>
      </c>
      <c r="E2136" s="262">
        <v>0.24</v>
      </c>
      <c r="F2136" s="253">
        <f>VLOOKUP(B2136,'HSD PSPN,STR,ARS'!$C$6:F724,4,FALSE)</f>
        <v>100000</v>
      </c>
      <c r="G2136" s="318">
        <f>E2136*F2136</f>
        <v>24000</v>
      </c>
      <c r="H2136" s="218"/>
    </row>
    <row r="2137" spans="1:8" s="219" customFormat="1">
      <c r="A2137" s="244"/>
      <c r="B2137" s="243" t="s">
        <v>4</v>
      </c>
      <c r="C2137" s="261" t="s">
        <v>339</v>
      </c>
      <c r="D2137" s="261" t="s">
        <v>31</v>
      </c>
      <c r="E2137" s="262">
        <v>2.4E-2</v>
      </c>
      <c r="F2137" s="253">
        <f>VLOOKUP(B2137,'HSD PSPN,STR,ARS'!$C$6:F724,4,FALSE)</f>
        <v>200000</v>
      </c>
      <c r="G2137" s="318">
        <f>E2137*F2137</f>
        <v>4800</v>
      </c>
      <c r="H2137" s="218"/>
    </row>
    <row r="2138" spans="1:8" s="219" customFormat="1">
      <c r="A2138" s="1144" t="s">
        <v>2171</v>
      </c>
      <c r="B2138" s="1144"/>
      <c r="C2138" s="1144"/>
      <c r="D2138" s="1144"/>
      <c r="E2138" s="1144"/>
      <c r="F2138" s="1144"/>
      <c r="G2138" s="321">
        <f>SUM(G2136:G2137)</f>
        <v>28800</v>
      </c>
      <c r="H2138" s="218"/>
    </row>
    <row r="2139" spans="1:8" s="219" customFormat="1">
      <c r="A2139" s="261" t="s">
        <v>19</v>
      </c>
      <c r="B2139" s="243" t="s">
        <v>5</v>
      </c>
      <c r="C2139" s="244"/>
      <c r="D2139" s="244"/>
      <c r="E2139" s="252"/>
      <c r="F2139" s="253"/>
      <c r="G2139" s="318"/>
      <c r="H2139" s="218"/>
    </row>
    <row r="2140" spans="1:8" s="219" customFormat="1">
      <c r="A2140" s="244"/>
      <c r="B2140" s="243"/>
      <c r="C2140" s="244"/>
      <c r="D2140" s="261"/>
      <c r="E2140" s="262"/>
      <c r="F2140" s="253"/>
      <c r="G2140" s="318"/>
      <c r="H2140" s="218"/>
    </row>
    <row r="2141" spans="1:8" s="219" customFormat="1">
      <c r="A2141" s="244"/>
      <c r="B2141" s="243"/>
      <c r="C2141" s="244"/>
      <c r="D2141" s="261"/>
      <c r="E2141" s="262"/>
      <c r="F2141" s="253"/>
      <c r="G2141" s="318"/>
      <c r="H2141" s="218"/>
    </row>
    <row r="2142" spans="1:8" s="219" customFormat="1">
      <c r="A2142" s="1144" t="s">
        <v>2176</v>
      </c>
      <c r="B2142" s="1144"/>
      <c r="C2142" s="1144"/>
      <c r="D2142" s="1144"/>
      <c r="E2142" s="1144"/>
      <c r="F2142" s="1144"/>
      <c r="G2142" s="318">
        <f>SUM(G2140:G2141)</f>
        <v>0</v>
      </c>
      <c r="H2142" s="218"/>
    </row>
    <row r="2143" spans="1:8">
      <c r="A2143" s="261" t="s">
        <v>20</v>
      </c>
      <c r="B2143" s="243" t="s">
        <v>181</v>
      </c>
      <c r="C2143" s="244"/>
      <c r="D2143" s="244"/>
      <c r="E2143" s="252"/>
      <c r="F2143" s="253"/>
      <c r="G2143" s="318"/>
    </row>
    <row r="2144" spans="1:8" s="219" customFormat="1">
      <c r="A2144" s="261"/>
      <c r="B2144" s="243" t="s">
        <v>985</v>
      </c>
      <c r="C2144" s="244"/>
      <c r="D2144" s="244" t="s">
        <v>275</v>
      </c>
      <c r="E2144" s="252">
        <v>0.06</v>
      </c>
      <c r="F2144" s="253">
        <f>VLOOKUP(B2144,'HSD PSPN,STR,ARS'!$C$6:F2629,4,FALSE)</f>
        <v>10000</v>
      </c>
      <c r="G2144" s="318">
        <f t="shared" ref="G2144:G2145" si="47">E2144*F2144</f>
        <v>600</v>
      </c>
      <c r="H2144" s="218"/>
    </row>
    <row r="2145" spans="1:8" s="219" customFormat="1">
      <c r="A2145" s="261"/>
      <c r="B2145" s="243" t="s">
        <v>995</v>
      </c>
      <c r="C2145" s="244"/>
      <c r="D2145" s="244" t="s">
        <v>275</v>
      </c>
      <c r="E2145" s="252">
        <v>0.06</v>
      </c>
      <c r="F2145" s="253">
        <f>VLOOKUP(B2145,'HSD PSPN,STR,ARS'!$C$6:F724,4,FALSE)</f>
        <v>10000</v>
      </c>
      <c r="G2145" s="318">
        <f t="shared" si="47"/>
        <v>600</v>
      </c>
      <c r="H2145" s="218"/>
    </row>
    <row r="2146" spans="1:8" s="219" customFormat="1">
      <c r="A2146" s="261"/>
      <c r="B2146" s="243"/>
      <c r="C2146" s="244"/>
      <c r="D2146" s="244"/>
      <c r="E2146" s="252"/>
      <c r="F2146" s="253"/>
      <c r="G2146" s="318"/>
      <c r="H2146" s="218"/>
    </row>
    <row r="2147" spans="1:8" s="219" customFormat="1">
      <c r="A2147" s="1146" t="s">
        <v>2180</v>
      </c>
      <c r="B2147" s="1146"/>
      <c r="C2147" s="1146"/>
      <c r="D2147" s="1146"/>
      <c r="E2147" s="1146"/>
      <c r="F2147" s="1146"/>
      <c r="G2147" s="321">
        <f>SUM(G2144:G2146)</f>
        <v>1200</v>
      </c>
      <c r="H2147" s="218"/>
    </row>
    <row r="2148" spans="1:8" s="219" customFormat="1">
      <c r="A2148" s="375" t="s">
        <v>21</v>
      </c>
      <c r="B2148" s="1145" t="s">
        <v>1111</v>
      </c>
      <c r="C2148" s="1145"/>
      <c r="D2148" s="1145"/>
      <c r="E2148" s="1145"/>
      <c r="F2148" s="1145"/>
      <c r="G2148" s="318">
        <f>SUM(G2135:G2147)/2</f>
        <v>30000</v>
      </c>
      <c r="H2148" s="218"/>
    </row>
    <row r="2149" spans="1:8" s="219" customFormat="1">
      <c r="A2149" s="375" t="s">
        <v>22</v>
      </c>
      <c r="B2149" s="1145" t="s">
        <v>1112</v>
      </c>
      <c r="C2149" s="1145"/>
      <c r="D2149" s="1145"/>
      <c r="E2149" s="1145"/>
      <c r="F2149" s="376">
        <v>0.1</v>
      </c>
      <c r="G2149" s="318">
        <f>G2148*F2149</f>
        <v>3000</v>
      </c>
      <c r="H2149" s="218"/>
    </row>
    <row r="2150" spans="1:8" s="219" customFormat="1">
      <c r="A2150" s="375" t="s">
        <v>23</v>
      </c>
      <c r="B2150" s="1145" t="s">
        <v>184</v>
      </c>
      <c r="C2150" s="1145"/>
      <c r="D2150" s="1145"/>
      <c r="E2150" s="1145"/>
      <c r="F2150" s="1145"/>
      <c r="G2150" s="318">
        <f>ROUNDDOWN(G2148+G2149,0)</f>
        <v>33000</v>
      </c>
      <c r="H2150" s="218"/>
    </row>
    <row r="2151" spans="1:8" s="219" customFormat="1">
      <c r="A2151" s="2"/>
      <c r="B2151" s="2"/>
      <c r="C2151" s="2"/>
      <c r="D2151" s="2"/>
      <c r="E2151" s="2"/>
      <c r="F2151" s="2"/>
      <c r="G2151" s="528"/>
      <c r="H2151" s="218"/>
    </row>
    <row r="2152" spans="1:8" s="219" customFormat="1">
      <c r="A2152" s="238" t="s">
        <v>993</v>
      </c>
      <c r="B2152" s="239" t="s">
        <v>2153</v>
      </c>
      <c r="C2152" s="240"/>
      <c r="D2152" s="240"/>
      <c r="E2152" s="241"/>
      <c r="F2152" s="242"/>
      <c r="G2152" s="255"/>
      <c r="H2152" s="218"/>
    </row>
    <row r="2153" spans="1:8" s="219" customFormat="1" ht="30">
      <c r="A2153" s="317" t="s">
        <v>73</v>
      </c>
      <c r="B2153" s="317" t="s">
        <v>74</v>
      </c>
      <c r="C2153" s="317" t="s">
        <v>166</v>
      </c>
      <c r="D2153" s="317" t="s">
        <v>78</v>
      </c>
      <c r="E2153" s="317" t="s">
        <v>167</v>
      </c>
      <c r="F2153" s="317" t="s">
        <v>168</v>
      </c>
      <c r="G2153" s="529" t="s">
        <v>169</v>
      </c>
      <c r="H2153" s="218"/>
    </row>
    <row r="2154" spans="1:8" s="219" customFormat="1">
      <c r="A2154" s="261" t="s">
        <v>17</v>
      </c>
      <c r="B2154" s="243" t="s">
        <v>170</v>
      </c>
      <c r="C2154" s="244"/>
      <c r="D2154" s="244"/>
      <c r="E2154" s="252"/>
      <c r="F2154" s="253"/>
      <c r="G2154" s="318"/>
      <c r="H2154" s="218"/>
    </row>
    <row r="2155" spans="1:8" s="219" customFormat="1">
      <c r="A2155" s="244"/>
      <c r="B2155" s="243" t="s">
        <v>1</v>
      </c>
      <c r="C2155" s="261" t="s">
        <v>336</v>
      </c>
      <c r="D2155" s="261" t="s">
        <v>31</v>
      </c>
      <c r="E2155" s="262">
        <v>1.6</v>
      </c>
      <c r="F2155" s="253">
        <f>VLOOKUP(B2155,'HSD PSPN,STR,ARS'!$C$6:F724,4,FALSE)</f>
        <v>100000</v>
      </c>
      <c r="G2155" s="318">
        <f>E2155*F2155</f>
        <v>160000</v>
      </c>
      <c r="H2155" s="218"/>
    </row>
    <row r="2156" spans="1:8" s="219" customFormat="1">
      <c r="A2156" s="244"/>
      <c r="B2156" s="243" t="s">
        <v>4</v>
      </c>
      <c r="C2156" s="261" t="s">
        <v>339</v>
      </c>
      <c r="D2156" s="261" t="s">
        <v>31</v>
      </c>
      <c r="E2156" s="262">
        <v>0.16</v>
      </c>
      <c r="F2156" s="253">
        <f>VLOOKUP(B2156,'HSD PSPN,STR,ARS'!$C$6:F724,4,FALSE)</f>
        <v>200000</v>
      </c>
      <c r="G2156" s="318">
        <f>E2156*F2156</f>
        <v>32000</v>
      </c>
      <c r="H2156" s="218"/>
    </row>
    <row r="2157" spans="1:8" s="219" customFormat="1">
      <c r="A2157" s="1144" t="s">
        <v>2171</v>
      </c>
      <c r="B2157" s="1144"/>
      <c r="C2157" s="1144"/>
      <c r="D2157" s="1144"/>
      <c r="E2157" s="1144"/>
      <c r="F2157" s="1144"/>
      <c r="G2157" s="321">
        <f>SUM(G2155:G2156)</f>
        <v>192000</v>
      </c>
      <c r="H2157" s="218"/>
    </row>
    <row r="2158" spans="1:8" s="219" customFormat="1">
      <c r="A2158" s="261" t="s">
        <v>19</v>
      </c>
      <c r="B2158" s="243" t="s">
        <v>5</v>
      </c>
      <c r="C2158" s="244"/>
      <c r="D2158" s="244"/>
      <c r="E2158" s="252"/>
      <c r="F2158" s="253"/>
      <c r="G2158" s="318"/>
      <c r="H2158" s="218"/>
    </row>
    <row r="2159" spans="1:8" s="219" customFormat="1">
      <c r="A2159" s="244"/>
      <c r="B2159" s="243"/>
      <c r="C2159" s="244"/>
      <c r="D2159" s="261"/>
      <c r="E2159" s="262"/>
      <c r="F2159" s="253"/>
      <c r="G2159" s="318"/>
      <c r="H2159" s="218"/>
    </row>
    <row r="2160" spans="1:8" s="219" customFormat="1">
      <c r="A2160" s="244"/>
      <c r="B2160" s="243"/>
      <c r="C2160" s="244"/>
      <c r="D2160" s="261"/>
      <c r="E2160" s="262"/>
      <c r="F2160" s="253"/>
      <c r="G2160" s="318"/>
      <c r="H2160" s="218"/>
    </row>
    <row r="2161" spans="1:8" s="219" customFormat="1">
      <c r="A2161" s="1144" t="s">
        <v>2176</v>
      </c>
      <c r="B2161" s="1144"/>
      <c r="C2161" s="1144"/>
      <c r="D2161" s="1144"/>
      <c r="E2161" s="1144"/>
      <c r="F2161" s="1144"/>
      <c r="G2161" s="318">
        <f>SUM(G2159:G2160)</f>
        <v>0</v>
      </c>
      <c r="H2161" s="218"/>
    </row>
    <row r="2162" spans="1:8" s="219" customFormat="1">
      <c r="A2162" s="261" t="s">
        <v>20</v>
      </c>
      <c r="B2162" s="243" t="s">
        <v>181</v>
      </c>
      <c r="C2162" s="244"/>
      <c r="D2162" s="244"/>
      <c r="E2162" s="252"/>
      <c r="F2162" s="253"/>
      <c r="G2162" s="318"/>
      <c r="H2162" s="218"/>
    </row>
    <row r="2163" spans="1:8">
      <c r="A2163" s="261"/>
      <c r="B2163" s="243" t="s">
        <v>985</v>
      </c>
      <c r="C2163" s="244"/>
      <c r="D2163" s="244" t="s">
        <v>275</v>
      </c>
      <c r="E2163" s="252">
        <v>0.4</v>
      </c>
      <c r="F2163" s="253">
        <f>VLOOKUP(B2163,'HSD PSPN,STR,ARS'!$C$6:F2648,4,FALSE)</f>
        <v>10000</v>
      </c>
      <c r="G2163" s="318">
        <f t="shared" ref="G2163:G2164" si="48">E2163*F2163</f>
        <v>4000</v>
      </c>
    </row>
    <row r="2164" spans="1:8" s="219" customFormat="1">
      <c r="A2164" s="261"/>
      <c r="B2164" s="243" t="s">
        <v>995</v>
      </c>
      <c r="C2164" s="244"/>
      <c r="D2164" s="244" t="s">
        <v>275</v>
      </c>
      <c r="E2164" s="252">
        <v>0.4</v>
      </c>
      <c r="F2164" s="253">
        <f>VLOOKUP(B2164,'HSD PSPN,STR,ARS'!$C$6:F724,4,FALSE)</f>
        <v>10000</v>
      </c>
      <c r="G2164" s="318">
        <f t="shared" si="48"/>
        <v>4000</v>
      </c>
      <c r="H2164" s="218"/>
    </row>
    <row r="2165" spans="1:8" s="219" customFormat="1">
      <c r="A2165" s="261"/>
      <c r="B2165" s="243"/>
      <c r="C2165" s="244"/>
      <c r="D2165" s="244"/>
      <c r="E2165" s="252"/>
      <c r="F2165" s="253"/>
      <c r="G2165" s="318"/>
      <c r="H2165" s="218"/>
    </row>
    <row r="2166" spans="1:8" s="219" customFormat="1">
      <c r="A2166" s="1146" t="s">
        <v>2180</v>
      </c>
      <c r="B2166" s="1146"/>
      <c r="C2166" s="1146"/>
      <c r="D2166" s="1146"/>
      <c r="E2166" s="1146"/>
      <c r="F2166" s="1146"/>
      <c r="G2166" s="321">
        <f>SUM(G2163:G2165)</f>
        <v>8000</v>
      </c>
      <c r="H2166" s="218"/>
    </row>
    <row r="2167" spans="1:8" s="219" customFormat="1">
      <c r="A2167" s="375" t="s">
        <v>21</v>
      </c>
      <c r="B2167" s="1145" t="s">
        <v>1111</v>
      </c>
      <c r="C2167" s="1145"/>
      <c r="D2167" s="1145"/>
      <c r="E2167" s="1145"/>
      <c r="F2167" s="1145"/>
      <c r="G2167" s="318">
        <f>SUM(G2154:G2166)/2</f>
        <v>200000</v>
      </c>
      <c r="H2167" s="218"/>
    </row>
    <row r="2168" spans="1:8" s="219" customFormat="1">
      <c r="A2168" s="375" t="s">
        <v>22</v>
      </c>
      <c r="B2168" s="1145" t="s">
        <v>1112</v>
      </c>
      <c r="C2168" s="1145"/>
      <c r="D2168" s="1145"/>
      <c r="E2168" s="1145"/>
      <c r="F2168" s="376">
        <v>0.1</v>
      </c>
      <c r="G2168" s="318">
        <f>G2167*F2168</f>
        <v>20000</v>
      </c>
      <c r="H2168" s="218"/>
    </row>
    <row r="2169" spans="1:8" s="219" customFormat="1">
      <c r="A2169" s="375" t="s">
        <v>23</v>
      </c>
      <c r="B2169" s="1145" t="s">
        <v>184</v>
      </c>
      <c r="C2169" s="1145"/>
      <c r="D2169" s="1145"/>
      <c r="E2169" s="1145"/>
      <c r="F2169" s="1145"/>
      <c r="G2169" s="318">
        <f>ROUNDDOWN(G2167+G2168,0)</f>
        <v>220000</v>
      </c>
      <c r="H2169" s="218"/>
    </row>
    <row r="2170" spans="1:8" s="219" customFormat="1">
      <c r="A2170" s="2"/>
      <c r="B2170" s="2"/>
      <c r="C2170" s="2"/>
      <c r="D2170" s="2"/>
      <c r="E2170" s="2"/>
      <c r="F2170" s="2"/>
      <c r="G2170" s="528"/>
      <c r="H2170" s="218"/>
    </row>
    <row r="2171" spans="1:8" s="219" customFormat="1">
      <c r="A2171" s="238" t="s">
        <v>994</v>
      </c>
      <c r="B2171" s="239" t="s">
        <v>2154</v>
      </c>
      <c r="C2171" s="240"/>
      <c r="D2171" s="240"/>
      <c r="E2171" s="241"/>
      <c r="F2171" s="242"/>
      <c r="G2171" s="255"/>
      <c r="H2171" s="218"/>
    </row>
    <row r="2172" spans="1:8" s="219" customFormat="1" ht="30">
      <c r="A2172" s="317" t="s">
        <v>73</v>
      </c>
      <c r="B2172" s="317" t="s">
        <v>74</v>
      </c>
      <c r="C2172" s="317" t="s">
        <v>166</v>
      </c>
      <c r="D2172" s="317" t="s">
        <v>78</v>
      </c>
      <c r="E2172" s="317" t="s">
        <v>167</v>
      </c>
      <c r="F2172" s="317" t="s">
        <v>168</v>
      </c>
      <c r="G2172" s="529" t="s">
        <v>169</v>
      </c>
      <c r="H2172" s="218"/>
    </row>
    <row r="2173" spans="1:8" s="219" customFormat="1">
      <c r="A2173" s="261" t="s">
        <v>17</v>
      </c>
      <c r="B2173" s="243" t="s">
        <v>170</v>
      </c>
      <c r="C2173" s="244"/>
      <c r="D2173" s="244"/>
      <c r="E2173" s="252"/>
      <c r="F2173" s="253"/>
      <c r="G2173" s="318"/>
      <c r="H2173" s="218"/>
    </row>
    <row r="2174" spans="1:8" s="219" customFormat="1">
      <c r="A2174" s="244"/>
      <c r="B2174" s="243" t="s">
        <v>1</v>
      </c>
      <c r="C2174" s="261" t="s">
        <v>336</v>
      </c>
      <c r="D2174" s="261" t="s">
        <v>31</v>
      </c>
      <c r="E2174" s="262">
        <v>2.3995000000000002</v>
      </c>
      <c r="F2174" s="253">
        <f>VLOOKUP(B2174,'HSD PSPN,STR,ARS'!$C$6:F724,4,FALSE)</f>
        <v>100000</v>
      </c>
      <c r="G2174" s="318">
        <f>E2174*F2174</f>
        <v>239950.00000000003</v>
      </c>
      <c r="H2174" s="218"/>
    </row>
    <row r="2175" spans="1:8" s="219" customFormat="1">
      <c r="A2175" s="244"/>
      <c r="B2175" s="243" t="s">
        <v>4</v>
      </c>
      <c r="C2175" s="261" t="s">
        <v>339</v>
      </c>
      <c r="D2175" s="261" t="s">
        <v>31</v>
      </c>
      <c r="E2175" s="262">
        <v>0.24</v>
      </c>
      <c r="F2175" s="253">
        <f>VLOOKUP(B2175,'HSD PSPN,STR,ARS'!$C$6:F724,4,FALSE)</f>
        <v>200000</v>
      </c>
      <c r="G2175" s="318">
        <f>E2175*F2175</f>
        <v>48000</v>
      </c>
      <c r="H2175" s="218"/>
    </row>
    <row r="2176" spans="1:8" s="219" customFormat="1">
      <c r="A2176" s="1144" t="s">
        <v>2171</v>
      </c>
      <c r="B2176" s="1144"/>
      <c r="C2176" s="1144"/>
      <c r="D2176" s="1144"/>
      <c r="E2176" s="1144"/>
      <c r="F2176" s="1144"/>
      <c r="G2176" s="321">
        <f>SUM(G2174:G2175)</f>
        <v>287950</v>
      </c>
      <c r="H2176" s="218"/>
    </row>
    <row r="2177" spans="1:8" s="219" customFormat="1">
      <c r="A2177" s="261" t="s">
        <v>19</v>
      </c>
      <c r="B2177" s="243" t="s">
        <v>5</v>
      </c>
      <c r="C2177" s="244"/>
      <c r="D2177" s="244"/>
      <c r="E2177" s="252"/>
      <c r="F2177" s="253"/>
      <c r="G2177" s="318"/>
      <c r="H2177" s="218"/>
    </row>
    <row r="2178" spans="1:8" s="219" customFormat="1">
      <c r="A2178" s="244"/>
      <c r="B2178" s="243"/>
      <c r="C2178" s="244"/>
      <c r="D2178" s="261"/>
      <c r="E2178" s="262"/>
      <c r="F2178" s="253"/>
      <c r="G2178" s="318"/>
      <c r="H2178" s="218"/>
    </row>
    <row r="2179" spans="1:8" s="219" customFormat="1">
      <c r="A2179" s="244"/>
      <c r="B2179" s="243"/>
      <c r="C2179" s="244"/>
      <c r="D2179" s="261"/>
      <c r="E2179" s="262"/>
      <c r="F2179" s="253"/>
      <c r="G2179" s="318"/>
      <c r="H2179" s="218"/>
    </row>
    <row r="2180" spans="1:8" s="219" customFormat="1">
      <c r="A2180" s="1144" t="s">
        <v>2176</v>
      </c>
      <c r="B2180" s="1144"/>
      <c r="C2180" s="1144"/>
      <c r="D2180" s="1144"/>
      <c r="E2180" s="1144"/>
      <c r="F2180" s="1144"/>
      <c r="G2180" s="318">
        <f>SUM(G2178:G2179)</f>
        <v>0</v>
      </c>
      <c r="H2180" s="218"/>
    </row>
    <row r="2181" spans="1:8" s="219" customFormat="1">
      <c r="A2181" s="261" t="s">
        <v>20</v>
      </c>
      <c r="B2181" s="243" t="s">
        <v>181</v>
      </c>
      <c r="C2181" s="244"/>
      <c r="D2181" s="244"/>
      <c r="E2181" s="252"/>
      <c r="F2181" s="253"/>
      <c r="G2181" s="318"/>
      <c r="H2181" s="218"/>
    </row>
    <row r="2182" spans="1:8" s="219" customFormat="1">
      <c r="A2182" s="261"/>
      <c r="B2182" s="243" t="s">
        <v>985</v>
      </c>
      <c r="C2182" s="244"/>
      <c r="D2182" s="244" t="s">
        <v>275</v>
      </c>
      <c r="E2182" s="252">
        <v>0.59989999999999999</v>
      </c>
      <c r="F2182" s="253">
        <f>VLOOKUP(B2182,'HSD PSPN,STR,ARS'!$C$6:F2667,4,FALSE)</f>
        <v>10000</v>
      </c>
      <c r="G2182" s="318">
        <f t="shared" ref="G2182:G2183" si="49">E2182*F2182</f>
        <v>5999</v>
      </c>
      <c r="H2182" s="218"/>
    </row>
    <row r="2183" spans="1:8">
      <c r="A2183" s="261"/>
      <c r="B2183" s="243" t="s">
        <v>995</v>
      </c>
      <c r="C2183" s="244"/>
      <c r="D2183" s="244" t="s">
        <v>275</v>
      </c>
      <c r="E2183" s="252">
        <v>0.59989999999999999</v>
      </c>
      <c r="F2183" s="253">
        <f>VLOOKUP(B2183,'HSD PSPN,STR,ARS'!$C$6:F724,4,FALSE)</f>
        <v>10000</v>
      </c>
      <c r="G2183" s="318">
        <f t="shared" si="49"/>
        <v>5999</v>
      </c>
    </row>
    <row r="2184" spans="1:8" s="219" customFormat="1">
      <c r="A2184" s="261"/>
      <c r="B2184" s="243"/>
      <c r="C2184" s="244"/>
      <c r="D2184" s="244"/>
      <c r="E2184" s="252"/>
      <c r="F2184" s="253"/>
      <c r="G2184" s="318"/>
      <c r="H2184" s="218"/>
    </row>
    <row r="2185" spans="1:8" s="219" customFormat="1">
      <c r="A2185" s="1146" t="s">
        <v>2180</v>
      </c>
      <c r="B2185" s="1146"/>
      <c r="C2185" s="1146"/>
      <c r="D2185" s="1146"/>
      <c r="E2185" s="1146"/>
      <c r="F2185" s="1146"/>
      <c r="G2185" s="321">
        <f>SUM(G2182:G2184)</f>
        <v>11998</v>
      </c>
      <c r="H2185" s="218"/>
    </row>
    <row r="2186" spans="1:8" s="219" customFormat="1">
      <c r="A2186" s="375" t="s">
        <v>21</v>
      </c>
      <c r="B2186" s="1145" t="s">
        <v>1111</v>
      </c>
      <c r="C2186" s="1145"/>
      <c r="D2186" s="1145"/>
      <c r="E2186" s="1145"/>
      <c r="F2186" s="1145"/>
      <c r="G2186" s="318">
        <f>SUM(G2173:G2185)/2</f>
        <v>299948</v>
      </c>
      <c r="H2186" s="218"/>
    </row>
    <row r="2187" spans="1:8" s="219" customFormat="1">
      <c r="A2187" s="375" t="s">
        <v>22</v>
      </c>
      <c r="B2187" s="1145" t="s">
        <v>1112</v>
      </c>
      <c r="C2187" s="1145"/>
      <c r="D2187" s="1145"/>
      <c r="E2187" s="1145"/>
      <c r="F2187" s="376">
        <v>0.1</v>
      </c>
      <c r="G2187" s="318">
        <f>G2186*F2187</f>
        <v>29994.800000000003</v>
      </c>
      <c r="H2187" s="218"/>
    </row>
    <row r="2188" spans="1:8" s="219" customFormat="1">
      <c r="A2188" s="375" t="s">
        <v>23</v>
      </c>
      <c r="B2188" s="1145" t="s">
        <v>184</v>
      </c>
      <c r="C2188" s="1145"/>
      <c r="D2188" s="1145"/>
      <c r="E2188" s="1145"/>
      <c r="F2188" s="1145"/>
      <c r="G2188" s="318">
        <f>ROUNDDOWN(G2186+G2187,0)</f>
        <v>329942</v>
      </c>
      <c r="H2188" s="218"/>
    </row>
    <row r="2189" spans="1:8" s="219" customFormat="1">
      <c r="A2189" s="2"/>
      <c r="B2189" s="2"/>
      <c r="C2189" s="2"/>
      <c r="D2189" s="2"/>
      <c r="E2189" s="2"/>
      <c r="F2189" s="2"/>
      <c r="G2189" s="528"/>
      <c r="H2189" s="218"/>
    </row>
    <row r="2190" spans="1:8" s="219" customFormat="1">
      <c r="A2190" s="238" t="s">
        <v>997</v>
      </c>
      <c r="B2190" s="239" t="s">
        <v>2155</v>
      </c>
      <c r="C2190" s="240"/>
      <c r="D2190" s="240"/>
      <c r="E2190" s="241"/>
      <c r="F2190" s="242"/>
      <c r="G2190" s="255"/>
      <c r="H2190" s="218"/>
    </row>
    <row r="2191" spans="1:8" s="219" customFormat="1" ht="30">
      <c r="A2191" s="317" t="s">
        <v>73</v>
      </c>
      <c r="B2191" s="317" t="s">
        <v>74</v>
      </c>
      <c r="C2191" s="317" t="s">
        <v>166</v>
      </c>
      <c r="D2191" s="317" t="s">
        <v>78</v>
      </c>
      <c r="E2191" s="317" t="s">
        <v>167</v>
      </c>
      <c r="F2191" s="317" t="s">
        <v>168</v>
      </c>
      <c r="G2191" s="529" t="s">
        <v>169</v>
      </c>
      <c r="H2191" s="218"/>
    </row>
    <row r="2192" spans="1:8" s="219" customFormat="1">
      <c r="A2192" s="261" t="s">
        <v>17</v>
      </c>
      <c r="B2192" s="243" t="s">
        <v>170</v>
      </c>
      <c r="C2192" s="244"/>
      <c r="D2192" s="244"/>
      <c r="E2192" s="252"/>
      <c r="F2192" s="253"/>
      <c r="G2192" s="318"/>
      <c r="H2192" s="218"/>
    </row>
    <row r="2193" spans="1:8" s="219" customFormat="1">
      <c r="A2193" s="244"/>
      <c r="B2193" s="243" t="s">
        <v>1</v>
      </c>
      <c r="C2193" s="261" t="s">
        <v>336</v>
      </c>
      <c r="D2193" s="261" t="s">
        <v>31</v>
      </c>
      <c r="E2193" s="262">
        <v>0.2</v>
      </c>
      <c r="F2193" s="253">
        <f>VLOOKUP(B2193,'HSD PSPN,STR,ARS'!$C$6:F724,4,FALSE)</f>
        <v>100000</v>
      </c>
      <c r="G2193" s="318">
        <f>E2193*F2193</f>
        <v>20000</v>
      </c>
      <c r="H2193" s="218"/>
    </row>
    <row r="2194" spans="1:8" s="219" customFormat="1">
      <c r="A2194" s="244"/>
      <c r="B2194" s="243" t="s">
        <v>4</v>
      </c>
      <c r="C2194" s="261" t="s">
        <v>339</v>
      </c>
      <c r="D2194" s="261" t="s">
        <v>31</v>
      </c>
      <c r="E2194" s="262">
        <v>0.02</v>
      </c>
      <c r="F2194" s="253">
        <f>VLOOKUP(B2194,'HSD PSPN,STR,ARS'!$C$6:F724,4,FALSE)</f>
        <v>200000</v>
      </c>
      <c r="G2194" s="318">
        <f>E2194*F2194</f>
        <v>4000</v>
      </c>
      <c r="H2194" s="218"/>
    </row>
    <row r="2195" spans="1:8" s="219" customFormat="1">
      <c r="A2195" s="1144" t="s">
        <v>2171</v>
      </c>
      <c r="B2195" s="1144"/>
      <c r="C2195" s="1144"/>
      <c r="D2195" s="1144"/>
      <c r="E2195" s="1144"/>
      <c r="F2195" s="1144"/>
      <c r="G2195" s="321">
        <f>SUM(G2193:G2194)</f>
        <v>24000</v>
      </c>
      <c r="H2195" s="218"/>
    </row>
    <row r="2196" spans="1:8" s="219" customFormat="1">
      <c r="A2196" s="261" t="s">
        <v>19</v>
      </c>
      <c r="B2196" s="243" t="s">
        <v>5</v>
      </c>
      <c r="C2196" s="244"/>
      <c r="D2196" s="244"/>
      <c r="E2196" s="252"/>
      <c r="F2196" s="253"/>
      <c r="G2196" s="318"/>
      <c r="H2196" s="218"/>
    </row>
    <row r="2197" spans="1:8" s="219" customFormat="1">
      <c r="A2197" s="244"/>
      <c r="B2197" s="243" t="s">
        <v>728</v>
      </c>
      <c r="C2197" s="244"/>
      <c r="D2197" s="261" t="s">
        <v>177</v>
      </c>
      <c r="E2197" s="262">
        <v>0.12570000000000001</v>
      </c>
      <c r="F2197" s="253">
        <f>VLOOKUP(B2197,'HSD PSPN,STR,ARS'!$C$6:F724,4,FALSE)</f>
        <v>10000</v>
      </c>
      <c r="G2197" s="318">
        <f>E2197*F2197</f>
        <v>1257</v>
      </c>
      <c r="H2197" s="218"/>
    </row>
    <row r="2198" spans="1:8" s="219" customFormat="1">
      <c r="A2198" s="244"/>
      <c r="B2198" s="243"/>
      <c r="C2198" s="244"/>
      <c r="D2198" s="261"/>
      <c r="E2198" s="262"/>
      <c r="F2198" s="253"/>
      <c r="G2198" s="318"/>
      <c r="H2198" s="218"/>
    </row>
    <row r="2199" spans="1:8" s="219" customFormat="1">
      <c r="A2199" s="1144" t="s">
        <v>2176</v>
      </c>
      <c r="B2199" s="1144"/>
      <c r="C2199" s="1144"/>
      <c r="D2199" s="1144"/>
      <c r="E2199" s="1144"/>
      <c r="F2199" s="1144"/>
      <c r="G2199" s="321">
        <f>SUM(G2197:G2198)</f>
        <v>1257</v>
      </c>
      <c r="H2199" s="218"/>
    </row>
    <row r="2200" spans="1:8" s="219" customFormat="1">
      <c r="A2200" s="261" t="s">
        <v>20</v>
      </c>
      <c r="B2200" s="243" t="s">
        <v>181</v>
      </c>
      <c r="C2200" s="244"/>
      <c r="D2200" s="244"/>
      <c r="E2200" s="252"/>
      <c r="F2200" s="253"/>
      <c r="G2200" s="318"/>
      <c r="H2200" s="218"/>
    </row>
    <row r="2201" spans="1:8" s="219" customFormat="1">
      <c r="A2201" s="261"/>
      <c r="B2201" s="243" t="s">
        <v>985</v>
      </c>
      <c r="C2201" s="244"/>
      <c r="D2201" s="244" t="s">
        <v>275</v>
      </c>
      <c r="E2201" s="252">
        <v>0.05</v>
      </c>
      <c r="F2201" s="253">
        <f>VLOOKUP(B2201,'HSD PSPN,STR,ARS'!$C$6:F2686,4,FALSE)</f>
        <v>10000</v>
      </c>
      <c r="G2201" s="318">
        <f t="shared" ref="G2201:G2203" si="50">E2201*F2201</f>
        <v>500</v>
      </c>
      <c r="H2201" s="218"/>
    </row>
    <row r="2202" spans="1:8" s="219" customFormat="1">
      <c r="A2202" s="261"/>
      <c r="B2202" s="243" t="s">
        <v>1001</v>
      </c>
      <c r="C2202" s="244"/>
      <c r="D2202" s="244" t="s">
        <v>275</v>
      </c>
      <c r="E2202" s="252">
        <v>0.05</v>
      </c>
      <c r="F2202" s="253">
        <f>VLOOKUP(B2202,'HSD PSPN,STR,ARS'!$C$6:F724,4,FALSE)</f>
        <v>10000</v>
      </c>
      <c r="G2202" s="318">
        <f t="shared" si="50"/>
        <v>500</v>
      </c>
      <c r="H2202" s="218"/>
    </row>
    <row r="2203" spans="1:8">
      <c r="A2203" s="261"/>
      <c r="B2203" s="243" t="s">
        <v>1002</v>
      </c>
      <c r="C2203" s="244"/>
      <c r="D2203" s="244" t="s">
        <v>347</v>
      </c>
      <c r="E2203" s="252">
        <v>0.02</v>
      </c>
      <c r="F2203" s="253">
        <f>VLOOKUP(B2203,'HSD PSPN,STR,ARS'!$C$6:F724,4,FALSE)</f>
        <v>10000</v>
      </c>
      <c r="G2203" s="318">
        <f t="shared" si="50"/>
        <v>200</v>
      </c>
    </row>
    <row r="2204" spans="1:8" s="219" customFormat="1">
      <c r="A2204" s="1146" t="s">
        <v>2180</v>
      </c>
      <c r="B2204" s="1146"/>
      <c r="C2204" s="1146"/>
      <c r="D2204" s="1146"/>
      <c r="E2204" s="1146"/>
      <c r="F2204" s="1146"/>
      <c r="G2204" s="321">
        <f>SUM(G2201:G2203)</f>
        <v>1200</v>
      </c>
      <c r="H2204" s="218"/>
    </row>
    <row r="2205" spans="1:8" s="219" customFormat="1">
      <c r="A2205" s="375" t="s">
        <v>21</v>
      </c>
      <c r="B2205" s="1145" t="s">
        <v>1111</v>
      </c>
      <c r="C2205" s="1145"/>
      <c r="D2205" s="1145"/>
      <c r="E2205" s="1145"/>
      <c r="F2205" s="1145"/>
      <c r="G2205" s="318">
        <f>SUM(G2192:G2204)/2</f>
        <v>26457</v>
      </c>
      <c r="H2205" s="218"/>
    </row>
    <row r="2206" spans="1:8" s="219" customFormat="1">
      <c r="A2206" s="375" t="s">
        <v>22</v>
      </c>
      <c r="B2206" s="1145" t="s">
        <v>1112</v>
      </c>
      <c r="C2206" s="1145"/>
      <c r="D2206" s="1145"/>
      <c r="E2206" s="1145"/>
      <c r="F2206" s="376">
        <v>0.1</v>
      </c>
      <c r="G2206" s="318">
        <f>G2205*F2206</f>
        <v>2645.7000000000003</v>
      </c>
      <c r="H2206" s="218"/>
    </row>
    <row r="2207" spans="1:8" s="219" customFormat="1">
      <c r="A2207" s="375" t="s">
        <v>23</v>
      </c>
      <c r="B2207" s="1145" t="s">
        <v>184</v>
      </c>
      <c r="C2207" s="1145"/>
      <c r="D2207" s="1145"/>
      <c r="E2207" s="1145"/>
      <c r="F2207" s="1145"/>
      <c r="G2207" s="318">
        <f>ROUNDDOWN(G2205+G2206,0)</f>
        <v>29102</v>
      </c>
      <c r="H2207" s="218"/>
    </row>
    <row r="2208" spans="1:8" s="219" customFormat="1">
      <c r="A2208" s="2"/>
      <c r="B2208" s="2"/>
      <c r="C2208" s="2"/>
      <c r="D2208" s="2"/>
      <c r="E2208" s="2"/>
      <c r="F2208" s="2"/>
      <c r="G2208" s="528"/>
      <c r="H2208" s="218"/>
    </row>
    <row r="2209" spans="1:8" s="219" customFormat="1">
      <c r="A2209" s="238" t="s">
        <v>998</v>
      </c>
      <c r="B2209" s="239" t="s">
        <v>2156</v>
      </c>
      <c r="C2209" s="240"/>
      <c r="D2209" s="240"/>
      <c r="E2209" s="241"/>
      <c r="F2209" s="242"/>
      <c r="G2209" s="255"/>
      <c r="H2209" s="218"/>
    </row>
    <row r="2210" spans="1:8" s="219" customFormat="1" ht="30">
      <c r="A2210" s="317" t="s">
        <v>73</v>
      </c>
      <c r="B2210" s="317" t="s">
        <v>74</v>
      </c>
      <c r="C2210" s="317" t="s">
        <v>166</v>
      </c>
      <c r="D2210" s="317" t="s">
        <v>78</v>
      </c>
      <c r="E2210" s="317" t="s">
        <v>167</v>
      </c>
      <c r="F2210" s="317" t="s">
        <v>168</v>
      </c>
      <c r="G2210" s="529" t="s">
        <v>169</v>
      </c>
      <c r="H2210" s="218"/>
    </row>
    <row r="2211" spans="1:8" s="219" customFormat="1">
      <c r="A2211" s="261" t="s">
        <v>17</v>
      </c>
      <c r="B2211" s="243" t="s">
        <v>170</v>
      </c>
      <c r="C2211" s="244"/>
      <c r="D2211" s="244"/>
      <c r="E2211" s="252"/>
      <c r="F2211" s="253"/>
      <c r="G2211" s="318"/>
      <c r="H2211" s="218"/>
    </row>
    <row r="2212" spans="1:8" s="219" customFormat="1">
      <c r="A2212" s="244"/>
      <c r="B2212" s="243" t="s">
        <v>1</v>
      </c>
      <c r="C2212" s="261" t="s">
        <v>336</v>
      </c>
      <c r="D2212" s="261" t="s">
        <v>31</v>
      </c>
      <c r="E2212" s="262">
        <v>0.42680000000000001</v>
      </c>
      <c r="F2212" s="253">
        <f>VLOOKUP(B2212,'HSD PSPN,STR,ARS'!$C$6:F724,4,FALSE)</f>
        <v>100000</v>
      </c>
      <c r="G2212" s="318">
        <f>E2212*F2212</f>
        <v>42680</v>
      </c>
      <c r="H2212" s="218"/>
    </row>
    <row r="2213" spans="1:8" s="219" customFormat="1">
      <c r="A2213" s="244"/>
      <c r="B2213" s="243" t="s">
        <v>4</v>
      </c>
      <c r="C2213" s="261" t="s">
        <v>339</v>
      </c>
      <c r="D2213" s="261" t="s">
        <v>31</v>
      </c>
      <c r="E2213" s="262">
        <v>4.2700000000000002E-2</v>
      </c>
      <c r="F2213" s="253">
        <f>VLOOKUP(B2213,'HSD PSPN,STR,ARS'!$C$6:F724,4,FALSE)</f>
        <v>200000</v>
      </c>
      <c r="G2213" s="318">
        <f>E2213*F2213</f>
        <v>8540</v>
      </c>
      <c r="H2213" s="218"/>
    </row>
    <row r="2214" spans="1:8" s="219" customFormat="1">
      <c r="A2214" s="1144" t="s">
        <v>2171</v>
      </c>
      <c r="B2214" s="1144"/>
      <c r="C2214" s="1144"/>
      <c r="D2214" s="1144"/>
      <c r="E2214" s="1144"/>
      <c r="F2214" s="1144"/>
      <c r="G2214" s="321">
        <f>SUM(G2212:G2213)</f>
        <v>51220</v>
      </c>
      <c r="H2214" s="218"/>
    </row>
    <row r="2215" spans="1:8" s="219" customFormat="1">
      <c r="A2215" s="261" t="s">
        <v>19</v>
      </c>
      <c r="B2215" s="243" t="s">
        <v>5</v>
      </c>
      <c r="C2215" s="244"/>
      <c r="D2215" s="244"/>
      <c r="E2215" s="252"/>
      <c r="F2215" s="253"/>
      <c r="G2215" s="318"/>
      <c r="H2215" s="218"/>
    </row>
    <row r="2216" spans="1:8" s="219" customFormat="1">
      <c r="A2216" s="244"/>
      <c r="B2216" s="243"/>
      <c r="C2216" s="244"/>
      <c r="D2216" s="261"/>
      <c r="E2216" s="262"/>
      <c r="F2216" s="253"/>
      <c r="G2216" s="318"/>
      <c r="H2216" s="218"/>
    </row>
    <row r="2217" spans="1:8" s="219" customFormat="1">
      <c r="A2217" s="244"/>
      <c r="B2217" s="243"/>
      <c r="C2217" s="244"/>
      <c r="D2217" s="261"/>
      <c r="E2217" s="262"/>
      <c r="F2217" s="253"/>
      <c r="G2217" s="318"/>
      <c r="H2217" s="218"/>
    </row>
    <row r="2218" spans="1:8" s="219" customFormat="1">
      <c r="A2218" s="1144" t="s">
        <v>2176</v>
      </c>
      <c r="B2218" s="1144"/>
      <c r="C2218" s="1144"/>
      <c r="D2218" s="1144"/>
      <c r="E2218" s="1144"/>
      <c r="F2218" s="1144"/>
      <c r="G2218" s="318">
        <f>SUM(G2216:G2217)</f>
        <v>0</v>
      </c>
      <c r="H2218" s="218"/>
    </row>
    <row r="2219" spans="1:8" s="219" customFormat="1">
      <c r="A2219" s="261" t="s">
        <v>20</v>
      </c>
      <c r="B2219" s="243" t="s">
        <v>181</v>
      </c>
      <c r="C2219" s="244"/>
      <c r="D2219" s="244"/>
      <c r="E2219" s="252"/>
      <c r="F2219" s="253"/>
      <c r="G2219" s="318"/>
      <c r="H2219" s="218"/>
    </row>
    <row r="2220" spans="1:8" s="219" customFormat="1">
      <c r="A2220" s="261"/>
      <c r="B2220" s="243" t="s">
        <v>985</v>
      </c>
      <c r="C2220" s="244"/>
      <c r="D2220" s="244" t="s">
        <v>275</v>
      </c>
      <c r="E2220" s="252">
        <v>0.1067</v>
      </c>
      <c r="F2220" s="253">
        <f>VLOOKUP(B2220,'HSD PSPN,STR,ARS'!$C$6:F2705,4,FALSE)</f>
        <v>10000</v>
      </c>
      <c r="G2220" s="318">
        <f t="shared" ref="G2220:G2221" si="51">E2220*F2220</f>
        <v>1067</v>
      </c>
      <c r="H2220" s="218"/>
    </row>
    <row r="2221" spans="1:8" s="219" customFormat="1">
      <c r="A2221" s="261"/>
      <c r="B2221" s="243" t="s">
        <v>1001</v>
      </c>
      <c r="C2221" s="244"/>
      <c r="D2221" s="244" t="s">
        <v>275</v>
      </c>
      <c r="E2221" s="252">
        <v>0.1067</v>
      </c>
      <c r="F2221" s="253">
        <f>VLOOKUP(B2221,'HSD PSPN,STR,ARS'!$C$6:F724,4,FALSE)</f>
        <v>10000</v>
      </c>
      <c r="G2221" s="318">
        <f t="shared" si="51"/>
        <v>1067</v>
      </c>
      <c r="H2221" s="218"/>
    </row>
    <row r="2222" spans="1:8" s="219" customFormat="1">
      <c r="A2222" s="261"/>
      <c r="B2222" s="243"/>
      <c r="C2222" s="244"/>
      <c r="D2222" s="244"/>
      <c r="E2222" s="252"/>
      <c r="F2222" s="253"/>
      <c r="G2222" s="318"/>
      <c r="H2222" s="218"/>
    </row>
    <row r="2223" spans="1:8">
      <c r="A2223" s="1146" t="s">
        <v>2180</v>
      </c>
      <c r="B2223" s="1146"/>
      <c r="C2223" s="1146"/>
      <c r="D2223" s="1146"/>
      <c r="E2223" s="1146"/>
      <c r="F2223" s="1146"/>
      <c r="G2223" s="321">
        <f>SUM(G2220:G2222)</f>
        <v>2134</v>
      </c>
    </row>
    <row r="2224" spans="1:8" s="219" customFormat="1">
      <c r="A2224" s="375" t="s">
        <v>21</v>
      </c>
      <c r="B2224" s="1145" t="s">
        <v>1111</v>
      </c>
      <c r="C2224" s="1145"/>
      <c r="D2224" s="1145"/>
      <c r="E2224" s="1145"/>
      <c r="F2224" s="1145"/>
      <c r="G2224" s="318">
        <f>SUM(G2211:G2223)/2</f>
        <v>53354</v>
      </c>
      <c r="H2224" s="218"/>
    </row>
    <row r="2225" spans="1:8" s="219" customFormat="1">
      <c r="A2225" s="375" t="s">
        <v>22</v>
      </c>
      <c r="B2225" s="1145" t="s">
        <v>1112</v>
      </c>
      <c r="C2225" s="1145"/>
      <c r="D2225" s="1145"/>
      <c r="E2225" s="1145"/>
      <c r="F2225" s="376">
        <v>0.1</v>
      </c>
      <c r="G2225" s="318">
        <f>G2224*F2225</f>
        <v>5335.4000000000005</v>
      </c>
      <c r="H2225" s="218"/>
    </row>
    <row r="2226" spans="1:8" s="219" customFormat="1">
      <c r="A2226" s="375" t="s">
        <v>23</v>
      </c>
      <c r="B2226" s="1145" t="s">
        <v>184</v>
      </c>
      <c r="C2226" s="1145"/>
      <c r="D2226" s="1145"/>
      <c r="E2226" s="1145"/>
      <c r="F2226" s="1145"/>
      <c r="G2226" s="318">
        <f>ROUNDDOWN(G2224+G2225,0)</f>
        <v>58689</v>
      </c>
      <c r="H2226" s="218"/>
    </row>
    <row r="2227" spans="1:8" s="219" customFormat="1">
      <c r="A2227" s="2"/>
      <c r="B2227" s="2"/>
      <c r="C2227" s="2"/>
      <c r="D2227" s="2"/>
      <c r="E2227" s="2"/>
      <c r="F2227" s="2"/>
      <c r="G2227" s="528"/>
      <c r="H2227" s="218"/>
    </row>
    <row r="2228" spans="1:8" s="219" customFormat="1">
      <c r="A2228" s="238" t="s">
        <v>999</v>
      </c>
      <c r="B2228" s="239" t="s">
        <v>2157</v>
      </c>
      <c r="C2228" s="240"/>
      <c r="D2228" s="240"/>
      <c r="E2228" s="241"/>
      <c r="F2228" s="242"/>
      <c r="G2228" s="255"/>
      <c r="H2228" s="218"/>
    </row>
    <row r="2229" spans="1:8" s="219" customFormat="1" ht="30">
      <c r="A2229" s="317" t="s">
        <v>73</v>
      </c>
      <c r="B2229" s="317" t="s">
        <v>74</v>
      </c>
      <c r="C2229" s="317" t="s">
        <v>166</v>
      </c>
      <c r="D2229" s="317" t="s">
        <v>78</v>
      </c>
      <c r="E2229" s="317" t="s">
        <v>167</v>
      </c>
      <c r="F2229" s="317" t="s">
        <v>168</v>
      </c>
      <c r="G2229" s="529" t="s">
        <v>169</v>
      </c>
      <c r="H2229" s="218"/>
    </row>
    <row r="2230" spans="1:8" s="219" customFormat="1">
      <c r="A2230" s="261" t="s">
        <v>17</v>
      </c>
      <c r="B2230" s="243" t="s">
        <v>170</v>
      </c>
      <c r="C2230" s="244"/>
      <c r="D2230" s="244"/>
      <c r="E2230" s="252"/>
      <c r="F2230" s="253"/>
      <c r="G2230" s="318"/>
      <c r="H2230" s="218"/>
    </row>
    <row r="2231" spans="1:8" s="219" customFormat="1">
      <c r="A2231" s="244"/>
      <c r="B2231" s="243" t="s">
        <v>1</v>
      </c>
      <c r="C2231" s="261" t="s">
        <v>336</v>
      </c>
      <c r="D2231" s="261" t="s">
        <v>31</v>
      </c>
      <c r="E2231" s="262">
        <v>1.9056999999999999</v>
      </c>
      <c r="F2231" s="253">
        <f>VLOOKUP(B2231,'HSD PSPN,STR,ARS'!$C$6:F724,4,FALSE)</f>
        <v>100000</v>
      </c>
      <c r="G2231" s="318">
        <f>E2231*F2231</f>
        <v>190570</v>
      </c>
      <c r="H2231" s="218"/>
    </row>
    <row r="2232" spans="1:8" s="219" customFormat="1">
      <c r="A2232" s="244"/>
      <c r="B2232" s="243" t="s">
        <v>4</v>
      </c>
      <c r="C2232" s="261" t="s">
        <v>339</v>
      </c>
      <c r="D2232" s="261" t="s">
        <v>31</v>
      </c>
      <c r="E2232" s="262">
        <v>0.19059999999999999</v>
      </c>
      <c r="F2232" s="253">
        <f>VLOOKUP(B2232,'HSD PSPN,STR,ARS'!$C$6:F724,4,FALSE)</f>
        <v>200000</v>
      </c>
      <c r="G2232" s="318">
        <f>E2232*F2232</f>
        <v>38120</v>
      </c>
      <c r="H2232" s="218"/>
    </row>
    <row r="2233" spans="1:8" s="219" customFormat="1">
      <c r="A2233" s="1144" t="s">
        <v>2171</v>
      </c>
      <c r="B2233" s="1144"/>
      <c r="C2233" s="1144"/>
      <c r="D2233" s="1144"/>
      <c r="E2233" s="1144"/>
      <c r="F2233" s="1144"/>
      <c r="G2233" s="321">
        <f>SUM(G2231:G2232)</f>
        <v>228690</v>
      </c>
      <c r="H2233" s="218"/>
    </row>
    <row r="2234" spans="1:8" s="219" customFormat="1">
      <c r="A2234" s="261" t="s">
        <v>19</v>
      </c>
      <c r="B2234" s="243" t="s">
        <v>5</v>
      </c>
      <c r="C2234" s="244"/>
      <c r="D2234" s="244"/>
      <c r="E2234" s="252"/>
      <c r="F2234" s="253"/>
      <c r="G2234" s="318"/>
      <c r="H2234" s="218"/>
    </row>
    <row r="2235" spans="1:8" s="219" customFormat="1">
      <c r="A2235" s="244"/>
      <c r="B2235" s="243"/>
      <c r="C2235" s="244"/>
      <c r="D2235" s="261"/>
      <c r="E2235" s="262"/>
      <c r="F2235" s="253"/>
      <c r="G2235" s="318"/>
      <c r="H2235" s="218"/>
    </row>
    <row r="2236" spans="1:8" s="219" customFormat="1">
      <c r="A2236" s="244"/>
      <c r="B2236" s="243"/>
      <c r="C2236" s="244"/>
      <c r="D2236" s="261"/>
      <c r="E2236" s="262"/>
      <c r="F2236" s="253"/>
      <c r="G2236" s="318"/>
      <c r="H2236" s="218"/>
    </row>
    <row r="2237" spans="1:8" s="219" customFormat="1">
      <c r="A2237" s="1144" t="s">
        <v>2176</v>
      </c>
      <c r="B2237" s="1144"/>
      <c r="C2237" s="1144"/>
      <c r="D2237" s="1144"/>
      <c r="E2237" s="1144"/>
      <c r="F2237" s="1144"/>
      <c r="G2237" s="318">
        <f>SUM(G2235:G2236)</f>
        <v>0</v>
      </c>
      <c r="H2237" s="218"/>
    </row>
    <row r="2238" spans="1:8" s="219" customFormat="1">
      <c r="A2238" s="261" t="s">
        <v>20</v>
      </c>
      <c r="B2238" s="243" t="s">
        <v>181</v>
      </c>
      <c r="C2238" s="244"/>
      <c r="D2238" s="244"/>
      <c r="E2238" s="252"/>
      <c r="F2238" s="253"/>
      <c r="G2238" s="318"/>
      <c r="H2238" s="218"/>
    </row>
    <row r="2239" spans="1:8" s="219" customFormat="1">
      <c r="A2239" s="261"/>
      <c r="B2239" s="243" t="s">
        <v>985</v>
      </c>
      <c r="C2239" s="244"/>
      <c r="D2239" s="244" t="s">
        <v>275</v>
      </c>
      <c r="E2239" s="252">
        <v>0.47639999999999999</v>
      </c>
      <c r="F2239" s="253">
        <f>VLOOKUP(B2239,'HSD PSPN,STR,ARS'!$C$6:F2724,4,FALSE)</f>
        <v>10000</v>
      </c>
      <c r="G2239" s="318">
        <f t="shared" ref="G2239:G2240" si="52">E2239*F2239</f>
        <v>4764</v>
      </c>
      <c r="H2239" s="218"/>
    </row>
    <row r="2240" spans="1:8" s="219" customFormat="1">
      <c r="A2240" s="261"/>
      <c r="B2240" s="243" t="s">
        <v>1001</v>
      </c>
      <c r="C2240" s="244"/>
      <c r="D2240" s="244" t="s">
        <v>275</v>
      </c>
      <c r="E2240" s="252">
        <v>0.47639999999999999</v>
      </c>
      <c r="F2240" s="253">
        <f>VLOOKUP(B2240,'HSD PSPN,STR,ARS'!$C$6:F724,4,FALSE)</f>
        <v>10000</v>
      </c>
      <c r="G2240" s="318">
        <f t="shared" si="52"/>
        <v>4764</v>
      </c>
      <c r="H2240" s="218"/>
    </row>
    <row r="2241" spans="1:8" s="219" customFormat="1">
      <c r="A2241" s="261"/>
      <c r="B2241" s="243"/>
      <c r="C2241" s="244"/>
      <c r="D2241" s="244"/>
      <c r="E2241" s="252"/>
      <c r="F2241" s="253"/>
      <c r="G2241" s="318"/>
      <c r="H2241" s="218"/>
    </row>
    <row r="2242" spans="1:8" s="219" customFormat="1">
      <c r="A2242" s="1146" t="s">
        <v>2180</v>
      </c>
      <c r="B2242" s="1146"/>
      <c r="C2242" s="1146"/>
      <c r="D2242" s="1146"/>
      <c r="E2242" s="1146"/>
      <c r="F2242" s="1146"/>
      <c r="G2242" s="321">
        <f>SUM(G2239:G2241)</f>
        <v>9528</v>
      </c>
      <c r="H2242" s="218"/>
    </row>
    <row r="2243" spans="1:8">
      <c r="A2243" s="375" t="s">
        <v>21</v>
      </c>
      <c r="B2243" s="1145" t="s">
        <v>1111</v>
      </c>
      <c r="C2243" s="1145"/>
      <c r="D2243" s="1145"/>
      <c r="E2243" s="1145"/>
      <c r="F2243" s="1145"/>
      <c r="G2243" s="318">
        <f>SUM(G2230:G2242)/2</f>
        <v>238218</v>
      </c>
    </row>
    <row r="2244" spans="1:8" s="219" customFormat="1">
      <c r="A2244" s="375" t="s">
        <v>22</v>
      </c>
      <c r="B2244" s="1145" t="s">
        <v>1112</v>
      </c>
      <c r="C2244" s="1145"/>
      <c r="D2244" s="1145"/>
      <c r="E2244" s="1145"/>
      <c r="F2244" s="376">
        <v>0.1</v>
      </c>
      <c r="G2244" s="318">
        <f>G2243*F2244</f>
        <v>23821.800000000003</v>
      </c>
      <c r="H2244" s="218"/>
    </row>
    <row r="2245" spans="1:8" s="219" customFormat="1">
      <c r="A2245" s="375" t="s">
        <v>23</v>
      </c>
      <c r="B2245" s="1145" t="s">
        <v>184</v>
      </c>
      <c r="C2245" s="1145"/>
      <c r="D2245" s="1145"/>
      <c r="E2245" s="1145"/>
      <c r="F2245" s="1145"/>
      <c r="G2245" s="318">
        <f>ROUNDDOWN(G2243+G2244,0)</f>
        <v>262039</v>
      </c>
      <c r="H2245" s="218"/>
    </row>
    <row r="2246" spans="1:8" s="219" customFormat="1">
      <c r="A2246" s="2"/>
      <c r="B2246" s="2"/>
      <c r="C2246" s="2"/>
      <c r="D2246" s="2"/>
      <c r="E2246" s="2"/>
      <c r="F2246" s="2"/>
      <c r="G2246" s="528"/>
      <c r="H2246" s="218"/>
    </row>
    <row r="2247" spans="1:8" s="219" customFormat="1">
      <c r="A2247" s="238" t="s">
        <v>1000</v>
      </c>
      <c r="B2247" s="239" t="s">
        <v>2158</v>
      </c>
      <c r="C2247" s="240"/>
      <c r="D2247" s="240"/>
      <c r="E2247" s="241"/>
      <c r="F2247" s="242"/>
      <c r="G2247" s="255"/>
      <c r="H2247" s="218"/>
    </row>
    <row r="2248" spans="1:8" s="219" customFormat="1" ht="30">
      <c r="A2248" s="317" t="s">
        <v>73</v>
      </c>
      <c r="B2248" s="317" t="s">
        <v>74</v>
      </c>
      <c r="C2248" s="317" t="s">
        <v>166</v>
      </c>
      <c r="D2248" s="317" t="s">
        <v>78</v>
      </c>
      <c r="E2248" s="317" t="s">
        <v>167</v>
      </c>
      <c r="F2248" s="317" t="s">
        <v>168</v>
      </c>
      <c r="G2248" s="529" t="s">
        <v>169</v>
      </c>
      <c r="H2248" s="218"/>
    </row>
    <row r="2249" spans="1:8" s="219" customFormat="1">
      <c r="A2249" s="261" t="s">
        <v>17</v>
      </c>
      <c r="B2249" s="243" t="s">
        <v>170</v>
      </c>
      <c r="C2249" s="244"/>
      <c r="D2249" s="244"/>
      <c r="E2249" s="252"/>
      <c r="F2249" s="253"/>
      <c r="G2249" s="318"/>
      <c r="H2249" s="218"/>
    </row>
    <row r="2250" spans="1:8" s="219" customFormat="1">
      <c r="A2250" s="244"/>
      <c r="B2250" s="243" t="s">
        <v>1</v>
      </c>
      <c r="C2250" s="261" t="s">
        <v>336</v>
      </c>
      <c r="D2250" s="261" t="s">
        <v>31</v>
      </c>
      <c r="E2250" s="262">
        <v>2.8592</v>
      </c>
      <c r="F2250" s="253">
        <f>VLOOKUP(B2250,'HSD PSPN,STR,ARS'!$C$6:F724,4,FALSE)</f>
        <v>100000</v>
      </c>
      <c r="G2250" s="318">
        <f>E2250*F2250</f>
        <v>285920</v>
      </c>
      <c r="H2250" s="218"/>
    </row>
    <row r="2251" spans="1:8" s="219" customFormat="1">
      <c r="A2251" s="244"/>
      <c r="B2251" s="243" t="s">
        <v>4</v>
      </c>
      <c r="C2251" s="261" t="s">
        <v>339</v>
      </c>
      <c r="D2251" s="261" t="s">
        <v>31</v>
      </c>
      <c r="E2251" s="262">
        <v>0.28592000000000001</v>
      </c>
      <c r="F2251" s="253">
        <f>VLOOKUP(B2251,'HSD PSPN,STR,ARS'!$C$6:F724,4,FALSE)</f>
        <v>200000</v>
      </c>
      <c r="G2251" s="318">
        <f>E2251*F2251</f>
        <v>57184</v>
      </c>
      <c r="H2251" s="218"/>
    </row>
    <row r="2252" spans="1:8" s="219" customFormat="1">
      <c r="A2252" s="1144" t="s">
        <v>2171</v>
      </c>
      <c r="B2252" s="1144"/>
      <c r="C2252" s="1144"/>
      <c r="D2252" s="1144"/>
      <c r="E2252" s="1144"/>
      <c r="F2252" s="1144"/>
      <c r="G2252" s="321">
        <f>SUM(G2250:G2251)</f>
        <v>343104</v>
      </c>
      <c r="H2252" s="218"/>
    </row>
    <row r="2253" spans="1:8" s="219" customFormat="1">
      <c r="A2253" s="261" t="s">
        <v>19</v>
      </c>
      <c r="B2253" s="243" t="s">
        <v>5</v>
      </c>
      <c r="C2253" s="244"/>
      <c r="D2253" s="244"/>
      <c r="E2253" s="252"/>
      <c r="F2253" s="253"/>
      <c r="G2253" s="318"/>
      <c r="H2253" s="218"/>
    </row>
    <row r="2254" spans="1:8" s="219" customFormat="1">
      <c r="A2254" s="244"/>
      <c r="B2254" s="243"/>
      <c r="C2254" s="244"/>
      <c r="D2254" s="261"/>
      <c r="E2254" s="262"/>
      <c r="F2254" s="253"/>
      <c r="G2254" s="318"/>
      <c r="H2254" s="218"/>
    </row>
    <row r="2255" spans="1:8" s="219" customFormat="1">
      <c r="A2255" s="244"/>
      <c r="B2255" s="243"/>
      <c r="C2255" s="244"/>
      <c r="D2255" s="261"/>
      <c r="E2255" s="262"/>
      <c r="F2255" s="253"/>
      <c r="G2255" s="318"/>
      <c r="H2255" s="218"/>
    </row>
    <row r="2256" spans="1:8" s="219" customFormat="1">
      <c r="A2256" s="1144" t="s">
        <v>2176</v>
      </c>
      <c r="B2256" s="1144"/>
      <c r="C2256" s="1144"/>
      <c r="D2256" s="1144"/>
      <c r="E2256" s="1144"/>
      <c r="F2256" s="1144"/>
      <c r="G2256" s="318">
        <f>SUM(G2254:G2255)</f>
        <v>0</v>
      </c>
      <c r="H2256" s="218"/>
    </row>
    <row r="2257" spans="1:8" s="219" customFormat="1">
      <c r="A2257" s="261" t="s">
        <v>20</v>
      </c>
      <c r="B2257" s="243" t="s">
        <v>181</v>
      </c>
      <c r="C2257" s="244"/>
      <c r="D2257" s="244"/>
      <c r="E2257" s="252"/>
      <c r="F2257" s="253"/>
      <c r="G2257" s="318"/>
      <c r="H2257" s="218"/>
    </row>
    <row r="2258" spans="1:8" s="219" customFormat="1">
      <c r="A2258" s="261"/>
      <c r="B2258" s="243" t="s">
        <v>985</v>
      </c>
      <c r="C2258" s="244"/>
      <c r="D2258" s="244" t="s">
        <v>275</v>
      </c>
      <c r="E2258" s="252">
        <v>0.71479999999999999</v>
      </c>
      <c r="F2258" s="253">
        <f>VLOOKUP(B2258,'HSD PSPN,STR,ARS'!$C$6:F2743,4,FALSE)</f>
        <v>10000</v>
      </c>
      <c r="G2258" s="318">
        <f t="shared" ref="G2258:G2259" si="53">E2258*F2258</f>
        <v>7148</v>
      </c>
      <c r="H2258" s="218"/>
    </row>
    <row r="2259" spans="1:8" s="219" customFormat="1">
      <c r="A2259" s="261"/>
      <c r="B2259" s="243" t="s">
        <v>1001</v>
      </c>
      <c r="C2259" s="244"/>
      <c r="D2259" s="244" t="s">
        <v>275</v>
      </c>
      <c r="E2259" s="252">
        <v>0.71479999999999999</v>
      </c>
      <c r="F2259" s="253">
        <f>VLOOKUP(B2259,'HSD PSPN,STR,ARS'!$C$6:F724,4,FALSE)</f>
        <v>10000</v>
      </c>
      <c r="G2259" s="318">
        <f t="shared" si="53"/>
        <v>7148</v>
      </c>
      <c r="H2259" s="218"/>
    </row>
    <row r="2260" spans="1:8" s="219" customFormat="1">
      <c r="A2260" s="261"/>
      <c r="B2260" s="243"/>
      <c r="C2260" s="244"/>
      <c r="D2260" s="244"/>
      <c r="E2260" s="252"/>
      <c r="F2260" s="253"/>
      <c r="G2260" s="318"/>
      <c r="H2260" s="218"/>
    </row>
    <row r="2261" spans="1:8" s="219" customFormat="1">
      <c r="A2261" s="1146" t="s">
        <v>2180</v>
      </c>
      <c r="B2261" s="1146"/>
      <c r="C2261" s="1146"/>
      <c r="D2261" s="1146"/>
      <c r="E2261" s="1146"/>
      <c r="F2261" s="1146"/>
      <c r="G2261" s="321">
        <f>SUM(G2258:G2260)</f>
        <v>14296</v>
      </c>
      <c r="H2261" s="218"/>
    </row>
    <row r="2262" spans="1:8" s="219" customFormat="1">
      <c r="A2262" s="375" t="s">
        <v>21</v>
      </c>
      <c r="B2262" s="1145" t="s">
        <v>1111</v>
      </c>
      <c r="C2262" s="1145"/>
      <c r="D2262" s="1145"/>
      <c r="E2262" s="1145"/>
      <c r="F2262" s="1145"/>
      <c r="G2262" s="318">
        <f>SUM(G2249:G2261)/2</f>
        <v>357400</v>
      </c>
      <c r="H2262" s="218"/>
    </row>
    <row r="2263" spans="1:8">
      <c r="A2263" s="375" t="s">
        <v>22</v>
      </c>
      <c r="B2263" s="1145" t="s">
        <v>1112</v>
      </c>
      <c r="C2263" s="1145"/>
      <c r="D2263" s="1145"/>
      <c r="E2263" s="1145"/>
      <c r="F2263" s="376">
        <v>0.1</v>
      </c>
      <c r="G2263" s="318">
        <f>G2262*F2263</f>
        <v>35740</v>
      </c>
    </row>
    <row r="2264" spans="1:8" s="219" customFormat="1">
      <c r="A2264" s="375" t="s">
        <v>23</v>
      </c>
      <c r="B2264" s="1145" t="s">
        <v>184</v>
      </c>
      <c r="C2264" s="1145"/>
      <c r="D2264" s="1145"/>
      <c r="E2264" s="1145"/>
      <c r="F2264" s="1145"/>
      <c r="G2264" s="318">
        <f>ROUNDDOWN(G2262+G2263,0)</f>
        <v>393140</v>
      </c>
      <c r="H2264" s="218"/>
    </row>
    <row r="2265" spans="1:8" s="219" customFormat="1">
      <c r="A2265" s="2"/>
      <c r="B2265" s="2"/>
      <c r="C2265" s="2"/>
      <c r="D2265" s="2"/>
      <c r="E2265" s="2"/>
      <c r="F2265" s="2"/>
      <c r="G2265" s="528"/>
      <c r="H2265" s="218"/>
    </row>
    <row r="2266" spans="1:8" s="219" customFormat="1">
      <c r="A2266" s="238" t="s">
        <v>1003</v>
      </c>
      <c r="B2266" s="239" t="s">
        <v>2159</v>
      </c>
      <c r="C2266" s="240"/>
      <c r="D2266" s="240"/>
      <c r="E2266" s="241"/>
      <c r="F2266" s="242"/>
      <c r="G2266" s="255"/>
      <c r="H2266" s="218"/>
    </row>
    <row r="2267" spans="1:8" s="219" customFormat="1" ht="30">
      <c r="A2267" s="317" t="s">
        <v>73</v>
      </c>
      <c r="B2267" s="317" t="s">
        <v>74</v>
      </c>
      <c r="C2267" s="317" t="s">
        <v>166</v>
      </c>
      <c r="D2267" s="317" t="s">
        <v>78</v>
      </c>
      <c r="E2267" s="317" t="s">
        <v>167</v>
      </c>
      <c r="F2267" s="317" t="s">
        <v>168</v>
      </c>
      <c r="G2267" s="529" t="s">
        <v>169</v>
      </c>
      <c r="H2267" s="218"/>
    </row>
    <row r="2268" spans="1:8" s="219" customFormat="1">
      <c r="A2268" s="261" t="s">
        <v>17</v>
      </c>
      <c r="B2268" s="243" t="s">
        <v>170</v>
      </c>
      <c r="C2268" s="244"/>
      <c r="D2268" s="244"/>
      <c r="E2268" s="252"/>
      <c r="F2268" s="253"/>
      <c r="G2268" s="318"/>
      <c r="H2268" s="218"/>
    </row>
    <row r="2269" spans="1:8" s="219" customFormat="1">
      <c r="A2269" s="244"/>
      <c r="B2269" s="243" t="s">
        <v>1</v>
      </c>
      <c r="C2269" s="261" t="s">
        <v>336</v>
      </c>
      <c r="D2269" s="261" t="s">
        <v>31</v>
      </c>
      <c r="E2269" s="262">
        <v>0.4</v>
      </c>
      <c r="F2269" s="253">
        <f>VLOOKUP(B2269,'HSD PSPN,STR,ARS'!$C$6:F724,4,FALSE)</f>
        <v>100000</v>
      </c>
      <c r="G2269" s="318">
        <f>E2269*F2269</f>
        <v>40000</v>
      </c>
      <c r="H2269" s="218"/>
    </row>
    <row r="2270" spans="1:8" s="219" customFormat="1">
      <c r="A2270" s="244"/>
      <c r="B2270" s="243" t="s">
        <v>4</v>
      </c>
      <c r="C2270" s="261" t="s">
        <v>339</v>
      </c>
      <c r="D2270" s="261" t="s">
        <v>31</v>
      </c>
      <c r="E2270" s="262">
        <v>0.04</v>
      </c>
      <c r="F2270" s="253">
        <f>VLOOKUP(B2270,'HSD PSPN,STR,ARS'!$C$6:F724,4,FALSE)</f>
        <v>200000</v>
      </c>
      <c r="G2270" s="318">
        <f>E2270*F2270</f>
        <v>8000</v>
      </c>
      <c r="H2270" s="218"/>
    </row>
    <row r="2271" spans="1:8" s="219" customFormat="1">
      <c r="A2271" s="1144" t="s">
        <v>2171</v>
      </c>
      <c r="B2271" s="1144"/>
      <c r="C2271" s="1144"/>
      <c r="D2271" s="1144"/>
      <c r="E2271" s="1144"/>
      <c r="F2271" s="1144"/>
      <c r="G2271" s="321">
        <f>SUM(G2269:G2270)</f>
        <v>48000</v>
      </c>
      <c r="H2271" s="218"/>
    </row>
    <row r="2272" spans="1:8" s="219" customFormat="1">
      <c r="A2272" s="261" t="s">
        <v>19</v>
      </c>
      <c r="B2272" s="243" t="s">
        <v>5</v>
      </c>
      <c r="C2272" s="244"/>
      <c r="D2272" s="244"/>
      <c r="E2272" s="252"/>
      <c r="F2272" s="253"/>
      <c r="G2272" s="318"/>
      <c r="H2272" s="218"/>
    </row>
    <row r="2273" spans="1:8" s="219" customFormat="1">
      <c r="A2273" s="244"/>
      <c r="B2273" s="243" t="s">
        <v>728</v>
      </c>
      <c r="C2273" s="244"/>
      <c r="D2273" s="261" t="s">
        <v>177</v>
      </c>
      <c r="E2273" s="262">
        <v>0.1963</v>
      </c>
      <c r="F2273" s="253">
        <f>VLOOKUP(B2273,'HSD PSPN,STR,ARS'!$C$6:F724,4,FALSE)</f>
        <v>10000</v>
      </c>
      <c r="G2273" s="318">
        <f>E2273*F2273</f>
        <v>1963</v>
      </c>
      <c r="H2273" s="218"/>
    </row>
    <row r="2274" spans="1:8" s="219" customFormat="1">
      <c r="A2274" s="244"/>
      <c r="B2274" s="243"/>
      <c r="C2274" s="244"/>
      <c r="D2274" s="261"/>
      <c r="E2274" s="262"/>
      <c r="F2274" s="253"/>
      <c r="G2274" s="318"/>
      <c r="H2274" s="218"/>
    </row>
    <row r="2275" spans="1:8" s="219" customFormat="1">
      <c r="A2275" s="1144" t="s">
        <v>2176</v>
      </c>
      <c r="B2275" s="1144"/>
      <c r="C2275" s="1144"/>
      <c r="D2275" s="1144"/>
      <c r="E2275" s="1144"/>
      <c r="F2275" s="1144"/>
      <c r="G2275" s="321">
        <f>SUM(G2273:G2274)</f>
        <v>1963</v>
      </c>
      <c r="H2275" s="218"/>
    </row>
    <row r="2276" spans="1:8" s="219" customFormat="1">
      <c r="A2276" s="261" t="s">
        <v>20</v>
      </c>
      <c r="B2276" s="243" t="s">
        <v>181</v>
      </c>
      <c r="C2276" s="244"/>
      <c r="D2276" s="244"/>
      <c r="E2276" s="252"/>
      <c r="F2276" s="253"/>
      <c r="G2276" s="318"/>
      <c r="H2276" s="218"/>
    </row>
    <row r="2277" spans="1:8" s="219" customFormat="1">
      <c r="A2277" s="261"/>
      <c r="B2277" s="243" t="s">
        <v>985</v>
      </c>
      <c r="C2277" s="244"/>
      <c r="D2277" s="244" t="s">
        <v>275</v>
      </c>
      <c r="E2277" s="252">
        <v>0.1</v>
      </c>
      <c r="F2277" s="253">
        <f>VLOOKUP(B2277,'HSD PSPN,STR,ARS'!$C$6:F2762,4,FALSE)</f>
        <v>10000</v>
      </c>
      <c r="G2277" s="318">
        <f t="shared" ref="G2277:G2279" si="54">E2277*F2277</f>
        <v>1000</v>
      </c>
      <c r="H2277" s="218"/>
    </row>
    <row r="2278" spans="1:8" s="219" customFormat="1">
      <c r="A2278" s="261"/>
      <c r="B2278" s="243" t="s">
        <v>1014</v>
      </c>
      <c r="C2278" s="244"/>
      <c r="D2278" s="244" t="s">
        <v>275</v>
      </c>
      <c r="E2278" s="252">
        <v>0.1</v>
      </c>
      <c r="F2278" s="253">
        <f>VLOOKUP(B2278,'HSD PSPN,STR,ARS'!$C$6:F724,4,FALSE)</f>
        <v>10000</v>
      </c>
      <c r="G2278" s="318">
        <f t="shared" si="54"/>
        <v>1000</v>
      </c>
      <c r="H2278" s="218"/>
    </row>
    <row r="2279" spans="1:8" s="219" customFormat="1">
      <c r="A2279" s="261"/>
      <c r="B2279" s="243" t="s">
        <v>1015</v>
      </c>
      <c r="C2279" s="244"/>
      <c r="D2279" s="244" t="s">
        <v>347</v>
      </c>
      <c r="E2279" s="252">
        <v>0.02</v>
      </c>
      <c r="F2279" s="253">
        <f>VLOOKUP(B2279,'HSD PSPN,STR,ARS'!$C$6:F724,4,FALSE)</f>
        <v>10000</v>
      </c>
      <c r="G2279" s="318">
        <f t="shared" si="54"/>
        <v>200</v>
      </c>
      <c r="H2279" s="218"/>
    </row>
    <row r="2280" spans="1:8" s="219" customFormat="1">
      <c r="A2280" s="1146" t="s">
        <v>2180</v>
      </c>
      <c r="B2280" s="1146"/>
      <c r="C2280" s="1146"/>
      <c r="D2280" s="1146"/>
      <c r="E2280" s="1146"/>
      <c r="F2280" s="1146"/>
      <c r="G2280" s="321">
        <f>SUM(G2277:G2279)</f>
        <v>2200</v>
      </c>
      <c r="H2280" s="218"/>
    </row>
    <row r="2281" spans="1:8" s="219" customFormat="1">
      <c r="A2281" s="375" t="s">
        <v>21</v>
      </c>
      <c r="B2281" s="1145" t="s">
        <v>1111</v>
      </c>
      <c r="C2281" s="1145"/>
      <c r="D2281" s="1145"/>
      <c r="E2281" s="1145"/>
      <c r="F2281" s="1145"/>
      <c r="G2281" s="318">
        <f>SUM(G2268:G2280)/2</f>
        <v>52163</v>
      </c>
      <c r="H2281" s="218"/>
    </row>
    <row r="2282" spans="1:8" s="219" customFormat="1">
      <c r="A2282" s="375" t="s">
        <v>22</v>
      </c>
      <c r="B2282" s="1145" t="s">
        <v>1112</v>
      </c>
      <c r="C2282" s="1145"/>
      <c r="D2282" s="1145"/>
      <c r="E2282" s="1145"/>
      <c r="F2282" s="376">
        <v>0.1</v>
      </c>
      <c r="G2282" s="318">
        <f>G2281*F2282</f>
        <v>5216.3</v>
      </c>
      <c r="H2282" s="218"/>
    </row>
    <row r="2283" spans="1:8">
      <c r="A2283" s="375" t="s">
        <v>23</v>
      </c>
      <c r="B2283" s="1145" t="s">
        <v>184</v>
      </c>
      <c r="C2283" s="1145"/>
      <c r="D2283" s="1145"/>
      <c r="E2283" s="1145"/>
      <c r="F2283" s="1145"/>
      <c r="G2283" s="318">
        <f>ROUNDDOWN(G2281+G2282,0)</f>
        <v>57379</v>
      </c>
    </row>
    <row r="2284" spans="1:8" s="219" customFormat="1">
      <c r="A2284" s="2"/>
      <c r="B2284" s="2"/>
      <c r="C2284" s="2"/>
      <c r="D2284" s="2"/>
      <c r="E2284" s="2"/>
      <c r="F2284" s="2"/>
      <c r="G2284" s="528"/>
      <c r="H2284" s="218"/>
    </row>
    <row r="2285" spans="1:8" s="219" customFormat="1">
      <c r="A2285" s="238" t="s">
        <v>1004</v>
      </c>
      <c r="B2285" s="239" t="s">
        <v>2160</v>
      </c>
      <c r="C2285" s="240"/>
      <c r="D2285" s="240"/>
      <c r="E2285" s="241"/>
      <c r="F2285" s="242"/>
      <c r="G2285" s="255"/>
      <c r="H2285" s="218"/>
    </row>
    <row r="2286" spans="1:8" s="219" customFormat="1" ht="30">
      <c r="A2286" s="317" t="s">
        <v>73</v>
      </c>
      <c r="B2286" s="317" t="s">
        <v>74</v>
      </c>
      <c r="C2286" s="317" t="s">
        <v>166</v>
      </c>
      <c r="D2286" s="317" t="s">
        <v>78</v>
      </c>
      <c r="E2286" s="317" t="s">
        <v>167</v>
      </c>
      <c r="F2286" s="317" t="s">
        <v>168</v>
      </c>
      <c r="G2286" s="529" t="s">
        <v>169</v>
      </c>
      <c r="H2286" s="218"/>
    </row>
    <row r="2287" spans="1:8" s="219" customFormat="1">
      <c r="A2287" s="261" t="s">
        <v>17</v>
      </c>
      <c r="B2287" s="243" t="s">
        <v>170</v>
      </c>
      <c r="C2287" s="244"/>
      <c r="D2287" s="244"/>
      <c r="E2287" s="252"/>
      <c r="F2287" s="253"/>
      <c r="G2287" s="318"/>
      <c r="H2287" s="218"/>
    </row>
    <row r="2288" spans="1:8" s="219" customFormat="1">
      <c r="A2288" s="244"/>
      <c r="B2288" s="243" t="s">
        <v>1</v>
      </c>
      <c r="C2288" s="261" t="s">
        <v>336</v>
      </c>
      <c r="D2288" s="261" t="s">
        <v>31</v>
      </c>
      <c r="E2288" s="262">
        <v>0.66639999999999999</v>
      </c>
      <c r="F2288" s="253">
        <f>VLOOKUP(B2288,'HSD PSPN,STR,ARS'!$C$6:F724,4,FALSE)</f>
        <v>100000</v>
      </c>
      <c r="G2288" s="318">
        <f>E2288*F2288</f>
        <v>66640</v>
      </c>
      <c r="H2288" s="218"/>
    </row>
    <row r="2289" spans="1:8" s="219" customFormat="1">
      <c r="A2289" s="244"/>
      <c r="B2289" s="243" t="s">
        <v>4</v>
      </c>
      <c r="C2289" s="261" t="s">
        <v>339</v>
      </c>
      <c r="D2289" s="261" t="s">
        <v>31</v>
      </c>
      <c r="E2289" s="262">
        <v>6.6600000000000006E-2</v>
      </c>
      <c r="F2289" s="253">
        <f>VLOOKUP(B2289,'HSD PSPN,STR,ARS'!$C$6:F724,4,FALSE)</f>
        <v>200000</v>
      </c>
      <c r="G2289" s="318">
        <f>E2289*F2289</f>
        <v>13320.000000000002</v>
      </c>
      <c r="H2289" s="218"/>
    </row>
    <row r="2290" spans="1:8" s="219" customFormat="1">
      <c r="A2290" s="1144" t="s">
        <v>2171</v>
      </c>
      <c r="B2290" s="1144"/>
      <c r="C2290" s="1144"/>
      <c r="D2290" s="1144"/>
      <c r="E2290" s="1144"/>
      <c r="F2290" s="1144"/>
      <c r="G2290" s="318">
        <f>SUM(G2288:G2289)</f>
        <v>79960</v>
      </c>
      <c r="H2290" s="218"/>
    </row>
    <row r="2291" spans="1:8" s="219" customFormat="1">
      <c r="A2291" s="261" t="s">
        <v>19</v>
      </c>
      <c r="B2291" s="243" t="s">
        <v>5</v>
      </c>
      <c r="C2291" s="244"/>
      <c r="D2291" s="244"/>
      <c r="E2291" s="252"/>
      <c r="F2291" s="253"/>
      <c r="G2291" s="318"/>
      <c r="H2291" s="218"/>
    </row>
    <row r="2292" spans="1:8" s="219" customFormat="1">
      <c r="A2292" s="244"/>
      <c r="B2292" s="243"/>
      <c r="C2292" s="244"/>
      <c r="D2292" s="261"/>
      <c r="E2292" s="262"/>
      <c r="F2292" s="253"/>
      <c r="G2292" s="318"/>
      <c r="H2292" s="218"/>
    </row>
    <row r="2293" spans="1:8" s="219" customFormat="1">
      <c r="A2293" s="244"/>
      <c r="B2293" s="243"/>
      <c r="C2293" s="244"/>
      <c r="D2293" s="261"/>
      <c r="E2293" s="262"/>
      <c r="F2293" s="253"/>
      <c r="G2293" s="318"/>
      <c r="H2293" s="218"/>
    </row>
    <row r="2294" spans="1:8" s="219" customFormat="1">
      <c r="A2294" s="1144" t="s">
        <v>2176</v>
      </c>
      <c r="B2294" s="1144"/>
      <c r="C2294" s="1144"/>
      <c r="D2294" s="1144"/>
      <c r="E2294" s="1144"/>
      <c r="F2294" s="1144"/>
      <c r="G2294" s="318">
        <f>SUM(G2292:G2293)</f>
        <v>0</v>
      </c>
      <c r="H2294" s="218"/>
    </row>
    <row r="2295" spans="1:8" s="219" customFormat="1">
      <c r="A2295" s="261" t="s">
        <v>20</v>
      </c>
      <c r="B2295" s="243" t="s">
        <v>181</v>
      </c>
      <c r="C2295" s="244"/>
      <c r="D2295" s="244"/>
      <c r="E2295" s="252"/>
      <c r="F2295" s="253"/>
      <c r="G2295" s="318"/>
      <c r="H2295" s="218"/>
    </row>
    <row r="2296" spans="1:8" s="219" customFormat="1">
      <c r="A2296" s="261"/>
      <c r="B2296" s="243" t="s">
        <v>985</v>
      </c>
      <c r="C2296" s="244"/>
      <c r="D2296" s="244" t="s">
        <v>275</v>
      </c>
      <c r="E2296" s="252">
        <v>0.1666</v>
      </c>
      <c r="F2296" s="253">
        <f>VLOOKUP(B2296,'HSD PSPN,STR,ARS'!$C$6:F2781,4,FALSE)</f>
        <v>10000</v>
      </c>
      <c r="G2296" s="318">
        <f t="shared" ref="G2296:G2297" si="55">E2296*F2296</f>
        <v>1666</v>
      </c>
      <c r="H2296" s="218"/>
    </row>
    <row r="2297" spans="1:8" s="219" customFormat="1">
      <c r="A2297" s="261"/>
      <c r="B2297" s="243" t="s">
        <v>1014</v>
      </c>
      <c r="C2297" s="244"/>
      <c r="D2297" s="244" t="s">
        <v>275</v>
      </c>
      <c r="E2297" s="252">
        <v>0.1666</v>
      </c>
      <c r="F2297" s="253">
        <f>VLOOKUP(B2297,'HSD PSPN,STR,ARS'!$C$6:F724,4,FALSE)</f>
        <v>10000</v>
      </c>
      <c r="G2297" s="318">
        <f t="shared" si="55"/>
        <v>1666</v>
      </c>
      <c r="H2297" s="218"/>
    </row>
    <row r="2298" spans="1:8" s="219" customFormat="1">
      <c r="A2298" s="261"/>
      <c r="B2298" s="243"/>
      <c r="C2298" s="244"/>
      <c r="D2298" s="244"/>
      <c r="E2298" s="252"/>
      <c r="F2298" s="253"/>
      <c r="G2298" s="318"/>
      <c r="H2298" s="218"/>
    </row>
    <row r="2299" spans="1:8" s="219" customFormat="1">
      <c r="A2299" s="1146" t="s">
        <v>2180</v>
      </c>
      <c r="B2299" s="1146"/>
      <c r="C2299" s="1146"/>
      <c r="D2299" s="1146"/>
      <c r="E2299" s="1146"/>
      <c r="F2299" s="1146"/>
      <c r="G2299" s="318">
        <f>SUM(G2296:G2298)</f>
        <v>3332</v>
      </c>
      <c r="H2299" s="218"/>
    </row>
    <row r="2300" spans="1:8" s="219" customFormat="1">
      <c r="A2300" s="375" t="s">
        <v>21</v>
      </c>
      <c r="B2300" s="1145" t="s">
        <v>1111</v>
      </c>
      <c r="C2300" s="1145"/>
      <c r="D2300" s="1145"/>
      <c r="E2300" s="1145"/>
      <c r="F2300" s="1145"/>
      <c r="G2300" s="318">
        <f>SUM(G2287:G2299)/2</f>
        <v>83292</v>
      </c>
      <c r="H2300" s="218"/>
    </row>
    <row r="2301" spans="1:8" s="219" customFormat="1">
      <c r="A2301" s="375" t="s">
        <v>22</v>
      </c>
      <c r="B2301" s="1145" t="s">
        <v>1112</v>
      </c>
      <c r="C2301" s="1145"/>
      <c r="D2301" s="1145"/>
      <c r="E2301" s="1145"/>
      <c r="F2301" s="376">
        <v>0.1</v>
      </c>
      <c r="G2301" s="318">
        <f>G2300*F2301</f>
        <v>8329.2000000000007</v>
      </c>
      <c r="H2301" s="218"/>
    </row>
    <row r="2302" spans="1:8" s="219" customFormat="1">
      <c r="A2302" s="375" t="s">
        <v>23</v>
      </c>
      <c r="B2302" s="1145" t="s">
        <v>184</v>
      </c>
      <c r="C2302" s="1145"/>
      <c r="D2302" s="1145"/>
      <c r="E2302" s="1145"/>
      <c r="F2302" s="1145"/>
      <c r="G2302" s="318">
        <f>ROUNDDOWN(G2300+G2301,0)</f>
        <v>91621</v>
      </c>
      <c r="H2302" s="218"/>
    </row>
    <row r="2303" spans="1:8">
      <c r="G2303" s="528"/>
    </row>
    <row r="2304" spans="1:8" s="219" customFormat="1">
      <c r="A2304" s="238" t="s">
        <v>1005</v>
      </c>
      <c r="B2304" s="239" t="s">
        <v>2161</v>
      </c>
      <c r="C2304" s="240"/>
      <c r="D2304" s="240"/>
      <c r="E2304" s="241"/>
      <c r="F2304" s="242"/>
      <c r="G2304" s="255"/>
      <c r="H2304" s="218"/>
    </row>
    <row r="2305" spans="1:8" s="219" customFormat="1" ht="30">
      <c r="A2305" s="317" t="s">
        <v>73</v>
      </c>
      <c r="B2305" s="317" t="s">
        <v>74</v>
      </c>
      <c r="C2305" s="317" t="s">
        <v>166</v>
      </c>
      <c r="D2305" s="317" t="s">
        <v>78</v>
      </c>
      <c r="E2305" s="317" t="s">
        <v>167</v>
      </c>
      <c r="F2305" s="317" t="s">
        <v>168</v>
      </c>
      <c r="G2305" s="529" t="s">
        <v>169</v>
      </c>
      <c r="H2305" s="218"/>
    </row>
    <row r="2306" spans="1:8" s="219" customFormat="1">
      <c r="A2306" s="261" t="s">
        <v>17</v>
      </c>
      <c r="B2306" s="243" t="s">
        <v>170</v>
      </c>
      <c r="C2306" s="244"/>
      <c r="D2306" s="244"/>
      <c r="E2306" s="252"/>
      <c r="F2306" s="253"/>
      <c r="G2306" s="318"/>
      <c r="H2306" s="218"/>
    </row>
    <row r="2307" spans="1:8" s="219" customFormat="1">
      <c r="A2307" s="244"/>
      <c r="B2307" s="243" t="s">
        <v>1</v>
      </c>
      <c r="C2307" s="261" t="s">
        <v>336</v>
      </c>
      <c r="D2307" s="261" t="s">
        <v>31</v>
      </c>
      <c r="E2307" s="262">
        <v>4.4443999999999999</v>
      </c>
      <c r="F2307" s="253">
        <f>VLOOKUP(B2307,'HSD PSPN,STR,ARS'!$C$6:F724,4,FALSE)</f>
        <v>100000</v>
      </c>
      <c r="G2307" s="318">
        <f>E2307*F2307</f>
        <v>444440</v>
      </c>
      <c r="H2307" s="218"/>
    </row>
    <row r="2308" spans="1:8" s="219" customFormat="1">
      <c r="A2308" s="244"/>
      <c r="B2308" s="243" t="s">
        <v>4</v>
      </c>
      <c r="C2308" s="261" t="s">
        <v>339</v>
      </c>
      <c r="D2308" s="261" t="s">
        <v>31</v>
      </c>
      <c r="E2308" s="262">
        <v>0.44440000000000002</v>
      </c>
      <c r="F2308" s="253">
        <f>VLOOKUP(B2308,'HSD PSPN,STR,ARS'!$C$6:F724,4,FALSE)</f>
        <v>200000</v>
      </c>
      <c r="G2308" s="318">
        <f>E2308*F2308</f>
        <v>88880</v>
      </c>
      <c r="H2308" s="218"/>
    </row>
    <row r="2309" spans="1:8" s="219" customFormat="1">
      <c r="A2309" s="1144" t="s">
        <v>2171</v>
      </c>
      <c r="B2309" s="1144"/>
      <c r="C2309" s="1144"/>
      <c r="D2309" s="1144"/>
      <c r="E2309" s="1144"/>
      <c r="F2309" s="1144"/>
      <c r="G2309" s="321">
        <f>SUM(G2307:G2308)</f>
        <v>533320</v>
      </c>
      <c r="H2309" s="218"/>
    </row>
    <row r="2310" spans="1:8" s="219" customFormat="1">
      <c r="A2310" s="261" t="s">
        <v>19</v>
      </c>
      <c r="B2310" s="243" t="s">
        <v>5</v>
      </c>
      <c r="C2310" s="244"/>
      <c r="D2310" s="244"/>
      <c r="E2310" s="252"/>
      <c r="F2310" s="253"/>
      <c r="G2310" s="318"/>
      <c r="H2310" s="218"/>
    </row>
    <row r="2311" spans="1:8" s="219" customFormat="1">
      <c r="A2311" s="244"/>
      <c r="B2311" s="243"/>
      <c r="C2311" s="244"/>
      <c r="D2311" s="261"/>
      <c r="E2311" s="262"/>
      <c r="F2311" s="253"/>
      <c r="G2311" s="318"/>
      <c r="H2311" s="218"/>
    </row>
    <row r="2312" spans="1:8" s="219" customFormat="1">
      <c r="A2312" s="244"/>
      <c r="B2312" s="243"/>
      <c r="C2312" s="244"/>
      <c r="D2312" s="261"/>
      <c r="E2312" s="262"/>
      <c r="F2312" s="253"/>
      <c r="G2312" s="318"/>
      <c r="H2312" s="218"/>
    </row>
    <row r="2313" spans="1:8" s="219" customFormat="1">
      <c r="A2313" s="1144" t="s">
        <v>2176</v>
      </c>
      <c r="B2313" s="1144"/>
      <c r="C2313" s="1144"/>
      <c r="D2313" s="1144"/>
      <c r="E2313" s="1144"/>
      <c r="F2313" s="1144"/>
      <c r="G2313" s="318">
        <f>SUM(G2311:G2312)</f>
        <v>0</v>
      </c>
      <c r="H2313" s="218"/>
    </row>
    <row r="2314" spans="1:8" s="219" customFormat="1">
      <c r="A2314" s="261" t="s">
        <v>20</v>
      </c>
      <c r="B2314" s="243" t="s">
        <v>181</v>
      </c>
      <c r="C2314" s="244"/>
      <c r="D2314" s="244"/>
      <c r="E2314" s="252"/>
      <c r="F2314" s="253"/>
      <c r="G2314" s="318"/>
      <c r="H2314" s="218"/>
    </row>
    <row r="2315" spans="1:8" s="219" customFormat="1">
      <c r="A2315" s="261"/>
      <c r="B2315" s="243" t="s">
        <v>985</v>
      </c>
      <c r="C2315" s="244"/>
      <c r="D2315" s="244" t="s">
        <v>275</v>
      </c>
      <c r="E2315" s="252">
        <v>1.1111</v>
      </c>
      <c r="F2315" s="253">
        <f>VLOOKUP(B2315,'HSD PSPN,STR,ARS'!$C$6:F2800,4,FALSE)</f>
        <v>10000</v>
      </c>
      <c r="G2315" s="318">
        <f t="shared" ref="G2315:G2316" si="56">E2315*F2315</f>
        <v>11111</v>
      </c>
      <c r="H2315" s="218"/>
    </row>
    <row r="2316" spans="1:8" s="219" customFormat="1">
      <c r="A2316" s="261"/>
      <c r="B2316" s="243" t="s">
        <v>1014</v>
      </c>
      <c r="C2316" s="244"/>
      <c r="D2316" s="244" t="s">
        <v>275</v>
      </c>
      <c r="E2316" s="252">
        <v>1.1111</v>
      </c>
      <c r="F2316" s="253">
        <f>VLOOKUP(B2316,'HSD PSPN,STR,ARS'!$C$6:F724,4,FALSE)</f>
        <v>10000</v>
      </c>
      <c r="G2316" s="318">
        <f t="shared" si="56"/>
        <v>11111</v>
      </c>
      <c r="H2316" s="218"/>
    </row>
    <row r="2317" spans="1:8" s="219" customFormat="1">
      <c r="A2317" s="261"/>
      <c r="B2317" s="243"/>
      <c r="C2317" s="244"/>
      <c r="D2317" s="244"/>
      <c r="E2317" s="252"/>
      <c r="F2317" s="253"/>
      <c r="G2317" s="318"/>
      <c r="H2317" s="218"/>
    </row>
    <row r="2318" spans="1:8" s="219" customFormat="1">
      <c r="A2318" s="1146" t="s">
        <v>2180</v>
      </c>
      <c r="B2318" s="1146"/>
      <c r="C2318" s="1146"/>
      <c r="D2318" s="1146"/>
      <c r="E2318" s="1146"/>
      <c r="F2318" s="1146"/>
      <c r="G2318" s="321">
        <f>SUM(G2315:G2317)</f>
        <v>22222</v>
      </c>
      <c r="H2318" s="218"/>
    </row>
    <row r="2319" spans="1:8" s="219" customFormat="1">
      <c r="A2319" s="375" t="s">
        <v>21</v>
      </c>
      <c r="B2319" s="1145" t="s">
        <v>1111</v>
      </c>
      <c r="C2319" s="1145"/>
      <c r="D2319" s="1145"/>
      <c r="E2319" s="1145"/>
      <c r="F2319" s="1145"/>
      <c r="G2319" s="318">
        <f>SUM(G2306:G2318)/2</f>
        <v>555542</v>
      </c>
      <c r="H2319" s="218"/>
    </row>
    <row r="2320" spans="1:8" s="219" customFormat="1">
      <c r="A2320" s="375" t="s">
        <v>22</v>
      </c>
      <c r="B2320" s="1145" t="s">
        <v>1112</v>
      </c>
      <c r="C2320" s="1145"/>
      <c r="D2320" s="1145"/>
      <c r="E2320" s="1145"/>
      <c r="F2320" s="376">
        <v>0.1</v>
      </c>
      <c r="G2320" s="318">
        <f>G2319*F2320</f>
        <v>55554.200000000004</v>
      </c>
      <c r="H2320" s="218"/>
    </row>
    <row r="2321" spans="1:8" s="219" customFormat="1">
      <c r="A2321" s="375" t="s">
        <v>23</v>
      </c>
      <c r="B2321" s="1145" t="s">
        <v>184</v>
      </c>
      <c r="C2321" s="1145"/>
      <c r="D2321" s="1145"/>
      <c r="E2321" s="1145"/>
      <c r="F2321" s="1145"/>
      <c r="G2321" s="318">
        <f>ROUNDDOWN(G2319+G2320,0)</f>
        <v>611096</v>
      </c>
      <c r="H2321" s="218"/>
    </row>
    <row r="2322" spans="1:8" s="219" customFormat="1">
      <c r="A2322" s="2"/>
      <c r="B2322" s="2"/>
      <c r="C2322" s="2"/>
      <c r="D2322" s="2"/>
      <c r="E2322" s="2"/>
      <c r="F2322" s="2"/>
      <c r="G2322" s="528"/>
      <c r="H2322" s="218"/>
    </row>
    <row r="2323" spans="1:8">
      <c r="A2323" s="238" t="s">
        <v>1006</v>
      </c>
      <c r="B2323" s="239" t="s">
        <v>2162</v>
      </c>
      <c r="C2323" s="240"/>
      <c r="D2323" s="240"/>
      <c r="E2323" s="241"/>
      <c r="F2323" s="242"/>
      <c r="G2323" s="255"/>
    </row>
    <row r="2324" spans="1:8" s="219" customFormat="1" ht="30">
      <c r="A2324" s="317" t="s">
        <v>73</v>
      </c>
      <c r="B2324" s="317" t="s">
        <v>74</v>
      </c>
      <c r="C2324" s="317" t="s">
        <v>166</v>
      </c>
      <c r="D2324" s="317" t="s">
        <v>78</v>
      </c>
      <c r="E2324" s="317" t="s">
        <v>167</v>
      </c>
      <c r="F2324" s="317" t="s">
        <v>168</v>
      </c>
      <c r="G2324" s="529" t="s">
        <v>169</v>
      </c>
      <c r="H2324" s="218"/>
    </row>
    <row r="2325" spans="1:8" s="219" customFormat="1">
      <c r="A2325" s="261" t="s">
        <v>17</v>
      </c>
      <c r="B2325" s="243" t="s">
        <v>170</v>
      </c>
      <c r="C2325" s="244"/>
      <c r="D2325" s="244"/>
      <c r="E2325" s="252"/>
      <c r="F2325" s="253"/>
      <c r="G2325" s="318"/>
      <c r="H2325" s="218"/>
    </row>
    <row r="2326" spans="1:8" s="219" customFormat="1">
      <c r="A2326" s="244"/>
      <c r="B2326" s="243" t="s">
        <v>1</v>
      </c>
      <c r="C2326" s="261" t="s">
        <v>336</v>
      </c>
      <c r="D2326" s="261" t="s">
        <v>31</v>
      </c>
      <c r="E2326" s="262">
        <v>6.6664000000000003</v>
      </c>
      <c r="F2326" s="253">
        <f>VLOOKUP(B2326,'HSD PSPN,STR,ARS'!$C$6:F724,4,FALSE)</f>
        <v>100000</v>
      </c>
      <c r="G2326" s="318">
        <f>E2326*F2326</f>
        <v>666640</v>
      </c>
      <c r="H2326" s="218"/>
    </row>
    <row r="2327" spans="1:8" s="219" customFormat="1">
      <c r="A2327" s="244"/>
      <c r="B2327" s="243" t="s">
        <v>4</v>
      </c>
      <c r="C2327" s="261" t="s">
        <v>339</v>
      </c>
      <c r="D2327" s="261" t="s">
        <v>31</v>
      </c>
      <c r="E2327" s="262">
        <v>0.66659999999999997</v>
      </c>
      <c r="F2327" s="253">
        <f>VLOOKUP(B2327,'HSD PSPN,STR,ARS'!$C$6:F724,4,FALSE)</f>
        <v>200000</v>
      </c>
      <c r="G2327" s="318">
        <f>E2327*F2327</f>
        <v>133320</v>
      </c>
      <c r="H2327" s="218"/>
    </row>
    <row r="2328" spans="1:8" s="219" customFormat="1">
      <c r="A2328" s="1144" t="s">
        <v>2171</v>
      </c>
      <c r="B2328" s="1144"/>
      <c r="C2328" s="1144"/>
      <c r="D2328" s="1144"/>
      <c r="E2328" s="1144"/>
      <c r="F2328" s="1144"/>
      <c r="G2328" s="321">
        <f>SUM(G2326:G2327)</f>
        <v>799960</v>
      </c>
      <c r="H2328" s="218"/>
    </row>
    <row r="2329" spans="1:8" s="219" customFormat="1">
      <c r="A2329" s="261" t="s">
        <v>19</v>
      </c>
      <c r="B2329" s="243" t="s">
        <v>5</v>
      </c>
      <c r="C2329" s="244"/>
      <c r="D2329" s="244"/>
      <c r="E2329" s="252"/>
      <c r="F2329" s="253"/>
      <c r="G2329" s="318"/>
      <c r="H2329" s="218"/>
    </row>
    <row r="2330" spans="1:8" s="219" customFormat="1">
      <c r="A2330" s="244"/>
      <c r="B2330" s="243"/>
      <c r="C2330" s="244"/>
      <c r="D2330" s="261"/>
      <c r="E2330" s="262"/>
      <c r="F2330" s="253"/>
      <c r="G2330" s="318"/>
      <c r="H2330" s="218"/>
    </row>
    <row r="2331" spans="1:8" s="219" customFormat="1">
      <c r="A2331" s="244"/>
      <c r="B2331" s="243"/>
      <c r="C2331" s="244"/>
      <c r="D2331" s="261"/>
      <c r="E2331" s="262"/>
      <c r="F2331" s="253"/>
      <c r="G2331" s="318"/>
      <c r="H2331" s="218"/>
    </row>
    <row r="2332" spans="1:8" s="219" customFormat="1">
      <c r="A2332" s="1144" t="s">
        <v>2176</v>
      </c>
      <c r="B2332" s="1144"/>
      <c r="C2332" s="1144"/>
      <c r="D2332" s="1144"/>
      <c r="E2332" s="1144"/>
      <c r="F2332" s="1144"/>
      <c r="G2332" s="318">
        <f>SUM(G2330:G2331)</f>
        <v>0</v>
      </c>
      <c r="H2332" s="218"/>
    </row>
    <row r="2333" spans="1:8" s="219" customFormat="1">
      <c r="A2333" s="261" t="s">
        <v>20</v>
      </c>
      <c r="B2333" s="243" t="s">
        <v>181</v>
      </c>
      <c r="C2333" s="244"/>
      <c r="D2333" s="244"/>
      <c r="E2333" s="252"/>
      <c r="F2333" s="253"/>
      <c r="G2333" s="318"/>
      <c r="H2333" s="218"/>
    </row>
    <row r="2334" spans="1:8" s="219" customFormat="1">
      <c r="A2334" s="261"/>
      <c r="B2334" s="243" t="s">
        <v>985</v>
      </c>
      <c r="C2334" s="244"/>
      <c r="D2334" s="244" t="s">
        <v>275</v>
      </c>
      <c r="E2334" s="252">
        <v>1.6666000000000001</v>
      </c>
      <c r="F2334" s="253">
        <f>VLOOKUP(B2334,'HSD PSPN,STR,ARS'!$C$6:F2819,4,FALSE)</f>
        <v>10000</v>
      </c>
      <c r="G2334" s="318">
        <f t="shared" ref="G2334:G2335" si="57">E2334*F2334</f>
        <v>16666</v>
      </c>
      <c r="H2334" s="218"/>
    </row>
    <row r="2335" spans="1:8" s="219" customFormat="1">
      <c r="A2335" s="261"/>
      <c r="B2335" s="243" t="s">
        <v>1014</v>
      </c>
      <c r="C2335" s="244"/>
      <c r="D2335" s="244" t="s">
        <v>275</v>
      </c>
      <c r="E2335" s="252">
        <v>1.6666000000000001</v>
      </c>
      <c r="F2335" s="253">
        <f>VLOOKUP(B2335,'HSD PSPN,STR,ARS'!$C$6:F724,4,FALSE)</f>
        <v>10000</v>
      </c>
      <c r="G2335" s="318">
        <f t="shared" si="57"/>
        <v>16666</v>
      </c>
      <c r="H2335" s="218"/>
    </row>
    <row r="2336" spans="1:8" s="219" customFormat="1">
      <c r="A2336" s="261"/>
      <c r="B2336" s="243"/>
      <c r="C2336" s="244"/>
      <c r="D2336" s="244"/>
      <c r="E2336" s="252"/>
      <c r="F2336" s="253"/>
      <c r="G2336" s="318"/>
      <c r="H2336" s="218"/>
    </row>
    <row r="2337" spans="1:8" s="219" customFormat="1">
      <c r="A2337" s="1146" t="s">
        <v>2180</v>
      </c>
      <c r="B2337" s="1146"/>
      <c r="C2337" s="1146"/>
      <c r="D2337" s="1146"/>
      <c r="E2337" s="1146"/>
      <c r="F2337" s="1146"/>
      <c r="G2337" s="321">
        <f>SUM(G2334:G2336)</f>
        <v>33332</v>
      </c>
      <c r="H2337" s="218"/>
    </row>
    <row r="2338" spans="1:8" s="219" customFormat="1">
      <c r="A2338" s="375" t="s">
        <v>21</v>
      </c>
      <c r="B2338" s="1145" t="s">
        <v>1111</v>
      </c>
      <c r="C2338" s="1145"/>
      <c r="D2338" s="1145"/>
      <c r="E2338" s="1145"/>
      <c r="F2338" s="1145"/>
      <c r="G2338" s="318">
        <f>SUM(G2325:G2337)/2</f>
        <v>833292</v>
      </c>
      <c r="H2338" s="218"/>
    </row>
    <row r="2339" spans="1:8" s="219" customFormat="1">
      <c r="A2339" s="375" t="s">
        <v>22</v>
      </c>
      <c r="B2339" s="1145" t="s">
        <v>1112</v>
      </c>
      <c r="C2339" s="1145"/>
      <c r="D2339" s="1145"/>
      <c r="E2339" s="1145"/>
      <c r="F2339" s="376">
        <v>0.1</v>
      </c>
      <c r="G2339" s="318">
        <f>G2338*F2339</f>
        <v>83329.200000000012</v>
      </c>
      <c r="H2339" s="218"/>
    </row>
    <row r="2340" spans="1:8" s="219" customFormat="1">
      <c r="A2340" s="375" t="s">
        <v>23</v>
      </c>
      <c r="B2340" s="1145" t="s">
        <v>184</v>
      </c>
      <c r="C2340" s="1145"/>
      <c r="D2340" s="1145"/>
      <c r="E2340" s="1145"/>
      <c r="F2340" s="1145"/>
      <c r="G2340" s="318">
        <f>ROUNDDOWN(G2338+G2339,0)</f>
        <v>916621</v>
      </c>
      <c r="H2340" s="218"/>
    </row>
    <row r="2341" spans="1:8" s="219" customFormat="1">
      <c r="A2341" s="2"/>
      <c r="B2341" s="2"/>
      <c r="C2341" s="2"/>
      <c r="D2341" s="2"/>
      <c r="E2341" s="2"/>
      <c r="F2341" s="2"/>
      <c r="G2341" s="528"/>
      <c r="H2341" s="218"/>
    </row>
    <row r="2342" spans="1:8" s="219" customFormat="1">
      <c r="A2342" s="238" t="s">
        <v>1007</v>
      </c>
      <c r="B2342" s="239" t="s">
        <v>3604</v>
      </c>
      <c r="C2342" s="240"/>
      <c r="D2342" s="240"/>
      <c r="E2342" s="241"/>
      <c r="F2342" s="242"/>
      <c r="G2342" s="255"/>
      <c r="H2342" s="218"/>
    </row>
    <row r="2343" spans="1:8" ht="30">
      <c r="A2343" s="317" t="s">
        <v>73</v>
      </c>
      <c r="B2343" s="317" t="s">
        <v>74</v>
      </c>
      <c r="C2343" s="317" t="s">
        <v>166</v>
      </c>
      <c r="D2343" s="317" t="s">
        <v>78</v>
      </c>
      <c r="E2343" s="317" t="s">
        <v>167</v>
      </c>
      <c r="F2343" s="317" t="s">
        <v>168</v>
      </c>
      <c r="G2343" s="529" t="s">
        <v>169</v>
      </c>
    </row>
    <row r="2344" spans="1:8" s="219" customFormat="1">
      <c r="A2344" s="261" t="s">
        <v>17</v>
      </c>
      <c r="B2344" s="243" t="s">
        <v>170</v>
      </c>
      <c r="C2344" s="244"/>
      <c r="D2344" s="244"/>
      <c r="E2344" s="252"/>
      <c r="F2344" s="253"/>
      <c r="G2344" s="318"/>
      <c r="H2344" s="218"/>
    </row>
    <row r="2345" spans="1:8" s="219" customFormat="1">
      <c r="A2345" s="244"/>
      <c r="B2345" s="243" t="s">
        <v>1</v>
      </c>
      <c r="C2345" s="261" t="s">
        <v>336</v>
      </c>
      <c r="D2345" s="261" t="s">
        <v>31</v>
      </c>
      <c r="E2345" s="262">
        <v>0.24940000000000001</v>
      </c>
      <c r="F2345" s="253">
        <f>VLOOKUP(B2345,'HSD PSPN,STR,ARS'!$C$6:F724,4,FALSE)</f>
        <v>100000</v>
      </c>
      <c r="G2345" s="318">
        <f>E2345*F2345</f>
        <v>24940</v>
      </c>
      <c r="H2345" s="218"/>
    </row>
    <row r="2346" spans="1:8" s="219" customFormat="1">
      <c r="A2346" s="244"/>
      <c r="B2346" s="243" t="s">
        <v>35</v>
      </c>
      <c r="C2346" s="261" t="s">
        <v>337</v>
      </c>
      <c r="D2346" s="261" t="s">
        <v>31</v>
      </c>
      <c r="E2346" s="262">
        <v>0.24940000000000001</v>
      </c>
      <c r="F2346" s="253">
        <f>VLOOKUP(B2346,'HSD PSPN,STR,ARS'!$C$6:F724,4,FALSE)</f>
        <v>150000</v>
      </c>
      <c r="G2346" s="318">
        <f>E2346*F2346</f>
        <v>37410</v>
      </c>
      <c r="H2346" s="218"/>
    </row>
    <row r="2347" spans="1:8" s="219" customFormat="1">
      <c r="A2347" s="244"/>
      <c r="B2347" s="243" t="s">
        <v>4</v>
      </c>
      <c r="C2347" s="261" t="s">
        <v>339</v>
      </c>
      <c r="D2347" s="261" t="s">
        <v>31</v>
      </c>
      <c r="E2347" s="262">
        <v>2.4899999999999999E-2</v>
      </c>
      <c r="F2347" s="253">
        <f>VLOOKUP(B2347,'HSD PSPN,STR,ARS'!$C$6:F724,4,FALSE)</f>
        <v>200000</v>
      </c>
      <c r="G2347" s="318">
        <f>E2347*F2347</f>
        <v>4980</v>
      </c>
      <c r="H2347" s="218"/>
    </row>
    <row r="2348" spans="1:8" s="219" customFormat="1">
      <c r="A2348" s="1144" t="s">
        <v>2171</v>
      </c>
      <c r="B2348" s="1144"/>
      <c r="C2348" s="1144"/>
      <c r="D2348" s="1144"/>
      <c r="E2348" s="1144"/>
      <c r="F2348" s="1144"/>
      <c r="G2348" s="321">
        <f>SUM(G2345:G2347)</f>
        <v>67330</v>
      </c>
      <c r="H2348" s="218"/>
    </row>
    <row r="2349" spans="1:8" s="219" customFormat="1">
      <c r="A2349" s="261" t="s">
        <v>19</v>
      </c>
      <c r="B2349" s="243" t="s">
        <v>5</v>
      </c>
      <c r="C2349" s="244"/>
      <c r="D2349" s="244"/>
      <c r="E2349" s="252"/>
      <c r="F2349" s="253"/>
      <c r="G2349" s="318"/>
      <c r="H2349" s="218"/>
    </row>
    <row r="2350" spans="1:8" s="219" customFormat="1">
      <c r="A2350" s="244"/>
      <c r="B2350" s="243"/>
      <c r="C2350" s="244"/>
      <c r="D2350" s="261"/>
      <c r="E2350" s="262"/>
      <c r="F2350" s="253"/>
      <c r="G2350" s="318"/>
      <c r="H2350" s="218"/>
    </row>
    <row r="2351" spans="1:8" s="219" customFormat="1">
      <c r="A2351" s="1144" t="s">
        <v>2176</v>
      </c>
      <c r="B2351" s="1144"/>
      <c r="C2351" s="1144"/>
      <c r="D2351" s="1144"/>
      <c r="E2351" s="1144"/>
      <c r="F2351" s="1144"/>
      <c r="G2351" s="318">
        <f>SUM(G2350:G2350)</f>
        <v>0</v>
      </c>
      <c r="H2351" s="218"/>
    </row>
    <row r="2352" spans="1:8" s="219" customFormat="1">
      <c r="A2352" s="261" t="s">
        <v>20</v>
      </c>
      <c r="B2352" s="243" t="s">
        <v>181</v>
      </c>
      <c r="C2352" s="244"/>
      <c r="D2352" s="244"/>
      <c r="E2352" s="252"/>
      <c r="F2352" s="253"/>
      <c r="G2352" s="318"/>
      <c r="H2352" s="218"/>
    </row>
    <row r="2353" spans="1:8" s="219" customFormat="1">
      <c r="A2353" s="261"/>
      <c r="B2353" s="243" t="s">
        <v>3589</v>
      </c>
      <c r="C2353" s="244"/>
      <c r="D2353" s="244" t="s">
        <v>404</v>
      </c>
      <c r="E2353" s="252">
        <v>0.24940000000000001</v>
      </c>
      <c r="F2353" s="253">
        <f>VLOOKUP(B2353,'HSD PSPN,STR,ARS'!$C$6:F2838,4,FALSE)</f>
        <v>10000</v>
      </c>
      <c r="G2353" s="318">
        <f t="shared" ref="G2353" si="58">E2353*F2353</f>
        <v>2494</v>
      </c>
      <c r="H2353" s="218"/>
    </row>
    <row r="2354" spans="1:8" s="219" customFormat="1">
      <c r="A2354" s="261"/>
      <c r="B2354" s="243"/>
      <c r="C2354" s="244"/>
      <c r="D2354" s="244"/>
      <c r="E2354" s="252"/>
      <c r="F2354" s="253"/>
      <c r="G2354" s="318"/>
      <c r="H2354" s="218"/>
    </row>
    <row r="2355" spans="1:8" s="219" customFormat="1">
      <c r="A2355" s="1146" t="s">
        <v>2180</v>
      </c>
      <c r="B2355" s="1146"/>
      <c r="C2355" s="1146"/>
      <c r="D2355" s="1146"/>
      <c r="E2355" s="1146"/>
      <c r="F2355" s="1146"/>
      <c r="G2355" s="321">
        <f>SUM(G2353:G2354)</f>
        <v>2494</v>
      </c>
      <c r="H2355" s="218"/>
    </row>
    <row r="2356" spans="1:8" s="219" customFormat="1">
      <c r="A2356" s="375" t="s">
        <v>21</v>
      </c>
      <c r="B2356" s="1145" t="s">
        <v>1111</v>
      </c>
      <c r="C2356" s="1145"/>
      <c r="D2356" s="1145"/>
      <c r="E2356" s="1145"/>
      <c r="F2356" s="1145"/>
      <c r="G2356" s="318">
        <f>SUM(G2344:G2355)/2</f>
        <v>69824</v>
      </c>
      <c r="H2356" s="218"/>
    </row>
    <row r="2357" spans="1:8" s="219" customFormat="1">
      <c r="A2357" s="375" t="s">
        <v>22</v>
      </c>
      <c r="B2357" s="1145" t="s">
        <v>1112</v>
      </c>
      <c r="C2357" s="1145"/>
      <c r="D2357" s="1145"/>
      <c r="E2357" s="1145"/>
      <c r="F2357" s="376">
        <v>0.1</v>
      </c>
      <c r="G2357" s="318">
        <f>G2356*F2357</f>
        <v>6982.4000000000005</v>
      </c>
      <c r="H2357" s="218"/>
    </row>
    <row r="2358" spans="1:8" s="219" customFormat="1">
      <c r="A2358" s="375" t="s">
        <v>23</v>
      </c>
      <c r="B2358" s="1145" t="s">
        <v>184</v>
      </c>
      <c r="C2358" s="1145"/>
      <c r="D2358" s="1145"/>
      <c r="E2358" s="1145"/>
      <c r="F2358" s="1145"/>
      <c r="G2358" s="318">
        <f>ROUNDDOWN(G2356+G2357,0)</f>
        <v>76806</v>
      </c>
      <c r="H2358" s="218"/>
    </row>
    <row r="2359" spans="1:8" s="219" customFormat="1">
      <c r="A2359" s="2"/>
      <c r="B2359" s="2"/>
      <c r="C2359" s="2"/>
      <c r="D2359" s="2"/>
      <c r="E2359" s="2"/>
      <c r="F2359" s="2"/>
      <c r="G2359" s="528"/>
      <c r="H2359" s="218"/>
    </row>
    <row r="2360" spans="1:8" s="219" customFormat="1">
      <c r="A2360" s="238" t="s">
        <v>1008</v>
      </c>
      <c r="B2360" s="239" t="s">
        <v>3605</v>
      </c>
      <c r="C2360" s="240"/>
      <c r="D2360" s="240"/>
      <c r="E2360" s="241"/>
      <c r="F2360" s="242"/>
      <c r="G2360" s="255"/>
      <c r="H2360" s="218"/>
    </row>
    <row r="2361" spans="1:8" s="219" customFormat="1" ht="30">
      <c r="A2361" s="317" t="s">
        <v>73</v>
      </c>
      <c r="B2361" s="317" t="s">
        <v>74</v>
      </c>
      <c r="C2361" s="317" t="s">
        <v>166</v>
      </c>
      <c r="D2361" s="317" t="s">
        <v>78</v>
      </c>
      <c r="E2361" s="317" t="s">
        <v>167</v>
      </c>
      <c r="F2361" s="317" t="s">
        <v>168</v>
      </c>
      <c r="G2361" s="529" t="s">
        <v>169</v>
      </c>
      <c r="H2361" s="218"/>
    </row>
    <row r="2362" spans="1:8" s="219" customFormat="1">
      <c r="A2362" s="261" t="s">
        <v>17</v>
      </c>
      <c r="B2362" s="243" t="s">
        <v>170</v>
      </c>
      <c r="C2362" s="244"/>
      <c r="D2362" s="244"/>
      <c r="E2362" s="252"/>
      <c r="F2362" s="253"/>
      <c r="G2362" s="318"/>
      <c r="H2362" s="218"/>
    </row>
    <row r="2363" spans="1:8">
      <c r="A2363" s="244"/>
      <c r="B2363" s="243" t="s">
        <v>1</v>
      </c>
      <c r="C2363" s="261" t="s">
        <v>336</v>
      </c>
      <c r="D2363" s="261" t="s">
        <v>31</v>
      </c>
      <c r="E2363" s="262">
        <v>0.2742</v>
      </c>
      <c r="F2363" s="253">
        <f>VLOOKUP(B2363,'HSD PSPN,STR,ARS'!$C$6:F724,4,FALSE)</f>
        <v>100000</v>
      </c>
      <c r="G2363" s="318">
        <f>E2363*F2363</f>
        <v>27420</v>
      </c>
    </row>
    <row r="2364" spans="1:8" s="219" customFormat="1">
      <c r="A2364" s="244"/>
      <c r="B2364" s="243" t="s">
        <v>35</v>
      </c>
      <c r="C2364" s="261" t="s">
        <v>337</v>
      </c>
      <c r="D2364" s="261" t="s">
        <v>31</v>
      </c>
      <c r="E2364" s="262">
        <v>0.2742</v>
      </c>
      <c r="F2364" s="253">
        <f>VLOOKUP(B2364,'HSD PSPN,STR,ARS'!$C$6:F724,4,FALSE)</f>
        <v>150000</v>
      </c>
      <c r="G2364" s="318">
        <f>E2364*F2364</f>
        <v>41130</v>
      </c>
      <c r="H2364" s="218"/>
    </row>
    <row r="2365" spans="1:8" s="219" customFormat="1">
      <c r="A2365" s="244"/>
      <c r="B2365" s="243" t="s">
        <v>4</v>
      </c>
      <c r="C2365" s="261" t="s">
        <v>339</v>
      </c>
      <c r="D2365" s="261" t="s">
        <v>31</v>
      </c>
      <c r="E2365" s="262">
        <v>2.7400000000000001E-2</v>
      </c>
      <c r="F2365" s="253">
        <f>VLOOKUP(B2365,'HSD PSPN,STR,ARS'!$C$6:F724,4,FALSE)</f>
        <v>200000</v>
      </c>
      <c r="G2365" s="318">
        <f>E2365*F2365</f>
        <v>5480</v>
      </c>
      <c r="H2365" s="218"/>
    </row>
    <row r="2366" spans="1:8" s="219" customFormat="1">
      <c r="A2366" s="1144" t="s">
        <v>2171</v>
      </c>
      <c r="B2366" s="1144"/>
      <c r="C2366" s="1144"/>
      <c r="D2366" s="1144"/>
      <c r="E2366" s="1144"/>
      <c r="F2366" s="1144"/>
      <c r="G2366" s="321">
        <f>SUM(G2363:G2365)</f>
        <v>74030</v>
      </c>
      <c r="H2366" s="218"/>
    </row>
    <row r="2367" spans="1:8" s="219" customFormat="1">
      <c r="A2367" s="261" t="s">
        <v>19</v>
      </c>
      <c r="B2367" s="243" t="s">
        <v>5</v>
      </c>
      <c r="C2367" s="244"/>
      <c r="D2367" s="244"/>
      <c r="E2367" s="252"/>
      <c r="F2367" s="253"/>
      <c r="G2367" s="318"/>
      <c r="H2367" s="218"/>
    </row>
    <row r="2368" spans="1:8" s="219" customFormat="1">
      <c r="A2368" s="244"/>
      <c r="B2368" s="243"/>
      <c r="C2368" s="244"/>
      <c r="D2368" s="261"/>
      <c r="E2368" s="262"/>
      <c r="F2368" s="253"/>
      <c r="G2368" s="318"/>
      <c r="H2368" s="218"/>
    </row>
    <row r="2369" spans="1:8" s="219" customFormat="1">
      <c r="A2369" s="244"/>
      <c r="B2369" s="243"/>
      <c r="C2369" s="244"/>
      <c r="D2369" s="261"/>
      <c r="E2369" s="262"/>
      <c r="F2369" s="253"/>
      <c r="G2369" s="318"/>
      <c r="H2369" s="218"/>
    </row>
    <row r="2370" spans="1:8" s="219" customFormat="1">
      <c r="A2370" s="1144" t="s">
        <v>2176</v>
      </c>
      <c r="B2370" s="1144"/>
      <c r="C2370" s="1144"/>
      <c r="D2370" s="1144"/>
      <c r="E2370" s="1144"/>
      <c r="F2370" s="1144"/>
      <c r="G2370" s="318">
        <f>SUM(G2368:G2369)</f>
        <v>0</v>
      </c>
      <c r="H2370" s="218"/>
    </row>
    <row r="2371" spans="1:8" s="219" customFormat="1">
      <c r="A2371" s="261" t="s">
        <v>20</v>
      </c>
      <c r="B2371" s="243" t="s">
        <v>181</v>
      </c>
      <c r="C2371" s="244"/>
      <c r="D2371" s="244"/>
      <c r="E2371" s="252"/>
      <c r="F2371" s="253"/>
      <c r="G2371" s="318"/>
      <c r="H2371" s="218"/>
    </row>
    <row r="2372" spans="1:8" s="219" customFormat="1">
      <c r="A2372" s="261"/>
      <c r="B2372" s="243" t="s">
        <v>1013</v>
      </c>
      <c r="C2372" s="244"/>
      <c r="D2372" s="244" t="s">
        <v>404</v>
      </c>
      <c r="E2372" s="252">
        <v>0.2742</v>
      </c>
      <c r="F2372" s="253">
        <f>VLOOKUP(B2372,'HSD PSPN,STR,ARS'!$C$6:F2857,4,FALSE)</f>
        <v>10000</v>
      </c>
      <c r="G2372" s="318">
        <f t="shared" ref="G2372" si="59">E2372*F2372</f>
        <v>2742</v>
      </c>
      <c r="H2372" s="218"/>
    </row>
    <row r="2373" spans="1:8" s="219" customFormat="1">
      <c r="A2373" s="261"/>
      <c r="B2373" s="243"/>
      <c r="C2373" s="244"/>
      <c r="D2373" s="244"/>
      <c r="E2373" s="252"/>
      <c r="F2373" s="253"/>
      <c r="G2373" s="318"/>
      <c r="H2373" s="218"/>
    </row>
    <row r="2374" spans="1:8" s="219" customFormat="1">
      <c r="A2374" s="1146" t="s">
        <v>2180</v>
      </c>
      <c r="B2374" s="1146"/>
      <c r="C2374" s="1146"/>
      <c r="D2374" s="1146"/>
      <c r="E2374" s="1146"/>
      <c r="F2374" s="1146"/>
      <c r="G2374" s="321">
        <f>SUM(G2372:G2373)</f>
        <v>2742</v>
      </c>
      <c r="H2374" s="218"/>
    </row>
    <row r="2375" spans="1:8" s="219" customFormat="1">
      <c r="A2375" s="375" t="s">
        <v>21</v>
      </c>
      <c r="B2375" s="1145" t="s">
        <v>1111</v>
      </c>
      <c r="C2375" s="1145"/>
      <c r="D2375" s="1145"/>
      <c r="E2375" s="1145"/>
      <c r="F2375" s="1145"/>
      <c r="G2375" s="318">
        <f>SUM(G2363:G2374)/2</f>
        <v>76772</v>
      </c>
      <c r="H2375" s="218"/>
    </row>
    <row r="2376" spans="1:8" s="219" customFormat="1">
      <c r="A2376" s="375" t="s">
        <v>22</v>
      </c>
      <c r="B2376" s="1145" t="s">
        <v>1112</v>
      </c>
      <c r="C2376" s="1145"/>
      <c r="D2376" s="1145"/>
      <c r="E2376" s="1145"/>
      <c r="F2376" s="376">
        <v>0.1</v>
      </c>
      <c r="G2376" s="318">
        <f>G2375*F2376</f>
        <v>7677.2000000000007</v>
      </c>
      <c r="H2376" s="218"/>
    </row>
    <row r="2377" spans="1:8" s="219" customFormat="1">
      <c r="A2377" s="375" t="s">
        <v>23</v>
      </c>
      <c r="B2377" s="1145" t="s">
        <v>184</v>
      </c>
      <c r="C2377" s="1145"/>
      <c r="D2377" s="1145"/>
      <c r="E2377" s="1145"/>
      <c r="F2377" s="1145"/>
      <c r="G2377" s="318">
        <f>ROUNDDOWN(G2375+G2376,0)</f>
        <v>84449</v>
      </c>
      <c r="H2377" s="218"/>
    </row>
    <row r="2378" spans="1:8" s="219" customFormat="1">
      <c r="A2378" s="2"/>
      <c r="B2378" s="2"/>
      <c r="C2378" s="2"/>
      <c r="D2378" s="2"/>
      <c r="E2378" s="2"/>
      <c r="F2378" s="2"/>
      <c r="G2378" s="528"/>
      <c r="H2378" s="218"/>
    </row>
    <row r="2379" spans="1:8" s="219" customFormat="1">
      <c r="A2379" s="238" t="s">
        <v>1009</v>
      </c>
      <c r="B2379" s="239" t="s">
        <v>3606</v>
      </c>
      <c r="C2379" s="240"/>
      <c r="D2379" s="240"/>
      <c r="E2379" s="241"/>
      <c r="F2379" s="242"/>
      <c r="G2379" s="255"/>
      <c r="H2379" s="218"/>
    </row>
    <row r="2380" spans="1:8" s="219" customFormat="1" ht="30">
      <c r="A2380" s="317" t="s">
        <v>73</v>
      </c>
      <c r="B2380" s="317" t="s">
        <v>74</v>
      </c>
      <c r="C2380" s="317" t="s">
        <v>166</v>
      </c>
      <c r="D2380" s="317" t="s">
        <v>78</v>
      </c>
      <c r="E2380" s="317" t="s">
        <v>167</v>
      </c>
      <c r="F2380" s="317" t="s">
        <v>168</v>
      </c>
      <c r="G2380" s="529" t="s">
        <v>169</v>
      </c>
      <c r="H2380" s="218"/>
    </row>
    <row r="2381" spans="1:8" s="219" customFormat="1">
      <c r="A2381" s="261" t="s">
        <v>17</v>
      </c>
      <c r="B2381" s="243" t="s">
        <v>170</v>
      </c>
      <c r="C2381" s="244"/>
      <c r="D2381" s="244"/>
      <c r="E2381" s="252"/>
      <c r="F2381" s="253"/>
      <c r="G2381" s="318"/>
      <c r="H2381" s="218"/>
    </row>
    <row r="2382" spans="1:8" s="219" customFormat="1">
      <c r="A2382" s="244"/>
      <c r="B2382" s="243" t="s">
        <v>1</v>
      </c>
      <c r="C2382" s="261" t="s">
        <v>336</v>
      </c>
      <c r="D2382" s="261" t="s">
        <v>31</v>
      </c>
      <c r="E2382" s="262">
        <v>0.29949999999999999</v>
      </c>
      <c r="F2382" s="253">
        <f>VLOOKUP(B2382,'HSD PSPN,STR,ARS'!$C$6:F724,4,FALSE)</f>
        <v>100000</v>
      </c>
      <c r="G2382" s="318">
        <f>E2382*F2382</f>
        <v>29950</v>
      </c>
      <c r="H2382" s="218"/>
    </row>
    <row r="2383" spans="1:8">
      <c r="A2383" s="244"/>
      <c r="B2383" s="243" t="s">
        <v>35</v>
      </c>
      <c r="C2383" s="261" t="s">
        <v>337</v>
      </c>
      <c r="D2383" s="261" t="s">
        <v>31</v>
      </c>
      <c r="E2383" s="262">
        <v>0.22950000000000001</v>
      </c>
      <c r="F2383" s="253">
        <f>VLOOKUP(B2383,'HSD PSPN,STR,ARS'!$C$6:F724,4,FALSE)</f>
        <v>150000</v>
      </c>
      <c r="G2383" s="318">
        <f>E2383*F2383</f>
        <v>34425</v>
      </c>
    </row>
    <row r="2384" spans="1:8" s="219" customFormat="1">
      <c r="A2384" s="244"/>
      <c r="B2384" s="243" t="s">
        <v>4</v>
      </c>
      <c r="C2384" s="261" t="s">
        <v>339</v>
      </c>
      <c r="D2384" s="261" t="s">
        <v>31</v>
      </c>
      <c r="E2384" s="262">
        <v>0.03</v>
      </c>
      <c r="F2384" s="253">
        <f>VLOOKUP(B2384,'HSD PSPN,STR,ARS'!$C$6:F724,4,FALSE)</f>
        <v>200000</v>
      </c>
      <c r="G2384" s="318">
        <f>E2384*F2384</f>
        <v>6000</v>
      </c>
      <c r="H2384" s="218"/>
    </row>
    <row r="2385" spans="1:8" s="219" customFormat="1">
      <c r="A2385" s="1144" t="s">
        <v>2171</v>
      </c>
      <c r="B2385" s="1144"/>
      <c r="C2385" s="1144"/>
      <c r="D2385" s="1144"/>
      <c r="E2385" s="1144"/>
      <c r="F2385" s="1144"/>
      <c r="G2385" s="321">
        <f>SUM(G2382:G2384)</f>
        <v>70375</v>
      </c>
      <c r="H2385" s="218"/>
    </row>
    <row r="2386" spans="1:8" s="219" customFormat="1">
      <c r="A2386" s="261" t="s">
        <v>19</v>
      </c>
      <c r="B2386" s="243" t="s">
        <v>5</v>
      </c>
      <c r="C2386" s="244"/>
      <c r="D2386" s="244"/>
      <c r="E2386" s="252"/>
      <c r="F2386" s="253"/>
      <c r="G2386" s="318"/>
      <c r="H2386" s="218"/>
    </row>
    <row r="2387" spans="1:8" s="219" customFormat="1">
      <c r="A2387" s="244"/>
      <c r="B2387" s="243"/>
      <c r="C2387" s="244"/>
      <c r="D2387" s="261"/>
      <c r="E2387" s="262"/>
      <c r="F2387" s="253"/>
      <c r="G2387" s="318"/>
      <c r="H2387" s="218"/>
    </row>
    <row r="2388" spans="1:8" s="219" customFormat="1">
      <c r="A2388" s="244"/>
      <c r="B2388" s="243"/>
      <c r="C2388" s="244"/>
      <c r="D2388" s="261"/>
      <c r="E2388" s="262"/>
      <c r="F2388" s="253"/>
      <c r="G2388" s="318"/>
      <c r="H2388" s="218"/>
    </row>
    <row r="2389" spans="1:8" s="219" customFormat="1">
      <c r="A2389" s="1144" t="s">
        <v>2176</v>
      </c>
      <c r="B2389" s="1144"/>
      <c r="C2389" s="1144"/>
      <c r="D2389" s="1144"/>
      <c r="E2389" s="1144"/>
      <c r="F2389" s="1144"/>
      <c r="G2389" s="318">
        <f>SUM(G2387:G2388)</f>
        <v>0</v>
      </c>
      <c r="H2389" s="218"/>
    </row>
    <row r="2390" spans="1:8" s="219" customFormat="1">
      <c r="A2390" s="261" t="s">
        <v>20</v>
      </c>
      <c r="B2390" s="243" t="s">
        <v>181</v>
      </c>
      <c r="C2390" s="244"/>
      <c r="D2390" s="244"/>
      <c r="E2390" s="252"/>
      <c r="F2390" s="253"/>
      <c r="G2390" s="318"/>
      <c r="H2390" s="218"/>
    </row>
    <row r="2391" spans="1:8" s="219" customFormat="1">
      <c r="A2391" s="261"/>
      <c r="B2391" s="243" t="s">
        <v>1012</v>
      </c>
      <c r="C2391" s="244"/>
      <c r="D2391" s="244" t="s">
        <v>404</v>
      </c>
      <c r="E2391" s="252">
        <v>0.29949999999999999</v>
      </c>
      <c r="F2391" s="253">
        <f>VLOOKUP(B2391,'HSD PSPN,STR,ARS'!$C$6:F724,4,FALSE)</f>
        <v>10000</v>
      </c>
      <c r="G2391" s="318">
        <f t="shared" ref="G2391" si="60">E2391*F2391</f>
        <v>2995</v>
      </c>
      <c r="H2391" s="218"/>
    </row>
    <row r="2392" spans="1:8" s="219" customFormat="1">
      <c r="A2392" s="261"/>
      <c r="B2392" s="243"/>
      <c r="C2392" s="244"/>
      <c r="D2392" s="244"/>
      <c r="E2392" s="252"/>
      <c r="F2392" s="253"/>
      <c r="G2392" s="318"/>
      <c r="H2392" s="218"/>
    </row>
    <row r="2393" spans="1:8" s="219" customFormat="1">
      <c r="A2393" s="1146" t="s">
        <v>2180</v>
      </c>
      <c r="B2393" s="1146"/>
      <c r="C2393" s="1146"/>
      <c r="D2393" s="1146"/>
      <c r="E2393" s="1146"/>
      <c r="F2393" s="1146"/>
      <c r="G2393" s="321">
        <f>SUM(G2391:G2392)</f>
        <v>2995</v>
      </c>
      <c r="H2393" s="218"/>
    </row>
    <row r="2394" spans="1:8" s="219" customFormat="1">
      <c r="A2394" s="375" t="s">
        <v>21</v>
      </c>
      <c r="B2394" s="1145" t="s">
        <v>1111</v>
      </c>
      <c r="C2394" s="1145"/>
      <c r="D2394" s="1145"/>
      <c r="E2394" s="1145"/>
      <c r="F2394" s="1145"/>
      <c r="G2394" s="318">
        <f>SUM(G2382:G2393)/2</f>
        <v>73370</v>
      </c>
      <c r="H2394" s="218"/>
    </row>
    <row r="2395" spans="1:8" s="219" customFormat="1">
      <c r="A2395" s="375" t="s">
        <v>22</v>
      </c>
      <c r="B2395" s="1145" t="s">
        <v>1112</v>
      </c>
      <c r="C2395" s="1145"/>
      <c r="D2395" s="1145"/>
      <c r="E2395" s="1145"/>
      <c r="F2395" s="376">
        <v>0.1</v>
      </c>
      <c r="G2395" s="318">
        <f>G2394*F2395</f>
        <v>7337</v>
      </c>
      <c r="H2395" s="218"/>
    </row>
    <row r="2396" spans="1:8" s="219" customFormat="1">
      <c r="A2396" s="375" t="s">
        <v>23</v>
      </c>
      <c r="B2396" s="1145" t="s">
        <v>184</v>
      </c>
      <c r="C2396" s="1145"/>
      <c r="D2396" s="1145"/>
      <c r="E2396" s="1145"/>
      <c r="F2396" s="1145"/>
      <c r="G2396" s="318">
        <f>ROUNDDOWN(G2394+G2395,0)</f>
        <v>80707</v>
      </c>
      <c r="H2396" s="218"/>
    </row>
    <row r="2397" spans="1:8" s="219" customFormat="1">
      <c r="A2397" s="2"/>
      <c r="B2397" s="2"/>
      <c r="C2397" s="2"/>
      <c r="D2397" s="2"/>
      <c r="E2397" s="2"/>
      <c r="F2397" s="2"/>
      <c r="G2397" s="528"/>
      <c r="H2397" s="218"/>
    </row>
    <row r="2398" spans="1:8" s="219" customFormat="1">
      <c r="A2398" s="238" t="s">
        <v>1010</v>
      </c>
      <c r="B2398" s="239" t="s">
        <v>2163</v>
      </c>
      <c r="C2398" s="240"/>
      <c r="D2398" s="240"/>
      <c r="E2398" s="241"/>
      <c r="F2398" s="242"/>
      <c r="G2398" s="255"/>
      <c r="H2398" s="218"/>
    </row>
    <row r="2399" spans="1:8" s="219" customFormat="1" ht="30">
      <c r="A2399" s="317" t="s">
        <v>73</v>
      </c>
      <c r="B2399" s="317" t="s">
        <v>74</v>
      </c>
      <c r="C2399" s="317" t="s">
        <v>166</v>
      </c>
      <c r="D2399" s="317" t="s">
        <v>78</v>
      </c>
      <c r="E2399" s="317" t="s">
        <v>167</v>
      </c>
      <c r="F2399" s="317" t="s">
        <v>168</v>
      </c>
      <c r="G2399" s="529" t="s">
        <v>169</v>
      </c>
      <c r="H2399" s="218"/>
    </row>
    <row r="2400" spans="1:8" s="219" customFormat="1">
      <c r="A2400" s="261" t="s">
        <v>17</v>
      </c>
      <c r="B2400" s="243" t="s">
        <v>170</v>
      </c>
      <c r="C2400" s="244"/>
      <c r="D2400" s="244"/>
      <c r="E2400" s="252"/>
      <c r="F2400" s="253"/>
      <c r="G2400" s="318"/>
      <c r="H2400" s="218"/>
    </row>
    <row r="2401" spans="1:8" s="219" customFormat="1">
      <c r="A2401" s="244"/>
      <c r="B2401" s="243" t="s">
        <v>1</v>
      </c>
      <c r="C2401" s="261" t="s">
        <v>336</v>
      </c>
      <c r="D2401" s="261" t="s">
        <v>31</v>
      </c>
      <c r="E2401" s="262">
        <v>0.3725</v>
      </c>
      <c r="F2401" s="253">
        <f>VLOOKUP(B2401,'HSD PSPN,STR,ARS'!$C$6:F724,4,FALSE)</f>
        <v>100000</v>
      </c>
      <c r="G2401" s="318">
        <f>E2401*F2401</f>
        <v>37250</v>
      </c>
      <c r="H2401" s="218"/>
    </row>
    <row r="2402" spans="1:8" s="219" customFormat="1">
      <c r="A2402" s="244"/>
      <c r="B2402" s="243" t="s">
        <v>35</v>
      </c>
      <c r="C2402" s="261" t="s">
        <v>337</v>
      </c>
      <c r="D2402" s="261" t="s">
        <v>31</v>
      </c>
      <c r="E2402" s="262">
        <v>0.3725</v>
      </c>
      <c r="F2402" s="253">
        <f>VLOOKUP(B2402,'HSD PSPN,STR,ARS'!$C$6:F724,4,FALSE)</f>
        <v>150000</v>
      </c>
      <c r="G2402" s="318">
        <f>E2402*F2402</f>
        <v>55875</v>
      </c>
      <c r="H2402" s="218"/>
    </row>
    <row r="2403" spans="1:8">
      <c r="A2403" s="244"/>
      <c r="B2403" s="243" t="s">
        <v>4</v>
      </c>
      <c r="C2403" s="261" t="s">
        <v>339</v>
      </c>
      <c r="D2403" s="261" t="s">
        <v>31</v>
      </c>
      <c r="E2403" s="262">
        <v>3.7199999999999997E-2</v>
      </c>
      <c r="F2403" s="253">
        <f>VLOOKUP(B2403,'HSD PSPN,STR,ARS'!$C$6:F724,4,FALSE)</f>
        <v>200000</v>
      </c>
      <c r="G2403" s="318">
        <f>E2403*F2403</f>
        <v>7439.9999999999991</v>
      </c>
    </row>
    <row r="2404" spans="1:8" s="219" customFormat="1">
      <c r="A2404" s="1144" t="s">
        <v>2171</v>
      </c>
      <c r="B2404" s="1144"/>
      <c r="C2404" s="1144"/>
      <c r="D2404" s="1144"/>
      <c r="E2404" s="1144"/>
      <c r="F2404" s="1144"/>
      <c r="G2404" s="321">
        <f>SUM(G2401:G2403)</f>
        <v>100565</v>
      </c>
      <c r="H2404" s="218"/>
    </row>
    <row r="2405" spans="1:8" s="219" customFormat="1">
      <c r="A2405" s="261" t="s">
        <v>19</v>
      </c>
      <c r="B2405" s="243" t="s">
        <v>5</v>
      </c>
      <c r="C2405" s="244"/>
      <c r="D2405" s="244"/>
      <c r="E2405" s="252"/>
      <c r="F2405" s="253"/>
      <c r="G2405" s="318"/>
      <c r="H2405" s="218"/>
    </row>
    <row r="2406" spans="1:8" s="219" customFormat="1">
      <c r="A2406" s="244"/>
      <c r="B2406" s="243"/>
      <c r="C2406" s="244"/>
      <c r="D2406" s="261"/>
      <c r="E2406" s="262"/>
      <c r="F2406" s="253"/>
      <c r="G2406" s="318"/>
      <c r="H2406" s="218"/>
    </row>
    <row r="2407" spans="1:8" s="219" customFormat="1">
      <c r="A2407" s="244"/>
      <c r="B2407" s="243"/>
      <c r="C2407" s="244"/>
      <c r="D2407" s="261"/>
      <c r="E2407" s="262"/>
      <c r="F2407" s="253"/>
      <c r="G2407" s="318"/>
      <c r="H2407" s="218"/>
    </row>
    <row r="2408" spans="1:8" s="219" customFormat="1">
      <c r="A2408" s="1144" t="s">
        <v>2176</v>
      </c>
      <c r="B2408" s="1144"/>
      <c r="C2408" s="1144"/>
      <c r="D2408" s="1144"/>
      <c r="E2408" s="1144"/>
      <c r="F2408" s="1144"/>
      <c r="G2408" s="318">
        <f>SUM(G2406:G2407)</f>
        <v>0</v>
      </c>
      <c r="H2408" s="218"/>
    </row>
    <row r="2409" spans="1:8" s="219" customFormat="1">
      <c r="A2409" s="261" t="s">
        <v>20</v>
      </c>
      <c r="B2409" s="243" t="s">
        <v>181</v>
      </c>
      <c r="C2409" s="244"/>
      <c r="D2409" s="244"/>
      <c r="E2409" s="252"/>
      <c r="F2409" s="253"/>
      <c r="G2409" s="318"/>
      <c r="H2409" s="218"/>
    </row>
    <row r="2410" spans="1:8" s="219" customFormat="1">
      <c r="A2410" s="261"/>
      <c r="B2410" s="243" t="s">
        <v>1011</v>
      </c>
      <c r="C2410" s="244"/>
      <c r="D2410" s="244" t="s">
        <v>404</v>
      </c>
      <c r="E2410" s="252">
        <v>0.3725</v>
      </c>
      <c r="F2410" s="253">
        <f>VLOOKUP(B2410,'HSD PSPN,STR,ARS'!$C$6:F724,4,FALSE)</f>
        <v>10000</v>
      </c>
      <c r="G2410" s="318">
        <f t="shared" ref="G2410" si="61">E2410*F2410</f>
        <v>3725</v>
      </c>
      <c r="H2410" s="218"/>
    </row>
    <row r="2411" spans="1:8" s="219" customFormat="1">
      <c r="A2411" s="261"/>
      <c r="B2411" s="243"/>
      <c r="C2411" s="244"/>
      <c r="D2411" s="244"/>
      <c r="E2411" s="252"/>
      <c r="F2411" s="253"/>
      <c r="G2411" s="318"/>
      <c r="H2411" s="218"/>
    </row>
    <row r="2412" spans="1:8" s="219" customFormat="1">
      <c r="A2412" s="1146" t="s">
        <v>2180</v>
      </c>
      <c r="B2412" s="1146"/>
      <c r="C2412" s="1146"/>
      <c r="D2412" s="1146"/>
      <c r="E2412" s="1146"/>
      <c r="F2412" s="1146"/>
      <c r="G2412" s="321">
        <f>SUM(G2410:G2411)</f>
        <v>3725</v>
      </c>
      <c r="H2412" s="218"/>
    </row>
    <row r="2413" spans="1:8" s="219" customFormat="1">
      <c r="A2413" s="375" t="s">
        <v>21</v>
      </c>
      <c r="B2413" s="1145" t="s">
        <v>1111</v>
      </c>
      <c r="C2413" s="1145"/>
      <c r="D2413" s="1145"/>
      <c r="E2413" s="1145"/>
      <c r="F2413" s="1145"/>
      <c r="G2413" s="318">
        <f>SUM(G2401:G2412)/2</f>
        <v>104290</v>
      </c>
      <c r="H2413" s="218"/>
    </row>
    <row r="2414" spans="1:8" s="219" customFormat="1">
      <c r="A2414" s="375" t="s">
        <v>22</v>
      </c>
      <c r="B2414" s="1145" t="s">
        <v>1112</v>
      </c>
      <c r="C2414" s="1145"/>
      <c r="D2414" s="1145"/>
      <c r="E2414" s="1145"/>
      <c r="F2414" s="376">
        <v>0.1</v>
      </c>
      <c r="G2414" s="318">
        <f>G2413*F2414</f>
        <v>10429</v>
      </c>
      <c r="H2414" s="218"/>
    </row>
    <row r="2415" spans="1:8" s="219" customFormat="1">
      <c r="A2415" s="375" t="s">
        <v>23</v>
      </c>
      <c r="B2415" s="1145" t="s">
        <v>184</v>
      </c>
      <c r="C2415" s="1145"/>
      <c r="D2415" s="1145"/>
      <c r="E2415" s="1145"/>
      <c r="F2415" s="1145"/>
      <c r="G2415" s="318">
        <f>ROUNDDOWN(G2413+G2414,0)</f>
        <v>114719</v>
      </c>
      <c r="H2415" s="218"/>
    </row>
    <row r="2416" spans="1:8" s="219" customFormat="1">
      <c r="A2416" s="2"/>
      <c r="B2416" s="2"/>
      <c r="C2416" s="2"/>
      <c r="D2416" s="2"/>
      <c r="E2416" s="2"/>
      <c r="F2416" s="2"/>
      <c r="G2416" s="528"/>
      <c r="H2416" s="218"/>
    </row>
    <row r="2417" spans="1:8" s="219" customFormat="1">
      <c r="A2417" s="267" t="s">
        <v>1016</v>
      </c>
      <c r="B2417" s="267" t="s">
        <v>1017</v>
      </c>
      <c r="C2417" s="267"/>
      <c r="D2417" s="267"/>
      <c r="E2417" s="267"/>
      <c r="F2417" s="267"/>
      <c r="G2417" s="530"/>
      <c r="H2417" s="218"/>
    </row>
    <row r="2418" spans="1:8" s="219" customFormat="1">
      <c r="A2418" s="238" t="s">
        <v>1018</v>
      </c>
      <c r="B2418" s="239" t="s">
        <v>2134</v>
      </c>
      <c r="C2418" s="240"/>
      <c r="D2418" s="240"/>
      <c r="E2418" s="241"/>
      <c r="F2418" s="242"/>
      <c r="G2418" s="255"/>
      <c r="H2418" s="218"/>
    </row>
    <row r="2419" spans="1:8" s="219" customFormat="1" ht="30">
      <c r="A2419" s="317" t="s">
        <v>73</v>
      </c>
      <c r="B2419" s="317" t="s">
        <v>74</v>
      </c>
      <c r="C2419" s="317" t="s">
        <v>166</v>
      </c>
      <c r="D2419" s="317" t="s">
        <v>78</v>
      </c>
      <c r="E2419" s="317" t="s">
        <v>167</v>
      </c>
      <c r="F2419" s="317" t="s">
        <v>168</v>
      </c>
      <c r="G2419" s="529" t="s">
        <v>169</v>
      </c>
      <c r="H2419" s="218"/>
    </row>
    <row r="2420" spans="1:8" s="219" customFormat="1">
      <c r="A2420" s="261" t="s">
        <v>17</v>
      </c>
      <c r="B2420" s="243" t="s">
        <v>170</v>
      </c>
      <c r="C2420" s="244"/>
      <c r="D2420" s="244"/>
      <c r="E2420" s="252"/>
      <c r="F2420" s="253"/>
      <c r="G2420" s="318"/>
      <c r="H2420" s="218"/>
    </row>
    <row r="2421" spans="1:8" s="219" customFormat="1">
      <c r="A2421" s="244"/>
      <c r="B2421" s="243" t="s">
        <v>1</v>
      </c>
      <c r="C2421" s="261" t="s">
        <v>336</v>
      </c>
      <c r="D2421" s="261" t="s">
        <v>31</v>
      </c>
      <c r="E2421" s="262">
        <v>9.1200000000000003E-2</v>
      </c>
      <c r="F2421" s="253">
        <f>VLOOKUP(B2421,'HSD PSPN,STR,ARS'!$C$6:F724,4,FALSE)</f>
        <v>100000</v>
      </c>
      <c r="G2421" s="318">
        <f>E2421*F2421</f>
        <v>9120</v>
      </c>
      <c r="H2421" s="218"/>
    </row>
    <row r="2422" spans="1:8" s="219" customFormat="1">
      <c r="A2422" s="244"/>
      <c r="B2422" s="243" t="s">
        <v>35</v>
      </c>
      <c r="C2422" s="261" t="s">
        <v>337</v>
      </c>
      <c r="D2422" s="261" t="s">
        <v>31</v>
      </c>
      <c r="E2422" s="262">
        <v>4.5600000000000002E-2</v>
      </c>
      <c r="F2422" s="253">
        <f>VLOOKUP(B2422,'HSD PSPN,STR,ARS'!$C$6:F724,4,FALSE)</f>
        <v>150000</v>
      </c>
      <c r="G2422" s="318">
        <f>E2422*F2422</f>
        <v>6840</v>
      </c>
      <c r="H2422" s="218"/>
    </row>
    <row r="2423" spans="1:8">
      <c r="A2423" s="244"/>
      <c r="B2423" s="243" t="s">
        <v>4</v>
      </c>
      <c r="C2423" s="261" t="s">
        <v>339</v>
      </c>
      <c r="D2423" s="261" t="s">
        <v>31</v>
      </c>
      <c r="E2423" s="262">
        <v>9.1000000000000004E-3</v>
      </c>
      <c r="F2423" s="253">
        <f>VLOOKUP(B2423,'HSD PSPN,STR,ARS'!$C$6:F724,4,FALSE)</f>
        <v>200000</v>
      </c>
      <c r="G2423" s="318">
        <f>E2423*F2423</f>
        <v>1820</v>
      </c>
    </row>
    <row r="2424" spans="1:8" s="219" customFormat="1">
      <c r="A2424" s="1144" t="s">
        <v>2171</v>
      </c>
      <c r="B2424" s="1144"/>
      <c r="C2424" s="1144"/>
      <c r="D2424" s="1144"/>
      <c r="E2424" s="1144"/>
      <c r="F2424" s="1144"/>
      <c r="G2424" s="321">
        <f>SUM(G2421:G2423)</f>
        <v>17780</v>
      </c>
      <c r="H2424" s="218"/>
    </row>
    <row r="2425" spans="1:8" s="219" customFormat="1">
      <c r="A2425" s="261" t="s">
        <v>19</v>
      </c>
      <c r="B2425" s="243" t="s">
        <v>5</v>
      </c>
      <c r="C2425" s="244"/>
      <c r="D2425" s="244"/>
      <c r="E2425" s="252"/>
      <c r="F2425" s="253"/>
      <c r="G2425" s="318"/>
      <c r="H2425" s="218"/>
    </row>
    <row r="2426" spans="1:8" s="219" customFormat="1">
      <c r="A2426" s="244"/>
      <c r="B2426" s="243" t="s">
        <v>1019</v>
      </c>
      <c r="C2426" s="244"/>
      <c r="D2426" s="261" t="s">
        <v>239</v>
      </c>
      <c r="E2426" s="262">
        <v>0.16669999999999999</v>
      </c>
      <c r="F2426" s="253">
        <f>VLOOKUP(B2426,'HSD PSPN,STR,ARS'!$C$6:F724,4,FALSE)</f>
        <v>10000</v>
      </c>
      <c r="G2426" s="318">
        <f>E2426*F2426</f>
        <v>1666.9999999999998</v>
      </c>
      <c r="H2426" s="218"/>
    </row>
    <row r="2427" spans="1:8" s="219" customFormat="1">
      <c r="A2427" s="244"/>
      <c r="B2427" s="243" t="s">
        <v>1020</v>
      </c>
      <c r="C2427" s="244"/>
      <c r="D2427" s="261" t="s">
        <v>239</v>
      </c>
      <c r="E2427" s="262">
        <v>0.16669999999999999</v>
      </c>
      <c r="F2427" s="253">
        <f>VLOOKUP(B2427,'HSD PSPN,STR,ARS'!$C$6:F724,4,FALSE)</f>
        <v>10000</v>
      </c>
      <c r="G2427" s="318">
        <f>E2427*F2427</f>
        <v>1666.9999999999998</v>
      </c>
      <c r="H2427" s="218"/>
    </row>
    <row r="2428" spans="1:8" s="219" customFormat="1">
      <c r="A2428" s="1144" t="s">
        <v>2176</v>
      </c>
      <c r="B2428" s="1144"/>
      <c r="C2428" s="1144"/>
      <c r="D2428" s="1144"/>
      <c r="E2428" s="1144"/>
      <c r="F2428" s="1144"/>
      <c r="G2428" s="321">
        <f>SUM(G2426:G2427)</f>
        <v>3333.9999999999995</v>
      </c>
      <c r="H2428" s="218"/>
    </row>
    <row r="2429" spans="1:8" s="219" customFormat="1">
      <c r="A2429" s="261" t="s">
        <v>20</v>
      </c>
      <c r="B2429" s="243" t="s">
        <v>181</v>
      </c>
      <c r="C2429" s="244"/>
      <c r="D2429" s="244"/>
      <c r="E2429" s="252"/>
      <c r="F2429" s="253"/>
      <c r="G2429" s="318"/>
      <c r="H2429" s="218"/>
    </row>
    <row r="2430" spans="1:8" s="219" customFormat="1">
      <c r="A2430" s="261"/>
      <c r="B2430" s="243" t="s">
        <v>1021</v>
      </c>
      <c r="C2430" s="244"/>
      <c r="D2430" s="244" t="s">
        <v>404</v>
      </c>
      <c r="E2430" s="252">
        <v>4.5600000000000002E-2</v>
      </c>
      <c r="F2430" s="253">
        <f>VLOOKUP(B2430,'HSD PSPN,STR,ARS'!$C$6:F724,4,FALSE)</f>
        <v>10000</v>
      </c>
      <c r="G2430" s="318">
        <f t="shared" ref="G2430:G2431" si="62">E2430*F2430</f>
        <v>456</v>
      </c>
      <c r="H2430" s="218"/>
    </row>
    <row r="2431" spans="1:8" s="219" customFormat="1">
      <c r="A2431" s="261"/>
      <c r="B2431" s="243" t="s">
        <v>1022</v>
      </c>
      <c r="C2431" s="244"/>
      <c r="D2431" s="244" t="s">
        <v>404</v>
      </c>
      <c r="E2431" s="252">
        <v>4.5600000000000002E-2</v>
      </c>
      <c r="F2431" s="253">
        <f>VLOOKUP(B2431,'HSD PSPN,STR,ARS'!$C$6:F724,4,FALSE)</f>
        <v>10000</v>
      </c>
      <c r="G2431" s="318">
        <f t="shared" si="62"/>
        <v>456</v>
      </c>
      <c r="H2431" s="218"/>
    </row>
    <row r="2432" spans="1:8" s="219" customFormat="1">
      <c r="A2432" s="261"/>
      <c r="B2432" s="243"/>
      <c r="C2432" s="244"/>
      <c r="D2432" s="244"/>
      <c r="E2432" s="252"/>
      <c r="F2432" s="253"/>
      <c r="G2432" s="318"/>
      <c r="H2432" s="218"/>
    </row>
    <row r="2433" spans="1:8" s="219" customFormat="1">
      <c r="A2433" s="1146" t="s">
        <v>2180</v>
      </c>
      <c r="B2433" s="1146"/>
      <c r="C2433" s="1146"/>
      <c r="D2433" s="1146"/>
      <c r="E2433" s="1146"/>
      <c r="F2433" s="1146"/>
      <c r="G2433" s="321">
        <f>SUM(G2430:G2432)</f>
        <v>912</v>
      </c>
      <c r="H2433" s="218"/>
    </row>
    <row r="2434" spans="1:8" s="219" customFormat="1">
      <c r="A2434" s="375" t="s">
        <v>21</v>
      </c>
      <c r="B2434" s="1145" t="s">
        <v>1111</v>
      </c>
      <c r="C2434" s="1145"/>
      <c r="D2434" s="1145"/>
      <c r="E2434" s="1145"/>
      <c r="F2434" s="1145"/>
      <c r="G2434" s="318">
        <f>SUM(G2421:G2433)/2</f>
        <v>22026</v>
      </c>
      <c r="H2434" s="218"/>
    </row>
    <row r="2435" spans="1:8" s="219" customFormat="1">
      <c r="A2435" s="375" t="s">
        <v>22</v>
      </c>
      <c r="B2435" s="1145" t="s">
        <v>1112</v>
      </c>
      <c r="C2435" s="1145"/>
      <c r="D2435" s="1145"/>
      <c r="E2435" s="1145"/>
      <c r="F2435" s="376">
        <v>0.1</v>
      </c>
      <c r="G2435" s="318">
        <f>G2434*F2435</f>
        <v>2202.6</v>
      </c>
      <c r="H2435" s="218"/>
    </row>
    <row r="2436" spans="1:8" s="219" customFormat="1">
      <c r="A2436" s="375" t="s">
        <v>23</v>
      </c>
      <c r="B2436" s="1145" t="s">
        <v>184</v>
      </c>
      <c r="C2436" s="1145"/>
      <c r="D2436" s="1145"/>
      <c r="E2436" s="1145"/>
      <c r="F2436" s="1145"/>
      <c r="G2436" s="318">
        <f>ROUNDDOWN(G2434+G2435,0)</f>
        <v>24228</v>
      </c>
      <c r="H2436" s="218"/>
    </row>
    <row r="2437" spans="1:8" s="219" customFormat="1">
      <c r="A2437" s="2"/>
      <c r="B2437" s="2"/>
      <c r="C2437" s="2"/>
      <c r="D2437" s="2"/>
      <c r="E2437" s="2"/>
      <c r="F2437" s="2"/>
      <c r="G2437" s="528"/>
      <c r="H2437" s="218"/>
    </row>
    <row r="2438" spans="1:8" s="219" customFormat="1">
      <c r="A2438" s="238" t="s">
        <v>1023</v>
      </c>
      <c r="B2438" s="239" t="s">
        <v>2135</v>
      </c>
      <c r="C2438" s="240"/>
      <c r="D2438" s="240"/>
      <c r="E2438" s="241"/>
      <c r="F2438" s="242"/>
      <c r="G2438" s="255"/>
      <c r="H2438" s="218"/>
    </row>
    <row r="2439" spans="1:8" s="219" customFormat="1" ht="30">
      <c r="A2439" s="317" t="s">
        <v>73</v>
      </c>
      <c r="B2439" s="317" t="s">
        <v>74</v>
      </c>
      <c r="C2439" s="317" t="s">
        <v>166</v>
      </c>
      <c r="D2439" s="317" t="s">
        <v>78</v>
      </c>
      <c r="E2439" s="317" t="s">
        <v>167</v>
      </c>
      <c r="F2439" s="317" t="s">
        <v>168</v>
      </c>
      <c r="G2439" s="529" t="s">
        <v>169</v>
      </c>
      <c r="H2439" s="218"/>
    </row>
    <row r="2440" spans="1:8" s="219" customFormat="1">
      <c r="A2440" s="261" t="s">
        <v>17</v>
      </c>
      <c r="B2440" s="243" t="s">
        <v>170</v>
      </c>
      <c r="C2440" s="244"/>
      <c r="D2440" s="244"/>
      <c r="E2440" s="252"/>
      <c r="F2440" s="253"/>
      <c r="G2440" s="318"/>
      <c r="H2440" s="218"/>
    </row>
    <row r="2441" spans="1:8" s="219" customFormat="1">
      <c r="A2441" s="244"/>
      <c r="B2441" s="243" t="s">
        <v>1</v>
      </c>
      <c r="C2441" s="261" t="s">
        <v>336</v>
      </c>
      <c r="D2441" s="261" t="s">
        <v>31</v>
      </c>
      <c r="E2441" s="262">
        <v>9.9900000000000003E-2</v>
      </c>
      <c r="F2441" s="253">
        <f>VLOOKUP(B2441,'HSD PSPN,STR,ARS'!$C$6:F724,4,FALSE)</f>
        <v>100000</v>
      </c>
      <c r="G2441" s="318">
        <f>E2441*F2441</f>
        <v>9990</v>
      </c>
      <c r="H2441" s="218"/>
    </row>
    <row r="2442" spans="1:8">
      <c r="A2442" s="244"/>
      <c r="B2442" s="243" t="s">
        <v>35</v>
      </c>
      <c r="C2442" s="261" t="s">
        <v>337</v>
      </c>
      <c r="D2442" s="261" t="s">
        <v>31</v>
      </c>
      <c r="E2442" s="262">
        <v>0.05</v>
      </c>
      <c r="F2442" s="253">
        <f>VLOOKUP(B2442,'HSD PSPN,STR,ARS'!$C$6:F724,4,FALSE)</f>
        <v>150000</v>
      </c>
      <c r="G2442" s="318">
        <f>E2442*F2442</f>
        <v>7500</v>
      </c>
    </row>
    <row r="2443" spans="1:8" s="219" customFormat="1">
      <c r="A2443" s="244"/>
      <c r="B2443" s="243" t="s">
        <v>4</v>
      </c>
      <c r="C2443" s="261" t="s">
        <v>339</v>
      </c>
      <c r="D2443" s="261" t="s">
        <v>31</v>
      </c>
      <c r="E2443" s="262">
        <v>0.01</v>
      </c>
      <c r="F2443" s="253">
        <f>VLOOKUP(B2443,'HSD PSPN,STR,ARS'!$C$6:F724,4,FALSE)</f>
        <v>200000</v>
      </c>
      <c r="G2443" s="318">
        <f>E2443*F2443</f>
        <v>2000</v>
      </c>
      <c r="H2443" s="218"/>
    </row>
    <row r="2444" spans="1:8" s="219" customFormat="1">
      <c r="A2444" s="1144" t="s">
        <v>2171</v>
      </c>
      <c r="B2444" s="1144"/>
      <c r="C2444" s="1144"/>
      <c r="D2444" s="1144"/>
      <c r="E2444" s="1144"/>
      <c r="F2444" s="1144"/>
      <c r="G2444" s="321">
        <f>SUM(G2441:G2443)</f>
        <v>19490</v>
      </c>
      <c r="H2444" s="218"/>
    </row>
    <row r="2445" spans="1:8" s="219" customFormat="1">
      <c r="A2445" s="261" t="s">
        <v>19</v>
      </c>
      <c r="B2445" s="243" t="s">
        <v>5</v>
      </c>
      <c r="C2445" s="244"/>
      <c r="D2445" s="244"/>
      <c r="E2445" s="252"/>
      <c r="F2445" s="253"/>
      <c r="G2445" s="318"/>
      <c r="H2445" s="218"/>
    </row>
    <row r="2446" spans="1:8" s="219" customFormat="1">
      <c r="A2446" s="244"/>
      <c r="B2446" s="243" t="s">
        <v>1024</v>
      </c>
      <c r="C2446" s="244"/>
      <c r="D2446" s="261" t="s">
        <v>239</v>
      </c>
      <c r="E2446" s="262">
        <v>0.16669999999999999</v>
      </c>
      <c r="F2446" s="253">
        <f>VLOOKUP(B2446,'HSD PSPN,STR,ARS'!$C$6:F724,4,FALSE)</f>
        <v>10000</v>
      </c>
      <c r="G2446" s="318">
        <f>E2446*F2446</f>
        <v>1666.9999999999998</v>
      </c>
      <c r="H2446" s="218"/>
    </row>
    <row r="2447" spans="1:8" s="219" customFormat="1">
      <c r="A2447" s="244"/>
      <c r="B2447" s="243" t="s">
        <v>1025</v>
      </c>
      <c r="C2447" s="244"/>
      <c r="D2447" s="261" t="s">
        <v>239</v>
      </c>
      <c r="E2447" s="262">
        <v>0.16669999999999999</v>
      </c>
      <c r="F2447" s="253">
        <f>VLOOKUP(B2447,'HSD PSPN,STR,ARS'!$C$6:F724,4,FALSE)</f>
        <v>10000</v>
      </c>
      <c r="G2447" s="318">
        <f>E2447*F2447</f>
        <v>1666.9999999999998</v>
      </c>
      <c r="H2447" s="218"/>
    </row>
    <row r="2448" spans="1:8" s="219" customFormat="1">
      <c r="A2448" s="1144" t="s">
        <v>2176</v>
      </c>
      <c r="B2448" s="1144"/>
      <c r="C2448" s="1144"/>
      <c r="D2448" s="1144"/>
      <c r="E2448" s="1144"/>
      <c r="F2448" s="1144"/>
      <c r="G2448" s="321">
        <f>SUM(G2446:G2447)</f>
        <v>3333.9999999999995</v>
      </c>
      <c r="H2448" s="218"/>
    </row>
    <row r="2449" spans="1:8" s="219" customFormat="1">
      <c r="A2449" s="261" t="s">
        <v>20</v>
      </c>
      <c r="B2449" s="243" t="s">
        <v>181</v>
      </c>
      <c r="C2449" s="244"/>
      <c r="D2449" s="244"/>
      <c r="E2449" s="252"/>
      <c r="F2449" s="253"/>
      <c r="G2449" s="318"/>
      <c r="H2449" s="218"/>
    </row>
    <row r="2450" spans="1:8" s="219" customFormat="1">
      <c r="A2450" s="261"/>
      <c r="B2450" s="243" t="s">
        <v>1021</v>
      </c>
      <c r="C2450" s="244"/>
      <c r="D2450" s="244" t="s">
        <v>404</v>
      </c>
      <c r="E2450" s="252">
        <v>0.05</v>
      </c>
      <c r="F2450" s="253">
        <f>VLOOKUP(B2450,'HSD PSPN,STR,ARS'!$C$6:F724,4,FALSE)</f>
        <v>10000</v>
      </c>
      <c r="G2450" s="318">
        <f t="shared" ref="G2450:G2451" si="63">E2450*F2450</f>
        <v>500</v>
      </c>
      <c r="H2450" s="218"/>
    </row>
    <row r="2451" spans="1:8" s="219" customFormat="1">
      <c r="A2451" s="261"/>
      <c r="B2451" s="243" t="s">
        <v>1022</v>
      </c>
      <c r="C2451" s="244"/>
      <c r="D2451" s="244" t="s">
        <v>404</v>
      </c>
      <c r="E2451" s="252">
        <v>0.05</v>
      </c>
      <c r="F2451" s="253">
        <f>VLOOKUP(B2451,'HSD PSPN,STR,ARS'!$C$6:F724,4,FALSE)</f>
        <v>10000</v>
      </c>
      <c r="G2451" s="318">
        <f t="shared" si="63"/>
        <v>500</v>
      </c>
      <c r="H2451" s="218"/>
    </row>
    <row r="2452" spans="1:8" s="219" customFormat="1">
      <c r="A2452" s="261"/>
      <c r="B2452" s="243"/>
      <c r="C2452" s="244"/>
      <c r="D2452" s="244"/>
      <c r="E2452" s="252"/>
      <c r="F2452" s="253"/>
      <c r="G2452" s="318"/>
      <c r="H2452" s="218"/>
    </row>
    <row r="2453" spans="1:8" s="219" customFormat="1">
      <c r="A2453" s="1146" t="s">
        <v>2180</v>
      </c>
      <c r="B2453" s="1146"/>
      <c r="C2453" s="1146"/>
      <c r="D2453" s="1146"/>
      <c r="E2453" s="1146"/>
      <c r="F2453" s="1146"/>
      <c r="G2453" s="321">
        <f>SUM(G2450:G2452)</f>
        <v>1000</v>
      </c>
      <c r="H2453" s="218"/>
    </row>
    <row r="2454" spans="1:8" s="219" customFormat="1">
      <c r="A2454" s="375" t="s">
        <v>21</v>
      </c>
      <c r="B2454" s="1145" t="s">
        <v>1111</v>
      </c>
      <c r="C2454" s="1145"/>
      <c r="D2454" s="1145"/>
      <c r="E2454" s="1145"/>
      <c r="F2454" s="1145"/>
      <c r="G2454" s="318">
        <f>SUM(G2441:G2453)/2</f>
        <v>23824</v>
      </c>
      <c r="H2454" s="218"/>
    </row>
    <row r="2455" spans="1:8" s="219" customFormat="1">
      <c r="A2455" s="375" t="s">
        <v>22</v>
      </c>
      <c r="B2455" s="1145" t="s">
        <v>1112</v>
      </c>
      <c r="C2455" s="1145"/>
      <c r="D2455" s="1145"/>
      <c r="E2455" s="1145"/>
      <c r="F2455" s="376">
        <v>0.1</v>
      </c>
      <c r="G2455" s="318">
        <f>G2454*F2455</f>
        <v>2382.4</v>
      </c>
      <c r="H2455" s="218"/>
    </row>
    <row r="2456" spans="1:8" s="219" customFormat="1">
      <c r="A2456" s="375" t="s">
        <v>23</v>
      </c>
      <c r="B2456" s="1145" t="s">
        <v>184</v>
      </c>
      <c r="C2456" s="1145"/>
      <c r="D2456" s="1145"/>
      <c r="E2456" s="1145"/>
      <c r="F2456" s="1145"/>
      <c r="G2456" s="318">
        <f>ROUNDDOWN(G2454+G2455,0)</f>
        <v>26206</v>
      </c>
      <c r="H2456" s="218"/>
    </row>
    <row r="2457" spans="1:8" s="219" customFormat="1">
      <c r="A2457" s="2"/>
      <c r="B2457" s="2"/>
      <c r="C2457" s="2"/>
      <c r="D2457" s="2"/>
      <c r="E2457" s="2"/>
      <c r="F2457" s="2"/>
      <c r="G2457" s="528"/>
      <c r="H2457" s="218"/>
    </row>
    <row r="2458" spans="1:8" s="219" customFormat="1">
      <c r="A2458" s="238" t="s">
        <v>1026</v>
      </c>
      <c r="B2458" s="239" t="s">
        <v>2136</v>
      </c>
      <c r="C2458" s="240"/>
      <c r="D2458" s="240"/>
      <c r="E2458" s="241"/>
      <c r="F2458" s="242"/>
      <c r="G2458" s="255"/>
      <c r="H2458" s="218"/>
    </row>
    <row r="2459" spans="1:8" s="219" customFormat="1" ht="30">
      <c r="A2459" s="317" t="s">
        <v>73</v>
      </c>
      <c r="B2459" s="317" t="s">
        <v>74</v>
      </c>
      <c r="C2459" s="317" t="s">
        <v>166</v>
      </c>
      <c r="D2459" s="317" t="s">
        <v>78</v>
      </c>
      <c r="E2459" s="317" t="s">
        <v>167</v>
      </c>
      <c r="F2459" s="317" t="s">
        <v>168</v>
      </c>
      <c r="G2459" s="529" t="s">
        <v>169</v>
      </c>
      <c r="H2459" s="218"/>
    </row>
    <row r="2460" spans="1:8" s="219" customFormat="1">
      <c r="A2460" s="261" t="s">
        <v>17</v>
      </c>
      <c r="B2460" s="243" t="s">
        <v>170</v>
      </c>
      <c r="C2460" s="244"/>
      <c r="D2460" s="244"/>
      <c r="E2460" s="252"/>
      <c r="F2460" s="253"/>
      <c r="G2460" s="318"/>
      <c r="H2460" s="218"/>
    </row>
    <row r="2461" spans="1:8">
      <c r="A2461" s="244"/>
      <c r="B2461" s="243" t="s">
        <v>1</v>
      </c>
      <c r="C2461" s="261" t="s">
        <v>336</v>
      </c>
      <c r="D2461" s="261" t="s">
        <v>31</v>
      </c>
      <c r="E2461" s="262">
        <v>9.5500000000000002E-2</v>
      </c>
      <c r="F2461" s="253">
        <f>VLOOKUP(B2461,'HSD PSPN,STR,ARS'!$C$6:F724,4,FALSE)</f>
        <v>100000</v>
      </c>
      <c r="G2461" s="318">
        <f>E2461*F2461</f>
        <v>9550</v>
      </c>
    </row>
    <row r="2462" spans="1:8" s="219" customFormat="1">
      <c r="A2462" s="244"/>
      <c r="B2462" s="243" t="s">
        <v>35</v>
      </c>
      <c r="C2462" s="261" t="s">
        <v>337</v>
      </c>
      <c r="D2462" s="261" t="s">
        <v>31</v>
      </c>
      <c r="E2462" s="262">
        <v>4.7800000000000002E-2</v>
      </c>
      <c r="F2462" s="253">
        <f>VLOOKUP(B2462,'HSD PSPN,STR,ARS'!$C$6:F724,4,FALSE)</f>
        <v>150000</v>
      </c>
      <c r="G2462" s="318">
        <f>E2462*F2462</f>
        <v>7170</v>
      </c>
      <c r="H2462" s="218"/>
    </row>
    <row r="2463" spans="1:8" s="219" customFormat="1">
      <c r="A2463" s="244"/>
      <c r="B2463" s="243" t="s">
        <v>4</v>
      </c>
      <c r="C2463" s="261" t="s">
        <v>339</v>
      </c>
      <c r="D2463" s="261" t="s">
        <v>31</v>
      </c>
      <c r="E2463" s="262">
        <v>9.5999999999999992E-3</v>
      </c>
      <c r="F2463" s="253">
        <f>VLOOKUP(B2463,'HSD PSPN,STR,ARS'!$C$6:F724,4,FALSE)</f>
        <v>200000</v>
      </c>
      <c r="G2463" s="318">
        <f>E2463*F2463</f>
        <v>1919.9999999999998</v>
      </c>
      <c r="H2463" s="218"/>
    </row>
    <row r="2464" spans="1:8" s="219" customFormat="1">
      <c r="A2464" s="1144" t="s">
        <v>2171</v>
      </c>
      <c r="B2464" s="1144"/>
      <c r="C2464" s="1144"/>
      <c r="D2464" s="1144"/>
      <c r="E2464" s="1144"/>
      <c r="F2464" s="1144"/>
      <c r="G2464" s="321">
        <f>SUM(G2461:G2463)</f>
        <v>18640</v>
      </c>
      <c r="H2464" s="218"/>
    </row>
    <row r="2465" spans="1:8" s="219" customFormat="1">
      <c r="A2465" s="261" t="s">
        <v>19</v>
      </c>
      <c r="B2465" s="243" t="s">
        <v>5</v>
      </c>
      <c r="C2465" s="244"/>
      <c r="D2465" s="244"/>
      <c r="E2465" s="252"/>
      <c r="F2465" s="253"/>
      <c r="G2465" s="318"/>
      <c r="H2465" s="218"/>
    </row>
    <row r="2466" spans="1:8" s="219" customFormat="1">
      <c r="A2466" s="244"/>
      <c r="B2466" s="243" t="s">
        <v>1027</v>
      </c>
      <c r="C2466" s="244"/>
      <c r="D2466" s="261" t="s">
        <v>239</v>
      </c>
      <c r="E2466" s="262">
        <v>0.16669999999999999</v>
      </c>
      <c r="F2466" s="253">
        <f>VLOOKUP(B2466,'HSD PSPN,STR,ARS'!$C$6:F724,4,FALSE)</f>
        <v>10000</v>
      </c>
      <c r="G2466" s="318">
        <f>E2466*F2466</f>
        <v>1666.9999999999998</v>
      </c>
      <c r="H2466" s="218"/>
    </row>
    <row r="2467" spans="1:8" s="219" customFormat="1">
      <c r="A2467" s="244"/>
      <c r="B2467" s="243" t="s">
        <v>1028</v>
      </c>
      <c r="C2467" s="244"/>
      <c r="D2467" s="261" t="s">
        <v>239</v>
      </c>
      <c r="E2467" s="262">
        <v>0.16669999999999999</v>
      </c>
      <c r="F2467" s="253">
        <f>VLOOKUP(B2467,'HSD PSPN,STR,ARS'!$C$6:F724,4,FALSE)</f>
        <v>10000</v>
      </c>
      <c r="G2467" s="318">
        <f>E2467*F2467</f>
        <v>1666.9999999999998</v>
      </c>
      <c r="H2467" s="218"/>
    </row>
    <row r="2468" spans="1:8" s="219" customFormat="1">
      <c r="A2468" s="1144" t="s">
        <v>2176</v>
      </c>
      <c r="B2468" s="1144"/>
      <c r="C2468" s="1144"/>
      <c r="D2468" s="1144"/>
      <c r="E2468" s="1144"/>
      <c r="F2468" s="1144"/>
      <c r="G2468" s="321">
        <f>SUM(G2466:G2467)</f>
        <v>3333.9999999999995</v>
      </c>
      <c r="H2468" s="218"/>
    </row>
    <row r="2469" spans="1:8" s="219" customFormat="1">
      <c r="A2469" s="261" t="s">
        <v>20</v>
      </c>
      <c r="B2469" s="243" t="s">
        <v>181</v>
      </c>
      <c r="C2469" s="244"/>
      <c r="D2469" s="244"/>
      <c r="E2469" s="252"/>
      <c r="F2469" s="253"/>
      <c r="G2469" s="318"/>
      <c r="H2469" s="218"/>
    </row>
    <row r="2470" spans="1:8" s="219" customFormat="1">
      <c r="A2470" s="261"/>
      <c r="B2470" s="243" t="s">
        <v>1021</v>
      </c>
      <c r="C2470" s="244"/>
      <c r="D2470" s="244" t="s">
        <v>404</v>
      </c>
      <c r="E2470" s="252">
        <v>4.7800000000000002E-2</v>
      </c>
      <c r="F2470" s="253">
        <f>VLOOKUP(B2470,'HSD PSPN,STR,ARS'!$C$6:F724,4,FALSE)</f>
        <v>10000</v>
      </c>
      <c r="G2470" s="318">
        <f t="shared" ref="G2470:G2471" si="64">E2470*F2470</f>
        <v>478</v>
      </c>
      <c r="H2470" s="218"/>
    </row>
    <row r="2471" spans="1:8" s="219" customFormat="1">
      <c r="A2471" s="261"/>
      <c r="B2471" s="243" t="s">
        <v>1022</v>
      </c>
      <c r="C2471" s="244"/>
      <c r="D2471" s="244" t="s">
        <v>404</v>
      </c>
      <c r="E2471" s="252">
        <v>4.7800000000000002E-2</v>
      </c>
      <c r="F2471" s="253">
        <f>VLOOKUP(B2471,'HSD PSPN,STR,ARS'!$C$6:F724,4,FALSE)</f>
        <v>10000</v>
      </c>
      <c r="G2471" s="318">
        <f t="shared" si="64"/>
        <v>478</v>
      </c>
      <c r="H2471" s="218"/>
    </row>
    <row r="2472" spans="1:8" s="219" customFormat="1">
      <c r="A2472" s="261"/>
      <c r="B2472" s="243"/>
      <c r="C2472" s="244"/>
      <c r="D2472" s="244"/>
      <c r="E2472" s="252"/>
      <c r="F2472" s="253"/>
      <c r="G2472" s="318"/>
      <c r="H2472" s="218"/>
    </row>
    <row r="2473" spans="1:8" s="219" customFormat="1">
      <c r="A2473" s="1146" t="s">
        <v>2180</v>
      </c>
      <c r="B2473" s="1146"/>
      <c r="C2473" s="1146"/>
      <c r="D2473" s="1146"/>
      <c r="E2473" s="1146"/>
      <c r="F2473" s="1146"/>
      <c r="G2473" s="321">
        <f>SUM(G2470:G2472)</f>
        <v>956</v>
      </c>
      <c r="H2473" s="218"/>
    </row>
    <row r="2474" spans="1:8" s="219" customFormat="1">
      <c r="A2474" s="375" t="s">
        <v>21</v>
      </c>
      <c r="B2474" s="1145" t="s">
        <v>1111</v>
      </c>
      <c r="C2474" s="1145"/>
      <c r="D2474" s="1145"/>
      <c r="E2474" s="1145"/>
      <c r="F2474" s="1145"/>
      <c r="G2474" s="318">
        <f>SUM(G2461:G2473)/2</f>
        <v>22930</v>
      </c>
      <c r="H2474" s="218"/>
    </row>
    <row r="2475" spans="1:8" s="219" customFormat="1">
      <c r="A2475" s="375" t="s">
        <v>22</v>
      </c>
      <c r="B2475" s="1145" t="s">
        <v>1112</v>
      </c>
      <c r="C2475" s="1145"/>
      <c r="D2475" s="1145"/>
      <c r="E2475" s="1145"/>
      <c r="F2475" s="376">
        <v>0.1</v>
      </c>
      <c r="G2475" s="318">
        <f>G2474*F2475</f>
        <v>2293</v>
      </c>
      <c r="H2475" s="218"/>
    </row>
    <row r="2476" spans="1:8" s="219" customFormat="1">
      <c r="A2476" s="375" t="s">
        <v>23</v>
      </c>
      <c r="B2476" s="1145" t="s">
        <v>184</v>
      </c>
      <c r="C2476" s="1145"/>
      <c r="D2476" s="1145"/>
      <c r="E2476" s="1145"/>
      <c r="F2476" s="1145"/>
      <c r="G2476" s="318">
        <f>ROUNDDOWN(G2474+G2475,0)</f>
        <v>25223</v>
      </c>
      <c r="H2476" s="218"/>
    </row>
    <row r="2477" spans="1:8" s="219" customFormat="1">
      <c r="A2477" s="2"/>
      <c r="B2477" s="2"/>
      <c r="C2477" s="2"/>
      <c r="D2477" s="2"/>
      <c r="E2477" s="2"/>
      <c r="F2477" s="2"/>
      <c r="G2477" s="528"/>
      <c r="H2477" s="218"/>
    </row>
    <row r="2478" spans="1:8" s="219" customFormat="1">
      <c r="A2478" s="238" t="s">
        <v>1029</v>
      </c>
      <c r="B2478" s="239" t="s">
        <v>2137</v>
      </c>
      <c r="C2478" s="240"/>
      <c r="D2478" s="240"/>
      <c r="E2478" s="241"/>
      <c r="F2478" s="242"/>
      <c r="G2478" s="255"/>
      <c r="H2478" s="218"/>
    </row>
    <row r="2479" spans="1:8" s="219" customFormat="1" ht="30">
      <c r="A2479" s="317" t="s">
        <v>73</v>
      </c>
      <c r="B2479" s="317" t="s">
        <v>74</v>
      </c>
      <c r="C2479" s="317" t="s">
        <v>166</v>
      </c>
      <c r="D2479" s="317" t="s">
        <v>78</v>
      </c>
      <c r="E2479" s="317" t="s">
        <v>167</v>
      </c>
      <c r="F2479" s="317" t="s">
        <v>168</v>
      </c>
      <c r="G2479" s="529" t="s">
        <v>169</v>
      </c>
      <c r="H2479" s="218"/>
    </row>
    <row r="2480" spans="1:8">
      <c r="A2480" s="261" t="s">
        <v>17</v>
      </c>
      <c r="B2480" s="243" t="s">
        <v>170</v>
      </c>
      <c r="C2480" s="244"/>
      <c r="D2480" s="244"/>
      <c r="E2480" s="252"/>
      <c r="F2480" s="253"/>
      <c r="G2480" s="318"/>
    </row>
    <row r="2481" spans="1:8" s="219" customFormat="1">
      <c r="A2481" s="244"/>
      <c r="B2481" s="243" t="s">
        <v>1</v>
      </c>
      <c r="C2481" s="261" t="s">
        <v>336</v>
      </c>
      <c r="D2481" s="261" t="s">
        <v>31</v>
      </c>
      <c r="E2481" s="262">
        <v>0.10879999999999999</v>
      </c>
      <c r="F2481" s="253">
        <f>VLOOKUP(B2481,'HSD PSPN,STR,ARS'!$C$6:F724,4,FALSE)</f>
        <v>100000</v>
      </c>
      <c r="G2481" s="318">
        <f>E2481*F2481</f>
        <v>10880</v>
      </c>
      <c r="H2481" s="218"/>
    </row>
    <row r="2482" spans="1:8" s="219" customFormat="1">
      <c r="A2482" s="244"/>
      <c r="B2482" s="243" t="s">
        <v>35</v>
      </c>
      <c r="C2482" s="261" t="s">
        <v>337</v>
      </c>
      <c r="D2482" s="261" t="s">
        <v>31</v>
      </c>
      <c r="E2482" s="262">
        <v>5.4399999999999997E-2</v>
      </c>
      <c r="F2482" s="253">
        <f>VLOOKUP(B2482,'HSD PSPN,STR,ARS'!$C$6:F724,4,FALSE)</f>
        <v>150000</v>
      </c>
      <c r="G2482" s="318">
        <f>E2482*F2482</f>
        <v>8160</v>
      </c>
      <c r="H2482" s="218"/>
    </row>
    <row r="2483" spans="1:8" s="219" customFormat="1">
      <c r="A2483" s="244"/>
      <c r="B2483" s="243" t="s">
        <v>4</v>
      </c>
      <c r="C2483" s="261" t="s">
        <v>339</v>
      </c>
      <c r="D2483" s="261" t="s">
        <v>31</v>
      </c>
      <c r="E2483" s="262">
        <v>1.09E-2</v>
      </c>
      <c r="F2483" s="253">
        <f>VLOOKUP(B2483,'HSD PSPN,STR,ARS'!$C$6:F724,4,FALSE)</f>
        <v>200000</v>
      </c>
      <c r="G2483" s="318">
        <f>E2483*F2483</f>
        <v>2180</v>
      </c>
      <c r="H2483" s="218"/>
    </row>
    <row r="2484" spans="1:8" s="219" customFormat="1">
      <c r="A2484" s="1144" t="s">
        <v>2171</v>
      </c>
      <c r="B2484" s="1144"/>
      <c r="C2484" s="1144"/>
      <c r="D2484" s="1144"/>
      <c r="E2484" s="1144"/>
      <c r="F2484" s="1144"/>
      <c r="G2484" s="321">
        <f>SUM(G2481:G2483)</f>
        <v>21220</v>
      </c>
      <c r="H2484" s="218"/>
    </row>
    <row r="2485" spans="1:8" s="219" customFormat="1">
      <c r="A2485" s="261" t="s">
        <v>19</v>
      </c>
      <c r="B2485" s="243" t="s">
        <v>5</v>
      </c>
      <c r="C2485" s="244"/>
      <c r="D2485" s="244"/>
      <c r="E2485" s="252"/>
      <c r="F2485" s="253"/>
      <c r="G2485" s="318"/>
      <c r="H2485" s="218"/>
    </row>
    <row r="2486" spans="1:8" s="219" customFormat="1">
      <c r="A2486" s="244"/>
      <c r="B2486" s="243" t="s">
        <v>1031</v>
      </c>
      <c r="C2486" s="244"/>
      <c r="D2486" s="261" t="s">
        <v>239</v>
      </c>
      <c r="E2486" s="262">
        <v>0.16669999999999999</v>
      </c>
      <c r="F2486" s="253">
        <f>VLOOKUP(B2486,'HSD PSPN,STR,ARS'!$C$6:F724,4,FALSE)</f>
        <v>10000</v>
      </c>
      <c r="G2486" s="318">
        <f>E2486*F2486</f>
        <v>1666.9999999999998</v>
      </c>
      <c r="H2486" s="218"/>
    </row>
    <row r="2487" spans="1:8" s="219" customFormat="1">
      <c r="A2487" s="244"/>
      <c r="B2487" s="243" t="s">
        <v>1032</v>
      </c>
      <c r="C2487" s="244"/>
      <c r="D2487" s="261" t="s">
        <v>239</v>
      </c>
      <c r="E2487" s="262">
        <v>0.16669999999999999</v>
      </c>
      <c r="F2487" s="253">
        <f>VLOOKUP(B2487,'HSD PSPN,STR,ARS'!$C$6:F724,4,FALSE)</f>
        <v>10000</v>
      </c>
      <c r="G2487" s="318">
        <f>E2487*F2487</f>
        <v>1666.9999999999998</v>
      </c>
      <c r="H2487" s="218"/>
    </row>
    <row r="2488" spans="1:8" s="219" customFormat="1">
      <c r="A2488" s="1144" t="s">
        <v>2176</v>
      </c>
      <c r="B2488" s="1144"/>
      <c r="C2488" s="1144"/>
      <c r="D2488" s="1144"/>
      <c r="E2488" s="1144"/>
      <c r="F2488" s="1144"/>
      <c r="G2488" s="321">
        <f>SUM(G2486:G2487)</f>
        <v>3333.9999999999995</v>
      </c>
      <c r="H2488" s="218"/>
    </row>
    <row r="2489" spans="1:8" s="219" customFormat="1">
      <c r="A2489" s="261" t="s">
        <v>20</v>
      </c>
      <c r="B2489" s="243" t="s">
        <v>181</v>
      </c>
      <c r="C2489" s="244"/>
      <c r="D2489" s="244"/>
      <c r="E2489" s="252"/>
      <c r="F2489" s="253"/>
      <c r="G2489" s="318"/>
      <c r="H2489" s="218"/>
    </row>
    <row r="2490" spans="1:8" s="219" customFormat="1">
      <c r="A2490" s="261"/>
      <c r="B2490" s="243" t="s">
        <v>1021</v>
      </c>
      <c r="C2490" s="244"/>
      <c r="D2490" s="244" t="s">
        <v>404</v>
      </c>
      <c r="E2490" s="252">
        <v>5.4399999999999997E-2</v>
      </c>
      <c r="F2490" s="253">
        <f>VLOOKUP(B2490,'HSD PSPN,STR,ARS'!$C$6:F724,4,FALSE)</f>
        <v>10000</v>
      </c>
      <c r="G2490" s="318">
        <f t="shared" ref="G2490:G2491" si="65">E2490*F2490</f>
        <v>544</v>
      </c>
      <c r="H2490" s="218"/>
    </row>
    <row r="2491" spans="1:8" s="219" customFormat="1">
      <c r="A2491" s="261"/>
      <c r="B2491" s="243" t="s">
        <v>1022</v>
      </c>
      <c r="C2491" s="244"/>
      <c r="D2491" s="244" t="s">
        <v>404</v>
      </c>
      <c r="E2491" s="252">
        <v>5.4399999999999997E-2</v>
      </c>
      <c r="F2491" s="253">
        <f>VLOOKUP(B2491,'HSD PSPN,STR,ARS'!$C$6:F724,4,FALSE)</f>
        <v>10000</v>
      </c>
      <c r="G2491" s="318">
        <f t="shared" si="65"/>
        <v>544</v>
      </c>
      <c r="H2491" s="218"/>
    </row>
    <row r="2492" spans="1:8" s="219" customFormat="1">
      <c r="A2492" s="261"/>
      <c r="B2492" s="243"/>
      <c r="C2492" s="244"/>
      <c r="D2492" s="244"/>
      <c r="E2492" s="252"/>
      <c r="F2492" s="253"/>
      <c r="G2492" s="318"/>
      <c r="H2492" s="218"/>
    </row>
    <row r="2493" spans="1:8" s="219" customFormat="1">
      <c r="A2493" s="1146" t="s">
        <v>2180</v>
      </c>
      <c r="B2493" s="1146"/>
      <c r="C2493" s="1146"/>
      <c r="D2493" s="1146"/>
      <c r="E2493" s="1146"/>
      <c r="F2493" s="1146"/>
      <c r="G2493" s="321">
        <f>SUM(G2490:G2492)</f>
        <v>1088</v>
      </c>
      <c r="H2493" s="218"/>
    </row>
    <row r="2494" spans="1:8" s="219" customFormat="1">
      <c r="A2494" s="375" t="s">
        <v>21</v>
      </c>
      <c r="B2494" s="1145" t="s">
        <v>1111</v>
      </c>
      <c r="C2494" s="1145"/>
      <c r="D2494" s="1145"/>
      <c r="E2494" s="1145"/>
      <c r="F2494" s="1145"/>
      <c r="G2494" s="318">
        <f>SUM(G2481:G2493)/2</f>
        <v>25642</v>
      </c>
      <c r="H2494" s="218"/>
    </row>
    <row r="2495" spans="1:8" s="219" customFormat="1">
      <c r="A2495" s="375" t="s">
        <v>22</v>
      </c>
      <c r="B2495" s="1145" t="s">
        <v>1112</v>
      </c>
      <c r="C2495" s="1145"/>
      <c r="D2495" s="1145"/>
      <c r="E2495" s="1145"/>
      <c r="F2495" s="376">
        <v>0.1</v>
      </c>
      <c r="G2495" s="318">
        <f>G2494*F2495</f>
        <v>2564.2000000000003</v>
      </c>
      <c r="H2495" s="218"/>
    </row>
    <row r="2496" spans="1:8" s="219" customFormat="1">
      <c r="A2496" s="375" t="s">
        <v>23</v>
      </c>
      <c r="B2496" s="1145" t="s">
        <v>184</v>
      </c>
      <c r="C2496" s="1145"/>
      <c r="D2496" s="1145"/>
      <c r="E2496" s="1145"/>
      <c r="F2496" s="1145"/>
      <c r="G2496" s="318">
        <f>ROUNDDOWN(G2494+G2495,0)</f>
        <v>28206</v>
      </c>
      <c r="H2496" s="218"/>
    </row>
    <row r="2497" spans="1:8" s="219" customFormat="1">
      <c r="A2497" s="2"/>
      <c r="B2497" s="2"/>
      <c r="C2497" s="2"/>
      <c r="D2497" s="2"/>
      <c r="E2497" s="2"/>
      <c r="F2497" s="2"/>
      <c r="G2497" s="528"/>
      <c r="H2497" s="218"/>
    </row>
    <row r="2498" spans="1:8" s="219" customFormat="1">
      <c r="A2498" s="238" t="s">
        <v>1030</v>
      </c>
      <c r="B2498" s="239" t="s">
        <v>2138</v>
      </c>
      <c r="C2498" s="240"/>
      <c r="D2498" s="240"/>
      <c r="E2498" s="241"/>
      <c r="F2498" s="242"/>
      <c r="G2498" s="255"/>
      <c r="H2498" s="218"/>
    </row>
    <row r="2499" spans="1:8" ht="30">
      <c r="A2499" s="317" t="s">
        <v>73</v>
      </c>
      <c r="B2499" s="317" t="s">
        <v>74</v>
      </c>
      <c r="C2499" s="317" t="s">
        <v>166</v>
      </c>
      <c r="D2499" s="317" t="s">
        <v>78</v>
      </c>
      <c r="E2499" s="317" t="s">
        <v>167</v>
      </c>
      <c r="F2499" s="317" t="s">
        <v>168</v>
      </c>
      <c r="G2499" s="529" t="s">
        <v>169</v>
      </c>
    </row>
    <row r="2500" spans="1:8" s="286" customFormat="1" ht="15.75">
      <c r="A2500" s="261" t="s">
        <v>17</v>
      </c>
      <c r="B2500" s="243" t="s">
        <v>170</v>
      </c>
      <c r="C2500" s="244"/>
      <c r="D2500" s="244"/>
      <c r="E2500" s="252"/>
      <c r="F2500" s="253"/>
      <c r="G2500" s="318"/>
    </row>
    <row r="2501" spans="1:8" s="219" customFormat="1">
      <c r="A2501" s="244"/>
      <c r="B2501" s="243" t="s">
        <v>1</v>
      </c>
      <c r="C2501" s="261" t="s">
        <v>336</v>
      </c>
      <c r="D2501" s="261" t="s">
        <v>31</v>
      </c>
      <c r="E2501" s="262">
        <v>0.1168</v>
      </c>
      <c r="F2501" s="253">
        <f>VLOOKUP(B2501,'HSD PSPN,STR,ARS'!$C$6:F724,4,FALSE)</f>
        <v>100000</v>
      </c>
      <c r="G2501" s="318">
        <f>E2501*F2501</f>
        <v>11680</v>
      </c>
      <c r="H2501" s="218"/>
    </row>
    <row r="2502" spans="1:8" s="219" customFormat="1">
      <c r="A2502" s="244"/>
      <c r="B2502" s="243" t="s">
        <v>35</v>
      </c>
      <c r="C2502" s="261" t="s">
        <v>337</v>
      </c>
      <c r="D2502" s="261" t="s">
        <v>31</v>
      </c>
      <c r="E2502" s="262">
        <v>5.8400000000000001E-2</v>
      </c>
      <c r="F2502" s="253">
        <f>VLOOKUP(B2502,'HSD PSPN,STR,ARS'!$C$6:F724,4,FALSE)</f>
        <v>150000</v>
      </c>
      <c r="G2502" s="318">
        <f>E2502*F2502</f>
        <v>8760</v>
      </c>
      <c r="H2502" s="218"/>
    </row>
    <row r="2503" spans="1:8" s="219" customFormat="1">
      <c r="A2503" s="244"/>
      <c r="B2503" s="243" t="s">
        <v>4</v>
      </c>
      <c r="C2503" s="261" t="s">
        <v>339</v>
      </c>
      <c r="D2503" s="261" t="s">
        <v>31</v>
      </c>
      <c r="E2503" s="262">
        <v>1.17E-2</v>
      </c>
      <c r="F2503" s="253">
        <f>VLOOKUP(B2503,'HSD PSPN,STR,ARS'!$C$6:F724,4,FALSE)</f>
        <v>200000</v>
      </c>
      <c r="G2503" s="318">
        <f>E2503*F2503</f>
        <v>2340</v>
      </c>
      <c r="H2503" s="218"/>
    </row>
    <row r="2504" spans="1:8" s="219" customFormat="1">
      <c r="A2504" s="1144" t="s">
        <v>2171</v>
      </c>
      <c r="B2504" s="1144"/>
      <c r="C2504" s="1144"/>
      <c r="D2504" s="1144"/>
      <c r="E2504" s="1144"/>
      <c r="F2504" s="1144"/>
      <c r="G2504" s="321">
        <f>SUM(G2501:G2503)</f>
        <v>22780</v>
      </c>
      <c r="H2504" s="218"/>
    </row>
    <row r="2505" spans="1:8" s="219" customFormat="1">
      <c r="A2505" s="261" t="s">
        <v>19</v>
      </c>
      <c r="B2505" s="243" t="s">
        <v>5</v>
      </c>
      <c r="C2505" s="244"/>
      <c r="D2505" s="244"/>
      <c r="E2505" s="252"/>
      <c r="F2505" s="253"/>
      <c r="G2505" s="318"/>
      <c r="H2505" s="218"/>
    </row>
    <row r="2506" spans="1:8" s="219" customFormat="1">
      <c r="A2506" s="244"/>
      <c r="B2506" s="243" t="s">
        <v>1033</v>
      </c>
      <c r="C2506" s="244"/>
      <c r="D2506" s="261" t="s">
        <v>239</v>
      </c>
      <c r="E2506" s="262">
        <v>0.16669999999999999</v>
      </c>
      <c r="F2506" s="253">
        <f>VLOOKUP(B2506,'HSD PSPN,STR,ARS'!$C$6:F724,4,FALSE)</f>
        <v>10000</v>
      </c>
      <c r="G2506" s="318">
        <f>E2506*F2506</f>
        <v>1666.9999999999998</v>
      </c>
      <c r="H2506" s="218"/>
    </row>
    <row r="2507" spans="1:8" s="219" customFormat="1">
      <c r="A2507" s="244"/>
      <c r="B2507" s="243" t="s">
        <v>1034</v>
      </c>
      <c r="C2507" s="244"/>
      <c r="D2507" s="261" t="s">
        <v>239</v>
      </c>
      <c r="E2507" s="262">
        <v>0.16669999999999999</v>
      </c>
      <c r="F2507" s="253">
        <f>VLOOKUP(B2507,'HSD PSPN,STR,ARS'!$C$6:F724,4,FALSE)</f>
        <v>10000</v>
      </c>
      <c r="G2507" s="318">
        <f>E2507*F2507</f>
        <v>1666.9999999999998</v>
      </c>
      <c r="H2507" s="218"/>
    </row>
    <row r="2508" spans="1:8" s="219" customFormat="1">
      <c r="A2508" s="1144" t="s">
        <v>2176</v>
      </c>
      <c r="B2508" s="1144"/>
      <c r="C2508" s="1144"/>
      <c r="D2508" s="1144"/>
      <c r="E2508" s="1144"/>
      <c r="F2508" s="1144"/>
      <c r="G2508" s="321">
        <f>SUM(G2506:G2507)</f>
        <v>3333.9999999999995</v>
      </c>
      <c r="H2508" s="218"/>
    </row>
    <row r="2509" spans="1:8" s="219" customFormat="1">
      <c r="A2509" s="261" t="s">
        <v>20</v>
      </c>
      <c r="B2509" s="243" t="s">
        <v>181</v>
      </c>
      <c r="C2509" s="244"/>
      <c r="D2509" s="244"/>
      <c r="E2509" s="252"/>
      <c r="F2509" s="253"/>
      <c r="G2509" s="318"/>
      <c r="H2509" s="218"/>
    </row>
    <row r="2510" spans="1:8" s="219" customFormat="1">
      <c r="A2510" s="261"/>
      <c r="B2510" s="243" t="s">
        <v>1021</v>
      </c>
      <c r="C2510" s="244"/>
      <c r="D2510" s="244" t="s">
        <v>404</v>
      </c>
      <c r="E2510" s="252">
        <v>5.8400000000000001E-2</v>
      </c>
      <c r="F2510" s="253">
        <f>VLOOKUP(B2510,'HSD PSPN,STR,ARS'!$C$6:F724,4,FALSE)</f>
        <v>10000</v>
      </c>
      <c r="G2510" s="318">
        <f t="shared" ref="G2510:G2511" si="66">E2510*F2510</f>
        <v>584</v>
      </c>
      <c r="H2510" s="218"/>
    </row>
    <row r="2511" spans="1:8" s="219" customFormat="1">
      <c r="A2511" s="261"/>
      <c r="B2511" s="243" t="s">
        <v>1035</v>
      </c>
      <c r="C2511" s="244"/>
      <c r="D2511" s="244" t="s">
        <v>404</v>
      </c>
      <c r="E2511" s="252">
        <v>5.8400000000000001E-2</v>
      </c>
      <c r="F2511" s="253">
        <f>VLOOKUP(B2511,'HSD PSPN,STR,ARS'!$C$6:F724,4,FALSE)</f>
        <v>10000</v>
      </c>
      <c r="G2511" s="318">
        <f t="shared" si="66"/>
        <v>584</v>
      </c>
      <c r="H2511" s="218"/>
    </row>
    <row r="2512" spans="1:8" s="219" customFormat="1">
      <c r="A2512" s="261"/>
      <c r="B2512" s="243"/>
      <c r="C2512" s="244"/>
      <c r="D2512" s="244"/>
      <c r="E2512" s="252"/>
      <c r="F2512" s="253"/>
      <c r="G2512" s="318"/>
      <c r="H2512" s="218"/>
    </row>
    <row r="2513" spans="1:8" s="219" customFormat="1">
      <c r="A2513" s="1146" t="s">
        <v>2180</v>
      </c>
      <c r="B2513" s="1146"/>
      <c r="C2513" s="1146"/>
      <c r="D2513" s="1146"/>
      <c r="E2513" s="1146"/>
      <c r="F2513" s="1146"/>
      <c r="G2513" s="321">
        <f>SUM(G2510:G2512)</f>
        <v>1168</v>
      </c>
      <c r="H2513" s="218"/>
    </row>
    <row r="2514" spans="1:8" s="219" customFormat="1">
      <c r="A2514" s="375" t="s">
        <v>21</v>
      </c>
      <c r="B2514" s="1145" t="s">
        <v>1111</v>
      </c>
      <c r="C2514" s="1145"/>
      <c r="D2514" s="1145"/>
      <c r="E2514" s="1145"/>
      <c r="F2514" s="1145"/>
      <c r="G2514" s="318">
        <f>SUM(G2501:G2513)/2</f>
        <v>27282</v>
      </c>
      <c r="H2514" s="218"/>
    </row>
    <row r="2515" spans="1:8" s="219" customFormat="1">
      <c r="A2515" s="375" t="s">
        <v>22</v>
      </c>
      <c r="B2515" s="1145" t="s">
        <v>1112</v>
      </c>
      <c r="C2515" s="1145"/>
      <c r="D2515" s="1145"/>
      <c r="E2515" s="1145"/>
      <c r="F2515" s="376">
        <v>0.1</v>
      </c>
      <c r="G2515" s="318">
        <f>G2514*F2515</f>
        <v>2728.2000000000003</v>
      </c>
      <c r="H2515" s="218"/>
    </row>
    <row r="2516" spans="1:8" s="219" customFormat="1">
      <c r="A2516" s="375" t="s">
        <v>23</v>
      </c>
      <c r="B2516" s="1145" t="s">
        <v>184</v>
      </c>
      <c r="C2516" s="1145"/>
      <c r="D2516" s="1145"/>
      <c r="E2516" s="1145"/>
      <c r="F2516" s="1145"/>
      <c r="G2516" s="318">
        <f>ROUNDDOWN(G2514+G2515,0)</f>
        <v>30010</v>
      </c>
      <c r="H2516" s="218"/>
    </row>
    <row r="2517" spans="1:8" s="219" customFormat="1">
      <c r="A2517" s="2"/>
      <c r="B2517" s="2"/>
      <c r="C2517" s="2"/>
      <c r="D2517" s="2"/>
      <c r="E2517" s="2"/>
      <c r="F2517" s="2"/>
      <c r="G2517" s="528"/>
      <c r="H2517" s="218"/>
    </row>
    <row r="2518" spans="1:8" s="219" customFormat="1">
      <c r="A2518" s="238" t="s">
        <v>1036</v>
      </c>
      <c r="B2518" s="239" t="s">
        <v>2139</v>
      </c>
      <c r="C2518" s="240"/>
      <c r="D2518" s="240"/>
      <c r="E2518" s="241"/>
      <c r="F2518" s="242"/>
      <c r="G2518" s="255"/>
      <c r="H2518" s="218"/>
    </row>
    <row r="2519" spans="1:8" s="219" customFormat="1" ht="30">
      <c r="A2519" s="317" t="s">
        <v>73</v>
      </c>
      <c r="B2519" s="317" t="s">
        <v>74</v>
      </c>
      <c r="C2519" s="317" t="s">
        <v>166</v>
      </c>
      <c r="D2519" s="317" t="s">
        <v>78</v>
      </c>
      <c r="E2519" s="317" t="s">
        <v>167</v>
      </c>
      <c r="F2519" s="317" t="s">
        <v>168</v>
      </c>
      <c r="G2519" s="529" t="s">
        <v>169</v>
      </c>
      <c r="H2519" s="218"/>
    </row>
    <row r="2520" spans="1:8">
      <c r="A2520" s="261" t="s">
        <v>17</v>
      </c>
      <c r="B2520" s="243" t="s">
        <v>170</v>
      </c>
      <c r="C2520" s="244"/>
      <c r="D2520" s="244"/>
      <c r="E2520" s="252"/>
      <c r="F2520" s="253"/>
      <c r="G2520" s="318"/>
    </row>
    <row r="2521" spans="1:8" s="219" customFormat="1">
      <c r="A2521" s="244"/>
      <c r="B2521" s="243" t="s">
        <v>1</v>
      </c>
      <c r="C2521" s="261" t="s">
        <v>336</v>
      </c>
      <c r="D2521" s="261" t="s">
        <v>31</v>
      </c>
      <c r="E2521" s="262">
        <v>0.11890000000000001</v>
      </c>
      <c r="F2521" s="253">
        <f>VLOOKUP(B2521,'HSD PSPN,STR,ARS'!$C$6:F724,4,FALSE)</f>
        <v>100000</v>
      </c>
      <c r="G2521" s="318">
        <f>E2521*F2521</f>
        <v>11890</v>
      </c>
      <c r="H2521" s="218"/>
    </row>
    <row r="2522" spans="1:8" s="219" customFormat="1">
      <c r="A2522" s="244"/>
      <c r="B2522" s="243" t="s">
        <v>35</v>
      </c>
      <c r="C2522" s="261" t="s">
        <v>337</v>
      </c>
      <c r="D2522" s="261" t="s">
        <v>31</v>
      </c>
      <c r="E2522" s="262">
        <v>5.9400000000000001E-2</v>
      </c>
      <c r="F2522" s="253">
        <f>VLOOKUP(B2522,'HSD PSPN,STR,ARS'!$C$6:F724,4,FALSE)</f>
        <v>150000</v>
      </c>
      <c r="G2522" s="318">
        <f>E2522*F2522</f>
        <v>8910</v>
      </c>
      <c r="H2522" s="218"/>
    </row>
    <row r="2523" spans="1:8" s="219" customFormat="1">
      <c r="A2523" s="244"/>
      <c r="B2523" s="243" t="s">
        <v>4</v>
      </c>
      <c r="C2523" s="261" t="s">
        <v>339</v>
      </c>
      <c r="D2523" s="261" t="s">
        <v>31</v>
      </c>
      <c r="E2523" s="262">
        <v>1.1900000000000001E-2</v>
      </c>
      <c r="F2523" s="253">
        <f>VLOOKUP(B2523,'HSD PSPN,STR,ARS'!$C$6:F724,4,FALSE)</f>
        <v>200000</v>
      </c>
      <c r="G2523" s="318">
        <f>E2523*F2523</f>
        <v>2380</v>
      </c>
      <c r="H2523" s="218"/>
    </row>
    <row r="2524" spans="1:8" s="219" customFormat="1">
      <c r="A2524" s="1144" t="s">
        <v>2171</v>
      </c>
      <c r="B2524" s="1144"/>
      <c r="C2524" s="1144"/>
      <c r="D2524" s="1144"/>
      <c r="E2524" s="1144"/>
      <c r="F2524" s="1144"/>
      <c r="G2524" s="321">
        <f>SUM(G2521:G2523)</f>
        <v>23180</v>
      </c>
      <c r="H2524" s="218"/>
    </row>
    <row r="2525" spans="1:8" s="219" customFormat="1">
      <c r="A2525" s="261" t="s">
        <v>19</v>
      </c>
      <c r="B2525" s="243" t="s">
        <v>5</v>
      </c>
      <c r="C2525" s="244"/>
      <c r="D2525" s="244"/>
      <c r="E2525" s="252"/>
      <c r="F2525" s="253"/>
      <c r="G2525" s="318"/>
      <c r="H2525" s="218"/>
    </row>
    <row r="2526" spans="1:8" s="219" customFormat="1">
      <c r="A2526" s="244"/>
      <c r="B2526" s="243" t="s">
        <v>1038</v>
      </c>
      <c r="C2526" s="244"/>
      <c r="D2526" s="261" t="s">
        <v>239</v>
      </c>
      <c r="E2526" s="262">
        <v>0.16669999999999999</v>
      </c>
      <c r="F2526" s="253">
        <f>VLOOKUP(B2526,'HSD PSPN,STR,ARS'!$C$6:F724,4,FALSE)</f>
        <v>10000</v>
      </c>
      <c r="G2526" s="318">
        <f>E2526*F2526</f>
        <v>1666.9999999999998</v>
      </c>
      <c r="H2526" s="218"/>
    </row>
    <row r="2527" spans="1:8" s="219" customFormat="1">
      <c r="A2527" s="244"/>
      <c r="B2527" s="243" t="s">
        <v>1039</v>
      </c>
      <c r="C2527" s="244"/>
      <c r="D2527" s="261" t="s">
        <v>239</v>
      </c>
      <c r="E2527" s="262">
        <v>0.16669999999999999</v>
      </c>
      <c r="F2527" s="253">
        <f>VLOOKUP(B2527,'HSD PSPN,STR,ARS'!$C$6:F724,4,FALSE)</f>
        <v>10000</v>
      </c>
      <c r="G2527" s="318">
        <f>E2527*F2527</f>
        <v>1666.9999999999998</v>
      </c>
      <c r="H2527" s="218"/>
    </row>
    <row r="2528" spans="1:8" s="219" customFormat="1">
      <c r="A2528" s="1144" t="s">
        <v>2176</v>
      </c>
      <c r="B2528" s="1144"/>
      <c r="C2528" s="1144"/>
      <c r="D2528" s="1144"/>
      <c r="E2528" s="1144"/>
      <c r="F2528" s="1144"/>
      <c r="G2528" s="321">
        <f>SUM(G2526:G2527)</f>
        <v>3333.9999999999995</v>
      </c>
      <c r="H2528" s="218"/>
    </row>
    <row r="2529" spans="1:8" s="219" customFormat="1">
      <c r="A2529" s="261" t="s">
        <v>20</v>
      </c>
      <c r="B2529" s="243" t="s">
        <v>181</v>
      </c>
      <c r="C2529" s="244"/>
      <c r="D2529" s="244"/>
      <c r="E2529" s="252"/>
      <c r="F2529" s="253"/>
      <c r="G2529" s="318"/>
      <c r="H2529" s="218"/>
    </row>
    <row r="2530" spans="1:8" s="219" customFormat="1">
      <c r="A2530" s="261"/>
      <c r="B2530" s="243" t="s">
        <v>1021</v>
      </c>
      <c r="C2530" s="244"/>
      <c r="D2530" s="244" t="s">
        <v>404</v>
      </c>
      <c r="E2530" s="252">
        <v>5.9400000000000001E-2</v>
      </c>
      <c r="F2530" s="253">
        <f>VLOOKUP(B2530,'HSD PSPN,STR,ARS'!$C$6:F724,4,FALSE)</f>
        <v>10000</v>
      </c>
      <c r="G2530" s="318">
        <f t="shared" ref="G2530:G2531" si="67">E2530*F2530</f>
        <v>594</v>
      </c>
      <c r="H2530" s="218"/>
    </row>
    <row r="2531" spans="1:8" s="219" customFormat="1">
      <c r="A2531" s="261"/>
      <c r="B2531" s="243" t="s">
        <v>1035</v>
      </c>
      <c r="C2531" s="244"/>
      <c r="D2531" s="244" t="s">
        <v>404</v>
      </c>
      <c r="E2531" s="252">
        <v>5.9400000000000001E-2</v>
      </c>
      <c r="F2531" s="253">
        <f>VLOOKUP(B2531,'HSD PSPN,STR,ARS'!$C$6:F724,4,FALSE)</f>
        <v>10000</v>
      </c>
      <c r="G2531" s="318">
        <f t="shared" si="67"/>
        <v>594</v>
      </c>
      <c r="H2531" s="218"/>
    </row>
    <row r="2532" spans="1:8" s="219" customFormat="1">
      <c r="A2532" s="261"/>
      <c r="B2532" s="243"/>
      <c r="C2532" s="244"/>
      <c r="D2532" s="244"/>
      <c r="E2532" s="252"/>
      <c r="F2532" s="253"/>
      <c r="G2532" s="318"/>
      <c r="H2532" s="218"/>
    </row>
    <row r="2533" spans="1:8" s="219" customFormat="1">
      <c r="A2533" s="1146" t="s">
        <v>2180</v>
      </c>
      <c r="B2533" s="1146"/>
      <c r="C2533" s="1146"/>
      <c r="D2533" s="1146"/>
      <c r="E2533" s="1146"/>
      <c r="F2533" s="1146"/>
      <c r="G2533" s="321">
        <f>SUM(G2530:G2532)</f>
        <v>1188</v>
      </c>
      <c r="H2533" s="218"/>
    </row>
    <row r="2534" spans="1:8" s="219" customFormat="1">
      <c r="A2534" s="375" t="s">
        <v>21</v>
      </c>
      <c r="B2534" s="1145" t="s">
        <v>1111</v>
      </c>
      <c r="C2534" s="1145"/>
      <c r="D2534" s="1145"/>
      <c r="E2534" s="1145"/>
      <c r="F2534" s="1145"/>
      <c r="G2534" s="318">
        <f>SUM(G2521:G2533)/2</f>
        <v>27702</v>
      </c>
      <c r="H2534" s="218"/>
    </row>
    <row r="2535" spans="1:8" s="219" customFormat="1">
      <c r="A2535" s="375" t="s">
        <v>22</v>
      </c>
      <c r="B2535" s="1145" t="s">
        <v>1112</v>
      </c>
      <c r="C2535" s="1145"/>
      <c r="D2535" s="1145"/>
      <c r="E2535" s="1145"/>
      <c r="F2535" s="376">
        <v>0.1</v>
      </c>
      <c r="G2535" s="318">
        <f>G2534*F2535</f>
        <v>2770.2000000000003</v>
      </c>
      <c r="H2535" s="218"/>
    </row>
    <row r="2536" spans="1:8" s="219" customFormat="1">
      <c r="A2536" s="375" t="s">
        <v>23</v>
      </c>
      <c r="B2536" s="1145" t="s">
        <v>184</v>
      </c>
      <c r="C2536" s="1145"/>
      <c r="D2536" s="1145"/>
      <c r="E2536" s="1145"/>
      <c r="F2536" s="1145"/>
      <c r="G2536" s="318">
        <f>ROUNDDOWN(G2534+G2535,0)</f>
        <v>30472</v>
      </c>
      <c r="H2536" s="218"/>
    </row>
    <row r="2537" spans="1:8" s="219" customFormat="1">
      <c r="A2537" s="2"/>
      <c r="B2537" s="2"/>
      <c r="C2537" s="2"/>
      <c r="D2537" s="2"/>
      <c r="E2537" s="2"/>
      <c r="F2537" s="2"/>
      <c r="G2537" s="528"/>
      <c r="H2537" s="218"/>
    </row>
    <row r="2538" spans="1:8" s="219" customFormat="1">
      <c r="A2538" s="238" t="s">
        <v>1037</v>
      </c>
      <c r="B2538" s="239" t="s">
        <v>2140</v>
      </c>
      <c r="C2538" s="240"/>
      <c r="D2538" s="240"/>
      <c r="E2538" s="241"/>
      <c r="F2538" s="242"/>
      <c r="G2538" s="255"/>
      <c r="H2538" s="218"/>
    </row>
    <row r="2539" spans="1:8" s="219" customFormat="1" ht="30">
      <c r="A2539" s="317" t="s">
        <v>73</v>
      </c>
      <c r="B2539" s="317" t="s">
        <v>74</v>
      </c>
      <c r="C2539" s="317" t="s">
        <v>166</v>
      </c>
      <c r="D2539" s="317" t="s">
        <v>78</v>
      </c>
      <c r="E2539" s="317" t="s">
        <v>167</v>
      </c>
      <c r="F2539" s="317" t="s">
        <v>168</v>
      </c>
      <c r="G2539" s="529" t="s">
        <v>169</v>
      </c>
      <c r="H2539" s="218"/>
    </row>
    <row r="2540" spans="1:8">
      <c r="A2540" s="261" t="s">
        <v>17</v>
      </c>
      <c r="B2540" s="243" t="s">
        <v>170</v>
      </c>
      <c r="C2540" s="244"/>
      <c r="D2540" s="244"/>
      <c r="E2540" s="252"/>
      <c r="F2540" s="253"/>
      <c r="G2540" s="318"/>
    </row>
    <row r="2541" spans="1:8" s="219" customFormat="1">
      <c r="A2541" s="244"/>
      <c r="B2541" s="243" t="s">
        <v>1</v>
      </c>
      <c r="C2541" s="261" t="s">
        <v>336</v>
      </c>
      <c r="D2541" s="261" t="s">
        <v>31</v>
      </c>
      <c r="E2541" s="262">
        <v>0.13109999999999999</v>
      </c>
      <c r="F2541" s="253">
        <f>VLOOKUP(B2541,'HSD PSPN,STR,ARS'!$C$6:F724,4,FALSE)</f>
        <v>100000</v>
      </c>
      <c r="G2541" s="318">
        <f>E2541*F2541</f>
        <v>13110</v>
      </c>
      <c r="H2541" s="218"/>
    </row>
    <row r="2542" spans="1:8" s="219" customFormat="1">
      <c r="A2542" s="244"/>
      <c r="B2542" s="243" t="s">
        <v>35</v>
      </c>
      <c r="C2542" s="261" t="s">
        <v>337</v>
      </c>
      <c r="D2542" s="261" t="s">
        <v>31</v>
      </c>
      <c r="E2542" s="262">
        <v>6.5600000000000006E-2</v>
      </c>
      <c r="F2542" s="253">
        <f>VLOOKUP(B2542,'HSD PSPN,STR,ARS'!$C$6:F724,4,FALSE)</f>
        <v>150000</v>
      </c>
      <c r="G2542" s="318">
        <f>E2542*F2542</f>
        <v>9840</v>
      </c>
      <c r="H2542" s="218"/>
    </row>
    <row r="2543" spans="1:8" s="219" customFormat="1">
      <c r="A2543" s="244"/>
      <c r="B2543" s="243" t="s">
        <v>4</v>
      </c>
      <c r="C2543" s="261" t="s">
        <v>339</v>
      </c>
      <c r="D2543" s="261" t="s">
        <v>31</v>
      </c>
      <c r="E2543" s="262">
        <v>1.3100000000000001E-2</v>
      </c>
      <c r="F2543" s="253">
        <f>VLOOKUP(B2543,'HSD PSPN,STR,ARS'!$C$6:F724,4,FALSE)</f>
        <v>200000</v>
      </c>
      <c r="G2543" s="318">
        <f>E2543*F2543</f>
        <v>2620</v>
      </c>
      <c r="H2543" s="218"/>
    </row>
    <row r="2544" spans="1:8" s="219" customFormat="1">
      <c r="A2544" s="1144" t="s">
        <v>2171</v>
      </c>
      <c r="B2544" s="1144"/>
      <c r="C2544" s="1144"/>
      <c r="D2544" s="1144"/>
      <c r="E2544" s="1144"/>
      <c r="F2544" s="1144"/>
      <c r="G2544" s="321">
        <f>SUM(G2541:G2543)</f>
        <v>25570</v>
      </c>
      <c r="H2544" s="218"/>
    </row>
    <row r="2545" spans="1:8" s="219" customFormat="1">
      <c r="A2545" s="261" t="s">
        <v>19</v>
      </c>
      <c r="B2545" s="243" t="s">
        <v>5</v>
      </c>
      <c r="C2545" s="244"/>
      <c r="D2545" s="244"/>
      <c r="E2545" s="252"/>
      <c r="F2545" s="253"/>
      <c r="G2545" s="318"/>
      <c r="H2545" s="218"/>
    </row>
    <row r="2546" spans="1:8" s="219" customFormat="1">
      <c r="A2546" s="244"/>
      <c r="B2546" s="243" t="s">
        <v>1040</v>
      </c>
      <c r="C2546" s="244"/>
      <c r="D2546" s="261" t="s">
        <v>239</v>
      </c>
      <c r="E2546" s="262">
        <v>0.16669999999999999</v>
      </c>
      <c r="F2546" s="253">
        <f>VLOOKUP(B2546,'HSD PSPN,STR,ARS'!$C$6:F724,4,FALSE)</f>
        <v>10000</v>
      </c>
      <c r="G2546" s="318">
        <f>E2546*F2546</f>
        <v>1666.9999999999998</v>
      </c>
      <c r="H2546" s="218"/>
    </row>
    <row r="2547" spans="1:8" s="219" customFormat="1">
      <c r="A2547" s="244"/>
      <c r="B2547" s="243" t="s">
        <v>1041</v>
      </c>
      <c r="C2547" s="244"/>
      <c r="D2547" s="261" t="s">
        <v>239</v>
      </c>
      <c r="E2547" s="262">
        <v>0.16669999999999999</v>
      </c>
      <c r="F2547" s="253">
        <f>VLOOKUP(B2547,'HSD PSPN,STR,ARS'!$C$6:F724,4,FALSE)</f>
        <v>10000</v>
      </c>
      <c r="G2547" s="318">
        <f>E2547*F2547</f>
        <v>1666.9999999999998</v>
      </c>
      <c r="H2547" s="218"/>
    </row>
    <row r="2548" spans="1:8" s="219" customFormat="1">
      <c r="A2548" s="1144" t="s">
        <v>2176</v>
      </c>
      <c r="B2548" s="1144"/>
      <c r="C2548" s="1144"/>
      <c r="D2548" s="1144"/>
      <c r="E2548" s="1144"/>
      <c r="F2548" s="1144"/>
      <c r="G2548" s="321">
        <f>SUM(G2546:G2547)</f>
        <v>3333.9999999999995</v>
      </c>
      <c r="H2548" s="218"/>
    </row>
    <row r="2549" spans="1:8" s="219" customFormat="1">
      <c r="A2549" s="261" t="s">
        <v>20</v>
      </c>
      <c r="B2549" s="243" t="s">
        <v>181</v>
      </c>
      <c r="C2549" s="244"/>
      <c r="D2549" s="244"/>
      <c r="E2549" s="252"/>
      <c r="F2549" s="253"/>
      <c r="G2549" s="318"/>
      <c r="H2549" s="218"/>
    </row>
    <row r="2550" spans="1:8" s="219" customFormat="1">
      <c r="A2550" s="261"/>
      <c r="B2550" s="243" t="s">
        <v>1021</v>
      </c>
      <c r="C2550" s="244"/>
      <c r="D2550" s="244" t="s">
        <v>404</v>
      </c>
      <c r="E2550" s="252">
        <v>6.5600000000000006E-2</v>
      </c>
      <c r="F2550" s="253">
        <f>VLOOKUP(B2550,'HSD PSPN,STR,ARS'!$C$6:F724,4,FALSE)</f>
        <v>10000</v>
      </c>
      <c r="G2550" s="318">
        <f t="shared" ref="G2550:G2551" si="68">E2550*F2550</f>
        <v>656</v>
      </c>
      <c r="H2550" s="218"/>
    </row>
    <row r="2551" spans="1:8" s="219" customFormat="1">
      <c r="A2551" s="261"/>
      <c r="B2551" s="243" t="s">
        <v>1035</v>
      </c>
      <c r="C2551" s="244"/>
      <c r="D2551" s="244" t="s">
        <v>404</v>
      </c>
      <c r="E2551" s="252">
        <v>6.5600000000000006E-2</v>
      </c>
      <c r="F2551" s="253">
        <f>VLOOKUP(B2551,'HSD PSPN,STR,ARS'!$C$6:F724,4,FALSE)</f>
        <v>10000</v>
      </c>
      <c r="G2551" s="318">
        <f t="shared" si="68"/>
        <v>656</v>
      </c>
      <c r="H2551" s="218"/>
    </row>
    <row r="2552" spans="1:8" s="219" customFormat="1">
      <c r="A2552" s="261"/>
      <c r="B2552" s="243"/>
      <c r="C2552" s="244"/>
      <c r="D2552" s="244"/>
      <c r="E2552" s="252"/>
      <c r="F2552" s="253"/>
      <c r="G2552" s="318"/>
      <c r="H2552" s="218"/>
    </row>
    <row r="2553" spans="1:8" s="219" customFormat="1">
      <c r="A2553" s="1146" t="s">
        <v>2180</v>
      </c>
      <c r="B2553" s="1146"/>
      <c r="C2553" s="1146"/>
      <c r="D2553" s="1146"/>
      <c r="E2553" s="1146"/>
      <c r="F2553" s="1146"/>
      <c r="G2553" s="321">
        <f>SUM(G2550:G2552)</f>
        <v>1312</v>
      </c>
      <c r="H2553" s="218"/>
    </row>
    <row r="2554" spans="1:8" s="219" customFormat="1">
      <c r="A2554" s="375" t="s">
        <v>21</v>
      </c>
      <c r="B2554" s="1145" t="s">
        <v>1111</v>
      </c>
      <c r="C2554" s="1145"/>
      <c r="D2554" s="1145"/>
      <c r="E2554" s="1145"/>
      <c r="F2554" s="1145"/>
      <c r="G2554" s="318">
        <f>SUM(G2541:G2553)/2</f>
        <v>30216</v>
      </c>
      <c r="H2554" s="218"/>
    </row>
    <row r="2555" spans="1:8" s="219" customFormat="1">
      <c r="A2555" s="375" t="s">
        <v>22</v>
      </c>
      <c r="B2555" s="1145" t="s">
        <v>1112</v>
      </c>
      <c r="C2555" s="1145"/>
      <c r="D2555" s="1145"/>
      <c r="E2555" s="1145"/>
      <c r="F2555" s="376">
        <v>0.1</v>
      </c>
      <c r="G2555" s="318">
        <f>G2554*F2555</f>
        <v>3021.6000000000004</v>
      </c>
      <c r="H2555" s="218"/>
    </row>
    <row r="2556" spans="1:8" s="219" customFormat="1">
      <c r="A2556" s="375" t="s">
        <v>23</v>
      </c>
      <c r="B2556" s="1145" t="s">
        <v>184</v>
      </c>
      <c r="C2556" s="1145"/>
      <c r="D2556" s="1145"/>
      <c r="E2556" s="1145"/>
      <c r="F2556" s="1145"/>
      <c r="G2556" s="318">
        <f>ROUNDDOWN(G2554+G2555,0)</f>
        <v>33237</v>
      </c>
      <c r="H2556" s="218"/>
    </row>
    <row r="2557" spans="1:8" s="219" customFormat="1">
      <c r="A2557" s="2"/>
      <c r="B2557" s="2"/>
      <c r="C2557" s="2"/>
      <c r="D2557" s="2"/>
      <c r="E2557" s="2"/>
      <c r="F2557" s="2"/>
      <c r="G2557" s="528"/>
      <c r="H2557" s="218"/>
    </row>
    <row r="2558" spans="1:8" s="219" customFormat="1">
      <c r="A2558" s="238" t="s">
        <v>1042</v>
      </c>
      <c r="B2558" s="239" t="s">
        <v>2141</v>
      </c>
      <c r="C2558" s="240"/>
      <c r="D2558" s="240"/>
      <c r="E2558" s="241"/>
      <c r="F2558" s="242"/>
      <c r="G2558" s="255"/>
      <c r="H2558" s="218"/>
    </row>
    <row r="2559" spans="1:8" s="219" customFormat="1" ht="30">
      <c r="A2559" s="317" t="s">
        <v>73</v>
      </c>
      <c r="B2559" s="317" t="s">
        <v>74</v>
      </c>
      <c r="C2559" s="317" t="s">
        <v>166</v>
      </c>
      <c r="D2559" s="317" t="s">
        <v>78</v>
      </c>
      <c r="E2559" s="317" t="s">
        <v>167</v>
      </c>
      <c r="F2559" s="317" t="s">
        <v>168</v>
      </c>
      <c r="G2559" s="529" t="s">
        <v>169</v>
      </c>
      <c r="H2559" s="218"/>
    </row>
    <row r="2560" spans="1:8">
      <c r="A2560" s="261" t="s">
        <v>17</v>
      </c>
      <c r="B2560" s="243" t="s">
        <v>170</v>
      </c>
      <c r="C2560" s="244"/>
      <c r="D2560" s="244"/>
      <c r="E2560" s="252"/>
      <c r="F2560" s="253"/>
      <c r="G2560" s="318"/>
    </row>
    <row r="2561" spans="1:8" s="219" customFormat="1">
      <c r="A2561" s="244"/>
      <c r="B2561" s="243" t="s">
        <v>1</v>
      </c>
      <c r="C2561" s="261" t="s">
        <v>336</v>
      </c>
      <c r="D2561" s="261" t="s">
        <v>31</v>
      </c>
      <c r="E2561" s="262">
        <v>0.1439</v>
      </c>
      <c r="F2561" s="253">
        <f>VLOOKUP(B2561,'HSD PSPN,STR,ARS'!$C$6:F724,4,FALSE)</f>
        <v>100000</v>
      </c>
      <c r="G2561" s="318">
        <f>E2561*F2561</f>
        <v>14390</v>
      </c>
      <c r="H2561" s="218"/>
    </row>
    <row r="2562" spans="1:8" s="219" customFormat="1">
      <c r="A2562" s="244"/>
      <c r="B2562" s="243" t="s">
        <v>35</v>
      </c>
      <c r="C2562" s="261" t="s">
        <v>337</v>
      </c>
      <c r="D2562" s="261" t="s">
        <v>31</v>
      </c>
      <c r="E2562" s="262">
        <v>7.1999999999999995E-2</v>
      </c>
      <c r="F2562" s="253">
        <f>VLOOKUP(B2562,'HSD PSPN,STR,ARS'!$C$6:F724,4,FALSE)</f>
        <v>150000</v>
      </c>
      <c r="G2562" s="318">
        <f>E2562*F2562</f>
        <v>10800</v>
      </c>
      <c r="H2562" s="218"/>
    </row>
    <row r="2563" spans="1:8" s="219" customFormat="1">
      <c r="A2563" s="244"/>
      <c r="B2563" s="243" t="s">
        <v>4</v>
      </c>
      <c r="C2563" s="261" t="s">
        <v>339</v>
      </c>
      <c r="D2563" s="261" t="s">
        <v>31</v>
      </c>
      <c r="E2563" s="262">
        <v>1.44E-2</v>
      </c>
      <c r="F2563" s="253">
        <f>VLOOKUP(B2563,'HSD PSPN,STR,ARS'!$C$6:F724,4,FALSE)</f>
        <v>200000</v>
      </c>
      <c r="G2563" s="318">
        <f>E2563*F2563</f>
        <v>2880</v>
      </c>
      <c r="H2563" s="218"/>
    </row>
    <row r="2564" spans="1:8" s="219" customFormat="1">
      <c r="A2564" s="1144" t="s">
        <v>2171</v>
      </c>
      <c r="B2564" s="1144"/>
      <c r="C2564" s="1144"/>
      <c r="D2564" s="1144"/>
      <c r="E2564" s="1144"/>
      <c r="F2564" s="1144"/>
      <c r="G2564" s="321">
        <f>SUM(G2561:G2563)</f>
        <v>28070</v>
      </c>
      <c r="H2564" s="218"/>
    </row>
    <row r="2565" spans="1:8" s="219" customFormat="1">
      <c r="A2565" s="261" t="s">
        <v>19</v>
      </c>
      <c r="B2565" s="243" t="s">
        <v>5</v>
      </c>
      <c r="C2565" s="244"/>
      <c r="D2565" s="244"/>
      <c r="E2565" s="252"/>
      <c r="F2565" s="253"/>
      <c r="G2565" s="318"/>
      <c r="H2565" s="218"/>
    </row>
    <row r="2566" spans="1:8" s="219" customFormat="1">
      <c r="A2566" s="244"/>
      <c r="B2566" s="243" t="s">
        <v>1044</v>
      </c>
      <c r="C2566" s="244"/>
      <c r="D2566" s="261" t="s">
        <v>239</v>
      </c>
      <c r="E2566" s="262">
        <v>0.16669999999999999</v>
      </c>
      <c r="F2566" s="253">
        <f>VLOOKUP(B2566,'HSD PSPN,STR,ARS'!$C$6:F724,4,FALSE)</f>
        <v>10000</v>
      </c>
      <c r="G2566" s="318">
        <f>E2566*F2566</f>
        <v>1666.9999999999998</v>
      </c>
      <c r="H2566" s="218"/>
    </row>
    <row r="2567" spans="1:8" s="219" customFormat="1">
      <c r="A2567" s="244"/>
      <c r="B2567" s="243" t="s">
        <v>1045</v>
      </c>
      <c r="C2567" s="244"/>
      <c r="D2567" s="261" t="s">
        <v>239</v>
      </c>
      <c r="E2567" s="262">
        <v>0.16669999999999999</v>
      </c>
      <c r="F2567" s="253">
        <f>VLOOKUP(B2567,'HSD PSPN,STR,ARS'!$C$6:F724,4,FALSE)</f>
        <v>10000</v>
      </c>
      <c r="G2567" s="318">
        <f>E2567*F2567</f>
        <v>1666.9999999999998</v>
      </c>
      <c r="H2567" s="218"/>
    </row>
    <row r="2568" spans="1:8" s="219" customFormat="1">
      <c r="A2568" s="1144" t="s">
        <v>2176</v>
      </c>
      <c r="B2568" s="1144"/>
      <c r="C2568" s="1144"/>
      <c r="D2568" s="1144"/>
      <c r="E2568" s="1144"/>
      <c r="F2568" s="1144"/>
      <c r="G2568" s="321">
        <f>SUM(G2566:G2567)</f>
        <v>3333.9999999999995</v>
      </c>
      <c r="H2568" s="218"/>
    </row>
    <row r="2569" spans="1:8" s="219" customFormat="1">
      <c r="A2569" s="261" t="s">
        <v>20</v>
      </c>
      <c r="B2569" s="243" t="s">
        <v>181</v>
      </c>
      <c r="C2569" s="244"/>
      <c r="D2569" s="244"/>
      <c r="E2569" s="252"/>
      <c r="F2569" s="253"/>
      <c r="G2569" s="318"/>
      <c r="H2569" s="218"/>
    </row>
    <row r="2570" spans="1:8" s="219" customFormat="1">
      <c r="A2570" s="261"/>
      <c r="B2570" s="243" t="s">
        <v>1021</v>
      </c>
      <c r="C2570" s="244"/>
      <c r="D2570" s="244" t="s">
        <v>404</v>
      </c>
      <c r="E2570" s="252">
        <v>7.1999999999999995E-2</v>
      </c>
      <c r="F2570" s="253">
        <f>VLOOKUP(B2570,'HSD PSPN,STR,ARS'!$C$6:F724,4,FALSE)</f>
        <v>10000</v>
      </c>
      <c r="G2570" s="318">
        <f t="shared" ref="G2570:G2571" si="69">E2570*F2570</f>
        <v>720</v>
      </c>
      <c r="H2570" s="218"/>
    </row>
    <row r="2571" spans="1:8" s="219" customFormat="1">
      <c r="A2571" s="261"/>
      <c r="B2571" s="243" t="s">
        <v>1046</v>
      </c>
      <c r="C2571" s="244"/>
      <c r="D2571" s="244" t="s">
        <v>404</v>
      </c>
      <c r="E2571" s="252">
        <v>7.1999999999999995E-2</v>
      </c>
      <c r="F2571" s="253">
        <f>VLOOKUP(B2571,'HSD PSPN,STR,ARS'!$C$6:F724,4,FALSE)</f>
        <v>10000</v>
      </c>
      <c r="G2571" s="318">
        <f t="shared" si="69"/>
        <v>720</v>
      </c>
      <c r="H2571" s="218"/>
    </row>
    <row r="2572" spans="1:8" s="219" customFormat="1">
      <c r="A2572" s="261"/>
      <c r="B2572" s="243"/>
      <c r="C2572" s="244"/>
      <c r="D2572" s="244"/>
      <c r="E2572" s="252"/>
      <c r="F2572" s="253"/>
      <c r="G2572" s="318"/>
      <c r="H2572" s="218"/>
    </row>
    <row r="2573" spans="1:8" s="219" customFormat="1">
      <c r="A2573" s="1146" t="s">
        <v>2180</v>
      </c>
      <c r="B2573" s="1146"/>
      <c r="C2573" s="1146"/>
      <c r="D2573" s="1146"/>
      <c r="E2573" s="1146"/>
      <c r="F2573" s="1146"/>
      <c r="G2573" s="321">
        <f>SUM(G2570:G2572)</f>
        <v>1440</v>
      </c>
      <c r="H2573" s="218"/>
    </row>
    <row r="2574" spans="1:8" s="219" customFormat="1">
      <c r="A2574" s="375" t="s">
        <v>21</v>
      </c>
      <c r="B2574" s="1145" t="s">
        <v>1111</v>
      </c>
      <c r="C2574" s="1145"/>
      <c r="D2574" s="1145"/>
      <c r="E2574" s="1145"/>
      <c r="F2574" s="1145"/>
      <c r="G2574" s="318">
        <f>SUM(G2561:G2573)/2</f>
        <v>32844</v>
      </c>
      <c r="H2574" s="218"/>
    </row>
    <row r="2575" spans="1:8" s="219" customFormat="1">
      <c r="A2575" s="375" t="s">
        <v>22</v>
      </c>
      <c r="B2575" s="1145" t="s">
        <v>1112</v>
      </c>
      <c r="C2575" s="1145"/>
      <c r="D2575" s="1145"/>
      <c r="E2575" s="1145"/>
      <c r="F2575" s="376">
        <v>0.1</v>
      </c>
      <c r="G2575" s="318">
        <f>G2574*F2575</f>
        <v>3284.4</v>
      </c>
      <c r="H2575" s="218"/>
    </row>
    <row r="2576" spans="1:8" s="219" customFormat="1">
      <c r="A2576" s="375" t="s">
        <v>23</v>
      </c>
      <c r="B2576" s="1145" t="s">
        <v>184</v>
      </c>
      <c r="C2576" s="1145"/>
      <c r="D2576" s="1145"/>
      <c r="E2576" s="1145"/>
      <c r="F2576" s="1145"/>
      <c r="G2576" s="318">
        <f>ROUNDDOWN(G2574+G2575,0)</f>
        <v>36128</v>
      </c>
      <c r="H2576" s="218"/>
    </row>
    <row r="2577" spans="1:8" s="219" customFormat="1">
      <c r="A2577" s="2"/>
      <c r="B2577" s="2"/>
      <c r="C2577" s="2"/>
      <c r="D2577" s="2"/>
      <c r="E2577" s="2"/>
      <c r="F2577" s="2"/>
      <c r="G2577" s="528"/>
      <c r="H2577" s="218"/>
    </row>
    <row r="2578" spans="1:8" s="219" customFormat="1">
      <c r="A2578" s="238" t="s">
        <v>1043</v>
      </c>
      <c r="B2578" s="239" t="s">
        <v>2142</v>
      </c>
      <c r="C2578" s="240"/>
      <c r="D2578" s="240"/>
      <c r="E2578" s="241"/>
      <c r="F2578" s="242"/>
      <c r="G2578" s="255"/>
      <c r="H2578" s="218"/>
    </row>
    <row r="2579" spans="1:8" s="219" customFormat="1" ht="30">
      <c r="A2579" s="317" t="s">
        <v>73</v>
      </c>
      <c r="B2579" s="317" t="s">
        <v>74</v>
      </c>
      <c r="C2579" s="317" t="s">
        <v>166</v>
      </c>
      <c r="D2579" s="317" t="s">
        <v>78</v>
      </c>
      <c r="E2579" s="317" t="s">
        <v>167</v>
      </c>
      <c r="F2579" s="317" t="s">
        <v>168</v>
      </c>
      <c r="G2579" s="529" t="s">
        <v>169</v>
      </c>
      <c r="H2579" s="218"/>
    </row>
    <row r="2580" spans="1:8">
      <c r="A2580" s="261" t="s">
        <v>17</v>
      </c>
      <c r="B2580" s="243" t="s">
        <v>170</v>
      </c>
      <c r="C2580" s="244"/>
      <c r="D2580" s="244"/>
      <c r="E2580" s="252"/>
      <c r="F2580" s="253"/>
      <c r="G2580" s="318"/>
    </row>
    <row r="2581" spans="1:8" s="219" customFormat="1">
      <c r="A2581" s="244"/>
      <c r="B2581" s="243" t="s">
        <v>1</v>
      </c>
      <c r="C2581" s="261" t="s">
        <v>336</v>
      </c>
      <c r="D2581" s="261" t="s">
        <v>31</v>
      </c>
      <c r="E2581" s="262">
        <v>0.14560000000000001</v>
      </c>
      <c r="F2581" s="253">
        <f>VLOOKUP(B2581,'HSD PSPN,STR,ARS'!$C$6:F724,4,FALSE)</f>
        <v>100000</v>
      </c>
      <c r="G2581" s="318">
        <f>E2581*F2581</f>
        <v>14560</v>
      </c>
      <c r="H2581" s="218"/>
    </row>
    <row r="2582" spans="1:8" s="219" customFormat="1">
      <c r="A2582" s="244"/>
      <c r="B2582" s="243" t="s">
        <v>35</v>
      </c>
      <c r="C2582" s="261" t="s">
        <v>337</v>
      </c>
      <c r="D2582" s="261" t="s">
        <v>31</v>
      </c>
      <c r="E2582" s="262">
        <v>7.2800000000000004E-2</v>
      </c>
      <c r="F2582" s="253">
        <f>VLOOKUP(B2582,'HSD PSPN,STR,ARS'!$C$6:F724,4,FALSE)</f>
        <v>150000</v>
      </c>
      <c r="G2582" s="318">
        <f>E2582*F2582</f>
        <v>10920</v>
      </c>
      <c r="H2582" s="218"/>
    </row>
    <row r="2583" spans="1:8" s="219" customFormat="1">
      <c r="A2583" s="244"/>
      <c r="B2583" s="243" t="s">
        <v>4</v>
      </c>
      <c r="C2583" s="261" t="s">
        <v>339</v>
      </c>
      <c r="D2583" s="261" t="s">
        <v>31</v>
      </c>
      <c r="E2583" s="262">
        <v>1.46E-2</v>
      </c>
      <c r="F2583" s="253">
        <f>VLOOKUP(B2583,'HSD PSPN,STR,ARS'!$C$6:F724,4,FALSE)</f>
        <v>200000</v>
      </c>
      <c r="G2583" s="318">
        <f>E2583*F2583</f>
        <v>2920</v>
      </c>
      <c r="H2583" s="218"/>
    </row>
    <row r="2584" spans="1:8" s="219" customFormat="1">
      <c r="A2584" s="1144" t="s">
        <v>2171</v>
      </c>
      <c r="B2584" s="1144"/>
      <c r="C2584" s="1144"/>
      <c r="D2584" s="1144"/>
      <c r="E2584" s="1144"/>
      <c r="F2584" s="1144"/>
      <c r="G2584" s="321">
        <f>SUM(G2581:G2583)</f>
        <v>28400</v>
      </c>
      <c r="H2584" s="218"/>
    </row>
    <row r="2585" spans="1:8" s="219" customFormat="1">
      <c r="A2585" s="261" t="s">
        <v>19</v>
      </c>
      <c r="B2585" s="243" t="s">
        <v>5</v>
      </c>
      <c r="C2585" s="244"/>
      <c r="D2585" s="244"/>
      <c r="E2585" s="252"/>
      <c r="F2585" s="253"/>
      <c r="G2585" s="318"/>
      <c r="H2585" s="218"/>
    </row>
    <row r="2586" spans="1:8" s="219" customFormat="1">
      <c r="A2586" s="244"/>
      <c r="B2586" s="243" t="s">
        <v>1047</v>
      </c>
      <c r="C2586" s="244"/>
      <c r="D2586" s="261" t="s">
        <v>239</v>
      </c>
      <c r="E2586" s="262">
        <v>0.16669999999999999</v>
      </c>
      <c r="F2586" s="253">
        <f>VLOOKUP(B2586,'HSD PSPN,STR,ARS'!$C$6:F724,4,FALSE)</f>
        <v>10000</v>
      </c>
      <c r="G2586" s="318">
        <f>E2586*F2586</f>
        <v>1666.9999999999998</v>
      </c>
      <c r="H2586" s="218"/>
    </row>
    <row r="2587" spans="1:8" s="219" customFormat="1">
      <c r="A2587" s="244"/>
      <c r="B2587" s="243" t="s">
        <v>1048</v>
      </c>
      <c r="C2587" s="244"/>
      <c r="D2587" s="261" t="s">
        <v>239</v>
      </c>
      <c r="E2587" s="262">
        <v>0.16669999999999999</v>
      </c>
      <c r="F2587" s="253">
        <f>VLOOKUP(B2587,'HSD PSPN,STR,ARS'!$C$6:F724,4,FALSE)</f>
        <v>10000</v>
      </c>
      <c r="G2587" s="318">
        <f>E2587*F2587</f>
        <v>1666.9999999999998</v>
      </c>
      <c r="H2587" s="218"/>
    </row>
    <row r="2588" spans="1:8" s="219" customFormat="1">
      <c r="A2588" s="1144" t="s">
        <v>2176</v>
      </c>
      <c r="B2588" s="1144"/>
      <c r="C2588" s="1144"/>
      <c r="D2588" s="1144"/>
      <c r="E2588" s="1144"/>
      <c r="F2588" s="1144"/>
      <c r="G2588" s="321">
        <f>SUM(G2586:G2587)</f>
        <v>3333.9999999999995</v>
      </c>
      <c r="H2588" s="218"/>
    </row>
    <row r="2589" spans="1:8" s="219" customFormat="1">
      <c r="A2589" s="261" t="s">
        <v>20</v>
      </c>
      <c r="B2589" s="243" t="s">
        <v>181</v>
      </c>
      <c r="C2589" s="244"/>
      <c r="D2589" s="244"/>
      <c r="E2589" s="252"/>
      <c r="F2589" s="253"/>
      <c r="G2589" s="318"/>
      <c r="H2589" s="218"/>
    </row>
    <row r="2590" spans="1:8" s="219" customFormat="1">
      <c r="A2590" s="261"/>
      <c r="B2590" s="243" t="s">
        <v>1021</v>
      </c>
      <c r="C2590" s="244"/>
      <c r="D2590" s="244" t="s">
        <v>404</v>
      </c>
      <c r="E2590" s="252">
        <v>7.2800000000000004E-2</v>
      </c>
      <c r="F2590" s="253">
        <f>VLOOKUP(B2590,'HSD PSPN,STR,ARS'!$C$6:F724,4,FALSE)</f>
        <v>10000</v>
      </c>
      <c r="G2590" s="318">
        <f t="shared" ref="G2590:G2591" si="70">E2590*F2590</f>
        <v>728</v>
      </c>
      <c r="H2590" s="218"/>
    </row>
    <row r="2591" spans="1:8" s="219" customFormat="1">
      <c r="A2591" s="261"/>
      <c r="B2591" s="243" t="s">
        <v>1046</v>
      </c>
      <c r="C2591" s="244"/>
      <c r="D2591" s="244" t="s">
        <v>404</v>
      </c>
      <c r="E2591" s="252">
        <v>7.2800000000000004E-2</v>
      </c>
      <c r="F2591" s="253">
        <f>VLOOKUP(B2591,'HSD PSPN,STR,ARS'!$C$6:F724,4,FALSE)</f>
        <v>10000</v>
      </c>
      <c r="G2591" s="318">
        <f t="shared" si="70"/>
        <v>728</v>
      </c>
      <c r="H2591" s="218"/>
    </row>
    <row r="2592" spans="1:8" s="219" customFormat="1">
      <c r="A2592" s="261"/>
      <c r="B2592" s="243"/>
      <c r="C2592" s="244"/>
      <c r="D2592" s="244"/>
      <c r="E2592" s="252"/>
      <c r="F2592" s="253"/>
      <c r="G2592" s="318"/>
      <c r="H2592" s="218"/>
    </row>
    <row r="2593" spans="1:8" s="219" customFormat="1">
      <c r="A2593" s="1146" t="s">
        <v>2180</v>
      </c>
      <c r="B2593" s="1146"/>
      <c r="C2593" s="1146"/>
      <c r="D2593" s="1146"/>
      <c r="E2593" s="1146"/>
      <c r="F2593" s="1146"/>
      <c r="G2593" s="321">
        <f>SUM(G2590:G2592)</f>
        <v>1456</v>
      </c>
      <c r="H2593" s="218"/>
    </row>
    <row r="2594" spans="1:8" s="219" customFormat="1">
      <c r="A2594" s="375" t="s">
        <v>21</v>
      </c>
      <c r="B2594" s="1145" t="s">
        <v>1111</v>
      </c>
      <c r="C2594" s="1145"/>
      <c r="D2594" s="1145"/>
      <c r="E2594" s="1145"/>
      <c r="F2594" s="1145"/>
      <c r="G2594" s="318">
        <f>SUM(G2581:G2593)/2</f>
        <v>33190</v>
      </c>
      <c r="H2594" s="218"/>
    </row>
    <row r="2595" spans="1:8" s="219" customFormat="1">
      <c r="A2595" s="375" t="s">
        <v>22</v>
      </c>
      <c r="B2595" s="1145" t="s">
        <v>1112</v>
      </c>
      <c r="C2595" s="1145"/>
      <c r="D2595" s="1145"/>
      <c r="E2595" s="1145"/>
      <c r="F2595" s="376">
        <v>0.1</v>
      </c>
      <c r="G2595" s="318">
        <f>G2594*F2595</f>
        <v>3319</v>
      </c>
      <c r="H2595" s="218"/>
    </row>
    <row r="2596" spans="1:8" s="219" customFormat="1">
      <c r="A2596" s="375" t="s">
        <v>23</v>
      </c>
      <c r="B2596" s="1145" t="s">
        <v>184</v>
      </c>
      <c r="C2596" s="1145"/>
      <c r="D2596" s="1145"/>
      <c r="E2596" s="1145"/>
      <c r="F2596" s="1145"/>
      <c r="G2596" s="318">
        <f>ROUNDDOWN(G2594+G2595,0)</f>
        <v>36509</v>
      </c>
      <c r="H2596" s="218"/>
    </row>
    <row r="2597" spans="1:8" s="219" customFormat="1">
      <c r="A2597" s="2"/>
      <c r="B2597" s="2"/>
      <c r="C2597" s="2"/>
      <c r="D2597" s="2"/>
      <c r="E2597" s="2"/>
      <c r="F2597" s="2"/>
      <c r="G2597" s="528"/>
      <c r="H2597" s="218"/>
    </row>
    <row r="2598" spans="1:8" s="219" customFormat="1">
      <c r="A2598" s="238" t="s">
        <v>1049</v>
      </c>
      <c r="B2598" s="239" t="s">
        <v>1050</v>
      </c>
      <c r="C2598" s="240"/>
      <c r="D2598" s="240"/>
      <c r="E2598" s="241"/>
      <c r="F2598" s="242"/>
      <c r="G2598" s="255"/>
      <c r="H2598" s="218"/>
    </row>
    <row r="2599" spans="1:8" s="219" customFormat="1" ht="30">
      <c r="A2599" s="317" t="s">
        <v>73</v>
      </c>
      <c r="B2599" s="317" t="s">
        <v>74</v>
      </c>
      <c r="C2599" s="317" t="s">
        <v>166</v>
      </c>
      <c r="D2599" s="317" t="s">
        <v>78</v>
      </c>
      <c r="E2599" s="317" t="s">
        <v>167</v>
      </c>
      <c r="F2599" s="317" t="s">
        <v>168</v>
      </c>
      <c r="G2599" s="529" t="s">
        <v>169</v>
      </c>
      <c r="H2599" s="218"/>
    </row>
    <row r="2600" spans="1:8">
      <c r="A2600" s="261" t="s">
        <v>17</v>
      </c>
      <c r="B2600" s="243" t="s">
        <v>170</v>
      </c>
      <c r="C2600" s="244"/>
      <c r="D2600" s="244"/>
      <c r="E2600" s="252"/>
      <c r="F2600" s="253"/>
      <c r="G2600" s="318"/>
    </row>
    <row r="2601" spans="1:8" s="219" customFormat="1">
      <c r="A2601" s="244"/>
      <c r="B2601" s="243" t="s">
        <v>1</v>
      </c>
      <c r="C2601" s="261" t="s">
        <v>336</v>
      </c>
      <c r="D2601" s="261" t="s">
        <v>31</v>
      </c>
      <c r="E2601" s="262">
        <v>0.1011</v>
      </c>
      <c r="F2601" s="253">
        <f>VLOOKUP(B2601,'HSD PSPN,STR,ARS'!$C$6:F724,4,FALSE)</f>
        <v>100000</v>
      </c>
      <c r="G2601" s="318">
        <f>E2601*F2601</f>
        <v>10110</v>
      </c>
      <c r="H2601" s="218"/>
    </row>
    <row r="2602" spans="1:8" s="219" customFormat="1">
      <c r="A2602" s="244"/>
      <c r="B2602" s="243" t="s">
        <v>35</v>
      </c>
      <c r="C2602" s="261" t="s">
        <v>337</v>
      </c>
      <c r="D2602" s="261" t="s">
        <v>31</v>
      </c>
      <c r="E2602" s="262">
        <v>5.0500000000000003E-2</v>
      </c>
      <c r="F2602" s="253">
        <f>VLOOKUP(B2602,'HSD PSPN,STR,ARS'!$C$6:F724,4,FALSE)</f>
        <v>150000</v>
      </c>
      <c r="G2602" s="318">
        <f>E2602*F2602</f>
        <v>7575.0000000000009</v>
      </c>
      <c r="H2602" s="218"/>
    </row>
    <row r="2603" spans="1:8" s="219" customFormat="1">
      <c r="A2603" s="244"/>
      <c r="B2603" s="243" t="s">
        <v>4</v>
      </c>
      <c r="C2603" s="261" t="s">
        <v>339</v>
      </c>
      <c r="D2603" s="261" t="s">
        <v>31</v>
      </c>
      <c r="E2603" s="262">
        <v>1.01E-2</v>
      </c>
      <c r="F2603" s="253">
        <f>VLOOKUP(B2603,'HSD PSPN,STR,ARS'!$C$6:F724,4,FALSE)</f>
        <v>200000</v>
      </c>
      <c r="G2603" s="318">
        <f>E2603*F2603</f>
        <v>2020</v>
      </c>
      <c r="H2603" s="218"/>
    </row>
    <row r="2604" spans="1:8" s="219" customFormat="1">
      <c r="A2604" s="1144" t="s">
        <v>2171</v>
      </c>
      <c r="B2604" s="1144"/>
      <c r="C2604" s="1144"/>
      <c r="D2604" s="1144"/>
      <c r="E2604" s="1144"/>
      <c r="F2604" s="1144"/>
      <c r="G2604" s="321">
        <f>SUM(G2601:G2603)</f>
        <v>19705</v>
      </c>
      <c r="H2604" s="218"/>
    </row>
    <row r="2605" spans="1:8" s="219" customFormat="1">
      <c r="A2605" s="261" t="s">
        <v>19</v>
      </c>
      <c r="B2605" s="243" t="s">
        <v>5</v>
      </c>
      <c r="C2605" s="244"/>
      <c r="D2605" s="244"/>
      <c r="E2605" s="252"/>
      <c r="F2605" s="253"/>
      <c r="G2605" s="318"/>
      <c r="H2605" s="218"/>
    </row>
    <row r="2606" spans="1:8" s="219" customFormat="1">
      <c r="A2606" s="244"/>
      <c r="B2606" s="243" t="s">
        <v>1051</v>
      </c>
      <c r="C2606" s="244"/>
      <c r="D2606" s="261" t="s">
        <v>239</v>
      </c>
      <c r="E2606" s="262">
        <v>0.16669999999999999</v>
      </c>
      <c r="F2606" s="253">
        <f>VLOOKUP(B2606,'HSD PSPN,STR,ARS'!$C$6:F724,4,FALSE)</f>
        <v>10000</v>
      </c>
      <c r="G2606" s="318">
        <f>E2606*F2606</f>
        <v>1666.9999999999998</v>
      </c>
      <c r="H2606" s="218"/>
    </row>
    <row r="2607" spans="1:8" s="219" customFormat="1">
      <c r="A2607" s="244"/>
      <c r="B2607" s="243" t="s">
        <v>1052</v>
      </c>
      <c r="C2607" s="244"/>
      <c r="D2607" s="261" t="s">
        <v>239</v>
      </c>
      <c r="E2607" s="262">
        <v>0.16669999999999999</v>
      </c>
      <c r="F2607" s="253">
        <f>VLOOKUP(B2607,'HSD PSPN,STR,ARS'!$C$6:F724,4,FALSE)</f>
        <v>10000</v>
      </c>
      <c r="G2607" s="318">
        <f>E2607*F2607</f>
        <v>1666.9999999999998</v>
      </c>
      <c r="H2607" s="218"/>
    </row>
    <row r="2608" spans="1:8" s="219" customFormat="1">
      <c r="A2608" s="1144" t="s">
        <v>2176</v>
      </c>
      <c r="B2608" s="1144"/>
      <c r="C2608" s="1144"/>
      <c r="D2608" s="1144"/>
      <c r="E2608" s="1144"/>
      <c r="F2608" s="1144"/>
      <c r="G2608" s="321">
        <f>SUM(G2606:G2607)</f>
        <v>3333.9999999999995</v>
      </c>
      <c r="H2608" s="218"/>
    </row>
    <row r="2609" spans="1:8" s="219" customFormat="1">
      <c r="A2609" s="261" t="s">
        <v>20</v>
      </c>
      <c r="B2609" s="243" t="s">
        <v>181</v>
      </c>
      <c r="C2609" s="244"/>
      <c r="D2609" s="244"/>
      <c r="E2609" s="252"/>
      <c r="F2609" s="253"/>
      <c r="G2609" s="318"/>
      <c r="H2609" s="218"/>
    </row>
    <row r="2610" spans="1:8" s="219" customFormat="1">
      <c r="A2610" s="261"/>
      <c r="B2610" s="243" t="s">
        <v>1021</v>
      </c>
      <c r="C2610" s="244"/>
      <c r="D2610" s="244" t="s">
        <v>404</v>
      </c>
      <c r="E2610" s="252">
        <v>5.0500000000000003E-2</v>
      </c>
      <c r="F2610" s="253">
        <f>VLOOKUP(B2610,'HSD PSPN,STR,ARS'!$C$6:F724,4,FALSE)</f>
        <v>10000</v>
      </c>
      <c r="G2610" s="318">
        <f t="shared" ref="G2610:G2611" si="71">E2610*F2610</f>
        <v>505.00000000000006</v>
      </c>
      <c r="H2610" s="218"/>
    </row>
    <row r="2611" spans="1:8" s="219" customFormat="1">
      <c r="A2611" s="261"/>
      <c r="B2611" s="243" t="s">
        <v>1035</v>
      </c>
      <c r="C2611" s="244"/>
      <c r="D2611" s="244" t="s">
        <v>404</v>
      </c>
      <c r="E2611" s="252">
        <v>5.0500000000000003E-2</v>
      </c>
      <c r="F2611" s="253">
        <f>VLOOKUP(B2611,'HSD PSPN,STR,ARS'!$C$6:F724,4,FALSE)</f>
        <v>10000</v>
      </c>
      <c r="G2611" s="318">
        <f t="shared" si="71"/>
        <v>505.00000000000006</v>
      </c>
      <c r="H2611" s="218"/>
    </row>
    <row r="2612" spans="1:8" s="219" customFormat="1">
      <c r="A2612" s="261"/>
      <c r="B2612" s="243"/>
      <c r="C2612" s="244"/>
      <c r="D2612" s="244"/>
      <c r="E2612" s="252"/>
      <c r="F2612" s="253"/>
      <c r="G2612" s="318"/>
      <c r="H2612" s="218"/>
    </row>
    <row r="2613" spans="1:8" s="219" customFormat="1">
      <c r="A2613" s="1146" t="s">
        <v>2180</v>
      </c>
      <c r="B2613" s="1146"/>
      <c r="C2613" s="1146"/>
      <c r="D2613" s="1146"/>
      <c r="E2613" s="1146"/>
      <c r="F2613" s="1146"/>
      <c r="G2613" s="321">
        <f>SUM(G2610:G2612)</f>
        <v>1010.0000000000001</v>
      </c>
      <c r="H2613" s="218"/>
    </row>
    <row r="2614" spans="1:8" s="219" customFormat="1">
      <c r="A2614" s="375" t="s">
        <v>21</v>
      </c>
      <c r="B2614" s="1145" t="s">
        <v>1111</v>
      </c>
      <c r="C2614" s="1145"/>
      <c r="D2614" s="1145"/>
      <c r="E2614" s="1145"/>
      <c r="F2614" s="1145"/>
      <c r="G2614" s="318">
        <f>SUM(G2601:G2613)/2</f>
        <v>24049</v>
      </c>
      <c r="H2614" s="218"/>
    </row>
    <row r="2615" spans="1:8" s="219" customFormat="1">
      <c r="A2615" s="375" t="s">
        <v>22</v>
      </c>
      <c r="B2615" s="1145" t="s">
        <v>1112</v>
      </c>
      <c r="C2615" s="1145"/>
      <c r="D2615" s="1145"/>
      <c r="E2615" s="1145"/>
      <c r="F2615" s="376">
        <v>0.1</v>
      </c>
      <c r="G2615" s="318">
        <f>G2614*F2615</f>
        <v>2404.9</v>
      </c>
      <c r="H2615" s="218"/>
    </row>
    <row r="2616" spans="1:8" s="219" customFormat="1">
      <c r="A2616" s="375" t="s">
        <v>23</v>
      </c>
      <c r="B2616" s="1145" t="s">
        <v>184</v>
      </c>
      <c r="C2616" s="1145"/>
      <c r="D2616" s="1145"/>
      <c r="E2616" s="1145"/>
      <c r="F2616" s="1145"/>
      <c r="G2616" s="318">
        <f>ROUNDDOWN(G2614+G2615,0)</f>
        <v>26453</v>
      </c>
      <c r="H2616" s="218"/>
    </row>
    <row r="2617" spans="1:8" s="219" customFormat="1">
      <c r="A2617" s="2"/>
      <c r="B2617" s="2"/>
      <c r="C2617" s="2"/>
      <c r="D2617" s="2"/>
      <c r="E2617" s="2"/>
      <c r="F2617" s="2"/>
      <c r="G2617" s="528"/>
      <c r="H2617" s="218"/>
    </row>
    <row r="2618" spans="1:8" s="219" customFormat="1">
      <c r="A2618" s="238" t="s">
        <v>1082</v>
      </c>
      <c r="B2618" s="239" t="s">
        <v>1083</v>
      </c>
      <c r="C2618" s="240"/>
      <c r="D2618" s="240"/>
      <c r="E2618" s="241"/>
      <c r="F2618" s="242"/>
      <c r="G2618" s="255"/>
      <c r="H2618" s="218"/>
    </row>
    <row r="2619" spans="1:8" s="219" customFormat="1" ht="30">
      <c r="A2619" s="317" t="s">
        <v>73</v>
      </c>
      <c r="B2619" s="317" t="s">
        <v>74</v>
      </c>
      <c r="C2619" s="317" t="s">
        <v>166</v>
      </c>
      <c r="D2619" s="317" t="s">
        <v>78</v>
      </c>
      <c r="E2619" s="317" t="s">
        <v>167</v>
      </c>
      <c r="F2619" s="317" t="s">
        <v>168</v>
      </c>
      <c r="G2619" s="529" t="s">
        <v>169</v>
      </c>
      <c r="H2619" s="218"/>
    </row>
    <row r="2620" spans="1:8">
      <c r="A2620" s="261" t="s">
        <v>17</v>
      </c>
      <c r="B2620" s="243" t="s">
        <v>170</v>
      </c>
      <c r="C2620" s="244"/>
      <c r="D2620" s="244"/>
      <c r="E2620" s="252"/>
      <c r="F2620" s="253"/>
      <c r="G2620" s="318"/>
    </row>
    <row r="2621" spans="1:8">
      <c r="A2621" s="244"/>
      <c r="B2621" s="243" t="s">
        <v>1</v>
      </c>
      <c r="C2621" s="261" t="s">
        <v>336</v>
      </c>
      <c r="D2621" s="261" t="s">
        <v>31</v>
      </c>
      <c r="E2621" s="262">
        <v>0.1026</v>
      </c>
      <c r="F2621" s="253">
        <f>VLOOKUP(B2621,'HSD PSPN,STR,ARS'!$C$6:F724,4,FALSE)</f>
        <v>100000</v>
      </c>
      <c r="G2621" s="318">
        <f>E2621*F2621</f>
        <v>10260</v>
      </c>
    </row>
    <row r="2622" spans="1:8">
      <c r="A2622" s="244"/>
      <c r="B2622" s="243" t="s">
        <v>35</v>
      </c>
      <c r="C2622" s="261" t="s">
        <v>337</v>
      </c>
      <c r="D2622" s="261" t="s">
        <v>31</v>
      </c>
      <c r="E2622" s="262">
        <v>5.1299999999999998E-2</v>
      </c>
      <c r="F2622" s="253">
        <f>VLOOKUP(B2622,'HSD PSPN,STR,ARS'!$C$6:F724,4,FALSE)</f>
        <v>150000</v>
      </c>
      <c r="G2622" s="318">
        <f>E2622*F2622</f>
        <v>7695</v>
      </c>
    </row>
    <row r="2623" spans="1:8">
      <c r="A2623" s="244"/>
      <c r="B2623" s="243" t="s">
        <v>4</v>
      </c>
      <c r="C2623" s="261" t="s">
        <v>339</v>
      </c>
      <c r="D2623" s="261" t="s">
        <v>31</v>
      </c>
      <c r="E2623" s="262">
        <v>1.03E-2</v>
      </c>
      <c r="F2623" s="253">
        <f>VLOOKUP(B2623,'HSD PSPN,STR,ARS'!$C$6:F724,4,FALSE)</f>
        <v>200000</v>
      </c>
      <c r="G2623" s="318">
        <f>E2623*F2623</f>
        <v>2060</v>
      </c>
    </row>
    <row r="2624" spans="1:8">
      <c r="A2624" s="1144" t="s">
        <v>2171</v>
      </c>
      <c r="B2624" s="1144"/>
      <c r="C2624" s="1144"/>
      <c r="D2624" s="1144"/>
      <c r="E2624" s="1144"/>
      <c r="F2624" s="1144"/>
      <c r="G2624" s="321">
        <f>SUM(G2621:G2623)</f>
        <v>20015</v>
      </c>
    </row>
    <row r="2625" spans="1:7">
      <c r="A2625" s="261" t="s">
        <v>19</v>
      </c>
      <c r="B2625" s="243" t="s">
        <v>5</v>
      </c>
      <c r="C2625" s="244"/>
      <c r="D2625" s="244"/>
      <c r="E2625" s="252"/>
      <c r="F2625" s="253"/>
      <c r="G2625" s="318"/>
    </row>
    <row r="2626" spans="1:7">
      <c r="A2626" s="244"/>
      <c r="B2626" s="243" t="s">
        <v>1084</v>
      </c>
      <c r="C2626" s="244"/>
      <c r="D2626" s="261" t="s">
        <v>239</v>
      </c>
      <c r="E2626" s="262">
        <v>0.16669999999999999</v>
      </c>
      <c r="F2626" s="253">
        <f>VLOOKUP(B2626,'HSD PSPN,STR,ARS'!$C$6:F724,4,FALSE)</f>
        <v>10000</v>
      </c>
      <c r="G2626" s="318">
        <f>E2626*F2626</f>
        <v>1666.9999999999998</v>
      </c>
    </row>
    <row r="2627" spans="1:7">
      <c r="A2627" s="244"/>
      <c r="B2627" s="243" t="s">
        <v>1085</v>
      </c>
      <c r="C2627" s="244"/>
      <c r="D2627" s="261" t="s">
        <v>239</v>
      </c>
      <c r="E2627" s="262">
        <v>0.16669999999999999</v>
      </c>
      <c r="F2627" s="253">
        <f>VLOOKUP(B2627,'HSD PSPN,STR,ARS'!$C$6:F724,4,FALSE)</f>
        <v>10000</v>
      </c>
      <c r="G2627" s="318">
        <f>E2627*F2627</f>
        <v>1666.9999999999998</v>
      </c>
    </row>
    <row r="2628" spans="1:7">
      <c r="A2628" s="1144" t="s">
        <v>2176</v>
      </c>
      <c r="B2628" s="1144"/>
      <c r="C2628" s="1144"/>
      <c r="D2628" s="1144"/>
      <c r="E2628" s="1144"/>
      <c r="F2628" s="1144"/>
      <c r="G2628" s="321">
        <f>SUM(G2626:G2627)</f>
        <v>3333.9999999999995</v>
      </c>
    </row>
    <row r="2629" spans="1:7">
      <c r="A2629" s="261" t="s">
        <v>20</v>
      </c>
      <c r="B2629" s="243" t="s">
        <v>181</v>
      </c>
      <c r="C2629" s="244"/>
      <c r="D2629" s="244"/>
      <c r="E2629" s="252"/>
      <c r="F2629" s="253"/>
      <c r="G2629" s="318"/>
    </row>
    <row r="2630" spans="1:7">
      <c r="A2630" s="261"/>
      <c r="B2630" s="243" t="s">
        <v>1021</v>
      </c>
      <c r="C2630" s="244"/>
      <c r="D2630" s="244" t="s">
        <v>404</v>
      </c>
      <c r="E2630" s="252">
        <v>5.1299999999999998E-2</v>
      </c>
      <c r="F2630" s="253">
        <f>VLOOKUP(B2630,'HSD PSPN,STR,ARS'!$C$6:F724,4,FALSE)</f>
        <v>10000</v>
      </c>
      <c r="G2630" s="318">
        <f t="shared" ref="G2630:G2631" si="72">E2630*F2630</f>
        <v>513</v>
      </c>
    </row>
    <row r="2631" spans="1:7">
      <c r="A2631" s="261"/>
      <c r="B2631" s="243" t="s">
        <v>1035</v>
      </c>
      <c r="C2631" s="244"/>
      <c r="D2631" s="244" t="s">
        <v>404</v>
      </c>
      <c r="E2631" s="252">
        <v>5.1299999999999998E-2</v>
      </c>
      <c r="F2631" s="253">
        <f>VLOOKUP(B2631,'HSD PSPN,STR,ARS'!$C$6:F724,4,FALSE)</f>
        <v>10000</v>
      </c>
      <c r="G2631" s="318">
        <f t="shared" si="72"/>
        <v>513</v>
      </c>
    </row>
    <row r="2632" spans="1:7">
      <c r="A2632" s="261"/>
      <c r="B2632" s="243"/>
      <c r="C2632" s="244"/>
      <c r="D2632" s="244"/>
      <c r="E2632" s="252"/>
      <c r="F2632" s="253"/>
      <c r="G2632" s="318"/>
    </row>
    <row r="2633" spans="1:7">
      <c r="A2633" s="1146" t="s">
        <v>2180</v>
      </c>
      <c r="B2633" s="1146"/>
      <c r="C2633" s="1146"/>
      <c r="D2633" s="1146"/>
      <c r="E2633" s="1146"/>
      <c r="F2633" s="1146"/>
      <c r="G2633" s="321">
        <f>SUM(G2630:G2632)</f>
        <v>1026</v>
      </c>
    </row>
    <row r="2634" spans="1:7">
      <c r="A2634" s="375" t="s">
        <v>21</v>
      </c>
      <c r="B2634" s="1145" t="s">
        <v>1111</v>
      </c>
      <c r="C2634" s="1145"/>
      <c r="D2634" s="1145"/>
      <c r="E2634" s="1145"/>
      <c r="F2634" s="1145"/>
      <c r="G2634" s="318">
        <f>SUM(G2621:G2633)/2</f>
        <v>24375</v>
      </c>
    </row>
    <row r="2635" spans="1:7">
      <c r="A2635" s="375" t="s">
        <v>22</v>
      </c>
      <c r="B2635" s="1145" t="s">
        <v>1112</v>
      </c>
      <c r="C2635" s="1145"/>
      <c r="D2635" s="1145"/>
      <c r="E2635" s="1145"/>
      <c r="F2635" s="376">
        <v>0.1</v>
      </c>
      <c r="G2635" s="318">
        <f>G2634*F2635</f>
        <v>2437.5</v>
      </c>
    </row>
    <row r="2636" spans="1:7">
      <c r="A2636" s="375" t="s">
        <v>23</v>
      </c>
      <c r="B2636" s="1145" t="s">
        <v>184</v>
      </c>
      <c r="C2636" s="1145"/>
      <c r="D2636" s="1145"/>
      <c r="E2636" s="1145"/>
      <c r="F2636" s="1145"/>
      <c r="G2636" s="318">
        <f>ROUNDDOWN(G2634+G2635,0)</f>
        <v>26812</v>
      </c>
    </row>
    <row r="2637" spans="1:7">
      <c r="G2637" s="528"/>
    </row>
    <row r="2638" spans="1:7">
      <c r="A2638" s="238" t="s">
        <v>1078</v>
      </c>
      <c r="B2638" s="239" t="s">
        <v>1079</v>
      </c>
      <c r="C2638" s="240"/>
      <c r="D2638" s="240"/>
      <c r="E2638" s="241"/>
      <c r="F2638" s="242"/>
      <c r="G2638" s="255"/>
    </row>
    <row r="2639" spans="1:7" ht="30">
      <c r="A2639" s="317" t="s">
        <v>73</v>
      </c>
      <c r="B2639" s="317" t="s">
        <v>74</v>
      </c>
      <c r="C2639" s="317" t="s">
        <v>166</v>
      </c>
      <c r="D2639" s="317" t="s">
        <v>78</v>
      </c>
      <c r="E2639" s="317" t="s">
        <v>167</v>
      </c>
      <c r="F2639" s="317" t="s">
        <v>168</v>
      </c>
      <c r="G2639" s="529" t="s">
        <v>169</v>
      </c>
    </row>
    <row r="2640" spans="1:7">
      <c r="A2640" s="261" t="s">
        <v>17</v>
      </c>
      <c r="B2640" s="243" t="s">
        <v>170</v>
      </c>
      <c r="C2640" s="244"/>
      <c r="D2640" s="244"/>
      <c r="E2640" s="252"/>
      <c r="F2640" s="253"/>
      <c r="G2640" s="318"/>
    </row>
    <row r="2641" spans="1:7">
      <c r="A2641" s="244"/>
      <c r="B2641" s="243" t="s">
        <v>1</v>
      </c>
      <c r="C2641" s="261" t="s">
        <v>336</v>
      </c>
      <c r="D2641" s="261" t="s">
        <v>31</v>
      </c>
      <c r="E2641" s="262">
        <v>0.1211</v>
      </c>
      <c r="F2641" s="253">
        <f>VLOOKUP(B2641,'HSD PSPN,STR,ARS'!$C$6:F724,4,FALSE)</f>
        <v>100000</v>
      </c>
      <c r="G2641" s="318">
        <f>E2641*F2641</f>
        <v>12110</v>
      </c>
    </row>
    <row r="2642" spans="1:7">
      <c r="A2642" s="244"/>
      <c r="B2642" s="243" t="s">
        <v>35</v>
      </c>
      <c r="C2642" s="261" t="s">
        <v>337</v>
      </c>
      <c r="D2642" s="261" t="s">
        <v>31</v>
      </c>
      <c r="E2642" s="262">
        <v>6.0499999999999998E-2</v>
      </c>
      <c r="F2642" s="253">
        <f>VLOOKUP(B2642,'HSD PSPN,STR,ARS'!$C$6:F724,4,FALSE)</f>
        <v>150000</v>
      </c>
      <c r="G2642" s="318">
        <f>E2642*F2642</f>
        <v>9075</v>
      </c>
    </row>
    <row r="2643" spans="1:7">
      <c r="A2643" s="244"/>
      <c r="B2643" s="243" t="s">
        <v>4</v>
      </c>
      <c r="C2643" s="261" t="s">
        <v>339</v>
      </c>
      <c r="D2643" s="261" t="s">
        <v>31</v>
      </c>
      <c r="E2643" s="262">
        <v>1.21E-2</v>
      </c>
      <c r="F2643" s="253">
        <f>VLOOKUP(B2643,'HSD PSPN,STR,ARS'!$C$6:F724,4,FALSE)</f>
        <v>200000</v>
      </c>
      <c r="G2643" s="318">
        <f>E2643*F2643</f>
        <v>2420</v>
      </c>
    </row>
    <row r="2644" spans="1:7">
      <c r="A2644" s="1144" t="s">
        <v>2171</v>
      </c>
      <c r="B2644" s="1144"/>
      <c r="C2644" s="1144"/>
      <c r="D2644" s="1144"/>
      <c r="E2644" s="1144"/>
      <c r="F2644" s="1144"/>
      <c r="G2644" s="321">
        <f>SUM(G2641:G2643)</f>
        <v>23605</v>
      </c>
    </row>
    <row r="2645" spans="1:7">
      <c r="A2645" s="261" t="s">
        <v>19</v>
      </c>
      <c r="B2645" s="243" t="s">
        <v>5</v>
      </c>
      <c r="C2645" s="244"/>
      <c r="D2645" s="244"/>
      <c r="E2645" s="252"/>
      <c r="F2645" s="253"/>
      <c r="G2645" s="318"/>
    </row>
    <row r="2646" spans="1:7">
      <c r="A2646" s="244"/>
      <c r="B2646" s="243" t="s">
        <v>1080</v>
      </c>
      <c r="C2646" s="244"/>
      <c r="D2646" s="261" t="s">
        <v>239</v>
      </c>
      <c r="E2646" s="262">
        <v>0.16669999999999999</v>
      </c>
      <c r="F2646" s="253">
        <f>VLOOKUP(B2646,'HSD PSPN,STR,ARS'!$C$6:F724,4,FALSE)</f>
        <v>10000</v>
      </c>
      <c r="G2646" s="318">
        <f>E2646*F2646</f>
        <v>1666.9999999999998</v>
      </c>
    </row>
    <row r="2647" spans="1:7">
      <c r="A2647" s="244"/>
      <c r="B2647" s="243" t="s">
        <v>1081</v>
      </c>
      <c r="C2647" s="244"/>
      <c r="D2647" s="261" t="s">
        <v>239</v>
      </c>
      <c r="E2647" s="262">
        <v>0.16669999999999999</v>
      </c>
      <c r="F2647" s="253">
        <f>VLOOKUP(B2647,'HSD PSPN,STR,ARS'!$C$6:F724,4,FALSE)</f>
        <v>10000</v>
      </c>
      <c r="G2647" s="318">
        <f>E2647*F2647</f>
        <v>1666.9999999999998</v>
      </c>
    </row>
    <row r="2648" spans="1:7">
      <c r="A2648" s="1144" t="s">
        <v>2176</v>
      </c>
      <c r="B2648" s="1144"/>
      <c r="C2648" s="1144"/>
      <c r="D2648" s="1144"/>
      <c r="E2648" s="1144"/>
      <c r="F2648" s="1144"/>
      <c r="G2648" s="321">
        <f>SUM(G2646:G2647)</f>
        <v>3333.9999999999995</v>
      </c>
    </row>
    <row r="2649" spans="1:7">
      <c r="A2649" s="261" t="s">
        <v>20</v>
      </c>
      <c r="B2649" s="243" t="s">
        <v>181</v>
      </c>
      <c r="C2649" s="244"/>
      <c r="D2649" s="244"/>
      <c r="E2649" s="252"/>
      <c r="F2649" s="253"/>
      <c r="G2649" s="318"/>
    </row>
    <row r="2650" spans="1:7">
      <c r="A2650" s="261"/>
      <c r="B2650" s="243" t="s">
        <v>1021</v>
      </c>
      <c r="C2650" s="244"/>
      <c r="D2650" s="244" t="s">
        <v>404</v>
      </c>
      <c r="E2650" s="252">
        <v>6.0499999999999998E-2</v>
      </c>
      <c r="F2650" s="253">
        <f>VLOOKUP(B2650,'HSD PSPN,STR,ARS'!$C$6:F724,4,FALSE)</f>
        <v>10000</v>
      </c>
      <c r="G2650" s="318">
        <f t="shared" ref="G2650:G2651" si="73">E2650*F2650</f>
        <v>605</v>
      </c>
    </row>
    <row r="2651" spans="1:7">
      <c r="A2651" s="261"/>
      <c r="B2651" s="243" t="s">
        <v>1035</v>
      </c>
      <c r="C2651" s="244"/>
      <c r="D2651" s="244" t="s">
        <v>404</v>
      </c>
      <c r="E2651" s="252">
        <v>6.0499999999999998E-2</v>
      </c>
      <c r="F2651" s="253">
        <f>VLOOKUP(B2651,'HSD PSPN,STR,ARS'!$C$6:F724,4,FALSE)</f>
        <v>10000</v>
      </c>
      <c r="G2651" s="318">
        <f t="shared" si="73"/>
        <v>605</v>
      </c>
    </row>
    <row r="2652" spans="1:7">
      <c r="A2652" s="261"/>
      <c r="B2652" s="243"/>
      <c r="C2652" s="244"/>
      <c r="D2652" s="244"/>
      <c r="E2652" s="252"/>
      <c r="F2652" s="253"/>
      <c r="G2652" s="318"/>
    </row>
    <row r="2653" spans="1:7">
      <c r="A2653" s="1146" t="s">
        <v>2180</v>
      </c>
      <c r="B2653" s="1146"/>
      <c r="C2653" s="1146"/>
      <c r="D2653" s="1146"/>
      <c r="E2653" s="1146"/>
      <c r="F2653" s="1146"/>
      <c r="G2653" s="321">
        <f>SUM(G2650:G2652)</f>
        <v>1210</v>
      </c>
    </row>
    <row r="2654" spans="1:7">
      <c r="A2654" s="375" t="s">
        <v>21</v>
      </c>
      <c r="B2654" s="1145" t="s">
        <v>1111</v>
      </c>
      <c r="C2654" s="1145"/>
      <c r="D2654" s="1145"/>
      <c r="E2654" s="1145"/>
      <c r="F2654" s="1145"/>
      <c r="G2654" s="318">
        <f>SUM(G2641:G2653)/2</f>
        <v>28149</v>
      </c>
    </row>
    <row r="2655" spans="1:7">
      <c r="A2655" s="375" t="s">
        <v>22</v>
      </c>
      <c r="B2655" s="1145" t="s">
        <v>1112</v>
      </c>
      <c r="C2655" s="1145"/>
      <c r="D2655" s="1145"/>
      <c r="E2655" s="1145"/>
      <c r="F2655" s="376">
        <v>0.1</v>
      </c>
      <c r="G2655" s="318">
        <f>G2654*F2655</f>
        <v>2814.9</v>
      </c>
    </row>
    <row r="2656" spans="1:7">
      <c r="A2656" s="375" t="s">
        <v>23</v>
      </c>
      <c r="B2656" s="1145" t="s">
        <v>184</v>
      </c>
      <c r="C2656" s="1145"/>
      <c r="D2656" s="1145"/>
      <c r="E2656" s="1145"/>
      <c r="F2656" s="1145"/>
      <c r="G2656" s="318">
        <f>ROUNDDOWN(G2654+G2655,0)</f>
        <v>30963</v>
      </c>
    </row>
    <row r="2657" spans="1:7">
      <c r="G2657" s="528"/>
    </row>
    <row r="2658" spans="1:7">
      <c r="A2658" s="238" t="s">
        <v>1074</v>
      </c>
      <c r="B2658" s="239" t="s">
        <v>1075</v>
      </c>
      <c r="C2658" s="240"/>
      <c r="D2658" s="240"/>
      <c r="E2658" s="241"/>
      <c r="F2658" s="242"/>
      <c r="G2658" s="255"/>
    </row>
    <row r="2659" spans="1:7" ht="30">
      <c r="A2659" s="317" t="s">
        <v>73</v>
      </c>
      <c r="B2659" s="317" t="s">
        <v>74</v>
      </c>
      <c r="C2659" s="317" t="s">
        <v>166</v>
      </c>
      <c r="D2659" s="317" t="s">
        <v>78</v>
      </c>
      <c r="E2659" s="317" t="s">
        <v>167</v>
      </c>
      <c r="F2659" s="317" t="s">
        <v>168</v>
      </c>
      <c r="G2659" s="529" t="s">
        <v>169</v>
      </c>
    </row>
    <row r="2660" spans="1:7">
      <c r="A2660" s="261" t="s">
        <v>17</v>
      </c>
      <c r="B2660" s="243" t="s">
        <v>170</v>
      </c>
      <c r="C2660" s="244"/>
      <c r="D2660" s="244"/>
      <c r="E2660" s="252"/>
      <c r="F2660" s="253"/>
      <c r="G2660" s="318"/>
    </row>
    <row r="2661" spans="1:7">
      <c r="A2661" s="244"/>
      <c r="B2661" s="243" t="s">
        <v>1</v>
      </c>
      <c r="C2661" s="261" t="s">
        <v>336</v>
      </c>
      <c r="D2661" s="261" t="s">
        <v>31</v>
      </c>
      <c r="E2661" s="262">
        <v>0.13389999999999999</v>
      </c>
      <c r="F2661" s="253">
        <f>VLOOKUP(B2661,'HSD PSPN,STR,ARS'!$C$6:F724,4,FALSE)</f>
        <v>100000</v>
      </c>
      <c r="G2661" s="318">
        <f>E2661*F2661</f>
        <v>13390</v>
      </c>
    </row>
    <row r="2662" spans="1:7">
      <c r="A2662" s="244"/>
      <c r="B2662" s="243" t="s">
        <v>35</v>
      </c>
      <c r="C2662" s="261" t="s">
        <v>337</v>
      </c>
      <c r="D2662" s="261" t="s">
        <v>31</v>
      </c>
      <c r="E2662" s="262">
        <v>6.6900000000000001E-2</v>
      </c>
      <c r="F2662" s="253">
        <f>VLOOKUP(B2662,'HSD PSPN,STR,ARS'!$C$6:F724,4,FALSE)</f>
        <v>150000</v>
      </c>
      <c r="G2662" s="318">
        <f>E2662*F2662</f>
        <v>10035</v>
      </c>
    </row>
    <row r="2663" spans="1:7">
      <c r="A2663" s="244"/>
      <c r="B2663" s="243" t="s">
        <v>4</v>
      </c>
      <c r="C2663" s="261" t="s">
        <v>339</v>
      </c>
      <c r="D2663" s="261" t="s">
        <v>31</v>
      </c>
      <c r="E2663" s="262">
        <v>1.34E-2</v>
      </c>
      <c r="F2663" s="253">
        <f>VLOOKUP(B2663,'HSD PSPN,STR,ARS'!$C$6:F724,4,FALSE)</f>
        <v>200000</v>
      </c>
      <c r="G2663" s="318">
        <f>E2663*F2663</f>
        <v>2680</v>
      </c>
    </row>
    <row r="2664" spans="1:7">
      <c r="A2664" s="1144" t="s">
        <v>2171</v>
      </c>
      <c r="B2664" s="1144"/>
      <c r="C2664" s="1144"/>
      <c r="D2664" s="1144"/>
      <c r="E2664" s="1144"/>
      <c r="F2664" s="1144"/>
      <c r="G2664" s="321">
        <f>SUM(G2661:G2663)</f>
        <v>26105</v>
      </c>
    </row>
    <row r="2665" spans="1:7">
      <c r="A2665" s="261" t="s">
        <v>19</v>
      </c>
      <c r="B2665" s="243" t="s">
        <v>5</v>
      </c>
      <c r="C2665" s="244"/>
      <c r="D2665" s="244"/>
      <c r="E2665" s="252"/>
      <c r="F2665" s="253"/>
      <c r="G2665" s="318"/>
    </row>
    <row r="2666" spans="1:7">
      <c r="A2666" s="244"/>
      <c r="B2666" s="243" t="s">
        <v>1076</v>
      </c>
      <c r="C2666" s="244"/>
      <c r="D2666" s="261" t="s">
        <v>239</v>
      </c>
      <c r="E2666" s="262">
        <v>0.16669999999999999</v>
      </c>
      <c r="F2666" s="253">
        <f>VLOOKUP(B2666,'HSD PSPN,STR,ARS'!$C$6:F724,4,FALSE)</f>
        <v>10000</v>
      </c>
      <c r="G2666" s="318">
        <f>E2666*F2666</f>
        <v>1666.9999999999998</v>
      </c>
    </row>
    <row r="2667" spans="1:7">
      <c r="A2667" s="244"/>
      <c r="B2667" s="243" t="s">
        <v>1077</v>
      </c>
      <c r="C2667" s="244"/>
      <c r="D2667" s="261" t="s">
        <v>239</v>
      </c>
      <c r="E2667" s="262">
        <v>0.16669999999999999</v>
      </c>
      <c r="F2667" s="253">
        <f>VLOOKUP(B2667,'HSD PSPN,STR,ARS'!$C$6:F724,4,FALSE)</f>
        <v>10000</v>
      </c>
      <c r="G2667" s="318">
        <f>E2667*F2667</f>
        <v>1666.9999999999998</v>
      </c>
    </row>
    <row r="2668" spans="1:7">
      <c r="A2668" s="1144" t="s">
        <v>2176</v>
      </c>
      <c r="B2668" s="1144"/>
      <c r="C2668" s="1144"/>
      <c r="D2668" s="1144"/>
      <c r="E2668" s="1144"/>
      <c r="F2668" s="1144"/>
      <c r="G2668" s="321">
        <f>SUM(G2666:G2667)</f>
        <v>3333.9999999999995</v>
      </c>
    </row>
    <row r="2669" spans="1:7">
      <c r="A2669" s="261" t="s">
        <v>20</v>
      </c>
      <c r="B2669" s="243" t="s">
        <v>181</v>
      </c>
      <c r="C2669" s="244"/>
      <c r="D2669" s="244"/>
      <c r="E2669" s="252"/>
      <c r="F2669" s="253"/>
      <c r="G2669" s="318"/>
    </row>
    <row r="2670" spans="1:7">
      <c r="A2670" s="261"/>
      <c r="B2670" s="243" t="s">
        <v>1021</v>
      </c>
      <c r="C2670" s="244"/>
      <c r="D2670" s="244" t="s">
        <v>404</v>
      </c>
      <c r="E2670" s="252">
        <v>6.6900000000000001E-2</v>
      </c>
      <c r="F2670" s="253">
        <f>VLOOKUP(B2670,'HSD PSPN,STR,ARS'!$C$6:F724,4,FALSE)</f>
        <v>10000</v>
      </c>
      <c r="G2670" s="318">
        <f t="shared" ref="G2670:G2671" si="74">E2670*F2670</f>
        <v>669</v>
      </c>
    </row>
    <row r="2671" spans="1:7">
      <c r="A2671" s="261"/>
      <c r="B2671" s="243" t="s">
        <v>1035</v>
      </c>
      <c r="C2671" s="244"/>
      <c r="D2671" s="244" t="s">
        <v>404</v>
      </c>
      <c r="E2671" s="252">
        <v>6.6900000000000001E-2</v>
      </c>
      <c r="F2671" s="253">
        <f>VLOOKUP(B2671,'HSD PSPN,STR,ARS'!$C$6:F724,4,FALSE)</f>
        <v>10000</v>
      </c>
      <c r="G2671" s="318">
        <f t="shared" si="74"/>
        <v>669</v>
      </c>
    </row>
    <row r="2672" spans="1:7">
      <c r="A2672" s="261"/>
      <c r="B2672" s="243"/>
      <c r="C2672" s="244"/>
      <c r="D2672" s="244"/>
      <c r="E2672" s="252"/>
      <c r="F2672" s="253"/>
      <c r="G2672" s="318"/>
    </row>
    <row r="2673" spans="1:7">
      <c r="A2673" s="1146" t="s">
        <v>2180</v>
      </c>
      <c r="B2673" s="1146"/>
      <c r="C2673" s="1146"/>
      <c r="D2673" s="1146"/>
      <c r="E2673" s="1146"/>
      <c r="F2673" s="1146"/>
      <c r="G2673" s="321">
        <f>SUM(G2670:G2672)</f>
        <v>1338</v>
      </c>
    </row>
    <row r="2674" spans="1:7">
      <c r="A2674" s="375" t="s">
        <v>21</v>
      </c>
      <c r="B2674" s="1145" t="s">
        <v>1111</v>
      </c>
      <c r="C2674" s="1145"/>
      <c r="D2674" s="1145"/>
      <c r="E2674" s="1145"/>
      <c r="F2674" s="1145"/>
      <c r="G2674" s="318">
        <f>SUM(G2661:G2673)/2</f>
        <v>30777</v>
      </c>
    </row>
    <row r="2675" spans="1:7">
      <c r="A2675" s="375" t="s">
        <v>22</v>
      </c>
      <c r="B2675" s="1145" t="s">
        <v>1112</v>
      </c>
      <c r="C2675" s="1145"/>
      <c r="D2675" s="1145"/>
      <c r="E2675" s="1145"/>
      <c r="F2675" s="376">
        <v>0.1</v>
      </c>
      <c r="G2675" s="318">
        <f>G2674*F2675</f>
        <v>3077.7000000000003</v>
      </c>
    </row>
    <row r="2676" spans="1:7">
      <c r="A2676" s="375" t="s">
        <v>23</v>
      </c>
      <c r="B2676" s="1145" t="s">
        <v>184</v>
      </c>
      <c r="C2676" s="1145"/>
      <c r="D2676" s="1145"/>
      <c r="E2676" s="1145"/>
      <c r="F2676" s="1145"/>
      <c r="G2676" s="318">
        <f>ROUNDDOWN(G2674+G2675,0)</f>
        <v>33854</v>
      </c>
    </row>
    <row r="2677" spans="1:7">
      <c r="G2677" s="528"/>
    </row>
    <row r="2678" spans="1:7">
      <c r="A2678" s="238" t="s">
        <v>1070</v>
      </c>
      <c r="B2678" s="239" t="s">
        <v>1071</v>
      </c>
      <c r="C2678" s="240"/>
      <c r="D2678" s="240"/>
      <c r="E2678" s="241"/>
      <c r="F2678" s="242"/>
      <c r="G2678" s="255"/>
    </row>
    <row r="2679" spans="1:7" ht="30">
      <c r="A2679" s="317" t="s">
        <v>73</v>
      </c>
      <c r="B2679" s="317" t="s">
        <v>74</v>
      </c>
      <c r="C2679" s="317" t="s">
        <v>166</v>
      </c>
      <c r="D2679" s="317" t="s">
        <v>78</v>
      </c>
      <c r="E2679" s="317" t="s">
        <v>167</v>
      </c>
      <c r="F2679" s="317" t="s">
        <v>168</v>
      </c>
      <c r="G2679" s="529" t="s">
        <v>169</v>
      </c>
    </row>
    <row r="2680" spans="1:7">
      <c r="A2680" s="261" t="s">
        <v>17</v>
      </c>
      <c r="B2680" s="243" t="s">
        <v>170</v>
      </c>
      <c r="C2680" s="244"/>
      <c r="D2680" s="244"/>
      <c r="E2680" s="252"/>
      <c r="F2680" s="253"/>
      <c r="G2680" s="318"/>
    </row>
    <row r="2681" spans="1:7">
      <c r="A2681" s="244"/>
      <c r="B2681" s="243" t="s">
        <v>1</v>
      </c>
      <c r="C2681" s="261" t="s">
        <v>336</v>
      </c>
      <c r="D2681" s="261" t="s">
        <v>31</v>
      </c>
      <c r="E2681" s="262">
        <v>1.3560000000000001</v>
      </c>
      <c r="F2681" s="253">
        <f>VLOOKUP(B2681,'HSD PSPN,STR,ARS'!$C$6:F724,4,FALSE)</f>
        <v>100000</v>
      </c>
      <c r="G2681" s="318">
        <f>E2681*F2681</f>
        <v>135600</v>
      </c>
    </row>
    <row r="2682" spans="1:7">
      <c r="A2682" s="244"/>
      <c r="B2682" s="243" t="s">
        <v>35</v>
      </c>
      <c r="C2682" s="261" t="s">
        <v>337</v>
      </c>
      <c r="D2682" s="261" t="s">
        <v>31</v>
      </c>
      <c r="E2682" s="262">
        <v>6.7799999999999999E-2</v>
      </c>
      <c r="F2682" s="253">
        <f>VLOOKUP(B2682,'HSD PSPN,STR,ARS'!$C$6:F724,4,FALSE)</f>
        <v>150000</v>
      </c>
      <c r="G2682" s="318">
        <f>E2682*F2682</f>
        <v>10170</v>
      </c>
    </row>
    <row r="2683" spans="1:7">
      <c r="A2683" s="244"/>
      <c r="B2683" s="243" t="s">
        <v>4</v>
      </c>
      <c r="C2683" s="261" t="s">
        <v>339</v>
      </c>
      <c r="D2683" s="261" t="s">
        <v>31</v>
      </c>
      <c r="E2683" s="262">
        <v>1.3599999999999999E-2</v>
      </c>
      <c r="F2683" s="253">
        <f>VLOOKUP(B2683,'HSD PSPN,STR,ARS'!$C$6:F724,4,FALSE)</f>
        <v>200000</v>
      </c>
      <c r="G2683" s="318">
        <f>E2683*F2683</f>
        <v>2720</v>
      </c>
    </row>
    <row r="2684" spans="1:7">
      <c r="A2684" s="1144" t="s">
        <v>2171</v>
      </c>
      <c r="B2684" s="1144"/>
      <c r="C2684" s="1144"/>
      <c r="D2684" s="1144"/>
      <c r="E2684" s="1144"/>
      <c r="F2684" s="1144"/>
      <c r="G2684" s="321">
        <f>SUM(G2681:G2683)</f>
        <v>148490</v>
      </c>
    </row>
    <row r="2685" spans="1:7">
      <c r="A2685" s="261" t="s">
        <v>19</v>
      </c>
      <c r="B2685" s="243" t="s">
        <v>5</v>
      </c>
      <c r="C2685" s="244"/>
      <c r="D2685" s="244"/>
      <c r="E2685" s="252"/>
      <c r="F2685" s="253"/>
      <c r="G2685" s="318"/>
    </row>
    <row r="2686" spans="1:7">
      <c r="A2686" s="244"/>
      <c r="B2686" s="243" t="s">
        <v>1072</v>
      </c>
      <c r="C2686" s="244"/>
      <c r="D2686" s="261" t="s">
        <v>239</v>
      </c>
      <c r="E2686" s="262">
        <v>0.16669999999999999</v>
      </c>
      <c r="F2686" s="253">
        <f>VLOOKUP(B2686,'HSD PSPN,STR,ARS'!$C$6:F724,4,FALSE)</f>
        <v>10000</v>
      </c>
      <c r="G2686" s="318">
        <f>E2686*F2686</f>
        <v>1666.9999999999998</v>
      </c>
    </row>
    <row r="2687" spans="1:7">
      <c r="A2687" s="244"/>
      <c r="B2687" s="243" t="s">
        <v>1073</v>
      </c>
      <c r="C2687" s="244"/>
      <c r="D2687" s="261" t="s">
        <v>239</v>
      </c>
      <c r="E2687" s="262">
        <v>0.16669999999999999</v>
      </c>
      <c r="F2687" s="253">
        <f>VLOOKUP(B2687,'HSD PSPN,STR,ARS'!$C$6:F724,4,FALSE)</f>
        <v>10000</v>
      </c>
      <c r="G2687" s="318">
        <f>E2687*F2687</f>
        <v>1666.9999999999998</v>
      </c>
    </row>
    <row r="2688" spans="1:7">
      <c r="A2688" s="1144" t="s">
        <v>2176</v>
      </c>
      <c r="B2688" s="1144"/>
      <c r="C2688" s="1144"/>
      <c r="D2688" s="1144"/>
      <c r="E2688" s="1144"/>
      <c r="F2688" s="1144"/>
      <c r="G2688" s="321">
        <f>SUM(G2686:G2687)</f>
        <v>3333.9999999999995</v>
      </c>
    </row>
    <row r="2689" spans="1:7">
      <c r="A2689" s="261" t="s">
        <v>20</v>
      </c>
      <c r="B2689" s="243" t="s">
        <v>181</v>
      </c>
      <c r="C2689" s="244"/>
      <c r="D2689" s="244"/>
      <c r="E2689" s="252"/>
      <c r="F2689" s="253"/>
      <c r="G2689" s="318"/>
    </row>
    <row r="2690" spans="1:7">
      <c r="A2690" s="261"/>
      <c r="B2690" s="243" t="s">
        <v>1021</v>
      </c>
      <c r="C2690" s="244"/>
      <c r="D2690" s="244" t="s">
        <v>404</v>
      </c>
      <c r="E2690" s="252">
        <v>6.7799999999999999E-2</v>
      </c>
      <c r="F2690" s="253">
        <f>VLOOKUP(B2690,'HSD PSPN,STR,ARS'!$C$6:F724,4,FALSE)</f>
        <v>10000</v>
      </c>
      <c r="G2690" s="318">
        <f t="shared" ref="G2690:G2691" si="75">E2690*F2690</f>
        <v>678</v>
      </c>
    </row>
    <row r="2691" spans="1:7">
      <c r="A2691" s="261"/>
      <c r="B2691" s="243" t="s">
        <v>1035</v>
      </c>
      <c r="C2691" s="244"/>
      <c r="D2691" s="244" t="s">
        <v>404</v>
      </c>
      <c r="E2691" s="252">
        <v>6.7799999999999999E-2</v>
      </c>
      <c r="F2691" s="253">
        <f>VLOOKUP(B2691,'HSD PSPN,STR,ARS'!$C$6:F724,4,FALSE)</f>
        <v>10000</v>
      </c>
      <c r="G2691" s="318">
        <f t="shared" si="75"/>
        <v>678</v>
      </c>
    </row>
    <row r="2692" spans="1:7">
      <c r="A2692" s="261"/>
      <c r="B2692" s="243"/>
      <c r="C2692" s="244"/>
      <c r="D2692" s="244"/>
      <c r="E2692" s="252"/>
      <c r="F2692" s="253"/>
      <c r="G2692" s="318"/>
    </row>
    <row r="2693" spans="1:7">
      <c r="A2693" s="1146" t="s">
        <v>2180</v>
      </c>
      <c r="B2693" s="1146"/>
      <c r="C2693" s="1146"/>
      <c r="D2693" s="1146"/>
      <c r="E2693" s="1146"/>
      <c r="F2693" s="1146"/>
      <c r="G2693" s="321">
        <f>SUM(G2690:G2692)</f>
        <v>1356</v>
      </c>
    </row>
    <row r="2694" spans="1:7">
      <c r="A2694" s="375" t="s">
        <v>21</v>
      </c>
      <c r="B2694" s="1145" t="s">
        <v>1111</v>
      </c>
      <c r="C2694" s="1145"/>
      <c r="D2694" s="1145"/>
      <c r="E2694" s="1145"/>
      <c r="F2694" s="1145"/>
      <c r="G2694" s="318">
        <f>SUM(G2681:G2693)/2</f>
        <v>153180</v>
      </c>
    </row>
    <row r="2695" spans="1:7">
      <c r="A2695" s="375" t="s">
        <v>22</v>
      </c>
      <c r="B2695" s="1145" t="s">
        <v>1112</v>
      </c>
      <c r="C2695" s="1145"/>
      <c r="D2695" s="1145"/>
      <c r="E2695" s="1145"/>
      <c r="F2695" s="376">
        <v>0.1</v>
      </c>
      <c r="G2695" s="318">
        <f>G2694*F2695</f>
        <v>15318</v>
      </c>
    </row>
    <row r="2696" spans="1:7">
      <c r="A2696" s="375" t="s">
        <v>23</v>
      </c>
      <c r="B2696" s="1145" t="s">
        <v>184</v>
      </c>
      <c r="C2696" s="1145"/>
      <c r="D2696" s="1145"/>
      <c r="E2696" s="1145"/>
      <c r="F2696" s="1145"/>
      <c r="G2696" s="318">
        <f>ROUNDDOWN(G2694+G2695,0)</f>
        <v>168498</v>
      </c>
    </row>
    <row r="2697" spans="1:7">
      <c r="G2697" s="528"/>
    </row>
    <row r="2698" spans="1:7">
      <c r="A2698" s="238" t="s">
        <v>1069</v>
      </c>
      <c r="B2698" s="239" t="s">
        <v>1066</v>
      </c>
      <c r="C2698" s="240"/>
      <c r="D2698" s="240"/>
      <c r="E2698" s="241"/>
      <c r="F2698" s="242"/>
      <c r="G2698" s="255"/>
    </row>
    <row r="2699" spans="1:7" ht="30">
      <c r="A2699" s="317" t="s">
        <v>73</v>
      </c>
      <c r="B2699" s="317" t="s">
        <v>74</v>
      </c>
      <c r="C2699" s="317" t="s">
        <v>166</v>
      </c>
      <c r="D2699" s="317" t="s">
        <v>78</v>
      </c>
      <c r="E2699" s="317" t="s">
        <v>167</v>
      </c>
      <c r="F2699" s="317" t="s">
        <v>168</v>
      </c>
      <c r="G2699" s="529" t="s">
        <v>169</v>
      </c>
    </row>
    <row r="2700" spans="1:7">
      <c r="A2700" s="261" t="s">
        <v>17</v>
      </c>
      <c r="B2700" s="243" t="s">
        <v>170</v>
      </c>
      <c r="C2700" s="244"/>
      <c r="D2700" s="244"/>
      <c r="E2700" s="252"/>
      <c r="F2700" s="253"/>
      <c r="G2700" s="318"/>
    </row>
    <row r="2701" spans="1:7">
      <c r="A2701" s="244"/>
      <c r="B2701" s="243" t="s">
        <v>1</v>
      </c>
      <c r="C2701" s="261" t="s">
        <v>336</v>
      </c>
      <c r="D2701" s="261" t="s">
        <v>31</v>
      </c>
      <c r="E2701" s="262">
        <v>0.1384</v>
      </c>
      <c r="F2701" s="253">
        <f>VLOOKUP(B2701,'HSD PSPN,STR,ARS'!$C$6:F724,4,FALSE)</f>
        <v>100000</v>
      </c>
      <c r="G2701" s="318">
        <f>E2701*F2701</f>
        <v>13840</v>
      </c>
    </row>
    <row r="2702" spans="1:7">
      <c r="A2702" s="244"/>
      <c r="B2702" s="243" t="s">
        <v>35</v>
      </c>
      <c r="C2702" s="261" t="s">
        <v>337</v>
      </c>
      <c r="D2702" s="261" t="s">
        <v>31</v>
      </c>
      <c r="E2702" s="262">
        <v>6.9199999999999998E-2</v>
      </c>
      <c r="F2702" s="253">
        <f>VLOOKUP(B2702,'HSD PSPN,STR,ARS'!$C$6:F724,4,FALSE)</f>
        <v>150000</v>
      </c>
      <c r="G2702" s="318">
        <f>E2702*F2702</f>
        <v>10380</v>
      </c>
    </row>
    <row r="2703" spans="1:7">
      <c r="A2703" s="244"/>
      <c r="B2703" s="243" t="s">
        <v>4</v>
      </c>
      <c r="C2703" s="261" t="s">
        <v>339</v>
      </c>
      <c r="D2703" s="261" t="s">
        <v>31</v>
      </c>
      <c r="E2703" s="262">
        <v>1.38E-2</v>
      </c>
      <c r="F2703" s="253">
        <f>VLOOKUP(B2703,'HSD PSPN,STR,ARS'!$C$6:F724,4,FALSE)</f>
        <v>200000</v>
      </c>
      <c r="G2703" s="318">
        <f>E2703*F2703</f>
        <v>2760</v>
      </c>
    </row>
    <row r="2704" spans="1:7">
      <c r="A2704" s="1144" t="s">
        <v>2171</v>
      </c>
      <c r="B2704" s="1144"/>
      <c r="C2704" s="1144"/>
      <c r="D2704" s="1144"/>
      <c r="E2704" s="1144"/>
      <c r="F2704" s="1144"/>
      <c r="G2704" s="321">
        <f>SUM(G2701:G2703)</f>
        <v>26980</v>
      </c>
    </row>
    <row r="2705" spans="1:7">
      <c r="A2705" s="261" t="s">
        <v>19</v>
      </c>
      <c r="B2705" s="243" t="s">
        <v>5</v>
      </c>
      <c r="C2705" s="244"/>
      <c r="D2705" s="244"/>
      <c r="E2705" s="252"/>
      <c r="F2705" s="253"/>
      <c r="G2705" s="318"/>
    </row>
    <row r="2706" spans="1:7">
      <c r="A2706" s="244"/>
      <c r="B2706" s="243" t="s">
        <v>1067</v>
      </c>
      <c r="C2706" s="244"/>
      <c r="D2706" s="261" t="s">
        <v>239</v>
      </c>
      <c r="E2706" s="262">
        <v>0.16669999999999999</v>
      </c>
      <c r="F2706" s="253">
        <f>VLOOKUP(B2706,'HSD PSPN,STR,ARS'!$C$6:F724,4,FALSE)</f>
        <v>10000</v>
      </c>
      <c r="G2706" s="318">
        <f>E2706*F2706</f>
        <v>1666.9999999999998</v>
      </c>
    </row>
    <row r="2707" spans="1:7">
      <c r="A2707" s="244"/>
      <c r="B2707" s="243" t="s">
        <v>1068</v>
      </c>
      <c r="C2707" s="244"/>
      <c r="D2707" s="261" t="s">
        <v>239</v>
      </c>
      <c r="E2707" s="262">
        <v>0.16669999999999999</v>
      </c>
      <c r="F2707" s="253">
        <f>VLOOKUP(B2707,'HSD PSPN,STR,ARS'!$C$6:F724,4,FALSE)</f>
        <v>10000</v>
      </c>
      <c r="G2707" s="318">
        <f>E2707*F2707</f>
        <v>1666.9999999999998</v>
      </c>
    </row>
    <row r="2708" spans="1:7">
      <c r="A2708" s="1144" t="s">
        <v>2176</v>
      </c>
      <c r="B2708" s="1144"/>
      <c r="C2708" s="1144"/>
      <c r="D2708" s="1144"/>
      <c r="E2708" s="1144"/>
      <c r="F2708" s="1144"/>
      <c r="G2708" s="321">
        <f>SUM(G2706:G2707)</f>
        <v>3333.9999999999995</v>
      </c>
    </row>
    <row r="2709" spans="1:7">
      <c r="A2709" s="261" t="s">
        <v>20</v>
      </c>
      <c r="B2709" s="243" t="s">
        <v>181</v>
      </c>
      <c r="C2709" s="244"/>
      <c r="D2709" s="244"/>
      <c r="E2709" s="252"/>
      <c r="F2709" s="253"/>
      <c r="G2709" s="318"/>
    </row>
    <row r="2710" spans="1:7">
      <c r="A2710" s="261"/>
      <c r="B2710" s="243" t="s">
        <v>1021</v>
      </c>
      <c r="C2710" s="244"/>
      <c r="D2710" s="244" t="s">
        <v>404</v>
      </c>
      <c r="E2710" s="252">
        <v>6.9199999999999998E-2</v>
      </c>
      <c r="F2710" s="253">
        <f>VLOOKUP(B2710,'HSD PSPN,STR,ARS'!$C$6:F724,4,FALSE)</f>
        <v>10000</v>
      </c>
      <c r="G2710" s="318">
        <f t="shared" ref="G2710:G2711" si="76">E2710*F2710</f>
        <v>692</v>
      </c>
    </row>
    <row r="2711" spans="1:7">
      <c r="A2711" s="261"/>
      <c r="B2711" s="243" t="s">
        <v>1035</v>
      </c>
      <c r="C2711" s="244"/>
      <c r="D2711" s="244" t="s">
        <v>404</v>
      </c>
      <c r="E2711" s="252">
        <v>6.9199999999999998E-2</v>
      </c>
      <c r="F2711" s="253">
        <f>VLOOKUP(B2711,'HSD PSPN,STR,ARS'!$C$6:F724,4,FALSE)</f>
        <v>10000</v>
      </c>
      <c r="G2711" s="318">
        <f t="shared" si="76"/>
        <v>692</v>
      </c>
    </row>
    <row r="2712" spans="1:7">
      <c r="A2712" s="261"/>
      <c r="B2712" s="243"/>
      <c r="C2712" s="244"/>
      <c r="D2712" s="244"/>
      <c r="E2712" s="252"/>
      <c r="F2712" s="253"/>
      <c r="G2712" s="318"/>
    </row>
    <row r="2713" spans="1:7">
      <c r="A2713" s="1146" t="s">
        <v>2180</v>
      </c>
      <c r="B2713" s="1146"/>
      <c r="C2713" s="1146"/>
      <c r="D2713" s="1146"/>
      <c r="E2713" s="1146"/>
      <c r="F2713" s="1146"/>
      <c r="G2713" s="321">
        <f>SUM(G2710:G2712)</f>
        <v>1384</v>
      </c>
    </row>
    <row r="2714" spans="1:7">
      <c r="A2714" s="375" t="s">
        <v>21</v>
      </c>
      <c r="B2714" s="1145" t="s">
        <v>1111</v>
      </c>
      <c r="C2714" s="1145"/>
      <c r="D2714" s="1145"/>
      <c r="E2714" s="1145"/>
      <c r="F2714" s="1145"/>
      <c r="G2714" s="318">
        <f>SUM(G2701:G2713)/2</f>
        <v>31698</v>
      </c>
    </row>
    <row r="2715" spans="1:7">
      <c r="A2715" s="375" t="s">
        <v>22</v>
      </c>
      <c r="B2715" s="1145" t="s">
        <v>1112</v>
      </c>
      <c r="C2715" s="1145"/>
      <c r="D2715" s="1145"/>
      <c r="E2715" s="1145"/>
      <c r="F2715" s="376">
        <v>0.1</v>
      </c>
      <c r="G2715" s="318">
        <f>G2714*F2715</f>
        <v>3169.8</v>
      </c>
    </row>
    <row r="2716" spans="1:7">
      <c r="A2716" s="375" t="s">
        <v>23</v>
      </c>
      <c r="B2716" s="1145" t="s">
        <v>184</v>
      </c>
      <c r="C2716" s="1145"/>
      <c r="D2716" s="1145"/>
      <c r="E2716" s="1145"/>
      <c r="F2716" s="1145"/>
      <c r="G2716" s="318">
        <f>ROUNDDOWN(G2714+G2715,0)</f>
        <v>34867</v>
      </c>
    </row>
    <row r="2717" spans="1:7">
      <c r="G2717" s="528"/>
    </row>
    <row r="2718" spans="1:7">
      <c r="A2718" s="238" t="s">
        <v>1064</v>
      </c>
      <c r="B2718" s="239" t="s">
        <v>1063</v>
      </c>
      <c r="C2718" s="240"/>
      <c r="D2718" s="240"/>
      <c r="E2718" s="241"/>
      <c r="F2718" s="242"/>
      <c r="G2718" s="255"/>
    </row>
    <row r="2719" spans="1:7" ht="30">
      <c r="A2719" s="317" t="s">
        <v>73</v>
      </c>
      <c r="B2719" s="317" t="s">
        <v>74</v>
      </c>
      <c r="C2719" s="317" t="s">
        <v>166</v>
      </c>
      <c r="D2719" s="317" t="s">
        <v>78</v>
      </c>
      <c r="E2719" s="317" t="s">
        <v>167</v>
      </c>
      <c r="F2719" s="317" t="s">
        <v>168</v>
      </c>
      <c r="G2719" s="529" t="s">
        <v>169</v>
      </c>
    </row>
    <row r="2720" spans="1:7">
      <c r="A2720" s="261" t="s">
        <v>17</v>
      </c>
      <c r="B2720" s="243" t="s">
        <v>170</v>
      </c>
      <c r="C2720" s="244"/>
      <c r="D2720" s="244"/>
      <c r="E2720" s="252"/>
      <c r="F2720" s="253"/>
      <c r="G2720" s="318"/>
    </row>
    <row r="2721" spans="1:7">
      <c r="A2721" s="244"/>
      <c r="B2721" s="243" t="s">
        <v>1</v>
      </c>
      <c r="C2721" s="261" t="s">
        <v>336</v>
      </c>
      <c r="D2721" s="261" t="s">
        <v>31</v>
      </c>
      <c r="E2721" s="262">
        <v>2.01E-2</v>
      </c>
      <c r="F2721" s="253">
        <f>VLOOKUP(B2721,'HSD PSPN,STR,ARS'!$C$6:F724,4,FALSE)</f>
        <v>100000</v>
      </c>
      <c r="G2721" s="318">
        <f>E2721*F2721</f>
        <v>2010</v>
      </c>
    </row>
    <row r="2722" spans="1:7">
      <c r="A2722" s="244"/>
      <c r="B2722" s="243" t="s">
        <v>35</v>
      </c>
      <c r="C2722" s="261" t="s">
        <v>337</v>
      </c>
      <c r="D2722" s="261" t="s">
        <v>31</v>
      </c>
      <c r="E2722" s="262">
        <v>2.01E-2</v>
      </c>
      <c r="F2722" s="253">
        <f>VLOOKUP(B2722,'HSD PSPN,STR,ARS'!$C$6:F724,4,FALSE)</f>
        <v>150000</v>
      </c>
      <c r="G2722" s="318">
        <f>E2722*F2722</f>
        <v>3015</v>
      </c>
    </row>
    <row r="2723" spans="1:7">
      <c r="A2723" s="244"/>
      <c r="B2723" s="243" t="s">
        <v>4</v>
      </c>
      <c r="C2723" s="261" t="s">
        <v>339</v>
      </c>
      <c r="D2723" s="261" t="s">
        <v>31</v>
      </c>
      <c r="E2723" s="262">
        <v>2E-3</v>
      </c>
      <c r="F2723" s="253">
        <f>VLOOKUP(B2723,'HSD PSPN,STR,ARS'!$C$6:F724,4,FALSE)</f>
        <v>200000</v>
      </c>
      <c r="G2723" s="318">
        <f>E2723*F2723</f>
        <v>400</v>
      </c>
    </row>
    <row r="2724" spans="1:7">
      <c r="A2724" s="1144" t="s">
        <v>2171</v>
      </c>
      <c r="B2724" s="1144"/>
      <c r="C2724" s="1144"/>
      <c r="D2724" s="1144"/>
      <c r="E2724" s="1144"/>
      <c r="F2724" s="1144"/>
      <c r="G2724" s="321">
        <f>SUM(G2721:G2723)</f>
        <v>5425</v>
      </c>
    </row>
    <row r="2725" spans="1:7">
      <c r="A2725" s="261" t="s">
        <v>19</v>
      </c>
      <c r="B2725" s="243" t="s">
        <v>5</v>
      </c>
      <c r="C2725" s="244"/>
      <c r="D2725" s="244"/>
      <c r="E2725" s="252"/>
      <c r="F2725" s="253"/>
      <c r="G2725" s="318"/>
    </row>
    <row r="2726" spans="1:7">
      <c r="A2726" s="244"/>
      <c r="B2726" s="243" t="s">
        <v>1054</v>
      </c>
      <c r="C2726" s="244"/>
      <c r="D2726" s="261" t="s">
        <v>329</v>
      </c>
      <c r="E2726" s="262">
        <v>0.23549999999999999</v>
      </c>
      <c r="F2726" s="253">
        <f>VLOOKUP(B2726,'HSD PSPN,STR,ARS'!$C$6:F724,4,FALSE)</f>
        <v>10000</v>
      </c>
      <c r="G2726" s="318">
        <f>E2726*F2726</f>
        <v>2355</v>
      </c>
    </row>
    <row r="2727" spans="1:7">
      <c r="A2727" s="244"/>
      <c r="B2727" s="243"/>
      <c r="C2727" s="244"/>
      <c r="D2727" s="261"/>
      <c r="E2727" s="262"/>
      <c r="F2727" s="253"/>
      <c r="G2727" s="318"/>
    </row>
    <row r="2728" spans="1:7">
      <c r="A2728" s="1144" t="s">
        <v>2176</v>
      </c>
      <c r="B2728" s="1144"/>
      <c r="C2728" s="1144"/>
      <c r="D2728" s="1144"/>
      <c r="E2728" s="1144"/>
      <c r="F2728" s="1144"/>
      <c r="G2728" s="321">
        <f>SUM(G2726:G2727)</f>
        <v>2355</v>
      </c>
    </row>
    <row r="2729" spans="1:7">
      <c r="A2729" s="261" t="s">
        <v>20</v>
      </c>
      <c r="B2729" s="243" t="s">
        <v>181</v>
      </c>
      <c r="C2729" s="244"/>
      <c r="D2729" s="244"/>
      <c r="E2729" s="252"/>
      <c r="F2729" s="253"/>
      <c r="G2729" s="318"/>
    </row>
    <row r="2730" spans="1:7">
      <c r="A2730" s="261"/>
      <c r="B2730" s="243" t="s">
        <v>1065</v>
      </c>
      <c r="C2730" s="244"/>
      <c r="D2730" s="244" t="s">
        <v>404</v>
      </c>
      <c r="E2730" s="252">
        <v>2.01E-2</v>
      </c>
      <c r="F2730" s="253">
        <f>VLOOKUP(B2730,'HSD PSPN,STR,ARS'!$C$6:F724,4,FALSE)</f>
        <v>10000</v>
      </c>
      <c r="G2730" s="318">
        <f t="shared" ref="G2730" si="77">E2730*F2730</f>
        <v>201</v>
      </c>
    </row>
    <row r="2731" spans="1:7">
      <c r="A2731" s="261"/>
      <c r="B2731" s="243"/>
      <c r="C2731" s="244"/>
      <c r="D2731" s="244"/>
      <c r="E2731" s="252"/>
      <c r="F2731" s="253"/>
      <c r="G2731" s="318"/>
    </row>
    <row r="2732" spans="1:7">
      <c r="A2732" s="1146" t="s">
        <v>2180</v>
      </c>
      <c r="B2732" s="1146"/>
      <c r="C2732" s="1146"/>
      <c r="D2732" s="1146"/>
      <c r="E2732" s="1146"/>
      <c r="F2732" s="1146"/>
      <c r="G2732" s="321">
        <f>SUM(G2730:G2731)</f>
        <v>201</v>
      </c>
    </row>
    <row r="2733" spans="1:7">
      <c r="A2733" s="375" t="s">
        <v>21</v>
      </c>
      <c r="B2733" s="1145" t="s">
        <v>1111</v>
      </c>
      <c r="C2733" s="1145"/>
      <c r="D2733" s="1145"/>
      <c r="E2733" s="1145"/>
      <c r="F2733" s="1145"/>
      <c r="G2733" s="318">
        <f>SUM(G2720:G2732)/2</f>
        <v>7981</v>
      </c>
    </row>
    <row r="2734" spans="1:7">
      <c r="A2734" s="375" t="s">
        <v>22</v>
      </c>
      <c r="B2734" s="1145" t="s">
        <v>1112</v>
      </c>
      <c r="C2734" s="1145"/>
      <c r="D2734" s="1145"/>
      <c r="E2734" s="1145"/>
      <c r="F2734" s="376">
        <v>0.1</v>
      </c>
      <c r="G2734" s="318">
        <f>G2733*F2734</f>
        <v>798.1</v>
      </c>
    </row>
    <row r="2735" spans="1:7">
      <c r="A2735" s="375" t="s">
        <v>23</v>
      </c>
      <c r="B2735" s="1145" t="s">
        <v>184</v>
      </c>
      <c r="C2735" s="1145"/>
      <c r="D2735" s="1145"/>
      <c r="E2735" s="1145"/>
      <c r="F2735" s="1145"/>
      <c r="G2735" s="318">
        <f>ROUNDDOWN(G2733+G2734,0)</f>
        <v>8779</v>
      </c>
    </row>
    <row r="2736" spans="1:7">
      <c r="G2736" s="528"/>
    </row>
    <row r="2737" spans="1:7">
      <c r="A2737" s="238" t="s">
        <v>1060</v>
      </c>
      <c r="B2737" s="239" t="s">
        <v>1061</v>
      </c>
      <c r="C2737" s="240"/>
      <c r="D2737" s="240"/>
      <c r="E2737" s="241"/>
      <c r="F2737" s="242"/>
      <c r="G2737" s="255"/>
    </row>
    <row r="2738" spans="1:7" ht="30">
      <c r="A2738" s="317" t="s">
        <v>73</v>
      </c>
      <c r="B2738" s="317" t="s">
        <v>74</v>
      </c>
      <c r="C2738" s="317" t="s">
        <v>166</v>
      </c>
      <c r="D2738" s="317" t="s">
        <v>78</v>
      </c>
      <c r="E2738" s="317" t="s">
        <v>167</v>
      </c>
      <c r="F2738" s="317" t="s">
        <v>168</v>
      </c>
      <c r="G2738" s="529" t="s">
        <v>169</v>
      </c>
    </row>
    <row r="2739" spans="1:7">
      <c r="A2739" s="261" t="s">
        <v>17</v>
      </c>
      <c r="B2739" s="243" t="s">
        <v>170</v>
      </c>
      <c r="C2739" s="244"/>
      <c r="D2739" s="244"/>
      <c r="E2739" s="252"/>
      <c r="F2739" s="253"/>
      <c r="G2739" s="318"/>
    </row>
    <row r="2740" spans="1:7">
      <c r="A2740" s="244"/>
      <c r="B2740" s="243" t="s">
        <v>1</v>
      </c>
      <c r="C2740" s="261" t="s">
        <v>336</v>
      </c>
      <c r="D2740" s="261" t="s">
        <v>31</v>
      </c>
      <c r="E2740" s="262">
        <v>1.4200000000000001E-2</v>
      </c>
      <c r="F2740" s="253">
        <f>VLOOKUP(B2740,'HSD PSPN,STR,ARS'!$C$6:F724,4,FALSE)</f>
        <v>100000</v>
      </c>
      <c r="G2740" s="318">
        <f>E2740*F2740</f>
        <v>1420</v>
      </c>
    </row>
    <row r="2741" spans="1:7">
      <c r="A2741" s="244"/>
      <c r="B2741" s="243" t="s">
        <v>35</v>
      </c>
      <c r="C2741" s="261" t="s">
        <v>337</v>
      </c>
      <c r="D2741" s="261" t="s">
        <v>31</v>
      </c>
      <c r="E2741" s="262">
        <v>1.4200000000000001E-2</v>
      </c>
      <c r="F2741" s="253">
        <f>VLOOKUP(B2741,'HSD PSPN,STR,ARS'!$C$6:F724,4,FALSE)</f>
        <v>150000</v>
      </c>
      <c r="G2741" s="318">
        <f>E2741*F2741</f>
        <v>2130</v>
      </c>
    </row>
    <row r="2742" spans="1:7">
      <c r="A2742" s="244"/>
      <c r="B2742" s="243" t="s">
        <v>4</v>
      </c>
      <c r="C2742" s="261" t="s">
        <v>339</v>
      </c>
      <c r="D2742" s="261" t="s">
        <v>31</v>
      </c>
      <c r="E2742" s="262">
        <v>1.4E-3</v>
      </c>
      <c r="F2742" s="253">
        <f>VLOOKUP(B2742,'HSD PSPN,STR,ARS'!$C$6:F724,4,FALSE)</f>
        <v>200000</v>
      </c>
      <c r="G2742" s="318">
        <f>E2742*F2742</f>
        <v>280</v>
      </c>
    </row>
    <row r="2743" spans="1:7">
      <c r="A2743" s="1144" t="s">
        <v>2171</v>
      </c>
      <c r="B2743" s="1144"/>
      <c r="C2743" s="1144"/>
      <c r="D2743" s="1144"/>
      <c r="E2743" s="1144"/>
      <c r="F2743" s="1144"/>
      <c r="G2743" s="321">
        <f>SUM(G2740:G2742)</f>
        <v>3830</v>
      </c>
    </row>
    <row r="2744" spans="1:7">
      <c r="A2744" s="261" t="s">
        <v>19</v>
      </c>
      <c r="B2744" s="243" t="s">
        <v>5</v>
      </c>
      <c r="C2744" s="244"/>
      <c r="D2744" s="244"/>
      <c r="E2744" s="252"/>
      <c r="F2744" s="253"/>
      <c r="G2744" s="318"/>
    </row>
    <row r="2745" spans="1:7">
      <c r="A2745" s="244"/>
      <c r="B2745" s="243" t="s">
        <v>1054</v>
      </c>
      <c r="C2745" s="244"/>
      <c r="D2745" s="261" t="s">
        <v>329</v>
      </c>
      <c r="E2745" s="262">
        <v>0.33910000000000001</v>
      </c>
      <c r="F2745" s="253">
        <f>VLOOKUP(B2745,'HSD PSPN,STR,ARS'!$C$6:F724,4,FALSE)</f>
        <v>10000</v>
      </c>
      <c r="G2745" s="318">
        <f>E2745*F2745</f>
        <v>3391</v>
      </c>
    </row>
    <row r="2746" spans="1:7">
      <c r="A2746" s="244"/>
      <c r="B2746" s="243"/>
      <c r="C2746" s="244"/>
      <c r="D2746" s="261"/>
      <c r="E2746" s="262"/>
      <c r="F2746" s="253"/>
      <c r="G2746" s="318"/>
    </row>
    <row r="2747" spans="1:7">
      <c r="A2747" s="1144" t="s">
        <v>2176</v>
      </c>
      <c r="B2747" s="1144"/>
      <c r="C2747" s="1144"/>
      <c r="D2747" s="1144"/>
      <c r="E2747" s="1144"/>
      <c r="F2747" s="1144"/>
      <c r="G2747" s="321">
        <f>SUM(G2745:G2746)</f>
        <v>3391</v>
      </c>
    </row>
    <row r="2748" spans="1:7">
      <c r="A2748" s="261" t="s">
        <v>20</v>
      </c>
      <c r="B2748" s="243" t="s">
        <v>181</v>
      </c>
      <c r="C2748" s="244"/>
      <c r="D2748" s="244"/>
      <c r="E2748" s="252"/>
      <c r="F2748" s="253"/>
      <c r="G2748" s="318"/>
    </row>
    <row r="2749" spans="1:7">
      <c r="A2749" s="261"/>
      <c r="B2749" s="243" t="s">
        <v>1062</v>
      </c>
      <c r="C2749" s="244"/>
      <c r="D2749" s="244" t="s">
        <v>404</v>
      </c>
      <c r="E2749" s="252">
        <v>1.4200000000000001E-2</v>
      </c>
      <c r="F2749" s="253">
        <f>VLOOKUP(B2749,'HSD PSPN,STR,ARS'!$C$6:F724,4,FALSE)</f>
        <v>10000</v>
      </c>
      <c r="G2749" s="318">
        <f t="shared" ref="G2749" si="78">E2749*F2749</f>
        <v>142</v>
      </c>
    </row>
    <row r="2750" spans="1:7">
      <c r="A2750" s="261"/>
      <c r="B2750" s="243"/>
      <c r="C2750" s="244"/>
      <c r="D2750" s="244"/>
      <c r="E2750" s="252"/>
      <c r="F2750" s="253"/>
      <c r="G2750" s="318"/>
    </row>
    <row r="2751" spans="1:7">
      <c r="A2751" s="1146" t="s">
        <v>2180</v>
      </c>
      <c r="B2751" s="1146"/>
      <c r="C2751" s="1146"/>
      <c r="D2751" s="1146"/>
      <c r="E2751" s="1146"/>
      <c r="F2751" s="1146"/>
      <c r="G2751" s="321">
        <f>SUM(G2749:G2750)</f>
        <v>142</v>
      </c>
    </row>
    <row r="2752" spans="1:7">
      <c r="A2752" s="375" t="s">
        <v>21</v>
      </c>
      <c r="B2752" s="1145" t="s">
        <v>1111</v>
      </c>
      <c r="C2752" s="1145"/>
      <c r="D2752" s="1145"/>
      <c r="E2752" s="1145"/>
      <c r="F2752" s="1145"/>
      <c r="G2752" s="318">
        <f>SUM(G2739:G2751)/2</f>
        <v>7363</v>
      </c>
    </row>
    <row r="2753" spans="1:7">
      <c r="A2753" s="375" t="s">
        <v>22</v>
      </c>
      <c r="B2753" s="1145" t="s">
        <v>1112</v>
      </c>
      <c r="C2753" s="1145"/>
      <c r="D2753" s="1145"/>
      <c r="E2753" s="1145"/>
      <c r="F2753" s="376">
        <v>0.1</v>
      </c>
      <c r="G2753" s="318">
        <f>G2752*F2753</f>
        <v>736.30000000000007</v>
      </c>
    </row>
    <row r="2754" spans="1:7">
      <c r="A2754" s="375" t="s">
        <v>23</v>
      </c>
      <c r="B2754" s="1145" t="s">
        <v>184</v>
      </c>
      <c r="C2754" s="1145"/>
      <c r="D2754" s="1145"/>
      <c r="E2754" s="1145"/>
      <c r="F2754" s="1145"/>
      <c r="G2754" s="318">
        <f>ROUNDDOWN(G2752+G2753,0)</f>
        <v>8099</v>
      </c>
    </row>
    <row r="2755" spans="1:7">
      <c r="G2755" s="528"/>
    </row>
    <row r="2756" spans="1:7">
      <c r="A2756" s="238" t="s">
        <v>1057</v>
      </c>
      <c r="B2756" s="239" t="s">
        <v>1058</v>
      </c>
      <c r="C2756" s="240"/>
      <c r="D2756" s="240"/>
      <c r="E2756" s="241"/>
      <c r="F2756" s="242"/>
      <c r="G2756" s="255"/>
    </row>
    <row r="2757" spans="1:7" ht="30">
      <c r="A2757" s="317" t="s">
        <v>73</v>
      </c>
      <c r="B2757" s="317" t="s">
        <v>74</v>
      </c>
      <c r="C2757" s="317" t="s">
        <v>166</v>
      </c>
      <c r="D2757" s="317" t="s">
        <v>78</v>
      </c>
      <c r="E2757" s="317" t="s">
        <v>167</v>
      </c>
      <c r="F2757" s="317" t="s">
        <v>168</v>
      </c>
      <c r="G2757" s="529" t="s">
        <v>169</v>
      </c>
    </row>
    <row r="2758" spans="1:7">
      <c r="A2758" s="261" t="s">
        <v>17</v>
      </c>
      <c r="B2758" s="243" t="s">
        <v>170</v>
      </c>
      <c r="C2758" s="244"/>
      <c r="D2758" s="244"/>
      <c r="E2758" s="252"/>
      <c r="F2758" s="253"/>
      <c r="G2758" s="318"/>
    </row>
    <row r="2759" spans="1:7">
      <c r="A2759" s="244"/>
      <c r="B2759" s="243" t="s">
        <v>1</v>
      </c>
      <c r="C2759" s="261" t="s">
        <v>336</v>
      </c>
      <c r="D2759" s="261" t="s">
        <v>31</v>
      </c>
      <c r="E2759" s="262">
        <v>1.2E-2</v>
      </c>
      <c r="F2759" s="253">
        <f>VLOOKUP(B2759,'HSD PSPN,STR,ARS'!$C$6:F724,4,FALSE)</f>
        <v>100000</v>
      </c>
      <c r="G2759" s="318">
        <f>E2759*F2759</f>
        <v>1200</v>
      </c>
    </row>
    <row r="2760" spans="1:7">
      <c r="A2760" s="244"/>
      <c r="B2760" s="243" t="s">
        <v>35</v>
      </c>
      <c r="C2760" s="261" t="s">
        <v>337</v>
      </c>
      <c r="D2760" s="261" t="s">
        <v>31</v>
      </c>
      <c r="E2760" s="262">
        <v>1.2E-2</v>
      </c>
      <c r="F2760" s="253">
        <f>VLOOKUP(B2760,'HSD PSPN,STR,ARS'!$C$6:F724,4,FALSE)</f>
        <v>150000</v>
      </c>
      <c r="G2760" s="318">
        <f>E2760*F2760</f>
        <v>1800</v>
      </c>
    </row>
    <row r="2761" spans="1:7">
      <c r="A2761" s="244"/>
      <c r="B2761" s="243" t="s">
        <v>4</v>
      </c>
      <c r="C2761" s="261" t="s">
        <v>339</v>
      </c>
      <c r="D2761" s="261" t="s">
        <v>31</v>
      </c>
      <c r="E2761" s="262">
        <v>1.1999999999999999E-3</v>
      </c>
      <c r="F2761" s="253">
        <f>VLOOKUP(B2761,'HSD PSPN,STR,ARS'!$C$6:F724,4,FALSE)</f>
        <v>200000</v>
      </c>
      <c r="G2761" s="318">
        <f>E2761*F2761</f>
        <v>239.99999999999997</v>
      </c>
    </row>
    <row r="2762" spans="1:7">
      <c r="A2762" s="1144" t="s">
        <v>2176</v>
      </c>
      <c r="B2762" s="1144"/>
      <c r="C2762" s="1144"/>
      <c r="D2762" s="1144"/>
      <c r="E2762" s="1144"/>
      <c r="F2762" s="1144"/>
      <c r="G2762" s="321">
        <f>SUM(G2759:G2761)</f>
        <v>3240</v>
      </c>
    </row>
    <row r="2763" spans="1:7">
      <c r="A2763" s="261" t="s">
        <v>19</v>
      </c>
      <c r="B2763" s="243" t="s">
        <v>5</v>
      </c>
      <c r="C2763" s="244"/>
      <c r="D2763" s="244"/>
      <c r="E2763" s="252"/>
      <c r="F2763" s="253"/>
      <c r="G2763" s="318"/>
    </row>
    <row r="2764" spans="1:7">
      <c r="A2764" s="244"/>
      <c r="B2764" s="243" t="s">
        <v>1054</v>
      </c>
      <c r="C2764" s="244"/>
      <c r="D2764" s="261" t="s">
        <v>329</v>
      </c>
      <c r="E2764" s="262">
        <v>0.60289999999999999</v>
      </c>
      <c r="F2764" s="253">
        <f>VLOOKUP(B2764,'HSD PSPN,STR,ARS'!$C$6:F724,4,FALSE)</f>
        <v>10000</v>
      </c>
      <c r="G2764" s="318">
        <f>E2764*F2764</f>
        <v>6029</v>
      </c>
    </row>
    <row r="2765" spans="1:7">
      <c r="A2765" s="244"/>
      <c r="B2765" s="243"/>
      <c r="C2765" s="244"/>
      <c r="D2765" s="261"/>
      <c r="E2765" s="262"/>
      <c r="F2765" s="253"/>
      <c r="G2765" s="318"/>
    </row>
    <row r="2766" spans="1:7">
      <c r="A2766" s="1144" t="s">
        <v>2176</v>
      </c>
      <c r="B2766" s="1144"/>
      <c r="C2766" s="1144"/>
      <c r="D2766" s="1144"/>
      <c r="E2766" s="1144"/>
      <c r="F2766" s="1144"/>
      <c r="G2766" s="321">
        <f>SUM(G2764:G2765)</f>
        <v>6029</v>
      </c>
    </row>
    <row r="2767" spans="1:7">
      <c r="A2767" s="261" t="s">
        <v>20</v>
      </c>
      <c r="B2767" s="243" t="s">
        <v>181</v>
      </c>
      <c r="C2767" s="244"/>
      <c r="D2767" s="244"/>
      <c r="E2767" s="252"/>
      <c r="F2767" s="253"/>
      <c r="G2767" s="318"/>
    </row>
    <row r="2768" spans="1:7">
      <c r="A2768" s="261"/>
      <c r="B2768" s="243" t="s">
        <v>1056</v>
      </c>
      <c r="C2768" s="244"/>
      <c r="D2768" s="244" t="s">
        <v>404</v>
      </c>
      <c r="E2768" s="252">
        <v>1.2E-2</v>
      </c>
      <c r="F2768" s="253">
        <f>VLOOKUP(B2768,'HSD PSPN,STR,ARS'!$C$6:F724,4,FALSE)</f>
        <v>10000</v>
      </c>
      <c r="G2768" s="318">
        <f t="shared" ref="G2768" si="79">E2768*F2768</f>
        <v>120</v>
      </c>
    </row>
    <row r="2769" spans="1:7">
      <c r="A2769" s="261"/>
      <c r="B2769" s="243"/>
      <c r="C2769" s="244"/>
      <c r="D2769" s="244"/>
      <c r="E2769" s="252"/>
      <c r="F2769" s="253"/>
      <c r="G2769" s="318"/>
    </row>
    <row r="2770" spans="1:7">
      <c r="A2770" s="1146" t="s">
        <v>2180</v>
      </c>
      <c r="B2770" s="1146"/>
      <c r="C2770" s="1146"/>
      <c r="D2770" s="1146"/>
      <c r="E2770" s="1146"/>
      <c r="F2770" s="1146"/>
      <c r="G2770" s="321">
        <f>SUM(G2768:G2769)</f>
        <v>120</v>
      </c>
    </row>
    <row r="2771" spans="1:7">
      <c r="A2771" s="375" t="s">
        <v>21</v>
      </c>
      <c r="B2771" s="1145" t="s">
        <v>1111</v>
      </c>
      <c r="C2771" s="1145"/>
      <c r="D2771" s="1145"/>
      <c r="E2771" s="1145"/>
      <c r="F2771" s="1145"/>
      <c r="G2771" s="318">
        <f>SUM(G2758:G2770)/2</f>
        <v>9389</v>
      </c>
    </row>
    <row r="2772" spans="1:7">
      <c r="A2772" s="375" t="s">
        <v>22</v>
      </c>
      <c r="B2772" s="1145" t="s">
        <v>1112</v>
      </c>
      <c r="C2772" s="1145"/>
      <c r="D2772" s="1145"/>
      <c r="E2772" s="1145"/>
      <c r="F2772" s="376">
        <v>0.1</v>
      </c>
      <c r="G2772" s="318">
        <f>G2771*F2772</f>
        <v>938.90000000000009</v>
      </c>
    </row>
    <row r="2773" spans="1:7">
      <c r="A2773" s="375" t="s">
        <v>23</v>
      </c>
      <c r="B2773" s="1145" t="s">
        <v>184</v>
      </c>
      <c r="C2773" s="1145"/>
      <c r="D2773" s="1145"/>
      <c r="E2773" s="1145"/>
      <c r="F2773" s="1145"/>
      <c r="G2773" s="318">
        <f>ROUNDDOWN(G2771+G2772,0)</f>
        <v>10327</v>
      </c>
    </row>
    <row r="2774" spans="1:7">
      <c r="G2774" s="528"/>
    </row>
    <row r="2775" spans="1:7">
      <c r="A2775" s="238" t="s">
        <v>1053</v>
      </c>
      <c r="B2775" s="239" t="s">
        <v>1059</v>
      </c>
      <c r="C2775" s="240"/>
      <c r="D2775" s="240"/>
      <c r="E2775" s="241"/>
      <c r="F2775" s="242"/>
      <c r="G2775" s="255"/>
    </row>
    <row r="2776" spans="1:7" ht="30">
      <c r="A2776" s="317" t="s">
        <v>73</v>
      </c>
      <c r="B2776" s="317" t="s">
        <v>74</v>
      </c>
      <c r="C2776" s="317" t="s">
        <v>166</v>
      </c>
      <c r="D2776" s="317" t="s">
        <v>78</v>
      </c>
      <c r="E2776" s="317" t="s">
        <v>167</v>
      </c>
      <c r="F2776" s="317" t="s">
        <v>168</v>
      </c>
      <c r="G2776" s="529" t="s">
        <v>169</v>
      </c>
    </row>
    <row r="2777" spans="1:7">
      <c r="A2777" s="261" t="s">
        <v>17</v>
      </c>
      <c r="B2777" s="243" t="s">
        <v>170</v>
      </c>
      <c r="C2777" s="244"/>
      <c r="D2777" s="244"/>
      <c r="E2777" s="252"/>
      <c r="F2777" s="253"/>
      <c r="G2777" s="318"/>
    </row>
    <row r="2778" spans="1:7">
      <c r="A2778" s="244"/>
      <c r="B2778" s="243" t="s">
        <v>1</v>
      </c>
      <c r="C2778" s="261" t="s">
        <v>336</v>
      </c>
      <c r="D2778" s="261" t="s">
        <v>31</v>
      </c>
      <c r="E2778" s="262">
        <v>9.5999999999999992E-3</v>
      </c>
      <c r="F2778" s="253">
        <f>VLOOKUP(B2778,'HSD PSPN,STR,ARS'!$C$6:F724,4,FALSE)</f>
        <v>100000</v>
      </c>
      <c r="G2778" s="318">
        <f>E2778*F2778</f>
        <v>959.99999999999989</v>
      </c>
    </row>
    <row r="2779" spans="1:7">
      <c r="A2779" s="244"/>
      <c r="B2779" s="243" t="s">
        <v>35</v>
      </c>
      <c r="C2779" s="261" t="s">
        <v>337</v>
      </c>
      <c r="D2779" s="261" t="s">
        <v>31</v>
      </c>
      <c r="E2779" s="262">
        <v>9.5999999999999992E-3</v>
      </c>
      <c r="F2779" s="253">
        <f>VLOOKUP(B2779,'HSD PSPN,STR,ARS'!$C$6:F724,4,FALSE)</f>
        <v>150000</v>
      </c>
      <c r="G2779" s="318">
        <f>E2779*F2779</f>
        <v>1439.9999999999998</v>
      </c>
    </row>
    <row r="2780" spans="1:7">
      <c r="A2780" s="244"/>
      <c r="B2780" s="243" t="s">
        <v>4</v>
      </c>
      <c r="C2780" s="261" t="s">
        <v>339</v>
      </c>
      <c r="D2780" s="261" t="s">
        <v>31</v>
      </c>
      <c r="E2780" s="262">
        <v>1E-3</v>
      </c>
      <c r="F2780" s="253">
        <f>VLOOKUP(B2780,'HSD PSPN,STR,ARS'!$C$6:F724,4,FALSE)</f>
        <v>200000</v>
      </c>
      <c r="G2780" s="318">
        <f>E2780*F2780</f>
        <v>200</v>
      </c>
    </row>
    <row r="2781" spans="1:7">
      <c r="A2781" s="1144" t="s">
        <v>2176</v>
      </c>
      <c r="B2781" s="1144"/>
      <c r="C2781" s="1144"/>
      <c r="D2781" s="1144"/>
      <c r="E2781" s="1144"/>
      <c r="F2781" s="1144"/>
      <c r="G2781" s="321">
        <f>SUM(G2778:G2780)</f>
        <v>2599.9999999999995</v>
      </c>
    </row>
    <row r="2782" spans="1:7">
      <c r="A2782" s="261" t="s">
        <v>19</v>
      </c>
      <c r="B2782" s="243" t="s">
        <v>5</v>
      </c>
      <c r="C2782" s="244"/>
      <c r="D2782" s="244"/>
      <c r="E2782" s="252"/>
      <c r="F2782" s="253"/>
      <c r="G2782" s="318"/>
    </row>
    <row r="2783" spans="1:7">
      <c r="A2783" s="244"/>
      <c r="B2783" s="243" t="s">
        <v>1054</v>
      </c>
      <c r="C2783" s="244"/>
      <c r="D2783" s="261" t="s">
        <v>329</v>
      </c>
      <c r="E2783" s="262">
        <v>0.94199999999999995</v>
      </c>
      <c r="F2783" s="253">
        <f>VLOOKUP(B2783,'HSD PSPN,STR,ARS'!$C$6:F724,4,FALSE)</f>
        <v>10000</v>
      </c>
      <c r="G2783" s="318">
        <f>E2783*F2783</f>
        <v>9420</v>
      </c>
    </row>
    <row r="2784" spans="1:7">
      <c r="A2784" s="244"/>
      <c r="B2784" s="243"/>
      <c r="C2784" s="244"/>
      <c r="D2784" s="261"/>
      <c r="E2784" s="262"/>
      <c r="F2784" s="253"/>
      <c r="G2784" s="318"/>
    </row>
    <row r="2785" spans="1:7">
      <c r="A2785" s="1144" t="s">
        <v>2176</v>
      </c>
      <c r="B2785" s="1144"/>
      <c r="C2785" s="1144"/>
      <c r="D2785" s="1144"/>
      <c r="E2785" s="1144"/>
      <c r="F2785" s="1144"/>
      <c r="G2785" s="321">
        <f>SUM(G2783:G2784)</f>
        <v>9420</v>
      </c>
    </row>
    <row r="2786" spans="1:7">
      <c r="A2786" s="261" t="s">
        <v>20</v>
      </c>
      <c r="B2786" s="243" t="s">
        <v>181</v>
      </c>
      <c r="C2786" s="244"/>
      <c r="D2786" s="244"/>
      <c r="E2786" s="252"/>
      <c r="F2786" s="253"/>
      <c r="G2786" s="318"/>
    </row>
    <row r="2787" spans="1:7">
      <c r="A2787" s="261"/>
      <c r="B2787" s="243" t="s">
        <v>1055</v>
      </c>
      <c r="C2787" s="244"/>
      <c r="D2787" s="244" t="s">
        <v>404</v>
      </c>
      <c r="E2787" s="252">
        <v>9.5999999999999992E-3</v>
      </c>
      <c r="F2787" s="253">
        <f>VLOOKUP(B2787,'HSD PSPN,STR,ARS'!$C$6:F724,4,FALSE)</f>
        <v>10000</v>
      </c>
      <c r="G2787" s="318">
        <f t="shared" ref="G2787" si="80">E2787*F2787</f>
        <v>95.999999999999986</v>
      </c>
    </row>
    <row r="2788" spans="1:7">
      <c r="A2788" s="261"/>
      <c r="B2788" s="243"/>
      <c r="C2788" s="244"/>
      <c r="D2788" s="244"/>
      <c r="E2788" s="252"/>
      <c r="F2788" s="253"/>
      <c r="G2788" s="318"/>
    </row>
    <row r="2789" spans="1:7">
      <c r="A2789" s="1146" t="s">
        <v>2180</v>
      </c>
      <c r="B2789" s="1146"/>
      <c r="C2789" s="1146"/>
      <c r="D2789" s="1146"/>
      <c r="E2789" s="1146"/>
      <c r="F2789" s="1146"/>
      <c r="G2789" s="321">
        <f>SUM(G2787:G2788)</f>
        <v>95.999999999999986</v>
      </c>
    </row>
    <row r="2790" spans="1:7">
      <c r="A2790" s="375" t="s">
        <v>21</v>
      </c>
      <c r="B2790" s="1145" t="s">
        <v>1111</v>
      </c>
      <c r="C2790" s="1145"/>
      <c r="D2790" s="1145"/>
      <c r="E2790" s="1145"/>
      <c r="F2790" s="1145"/>
      <c r="G2790" s="318">
        <f>SUM(G2777:G2789)/2</f>
        <v>12116</v>
      </c>
    </row>
    <row r="2791" spans="1:7">
      <c r="A2791" s="375" t="s">
        <v>22</v>
      </c>
      <c r="B2791" s="1145" t="s">
        <v>1112</v>
      </c>
      <c r="C2791" s="1145"/>
      <c r="D2791" s="1145"/>
      <c r="E2791" s="1145"/>
      <c r="F2791" s="376">
        <v>0.1</v>
      </c>
      <c r="G2791" s="318">
        <f>G2790*F2791</f>
        <v>1211.6000000000001</v>
      </c>
    </row>
    <row r="2792" spans="1:7">
      <c r="A2792" s="375" t="s">
        <v>23</v>
      </c>
      <c r="B2792" s="1145" t="s">
        <v>184</v>
      </c>
      <c r="C2792" s="1145"/>
      <c r="D2792" s="1145"/>
      <c r="E2792" s="1145"/>
      <c r="F2792" s="1145"/>
      <c r="G2792" s="318">
        <f>ROUNDDOWN(G2790+G2791,0)</f>
        <v>13327</v>
      </c>
    </row>
    <row r="2793" spans="1:7">
      <c r="G2793" s="528"/>
    </row>
    <row r="2794" spans="1:7">
      <c r="A2794" s="267" t="s">
        <v>1086</v>
      </c>
      <c r="B2794" s="267" t="s">
        <v>1087</v>
      </c>
      <c r="C2794" s="267"/>
      <c r="D2794" s="267"/>
      <c r="E2794" s="267"/>
      <c r="F2794" s="267"/>
      <c r="G2794" s="530"/>
    </row>
    <row r="2795" spans="1:7">
      <c r="A2795" s="238" t="s">
        <v>1088</v>
      </c>
      <c r="B2795" s="239" t="s">
        <v>1089</v>
      </c>
      <c r="C2795" s="240"/>
      <c r="D2795" s="240"/>
      <c r="E2795" s="241"/>
      <c r="F2795" s="242"/>
      <c r="G2795" s="255"/>
    </row>
    <row r="2796" spans="1:7" ht="30">
      <c r="A2796" s="317" t="s">
        <v>73</v>
      </c>
      <c r="B2796" s="317" t="s">
        <v>74</v>
      </c>
      <c r="C2796" s="317" t="s">
        <v>166</v>
      </c>
      <c r="D2796" s="317" t="s">
        <v>78</v>
      </c>
      <c r="E2796" s="317" t="s">
        <v>167</v>
      </c>
      <c r="F2796" s="317" t="s">
        <v>168</v>
      </c>
      <c r="G2796" s="529" t="s">
        <v>169</v>
      </c>
    </row>
    <row r="2797" spans="1:7">
      <c r="A2797" s="261" t="s">
        <v>17</v>
      </c>
      <c r="B2797" s="243" t="s">
        <v>170</v>
      </c>
      <c r="C2797" s="244"/>
      <c r="D2797" s="244"/>
      <c r="E2797" s="252"/>
      <c r="F2797" s="253"/>
      <c r="G2797" s="318"/>
    </row>
    <row r="2798" spans="1:7">
      <c r="A2798" s="244"/>
      <c r="B2798" s="243" t="s">
        <v>1</v>
      </c>
      <c r="C2798" s="261" t="s">
        <v>336</v>
      </c>
      <c r="D2798" s="261" t="s">
        <v>31</v>
      </c>
      <c r="E2798" s="262">
        <v>8.3699999999999997E-2</v>
      </c>
      <c r="F2798" s="253">
        <f>VLOOKUP(B2798,'HSD PSPN,STR,ARS'!$C$6:F724,4,FALSE)</f>
        <v>100000</v>
      </c>
      <c r="G2798" s="318">
        <f>E2798*F2798</f>
        <v>8370</v>
      </c>
    </row>
    <row r="2799" spans="1:7">
      <c r="A2799" s="244"/>
      <c r="B2799" s="243" t="s">
        <v>35</v>
      </c>
      <c r="C2799" s="261" t="s">
        <v>337</v>
      </c>
      <c r="D2799" s="261" t="s">
        <v>31</v>
      </c>
      <c r="E2799" s="262">
        <v>4.1799999999999997E-2</v>
      </c>
      <c r="F2799" s="253">
        <f>VLOOKUP(B2799,'HSD PSPN,STR,ARS'!$C$6:F724,4,FALSE)</f>
        <v>150000</v>
      </c>
      <c r="G2799" s="318">
        <f>E2799*F2799</f>
        <v>6269.9999999999991</v>
      </c>
    </row>
    <row r="2800" spans="1:7">
      <c r="A2800" s="244"/>
      <c r="B2800" s="243" t="s">
        <v>4</v>
      </c>
      <c r="C2800" s="261" t="s">
        <v>339</v>
      </c>
      <c r="D2800" s="261" t="s">
        <v>31</v>
      </c>
      <c r="E2800" s="262">
        <v>8.3999999999999995E-3</v>
      </c>
      <c r="F2800" s="253">
        <f>VLOOKUP(B2800,'HSD PSPN,STR,ARS'!$C$6:F724,4,FALSE)</f>
        <v>200000</v>
      </c>
      <c r="G2800" s="318">
        <f>E2800*F2800</f>
        <v>1680</v>
      </c>
    </row>
    <row r="2801" spans="1:7">
      <c r="A2801" s="1144" t="s">
        <v>2176</v>
      </c>
      <c r="B2801" s="1144"/>
      <c r="C2801" s="1144"/>
      <c r="D2801" s="1144"/>
      <c r="E2801" s="1144"/>
      <c r="F2801" s="1144"/>
      <c r="G2801" s="321">
        <f>SUM(G2798:G2800)</f>
        <v>16320</v>
      </c>
    </row>
    <row r="2802" spans="1:7">
      <c r="A2802" s="261" t="s">
        <v>19</v>
      </c>
      <c r="B2802" s="243" t="s">
        <v>5</v>
      </c>
      <c r="C2802" s="244"/>
      <c r="D2802" s="244"/>
      <c r="E2802" s="252"/>
      <c r="F2802" s="253"/>
      <c r="G2802" s="318"/>
    </row>
    <row r="2803" spans="1:7">
      <c r="A2803" s="244"/>
      <c r="B2803" s="243"/>
      <c r="C2803" s="244"/>
      <c r="D2803" s="261"/>
      <c r="E2803" s="262"/>
      <c r="F2803" s="253"/>
      <c r="G2803" s="318"/>
    </row>
    <row r="2804" spans="1:7">
      <c r="A2804" s="244"/>
      <c r="B2804" s="243"/>
      <c r="C2804" s="244"/>
      <c r="D2804" s="261"/>
      <c r="E2804" s="262"/>
      <c r="F2804" s="253"/>
      <c r="G2804" s="318"/>
    </row>
    <row r="2805" spans="1:7">
      <c r="A2805" s="1144" t="s">
        <v>2176</v>
      </c>
      <c r="B2805" s="1144"/>
      <c r="C2805" s="1144"/>
      <c r="D2805" s="1144"/>
      <c r="E2805" s="1144"/>
      <c r="F2805" s="1144"/>
      <c r="G2805" s="321">
        <f>SUM(G2803:G2804)</f>
        <v>0</v>
      </c>
    </row>
    <row r="2806" spans="1:7">
      <c r="A2806" s="261" t="s">
        <v>20</v>
      </c>
      <c r="B2806" s="243" t="s">
        <v>181</v>
      </c>
      <c r="C2806" s="244"/>
      <c r="D2806" s="244"/>
      <c r="E2806" s="252"/>
      <c r="F2806" s="253"/>
      <c r="G2806" s="318"/>
    </row>
    <row r="2807" spans="1:7">
      <c r="A2807" s="261"/>
      <c r="B2807" s="243" t="s">
        <v>1021</v>
      </c>
      <c r="C2807" s="244"/>
      <c r="D2807" s="244" t="s">
        <v>404</v>
      </c>
      <c r="E2807" s="252">
        <v>4.1799999999999997E-2</v>
      </c>
      <c r="F2807" s="253">
        <f>VLOOKUP(B2807,'HSD PSPN,STR,ARS'!$C$6:F724,4,FALSE)</f>
        <v>10000</v>
      </c>
      <c r="G2807" s="318">
        <f t="shared" ref="G2807:G2808" si="81">E2807*F2807</f>
        <v>417.99999999999994</v>
      </c>
    </row>
    <row r="2808" spans="1:7">
      <c r="A2808" s="261"/>
      <c r="B2808" s="243" t="s">
        <v>1090</v>
      </c>
      <c r="C2808" s="244"/>
      <c r="D2808" s="244" t="s">
        <v>404</v>
      </c>
      <c r="E2808" s="252">
        <v>4.1799999999999997E-2</v>
      </c>
      <c r="F2808" s="253">
        <f>VLOOKUP(B2808,'HSD PSPN,STR,ARS'!$C$6:F724,4,FALSE)</f>
        <v>10000</v>
      </c>
      <c r="G2808" s="318">
        <f t="shared" si="81"/>
        <v>417.99999999999994</v>
      </c>
    </row>
    <row r="2809" spans="1:7">
      <c r="A2809" s="261"/>
      <c r="B2809" s="243"/>
      <c r="C2809" s="244"/>
      <c r="D2809" s="244"/>
      <c r="E2809" s="252"/>
      <c r="F2809" s="253"/>
      <c r="G2809" s="318"/>
    </row>
    <row r="2810" spans="1:7">
      <c r="A2810" s="1146" t="s">
        <v>2180</v>
      </c>
      <c r="B2810" s="1146"/>
      <c r="C2810" s="1146"/>
      <c r="D2810" s="1146"/>
      <c r="E2810" s="1146"/>
      <c r="F2810" s="1146"/>
      <c r="G2810" s="321">
        <f>SUM(G2807:G2809)</f>
        <v>835.99999999999989</v>
      </c>
    </row>
    <row r="2811" spans="1:7">
      <c r="A2811" s="375" t="s">
        <v>21</v>
      </c>
      <c r="B2811" s="1145" t="s">
        <v>1111</v>
      </c>
      <c r="C2811" s="1145"/>
      <c r="D2811" s="1145"/>
      <c r="E2811" s="1145"/>
      <c r="F2811" s="1145"/>
      <c r="G2811" s="318">
        <f>SUM(G2798:G2810)/2</f>
        <v>17156</v>
      </c>
    </row>
    <row r="2812" spans="1:7">
      <c r="A2812" s="375" t="s">
        <v>22</v>
      </c>
      <c r="B2812" s="1145" t="s">
        <v>1112</v>
      </c>
      <c r="C2812" s="1145"/>
      <c r="D2812" s="1145"/>
      <c r="E2812" s="1145"/>
      <c r="F2812" s="376">
        <v>0.1</v>
      </c>
      <c r="G2812" s="318">
        <f>G2811*F2812</f>
        <v>1715.6000000000001</v>
      </c>
    </row>
    <row r="2813" spans="1:7">
      <c r="A2813" s="375" t="s">
        <v>23</v>
      </c>
      <c r="B2813" s="1145" t="s">
        <v>184</v>
      </c>
      <c r="C2813" s="1145"/>
      <c r="D2813" s="1145"/>
      <c r="E2813" s="1145"/>
      <c r="F2813" s="1145"/>
      <c r="G2813" s="318">
        <f>ROUNDDOWN(G2811+G2812,0)</f>
        <v>18871</v>
      </c>
    </row>
    <row r="2814" spans="1:7">
      <c r="G2814" s="528"/>
    </row>
    <row r="2815" spans="1:7">
      <c r="A2815" s="238" t="s">
        <v>1095</v>
      </c>
      <c r="B2815" s="239" t="s">
        <v>1096</v>
      </c>
      <c r="C2815" s="240"/>
      <c r="D2815" s="240"/>
      <c r="E2815" s="241"/>
      <c r="F2815" s="242"/>
      <c r="G2815" s="255"/>
    </row>
    <row r="2816" spans="1:7" ht="30">
      <c r="A2816" s="317" t="s">
        <v>73</v>
      </c>
      <c r="B2816" s="317" t="s">
        <v>74</v>
      </c>
      <c r="C2816" s="317" t="s">
        <v>166</v>
      </c>
      <c r="D2816" s="317" t="s">
        <v>78</v>
      </c>
      <c r="E2816" s="317" t="s">
        <v>167</v>
      </c>
      <c r="F2816" s="317" t="s">
        <v>168</v>
      </c>
      <c r="G2816" s="529" t="s">
        <v>169</v>
      </c>
    </row>
    <row r="2817" spans="1:7">
      <c r="A2817" s="261" t="s">
        <v>17</v>
      </c>
      <c r="B2817" s="243" t="s">
        <v>170</v>
      </c>
      <c r="C2817" s="244"/>
      <c r="D2817" s="244"/>
      <c r="E2817" s="252"/>
      <c r="F2817" s="253"/>
      <c r="G2817" s="318"/>
    </row>
    <row r="2818" spans="1:7">
      <c r="A2818" s="244"/>
      <c r="B2818" s="243" t="s">
        <v>1</v>
      </c>
      <c r="C2818" s="261" t="s">
        <v>336</v>
      </c>
      <c r="D2818" s="261" t="s">
        <v>31</v>
      </c>
      <c r="E2818" s="262">
        <v>0.1033</v>
      </c>
      <c r="F2818" s="253">
        <f>VLOOKUP(B2818,'HSD PSPN,STR,ARS'!$C$6:F724,4,FALSE)</f>
        <v>100000</v>
      </c>
      <c r="G2818" s="318">
        <f>E2818*F2818</f>
        <v>10330</v>
      </c>
    </row>
    <row r="2819" spans="1:7">
      <c r="A2819" s="244"/>
      <c r="B2819" s="243" t="s">
        <v>35</v>
      </c>
      <c r="C2819" s="261" t="s">
        <v>337</v>
      </c>
      <c r="D2819" s="261" t="s">
        <v>31</v>
      </c>
      <c r="E2819" s="262">
        <v>5.16E-2</v>
      </c>
      <c r="F2819" s="253">
        <f>VLOOKUP(B2819,'HSD PSPN,STR,ARS'!$C$6:F724,4,FALSE)</f>
        <v>150000</v>
      </c>
      <c r="G2819" s="318">
        <f>E2819*F2819</f>
        <v>7740</v>
      </c>
    </row>
    <row r="2820" spans="1:7">
      <c r="A2820" s="244"/>
      <c r="B2820" s="243" t="s">
        <v>4</v>
      </c>
      <c r="C2820" s="261" t="s">
        <v>339</v>
      </c>
      <c r="D2820" s="261" t="s">
        <v>31</v>
      </c>
      <c r="E2820" s="262">
        <v>1.03E-2</v>
      </c>
      <c r="F2820" s="253">
        <f>VLOOKUP(B2820,'HSD PSPN,STR,ARS'!$C$6:F724,4,FALSE)</f>
        <v>200000</v>
      </c>
      <c r="G2820" s="318">
        <f>E2820*F2820</f>
        <v>2060</v>
      </c>
    </row>
    <row r="2821" spans="1:7">
      <c r="A2821" s="1144" t="s">
        <v>2176</v>
      </c>
      <c r="B2821" s="1144"/>
      <c r="C2821" s="1144"/>
      <c r="D2821" s="1144"/>
      <c r="E2821" s="1144"/>
      <c r="F2821" s="1144"/>
      <c r="G2821" s="321">
        <f>SUM(G2818:G2820)</f>
        <v>20130</v>
      </c>
    </row>
    <row r="2822" spans="1:7">
      <c r="A2822" s="261" t="s">
        <v>19</v>
      </c>
      <c r="B2822" s="243" t="s">
        <v>5</v>
      </c>
      <c r="C2822" s="244"/>
      <c r="D2822" s="244"/>
      <c r="E2822" s="252"/>
      <c r="F2822" s="253"/>
      <c r="G2822" s="318"/>
    </row>
    <row r="2823" spans="1:7">
      <c r="A2823" s="244"/>
      <c r="B2823" s="243"/>
      <c r="C2823" s="244"/>
      <c r="D2823" s="261"/>
      <c r="E2823" s="262"/>
      <c r="F2823" s="253"/>
      <c r="G2823" s="318"/>
    </row>
    <row r="2824" spans="1:7">
      <c r="A2824" s="244"/>
      <c r="B2824" s="243"/>
      <c r="C2824" s="244"/>
      <c r="D2824" s="261"/>
      <c r="E2824" s="262"/>
      <c r="F2824" s="253"/>
      <c r="G2824" s="318"/>
    </row>
    <row r="2825" spans="1:7">
      <c r="A2825" s="1144" t="s">
        <v>2176</v>
      </c>
      <c r="B2825" s="1144"/>
      <c r="C2825" s="1144"/>
      <c r="D2825" s="1144"/>
      <c r="E2825" s="1144"/>
      <c r="F2825" s="1144"/>
      <c r="G2825" s="321">
        <f>SUM(G2823:G2824)</f>
        <v>0</v>
      </c>
    </row>
    <row r="2826" spans="1:7">
      <c r="A2826" s="261" t="s">
        <v>20</v>
      </c>
      <c r="B2826" s="243" t="s">
        <v>181</v>
      </c>
      <c r="C2826" s="244"/>
      <c r="D2826" s="244"/>
      <c r="E2826" s="252"/>
      <c r="F2826" s="253"/>
      <c r="G2826" s="318"/>
    </row>
    <row r="2827" spans="1:7">
      <c r="A2827" s="261"/>
      <c r="B2827" s="243" t="s">
        <v>1021</v>
      </c>
      <c r="C2827" s="244"/>
      <c r="D2827" s="244" t="s">
        <v>404</v>
      </c>
      <c r="E2827" s="252">
        <v>5.16E-2</v>
      </c>
      <c r="F2827" s="253">
        <f>VLOOKUP(B2827,'HSD PSPN,STR,ARS'!$C$6:F724,4,FALSE)</f>
        <v>10000</v>
      </c>
      <c r="G2827" s="318">
        <f t="shared" ref="G2827:G2828" si="82">E2827*F2827</f>
        <v>516</v>
      </c>
    </row>
    <row r="2828" spans="1:7">
      <c r="A2828" s="261"/>
      <c r="B2828" s="243" t="s">
        <v>1090</v>
      </c>
      <c r="C2828" s="244"/>
      <c r="D2828" s="244" t="s">
        <v>404</v>
      </c>
      <c r="E2828" s="252">
        <v>5.16E-2</v>
      </c>
      <c r="F2828" s="253">
        <f>VLOOKUP(B2828,'HSD PSPN,STR,ARS'!$C$6:F724,4,FALSE)</f>
        <v>10000</v>
      </c>
      <c r="G2828" s="318">
        <f t="shared" si="82"/>
        <v>516</v>
      </c>
    </row>
    <row r="2829" spans="1:7">
      <c r="A2829" s="261"/>
      <c r="B2829" s="243"/>
      <c r="C2829" s="244"/>
      <c r="D2829" s="244"/>
      <c r="E2829" s="252"/>
      <c r="F2829" s="253"/>
      <c r="G2829" s="318"/>
    </row>
    <row r="2830" spans="1:7">
      <c r="A2830" s="1146" t="s">
        <v>2180</v>
      </c>
      <c r="B2830" s="1146"/>
      <c r="C2830" s="1146"/>
      <c r="D2830" s="1146"/>
      <c r="E2830" s="1146"/>
      <c r="F2830" s="1146"/>
      <c r="G2830" s="321">
        <f>SUM(G2827:G2829)</f>
        <v>1032</v>
      </c>
    </row>
    <row r="2831" spans="1:7">
      <c r="A2831" s="375" t="s">
        <v>21</v>
      </c>
      <c r="B2831" s="1145" t="s">
        <v>1111</v>
      </c>
      <c r="C2831" s="1145"/>
      <c r="D2831" s="1145"/>
      <c r="E2831" s="1145"/>
      <c r="F2831" s="1145"/>
      <c r="G2831" s="318">
        <f>SUM(G2818:G2830)/2</f>
        <v>21162</v>
      </c>
    </row>
    <row r="2832" spans="1:7">
      <c r="A2832" s="375" t="s">
        <v>22</v>
      </c>
      <c r="B2832" s="1145" t="s">
        <v>1112</v>
      </c>
      <c r="C2832" s="1145"/>
      <c r="D2832" s="1145"/>
      <c r="E2832" s="1145"/>
      <c r="F2832" s="376">
        <v>0.1</v>
      </c>
      <c r="G2832" s="318">
        <f>G2831*F2832</f>
        <v>2116.2000000000003</v>
      </c>
    </row>
    <row r="2833" spans="1:7">
      <c r="A2833" s="375" t="s">
        <v>23</v>
      </c>
      <c r="B2833" s="1145" t="s">
        <v>184</v>
      </c>
      <c r="C2833" s="1145"/>
      <c r="D2833" s="1145"/>
      <c r="E2833" s="1145"/>
      <c r="F2833" s="1145"/>
      <c r="G2833" s="318">
        <f>ROUNDDOWN(G2831+G2832,0)</f>
        <v>23278</v>
      </c>
    </row>
    <row r="2834" spans="1:7">
      <c r="G2834" s="528"/>
    </row>
    <row r="2835" spans="1:7">
      <c r="A2835" s="238" t="s">
        <v>1094</v>
      </c>
      <c r="B2835" s="239" t="s">
        <v>1097</v>
      </c>
      <c r="C2835" s="240"/>
      <c r="D2835" s="240"/>
      <c r="E2835" s="241"/>
      <c r="F2835" s="242"/>
      <c r="G2835" s="255"/>
    </row>
    <row r="2836" spans="1:7" ht="30">
      <c r="A2836" s="317" t="s">
        <v>73</v>
      </c>
      <c r="B2836" s="317" t="s">
        <v>74</v>
      </c>
      <c r="C2836" s="317" t="s">
        <v>166</v>
      </c>
      <c r="D2836" s="317" t="s">
        <v>78</v>
      </c>
      <c r="E2836" s="317" t="s">
        <v>167</v>
      </c>
      <c r="F2836" s="317" t="s">
        <v>168</v>
      </c>
      <c r="G2836" s="529" t="s">
        <v>169</v>
      </c>
    </row>
    <row r="2837" spans="1:7">
      <c r="A2837" s="261" t="s">
        <v>17</v>
      </c>
      <c r="B2837" s="243" t="s">
        <v>170</v>
      </c>
      <c r="C2837" s="244"/>
      <c r="D2837" s="244"/>
      <c r="E2837" s="252"/>
      <c r="F2837" s="253"/>
      <c r="G2837" s="318"/>
    </row>
    <row r="2838" spans="1:7">
      <c r="A2838" s="244"/>
      <c r="B2838" s="243" t="s">
        <v>1</v>
      </c>
      <c r="C2838" s="261" t="s">
        <v>336</v>
      </c>
      <c r="D2838" s="261" t="s">
        <v>31</v>
      </c>
      <c r="E2838" s="262">
        <v>0.1384</v>
      </c>
      <c r="F2838" s="253">
        <f>VLOOKUP(B2838,'HSD PSPN,STR,ARS'!$C$6:F724,4,FALSE)</f>
        <v>100000</v>
      </c>
      <c r="G2838" s="318">
        <f>E2838*F2838</f>
        <v>13840</v>
      </c>
    </row>
    <row r="2839" spans="1:7">
      <c r="A2839" s="244"/>
      <c r="B2839" s="243" t="s">
        <v>35</v>
      </c>
      <c r="C2839" s="261" t="s">
        <v>337</v>
      </c>
      <c r="D2839" s="261" t="s">
        <v>31</v>
      </c>
      <c r="E2839" s="262">
        <v>6.9199999999999998E-2</v>
      </c>
      <c r="F2839" s="253">
        <f>VLOOKUP(B2839,'HSD PSPN,STR,ARS'!$C$6:F724,4,FALSE)</f>
        <v>150000</v>
      </c>
      <c r="G2839" s="318">
        <f>E2839*F2839</f>
        <v>10380</v>
      </c>
    </row>
    <row r="2840" spans="1:7">
      <c r="A2840" s="244"/>
      <c r="B2840" s="243" t="s">
        <v>4</v>
      </c>
      <c r="C2840" s="261" t="s">
        <v>339</v>
      </c>
      <c r="D2840" s="261" t="s">
        <v>31</v>
      </c>
      <c r="E2840" s="349">
        <v>1.3799999999999999E-3</v>
      </c>
      <c r="F2840" s="253">
        <f>VLOOKUP(B2840,'HSD PSPN,STR,ARS'!$C$6:F724,4,FALSE)</f>
        <v>200000</v>
      </c>
      <c r="G2840" s="318">
        <f>E2840*F2840</f>
        <v>276</v>
      </c>
    </row>
    <row r="2841" spans="1:7">
      <c r="A2841" s="1158" t="s">
        <v>2171</v>
      </c>
      <c r="B2841" s="1159"/>
      <c r="C2841" s="1159"/>
      <c r="D2841" s="1159"/>
      <c r="E2841" s="1159"/>
      <c r="F2841" s="1160"/>
      <c r="G2841" s="321">
        <f>SUM(G2838:G2840)</f>
        <v>24496</v>
      </c>
    </row>
    <row r="2842" spans="1:7">
      <c r="A2842" s="261" t="s">
        <v>19</v>
      </c>
      <c r="B2842" s="243" t="s">
        <v>5</v>
      </c>
      <c r="C2842" s="244"/>
      <c r="D2842" s="244"/>
      <c r="E2842" s="252"/>
      <c r="F2842" s="253"/>
      <c r="G2842" s="318"/>
    </row>
    <row r="2843" spans="1:7">
      <c r="A2843" s="244"/>
      <c r="B2843" s="243"/>
      <c r="C2843" s="244"/>
      <c r="D2843" s="261"/>
      <c r="E2843" s="262"/>
      <c r="F2843" s="253"/>
      <c r="G2843" s="318"/>
    </row>
    <row r="2844" spans="1:7">
      <c r="A2844" s="244"/>
      <c r="B2844" s="243"/>
      <c r="C2844" s="244"/>
      <c r="D2844" s="261"/>
      <c r="E2844" s="262"/>
      <c r="F2844" s="253"/>
      <c r="G2844" s="318"/>
    </row>
    <row r="2845" spans="1:7">
      <c r="A2845" s="1144" t="s">
        <v>2176</v>
      </c>
      <c r="B2845" s="1144"/>
      <c r="C2845" s="1144"/>
      <c r="D2845" s="1144"/>
      <c r="E2845" s="1144"/>
      <c r="F2845" s="1144"/>
      <c r="G2845" s="321">
        <f>SUM(G2843:G2844)</f>
        <v>0</v>
      </c>
    </row>
    <row r="2846" spans="1:7">
      <c r="A2846" s="261" t="s">
        <v>20</v>
      </c>
      <c r="B2846" s="243" t="s">
        <v>181</v>
      </c>
      <c r="C2846" s="244"/>
      <c r="D2846" s="244"/>
      <c r="E2846" s="252"/>
      <c r="F2846" s="253"/>
      <c r="G2846" s="318"/>
    </row>
    <row r="2847" spans="1:7">
      <c r="A2847" s="261"/>
      <c r="B2847" s="243" t="s">
        <v>1101</v>
      </c>
      <c r="C2847" s="244"/>
      <c r="D2847" s="244" t="s">
        <v>404</v>
      </c>
      <c r="E2847" s="252">
        <v>6.9199999999999998E-2</v>
      </c>
      <c r="F2847" s="253">
        <f>VLOOKUP(B2847,'HSD PSPN,STR,ARS'!$C$6:F724,4,FALSE)</f>
        <v>10000</v>
      </c>
      <c r="G2847" s="318">
        <f t="shared" ref="G2847:G2848" si="83">E2847*F2847</f>
        <v>692</v>
      </c>
    </row>
    <row r="2848" spans="1:7">
      <c r="A2848" s="261"/>
      <c r="B2848" s="243" t="s">
        <v>1098</v>
      </c>
      <c r="C2848" s="244"/>
      <c r="D2848" s="244" t="s">
        <v>404</v>
      </c>
      <c r="E2848" s="252">
        <v>6.9199999999999998E-2</v>
      </c>
      <c r="F2848" s="253">
        <f>VLOOKUP(B2848,'HSD PSPN,STR,ARS'!$C$6:F724,4,FALSE)</f>
        <v>10000</v>
      </c>
      <c r="G2848" s="318">
        <f t="shared" si="83"/>
        <v>692</v>
      </c>
    </row>
    <row r="2849" spans="1:7">
      <c r="A2849" s="261"/>
      <c r="B2849" s="243"/>
      <c r="C2849" s="244"/>
      <c r="D2849" s="244"/>
      <c r="E2849" s="252"/>
      <c r="F2849" s="253"/>
      <c r="G2849" s="318"/>
    </row>
    <row r="2850" spans="1:7">
      <c r="A2850" s="1146" t="s">
        <v>2180</v>
      </c>
      <c r="B2850" s="1146"/>
      <c r="C2850" s="1146"/>
      <c r="D2850" s="1146"/>
      <c r="E2850" s="1146"/>
      <c r="F2850" s="1146"/>
      <c r="G2850" s="321">
        <f>SUM(G2847:G2849)</f>
        <v>1384</v>
      </c>
    </row>
    <row r="2851" spans="1:7">
      <c r="A2851" s="375" t="s">
        <v>21</v>
      </c>
      <c r="B2851" s="1145" t="s">
        <v>1111</v>
      </c>
      <c r="C2851" s="1145"/>
      <c r="D2851" s="1145"/>
      <c r="E2851" s="1145"/>
      <c r="F2851" s="1145"/>
      <c r="G2851" s="318">
        <f>SUM(G2838:G2850)/2</f>
        <v>25880</v>
      </c>
    </row>
    <row r="2852" spans="1:7">
      <c r="A2852" s="375" t="s">
        <v>22</v>
      </c>
      <c r="B2852" s="1145" t="s">
        <v>1112</v>
      </c>
      <c r="C2852" s="1145"/>
      <c r="D2852" s="1145"/>
      <c r="E2852" s="1145"/>
      <c r="F2852" s="376">
        <v>0.1</v>
      </c>
      <c r="G2852" s="318">
        <f>G2851*F2852</f>
        <v>2588</v>
      </c>
    </row>
    <row r="2853" spans="1:7">
      <c r="A2853" s="375" t="s">
        <v>23</v>
      </c>
      <c r="B2853" s="1145" t="s">
        <v>184</v>
      </c>
      <c r="C2853" s="1145"/>
      <c r="D2853" s="1145"/>
      <c r="E2853" s="1145"/>
      <c r="F2853" s="1145"/>
      <c r="G2853" s="318">
        <f>ROUNDDOWN(G2851+G2852,0)</f>
        <v>28468</v>
      </c>
    </row>
    <row r="2854" spans="1:7">
      <c r="G2854" s="528"/>
    </row>
    <row r="2855" spans="1:7">
      <c r="A2855" s="238" t="s">
        <v>1093</v>
      </c>
      <c r="B2855" s="239" t="s">
        <v>1099</v>
      </c>
      <c r="C2855" s="240"/>
      <c r="D2855" s="240"/>
      <c r="E2855" s="241"/>
      <c r="F2855" s="242"/>
      <c r="G2855" s="255"/>
    </row>
    <row r="2856" spans="1:7" ht="30">
      <c r="A2856" s="317" t="s">
        <v>73</v>
      </c>
      <c r="B2856" s="317" t="s">
        <v>74</v>
      </c>
      <c r="C2856" s="317" t="s">
        <v>166</v>
      </c>
      <c r="D2856" s="317" t="s">
        <v>78</v>
      </c>
      <c r="E2856" s="317" t="s">
        <v>167</v>
      </c>
      <c r="F2856" s="317" t="s">
        <v>168</v>
      </c>
      <c r="G2856" s="529" t="s">
        <v>169</v>
      </c>
    </row>
    <row r="2857" spans="1:7">
      <c r="A2857" s="261" t="s">
        <v>17</v>
      </c>
      <c r="B2857" s="243" t="s">
        <v>170</v>
      </c>
      <c r="C2857" s="244"/>
      <c r="D2857" s="244"/>
      <c r="E2857" s="252"/>
      <c r="F2857" s="253"/>
      <c r="G2857" s="318"/>
    </row>
    <row r="2858" spans="1:7">
      <c r="A2858" s="244"/>
      <c r="B2858" s="243" t="s">
        <v>1</v>
      </c>
      <c r="C2858" s="261" t="s">
        <v>336</v>
      </c>
      <c r="D2858" s="261" t="s">
        <v>31</v>
      </c>
      <c r="E2858" s="262">
        <v>0.1439</v>
      </c>
      <c r="F2858" s="253">
        <f>VLOOKUP(B2858,'HSD PSPN,STR,ARS'!$C$6:F724,4,FALSE)</f>
        <v>100000</v>
      </c>
      <c r="G2858" s="318">
        <f>E2858*F2858</f>
        <v>14390</v>
      </c>
    </row>
    <row r="2859" spans="1:7">
      <c r="A2859" s="244"/>
      <c r="B2859" s="243" t="s">
        <v>35</v>
      </c>
      <c r="C2859" s="261" t="s">
        <v>337</v>
      </c>
      <c r="D2859" s="261" t="s">
        <v>31</v>
      </c>
      <c r="E2859" s="262">
        <v>7.1999999999999995E-2</v>
      </c>
      <c r="F2859" s="253">
        <f>VLOOKUP(B2859,'HSD PSPN,STR,ARS'!$C$6:F724,4,FALSE)</f>
        <v>150000</v>
      </c>
      <c r="G2859" s="318">
        <f>E2859*F2859</f>
        <v>10800</v>
      </c>
    </row>
    <row r="2860" spans="1:7">
      <c r="A2860" s="244"/>
      <c r="B2860" s="243" t="s">
        <v>4</v>
      </c>
      <c r="C2860" s="261" t="s">
        <v>339</v>
      </c>
      <c r="D2860" s="261" t="s">
        <v>31</v>
      </c>
      <c r="E2860" s="262">
        <v>1.44E-2</v>
      </c>
      <c r="F2860" s="253">
        <f>VLOOKUP(B2860,'HSD PSPN,STR,ARS'!$C$6:F724,4,FALSE)</f>
        <v>200000</v>
      </c>
      <c r="G2860" s="318">
        <f>E2860*F2860</f>
        <v>2880</v>
      </c>
    </row>
    <row r="2861" spans="1:7">
      <c r="A2861" s="1158" t="s">
        <v>2171</v>
      </c>
      <c r="B2861" s="1159"/>
      <c r="C2861" s="1159"/>
      <c r="D2861" s="1159"/>
      <c r="E2861" s="1159"/>
      <c r="F2861" s="1160"/>
      <c r="G2861" s="321">
        <f>SUM(G2858:G2860)</f>
        <v>28070</v>
      </c>
    </row>
    <row r="2862" spans="1:7">
      <c r="A2862" s="261" t="s">
        <v>19</v>
      </c>
      <c r="B2862" s="243" t="s">
        <v>5</v>
      </c>
      <c r="C2862" s="244"/>
      <c r="D2862" s="244"/>
      <c r="E2862" s="252"/>
      <c r="F2862" s="253"/>
      <c r="G2862" s="318"/>
    </row>
    <row r="2863" spans="1:7">
      <c r="A2863" s="244"/>
      <c r="B2863" s="243"/>
      <c r="C2863" s="244"/>
      <c r="D2863" s="261"/>
      <c r="E2863" s="262"/>
      <c r="F2863" s="253"/>
      <c r="G2863" s="318"/>
    </row>
    <row r="2864" spans="1:7">
      <c r="A2864" s="244"/>
      <c r="B2864" s="243"/>
      <c r="C2864" s="244"/>
      <c r="D2864" s="261"/>
      <c r="E2864" s="262"/>
      <c r="F2864" s="253"/>
      <c r="G2864" s="318"/>
    </row>
    <row r="2865" spans="1:7">
      <c r="A2865" s="1144" t="s">
        <v>2176</v>
      </c>
      <c r="B2865" s="1144"/>
      <c r="C2865" s="1144"/>
      <c r="D2865" s="1144"/>
      <c r="E2865" s="1144"/>
      <c r="F2865" s="1144"/>
      <c r="G2865" s="321">
        <f>SUM(G2863:G2864)</f>
        <v>0</v>
      </c>
    </row>
    <row r="2866" spans="1:7">
      <c r="A2866" s="261" t="s">
        <v>20</v>
      </c>
      <c r="B2866" s="243" t="s">
        <v>181</v>
      </c>
      <c r="C2866" s="244"/>
      <c r="D2866" s="244"/>
      <c r="E2866" s="252"/>
      <c r="F2866" s="253"/>
      <c r="G2866" s="318"/>
    </row>
    <row r="2867" spans="1:7">
      <c r="A2867" s="261"/>
      <c r="B2867" s="243" t="s">
        <v>1101</v>
      </c>
      <c r="C2867" s="244"/>
      <c r="D2867" s="244" t="s">
        <v>404</v>
      </c>
      <c r="E2867" s="252">
        <v>7.1999999999999995E-2</v>
      </c>
      <c r="F2867" s="253">
        <f>VLOOKUP(B2867,'HSD PSPN,STR,ARS'!$C$6:F724,4,FALSE)</f>
        <v>10000</v>
      </c>
      <c r="G2867" s="318">
        <f t="shared" ref="G2867:G2868" si="84">E2867*F2867</f>
        <v>720</v>
      </c>
    </row>
    <row r="2868" spans="1:7">
      <c r="A2868" s="261"/>
      <c r="B2868" s="243" t="s">
        <v>1098</v>
      </c>
      <c r="C2868" s="244"/>
      <c r="D2868" s="244" t="s">
        <v>404</v>
      </c>
      <c r="E2868" s="252">
        <v>7.1999999999999995E-2</v>
      </c>
      <c r="F2868" s="253">
        <f>VLOOKUP(B2868,'HSD PSPN,STR,ARS'!$C$6:F724,4,FALSE)</f>
        <v>10000</v>
      </c>
      <c r="G2868" s="318">
        <f t="shared" si="84"/>
        <v>720</v>
      </c>
    </row>
    <row r="2869" spans="1:7">
      <c r="A2869" s="261"/>
      <c r="B2869" s="243"/>
      <c r="C2869" s="244"/>
      <c r="D2869" s="244"/>
      <c r="E2869" s="252"/>
      <c r="F2869" s="253"/>
      <c r="G2869" s="318"/>
    </row>
    <row r="2870" spans="1:7">
      <c r="A2870" s="1146" t="s">
        <v>2180</v>
      </c>
      <c r="B2870" s="1146"/>
      <c r="C2870" s="1146"/>
      <c r="D2870" s="1146"/>
      <c r="E2870" s="1146"/>
      <c r="F2870" s="1146"/>
      <c r="G2870" s="321">
        <f>SUM(G2867:G2869)</f>
        <v>1440</v>
      </c>
    </row>
    <row r="2871" spans="1:7">
      <c r="A2871" s="375" t="s">
        <v>21</v>
      </c>
      <c r="B2871" s="1145" t="s">
        <v>1111</v>
      </c>
      <c r="C2871" s="1145"/>
      <c r="D2871" s="1145"/>
      <c r="E2871" s="1145"/>
      <c r="F2871" s="1145"/>
      <c r="G2871" s="318">
        <f>SUM(G2858:G2870)/2</f>
        <v>29510</v>
      </c>
    </row>
    <row r="2872" spans="1:7">
      <c r="A2872" s="375" t="s">
        <v>22</v>
      </c>
      <c r="B2872" s="1145" t="s">
        <v>1112</v>
      </c>
      <c r="C2872" s="1145"/>
      <c r="D2872" s="1145"/>
      <c r="E2872" s="1145"/>
      <c r="F2872" s="376">
        <v>0.1</v>
      </c>
      <c r="G2872" s="318">
        <f>G2871*F2872</f>
        <v>2951</v>
      </c>
    </row>
    <row r="2873" spans="1:7">
      <c r="A2873" s="375" t="s">
        <v>23</v>
      </c>
      <c r="B2873" s="1145" t="s">
        <v>184</v>
      </c>
      <c r="C2873" s="1145"/>
      <c r="D2873" s="1145"/>
      <c r="E2873" s="1145"/>
      <c r="F2873" s="1145"/>
      <c r="G2873" s="318">
        <f>ROUNDDOWN(G2871+G2872,0)</f>
        <v>32461</v>
      </c>
    </row>
    <row r="2874" spans="1:7">
      <c r="G2874" s="528"/>
    </row>
    <row r="2875" spans="1:7">
      <c r="A2875" s="238" t="s">
        <v>1092</v>
      </c>
      <c r="B2875" s="239" t="s">
        <v>1100</v>
      </c>
      <c r="C2875" s="240"/>
      <c r="D2875" s="240"/>
      <c r="E2875" s="241"/>
      <c r="F2875" s="242"/>
      <c r="G2875" s="255"/>
    </row>
    <row r="2876" spans="1:7" ht="30">
      <c r="A2876" s="317" t="s">
        <v>73</v>
      </c>
      <c r="B2876" s="317" t="s">
        <v>74</v>
      </c>
      <c r="C2876" s="317" t="s">
        <v>166</v>
      </c>
      <c r="D2876" s="317" t="s">
        <v>78</v>
      </c>
      <c r="E2876" s="317" t="s">
        <v>167</v>
      </c>
      <c r="F2876" s="317" t="s">
        <v>168</v>
      </c>
      <c r="G2876" s="529" t="s">
        <v>169</v>
      </c>
    </row>
    <row r="2877" spans="1:7">
      <c r="A2877" s="261" t="s">
        <v>17</v>
      </c>
      <c r="B2877" s="243" t="s">
        <v>170</v>
      </c>
      <c r="C2877" s="244"/>
      <c r="D2877" s="244"/>
      <c r="E2877" s="252"/>
      <c r="F2877" s="253"/>
      <c r="G2877" s="318"/>
    </row>
    <row r="2878" spans="1:7">
      <c r="A2878" s="244"/>
      <c r="B2878" s="243" t="s">
        <v>1</v>
      </c>
      <c r="C2878" s="261" t="s">
        <v>336</v>
      </c>
      <c r="D2878" s="261" t="s">
        <v>31</v>
      </c>
      <c r="E2878" s="262">
        <v>0.1774</v>
      </c>
      <c r="F2878" s="253">
        <f>VLOOKUP(B2878,'HSD PSPN,STR,ARS'!$C$6:F724,4,FALSE)</f>
        <v>100000</v>
      </c>
      <c r="G2878" s="318">
        <f>E2878*F2878</f>
        <v>17740</v>
      </c>
    </row>
    <row r="2879" spans="1:7">
      <c r="A2879" s="244"/>
      <c r="B2879" s="243" t="s">
        <v>35</v>
      </c>
      <c r="C2879" s="261" t="s">
        <v>337</v>
      </c>
      <c r="D2879" s="261" t="s">
        <v>31</v>
      </c>
      <c r="E2879" s="262">
        <v>8.8700000000000001E-2</v>
      </c>
      <c r="F2879" s="253">
        <f>VLOOKUP(B2879,'HSD PSPN,STR,ARS'!$C$6:F724,4,FALSE)</f>
        <v>150000</v>
      </c>
      <c r="G2879" s="318">
        <f>E2879*F2879</f>
        <v>13305</v>
      </c>
    </row>
    <row r="2880" spans="1:7">
      <c r="A2880" s="244"/>
      <c r="B2880" s="243" t="s">
        <v>4</v>
      </c>
      <c r="C2880" s="261" t="s">
        <v>339</v>
      </c>
      <c r="D2880" s="261" t="s">
        <v>31</v>
      </c>
      <c r="E2880" s="262">
        <v>1.77E-2</v>
      </c>
      <c r="F2880" s="253">
        <f>VLOOKUP(B2880,'HSD PSPN,STR,ARS'!$C$6:F724,4,FALSE)</f>
        <v>200000</v>
      </c>
      <c r="G2880" s="318">
        <f>E2880*F2880</f>
        <v>3540</v>
      </c>
    </row>
    <row r="2881" spans="1:7">
      <c r="A2881" s="1158" t="s">
        <v>2171</v>
      </c>
      <c r="B2881" s="1159"/>
      <c r="C2881" s="1159"/>
      <c r="D2881" s="1159"/>
      <c r="E2881" s="1159"/>
      <c r="F2881" s="1160"/>
      <c r="G2881" s="321">
        <f>SUM(G2878:G2880)</f>
        <v>34585</v>
      </c>
    </row>
    <row r="2882" spans="1:7">
      <c r="A2882" s="261" t="s">
        <v>19</v>
      </c>
      <c r="B2882" s="243" t="s">
        <v>5</v>
      </c>
      <c r="C2882" s="244"/>
      <c r="D2882" s="244"/>
      <c r="E2882" s="252"/>
      <c r="F2882" s="253"/>
      <c r="G2882" s="318"/>
    </row>
    <row r="2883" spans="1:7">
      <c r="A2883" s="244"/>
      <c r="B2883" s="243"/>
      <c r="C2883" s="244"/>
      <c r="D2883" s="261"/>
      <c r="E2883" s="262"/>
      <c r="F2883" s="253"/>
      <c r="G2883" s="318"/>
    </row>
    <row r="2884" spans="1:7">
      <c r="A2884" s="244"/>
      <c r="B2884" s="243"/>
      <c r="C2884" s="244"/>
      <c r="D2884" s="261"/>
      <c r="E2884" s="262"/>
      <c r="F2884" s="253"/>
      <c r="G2884" s="318"/>
    </row>
    <row r="2885" spans="1:7">
      <c r="A2885" s="1144" t="s">
        <v>2176</v>
      </c>
      <c r="B2885" s="1144"/>
      <c r="C2885" s="1144"/>
      <c r="D2885" s="1144"/>
      <c r="E2885" s="1144"/>
      <c r="F2885" s="1144"/>
      <c r="G2885" s="321">
        <f>SUM(G2883:G2884)</f>
        <v>0</v>
      </c>
    </row>
    <row r="2886" spans="1:7">
      <c r="A2886" s="261" t="s">
        <v>20</v>
      </c>
      <c r="B2886" s="243" t="s">
        <v>181</v>
      </c>
      <c r="C2886" s="244"/>
      <c r="D2886" s="244"/>
      <c r="E2886" s="252"/>
      <c r="F2886" s="253"/>
      <c r="G2886" s="318"/>
    </row>
    <row r="2887" spans="1:7">
      <c r="A2887" s="261"/>
      <c r="B2887" s="243" t="s">
        <v>1101</v>
      </c>
      <c r="C2887" s="244"/>
      <c r="D2887" s="244" t="s">
        <v>404</v>
      </c>
      <c r="E2887" s="252">
        <v>8.8700000000000001E-2</v>
      </c>
      <c r="F2887" s="253">
        <f>VLOOKUP(B2887,'HSD PSPN,STR,ARS'!$C$6:F724,4,FALSE)</f>
        <v>10000</v>
      </c>
      <c r="G2887" s="318">
        <f t="shared" ref="G2887:G2888" si="85">E2887*F2887</f>
        <v>887</v>
      </c>
    </row>
    <row r="2888" spans="1:7">
      <c r="A2888" s="261"/>
      <c r="B2888" s="243" t="s">
        <v>1098</v>
      </c>
      <c r="C2888" s="244"/>
      <c r="D2888" s="244" t="s">
        <v>404</v>
      </c>
      <c r="E2888" s="252">
        <v>8.8700000000000001E-2</v>
      </c>
      <c r="F2888" s="253">
        <f>VLOOKUP(B2888,'HSD PSPN,STR,ARS'!$C$6:F724,4,FALSE)</f>
        <v>10000</v>
      </c>
      <c r="G2888" s="318">
        <f t="shared" si="85"/>
        <v>887</v>
      </c>
    </row>
    <row r="2889" spans="1:7">
      <c r="A2889" s="261"/>
      <c r="B2889" s="243"/>
      <c r="C2889" s="244"/>
      <c r="D2889" s="244"/>
      <c r="E2889" s="252"/>
      <c r="F2889" s="253"/>
      <c r="G2889" s="318"/>
    </row>
    <row r="2890" spans="1:7">
      <c r="A2890" s="1146" t="s">
        <v>2180</v>
      </c>
      <c r="B2890" s="1146"/>
      <c r="C2890" s="1146"/>
      <c r="D2890" s="1146"/>
      <c r="E2890" s="1146"/>
      <c r="F2890" s="1146"/>
      <c r="G2890" s="321">
        <f>SUM(G2887:G2889)</f>
        <v>1774</v>
      </c>
    </row>
    <row r="2891" spans="1:7">
      <c r="A2891" s="375" t="s">
        <v>21</v>
      </c>
      <c r="B2891" s="1145" t="s">
        <v>1111</v>
      </c>
      <c r="C2891" s="1145"/>
      <c r="D2891" s="1145"/>
      <c r="E2891" s="1145"/>
      <c r="F2891" s="1145"/>
      <c r="G2891" s="318">
        <f>SUM(G2878:G2890)/2</f>
        <v>36359</v>
      </c>
    </row>
    <row r="2892" spans="1:7">
      <c r="A2892" s="375" t="s">
        <v>22</v>
      </c>
      <c r="B2892" s="1145" t="s">
        <v>1112</v>
      </c>
      <c r="C2892" s="1145"/>
      <c r="D2892" s="1145"/>
      <c r="E2892" s="1145"/>
      <c r="F2892" s="376">
        <v>0.1</v>
      </c>
      <c r="G2892" s="318">
        <f>G2891*F2892</f>
        <v>3635.9</v>
      </c>
    </row>
    <row r="2893" spans="1:7">
      <c r="A2893" s="375" t="s">
        <v>23</v>
      </c>
      <c r="B2893" s="1145" t="s">
        <v>184</v>
      </c>
      <c r="C2893" s="1145"/>
      <c r="D2893" s="1145"/>
      <c r="E2893" s="1145"/>
      <c r="F2893" s="1145"/>
      <c r="G2893" s="318">
        <f>ROUNDDOWN(G2891+G2892,0)</f>
        <v>39994</v>
      </c>
    </row>
    <row r="2894" spans="1:7">
      <c r="G2894" s="528"/>
    </row>
    <row r="2895" spans="1:7">
      <c r="A2895" s="238" t="s">
        <v>1091</v>
      </c>
      <c r="B2895" s="239" t="s">
        <v>1102</v>
      </c>
      <c r="C2895" s="240"/>
      <c r="D2895" s="240"/>
      <c r="E2895" s="241"/>
      <c r="F2895" s="242"/>
      <c r="G2895" s="255"/>
    </row>
    <row r="2896" spans="1:7" ht="30">
      <c r="A2896" s="317" t="s">
        <v>73</v>
      </c>
      <c r="B2896" s="317" t="s">
        <v>74</v>
      </c>
      <c r="C2896" s="317" t="s">
        <v>166</v>
      </c>
      <c r="D2896" s="317" t="s">
        <v>78</v>
      </c>
      <c r="E2896" s="317" t="s">
        <v>167</v>
      </c>
      <c r="F2896" s="317" t="s">
        <v>168</v>
      </c>
      <c r="G2896" s="529" t="s">
        <v>169</v>
      </c>
    </row>
    <row r="2897" spans="1:7">
      <c r="A2897" s="261" t="s">
        <v>17</v>
      </c>
      <c r="B2897" s="243" t="s">
        <v>170</v>
      </c>
      <c r="C2897" s="244"/>
      <c r="D2897" s="244"/>
      <c r="E2897" s="252"/>
      <c r="F2897" s="253"/>
      <c r="G2897" s="318"/>
    </row>
    <row r="2898" spans="1:7">
      <c r="A2898" s="244"/>
      <c r="B2898" s="243" t="s">
        <v>1</v>
      </c>
      <c r="C2898" s="261" t="s">
        <v>336</v>
      </c>
      <c r="D2898" s="261" t="s">
        <v>31</v>
      </c>
      <c r="E2898" s="262">
        <v>0.19239999999999999</v>
      </c>
      <c r="F2898" s="253">
        <f>VLOOKUP(B2898,'HSD PSPN,STR,ARS'!$C$6:F724,4,FALSE)</f>
        <v>100000</v>
      </c>
      <c r="G2898" s="318">
        <f>E2898*F2898</f>
        <v>19240</v>
      </c>
    </row>
    <row r="2899" spans="1:7">
      <c r="A2899" s="244"/>
      <c r="B2899" s="243" t="s">
        <v>35</v>
      </c>
      <c r="C2899" s="261" t="s">
        <v>337</v>
      </c>
      <c r="D2899" s="261" t="s">
        <v>31</v>
      </c>
      <c r="E2899" s="262">
        <v>9.6199999999999994E-2</v>
      </c>
      <c r="F2899" s="253">
        <f>VLOOKUP(B2899,'HSD PSPN,STR,ARS'!$C$6:F724,4,FALSE)</f>
        <v>150000</v>
      </c>
      <c r="G2899" s="318">
        <f>E2899*F2899</f>
        <v>14429.999999999998</v>
      </c>
    </row>
    <row r="2900" spans="1:7">
      <c r="A2900" s="244"/>
      <c r="B2900" s="243" t="s">
        <v>4</v>
      </c>
      <c r="C2900" s="261" t="s">
        <v>339</v>
      </c>
      <c r="D2900" s="261" t="s">
        <v>31</v>
      </c>
      <c r="E2900" s="262">
        <v>1.9199999999999998E-2</v>
      </c>
      <c r="F2900" s="253">
        <f>VLOOKUP(B2900,'HSD PSPN,STR,ARS'!$C$6:F724,4,FALSE)</f>
        <v>200000</v>
      </c>
      <c r="G2900" s="318">
        <f>E2900*F2900</f>
        <v>3839.9999999999995</v>
      </c>
    </row>
    <row r="2901" spans="1:7">
      <c r="A2901" s="1158" t="s">
        <v>2171</v>
      </c>
      <c r="B2901" s="1159"/>
      <c r="C2901" s="1159"/>
      <c r="D2901" s="1159"/>
      <c r="E2901" s="1159"/>
      <c r="F2901" s="1160"/>
      <c r="G2901" s="321">
        <f>SUM(G2898:G2900)</f>
        <v>37510</v>
      </c>
    </row>
    <row r="2902" spans="1:7">
      <c r="A2902" s="261" t="s">
        <v>19</v>
      </c>
      <c r="B2902" s="243" t="s">
        <v>5</v>
      </c>
      <c r="C2902" s="244"/>
      <c r="D2902" s="244"/>
      <c r="E2902" s="252"/>
      <c r="F2902" s="253"/>
      <c r="G2902" s="318"/>
    </row>
    <row r="2903" spans="1:7">
      <c r="A2903" s="244"/>
      <c r="B2903" s="243"/>
      <c r="C2903" s="244"/>
      <c r="D2903" s="261"/>
      <c r="E2903" s="262"/>
      <c r="F2903" s="253"/>
      <c r="G2903" s="318"/>
    </row>
    <row r="2904" spans="1:7">
      <c r="A2904" s="244"/>
      <c r="B2904" s="243"/>
      <c r="C2904" s="244"/>
      <c r="D2904" s="261"/>
      <c r="E2904" s="262"/>
      <c r="F2904" s="253"/>
      <c r="G2904" s="318"/>
    </row>
    <row r="2905" spans="1:7">
      <c r="A2905" s="1158" t="s">
        <v>2176</v>
      </c>
      <c r="B2905" s="1159"/>
      <c r="C2905" s="1159"/>
      <c r="D2905" s="1159"/>
      <c r="E2905" s="1159"/>
      <c r="F2905" s="1160"/>
      <c r="G2905" s="321">
        <f>SUM(G2903:G2904)</f>
        <v>0</v>
      </c>
    </row>
    <row r="2906" spans="1:7">
      <c r="A2906" s="261" t="s">
        <v>20</v>
      </c>
      <c r="B2906" s="243" t="s">
        <v>181</v>
      </c>
      <c r="C2906" s="244"/>
      <c r="D2906" s="244"/>
      <c r="E2906" s="252"/>
      <c r="F2906" s="253"/>
      <c r="G2906" s="318"/>
    </row>
    <row r="2907" spans="1:7">
      <c r="A2907" s="261"/>
      <c r="B2907" s="243" t="s">
        <v>1101</v>
      </c>
      <c r="C2907" s="244"/>
      <c r="D2907" s="244" t="s">
        <v>404</v>
      </c>
      <c r="E2907" s="252">
        <v>9.6199999999999994E-2</v>
      </c>
      <c r="F2907" s="253">
        <f>VLOOKUP(B2907,'HSD PSPN,STR,ARS'!$C$6:F724,4,FALSE)</f>
        <v>10000</v>
      </c>
      <c r="G2907" s="318">
        <f t="shared" ref="G2907:G2908" si="86">E2907*F2907</f>
        <v>961.99999999999989</v>
      </c>
    </row>
    <row r="2908" spans="1:7">
      <c r="A2908" s="261"/>
      <c r="B2908" s="243" t="s">
        <v>1098</v>
      </c>
      <c r="C2908" s="244"/>
      <c r="D2908" s="244" t="s">
        <v>404</v>
      </c>
      <c r="E2908" s="252">
        <v>9.6199999999999994E-2</v>
      </c>
      <c r="F2908" s="253">
        <f>VLOOKUP(B2908,'HSD PSPN,STR,ARS'!$C$6:F724,4,FALSE)</f>
        <v>10000</v>
      </c>
      <c r="G2908" s="318">
        <f t="shared" si="86"/>
        <v>961.99999999999989</v>
      </c>
    </row>
    <row r="2909" spans="1:7">
      <c r="A2909" s="261"/>
      <c r="B2909" s="243"/>
      <c r="C2909" s="244"/>
      <c r="D2909" s="244"/>
      <c r="E2909" s="252"/>
      <c r="F2909" s="253"/>
      <c r="G2909" s="318"/>
    </row>
    <row r="2910" spans="1:7">
      <c r="A2910" s="1146" t="s">
        <v>2180</v>
      </c>
      <c r="B2910" s="1146"/>
      <c r="C2910" s="1146"/>
      <c r="D2910" s="1146"/>
      <c r="E2910" s="1146"/>
      <c r="F2910" s="1146"/>
      <c r="G2910" s="321">
        <f>SUM(G2907:G2909)</f>
        <v>1923.9999999999998</v>
      </c>
    </row>
    <row r="2911" spans="1:7">
      <c r="A2911" s="375" t="s">
        <v>21</v>
      </c>
      <c r="B2911" s="1145" t="s">
        <v>1111</v>
      </c>
      <c r="C2911" s="1145"/>
      <c r="D2911" s="1145"/>
      <c r="E2911" s="1145"/>
      <c r="F2911" s="1145"/>
      <c r="G2911" s="318">
        <f>SUM(G2898:G2910)/2</f>
        <v>39434</v>
      </c>
    </row>
    <row r="2912" spans="1:7">
      <c r="A2912" s="375" t="s">
        <v>22</v>
      </c>
      <c r="B2912" s="1145" t="s">
        <v>1112</v>
      </c>
      <c r="C2912" s="1145"/>
      <c r="D2912" s="1145"/>
      <c r="E2912" s="1145"/>
      <c r="F2912" s="376">
        <v>0.1</v>
      </c>
      <c r="G2912" s="318">
        <f>G2911*F2912</f>
        <v>3943.4</v>
      </c>
    </row>
    <row r="2913" spans="1:7">
      <c r="A2913" s="375" t="s">
        <v>23</v>
      </c>
      <c r="B2913" s="1145" t="s">
        <v>184</v>
      </c>
      <c r="C2913" s="1145"/>
      <c r="D2913" s="1145"/>
      <c r="E2913" s="1145"/>
      <c r="F2913" s="1145"/>
      <c r="G2913" s="318">
        <f>ROUNDDOWN(G2911+G2912,0)</f>
        <v>43377</v>
      </c>
    </row>
    <row r="2914" spans="1:7">
      <c r="G2914" s="528"/>
    </row>
    <row r="2915" spans="1:7">
      <c r="A2915" s="293" t="s">
        <v>2166</v>
      </c>
      <c r="B2915" s="333"/>
      <c r="C2915" s="333"/>
      <c r="D2915" s="333"/>
      <c r="E2915" s="334"/>
      <c r="F2915" s="334"/>
      <c r="G2915" s="533"/>
    </row>
    <row r="2916" spans="1:7">
      <c r="A2916" s="293" t="s">
        <v>2167</v>
      </c>
      <c r="B2916" s="333"/>
      <c r="C2916" s="333"/>
      <c r="D2916" s="333"/>
      <c r="E2916" s="334"/>
      <c r="F2916" s="334"/>
      <c r="G2916" s="533"/>
    </row>
    <row r="2917" spans="1:7">
      <c r="A2917" s="302" t="s">
        <v>2168</v>
      </c>
      <c r="B2917"/>
      <c r="C2917"/>
      <c r="D2917"/>
      <c r="E2917" s="335"/>
      <c r="F2917" s="335"/>
      <c r="G2917" s="534"/>
    </row>
    <row r="2918" spans="1:7" ht="30">
      <c r="A2918" s="317" t="s">
        <v>73</v>
      </c>
      <c r="B2918" s="317" t="s">
        <v>74</v>
      </c>
      <c r="C2918" s="317" t="s">
        <v>166</v>
      </c>
      <c r="D2918" s="317" t="s">
        <v>78</v>
      </c>
      <c r="E2918" s="317" t="s">
        <v>167</v>
      </c>
      <c r="F2918" s="317" t="s">
        <v>168</v>
      </c>
      <c r="G2918" s="529" t="s">
        <v>169</v>
      </c>
    </row>
    <row r="2919" spans="1:7">
      <c r="A2919" s="295" t="s">
        <v>17</v>
      </c>
      <c r="B2919" s="336" t="s">
        <v>2169</v>
      </c>
      <c r="C2919" s="337"/>
      <c r="D2919" s="295"/>
      <c r="E2919" s="338"/>
      <c r="F2919" s="338"/>
      <c r="G2919" s="535"/>
    </row>
    <row r="2920" spans="1:7">
      <c r="A2920" s="312"/>
      <c r="B2920" s="336" t="s">
        <v>1</v>
      </c>
      <c r="C2920" s="337" t="s">
        <v>336</v>
      </c>
      <c r="D2920" s="295" t="s">
        <v>31</v>
      </c>
      <c r="E2920" s="338" t="s">
        <v>2170</v>
      </c>
      <c r="F2920" s="315">
        <f>VLOOKUP(B2920,'HSD PSPN,STR,ARS'!$C$6:F1218,4,FALSE)</f>
        <v>100000</v>
      </c>
      <c r="G2920" s="536">
        <f t="shared" ref="G2920:G2923" si="87">F2920*E2920</f>
        <v>3750</v>
      </c>
    </row>
    <row r="2921" spans="1:7">
      <c r="A2921" s="312"/>
      <c r="B2921" s="426" t="s">
        <v>1695</v>
      </c>
      <c r="C2921" s="340" t="s">
        <v>337</v>
      </c>
      <c r="D2921" s="301" t="s">
        <v>31</v>
      </c>
      <c r="E2921" s="341" t="s">
        <v>1174</v>
      </c>
      <c r="F2921" s="315">
        <f>VLOOKUP(B2921,'HSD PSPN,STR,ARS'!$C$6:F1219,4,FALSE)</f>
        <v>100000</v>
      </c>
      <c r="G2921" s="536">
        <f t="shared" si="87"/>
        <v>1250</v>
      </c>
    </row>
    <row r="2922" spans="1:7">
      <c r="A2922" s="312"/>
      <c r="B2922" s="336" t="s">
        <v>3</v>
      </c>
      <c r="C2922" s="337" t="s">
        <v>338</v>
      </c>
      <c r="D2922" s="295" t="s">
        <v>31</v>
      </c>
      <c r="E2922" s="338" t="s">
        <v>1114</v>
      </c>
      <c r="F2922" s="315">
        <f>VLOOKUP(B2922,'HSD PSPN,STR,ARS'!$C$6:F1221,4,FALSE)</f>
        <v>150000</v>
      </c>
      <c r="G2922" s="536">
        <f t="shared" si="87"/>
        <v>375</v>
      </c>
    </row>
    <row r="2923" spans="1:7">
      <c r="A2923" s="312"/>
      <c r="B2923" s="336" t="s">
        <v>4</v>
      </c>
      <c r="C2923" s="337" t="s">
        <v>339</v>
      </c>
      <c r="D2923" s="295" t="s">
        <v>31</v>
      </c>
      <c r="E2923" s="338" t="s">
        <v>1324</v>
      </c>
      <c r="F2923" s="315">
        <f>VLOOKUP(B2923,'HSD PSPN,STR,ARS'!$C$6:F1222,4,FALSE)</f>
        <v>200000</v>
      </c>
      <c r="G2923" s="536">
        <f t="shared" si="87"/>
        <v>160</v>
      </c>
    </row>
    <row r="2924" spans="1:7">
      <c r="A2924" s="1158" t="s">
        <v>2171</v>
      </c>
      <c r="B2924" s="1159"/>
      <c r="C2924" s="1159"/>
      <c r="D2924" s="1159"/>
      <c r="E2924" s="1159"/>
      <c r="F2924" s="1160"/>
      <c r="G2924" s="321">
        <f>SUM(G2920:G2923)</f>
        <v>5535</v>
      </c>
    </row>
    <row r="2925" spans="1:7">
      <c r="A2925" s="295" t="s">
        <v>19</v>
      </c>
      <c r="B2925" s="336" t="s">
        <v>2172</v>
      </c>
      <c r="C2925" s="337"/>
      <c r="D2925" s="295"/>
      <c r="E2925" s="338"/>
      <c r="F2925" s="338"/>
      <c r="G2925" s="535"/>
    </row>
    <row r="2926" spans="1:7">
      <c r="A2926" s="312"/>
      <c r="B2926" s="336" t="s">
        <v>2173</v>
      </c>
      <c r="C2926" s="337"/>
      <c r="D2926" s="295" t="s">
        <v>329</v>
      </c>
      <c r="E2926" s="338" t="s">
        <v>2174</v>
      </c>
      <c r="F2926" s="315">
        <f>VLOOKUP(B2926,'HSD PSPN,STR,ARS'!$C$6:F1225,4,FALSE)</f>
        <v>10000</v>
      </c>
      <c r="G2926" s="536">
        <f t="shared" ref="G2926:G2927" si="88">F2926*E2926</f>
        <v>11500</v>
      </c>
    </row>
    <row r="2927" spans="1:7">
      <c r="A2927" s="312"/>
      <c r="B2927" s="247" t="s">
        <v>1054</v>
      </c>
      <c r="C2927" s="337"/>
      <c r="D2927" s="295" t="s">
        <v>329</v>
      </c>
      <c r="E2927" s="338" t="s">
        <v>2175</v>
      </c>
      <c r="F2927" s="315">
        <f>VLOOKUP(B2927,'HSD PSPN,STR,ARS'!$C$6:F1226,4,FALSE)</f>
        <v>10000</v>
      </c>
      <c r="G2927" s="536">
        <f t="shared" si="88"/>
        <v>530</v>
      </c>
    </row>
    <row r="2928" spans="1:7">
      <c r="A2928" s="1158" t="s">
        <v>2176</v>
      </c>
      <c r="B2928" s="1159"/>
      <c r="C2928" s="1159"/>
      <c r="D2928" s="1159"/>
      <c r="E2928" s="1159"/>
      <c r="F2928" s="1160"/>
      <c r="G2928" s="321">
        <f>SUM(G2926:G2927)</f>
        <v>12030</v>
      </c>
    </row>
    <row r="2929" spans="1:7">
      <c r="A2929" s="295" t="s">
        <v>20</v>
      </c>
      <c r="B2929" s="336" t="s">
        <v>2177</v>
      </c>
      <c r="C2929" s="337"/>
      <c r="D2929" s="295"/>
      <c r="E2929" s="338"/>
      <c r="F2929" s="338"/>
      <c r="G2929" s="535"/>
    </row>
    <row r="2930" spans="1:7">
      <c r="A2930" s="312"/>
      <c r="B2930" s="336" t="s">
        <v>2178</v>
      </c>
      <c r="C2930" s="337"/>
      <c r="D2930" s="295" t="s">
        <v>404</v>
      </c>
      <c r="E2930" s="338" t="s">
        <v>1702</v>
      </c>
      <c r="F2930" s="315">
        <f>VLOOKUP(B2930,'HSD PSPN,STR,ARS'!$C$6:F1229,4,FALSE)</f>
        <v>10000</v>
      </c>
      <c r="G2930" s="536">
        <f t="shared" ref="G2930:G2931" si="89">F2930*E2930</f>
        <v>330</v>
      </c>
    </row>
    <row r="2931" spans="1:7">
      <c r="A2931" s="312"/>
      <c r="B2931" s="336" t="s">
        <v>2179</v>
      </c>
      <c r="C2931" s="337"/>
      <c r="D2931" s="295" t="s">
        <v>404</v>
      </c>
      <c r="E2931" s="338" t="s">
        <v>1238</v>
      </c>
      <c r="F2931" s="315">
        <f>VLOOKUP(B2931,'HSD PSPN,STR,ARS'!$C$6:F1230,4,FALSE)</f>
        <v>10000</v>
      </c>
      <c r="G2931" s="536">
        <f t="shared" si="89"/>
        <v>13</v>
      </c>
    </row>
    <row r="2932" spans="1:7">
      <c r="A2932" s="1146" t="s">
        <v>2180</v>
      </c>
      <c r="B2932" s="1146"/>
      <c r="C2932" s="1146"/>
      <c r="D2932" s="1146"/>
      <c r="E2932" s="1146"/>
      <c r="F2932" s="1146"/>
      <c r="G2932" s="321">
        <f>SUM(G2929:G2931)</f>
        <v>343</v>
      </c>
    </row>
    <row r="2933" spans="1:7">
      <c r="A2933" s="375" t="s">
        <v>21</v>
      </c>
      <c r="B2933" s="1145" t="s">
        <v>1111</v>
      </c>
      <c r="C2933" s="1145"/>
      <c r="D2933" s="1145"/>
      <c r="E2933" s="1145"/>
      <c r="F2933" s="1145"/>
      <c r="G2933" s="318">
        <f>SUM(G2920:G2932)/2</f>
        <v>17908</v>
      </c>
    </row>
    <row r="2934" spans="1:7">
      <c r="A2934" s="375" t="s">
        <v>22</v>
      </c>
      <c r="B2934" s="1145" t="s">
        <v>1112</v>
      </c>
      <c r="C2934" s="1145"/>
      <c r="D2934" s="1145"/>
      <c r="E2934" s="1145"/>
      <c r="F2934" s="376">
        <v>0.1</v>
      </c>
      <c r="G2934" s="318">
        <f>G2933*F2934</f>
        <v>1790.8000000000002</v>
      </c>
    </row>
    <row r="2935" spans="1:7">
      <c r="A2935" s="375" t="s">
        <v>23</v>
      </c>
      <c r="B2935" s="1145" t="s">
        <v>184</v>
      </c>
      <c r="C2935" s="1145"/>
      <c r="D2935" s="1145"/>
      <c r="E2935" s="1145"/>
      <c r="F2935" s="1145"/>
      <c r="G2935" s="318">
        <f>ROUNDDOWN(G2933+G2934,0)</f>
        <v>19698</v>
      </c>
    </row>
    <row r="2936" spans="1:7">
      <c r="A2936" s="298"/>
      <c r="B2936" s="299"/>
      <c r="C2936" s="298"/>
      <c r="D2936" s="298"/>
      <c r="E2936" s="342"/>
      <c r="F2936" s="342"/>
      <c r="G2936" s="537"/>
    </row>
    <row r="2937" spans="1:7">
      <c r="A2937" s="302" t="s">
        <v>2181</v>
      </c>
      <c r="B2937"/>
      <c r="C2937"/>
      <c r="D2937"/>
      <c r="E2937" s="335"/>
      <c r="F2937" s="335"/>
      <c r="G2937" s="534"/>
    </row>
    <row r="2938" spans="1:7" ht="30">
      <c r="A2938" s="317" t="s">
        <v>73</v>
      </c>
      <c r="B2938" s="317" t="s">
        <v>74</v>
      </c>
      <c r="C2938" s="317" t="s">
        <v>166</v>
      </c>
      <c r="D2938" s="317" t="s">
        <v>78</v>
      </c>
      <c r="E2938" s="317" t="s">
        <v>167</v>
      </c>
      <c r="F2938" s="317" t="s">
        <v>168</v>
      </c>
      <c r="G2938" s="529" t="s">
        <v>169</v>
      </c>
    </row>
    <row r="2939" spans="1:7">
      <c r="A2939" s="295" t="s">
        <v>17</v>
      </c>
      <c r="B2939" s="336" t="s">
        <v>2169</v>
      </c>
      <c r="C2939" s="337"/>
      <c r="D2939" s="295"/>
      <c r="E2939" s="338"/>
      <c r="F2939" s="338"/>
      <c r="G2939" s="535"/>
    </row>
    <row r="2940" spans="1:7">
      <c r="A2940" s="312"/>
      <c r="B2940" s="336" t="s">
        <v>1</v>
      </c>
      <c r="C2940" s="337" t="s">
        <v>336</v>
      </c>
      <c r="D2940" s="295" t="s">
        <v>31</v>
      </c>
      <c r="E2940" s="338" t="s">
        <v>2182</v>
      </c>
      <c r="F2940" s="315">
        <f>VLOOKUP(B2940,'HSD PSPN,STR,ARS'!$C$6:F1239,4,FALSE)</f>
        <v>100000</v>
      </c>
      <c r="G2940" s="536">
        <f t="shared" ref="G2940:G2942" si="90">F2940*E2940</f>
        <v>4059.9999999999995</v>
      </c>
    </row>
    <row r="2941" spans="1:7">
      <c r="A2941" s="312"/>
      <c r="B2941" s="426" t="s">
        <v>1695</v>
      </c>
      <c r="C2941" s="337" t="s">
        <v>337</v>
      </c>
      <c r="D2941" s="295" t="s">
        <v>31</v>
      </c>
      <c r="E2941" s="338" t="s">
        <v>2182</v>
      </c>
      <c r="F2941" s="315">
        <f>VLOOKUP(B2941,'HSD PSPN,STR,ARS'!$C$6:F1240,4,FALSE)</f>
        <v>100000</v>
      </c>
      <c r="G2941" s="536">
        <f t="shared" si="90"/>
        <v>4059.9999999999995</v>
      </c>
    </row>
    <row r="2942" spans="1:7">
      <c r="A2942" s="312"/>
      <c r="B2942" s="336" t="s">
        <v>4</v>
      </c>
      <c r="C2942" s="337" t="s">
        <v>338</v>
      </c>
      <c r="D2942" s="295" t="s">
        <v>31</v>
      </c>
      <c r="E2942" s="338" t="s">
        <v>2183</v>
      </c>
      <c r="F2942" s="315">
        <f>VLOOKUP(B2942,'HSD PSPN,STR,ARS'!$C$6:F1241,4,FALSE)</f>
        <v>200000</v>
      </c>
      <c r="G2942" s="536">
        <f t="shared" si="90"/>
        <v>820.00000000000011</v>
      </c>
    </row>
    <row r="2943" spans="1:7">
      <c r="A2943" s="1158" t="s">
        <v>2171</v>
      </c>
      <c r="B2943" s="1159"/>
      <c r="C2943" s="1159"/>
      <c r="D2943" s="1159"/>
      <c r="E2943" s="1159"/>
      <c r="F2943" s="1160"/>
      <c r="G2943" s="321">
        <f>SUM(G2939:G2942)</f>
        <v>8940</v>
      </c>
    </row>
    <row r="2944" spans="1:7">
      <c r="A2944" s="295" t="s">
        <v>19</v>
      </c>
      <c r="B2944" s="336" t="s">
        <v>2172</v>
      </c>
      <c r="C2944" s="337"/>
      <c r="D2944" s="295"/>
      <c r="E2944" s="338"/>
      <c r="F2944" s="338"/>
      <c r="G2944" s="535"/>
    </row>
    <row r="2945" spans="1:7">
      <c r="A2945" s="295"/>
      <c r="B2945" s="247" t="s">
        <v>1054</v>
      </c>
      <c r="C2945" s="337"/>
      <c r="D2945" s="295" t="s">
        <v>329</v>
      </c>
      <c r="E2945" s="338">
        <v>7.4999999999999997E-3</v>
      </c>
      <c r="F2945" s="315">
        <f>VLOOKUP(B2945,'HSD PSPN,STR,ARS'!$C$6:F1244,4,FALSE)</f>
        <v>10000</v>
      </c>
      <c r="G2945" s="536">
        <f t="shared" ref="G2945" si="91">F2945*E2945</f>
        <v>75</v>
      </c>
    </row>
    <row r="2946" spans="1:7">
      <c r="A2946" s="312"/>
      <c r="B2946" s="336" t="s">
        <v>2184</v>
      </c>
      <c r="C2946" s="337"/>
      <c r="D2946" s="295" t="s">
        <v>329</v>
      </c>
      <c r="E2946" s="338" t="s">
        <v>1496</v>
      </c>
      <c r="F2946" s="315">
        <f>VLOOKUP(B2946,'HSD PSPN,STR,ARS'!$C$6:F1245,4,FALSE)</f>
        <v>10000</v>
      </c>
      <c r="G2946" s="536">
        <f t="shared" ref="G2946" si="92">F2946*E2946</f>
        <v>10000</v>
      </c>
    </row>
    <row r="2947" spans="1:7">
      <c r="A2947" s="1144" t="s">
        <v>2176</v>
      </c>
      <c r="B2947" s="1144"/>
      <c r="C2947" s="1144"/>
      <c r="D2947" s="1144"/>
      <c r="E2947" s="1144"/>
      <c r="F2947" s="1144"/>
      <c r="G2947" s="321">
        <f>SUM(G2944:G2946)</f>
        <v>10075</v>
      </c>
    </row>
    <row r="2948" spans="1:7">
      <c r="A2948" s="295" t="s">
        <v>20</v>
      </c>
      <c r="B2948" s="336" t="s">
        <v>2177</v>
      </c>
      <c r="C2948" s="337"/>
      <c r="D2948" s="295"/>
      <c r="E2948" s="338"/>
      <c r="F2948" s="338"/>
      <c r="G2948" s="535"/>
    </row>
    <row r="2949" spans="1:7">
      <c r="A2949" s="1146" t="s">
        <v>2180</v>
      </c>
      <c r="B2949" s="1146"/>
      <c r="C2949" s="1146"/>
      <c r="D2949" s="1146"/>
      <c r="E2949" s="1146"/>
      <c r="F2949" s="1146"/>
      <c r="G2949" s="318">
        <f>SUM(G2948)</f>
        <v>0</v>
      </c>
    </row>
    <row r="2950" spans="1:7" s="423" customFormat="1">
      <c r="A2950" s="375" t="s">
        <v>21</v>
      </c>
      <c r="B2950" s="1145" t="s">
        <v>1111</v>
      </c>
      <c r="C2950" s="1145"/>
      <c r="D2950" s="1145"/>
      <c r="E2950" s="1145"/>
      <c r="F2950" s="1145"/>
      <c r="G2950" s="318">
        <f>SUM(G2939:G2949)/2</f>
        <v>19015</v>
      </c>
    </row>
    <row r="2951" spans="1:7">
      <c r="A2951" s="375" t="s">
        <v>22</v>
      </c>
      <c r="B2951" s="1145" t="s">
        <v>1112</v>
      </c>
      <c r="C2951" s="1145"/>
      <c r="D2951" s="1145"/>
      <c r="E2951" s="1145"/>
      <c r="F2951" s="376">
        <v>0.1</v>
      </c>
      <c r="G2951" s="318">
        <f>G2950*F2951</f>
        <v>1901.5</v>
      </c>
    </row>
    <row r="2952" spans="1:7">
      <c r="A2952" s="375" t="s">
        <v>23</v>
      </c>
      <c r="B2952" s="1145" t="s">
        <v>184</v>
      </c>
      <c r="C2952" s="1145"/>
      <c r="D2952" s="1145"/>
      <c r="E2952" s="1145"/>
      <c r="F2952" s="1145"/>
      <c r="G2952" s="318">
        <f>ROUNDDOWN(G2950+G2951,0)</f>
        <v>20916</v>
      </c>
    </row>
    <row r="2953" spans="1:7">
      <c r="A2953" s="298"/>
      <c r="B2953" s="299"/>
      <c r="C2953" s="298"/>
      <c r="D2953" s="298"/>
      <c r="E2953" s="342"/>
      <c r="F2953" s="342"/>
      <c r="G2953" s="537"/>
    </row>
    <row r="2954" spans="1:7">
      <c r="A2954" s="302" t="s">
        <v>2185</v>
      </c>
      <c r="B2954"/>
      <c r="C2954"/>
      <c r="D2954"/>
      <c r="E2954" s="335"/>
      <c r="F2954" s="335"/>
      <c r="G2954" s="534"/>
    </row>
    <row r="2955" spans="1:7" ht="30">
      <c r="A2955" s="317" t="s">
        <v>73</v>
      </c>
      <c r="B2955" s="317" t="s">
        <v>74</v>
      </c>
      <c r="C2955" s="317" t="s">
        <v>166</v>
      </c>
      <c r="D2955" s="317" t="s">
        <v>78</v>
      </c>
      <c r="E2955" s="317" t="s">
        <v>167</v>
      </c>
      <c r="F2955" s="317" t="s">
        <v>168</v>
      </c>
      <c r="G2955" s="529" t="s">
        <v>169</v>
      </c>
    </row>
    <row r="2956" spans="1:7">
      <c r="A2956" s="295" t="s">
        <v>17</v>
      </c>
      <c r="B2956" s="336" t="s">
        <v>2169</v>
      </c>
      <c r="C2956" s="337"/>
      <c r="D2956" s="295"/>
      <c r="E2956" s="338"/>
      <c r="F2956" s="338"/>
      <c r="G2956" s="535"/>
    </row>
    <row r="2957" spans="1:7">
      <c r="A2957" s="312"/>
      <c r="B2957" s="336" t="s">
        <v>1</v>
      </c>
      <c r="C2957" s="337" t="s">
        <v>336</v>
      </c>
      <c r="D2957" s="295" t="s">
        <v>31</v>
      </c>
      <c r="E2957" s="338" t="s">
        <v>1532</v>
      </c>
      <c r="F2957" s="315">
        <f>VLOOKUP(B2957,'HSD PSPN,STR,ARS'!$C$6:F1256,4,FALSE)</f>
        <v>100000</v>
      </c>
      <c r="G2957" s="536">
        <f t="shared" ref="G2957:G2960" si="93">F2957*E2957</f>
        <v>3570.0000000000005</v>
      </c>
    </row>
    <row r="2958" spans="1:7">
      <c r="A2958" s="312"/>
      <c r="B2958" s="426" t="s">
        <v>1695</v>
      </c>
      <c r="C2958" s="340" t="s">
        <v>337</v>
      </c>
      <c r="D2958" s="301" t="s">
        <v>31</v>
      </c>
      <c r="E2958" s="341" t="s">
        <v>1532</v>
      </c>
      <c r="F2958" s="315">
        <f>VLOOKUP(B2958,'HSD PSPN,STR,ARS'!$C$6:F1257,4,FALSE)</f>
        <v>100000</v>
      </c>
      <c r="G2958" s="536">
        <f t="shared" si="93"/>
        <v>3570.0000000000005</v>
      </c>
    </row>
    <row r="2959" spans="1:7">
      <c r="A2959" s="312"/>
      <c r="B2959" s="336" t="s">
        <v>3</v>
      </c>
      <c r="C2959" s="337" t="s">
        <v>338</v>
      </c>
      <c r="D2959" s="295" t="s">
        <v>31</v>
      </c>
      <c r="E2959" s="338" t="s">
        <v>1533</v>
      </c>
      <c r="F2959" s="315">
        <f>VLOOKUP(B2959,'HSD PSPN,STR,ARS'!$C$6:F1258,4,FALSE)</f>
        <v>150000</v>
      </c>
      <c r="G2959" s="536">
        <f t="shared" si="93"/>
        <v>540</v>
      </c>
    </row>
    <row r="2960" spans="1:7">
      <c r="A2960" s="312"/>
      <c r="B2960" s="336" t="s">
        <v>4</v>
      </c>
      <c r="C2960" s="337" t="s">
        <v>339</v>
      </c>
      <c r="D2960" s="295" t="s">
        <v>31</v>
      </c>
      <c r="E2960" s="338" t="s">
        <v>1534</v>
      </c>
      <c r="F2960" s="315">
        <f>VLOOKUP(B2960,'HSD PSPN,STR,ARS'!$C$6:F1259,4,FALSE)</f>
        <v>200000</v>
      </c>
      <c r="G2960" s="536">
        <f t="shared" si="93"/>
        <v>239.99999999999997</v>
      </c>
    </row>
    <row r="2961" spans="1:7">
      <c r="A2961" s="1158" t="s">
        <v>2171</v>
      </c>
      <c r="B2961" s="1159"/>
      <c r="C2961" s="1159"/>
      <c r="D2961" s="1159"/>
      <c r="E2961" s="1159"/>
      <c r="F2961" s="1160"/>
      <c r="G2961" s="321">
        <f>SUM(G2956:G2960)</f>
        <v>7920.0000000000009</v>
      </c>
    </row>
    <row r="2962" spans="1:7">
      <c r="A2962" s="295" t="s">
        <v>19</v>
      </c>
      <c r="B2962" s="336" t="s">
        <v>2172</v>
      </c>
      <c r="C2962" s="337"/>
      <c r="D2962" s="295"/>
      <c r="E2962" s="338"/>
      <c r="F2962" s="338"/>
      <c r="G2962" s="535"/>
    </row>
    <row r="2963" spans="1:7">
      <c r="A2963" s="312"/>
      <c r="B2963" s="336" t="s">
        <v>2186</v>
      </c>
      <c r="C2963" s="337"/>
      <c r="D2963" s="295" t="s">
        <v>329</v>
      </c>
      <c r="E2963" s="338" t="s">
        <v>1496</v>
      </c>
      <c r="F2963" s="315">
        <f>VLOOKUP(B2963,'HSD PSPN,STR,ARS'!$C$6:F1262,4,FALSE)</f>
        <v>10000</v>
      </c>
      <c r="G2963" s="536">
        <f t="shared" ref="G2963" si="94">F2963*E2963</f>
        <v>10000</v>
      </c>
    </row>
    <row r="2964" spans="1:7">
      <c r="A2964" s="1144" t="s">
        <v>2176</v>
      </c>
      <c r="B2964" s="1144"/>
      <c r="C2964" s="1144"/>
      <c r="D2964" s="1144"/>
      <c r="E2964" s="1144"/>
      <c r="F2964" s="1144"/>
      <c r="G2964" s="321">
        <f>SUM(G2962:G2963)</f>
        <v>10000</v>
      </c>
    </row>
    <row r="2965" spans="1:7">
      <c r="A2965" s="295" t="s">
        <v>20</v>
      </c>
      <c r="B2965" s="336" t="s">
        <v>2177</v>
      </c>
      <c r="C2965" s="337"/>
      <c r="D2965" s="295"/>
      <c r="E2965" s="338"/>
      <c r="F2965" s="338"/>
      <c r="G2965" s="535"/>
    </row>
    <row r="2966" spans="1:7" s="423" customFormat="1">
      <c r="A2966" s="312"/>
      <c r="B2966" s="336" t="s">
        <v>2187</v>
      </c>
      <c r="C2966" s="337"/>
      <c r="D2966" s="295" t="s">
        <v>275</v>
      </c>
      <c r="E2966" s="338" t="s">
        <v>1532</v>
      </c>
      <c r="F2966" s="315">
        <f>VLOOKUP(B2966,'HSD PSPN,STR,ARS'!$C$6:F1265,4,FALSE)</f>
        <v>10000</v>
      </c>
      <c r="G2966" s="536">
        <f t="shared" ref="G2966" si="95">F2966*E2966</f>
        <v>357</v>
      </c>
    </row>
    <row r="2967" spans="1:7">
      <c r="A2967" s="1146" t="s">
        <v>2180</v>
      </c>
      <c r="B2967" s="1146"/>
      <c r="C2967" s="1146"/>
      <c r="D2967" s="1146"/>
      <c r="E2967" s="1146"/>
      <c r="F2967" s="1146"/>
      <c r="G2967" s="321">
        <f>SUM(G2965:G2966)</f>
        <v>357</v>
      </c>
    </row>
    <row r="2968" spans="1:7">
      <c r="A2968" s="375" t="s">
        <v>21</v>
      </c>
      <c r="B2968" s="1145" t="s">
        <v>1111</v>
      </c>
      <c r="C2968" s="1145"/>
      <c r="D2968" s="1145"/>
      <c r="E2968" s="1145"/>
      <c r="F2968" s="1145"/>
      <c r="G2968" s="318">
        <f>SUM(G2957:G2967)/2</f>
        <v>18277</v>
      </c>
    </row>
    <row r="2969" spans="1:7">
      <c r="A2969" s="375" t="s">
        <v>22</v>
      </c>
      <c r="B2969" s="1145" t="s">
        <v>1112</v>
      </c>
      <c r="C2969" s="1145"/>
      <c r="D2969" s="1145"/>
      <c r="E2969" s="1145"/>
      <c r="F2969" s="376">
        <v>0.1</v>
      </c>
      <c r="G2969" s="318">
        <f>G2968*F2969</f>
        <v>1827.7</v>
      </c>
    </row>
    <row r="2970" spans="1:7">
      <c r="A2970" s="375" t="s">
        <v>23</v>
      </c>
      <c r="B2970" s="1145" t="s">
        <v>184</v>
      </c>
      <c r="C2970" s="1145"/>
      <c r="D2970" s="1145"/>
      <c r="E2970" s="1145"/>
      <c r="F2970" s="1145"/>
      <c r="G2970" s="318">
        <f>ROUNDDOWN(G2968+G2969,0)</f>
        <v>20104</v>
      </c>
    </row>
    <row r="2971" spans="1:7">
      <c r="A2971" s="298"/>
      <c r="B2971" s="299"/>
      <c r="C2971" s="298"/>
      <c r="D2971" s="298"/>
      <c r="E2971" s="342"/>
      <c r="F2971" s="342"/>
      <c r="G2971" s="537"/>
    </row>
    <row r="2972" spans="1:7">
      <c r="A2972" s="302" t="s">
        <v>2188</v>
      </c>
      <c r="B2972"/>
      <c r="C2972"/>
      <c r="D2972"/>
      <c r="E2972" s="335"/>
      <c r="F2972" s="335"/>
      <c r="G2972" s="534"/>
    </row>
    <row r="2973" spans="1:7" ht="30">
      <c r="A2973" s="317" t="s">
        <v>73</v>
      </c>
      <c r="B2973" s="317" t="s">
        <v>74</v>
      </c>
      <c r="C2973" s="317" t="s">
        <v>166</v>
      </c>
      <c r="D2973" s="317" t="s">
        <v>78</v>
      </c>
      <c r="E2973" s="317" t="s">
        <v>167</v>
      </c>
      <c r="F2973" s="317" t="s">
        <v>168</v>
      </c>
      <c r="G2973" s="529" t="s">
        <v>169</v>
      </c>
    </row>
    <row r="2974" spans="1:7">
      <c r="A2974" s="295" t="s">
        <v>17</v>
      </c>
      <c r="B2974" s="336" t="s">
        <v>2169</v>
      </c>
      <c r="C2974" s="337"/>
      <c r="D2974" s="295"/>
      <c r="E2974" s="338"/>
      <c r="F2974" s="338"/>
      <c r="G2974" s="535"/>
    </row>
    <row r="2975" spans="1:7">
      <c r="A2975" s="312"/>
      <c r="B2975" s="336" t="s">
        <v>1</v>
      </c>
      <c r="C2975" s="337" t="s">
        <v>336</v>
      </c>
      <c r="D2975" s="295" t="s">
        <v>31</v>
      </c>
      <c r="E2975" s="338" t="s">
        <v>2189</v>
      </c>
      <c r="F2975" s="315">
        <f>VLOOKUP(B2975,'HSD PSPN,STR,ARS'!$C$6:F1274,4,FALSE)</f>
        <v>100000</v>
      </c>
      <c r="G2975" s="536">
        <f t="shared" ref="G2975:G2978" si="96">F2975*E2975</f>
        <v>3450.0000000000005</v>
      </c>
    </row>
    <row r="2976" spans="1:7">
      <c r="A2976" s="312"/>
      <c r="B2976" s="426" t="s">
        <v>1695</v>
      </c>
      <c r="C2976" s="340" t="s">
        <v>337</v>
      </c>
      <c r="D2976" s="301" t="s">
        <v>31</v>
      </c>
      <c r="E2976" s="341" t="s">
        <v>2189</v>
      </c>
      <c r="F2976" s="315">
        <f>VLOOKUP(B2976,'HSD PSPN,STR,ARS'!$C$6:F1275,4,FALSE)</f>
        <v>100000</v>
      </c>
      <c r="G2976" s="536">
        <f t="shared" si="96"/>
        <v>3450.0000000000005</v>
      </c>
    </row>
    <row r="2977" spans="1:7">
      <c r="A2977" s="312"/>
      <c r="B2977" s="336" t="s">
        <v>3</v>
      </c>
      <c r="C2977" s="337" t="s">
        <v>338</v>
      </c>
      <c r="D2977" s="295" t="s">
        <v>31</v>
      </c>
      <c r="E2977" s="338" t="s">
        <v>2190</v>
      </c>
      <c r="F2977" s="315">
        <f>VLOOKUP(B2977,'HSD PSPN,STR,ARS'!$C$6:F1276,4,FALSE)</f>
        <v>150000</v>
      </c>
      <c r="G2977" s="536">
        <f t="shared" si="96"/>
        <v>510</v>
      </c>
    </row>
    <row r="2978" spans="1:7">
      <c r="A2978" s="312"/>
      <c r="B2978" s="336" t="s">
        <v>4</v>
      </c>
      <c r="C2978" s="337" t="s">
        <v>339</v>
      </c>
      <c r="D2978" s="295" t="s">
        <v>31</v>
      </c>
      <c r="E2978" s="338" t="s">
        <v>1529</v>
      </c>
      <c r="F2978" s="315">
        <f>VLOOKUP(B2978,'HSD PSPN,STR,ARS'!$C$6:F1277,4,FALSE)</f>
        <v>200000</v>
      </c>
      <c r="G2978" s="536">
        <f t="shared" si="96"/>
        <v>220</v>
      </c>
    </row>
    <row r="2979" spans="1:7">
      <c r="A2979" s="1158" t="s">
        <v>2171</v>
      </c>
      <c r="B2979" s="1159"/>
      <c r="C2979" s="1159"/>
      <c r="D2979" s="1159"/>
      <c r="E2979" s="1159"/>
      <c r="F2979" s="1160"/>
      <c r="G2979" s="321">
        <f>SUM(G2974:G2978)</f>
        <v>7630.0000000000009</v>
      </c>
    </row>
    <row r="2980" spans="1:7">
      <c r="A2980" s="295" t="s">
        <v>19</v>
      </c>
      <c r="B2980" s="336" t="s">
        <v>2172</v>
      </c>
      <c r="C2980" s="337"/>
      <c r="D2980" s="295"/>
      <c r="E2980" s="338"/>
      <c r="F2980" s="338"/>
      <c r="G2980" s="535"/>
    </row>
    <row r="2981" spans="1:7">
      <c r="A2981" s="312"/>
      <c r="B2981" s="336" t="s">
        <v>2191</v>
      </c>
      <c r="C2981" s="337"/>
      <c r="D2981" s="295" t="s">
        <v>329</v>
      </c>
      <c r="E2981" s="338" t="s">
        <v>2192</v>
      </c>
      <c r="F2981" s="315">
        <f>VLOOKUP(B2981,'HSD PSPN,STR,ARS'!$C$6:F1280,4,FALSE)</f>
        <v>10000</v>
      </c>
      <c r="G2981" s="536">
        <f t="shared" ref="G2981:G2982" si="97">F2981*E2981</f>
        <v>11500</v>
      </c>
    </row>
    <row r="2982" spans="1:7" s="424" customFormat="1" ht="15.75">
      <c r="A2982" s="312"/>
      <c r="B2982" s="247" t="s">
        <v>1054</v>
      </c>
      <c r="C2982" s="337"/>
      <c r="D2982" s="295" t="s">
        <v>329</v>
      </c>
      <c r="E2982" s="338" t="s">
        <v>2193</v>
      </c>
      <c r="F2982" s="315">
        <f>VLOOKUP(B2982,'HSD PSPN,STR,ARS'!$C$6:F1281,4,FALSE)</f>
        <v>10000</v>
      </c>
      <c r="G2982" s="536">
        <f t="shared" si="97"/>
        <v>530</v>
      </c>
    </row>
    <row r="2983" spans="1:7">
      <c r="A2983" s="1144" t="s">
        <v>2176</v>
      </c>
      <c r="B2983" s="1144"/>
      <c r="C2983" s="1144"/>
      <c r="D2983" s="1144"/>
      <c r="E2983" s="1144"/>
      <c r="F2983" s="1144"/>
      <c r="G2983" s="321">
        <f>SUM(G2981:G2982)</f>
        <v>12030</v>
      </c>
    </row>
    <row r="2984" spans="1:7">
      <c r="A2984" s="295" t="s">
        <v>20</v>
      </c>
      <c r="B2984" s="336" t="s">
        <v>2177</v>
      </c>
      <c r="C2984" s="337"/>
      <c r="D2984" s="295"/>
      <c r="E2984" s="338"/>
      <c r="F2984" s="338"/>
      <c r="G2984" s="535"/>
    </row>
    <row r="2985" spans="1:7">
      <c r="A2985" s="312"/>
      <c r="B2985" s="336" t="s">
        <v>2178</v>
      </c>
      <c r="C2985" s="337"/>
      <c r="D2985" s="295" t="s">
        <v>404</v>
      </c>
      <c r="E2985" s="338" t="s">
        <v>1252</v>
      </c>
      <c r="F2985" s="315">
        <f>VLOOKUP(B2985,'HSD PSPN,STR,ARS'!$C$6:F1284,4,FALSE)</f>
        <v>10000</v>
      </c>
      <c r="G2985" s="536">
        <f t="shared" ref="G2985" si="98">F2985*E2985</f>
        <v>333.00000000000006</v>
      </c>
    </row>
    <row r="2986" spans="1:7">
      <c r="A2986" s="312"/>
      <c r="B2986" s="336"/>
      <c r="C2986" s="337"/>
      <c r="D2986" s="295"/>
      <c r="E2986" s="338"/>
      <c r="F2986" s="338"/>
      <c r="G2986" s="535"/>
    </row>
    <row r="2987" spans="1:7">
      <c r="A2987" s="1146" t="s">
        <v>2180</v>
      </c>
      <c r="B2987" s="1146"/>
      <c r="C2987" s="1146"/>
      <c r="D2987" s="1146"/>
      <c r="E2987" s="1146"/>
      <c r="F2987" s="1146"/>
      <c r="G2987" s="321">
        <f>SUM(G2984:G2986)</f>
        <v>333.00000000000006</v>
      </c>
    </row>
    <row r="2988" spans="1:7">
      <c r="A2988" s="375" t="s">
        <v>21</v>
      </c>
      <c r="B2988" s="1145" t="s">
        <v>1111</v>
      </c>
      <c r="C2988" s="1145"/>
      <c r="D2988" s="1145"/>
      <c r="E2988" s="1145"/>
      <c r="F2988" s="1145"/>
      <c r="G2988" s="318">
        <f>SUM(G2975:G2987)/2</f>
        <v>19993</v>
      </c>
    </row>
    <row r="2989" spans="1:7">
      <c r="A2989" s="375" t="s">
        <v>22</v>
      </c>
      <c r="B2989" s="1145" t="s">
        <v>1112</v>
      </c>
      <c r="C2989" s="1145"/>
      <c r="D2989" s="1145"/>
      <c r="E2989" s="1145"/>
      <c r="F2989" s="376">
        <v>0.1</v>
      </c>
      <c r="G2989" s="318">
        <f>G2988*F2989</f>
        <v>1999.3000000000002</v>
      </c>
    </row>
    <row r="2990" spans="1:7">
      <c r="A2990" s="375" t="s">
        <v>23</v>
      </c>
      <c r="B2990" s="1145" t="s">
        <v>184</v>
      </c>
      <c r="C2990" s="1145"/>
      <c r="D2990" s="1145"/>
      <c r="E2990" s="1145"/>
      <c r="F2990" s="1145"/>
      <c r="G2990" s="318">
        <f>ROUNDDOWN(G2988+G2989,0)</f>
        <v>21992</v>
      </c>
    </row>
    <row r="2991" spans="1:7">
      <c r="A2991" s="298"/>
      <c r="B2991" s="299"/>
      <c r="C2991" s="298"/>
      <c r="D2991" s="298"/>
      <c r="E2991" s="342"/>
      <c r="F2991" s="342"/>
      <c r="G2991" s="537"/>
    </row>
    <row r="2992" spans="1:7">
      <c r="A2992" s="343" t="s">
        <v>2194</v>
      </c>
      <c r="B2992" s="343"/>
      <c r="C2992" s="344"/>
      <c r="D2992" s="344"/>
      <c r="E2992" s="345"/>
      <c r="F2992" s="345"/>
      <c r="G2992" s="538"/>
    </row>
    <row r="2993" spans="1:7" ht="30">
      <c r="A2993" s="317" t="s">
        <v>73</v>
      </c>
      <c r="B2993" s="317" t="s">
        <v>74</v>
      </c>
      <c r="C2993" s="317" t="s">
        <v>166</v>
      </c>
      <c r="D2993" s="317" t="s">
        <v>78</v>
      </c>
      <c r="E2993" s="317" t="s">
        <v>167</v>
      </c>
      <c r="F2993" s="317" t="s">
        <v>168</v>
      </c>
      <c r="G2993" s="529" t="s">
        <v>169</v>
      </c>
    </row>
    <row r="2994" spans="1:7">
      <c r="A2994" s="295" t="s">
        <v>17</v>
      </c>
      <c r="B2994" s="336" t="s">
        <v>2169</v>
      </c>
      <c r="C2994" s="337"/>
      <c r="D2994" s="346"/>
      <c r="E2994" s="338"/>
      <c r="F2994" s="338"/>
      <c r="G2994" s="535"/>
    </row>
    <row r="2995" spans="1:7">
      <c r="A2995" s="312"/>
      <c r="B2995" s="336" t="s">
        <v>1</v>
      </c>
      <c r="C2995" s="337" t="s">
        <v>336</v>
      </c>
      <c r="D2995" s="295" t="s">
        <v>31</v>
      </c>
      <c r="E2995" s="338" t="s">
        <v>2189</v>
      </c>
      <c r="F2995" s="315">
        <f>VLOOKUP(B2995,'HSD PSPN,STR,ARS'!$C$6:F1294,4,FALSE)</f>
        <v>100000</v>
      </c>
      <c r="G2995" s="536">
        <f t="shared" ref="G2995:G2998" si="99">F2995*E2995</f>
        <v>3450.0000000000005</v>
      </c>
    </row>
    <row r="2996" spans="1:7">
      <c r="A2996" s="312"/>
      <c r="B2996" s="426" t="s">
        <v>1695</v>
      </c>
      <c r="C2996" s="340" t="s">
        <v>337</v>
      </c>
      <c r="D2996" s="301" t="s">
        <v>31</v>
      </c>
      <c r="E2996" s="341" t="s">
        <v>2189</v>
      </c>
      <c r="F2996" s="315">
        <f>VLOOKUP(B2996,'HSD PSPN,STR,ARS'!$C$6:F1295,4,FALSE)</f>
        <v>100000</v>
      </c>
      <c r="G2996" s="536">
        <f t="shared" si="99"/>
        <v>3450.0000000000005</v>
      </c>
    </row>
    <row r="2997" spans="1:7">
      <c r="A2997" s="312"/>
      <c r="B2997" s="336" t="s">
        <v>3</v>
      </c>
      <c r="C2997" s="337" t="s">
        <v>338</v>
      </c>
      <c r="D2997" s="295" t="s">
        <v>31</v>
      </c>
      <c r="E2997" s="338" t="s">
        <v>2190</v>
      </c>
      <c r="F2997" s="315">
        <f>VLOOKUP(B2997,'HSD PSPN,STR,ARS'!$C$6:F1296,4,FALSE)</f>
        <v>150000</v>
      </c>
      <c r="G2997" s="536">
        <f t="shared" si="99"/>
        <v>510</v>
      </c>
    </row>
    <row r="2998" spans="1:7">
      <c r="A2998" s="312"/>
      <c r="B2998" s="336" t="s">
        <v>4</v>
      </c>
      <c r="C2998" s="337" t="s">
        <v>339</v>
      </c>
      <c r="D2998" s="295" t="s">
        <v>31</v>
      </c>
      <c r="E2998" s="338" t="s">
        <v>1529</v>
      </c>
      <c r="F2998" s="315">
        <f>VLOOKUP(B2998,'HSD PSPN,STR,ARS'!$C$6:F1297,4,FALSE)</f>
        <v>200000</v>
      </c>
      <c r="G2998" s="536">
        <f t="shared" si="99"/>
        <v>220</v>
      </c>
    </row>
    <row r="2999" spans="1:7">
      <c r="A2999" s="1158" t="s">
        <v>2171</v>
      </c>
      <c r="B2999" s="1159"/>
      <c r="C2999" s="1159"/>
      <c r="D2999" s="1159"/>
      <c r="E2999" s="1159"/>
      <c r="F2999" s="1160"/>
      <c r="G2999" s="321">
        <f>SUM(G2994:G2998)</f>
        <v>7630.0000000000009</v>
      </c>
    </row>
    <row r="3000" spans="1:7">
      <c r="A3000" s="295" t="s">
        <v>19</v>
      </c>
      <c r="B3000" s="336" t="s">
        <v>2172</v>
      </c>
      <c r="C3000" s="337"/>
      <c r="D3000" s="295"/>
      <c r="E3000" s="338"/>
      <c r="F3000" s="338"/>
      <c r="G3000" s="535"/>
    </row>
    <row r="3001" spans="1:7">
      <c r="A3001" s="312"/>
      <c r="B3001" s="336" t="s">
        <v>2195</v>
      </c>
      <c r="C3001" s="337"/>
      <c r="D3001" s="295" t="s">
        <v>329</v>
      </c>
      <c r="E3001" s="338" t="s">
        <v>2192</v>
      </c>
      <c r="F3001" s="315">
        <f>VLOOKUP(B3001,'HSD PSPN,STR,ARS'!$C$6:F1300,4,FALSE)</f>
        <v>10000</v>
      </c>
      <c r="G3001" s="536">
        <f t="shared" ref="G3001:G3002" si="100">F3001*E3001</f>
        <v>11500</v>
      </c>
    </row>
    <row r="3002" spans="1:7">
      <c r="A3002" s="312"/>
      <c r="B3002" s="247" t="s">
        <v>1054</v>
      </c>
      <c r="C3002" s="337"/>
      <c r="D3002" s="295" t="s">
        <v>329</v>
      </c>
      <c r="E3002" s="338" t="s">
        <v>2193</v>
      </c>
      <c r="F3002" s="315">
        <f>VLOOKUP(B3002,'HSD PSPN,STR,ARS'!$C$6:F1301,4,FALSE)</f>
        <v>10000</v>
      </c>
      <c r="G3002" s="536">
        <f t="shared" si="100"/>
        <v>530</v>
      </c>
    </row>
    <row r="3003" spans="1:7">
      <c r="A3003" s="1144" t="s">
        <v>2176</v>
      </c>
      <c r="B3003" s="1144"/>
      <c r="C3003" s="1144"/>
      <c r="D3003" s="1144"/>
      <c r="E3003" s="1144"/>
      <c r="F3003" s="1144"/>
      <c r="G3003" s="321">
        <f>SUM(G3001:G3002)</f>
        <v>12030</v>
      </c>
    </row>
    <row r="3004" spans="1:7">
      <c r="A3004" s="295" t="s">
        <v>20</v>
      </c>
      <c r="B3004" s="336" t="s">
        <v>2177</v>
      </c>
      <c r="C3004" s="337"/>
      <c r="D3004" s="295"/>
      <c r="E3004" s="338"/>
      <c r="F3004" s="338"/>
      <c r="G3004" s="535"/>
    </row>
    <row r="3005" spans="1:7">
      <c r="A3005" s="312"/>
      <c r="B3005" s="336" t="s">
        <v>2178</v>
      </c>
      <c r="C3005" s="337"/>
      <c r="D3005" s="295" t="s">
        <v>404</v>
      </c>
      <c r="E3005" s="338" t="s">
        <v>1252</v>
      </c>
      <c r="F3005" s="315">
        <f>VLOOKUP(B3005,'HSD PSPN,STR,ARS'!$C$6:F1304,4,FALSE)</f>
        <v>10000</v>
      </c>
      <c r="G3005" s="536">
        <f t="shared" ref="G3005" si="101">F3005*E3005</f>
        <v>333.00000000000006</v>
      </c>
    </row>
    <row r="3006" spans="1:7">
      <c r="A3006" s="312"/>
      <c r="B3006" s="336"/>
      <c r="C3006" s="337"/>
      <c r="D3006" s="346"/>
      <c r="E3006" s="338"/>
      <c r="F3006" s="338"/>
      <c r="G3006" s="535"/>
    </row>
    <row r="3007" spans="1:7">
      <c r="A3007" s="1146" t="s">
        <v>2180</v>
      </c>
      <c r="B3007" s="1146"/>
      <c r="C3007" s="1146"/>
      <c r="D3007" s="1146"/>
      <c r="E3007" s="1146"/>
      <c r="F3007" s="1146"/>
      <c r="G3007" s="321">
        <f>SUM(G3004:G3006)</f>
        <v>333.00000000000006</v>
      </c>
    </row>
    <row r="3008" spans="1:7">
      <c r="A3008" s="375" t="s">
        <v>21</v>
      </c>
      <c r="B3008" s="1145" t="s">
        <v>1111</v>
      </c>
      <c r="C3008" s="1145"/>
      <c r="D3008" s="1145"/>
      <c r="E3008" s="1145"/>
      <c r="F3008" s="1145"/>
      <c r="G3008" s="318">
        <f>SUM(G2995:G3007)/2</f>
        <v>19993</v>
      </c>
    </row>
    <row r="3009" spans="1:7">
      <c r="A3009" s="375" t="s">
        <v>22</v>
      </c>
      <c r="B3009" s="1145" t="s">
        <v>1112</v>
      </c>
      <c r="C3009" s="1145"/>
      <c r="D3009" s="1145"/>
      <c r="E3009" s="1145"/>
      <c r="F3009" s="376">
        <v>0.1</v>
      </c>
      <c r="G3009" s="318">
        <f>G3008*F3009</f>
        <v>1999.3000000000002</v>
      </c>
    </row>
    <row r="3010" spans="1:7">
      <c r="A3010" s="375" t="s">
        <v>23</v>
      </c>
      <c r="B3010" s="1145" t="s">
        <v>184</v>
      </c>
      <c r="C3010" s="1145"/>
      <c r="D3010" s="1145"/>
      <c r="E3010" s="1145"/>
      <c r="F3010" s="1145"/>
      <c r="G3010" s="318">
        <f>ROUNDDOWN(G3008+G3009,0)</f>
        <v>21992</v>
      </c>
    </row>
    <row r="3011" spans="1:7">
      <c r="A3011" s="298"/>
      <c r="B3011" s="299"/>
      <c r="C3011" s="298"/>
      <c r="D3011" s="298"/>
      <c r="E3011" s="342"/>
      <c r="F3011" s="342"/>
      <c r="G3011" s="537"/>
    </row>
    <row r="3012" spans="1:7">
      <c r="A3012" s="302" t="s">
        <v>2196</v>
      </c>
      <c r="B3012"/>
      <c r="C3012"/>
      <c r="D3012"/>
      <c r="E3012" s="335"/>
      <c r="F3012" s="335"/>
      <c r="G3012" s="534"/>
    </row>
    <row r="3013" spans="1:7" ht="30">
      <c r="A3013" s="317" t="s">
        <v>73</v>
      </c>
      <c r="B3013" s="317" t="s">
        <v>74</v>
      </c>
      <c r="C3013" s="317" t="s">
        <v>166</v>
      </c>
      <c r="D3013" s="317" t="s">
        <v>78</v>
      </c>
      <c r="E3013" s="317" t="s">
        <v>167</v>
      </c>
      <c r="F3013" s="317" t="s">
        <v>168</v>
      </c>
      <c r="G3013" s="529" t="s">
        <v>169</v>
      </c>
    </row>
    <row r="3014" spans="1:7">
      <c r="A3014" s="295" t="s">
        <v>17</v>
      </c>
      <c r="B3014" s="336" t="s">
        <v>2169</v>
      </c>
      <c r="C3014" s="337"/>
      <c r="D3014" s="295"/>
      <c r="E3014" s="338"/>
      <c r="F3014" s="338"/>
      <c r="G3014" s="535"/>
    </row>
    <row r="3015" spans="1:7">
      <c r="A3015" s="312"/>
      <c r="B3015" s="336" t="s">
        <v>1</v>
      </c>
      <c r="C3015" s="337" t="s">
        <v>336</v>
      </c>
      <c r="D3015" s="295" t="s">
        <v>31</v>
      </c>
      <c r="E3015" s="338" t="s">
        <v>1520</v>
      </c>
      <c r="F3015" s="315">
        <f>VLOOKUP(B3015,'HSD PSPN,STR,ARS'!$C$6:F1314,4,FALSE)</f>
        <v>100000</v>
      </c>
      <c r="G3015" s="536">
        <f t="shared" ref="G3015:G3018" si="102">F3015*E3015</f>
        <v>2860</v>
      </c>
    </row>
    <row r="3016" spans="1:7">
      <c r="A3016" s="312"/>
      <c r="B3016" s="426" t="s">
        <v>1695</v>
      </c>
      <c r="C3016" s="340" t="s">
        <v>337</v>
      </c>
      <c r="D3016" s="301" t="s">
        <v>31</v>
      </c>
      <c r="E3016" s="341" t="s">
        <v>1520</v>
      </c>
      <c r="F3016" s="315">
        <f>VLOOKUP(B3016,'HSD PSPN,STR,ARS'!$C$6:F1315,4,FALSE)</f>
        <v>100000</v>
      </c>
      <c r="G3016" s="536">
        <f t="shared" si="102"/>
        <v>2860</v>
      </c>
    </row>
    <row r="3017" spans="1:7">
      <c r="A3017" s="312"/>
      <c r="B3017" s="336" t="s">
        <v>3</v>
      </c>
      <c r="C3017" s="337" t="s">
        <v>338</v>
      </c>
      <c r="D3017" s="295" t="s">
        <v>31</v>
      </c>
      <c r="E3017" s="338" t="s">
        <v>1521</v>
      </c>
      <c r="F3017" s="315">
        <f>VLOOKUP(B3017,'HSD PSPN,STR,ARS'!$C$6:F1316,4,FALSE)</f>
        <v>150000</v>
      </c>
      <c r="G3017" s="536">
        <f t="shared" si="102"/>
        <v>434.99999999999994</v>
      </c>
    </row>
    <row r="3018" spans="1:7">
      <c r="A3018" s="312"/>
      <c r="B3018" s="336" t="s">
        <v>4</v>
      </c>
      <c r="C3018" s="337" t="s">
        <v>339</v>
      </c>
      <c r="D3018" s="295" t="s">
        <v>31</v>
      </c>
      <c r="E3018" s="338" t="s">
        <v>1522</v>
      </c>
      <c r="F3018" s="315">
        <f>VLOOKUP(B3018,'HSD PSPN,STR,ARS'!$C$6:F1317,4,FALSE)</f>
        <v>200000</v>
      </c>
      <c r="G3018" s="536">
        <f t="shared" si="102"/>
        <v>200</v>
      </c>
    </row>
    <row r="3019" spans="1:7">
      <c r="A3019" s="1158" t="s">
        <v>2171</v>
      </c>
      <c r="B3019" s="1159"/>
      <c r="C3019" s="1159"/>
      <c r="D3019" s="1159"/>
      <c r="E3019" s="1159"/>
      <c r="F3019" s="1160"/>
      <c r="G3019" s="321">
        <f>SUM(G3014:G3018)</f>
        <v>6355</v>
      </c>
    </row>
    <row r="3020" spans="1:7">
      <c r="A3020" s="295" t="s">
        <v>19</v>
      </c>
      <c r="B3020" s="336" t="s">
        <v>2172</v>
      </c>
      <c r="C3020" s="337"/>
      <c r="D3020" s="295"/>
      <c r="E3020" s="338"/>
      <c r="F3020" s="338"/>
      <c r="G3020" s="535"/>
    </row>
    <row r="3021" spans="1:7">
      <c r="A3021" s="312"/>
      <c r="B3021" s="336" t="s">
        <v>2195</v>
      </c>
      <c r="C3021" s="337"/>
      <c r="D3021" s="295" t="s">
        <v>329</v>
      </c>
      <c r="E3021" s="338" t="s">
        <v>2192</v>
      </c>
      <c r="F3021" s="315">
        <f>VLOOKUP(B3021,'HSD PSPN,STR,ARS'!$C$6:F1320,4,FALSE)</f>
        <v>10000</v>
      </c>
      <c r="G3021" s="536">
        <f t="shared" ref="G3021" si="103">F3021*E3021</f>
        <v>11500</v>
      </c>
    </row>
    <row r="3022" spans="1:7">
      <c r="A3022" s="312"/>
      <c r="B3022" s="336"/>
      <c r="C3022" s="337"/>
      <c r="D3022" s="295"/>
      <c r="E3022" s="338"/>
      <c r="F3022" s="338"/>
      <c r="G3022" s="535"/>
    </row>
    <row r="3023" spans="1:7">
      <c r="A3023" s="1144" t="s">
        <v>2176</v>
      </c>
      <c r="B3023" s="1144"/>
      <c r="C3023" s="1144"/>
      <c r="D3023" s="1144"/>
      <c r="E3023" s="1144"/>
      <c r="F3023" s="1144"/>
      <c r="G3023" s="321">
        <f>SUM(G3021:G3022)</f>
        <v>11500</v>
      </c>
    </row>
    <row r="3024" spans="1:7">
      <c r="A3024" s="295" t="s">
        <v>20</v>
      </c>
      <c r="B3024" s="336" t="s">
        <v>2177</v>
      </c>
      <c r="C3024" s="337"/>
      <c r="D3024" s="295"/>
      <c r="E3024" s="338"/>
      <c r="F3024" s="338"/>
      <c r="G3024" s="535"/>
    </row>
    <row r="3025" spans="1:7">
      <c r="A3025" s="312"/>
      <c r="B3025" s="336"/>
      <c r="C3025" s="337"/>
      <c r="D3025" s="295"/>
      <c r="E3025" s="338"/>
      <c r="F3025" s="338"/>
      <c r="G3025" s="535"/>
    </row>
    <row r="3026" spans="1:7">
      <c r="A3026" s="312"/>
      <c r="B3026" s="336"/>
      <c r="C3026" s="337"/>
      <c r="D3026" s="295"/>
      <c r="E3026" s="338"/>
      <c r="F3026" s="338"/>
      <c r="G3026" s="535"/>
    </row>
    <row r="3027" spans="1:7">
      <c r="A3027" s="1146" t="s">
        <v>2180</v>
      </c>
      <c r="B3027" s="1146"/>
      <c r="C3027" s="1146"/>
      <c r="D3027" s="1146"/>
      <c r="E3027" s="1146"/>
      <c r="F3027" s="1146"/>
      <c r="G3027" s="318">
        <f>SUM(G3024:G3026)</f>
        <v>0</v>
      </c>
    </row>
    <row r="3028" spans="1:7">
      <c r="A3028" s="375" t="s">
        <v>21</v>
      </c>
      <c r="B3028" s="1145" t="s">
        <v>1111</v>
      </c>
      <c r="C3028" s="1145"/>
      <c r="D3028" s="1145"/>
      <c r="E3028" s="1145"/>
      <c r="F3028" s="1145"/>
      <c r="G3028" s="318">
        <f>SUM(G3015:G3027)/2</f>
        <v>17855</v>
      </c>
    </row>
    <row r="3029" spans="1:7">
      <c r="A3029" s="375" t="s">
        <v>22</v>
      </c>
      <c r="B3029" s="1145" t="s">
        <v>1112</v>
      </c>
      <c r="C3029" s="1145"/>
      <c r="D3029" s="1145"/>
      <c r="E3029" s="1145"/>
      <c r="F3029" s="376">
        <v>0.1</v>
      </c>
      <c r="G3029" s="318">
        <f>G3028*F3029</f>
        <v>1785.5</v>
      </c>
    </row>
    <row r="3030" spans="1:7">
      <c r="A3030" s="375" t="s">
        <v>23</v>
      </c>
      <c r="B3030" s="1145" t="s">
        <v>184</v>
      </c>
      <c r="C3030" s="1145"/>
      <c r="D3030" s="1145"/>
      <c r="E3030" s="1145"/>
      <c r="F3030" s="1145"/>
      <c r="G3030" s="318">
        <f>ROUNDDOWN(G3028+G3029,0)</f>
        <v>19640</v>
      </c>
    </row>
    <row r="3031" spans="1:7">
      <c r="A3031" s="298"/>
      <c r="B3031" s="299"/>
      <c r="C3031" s="298"/>
      <c r="D3031" s="298"/>
      <c r="E3031" s="342"/>
      <c r="F3031" s="342"/>
      <c r="G3031" s="537"/>
    </row>
    <row r="3032" spans="1:7">
      <c r="A3032" s="293" t="s">
        <v>2197</v>
      </c>
      <c r="B3032" s="333"/>
      <c r="C3032" s="333"/>
      <c r="D3032" s="333"/>
      <c r="E3032" s="334"/>
      <c r="F3032" s="334"/>
      <c r="G3032" s="533"/>
    </row>
    <row r="3033" spans="1:7">
      <c r="A3033" s="302" t="s">
        <v>2198</v>
      </c>
      <c r="B3033"/>
      <c r="C3033"/>
      <c r="D3033"/>
      <c r="E3033" s="335"/>
      <c r="F3033" s="335"/>
      <c r="G3033" s="534"/>
    </row>
    <row r="3034" spans="1:7">
      <c r="A3034" s="298"/>
      <c r="B3034" s="299"/>
      <c r="C3034" s="298"/>
      <c r="D3034" s="298"/>
      <c r="E3034" s="342"/>
      <c r="F3034" s="342"/>
      <c r="G3034" s="537"/>
    </row>
    <row r="3035" spans="1:7">
      <c r="A3035" s="293" t="s">
        <v>2199</v>
      </c>
      <c r="B3035" s="333"/>
      <c r="C3035" s="333"/>
      <c r="D3035" s="333"/>
      <c r="E3035" s="334"/>
      <c r="F3035" s="334"/>
      <c r="G3035" s="533"/>
    </row>
    <row r="3036" spans="1:7">
      <c r="A3036" s="293" t="s">
        <v>2200</v>
      </c>
      <c r="B3036" s="333"/>
      <c r="C3036" s="333"/>
      <c r="D3036" s="333"/>
      <c r="E3036" s="334"/>
      <c r="F3036" s="334"/>
      <c r="G3036" s="533"/>
    </row>
    <row r="3037" spans="1:7">
      <c r="A3037" s="302" t="s">
        <v>2201</v>
      </c>
      <c r="B3037"/>
      <c r="C3037"/>
      <c r="D3037"/>
      <c r="E3037" s="335"/>
      <c r="F3037" s="335"/>
      <c r="G3037" s="534"/>
    </row>
    <row r="3038" spans="1:7" ht="30">
      <c r="A3038" s="317" t="s">
        <v>73</v>
      </c>
      <c r="B3038" s="317" t="s">
        <v>74</v>
      </c>
      <c r="C3038" s="317" t="s">
        <v>166</v>
      </c>
      <c r="D3038" s="317" t="s">
        <v>78</v>
      </c>
      <c r="E3038" s="317" t="s">
        <v>167</v>
      </c>
      <c r="F3038" s="317" t="s">
        <v>168</v>
      </c>
      <c r="G3038" s="529" t="s">
        <v>169</v>
      </c>
    </row>
    <row r="3039" spans="1:7">
      <c r="A3039" s="295" t="s">
        <v>17</v>
      </c>
      <c r="B3039" s="336" t="s">
        <v>2169</v>
      </c>
      <c r="C3039" s="337"/>
      <c r="D3039" s="295"/>
      <c r="E3039" s="338"/>
      <c r="F3039" s="338"/>
      <c r="G3039" s="535"/>
    </row>
    <row r="3040" spans="1:7">
      <c r="A3040" s="312"/>
      <c r="B3040" s="336" t="s">
        <v>1</v>
      </c>
      <c r="C3040" s="337" t="s">
        <v>336</v>
      </c>
      <c r="D3040" s="295" t="s">
        <v>31</v>
      </c>
      <c r="E3040" s="338" t="s">
        <v>1432</v>
      </c>
      <c r="F3040" s="315">
        <f>VLOOKUP(B3040,'HSD PSPN,STR,ARS'!$C$6:F1339,4,FALSE)</f>
        <v>100000</v>
      </c>
      <c r="G3040" s="536">
        <f t="shared" ref="G3040:G3043" si="104">F3040*E3040</f>
        <v>700</v>
      </c>
    </row>
    <row r="3041" spans="1:7">
      <c r="A3041" s="312"/>
      <c r="B3041" s="336" t="s">
        <v>32</v>
      </c>
      <c r="C3041" s="337" t="s">
        <v>337</v>
      </c>
      <c r="D3041" s="295" t="s">
        <v>31</v>
      </c>
      <c r="E3041" s="338" t="s">
        <v>2202</v>
      </c>
      <c r="F3041" s="315">
        <f>VLOOKUP(B3041,'HSD PSPN,STR,ARS'!$C$6:F1340,4,FALSE)</f>
        <v>150000</v>
      </c>
      <c r="G3041" s="536">
        <f t="shared" si="104"/>
        <v>11400</v>
      </c>
    </row>
    <row r="3042" spans="1:7">
      <c r="A3042" s="312"/>
      <c r="B3042" s="336" t="s">
        <v>3</v>
      </c>
      <c r="C3042" s="337" t="s">
        <v>338</v>
      </c>
      <c r="D3042" s="295" t="s">
        <v>31</v>
      </c>
      <c r="E3042" s="338" t="s">
        <v>1643</v>
      </c>
      <c r="F3042" s="315">
        <f>VLOOKUP(B3042,'HSD PSPN,STR,ARS'!$C$6:F1341,4,FALSE)</f>
        <v>150000</v>
      </c>
      <c r="G3042" s="536">
        <f t="shared" si="104"/>
        <v>1200</v>
      </c>
    </row>
    <row r="3043" spans="1:7">
      <c r="A3043" s="312"/>
      <c r="B3043" s="336" t="s">
        <v>4</v>
      </c>
      <c r="C3043" s="337" t="s">
        <v>339</v>
      </c>
      <c r="D3043" s="295" t="s">
        <v>31</v>
      </c>
      <c r="E3043" s="338" t="s">
        <v>1244</v>
      </c>
      <c r="F3043" s="315">
        <f>VLOOKUP(B3043,'HSD PSPN,STR,ARS'!$C$6:F1342,4,FALSE)</f>
        <v>200000</v>
      </c>
      <c r="G3043" s="536">
        <f t="shared" si="104"/>
        <v>600</v>
      </c>
    </row>
    <row r="3044" spans="1:7">
      <c r="A3044" s="1158" t="s">
        <v>2171</v>
      </c>
      <c r="B3044" s="1159"/>
      <c r="C3044" s="1159"/>
      <c r="D3044" s="1159"/>
      <c r="E3044" s="1159"/>
      <c r="F3044" s="1160"/>
      <c r="G3044" s="321">
        <f>SUM(G3039:G3043)</f>
        <v>13900</v>
      </c>
    </row>
    <row r="3045" spans="1:7">
      <c r="A3045" s="295" t="s">
        <v>19</v>
      </c>
      <c r="B3045" s="336" t="s">
        <v>2172</v>
      </c>
      <c r="C3045" s="337"/>
      <c r="D3045" s="295"/>
      <c r="E3045" s="338"/>
      <c r="F3045" s="338"/>
      <c r="G3045" s="535"/>
    </row>
    <row r="3046" spans="1:7">
      <c r="A3046" s="312"/>
      <c r="B3046" s="336" t="s">
        <v>2203</v>
      </c>
      <c r="C3046" s="337"/>
      <c r="D3046" s="295" t="s">
        <v>342</v>
      </c>
      <c r="E3046" s="338" t="s">
        <v>1643</v>
      </c>
      <c r="F3046" s="315">
        <f>VLOOKUP(B3046,'HSD PSPN,STR,ARS'!$C$6:F1345,4,FALSE)</f>
        <v>10000</v>
      </c>
      <c r="G3046" s="536">
        <f t="shared" ref="G3046:G3051" si="105">F3046*E3046</f>
        <v>80</v>
      </c>
    </row>
    <row r="3047" spans="1:7" ht="30">
      <c r="A3047" s="312"/>
      <c r="B3047" s="339" t="s">
        <v>2204</v>
      </c>
      <c r="C3047" s="337"/>
      <c r="D3047" s="301" t="s">
        <v>329</v>
      </c>
      <c r="E3047" s="341" t="s">
        <v>2205</v>
      </c>
      <c r="F3047" s="315">
        <f>VLOOKUP(B3047,'HSD PSPN,STR,ARS'!$C$6:F1346,4,FALSE)</f>
        <v>10000</v>
      </c>
      <c r="G3047" s="536">
        <f t="shared" si="105"/>
        <v>93940</v>
      </c>
    </row>
    <row r="3048" spans="1:7">
      <c r="A3048" s="312"/>
      <c r="B3048" s="336" t="s">
        <v>226</v>
      </c>
      <c r="C3048" s="337"/>
      <c r="D3048" s="295" t="s">
        <v>342</v>
      </c>
      <c r="E3048" s="338" t="s">
        <v>1263</v>
      </c>
      <c r="F3048" s="315">
        <f>VLOOKUP(B3048,'HSD PSPN,STR,ARS'!$C$6:F1347,4,FALSE)</f>
        <v>10000</v>
      </c>
      <c r="G3048" s="536">
        <f t="shared" si="105"/>
        <v>50</v>
      </c>
    </row>
    <row r="3049" spans="1:7">
      <c r="A3049" s="312"/>
      <c r="B3049" s="336" t="s">
        <v>227</v>
      </c>
      <c r="C3049" s="337"/>
      <c r="D3049" s="295" t="s">
        <v>351</v>
      </c>
      <c r="E3049" s="338" t="s">
        <v>1483</v>
      </c>
      <c r="F3049" s="315">
        <f>VLOOKUP(B3049,'HSD PSPN,STR,ARS'!$C$6:F1348,4,FALSE)</f>
        <v>10000</v>
      </c>
      <c r="G3049" s="536">
        <f t="shared" si="105"/>
        <v>800</v>
      </c>
    </row>
    <row r="3050" spans="1:7">
      <c r="A3050" s="312"/>
      <c r="B3050" s="336" t="s">
        <v>42</v>
      </c>
      <c r="C3050" s="337"/>
      <c r="D3050" s="295" t="s">
        <v>37</v>
      </c>
      <c r="E3050" s="338" t="s">
        <v>1425</v>
      </c>
      <c r="F3050" s="315">
        <f>VLOOKUP(B3050,'HSD PSPN,STR,ARS'!$C$6:F1349,4,FALSE)</f>
        <v>10000</v>
      </c>
      <c r="G3050" s="536">
        <f t="shared" si="105"/>
        <v>2000</v>
      </c>
    </row>
    <row r="3051" spans="1:7" ht="30">
      <c r="A3051" s="312"/>
      <c r="B3051" s="339" t="s">
        <v>2206</v>
      </c>
      <c r="C3051" s="337"/>
      <c r="D3051" s="301" t="s">
        <v>239</v>
      </c>
      <c r="E3051" s="341" t="s">
        <v>2207</v>
      </c>
      <c r="F3051" s="315">
        <f>VLOOKUP(B3051,'HSD PSPN,STR,ARS'!$C$6:F1350,4,FALSE)</f>
        <v>10000</v>
      </c>
      <c r="G3051" s="536">
        <f t="shared" si="105"/>
        <v>38820</v>
      </c>
    </row>
    <row r="3052" spans="1:7">
      <c r="A3052" s="1144" t="s">
        <v>2176</v>
      </c>
      <c r="B3052" s="1144"/>
      <c r="C3052" s="1144"/>
      <c r="D3052" s="1144"/>
      <c r="E3052" s="1144"/>
      <c r="F3052" s="1144"/>
      <c r="G3052" s="321">
        <f>SUM(G3046:G3051)</f>
        <v>135690</v>
      </c>
    </row>
    <row r="3053" spans="1:7">
      <c r="A3053" s="295" t="s">
        <v>20</v>
      </c>
      <c r="B3053" s="336" t="s">
        <v>2177</v>
      </c>
      <c r="C3053" s="337"/>
      <c r="D3053" s="295"/>
      <c r="E3053" s="338"/>
      <c r="F3053" s="338"/>
      <c r="G3053" s="535"/>
    </row>
    <row r="3054" spans="1:7">
      <c r="A3054" s="1146" t="s">
        <v>2180</v>
      </c>
      <c r="B3054" s="1146"/>
      <c r="C3054" s="1146"/>
      <c r="D3054" s="1146"/>
      <c r="E3054" s="1146"/>
      <c r="F3054" s="1146"/>
      <c r="G3054" s="318">
        <f>SUM(G3053)</f>
        <v>0</v>
      </c>
    </row>
    <row r="3055" spans="1:7">
      <c r="A3055" s="375" t="s">
        <v>21</v>
      </c>
      <c r="B3055" s="1145" t="s">
        <v>1111</v>
      </c>
      <c r="C3055" s="1145"/>
      <c r="D3055" s="1145"/>
      <c r="E3055" s="1145"/>
      <c r="F3055" s="1145"/>
      <c r="G3055" s="318">
        <f>SUM(G3040:G3054)/2</f>
        <v>149590</v>
      </c>
    </row>
    <row r="3056" spans="1:7">
      <c r="A3056" s="375" t="s">
        <v>22</v>
      </c>
      <c r="B3056" s="1145" t="s">
        <v>1112</v>
      </c>
      <c r="C3056" s="1145"/>
      <c r="D3056" s="1145"/>
      <c r="E3056" s="1145"/>
      <c r="F3056" s="376">
        <v>0.1</v>
      </c>
      <c r="G3056" s="318">
        <f>G3055*F3056</f>
        <v>14959</v>
      </c>
    </row>
    <row r="3057" spans="1:7">
      <c r="A3057" s="375" t="s">
        <v>23</v>
      </c>
      <c r="B3057" s="1145" t="s">
        <v>184</v>
      </c>
      <c r="C3057" s="1145"/>
      <c r="D3057" s="1145"/>
      <c r="E3057" s="1145"/>
      <c r="F3057" s="1145"/>
      <c r="G3057" s="318">
        <f>ROUNDDOWN(G3055+G3056,0)</f>
        <v>164549</v>
      </c>
    </row>
    <row r="3058" spans="1:7">
      <c r="A3058" s="298"/>
      <c r="B3058" s="299"/>
      <c r="C3058" s="298"/>
      <c r="D3058" s="298"/>
      <c r="E3058" s="342"/>
      <c r="F3058" s="342"/>
      <c r="G3058" s="537"/>
    </row>
    <row r="3059" spans="1:7">
      <c r="A3059" s="302" t="s">
        <v>2208</v>
      </c>
      <c r="B3059"/>
      <c r="C3059"/>
      <c r="D3059"/>
      <c r="E3059" s="335"/>
      <c r="F3059" s="335"/>
      <c r="G3059" s="534"/>
    </row>
    <row r="3060" spans="1:7" ht="30">
      <c r="A3060" s="317" t="s">
        <v>73</v>
      </c>
      <c r="B3060" s="317" t="s">
        <v>74</v>
      </c>
      <c r="C3060" s="317" t="s">
        <v>166</v>
      </c>
      <c r="D3060" s="317" t="s">
        <v>78</v>
      </c>
      <c r="E3060" s="317" t="s">
        <v>167</v>
      </c>
      <c r="F3060" s="317" t="s">
        <v>168</v>
      </c>
      <c r="G3060" s="529" t="s">
        <v>169</v>
      </c>
    </row>
    <row r="3061" spans="1:7">
      <c r="A3061" s="295" t="s">
        <v>17</v>
      </c>
      <c r="B3061" s="336" t="s">
        <v>2169</v>
      </c>
      <c r="C3061" s="337"/>
      <c r="D3061" s="295"/>
      <c r="E3061" s="338"/>
      <c r="F3061" s="338"/>
      <c r="G3061" s="535"/>
    </row>
    <row r="3062" spans="1:7">
      <c r="A3062" s="312"/>
      <c r="B3062" s="336" t="s">
        <v>1</v>
      </c>
      <c r="C3062" s="337" t="s">
        <v>336</v>
      </c>
      <c r="D3062" s="295" t="s">
        <v>31</v>
      </c>
      <c r="E3062" s="338" t="s">
        <v>1296</v>
      </c>
      <c r="F3062" s="315">
        <f>VLOOKUP(B3062,'HSD PSPN,STR,ARS'!$C$6:F1361,4,FALSE)</f>
        <v>100000</v>
      </c>
      <c r="G3062" s="536">
        <f t="shared" ref="G3062:G3065" si="106">F3062*E3062</f>
        <v>400</v>
      </c>
    </row>
    <row r="3063" spans="1:7">
      <c r="A3063" s="312"/>
      <c r="B3063" s="336" t="s">
        <v>32</v>
      </c>
      <c r="C3063" s="337" t="s">
        <v>337</v>
      </c>
      <c r="D3063" s="295" t="s">
        <v>31</v>
      </c>
      <c r="E3063" s="338" t="s">
        <v>1352</v>
      </c>
      <c r="F3063" s="315">
        <f>VLOOKUP(B3063,'HSD PSPN,STR,ARS'!$C$6:F1362,4,FALSE)</f>
        <v>150000</v>
      </c>
      <c r="G3063" s="536">
        <f t="shared" si="106"/>
        <v>5700</v>
      </c>
    </row>
    <row r="3064" spans="1:7">
      <c r="A3064" s="312"/>
      <c r="B3064" s="336" t="s">
        <v>3</v>
      </c>
      <c r="C3064" s="337" t="s">
        <v>338</v>
      </c>
      <c r="D3064" s="295" t="s">
        <v>31</v>
      </c>
      <c r="E3064" s="338" t="s">
        <v>1296</v>
      </c>
      <c r="F3064" s="315">
        <f>VLOOKUP(B3064,'HSD PSPN,STR,ARS'!$C$6:F1363,4,FALSE)</f>
        <v>150000</v>
      </c>
      <c r="G3064" s="536">
        <f t="shared" si="106"/>
        <v>600</v>
      </c>
    </row>
    <row r="3065" spans="1:7">
      <c r="A3065" s="312"/>
      <c r="B3065" s="336" t="s">
        <v>4</v>
      </c>
      <c r="C3065" s="337" t="s">
        <v>339</v>
      </c>
      <c r="D3065" s="295" t="s">
        <v>31</v>
      </c>
      <c r="E3065" s="338" t="s">
        <v>1756</v>
      </c>
      <c r="F3065" s="315">
        <f>VLOOKUP(B3065,'HSD PSPN,STR,ARS'!$C$6:F1364,4,FALSE)</f>
        <v>200000</v>
      </c>
      <c r="G3065" s="536">
        <f t="shared" si="106"/>
        <v>200</v>
      </c>
    </row>
    <row r="3066" spans="1:7">
      <c r="A3066" s="1158" t="s">
        <v>2171</v>
      </c>
      <c r="B3066" s="1159"/>
      <c r="C3066" s="1159"/>
      <c r="D3066" s="1159"/>
      <c r="E3066" s="1159"/>
      <c r="F3066" s="1160"/>
      <c r="G3066" s="321">
        <f>SUM(G3061:G3065)</f>
        <v>6900</v>
      </c>
    </row>
    <row r="3067" spans="1:7">
      <c r="A3067" s="295" t="s">
        <v>19</v>
      </c>
      <c r="B3067" s="336" t="s">
        <v>2172</v>
      </c>
      <c r="C3067" s="337"/>
      <c r="D3067" s="295"/>
      <c r="E3067" s="338"/>
      <c r="F3067" s="338"/>
      <c r="G3067" s="535"/>
    </row>
    <row r="3068" spans="1:7">
      <c r="A3068" s="312"/>
      <c r="B3068" s="336" t="s">
        <v>2209</v>
      </c>
      <c r="C3068" s="337"/>
      <c r="D3068" s="295" t="s">
        <v>342</v>
      </c>
      <c r="E3068" s="338" t="s">
        <v>1263</v>
      </c>
      <c r="F3068" s="315">
        <f>VLOOKUP(B3068,'HSD PSPN,STR,ARS'!$C$6:F1367,4,FALSE)</f>
        <v>10000</v>
      </c>
      <c r="G3068" s="536">
        <f t="shared" ref="G3068:G3072" si="107">F3068*E3068</f>
        <v>50</v>
      </c>
    </row>
    <row r="3069" spans="1:7">
      <c r="A3069" s="312"/>
      <c r="B3069" s="336" t="s">
        <v>227</v>
      </c>
      <c r="C3069" s="337"/>
      <c r="D3069" s="295" t="s">
        <v>351</v>
      </c>
      <c r="E3069" s="338" t="s">
        <v>1355</v>
      </c>
      <c r="F3069" s="315">
        <f>VLOOKUP(B3069,'HSD PSPN,STR,ARS'!$C$6:F1368,4,FALSE)</f>
        <v>10000</v>
      </c>
      <c r="G3069" s="536">
        <f t="shared" si="107"/>
        <v>429.99999999999994</v>
      </c>
    </row>
    <row r="3070" spans="1:7">
      <c r="A3070" s="312"/>
      <c r="B3070" s="336" t="s">
        <v>42</v>
      </c>
      <c r="C3070" s="337"/>
      <c r="D3070" s="295" t="s">
        <v>37</v>
      </c>
      <c r="E3070" s="338" t="s">
        <v>1425</v>
      </c>
      <c r="F3070" s="315">
        <f>VLOOKUP(B3070,'HSD PSPN,STR,ARS'!$C$6:F1369,4,FALSE)</f>
        <v>10000</v>
      </c>
      <c r="G3070" s="536">
        <f t="shared" si="107"/>
        <v>2000</v>
      </c>
    </row>
    <row r="3071" spans="1:7">
      <c r="A3071" s="312"/>
      <c r="B3071" s="459" t="s">
        <v>1721</v>
      </c>
      <c r="C3071" s="337"/>
      <c r="D3071" s="295" t="s">
        <v>329</v>
      </c>
      <c r="E3071" s="338" t="s">
        <v>2210</v>
      </c>
      <c r="F3071" s="315">
        <f>VLOOKUP(B3071,'HSD PSPN,STR,ARS'!$C$6:F1370,4,FALSE)</f>
        <v>10000</v>
      </c>
      <c r="G3071" s="536">
        <f t="shared" si="107"/>
        <v>460</v>
      </c>
    </row>
    <row r="3072" spans="1:7" ht="30">
      <c r="A3072" s="312"/>
      <c r="B3072" s="339" t="s">
        <v>2206</v>
      </c>
      <c r="C3072" s="337"/>
      <c r="D3072" s="301" t="s">
        <v>239</v>
      </c>
      <c r="E3072" s="341" t="s">
        <v>2211</v>
      </c>
      <c r="F3072" s="315">
        <f>VLOOKUP(B3072,'HSD PSPN,STR,ARS'!$C$6:F1371,4,FALSE)</f>
        <v>10000</v>
      </c>
      <c r="G3072" s="536">
        <f t="shared" si="107"/>
        <v>6929.9999999999991</v>
      </c>
    </row>
    <row r="3073" spans="1:7">
      <c r="A3073" s="1144" t="s">
        <v>2176</v>
      </c>
      <c r="B3073" s="1144"/>
      <c r="C3073" s="1144"/>
      <c r="D3073" s="1144"/>
      <c r="E3073" s="1144"/>
      <c r="F3073" s="1144"/>
      <c r="G3073" s="321">
        <f>SUM(G3068:G3072)</f>
        <v>9870</v>
      </c>
    </row>
    <row r="3074" spans="1:7">
      <c r="A3074" s="295" t="s">
        <v>20</v>
      </c>
      <c r="B3074" s="336" t="s">
        <v>2177</v>
      </c>
      <c r="C3074" s="337"/>
      <c r="D3074" s="295"/>
      <c r="E3074" s="338"/>
      <c r="F3074" s="338"/>
      <c r="G3074" s="535"/>
    </row>
    <row r="3075" spans="1:7">
      <c r="A3075" s="1146" t="s">
        <v>2180</v>
      </c>
      <c r="B3075" s="1146"/>
      <c r="C3075" s="1146"/>
      <c r="D3075" s="1146"/>
      <c r="E3075" s="1146"/>
      <c r="F3075" s="1146"/>
      <c r="G3075" s="318">
        <f>SUM(G3074)</f>
        <v>0</v>
      </c>
    </row>
    <row r="3076" spans="1:7">
      <c r="A3076" s="375" t="s">
        <v>21</v>
      </c>
      <c r="B3076" s="1145" t="s">
        <v>1111</v>
      </c>
      <c r="C3076" s="1145"/>
      <c r="D3076" s="1145"/>
      <c r="E3076" s="1145"/>
      <c r="F3076" s="1145"/>
      <c r="G3076" s="318">
        <f>SUM(G3061:G3075)/2</f>
        <v>16770</v>
      </c>
    </row>
    <row r="3077" spans="1:7">
      <c r="A3077" s="375" t="s">
        <v>22</v>
      </c>
      <c r="B3077" s="1145" t="s">
        <v>1112</v>
      </c>
      <c r="C3077" s="1145"/>
      <c r="D3077" s="1145"/>
      <c r="E3077" s="1145"/>
      <c r="F3077" s="376">
        <v>0.1</v>
      </c>
      <c r="G3077" s="318">
        <f>G3076*F3077</f>
        <v>1677</v>
      </c>
    </row>
    <row r="3078" spans="1:7">
      <c r="A3078" s="375" t="s">
        <v>23</v>
      </c>
      <c r="B3078" s="1145" t="s">
        <v>184</v>
      </c>
      <c r="C3078" s="1145"/>
      <c r="D3078" s="1145"/>
      <c r="E3078" s="1145"/>
      <c r="F3078" s="1145"/>
      <c r="G3078" s="318">
        <f>ROUNDDOWN(G3076+G3077,0)</f>
        <v>18447</v>
      </c>
    </row>
    <row r="3079" spans="1:7">
      <c r="A3079" s="298"/>
      <c r="B3079" s="299"/>
      <c r="C3079" s="298"/>
      <c r="D3079" s="298"/>
      <c r="E3079" s="342"/>
      <c r="F3079" s="342"/>
      <c r="G3079" s="537"/>
    </row>
    <row r="3080" spans="1:7">
      <c r="A3080" s="302" t="s">
        <v>2212</v>
      </c>
      <c r="B3080"/>
      <c r="C3080"/>
      <c r="D3080"/>
      <c r="E3080" s="335"/>
      <c r="F3080" s="335"/>
      <c r="G3080" s="534"/>
    </row>
    <row r="3081" spans="1:7" ht="30">
      <c r="A3081" s="317" t="s">
        <v>73</v>
      </c>
      <c r="B3081" s="317" t="s">
        <v>74</v>
      </c>
      <c r="C3081" s="317" t="s">
        <v>166</v>
      </c>
      <c r="D3081" s="317" t="s">
        <v>78</v>
      </c>
      <c r="E3081" s="317" t="s">
        <v>167</v>
      </c>
      <c r="F3081" s="317" t="s">
        <v>168</v>
      </c>
      <c r="G3081" s="529" t="s">
        <v>169</v>
      </c>
    </row>
    <row r="3082" spans="1:7">
      <c r="A3082" s="295" t="s">
        <v>17</v>
      </c>
      <c r="B3082" s="336" t="s">
        <v>2169</v>
      </c>
      <c r="C3082" s="337"/>
      <c r="D3082" s="295"/>
      <c r="E3082" s="338"/>
      <c r="F3082" s="338"/>
      <c r="G3082" s="535"/>
    </row>
    <row r="3083" spans="1:7">
      <c r="A3083" s="312"/>
      <c r="B3083" s="336" t="s">
        <v>1</v>
      </c>
      <c r="C3083" s="337" t="s">
        <v>336</v>
      </c>
      <c r="D3083" s="295" t="s">
        <v>31</v>
      </c>
      <c r="E3083" s="338" t="s">
        <v>1296</v>
      </c>
      <c r="F3083" s="315">
        <f>VLOOKUP(B3083,'HSD PSPN,STR,ARS'!$C$6:F1382,4,FALSE)</f>
        <v>100000</v>
      </c>
      <c r="G3083" s="536">
        <f t="shared" ref="G3083:G3086" si="108">F3083*E3083</f>
        <v>400</v>
      </c>
    </row>
    <row r="3084" spans="1:7">
      <c r="A3084" s="312"/>
      <c r="B3084" s="336" t="s">
        <v>32</v>
      </c>
      <c r="C3084" s="337" t="s">
        <v>337</v>
      </c>
      <c r="D3084" s="295" t="s">
        <v>31</v>
      </c>
      <c r="E3084" s="338" t="s">
        <v>1352</v>
      </c>
      <c r="F3084" s="315">
        <f>VLOOKUP(B3084,'HSD PSPN,STR,ARS'!$C$6:F1383,4,FALSE)</f>
        <v>150000</v>
      </c>
      <c r="G3084" s="536">
        <f t="shared" si="108"/>
        <v>5700</v>
      </c>
    </row>
    <row r="3085" spans="1:7">
      <c r="A3085" s="312"/>
      <c r="B3085" s="336" t="s">
        <v>3</v>
      </c>
      <c r="C3085" s="337" t="s">
        <v>338</v>
      </c>
      <c r="D3085" s="295" t="s">
        <v>31</v>
      </c>
      <c r="E3085" s="338" t="s">
        <v>1296</v>
      </c>
      <c r="F3085" s="315">
        <f>VLOOKUP(B3085,'HSD PSPN,STR,ARS'!$C$6:F1384,4,FALSE)</f>
        <v>150000</v>
      </c>
      <c r="G3085" s="536">
        <f t="shared" si="108"/>
        <v>600</v>
      </c>
    </row>
    <row r="3086" spans="1:7">
      <c r="A3086" s="312"/>
      <c r="B3086" s="336" t="s">
        <v>4</v>
      </c>
      <c r="C3086" s="337" t="s">
        <v>339</v>
      </c>
      <c r="D3086" s="295" t="s">
        <v>31</v>
      </c>
      <c r="E3086" s="338" t="s">
        <v>1756</v>
      </c>
      <c r="F3086" s="315">
        <f>VLOOKUP(B3086,'HSD PSPN,STR,ARS'!$C$6:F1385,4,FALSE)</f>
        <v>200000</v>
      </c>
      <c r="G3086" s="536">
        <f t="shared" si="108"/>
        <v>200</v>
      </c>
    </row>
    <row r="3087" spans="1:7">
      <c r="A3087" s="1158" t="s">
        <v>2171</v>
      </c>
      <c r="B3087" s="1159"/>
      <c r="C3087" s="1159"/>
      <c r="D3087" s="1159"/>
      <c r="E3087" s="1159"/>
      <c r="F3087" s="1160"/>
      <c r="G3087" s="321">
        <f>SUM(G3082:G3086)</f>
        <v>6900</v>
      </c>
    </row>
    <row r="3088" spans="1:7">
      <c r="A3088" s="295" t="s">
        <v>19</v>
      </c>
      <c r="B3088" s="336" t="s">
        <v>2172</v>
      </c>
      <c r="C3088" s="337"/>
      <c r="D3088" s="295"/>
      <c r="E3088" s="338"/>
      <c r="F3088" s="338"/>
      <c r="G3088" s="535"/>
    </row>
    <row r="3089" spans="1:7">
      <c r="A3089" s="312"/>
      <c r="B3089" s="336" t="s">
        <v>2213</v>
      </c>
      <c r="C3089" s="337"/>
      <c r="D3089" s="295" t="s">
        <v>342</v>
      </c>
      <c r="E3089" s="338" t="s">
        <v>1296</v>
      </c>
      <c r="F3089" s="315">
        <f>VLOOKUP(B3089,'HSD PSPN,STR,ARS'!$C$6:F1388,4,FALSE)</f>
        <v>10000</v>
      </c>
      <c r="G3089" s="536">
        <f t="shared" ref="G3089:G3093" si="109">F3089*E3089</f>
        <v>40</v>
      </c>
    </row>
    <row r="3090" spans="1:7">
      <c r="A3090" s="312"/>
      <c r="B3090" s="336" t="s">
        <v>2214</v>
      </c>
      <c r="C3090" s="337"/>
      <c r="D3090" s="295" t="s">
        <v>351</v>
      </c>
      <c r="E3090" s="338" t="s">
        <v>2215</v>
      </c>
      <c r="F3090" s="315">
        <f>VLOOKUP(B3090,'HSD PSPN,STR,ARS'!$C$6:F1389,4,FALSE)</f>
        <v>10000</v>
      </c>
      <c r="G3090" s="536">
        <f t="shared" si="109"/>
        <v>480</v>
      </c>
    </row>
    <row r="3091" spans="1:7">
      <c r="A3091" s="312"/>
      <c r="B3091" s="336" t="s">
        <v>42</v>
      </c>
      <c r="C3091" s="337"/>
      <c r="D3091" s="295" t="s">
        <v>37</v>
      </c>
      <c r="E3091" s="338" t="s">
        <v>1425</v>
      </c>
      <c r="F3091" s="315">
        <f>VLOOKUP(B3091,'HSD PSPN,STR,ARS'!$C$6:F1390,4,FALSE)</f>
        <v>10000</v>
      </c>
      <c r="G3091" s="536">
        <f t="shared" si="109"/>
        <v>2000</v>
      </c>
    </row>
    <row r="3092" spans="1:7">
      <c r="A3092" s="312"/>
      <c r="B3092" s="459" t="s">
        <v>1721</v>
      </c>
      <c r="C3092" s="337"/>
      <c r="D3092" s="295" t="s">
        <v>329</v>
      </c>
      <c r="E3092" s="338" t="s">
        <v>2210</v>
      </c>
      <c r="F3092" s="315">
        <f>VLOOKUP(B3092,'HSD PSPN,STR,ARS'!$C$6:F1391,4,FALSE)</f>
        <v>10000</v>
      </c>
      <c r="G3092" s="536">
        <f t="shared" si="109"/>
        <v>460</v>
      </c>
    </row>
    <row r="3093" spans="1:7" ht="30">
      <c r="A3093" s="312"/>
      <c r="B3093" s="339" t="s">
        <v>2206</v>
      </c>
      <c r="C3093" s="337"/>
      <c r="D3093" s="301" t="s">
        <v>239</v>
      </c>
      <c r="E3093" s="341" t="s">
        <v>2211</v>
      </c>
      <c r="F3093" s="315">
        <f>VLOOKUP(B3093,'HSD PSPN,STR,ARS'!$C$6:F1392,4,FALSE)</f>
        <v>10000</v>
      </c>
      <c r="G3093" s="536">
        <f t="shared" si="109"/>
        <v>6929.9999999999991</v>
      </c>
    </row>
    <row r="3094" spans="1:7">
      <c r="A3094" s="1144" t="s">
        <v>2176</v>
      </c>
      <c r="B3094" s="1144"/>
      <c r="C3094" s="1144"/>
      <c r="D3094" s="1144"/>
      <c r="E3094" s="1144"/>
      <c r="F3094" s="1144"/>
      <c r="G3094" s="321">
        <f>SUM(G3089:G3093)</f>
        <v>9910</v>
      </c>
    </row>
    <row r="3095" spans="1:7">
      <c r="A3095" s="295" t="s">
        <v>20</v>
      </c>
      <c r="B3095" s="336" t="s">
        <v>2177</v>
      </c>
      <c r="C3095" s="337"/>
      <c r="D3095" s="295"/>
      <c r="E3095" s="338"/>
      <c r="F3095" s="338"/>
      <c r="G3095" s="535"/>
    </row>
    <row r="3096" spans="1:7">
      <c r="A3096" s="1146" t="s">
        <v>2180</v>
      </c>
      <c r="B3096" s="1146"/>
      <c r="C3096" s="1146"/>
      <c r="D3096" s="1146"/>
      <c r="E3096" s="1146"/>
      <c r="F3096" s="1146"/>
      <c r="G3096" s="318">
        <f>SUM(G3095)</f>
        <v>0</v>
      </c>
    </row>
    <row r="3097" spans="1:7">
      <c r="A3097" s="375" t="s">
        <v>21</v>
      </c>
      <c r="B3097" s="1145" t="s">
        <v>1111</v>
      </c>
      <c r="C3097" s="1145"/>
      <c r="D3097" s="1145"/>
      <c r="E3097" s="1145"/>
      <c r="F3097" s="1145"/>
      <c r="G3097" s="318">
        <f>SUM(G3082:G3096)/2</f>
        <v>16810</v>
      </c>
    </row>
    <row r="3098" spans="1:7">
      <c r="A3098" s="375" t="s">
        <v>22</v>
      </c>
      <c r="B3098" s="1145" t="s">
        <v>1112</v>
      </c>
      <c r="C3098" s="1145"/>
      <c r="D3098" s="1145"/>
      <c r="E3098" s="1145"/>
      <c r="F3098" s="376">
        <v>0.1</v>
      </c>
      <c r="G3098" s="318">
        <f>G3097*F3098</f>
        <v>1681</v>
      </c>
    </row>
    <row r="3099" spans="1:7">
      <c r="A3099" s="375" t="s">
        <v>23</v>
      </c>
      <c r="B3099" s="1145" t="s">
        <v>184</v>
      </c>
      <c r="C3099" s="1145"/>
      <c r="D3099" s="1145"/>
      <c r="E3099" s="1145"/>
      <c r="F3099" s="1145"/>
      <c r="G3099" s="318">
        <f>ROUNDDOWN(G3097+G3098,0)</f>
        <v>18491</v>
      </c>
    </row>
    <row r="3100" spans="1:7">
      <c r="A3100" s="298"/>
      <c r="B3100" s="299"/>
      <c r="C3100" s="298"/>
      <c r="D3100" s="298"/>
      <c r="E3100" s="342"/>
      <c r="F3100" s="342"/>
      <c r="G3100" s="537"/>
    </row>
    <row r="3101" spans="1:7">
      <c r="A3101" s="302" t="s">
        <v>2216</v>
      </c>
      <c r="B3101"/>
      <c r="C3101"/>
      <c r="D3101"/>
      <c r="E3101" s="335"/>
      <c r="F3101" s="335"/>
      <c r="G3101" s="534"/>
    </row>
    <row r="3102" spans="1:7" ht="30">
      <c r="A3102" s="317" t="s">
        <v>73</v>
      </c>
      <c r="B3102" s="317" t="s">
        <v>74</v>
      </c>
      <c r="C3102" s="317" t="s">
        <v>166</v>
      </c>
      <c r="D3102" s="317" t="s">
        <v>78</v>
      </c>
      <c r="E3102" s="317" t="s">
        <v>167</v>
      </c>
      <c r="F3102" s="317" t="s">
        <v>168</v>
      </c>
      <c r="G3102" s="529" t="s">
        <v>169</v>
      </c>
    </row>
    <row r="3103" spans="1:7">
      <c r="A3103" s="295" t="s">
        <v>17</v>
      </c>
      <c r="B3103" s="336" t="s">
        <v>2169</v>
      </c>
      <c r="C3103" s="337"/>
      <c r="D3103" s="295"/>
      <c r="E3103" s="338"/>
      <c r="F3103" s="338"/>
      <c r="G3103" s="535"/>
    </row>
    <row r="3104" spans="1:7">
      <c r="A3104" s="312"/>
      <c r="B3104" s="336" t="s">
        <v>1</v>
      </c>
      <c r="C3104" s="337" t="s">
        <v>336</v>
      </c>
      <c r="D3104" s="295" t="s">
        <v>31</v>
      </c>
      <c r="E3104" s="338" t="s">
        <v>2217</v>
      </c>
      <c r="F3104" s="315">
        <f>VLOOKUP(B3104,'HSD PSPN,STR,ARS'!$C$6:F1403,4,FALSE)</f>
        <v>100000</v>
      </c>
      <c r="G3104" s="536">
        <f t="shared" ref="G3104:G3107" si="110">F3104*E3104</f>
        <v>14700</v>
      </c>
    </row>
    <row r="3105" spans="1:7">
      <c r="A3105" s="312"/>
      <c r="B3105" s="336" t="s">
        <v>32</v>
      </c>
      <c r="C3105" s="337" t="s">
        <v>337</v>
      </c>
      <c r="D3105" s="295" t="s">
        <v>31</v>
      </c>
      <c r="E3105" s="338" t="s">
        <v>2218</v>
      </c>
      <c r="F3105" s="315">
        <f>VLOOKUP(B3105,'HSD PSPN,STR,ARS'!$C$6:F1404,4,FALSE)</f>
        <v>150000</v>
      </c>
      <c r="G3105" s="536">
        <f t="shared" si="110"/>
        <v>22050</v>
      </c>
    </row>
    <row r="3106" spans="1:7">
      <c r="A3106" s="312"/>
      <c r="B3106" s="336" t="s">
        <v>3</v>
      </c>
      <c r="C3106" s="337" t="s">
        <v>338</v>
      </c>
      <c r="D3106" s="295" t="s">
        <v>31</v>
      </c>
      <c r="E3106" s="338" t="s">
        <v>1262</v>
      </c>
      <c r="F3106" s="315">
        <f>VLOOKUP(B3106,'HSD PSPN,STR,ARS'!$C$6:F1405,4,FALSE)</f>
        <v>150000</v>
      </c>
      <c r="G3106" s="536">
        <f t="shared" si="110"/>
        <v>2250</v>
      </c>
    </row>
    <row r="3107" spans="1:7">
      <c r="A3107" s="312"/>
      <c r="B3107" s="336" t="s">
        <v>4</v>
      </c>
      <c r="C3107" s="337" t="s">
        <v>339</v>
      </c>
      <c r="D3107" s="295" t="s">
        <v>31</v>
      </c>
      <c r="E3107" s="338" t="s">
        <v>1263</v>
      </c>
      <c r="F3107" s="315">
        <f>VLOOKUP(B3107,'HSD PSPN,STR,ARS'!$C$6:F1406,4,FALSE)</f>
        <v>200000</v>
      </c>
      <c r="G3107" s="536">
        <f t="shared" si="110"/>
        <v>1000</v>
      </c>
    </row>
    <row r="3108" spans="1:7">
      <c r="A3108" s="1158" t="s">
        <v>2171</v>
      </c>
      <c r="B3108" s="1159"/>
      <c r="C3108" s="1159"/>
      <c r="D3108" s="1159"/>
      <c r="E3108" s="1159"/>
      <c r="F3108" s="1160"/>
      <c r="G3108" s="321">
        <f>SUM(G3103:G3107)</f>
        <v>40000</v>
      </c>
    </row>
    <row r="3109" spans="1:7">
      <c r="A3109" s="295" t="s">
        <v>19</v>
      </c>
      <c r="B3109" s="336" t="s">
        <v>2172</v>
      </c>
      <c r="C3109" s="337"/>
      <c r="D3109" s="295"/>
      <c r="E3109" s="338"/>
      <c r="F3109" s="338"/>
      <c r="G3109" s="535"/>
    </row>
    <row r="3110" spans="1:7">
      <c r="A3110" s="312"/>
      <c r="B3110" s="336" t="s">
        <v>2219</v>
      </c>
      <c r="C3110" s="337"/>
      <c r="D3110" s="295" t="s">
        <v>342</v>
      </c>
      <c r="E3110" s="338" t="s">
        <v>1295</v>
      </c>
      <c r="F3110" s="315">
        <f>VLOOKUP(B3110,'HSD PSPN,STR,ARS'!$C$6:F1409,4,FALSE)</f>
        <v>10000</v>
      </c>
      <c r="G3110" s="536">
        <f t="shared" ref="G3110:G3112" si="111">F3110*E3110</f>
        <v>120</v>
      </c>
    </row>
    <row r="3111" spans="1:7" s="424" customFormat="1" ht="15.75">
      <c r="A3111" s="312"/>
      <c r="B3111" s="336" t="s">
        <v>2220</v>
      </c>
      <c r="C3111" s="337"/>
      <c r="D3111" s="295" t="s">
        <v>342</v>
      </c>
      <c r="E3111" s="338" t="s">
        <v>1296</v>
      </c>
      <c r="F3111" s="315">
        <f>VLOOKUP(B3111,'HSD PSPN,STR,ARS'!$C$6:F1410,4,FALSE)</f>
        <v>10000</v>
      </c>
      <c r="G3111" s="536">
        <f t="shared" si="111"/>
        <v>40</v>
      </c>
    </row>
    <row r="3112" spans="1:7">
      <c r="A3112" s="312"/>
      <c r="B3112" s="459" t="s">
        <v>1721</v>
      </c>
      <c r="C3112" s="337"/>
      <c r="D3112" s="295" t="s">
        <v>329</v>
      </c>
      <c r="E3112" s="338" t="s">
        <v>2221</v>
      </c>
      <c r="F3112" s="315">
        <f>VLOOKUP(B3112,'HSD PSPN,STR,ARS'!$C$6:F1411,4,FALSE)</f>
        <v>10000</v>
      </c>
      <c r="G3112" s="536">
        <f t="shared" si="111"/>
        <v>2640</v>
      </c>
    </row>
    <row r="3113" spans="1:7">
      <c r="A3113" s="1144" t="s">
        <v>2176</v>
      </c>
      <c r="B3113" s="1144"/>
      <c r="C3113" s="1144"/>
      <c r="D3113" s="1144"/>
      <c r="E3113" s="1144"/>
      <c r="F3113" s="1144"/>
      <c r="G3113" s="321">
        <f>SUM(G3110:G3112)</f>
        <v>2800</v>
      </c>
    </row>
    <row r="3114" spans="1:7">
      <c r="A3114" s="295" t="s">
        <v>20</v>
      </c>
      <c r="B3114" s="336" t="s">
        <v>2177</v>
      </c>
      <c r="C3114" s="337"/>
      <c r="D3114" s="295"/>
      <c r="E3114" s="338"/>
      <c r="F3114" s="338"/>
      <c r="G3114" s="535"/>
    </row>
    <row r="3115" spans="1:7">
      <c r="A3115" s="1146" t="s">
        <v>2180</v>
      </c>
      <c r="B3115" s="1146"/>
      <c r="C3115" s="1146"/>
      <c r="D3115" s="1146"/>
      <c r="E3115" s="1146"/>
      <c r="F3115" s="1146"/>
      <c r="G3115" s="318">
        <f>SUM(G3114)</f>
        <v>0</v>
      </c>
    </row>
    <row r="3116" spans="1:7">
      <c r="A3116" s="375" t="s">
        <v>21</v>
      </c>
      <c r="B3116" s="1145" t="s">
        <v>1111</v>
      </c>
      <c r="C3116" s="1145"/>
      <c r="D3116" s="1145"/>
      <c r="E3116" s="1145"/>
      <c r="F3116" s="1145"/>
      <c r="G3116" s="318">
        <f>SUM(G3103:G3115)/2</f>
        <v>42800</v>
      </c>
    </row>
    <row r="3117" spans="1:7">
      <c r="A3117" s="375" t="s">
        <v>22</v>
      </c>
      <c r="B3117" s="1145" t="s">
        <v>1112</v>
      </c>
      <c r="C3117" s="1145"/>
      <c r="D3117" s="1145"/>
      <c r="E3117" s="1145"/>
      <c r="F3117" s="376">
        <v>0.1</v>
      </c>
      <c r="G3117" s="318">
        <f>G3116*F3117</f>
        <v>4280</v>
      </c>
    </row>
    <row r="3118" spans="1:7">
      <c r="A3118" s="375" t="s">
        <v>23</v>
      </c>
      <c r="B3118" s="1145" t="s">
        <v>184</v>
      </c>
      <c r="C3118" s="1145"/>
      <c r="D3118" s="1145"/>
      <c r="E3118" s="1145"/>
      <c r="F3118" s="1145"/>
      <c r="G3118" s="318">
        <f>ROUNDDOWN(G3116+G3117,0)</f>
        <v>47080</v>
      </c>
    </row>
    <row r="3119" spans="1:7">
      <c r="A3119" s="298"/>
      <c r="B3119" s="299"/>
      <c r="C3119" s="298"/>
      <c r="D3119" s="298"/>
      <c r="E3119" s="342"/>
      <c r="F3119" s="342"/>
      <c r="G3119" s="537"/>
    </row>
    <row r="3120" spans="1:7">
      <c r="A3120" s="293" t="s">
        <v>2222</v>
      </c>
      <c r="B3120" s="333"/>
      <c r="C3120" s="333"/>
      <c r="D3120" s="333"/>
      <c r="E3120" s="334"/>
      <c r="F3120" s="334"/>
      <c r="G3120" s="533"/>
    </row>
    <row r="3121" spans="1:7">
      <c r="A3121" s="302" t="s">
        <v>2223</v>
      </c>
      <c r="B3121"/>
      <c r="C3121"/>
      <c r="D3121"/>
      <c r="E3121" s="335"/>
      <c r="F3121" s="335"/>
      <c r="G3121" s="534"/>
    </row>
    <row r="3122" spans="1:7" ht="30">
      <c r="A3122" s="317" t="s">
        <v>73</v>
      </c>
      <c r="B3122" s="317" t="s">
        <v>74</v>
      </c>
      <c r="C3122" s="317" t="s">
        <v>166</v>
      </c>
      <c r="D3122" s="317" t="s">
        <v>78</v>
      </c>
      <c r="E3122" s="317" t="s">
        <v>167</v>
      </c>
      <c r="F3122" s="317" t="s">
        <v>168</v>
      </c>
      <c r="G3122" s="529" t="s">
        <v>169</v>
      </c>
    </row>
    <row r="3123" spans="1:7">
      <c r="A3123" s="295" t="s">
        <v>17</v>
      </c>
      <c r="B3123" s="336" t="s">
        <v>2169</v>
      </c>
      <c r="C3123" s="337"/>
      <c r="D3123" s="295"/>
      <c r="E3123" s="338"/>
      <c r="F3123" s="338"/>
      <c r="G3123" s="535"/>
    </row>
    <row r="3124" spans="1:7">
      <c r="A3124" s="312"/>
      <c r="B3124" s="336" t="s">
        <v>1</v>
      </c>
      <c r="C3124" s="337" t="s">
        <v>336</v>
      </c>
      <c r="D3124" s="295" t="s">
        <v>31</v>
      </c>
      <c r="E3124" s="338" t="s">
        <v>2175</v>
      </c>
      <c r="F3124" s="315">
        <f>VLOOKUP(B3124,'HSD PSPN,STR,ARS'!$C$6:F1423,4,FALSE)</f>
        <v>100000</v>
      </c>
      <c r="G3124" s="536">
        <f t="shared" ref="G3124:G3127" si="112">F3124*E3124</f>
        <v>5300</v>
      </c>
    </row>
    <row r="3125" spans="1:7">
      <c r="A3125" s="312"/>
      <c r="B3125" s="336" t="s">
        <v>32</v>
      </c>
      <c r="C3125" s="337" t="s">
        <v>337</v>
      </c>
      <c r="D3125" s="295" t="s">
        <v>31</v>
      </c>
      <c r="E3125" s="338" t="s">
        <v>1549</v>
      </c>
      <c r="F3125" s="315">
        <f>VLOOKUP(B3125,'HSD PSPN,STR,ARS'!$C$6:F1424,4,FALSE)</f>
        <v>150000</v>
      </c>
      <c r="G3125" s="536">
        <f t="shared" si="112"/>
        <v>2700</v>
      </c>
    </row>
    <row r="3126" spans="1:7">
      <c r="A3126" s="312"/>
      <c r="B3126" s="336" t="s">
        <v>3</v>
      </c>
      <c r="C3126" s="337" t="s">
        <v>338</v>
      </c>
      <c r="D3126" s="295" t="s">
        <v>31</v>
      </c>
      <c r="E3126" s="338" t="s">
        <v>1286</v>
      </c>
      <c r="F3126" s="315">
        <f>VLOOKUP(B3126,'HSD PSPN,STR,ARS'!$C$6:F1425,4,FALSE)</f>
        <v>150000</v>
      </c>
      <c r="G3126" s="536">
        <f t="shared" si="112"/>
        <v>300</v>
      </c>
    </row>
    <row r="3127" spans="1:7">
      <c r="A3127" s="312"/>
      <c r="B3127" s="336" t="s">
        <v>4</v>
      </c>
      <c r="C3127" s="337" t="s">
        <v>339</v>
      </c>
      <c r="D3127" s="295" t="s">
        <v>31</v>
      </c>
      <c r="E3127" s="338" t="s">
        <v>1756</v>
      </c>
      <c r="F3127" s="315">
        <f>VLOOKUP(B3127,'HSD PSPN,STR,ARS'!$C$6:F1426,4,FALSE)</f>
        <v>200000</v>
      </c>
      <c r="G3127" s="536">
        <f t="shared" si="112"/>
        <v>200</v>
      </c>
    </row>
    <row r="3128" spans="1:7">
      <c r="A3128" s="1158" t="s">
        <v>2171</v>
      </c>
      <c r="B3128" s="1159"/>
      <c r="C3128" s="1159"/>
      <c r="D3128" s="1159"/>
      <c r="E3128" s="1159"/>
      <c r="F3128" s="1160"/>
      <c r="G3128" s="321">
        <f>SUM(G3123:G3127)</f>
        <v>8500</v>
      </c>
    </row>
    <row r="3129" spans="1:7">
      <c r="A3129" s="295" t="s">
        <v>19</v>
      </c>
      <c r="B3129" s="336" t="s">
        <v>2172</v>
      </c>
      <c r="C3129" s="337"/>
      <c r="D3129" s="295"/>
      <c r="E3129" s="338"/>
      <c r="F3129" s="338"/>
      <c r="G3129" s="535"/>
    </row>
    <row r="3130" spans="1:7">
      <c r="A3130" s="1144" t="s">
        <v>2176</v>
      </c>
      <c r="B3130" s="1144"/>
      <c r="C3130" s="1144"/>
      <c r="D3130" s="1144"/>
      <c r="E3130" s="1144"/>
      <c r="F3130" s="1144"/>
      <c r="G3130" s="321">
        <f>SUM(G3129)</f>
        <v>0</v>
      </c>
    </row>
    <row r="3131" spans="1:7">
      <c r="A3131" s="295" t="s">
        <v>20</v>
      </c>
      <c r="B3131" s="336" t="s">
        <v>2177</v>
      </c>
      <c r="C3131" s="337"/>
      <c r="D3131" s="295"/>
      <c r="E3131" s="338"/>
      <c r="F3131" s="338"/>
      <c r="G3131" s="535"/>
    </row>
    <row r="3132" spans="1:7">
      <c r="A3132" s="1146" t="s">
        <v>2180</v>
      </c>
      <c r="B3132" s="1146"/>
      <c r="C3132" s="1146"/>
      <c r="D3132" s="1146"/>
      <c r="E3132" s="1146"/>
      <c r="F3132" s="1146"/>
      <c r="G3132" s="318">
        <f>SUM(G3131)</f>
        <v>0</v>
      </c>
    </row>
    <row r="3133" spans="1:7">
      <c r="A3133" s="375" t="s">
        <v>21</v>
      </c>
      <c r="B3133" s="1145" t="s">
        <v>1111</v>
      </c>
      <c r="C3133" s="1145"/>
      <c r="D3133" s="1145"/>
      <c r="E3133" s="1145"/>
      <c r="F3133" s="1145"/>
      <c r="G3133" s="318">
        <f>SUM(G3123:G3132)/2</f>
        <v>8500</v>
      </c>
    </row>
    <row r="3134" spans="1:7">
      <c r="A3134" s="375" t="s">
        <v>22</v>
      </c>
      <c r="B3134" s="1145" t="s">
        <v>1112</v>
      </c>
      <c r="C3134" s="1145"/>
      <c r="D3134" s="1145"/>
      <c r="E3134" s="1145"/>
      <c r="F3134" s="376">
        <v>0.1</v>
      </c>
      <c r="G3134" s="318">
        <f>G3133*F3134</f>
        <v>850</v>
      </c>
    </row>
    <row r="3135" spans="1:7">
      <c r="A3135" s="375" t="s">
        <v>23</v>
      </c>
      <c r="B3135" s="1145" t="s">
        <v>184</v>
      </c>
      <c r="C3135" s="1145"/>
      <c r="D3135" s="1145"/>
      <c r="E3135" s="1145"/>
      <c r="F3135" s="1145"/>
      <c r="G3135" s="318">
        <f>ROUNDDOWN(G3133+G3134,0)</f>
        <v>9350</v>
      </c>
    </row>
    <row r="3136" spans="1:7">
      <c r="A3136" s="298"/>
      <c r="B3136" s="299"/>
      <c r="C3136" s="298"/>
      <c r="D3136" s="298"/>
      <c r="E3136" s="342"/>
      <c r="F3136" s="342"/>
      <c r="G3136" s="537"/>
    </row>
    <row r="3137" spans="1:7">
      <c r="A3137" s="302" t="s">
        <v>2224</v>
      </c>
      <c r="B3137"/>
      <c r="C3137"/>
      <c r="D3137"/>
      <c r="E3137" s="335"/>
      <c r="F3137" s="335"/>
      <c r="G3137" s="534"/>
    </row>
    <row r="3138" spans="1:7" ht="30">
      <c r="A3138" s="317" t="s">
        <v>73</v>
      </c>
      <c r="B3138" s="317" t="s">
        <v>74</v>
      </c>
      <c r="C3138" s="317" t="s">
        <v>166</v>
      </c>
      <c r="D3138" s="317" t="s">
        <v>78</v>
      </c>
      <c r="E3138" s="317" t="s">
        <v>167</v>
      </c>
      <c r="F3138" s="317" t="s">
        <v>168</v>
      </c>
      <c r="G3138" s="529" t="s">
        <v>169</v>
      </c>
    </row>
    <row r="3139" spans="1:7">
      <c r="A3139" s="295" t="s">
        <v>17</v>
      </c>
      <c r="B3139" s="336" t="s">
        <v>2169</v>
      </c>
      <c r="C3139" s="337"/>
      <c r="D3139" s="295"/>
      <c r="E3139" s="338"/>
      <c r="F3139" s="338"/>
      <c r="G3139" s="535"/>
    </row>
    <row r="3140" spans="1:7">
      <c r="A3140" s="312"/>
      <c r="B3140" s="336" t="s">
        <v>1</v>
      </c>
      <c r="C3140" s="337" t="s">
        <v>336</v>
      </c>
      <c r="D3140" s="295" t="s">
        <v>31</v>
      </c>
      <c r="E3140" s="338" t="s">
        <v>2225</v>
      </c>
      <c r="F3140" s="315">
        <f>VLOOKUP(B3140,'HSD PSPN,STR,ARS'!$C$6:F1439,4,FALSE)</f>
        <v>100000</v>
      </c>
      <c r="G3140" s="536">
        <f t="shared" ref="G3140:G3143" si="113">F3140*E3140</f>
        <v>8900</v>
      </c>
    </row>
    <row r="3141" spans="1:7">
      <c r="A3141" s="312"/>
      <c r="B3141" s="336" t="s">
        <v>32</v>
      </c>
      <c r="C3141" s="337" t="s">
        <v>337</v>
      </c>
      <c r="D3141" s="295" t="s">
        <v>31</v>
      </c>
      <c r="E3141" s="338" t="s">
        <v>1318</v>
      </c>
      <c r="F3141" s="315">
        <f>VLOOKUP(B3141,'HSD PSPN,STR,ARS'!$C$6:F1440,4,FALSE)</f>
        <v>150000</v>
      </c>
      <c r="G3141" s="536">
        <f t="shared" si="113"/>
        <v>4500</v>
      </c>
    </row>
    <row r="3142" spans="1:7">
      <c r="A3142" s="312"/>
      <c r="B3142" s="336" t="s">
        <v>3</v>
      </c>
      <c r="C3142" s="337" t="s">
        <v>338</v>
      </c>
      <c r="D3142" s="295" t="s">
        <v>31</v>
      </c>
      <c r="E3142" s="338" t="s">
        <v>1244</v>
      </c>
      <c r="F3142" s="315">
        <f>VLOOKUP(B3142,'HSD PSPN,STR,ARS'!$C$6:F1441,4,FALSE)</f>
        <v>150000</v>
      </c>
      <c r="G3142" s="536">
        <f t="shared" si="113"/>
        <v>450</v>
      </c>
    </row>
    <row r="3143" spans="1:7">
      <c r="A3143" s="312"/>
      <c r="B3143" s="336" t="s">
        <v>4</v>
      </c>
      <c r="C3143" s="337" t="s">
        <v>339</v>
      </c>
      <c r="D3143" s="295" t="s">
        <v>31</v>
      </c>
      <c r="E3143" s="338" t="s">
        <v>1756</v>
      </c>
      <c r="F3143" s="315">
        <f>VLOOKUP(B3143,'HSD PSPN,STR,ARS'!$C$6:F1442,4,FALSE)</f>
        <v>200000</v>
      </c>
      <c r="G3143" s="536">
        <f t="shared" si="113"/>
        <v>200</v>
      </c>
    </row>
    <row r="3144" spans="1:7">
      <c r="A3144" s="1158" t="s">
        <v>2171</v>
      </c>
      <c r="B3144" s="1159"/>
      <c r="C3144" s="1159"/>
      <c r="D3144" s="1159"/>
      <c r="E3144" s="1159"/>
      <c r="F3144" s="1160"/>
      <c r="G3144" s="321">
        <f>SUM(G3139:G3143)</f>
        <v>14050</v>
      </c>
    </row>
    <row r="3145" spans="1:7">
      <c r="A3145" s="295" t="s">
        <v>19</v>
      </c>
      <c r="B3145" s="336" t="s">
        <v>2172</v>
      </c>
      <c r="C3145" s="337"/>
      <c r="D3145" s="295"/>
      <c r="E3145" s="338"/>
      <c r="F3145" s="338"/>
      <c r="G3145" s="535"/>
    </row>
    <row r="3146" spans="1:7">
      <c r="A3146" s="1144" t="s">
        <v>2176</v>
      </c>
      <c r="B3146" s="1144"/>
      <c r="C3146" s="1144"/>
      <c r="D3146" s="1144"/>
      <c r="E3146" s="1144"/>
      <c r="F3146" s="1144"/>
      <c r="G3146" s="321">
        <f>SUM(G3145)</f>
        <v>0</v>
      </c>
    </row>
    <row r="3147" spans="1:7">
      <c r="A3147" s="295" t="s">
        <v>20</v>
      </c>
      <c r="B3147" s="336" t="s">
        <v>2177</v>
      </c>
      <c r="C3147" s="337"/>
      <c r="D3147" s="295"/>
      <c r="E3147" s="338"/>
      <c r="F3147" s="338"/>
      <c r="G3147" s="535"/>
    </row>
    <row r="3148" spans="1:7">
      <c r="A3148" s="1146" t="s">
        <v>2180</v>
      </c>
      <c r="B3148" s="1146"/>
      <c r="C3148" s="1146"/>
      <c r="D3148" s="1146"/>
      <c r="E3148" s="1146"/>
      <c r="F3148" s="1146"/>
      <c r="G3148" s="318">
        <f>SUM(G3147)</f>
        <v>0</v>
      </c>
    </row>
    <row r="3149" spans="1:7">
      <c r="A3149" s="375" t="s">
        <v>21</v>
      </c>
      <c r="B3149" s="1145" t="s">
        <v>1111</v>
      </c>
      <c r="C3149" s="1145"/>
      <c r="D3149" s="1145"/>
      <c r="E3149" s="1145"/>
      <c r="F3149" s="1145"/>
      <c r="G3149" s="318">
        <f>SUM(G3139:G3148)/2</f>
        <v>14050</v>
      </c>
    </row>
    <row r="3150" spans="1:7">
      <c r="A3150" s="375" t="s">
        <v>22</v>
      </c>
      <c r="B3150" s="1145" t="s">
        <v>1112</v>
      </c>
      <c r="C3150" s="1145"/>
      <c r="D3150" s="1145"/>
      <c r="E3150" s="1145"/>
      <c r="F3150" s="376">
        <v>0.1</v>
      </c>
      <c r="G3150" s="318">
        <f>G3149*F3150</f>
        <v>1405</v>
      </c>
    </row>
    <row r="3151" spans="1:7">
      <c r="A3151" s="375" t="s">
        <v>23</v>
      </c>
      <c r="B3151" s="1145" t="s">
        <v>184</v>
      </c>
      <c r="C3151" s="1145"/>
      <c r="D3151" s="1145"/>
      <c r="E3151" s="1145"/>
      <c r="F3151" s="1145"/>
      <c r="G3151" s="318">
        <f>ROUNDDOWN(G3149+G3150,0)</f>
        <v>15455</v>
      </c>
    </row>
    <row r="3152" spans="1:7">
      <c r="A3152" s="298"/>
      <c r="B3152" s="299"/>
      <c r="C3152" s="298"/>
      <c r="D3152" s="298"/>
      <c r="E3152" s="342"/>
      <c r="F3152" s="342"/>
      <c r="G3152" s="537"/>
    </row>
    <row r="3153" spans="1:7">
      <c r="A3153" s="302" t="s">
        <v>2226</v>
      </c>
      <c r="B3153"/>
      <c r="C3153"/>
      <c r="D3153"/>
      <c r="E3153" s="335"/>
      <c r="F3153" s="335"/>
      <c r="G3153" s="534"/>
    </row>
    <row r="3154" spans="1:7" ht="30">
      <c r="A3154" s="317" t="s">
        <v>73</v>
      </c>
      <c r="B3154" s="317" t="s">
        <v>74</v>
      </c>
      <c r="C3154" s="317" t="s">
        <v>166</v>
      </c>
      <c r="D3154" s="317" t="s">
        <v>78</v>
      </c>
      <c r="E3154" s="317" t="s">
        <v>167</v>
      </c>
      <c r="F3154" s="317" t="s">
        <v>168</v>
      </c>
      <c r="G3154" s="529" t="s">
        <v>169</v>
      </c>
    </row>
    <row r="3155" spans="1:7">
      <c r="A3155" s="295" t="s">
        <v>17</v>
      </c>
      <c r="B3155" s="336" t="s">
        <v>2169</v>
      </c>
      <c r="C3155" s="337"/>
      <c r="D3155" s="295"/>
      <c r="E3155" s="338"/>
      <c r="F3155" s="338"/>
      <c r="G3155" s="535"/>
    </row>
    <row r="3156" spans="1:7">
      <c r="A3156" s="312"/>
      <c r="B3156" s="336" t="s">
        <v>1</v>
      </c>
      <c r="C3156" s="337" t="s">
        <v>336</v>
      </c>
      <c r="D3156" s="295" t="s">
        <v>31</v>
      </c>
      <c r="E3156" s="338" t="s">
        <v>2227</v>
      </c>
      <c r="F3156" s="315">
        <f>VLOOKUP(B3156,'HSD PSPN,STR,ARS'!$C$6:F1455,4,FALSE)</f>
        <v>100000</v>
      </c>
      <c r="G3156" s="536">
        <f t="shared" ref="G3156:G3159" si="114">F3156*E3156</f>
        <v>7099.9999999999991</v>
      </c>
    </row>
    <row r="3157" spans="1:7">
      <c r="A3157" s="312"/>
      <c r="B3157" s="336" t="s">
        <v>32</v>
      </c>
      <c r="C3157" s="337" t="s">
        <v>337</v>
      </c>
      <c r="D3157" s="295" t="s">
        <v>31</v>
      </c>
      <c r="E3157" s="338" t="s">
        <v>1412</v>
      </c>
      <c r="F3157" s="315">
        <f>VLOOKUP(B3157,'HSD PSPN,STR,ARS'!$C$6:F1456,4,FALSE)</f>
        <v>150000</v>
      </c>
      <c r="G3157" s="536">
        <f t="shared" si="114"/>
        <v>3600</v>
      </c>
    </row>
    <row r="3158" spans="1:7">
      <c r="A3158" s="312"/>
      <c r="B3158" s="336" t="s">
        <v>3</v>
      </c>
      <c r="C3158" s="337" t="s">
        <v>338</v>
      </c>
      <c r="D3158" s="295" t="s">
        <v>31</v>
      </c>
      <c r="E3158" s="338" t="s">
        <v>1286</v>
      </c>
      <c r="F3158" s="315">
        <f>VLOOKUP(B3158,'HSD PSPN,STR,ARS'!$C$6:F1457,4,FALSE)</f>
        <v>150000</v>
      </c>
      <c r="G3158" s="536">
        <f t="shared" si="114"/>
        <v>300</v>
      </c>
    </row>
    <row r="3159" spans="1:7">
      <c r="A3159" s="312"/>
      <c r="B3159" s="336" t="s">
        <v>4</v>
      </c>
      <c r="C3159" s="337" t="s">
        <v>339</v>
      </c>
      <c r="D3159" s="295" t="s">
        <v>31</v>
      </c>
      <c r="E3159" s="338" t="s">
        <v>1756</v>
      </c>
      <c r="F3159" s="315">
        <f>VLOOKUP(B3159,'HSD PSPN,STR,ARS'!$C$6:F1458,4,FALSE)</f>
        <v>200000</v>
      </c>
      <c r="G3159" s="536">
        <f t="shared" si="114"/>
        <v>200</v>
      </c>
    </row>
    <row r="3160" spans="1:7">
      <c r="A3160" s="1158" t="s">
        <v>2171</v>
      </c>
      <c r="B3160" s="1159"/>
      <c r="C3160" s="1159"/>
      <c r="D3160" s="1159"/>
      <c r="E3160" s="1159"/>
      <c r="F3160" s="1160"/>
      <c r="G3160" s="321">
        <f>SUM(G3155:G3159)</f>
        <v>11200</v>
      </c>
    </row>
    <row r="3161" spans="1:7">
      <c r="A3161" s="295" t="s">
        <v>19</v>
      </c>
      <c r="B3161" s="336" t="s">
        <v>2172</v>
      </c>
      <c r="C3161" s="337"/>
      <c r="D3161" s="295"/>
      <c r="E3161" s="338"/>
      <c r="F3161" s="338"/>
      <c r="G3161" s="535"/>
    </row>
    <row r="3162" spans="1:7">
      <c r="A3162" s="1144" t="s">
        <v>2176</v>
      </c>
      <c r="B3162" s="1144"/>
      <c r="C3162" s="1144"/>
      <c r="D3162" s="1144"/>
      <c r="E3162" s="1144"/>
      <c r="F3162" s="1144"/>
      <c r="G3162" s="321">
        <f>SUM(G3161)</f>
        <v>0</v>
      </c>
    </row>
    <row r="3163" spans="1:7">
      <c r="A3163" s="295" t="s">
        <v>20</v>
      </c>
      <c r="B3163" s="336" t="s">
        <v>2177</v>
      </c>
      <c r="C3163" s="337"/>
      <c r="D3163" s="295"/>
      <c r="E3163" s="338"/>
      <c r="F3163" s="338"/>
      <c r="G3163" s="535"/>
    </row>
    <row r="3164" spans="1:7">
      <c r="A3164" s="1146" t="s">
        <v>2180</v>
      </c>
      <c r="B3164" s="1146"/>
      <c r="C3164" s="1146"/>
      <c r="D3164" s="1146"/>
      <c r="E3164" s="1146"/>
      <c r="F3164" s="1146"/>
      <c r="G3164" s="318">
        <f>SUM(G3163)</f>
        <v>0</v>
      </c>
    </row>
    <row r="3165" spans="1:7">
      <c r="A3165" s="375" t="s">
        <v>21</v>
      </c>
      <c r="B3165" s="1145" t="s">
        <v>1111</v>
      </c>
      <c r="C3165" s="1145"/>
      <c r="D3165" s="1145"/>
      <c r="E3165" s="1145"/>
      <c r="F3165" s="1145"/>
      <c r="G3165" s="318">
        <f>SUM(G3155:G3164)/2</f>
        <v>11200</v>
      </c>
    </row>
    <row r="3166" spans="1:7">
      <c r="A3166" s="375" t="s">
        <v>22</v>
      </c>
      <c r="B3166" s="1145" t="s">
        <v>1112</v>
      </c>
      <c r="C3166" s="1145"/>
      <c r="D3166" s="1145"/>
      <c r="E3166" s="1145"/>
      <c r="F3166" s="376">
        <v>0.1</v>
      </c>
      <c r="G3166" s="318">
        <f>G3165*F3166</f>
        <v>1120</v>
      </c>
    </row>
    <row r="3167" spans="1:7">
      <c r="A3167" s="375" t="s">
        <v>23</v>
      </c>
      <c r="B3167" s="1145" t="s">
        <v>184</v>
      </c>
      <c r="C3167" s="1145"/>
      <c r="D3167" s="1145"/>
      <c r="E3167" s="1145"/>
      <c r="F3167" s="1145"/>
      <c r="G3167" s="318">
        <f>ROUNDDOWN(G3165+G3166,0)</f>
        <v>12320</v>
      </c>
    </row>
    <row r="3168" spans="1:7">
      <c r="A3168" s="293"/>
      <c r="B3168" s="333"/>
      <c r="C3168" s="333"/>
      <c r="D3168" s="333"/>
      <c r="E3168" s="334"/>
      <c r="F3168" s="334"/>
      <c r="G3168" s="533"/>
    </row>
    <row r="3169" spans="1:7">
      <c r="A3169" s="293" t="s">
        <v>3607</v>
      </c>
      <c r="B3169" s="333"/>
      <c r="C3169" s="333"/>
      <c r="D3169" s="333"/>
      <c r="E3169" s="334"/>
      <c r="F3169" s="334"/>
      <c r="G3169" s="533"/>
    </row>
    <row r="3170" spans="1:7">
      <c r="A3170" s="302" t="s">
        <v>2228</v>
      </c>
      <c r="B3170"/>
      <c r="C3170"/>
      <c r="D3170"/>
      <c r="E3170" s="335"/>
      <c r="F3170" s="335"/>
      <c r="G3170" s="534"/>
    </row>
    <row r="3171" spans="1:7" ht="30">
      <c r="A3171" s="317" t="s">
        <v>73</v>
      </c>
      <c r="B3171" s="317" t="s">
        <v>74</v>
      </c>
      <c r="C3171" s="317" t="s">
        <v>166</v>
      </c>
      <c r="D3171" s="317" t="s">
        <v>78</v>
      </c>
      <c r="E3171" s="317" t="s">
        <v>167</v>
      </c>
      <c r="F3171" s="317" t="s">
        <v>168</v>
      </c>
      <c r="G3171" s="529" t="s">
        <v>169</v>
      </c>
    </row>
    <row r="3172" spans="1:7">
      <c r="A3172" s="295" t="s">
        <v>17</v>
      </c>
      <c r="B3172" s="336" t="s">
        <v>2169</v>
      </c>
      <c r="C3172" s="337"/>
      <c r="D3172" s="295"/>
      <c r="E3172" s="338"/>
      <c r="F3172" s="338"/>
      <c r="G3172" s="535"/>
    </row>
    <row r="3173" spans="1:7">
      <c r="A3173" s="312"/>
      <c r="B3173" s="336" t="s">
        <v>1</v>
      </c>
      <c r="C3173" s="337" t="s">
        <v>336</v>
      </c>
      <c r="D3173" s="295" t="s">
        <v>31</v>
      </c>
      <c r="E3173" s="338" t="s">
        <v>1726</v>
      </c>
      <c r="F3173" s="315">
        <f>VLOOKUP(B3173,'HSD PSPN,STR,ARS'!$C$6:F1471,4,FALSE)</f>
        <v>100000</v>
      </c>
      <c r="G3173" s="536">
        <f t="shared" ref="G3173:G3177" si="115">F3173*E3173</f>
        <v>6400</v>
      </c>
    </row>
    <row r="3174" spans="1:7">
      <c r="A3174" s="312"/>
      <c r="B3174" s="336" t="s">
        <v>2229</v>
      </c>
      <c r="C3174" s="337" t="s">
        <v>337</v>
      </c>
      <c r="D3174" s="295" t="s">
        <v>31</v>
      </c>
      <c r="E3174" s="338" t="s">
        <v>2230</v>
      </c>
      <c r="F3174" s="315">
        <f>VLOOKUP(B3174,'HSD PSPN,STR,ARS'!$C$6:F1472,4,FALSE)</f>
        <v>150000</v>
      </c>
      <c r="G3174" s="536">
        <f t="shared" si="115"/>
        <v>36600</v>
      </c>
    </row>
    <row r="3175" spans="1:7">
      <c r="A3175" s="312"/>
      <c r="B3175" s="264" t="s">
        <v>462</v>
      </c>
      <c r="C3175" s="340" t="s">
        <v>2231</v>
      </c>
      <c r="D3175" s="301" t="s">
        <v>31</v>
      </c>
      <c r="E3175" s="341" t="s">
        <v>2232</v>
      </c>
      <c r="F3175" s="315">
        <f>VLOOKUP(B3175,'HSD PSPN,STR,ARS'!$C$6:F1473,4,FALSE)</f>
        <v>200000</v>
      </c>
      <c r="G3175" s="536">
        <f t="shared" si="115"/>
        <v>25600</v>
      </c>
    </row>
    <row r="3176" spans="1:7">
      <c r="A3176" s="312"/>
      <c r="B3176" s="336" t="s">
        <v>3</v>
      </c>
      <c r="C3176" s="337" t="s">
        <v>338</v>
      </c>
      <c r="D3176" s="295" t="s">
        <v>31</v>
      </c>
      <c r="E3176" s="338" t="s">
        <v>2233</v>
      </c>
      <c r="F3176" s="315">
        <f>VLOOKUP(B3176,'HSD PSPN,STR,ARS'!$C$6:F1474,4,FALSE)</f>
        <v>150000</v>
      </c>
      <c r="G3176" s="536">
        <f t="shared" si="115"/>
        <v>5100</v>
      </c>
    </row>
    <row r="3177" spans="1:7">
      <c r="A3177" s="312"/>
      <c r="B3177" s="336" t="s">
        <v>4</v>
      </c>
      <c r="C3177" s="337" t="s">
        <v>339</v>
      </c>
      <c r="D3177" s="295" t="s">
        <v>31</v>
      </c>
      <c r="E3177" s="338" t="s">
        <v>1282</v>
      </c>
      <c r="F3177" s="315">
        <f>VLOOKUP(B3177,'HSD PSPN,STR,ARS'!$C$6:F1475,4,FALSE)</f>
        <v>200000</v>
      </c>
      <c r="G3177" s="536">
        <f t="shared" si="115"/>
        <v>2200</v>
      </c>
    </row>
    <row r="3178" spans="1:7">
      <c r="A3178" s="1158" t="s">
        <v>2171</v>
      </c>
      <c r="B3178" s="1159"/>
      <c r="C3178" s="1159"/>
      <c r="D3178" s="1159"/>
      <c r="E3178" s="1159"/>
      <c r="F3178" s="1160"/>
      <c r="G3178" s="321">
        <f>SUM(G3173:G3177)</f>
        <v>75900</v>
      </c>
    </row>
    <row r="3179" spans="1:7">
      <c r="A3179" s="295" t="s">
        <v>19</v>
      </c>
      <c r="B3179" s="336" t="s">
        <v>2172</v>
      </c>
      <c r="C3179" s="337"/>
      <c r="D3179" s="295"/>
      <c r="E3179" s="338"/>
      <c r="F3179" s="338"/>
      <c r="G3179" s="535"/>
    </row>
    <row r="3180" spans="1:7">
      <c r="A3180" s="1144" t="s">
        <v>2176</v>
      </c>
      <c r="B3180" s="1144"/>
      <c r="C3180" s="1144"/>
      <c r="D3180" s="1144"/>
      <c r="E3180" s="1144"/>
      <c r="F3180" s="1144"/>
      <c r="G3180" s="321">
        <f>SUM(G3179)</f>
        <v>0</v>
      </c>
    </row>
    <row r="3181" spans="1:7">
      <c r="A3181" s="295" t="s">
        <v>20</v>
      </c>
      <c r="B3181" s="336" t="s">
        <v>2177</v>
      </c>
      <c r="C3181" s="337"/>
      <c r="D3181" s="295"/>
      <c r="E3181" s="338"/>
      <c r="F3181" s="338"/>
      <c r="G3181" s="535"/>
    </row>
    <row r="3182" spans="1:7">
      <c r="A3182" s="1146" t="s">
        <v>2180</v>
      </c>
      <c r="B3182" s="1146"/>
      <c r="C3182" s="1146"/>
      <c r="D3182" s="1146"/>
      <c r="E3182" s="1146"/>
      <c r="F3182" s="1146"/>
      <c r="G3182" s="318">
        <f>SUM(G3181)</f>
        <v>0</v>
      </c>
    </row>
    <row r="3183" spans="1:7">
      <c r="A3183" s="375" t="s">
        <v>21</v>
      </c>
      <c r="B3183" s="1145" t="s">
        <v>1111</v>
      </c>
      <c r="C3183" s="1145"/>
      <c r="D3183" s="1145"/>
      <c r="E3183" s="1145"/>
      <c r="F3183" s="1145"/>
      <c r="G3183" s="318">
        <f>SUM(G3173:G3182)/2</f>
        <v>75900</v>
      </c>
    </row>
    <row r="3184" spans="1:7">
      <c r="A3184" s="375" t="s">
        <v>22</v>
      </c>
      <c r="B3184" s="1145" t="s">
        <v>1112</v>
      </c>
      <c r="C3184" s="1145"/>
      <c r="D3184" s="1145"/>
      <c r="E3184" s="1145"/>
      <c r="F3184" s="376">
        <v>0.1</v>
      </c>
      <c r="G3184" s="318">
        <f>G3183*F3184</f>
        <v>7590</v>
      </c>
    </row>
    <row r="3185" spans="1:7">
      <c r="A3185" s="375" t="s">
        <v>23</v>
      </c>
      <c r="B3185" s="1145" t="s">
        <v>184</v>
      </c>
      <c r="C3185" s="1145"/>
      <c r="D3185" s="1145"/>
      <c r="E3185" s="1145"/>
      <c r="F3185" s="1145"/>
      <c r="G3185" s="318">
        <f>ROUNDDOWN(G3183+G3184,0)</f>
        <v>83490</v>
      </c>
    </row>
    <row r="3186" spans="1:7">
      <c r="A3186" s="302" t="s">
        <v>2234</v>
      </c>
      <c r="B3186"/>
      <c r="C3186"/>
      <c r="D3186"/>
      <c r="E3186" s="335"/>
      <c r="F3186" s="335"/>
      <c r="G3186" s="534"/>
    </row>
    <row r="3187" spans="1:7">
      <c r="A3187" s="302" t="s">
        <v>2235</v>
      </c>
      <c r="B3187"/>
      <c r="C3187"/>
      <c r="D3187"/>
      <c r="E3187" s="335"/>
      <c r="F3187" s="335"/>
      <c r="G3187" s="534"/>
    </row>
    <row r="3188" spans="1:7">
      <c r="A3188" s="302"/>
      <c r="B3188"/>
      <c r="C3188"/>
      <c r="D3188"/>
      <c r="E3188" s="335"/>
      <c r="F3188" s="335"/>
      <c r="G3188" s="534"/>
    </row>
    <row r="3189" spans="1:7">
      <c r="A3189" s="302" t="s">
        <v>2236</v>
      </c>
      <c r="B3189"/>
      <c r="C3189"/>
      <c r="D3189"/>
      <c r="E3189" s="335"/>
      <c r="F3189" s="335"/>
      <c r="G3189" s="534"/>
    </row>
    <row r="3190" spans="1:7" ht="30">
      <c r="A3190" s="317" t="s">
        <v>73</v>
      </c>
      <c r="B3190" s="317" t="s">
        <v>74</v>
      </c>
      <c r="C3190" s="317" t="s">
        <v>166</v>
      </c>
      <c r="D3190" s="317" t="s">
        <v>78</v>
      </c>
      <c r="E3190" s="317" t="s">
        <v>167</v>
      </c>
      <c r="F3190" s="317" t="s">
        <v>168</v>
      </c>
      <c r="G3190" s="529" t="s">
        <v>169</v>
      </c>
    </row>
    <row r="3191" spans="1:7">
      <c r="A3191" s="295" t="s">
        <v>17</v>
      </c>
      <c r="B3191" s="336" t="s">
        <v>2169</v>
      </c>
      <c r="C3191" s="337"/>
      <c r="D3191" s="295"/>
      <c r="E3191" s="338"/>
      <c r="F3191" s="338"/>
      <c r="G3191" s="535"/>
    </row>
    <row r="3192" spans="1:7" s="424" customFormat="1" ht="15.75">
      <c r="A3192" s="312"/>
      <c r="B3192" s="336" t="s">
        <v>1</v>
      </c>
      <c r="C3192" s="337" t="s">
        <v>336</v>
      </c>
      <c r="D3192" s="295" t="s">
        <v>31</v>
      </c>
      <c r="E3192" s="338" t="s">
        <v>2237</v>
      </c>
      <c r="F3192" s="315">
        <f>VLOOKUP(B3192,'HSD PSPN,STR,ARS'!$C$6:F1490,4,FALSE)</f>
        <v>100000</v>
      </c>
      <c r="G3192" s="536">
        <f t="shared" ref="G3192:G3196" si="116">F3192*E3192</f>
        <v>6900.0000000000009</v>
      </c>
    </row>
    <row r="3193" spans="1:7">
      <c r="A3193" s="312"/>
      <c r="B3193" s="336" t="s">
        <v>2229</v>
      </c>
      <c r="C3193" s="337" t="s">
        <v>337</v>
      </c>
      <c r="D3193" s="295" t="s">
        <v>31</v>
      </c>
      <c r="E3193" s="338" t="s">
        <v>2238</v>
      </c>
      <c r="F3193" s="315">
        <f>VLOOKUP(B3193,'HSD PSPN,STR,ARS'!$C$6:F1491,4,FALSE)</f>
        <v>150000</v>
      </c>
      <c r="G3193" s="536">
        <f t="shared" si="116"/>
        <v>36300</v>
      </c>
    </row>
    <row r="3194" spans="1:7">
      <c r="A3194" s="312"/>
      <c r="B3194" s="264" t="s">
        <v>462</v>
      </c>
      <c r="C3194" s="340" t="s">
        <v>2231</v>
      </c>
      <c r="D3194" s="301" t="s">
        <v>31</v>
      </c>
      <c r="E3194" s="341" t="s">
        <v>2239</v>
      </c>
      <c r="F3194" s="315">
        <f>VLOOKUP(B3194,'HSD PSPN,STR,ARS'!$C$6:F1492,4,FALSE)</f>
        <v>200000</v>
      </c>
      <c r="G3194" s="536">
        <f t="shared" si="116"/>
        <v>27600.000000000004</v>
      </c>
    </row>
    <row r="3195" spans="1:7">
      <c r="A3195" s="312"/>
      <c r="B3195" s="336" t="s">
        <v>3</v>
      </c>
      <c r="C3195" s="337" t="s">
        <v>338</v>
      </c>
      <c r="D3195" s="295" t="s">
        <v>31</v>
      </c>
      <c r="E3195" s="338" t="s">
        <v>2240</v>
      </c>
      <c r="F3195" s="315">
        <f>VLOOKUP(B3195,'HSD PSPN,STR,ARS'!$C$6:F1493,4,FALSE)</f>
        <v>150000</v>
      </c>
      <c r="G3195" s="536">
        <f t="shared" si="116"/>
        <v>5550</v>
      </c>
    </row>
    <row r="3196" spans="1:7">
      <c r="A3196" s="312"/>
      <c r="B3196" s="336" t="s">
        <v>4</v>
      </c>
      <c r="C3196" s="337" t="s">
        <v>339</v>
      </c>
      <c r="D3196" s="295" t="s">
        <v>31</v>
      </c>
      <c r="E3196" s="338" t="s">
        <v>1295</v>
      </c>
      <c r="F3196" s="315">
        <f>VLOOKUP(B3196,'HSD PSPN,STR,ARS'!$C$6:F1494,4,FALSE)</f>
        <v>200000</v>
      </c>
      <c r="G3196" s="536">
        <f t="shared" si="116"/>
        <v>2400</v>
      </c>
    </row>
    <row r="3197" spans="1:7">
      <c r="A3197" s="1158" t="s">
        <v>2171</v>
      </c>
      <c r="B3197" s="1159"/>
      <c r="C3197" s="1159"/>
      <c r="D3197" s="1159"/>
      <c r="E3197" s="1159"/>
      <c r="F3197" s="1160"/>
      <c r="G3197" s="321">
        <f>SUM(G3192:G3196)</f>
        <v>78750</v>
      </c>
    </row>
    <row r="3198" spans="1:7">
      <c r="A3198" s="295" t="s">
        <v>19</v>
      </c>
      <c r="B3198" s="336" t="s">
        <v>2172</v>
      </c>
      <c r="C3198" s="337"/>
      <c r="D3198" s="295"/>
      <c r="E3198" s="338"/>
      <c r="F3198" s="338"/>
      <c r="G3198" s="535"/>
    </row>
    <row r="3199" spans="1:7">
      <c r="A3199" s="1144" t="s">
        <v>2176</v>
      </c>
      <c r="B3199" s="1144"/>
      <c r="C3199" s="1144"/>
      <c r="D3199" s="1144"/>
      <c r="E3199" s="1144"/>
      <c r="F3199" s="1144"/>
      <c r="G3199" s="321">
        <f>SUM(G3198)</f>
        <v>0</v>
      </c>
    </row>
    <row r="3200" spans="1:7">
      <c r="A3200" s="295" t="s">
        <v>20</v>
      </c>
      <c r="B3200" s="336" t="s">
        <v>2177</v>
      </c>
      <c r="C3200" s="337"/>
      <c r="D3200" s="295"/>
      <c r="E3200" s="338"/>
      <c r="F3200" s="338"/>
      <c r="G3200" s="535"/>
    </row>
    <row r="3201" spans="1:16384">
      <c r="A3201" s="1146" t="s">
        <v>2180</v>
      </c>
      <c r="B3201" s="1146"/>
      <c r="C3201" s="1146"/>
      <c r="D3201" s="1146"/>
      <c r="E3201" s="1146"/>
      <c r="F3201" s="1146"/>
      <c r="G3201" s="318">
        <f>SUM(G3200)</f>
        <v>0</v>
      </c>
    </row>
    <row r="3202" spans="1:16384">
      <c r="A3202" s="375" t="s">
        <v>21</v>
      </c>
      <c r="B3202" s="1145" t="s">
        <v>1111</v>
      </c>
      <c r="C3202" s="1145"/>
      <c r="D3202" s="1145"/>
      <c r="E3202" s="1145"/>
      <c r="F3202" s="1145"/>
      <c r="G3202" s="318">
        <f>SUM(G3192:G3201)/2</f>
        <v>78750</v>
      </c>
    </row>
    <row r="3203" spans="1:16384">
      <c r="A3203" s="375" t="s">
        <v>22</v>
      </c>
      <c r="B3203" s="1145" t="s">
        <v>1112</v>
      </c>
      <c r="C3203" s="1145"/>
      <c r="D3203" s="1145"/>
      <c r="E3203" s="1145"/>
      <c r="F3203" s="376">
        <v>0.1</v>
      </c>
      <c r="G3203" s="318">
        <f>G3202*F3203</f>
        <v>7875</v>
      </c>
    </row>
    <row r="3204" spans="1:16384">
      <c r="A3204" s="375" t="s">
        <v>23</v>
      </c>
      <c r="B3204" s="1145" t="s">
        <v>184</v>
      </c>
      <c r="C3204" s="1145"/>
      <c r="D3204" s="1145"/>
      <c r="E3204" s="1145"/>
      <c r="F3204" s="1145"/>
      <c r="G3204" s="318">
        <f>ROUNDDOWN(G3202+G3203,0)</f>
        <v>86625</v>
      </c>
    </row>
    <row r="3205" spans="1:16384">
      <c r="A3205" s="302" t="s">
        <v>2234</v>
      </c>
      <c r="B3205"/>
      <c r="C3205"/>
      <c r="D3205"/>
      <c r="E3205" s="335"/>
      <c r="F3205" s="335"/>
      <c r="G3205" s="534"/>
    </row>
    <row r="3206" spans="1:16384">
      <c r="A3206" s="302" t="s">
        <v>2235</v>
      </c>
      <c r="B3206"/>
      <c r="C3206"/>
      <c r="D3206"/>
      <c r="E3206" s="335"/>
      <c r="F3206" s="335"/>
      <c r="G3206" s="534"/>
    </row>
    <row r="3207" spans="1:16384">
      <c r="A3207" s="302"/>
      <c r="B3207"/>
      <c r="C3207"/>
      <c r="D3207"/>
      <c r="E3207" s="335"/>
      <c r="F3207" s="335"/>
      <c r="G3207" s="534"/>
    </row>
    <row r="3208" spans="1:16384">
      <c r="A3208" s="302" t="s">
        <v>2241</v>
      </c>
      <c r="B3208"/>
      <c r="C3208"/>
      <c r="D3208"/>
      <c r="E3208" s="335"/>
      <c r="F3208" s="335"/>
      <c r="G3208" s="534"/>
    </row>
    <row r="3209" spans="1:16384" ht="30">
      <c r="A3209" s="317" t="s">
        <v>73</v>
      </c>
      <c r="B3209" s="317" t="s">
        <v>74</v>
      </c>
      <c r="C3209" s="317" t="s">
        <v>166</v>
      </c>
      <c r="D3209" s="317" t="s">
        <v>78</v>
      </c>
      <c r="E3209" s="317" t="s">
        <v>167</v>
      </c>
      <c r="F3209" s="317" t="s">
        <v>168</v>
      </c>
      <c r="G3209" s="529" t="s">
        <v>169</v>
      </c>
    </row>
    <row r="3210" spans="1:16384">
      <c r="A3210" s="295" t="s">
        <v>17</v>
      </c>
      <c r="B3210" s="336" t="s">
        <v>2169</v>
      </c>
      <c r="C3210" s="337"/>
      <c r="D3210" s="295"/>
      <c r="E3210" s="338"/>
      <c r="F3210" s="338"/>
      <c r="G3210" s="535"/>
    </row>
    <row r="3211" spans="1:16384">
      <c r="A3211" s="312"/>
      <c r="B3211" s="336" t="s">
        <v>1</v>
      </c>
      <c r="C3211" s="337" t="s">
        <v>336</v>
      </c>
      <c r="D3211" s="295" t="s">
        <v>31</v>
      </c>
      <c r="E3211" s="338" t="s">
        <v>2242</v>
      </c>
      <c r="F3211" s="315">
        <f>VLOOKUP(B3211,'HSD PSPN,STR,ARS'!$C$6:F1509,4,FALSE)</f>
        <v>100000</v>
      </c>
      <c r="G3211" s="536">
        <f t="shared" ref="G3211:G3215" si="117">F3211*E3211</f>
        <v>6100</v>
      </c>
    </row>
    <row r="3212" spans="1:16384">
      <c r="A3212" s="312"/>
      <c r="B3212" s="336" t="s">
        <v>2229</v>
      </c>
      <c r="C3212" s="337" t="s">
        <v>337</v>
      </c>
      <c r="D3212" s="295" t="s">
        <v>31</v>
      </c>
      <c r="E3212" s="338" t="s">
        <v>2243</v>
      </c>
      <c r="F3212" s="315">
        <f>VLOOKUP(B3212,'HSD PSPN,STR,ARS'!$C$6:F1510,4,FALSE)</f>
        <v>150000</v>
      </c>
      <c r="G3212" s="536">
        <f t="shared" si="117"/>
        <v>31950</v>
      </c>
      <c r="H3212" s="302"/>
      <c r="I3212" s="302"/>
      <c r="J3212" s="302"/>
      <c r="K3212" s="302"/>
      <c r="L3212" s="302"/>
      <c r="M3212" s="302"/>
      <c r="N3212" s="302"/>
      <c r="O3212" s="302"/>
      <c r="P3212" s="302"/>
      <c r="Q3212" s="302"/>
      <c r="R3212" s="302"/>
      <c r="S3212" s="302"/>
      <c r="T3212" s="302"/>
      <c r="U3212" s="302"/>
      <c r="V3212" s="302"/>
      <c r="W3212" s="302"/>
      <c r="X3212" s="302"/>
      <c r="Y3212" s="302"/>
      <c r="Z3212" s="302"/>
      <c r="AA3212" s="302"/>
      <c r="AB3212" s="302"/>
      <c r="AC3212" s="302"/>
      <c r="AD3212" s="302"/>
      <c r="AE3212" s="302"/>
      <c r="AF3212" s="302"/>
      <c r="AG3212" s="302"/>
      <c r="AH3212" s="302"/>
      <c r="AI3212" s="302"/>
      <c r="AJ3212" s="302"/>
      <c r="AK3212" s="302"/>
      <c r="AL3212" s="302"/>
      <c r="AM3212" s="302"/>
      <c r="AN3212" s="302"/>
      <c r="AO3212" s="302"/>
      <c r="AP3212" s="302"/>
      <c r="AQ3212" s="302"/>
      <c r="AR3212" s="302"/>
      <c r="AS3212" s="302"/>
      <c r="AT3212" s="302"/>
      <c r="AU3212" s="302"/>
      <c r="AV3212" s="302"/>
      <c r="AW3212" s="302"/>
      <c r="AX3212" s="302"/>
      <c r="AY3212" s="302"/>
      <c r="AZ3212" s="302"/>
      <c r="BA3212" s="302"/>
      <c r="BB3212" s="302"/>
      <c r="BC3212" s="302"/>
      <c r="BD3212" s="302"/>
      <c r="BE3212" s="302"/>
      <c r="BF3212" s="302"/>
      <c r="BG3212" s="302"/>
      <c r="BH3212" s="302"/>
      <c r="BI3212" s="302"/>
      <c r="BJ3212" s="302"/>
      <c r="BK3212" s="302"/>
      <c r="BL3212" s="302"/>
      <c r="BM3212" s="302"/>
      <c r="BN3212" s="302"/>
      <c r="BO3212" s="302"/>
      <c r="BP3212" s="302"/>
      <c r="BQ3212" s="302"/>
      <c r="BR3212" s="302"/>
      <c r="BS3212" s="302"/>
      <c r="BT3212" s="302"/>
      <c r="BU3212" s="302"/>
      <c r="BV3212" s="302"/>
      <c r="BW3212" s="302"/>
      <c r="BX3212" s="302"/>
      <c r="BY3212" s="302"/>
      <c r="BZ3212" s="302"/>
      <c r="CA3212" s="302"/>
      <c r="CB3212" s="302"/>
      <c r="CC3212" s="302"/>
      <c r="CD3212" s="302"/>
      <c r="CE3212" s="302"/>
      <c r="CF3212" s="302"/>
      <c r="CG3212" s="302"/>
      <c r="CH3212" s="302"/>
      <c r="CI3212" s="302"/>
      <c r="CJ3212" s="302"/>
      <c r="CK3212" s="302"/>
      <c r="CL3212" s="302"/>
      <c r="CM3212" s="302"/>
      <c r="CN3212" s="302"/>
      <c r="CO3212" s="302"/>
      <c r="CP3212" s="302"/>
      <c r="CQ3212" s="302"/>
      <c r="CR3212" s="302"/>
      <c r="CS3212" s="302"/>
      <c r="CT3212" s="302"/>
      <c r="CU3212" s="302"/>
      <c r="CV3212" s="302"/>
      <c r="CW3212" s="302"/>
      <c r="CX3212" s="302"/>
      <c r="CY3212" s="302"/>
      <c r="CZ3212" s="302"/>
      <c r="DA3212" s="302"/>
      <c r="DB3212" s="302"/>
      <c r="DC3212" s="302"/>
      <c r="DD3212" s="302"/>
      <c r="DE3212" s="302"/>
      <c r="DF3212" s="302"/>
      <c r="DG3212" s="302"/>
      <c r="DH3212" s="302"/>
      <c r="DI3212" s="302"/>
      <c r="DJ3212" s="302"/>
      <c r="DK3212" s="302"/>
      <c r="DL3212" s="302"/>
      <c r="DM3212" s="302"/>
      <c r="DN3212" s="302"/>
      <c r="DO3212" s="302"/>
      <c r="DP3212" s="302"/>
      <c r="DQ3212" s="302"/>
      <c r="DR3212" s="302"/>
      <c r="DS3212" s="302"/>
      <c r="DT3212" s="302"/>
      <c r="DU3212" s="302"/>
      <c r="DV3212" s="302"/>
      <c r="DW3212" s="302"/>
      <c r="DX3212" s="302"/>
      <c r="DY3212" s="302"/>
      <c r="DZ3212" s="302"/>
      <c r="EA3212" s="302"/>
      <c r="EB3212" s="302"/>
      <c r="EC3212" s="302"/>
      <c r="ED3212" s="302"/>
      <c r="EE3212" s="302"/>
      <c r="EF3212" s="302"/>
      <c r="EG3212" s="302"/>
      <c r="EH3212" s="302"/>
      <c r="EI3212" s="302"/>
      <c r="EJ3212" s="302"/>
      <c r="EK3212" s="302"/>
      <c r="EL3212" s="302"/>
      <c r="EM3212" s="302"/>
      <c r="EN3212" s="302"/>
      <c r="EO3212" s="302"/>
      <c r="EP3212" s="302"/>
      <c r="EQ3212" s="302"/>
      <c r="ER3212" s="302"/>
      <c r="ES3212" s="302"/>
      <c r="ET3212" s="302"/>
      <c r="EU3212" s="302"/>
      <c r="EV3212" s="302"/>
      <c r="EW3212" s="302"/>
      <c r="EX3212" s="302"/>
      <c r="EY3212" s="302"/>
      <c r="EZ3212" s="302"/>
      <c r="FA3212" s="302"/>
      <c r="FB3212" s="302"/>
      <c r="FC3212" s="302"/>
      <c r="FD3212" s="302"/>
      <c r="FE3212" s="302"/>
      <c r="FF3212" s="302"/>
      <c r="FG3212" s="302"/>
      <c r="FH3212" s="302"/>
      <c r="FI3212" s="302"/>
      <c r="FJ3212" s="302"/>
      <c r="FK3212" s="302"/>
      <c r="FL3212" s="302"/>
      <c r="FM3212" s="302"/>
      <c r="FN3212" s="302"/>
      <c r="FO3212" s="302"/>
      <c r="FP3212" s="302"/>
      <c r="FQ3212" s="302"/>
      <c r="FR3212" s="302"/>
      <c r="FS3212" s="302"/>
      <c r="FT3212" s="302"/>
      <c r="FU3212" s="302"/>
      <c r="FV3212" s="302"/>
      <c r="FW3212" s="302"/>
      <c r="FX3212" s="302"/>
      <c r="FY3212" s="302"/>
      <c r="FZ3212" s="302"/>
      <c r="GA3212" s="302"/>
      <c r="GB3212" s="302"/>
      <c r="GC3212" s="302"/>
      <c r="GD3212" s="302"/>
      <c r="GE3212" s="302"/>
      <c r="GF3212" s="302"/>
      <c r="GG3212" s="302"/>
      <c r="GH3212" s="302"/>
      <c r="GI3212" s="302"/>
      <c r="GJ3212" s="302"/>
      <c r="GK3212" s="302"/>
      <c r="GL3212" s="302"/>
      <c r="GM3212" s="302"/>
      <c r="GN3212" s="302"/>
      <c r="GO3212" s="302"/>
      <c r="GP3212" s="302"/>
      <c r="GQ3212" s="302"/>
      <c r="GR3212" s="302"/>
      <c r="GS3212" s="302"/>
      <c r="GT3212" s="302"/>
      <c r="GU3212" s="302"/>
      <c r="GV3212" s="302"/>
      <c r="GW3212" s="302"/>
      <c r="GX3212" s="302"/>
      <c r="GY3212" s="302"/>
      <c r="GZ3212" s="302"/>
      <c r="HA3212" s="302"/>
      <c r="HB3212" s="302"/>
      <c r="HC3212" s="302"/>
      <c r="HD3212" s="302"/>
      <c r="HE3212" s="302"/>
      <c r="HF3212" s="302"/>
      <c r="HG3212" s="302"/>
      <c r="HH3212" s="302"/>
      <c r="HI3212" s="302"/>
      <c r="HJ3212" s="302"/>
      <c r="HK3212" s="302"/>
      <c r="HL3212" s="302"/>
      <c r="HM3212" s="302"/>
      <c r="HN3212" s="302"/>
      <c r="HO3212" s="302"/>
      <c r="HP3212" s="302"/>
      <c r="HQ3212" s="302"/>
      <c r="HR3212" s="302"/>
      <c r="HS3212" s="302"/>
      <c r="HT3212" s="302"/>
      <c r="HU3212" s="302"/>
      <c r="HV3212" s="302"/>
      <c r="HW3212" s="302"/>
      <c r="HX3212" s="302"/>
      <c r="HY3212" s="302"/>
      <c r="HZ3212" s="302"/>
      <c r="IA3212" s="302"/>
      <c r="IB3212" s="302"/>
      <c r="IC3212" s="302"/>
      <c r="ID3212" s="302"/>
      <c r="IE3212" s="302"/>
      <c r="IF3212" s="302"/>
      <c r="IG3212" s="302"/>
      <c r="IH3212" s="302"/>
      <c r="II3212" s="302"/>
      <c r="IJ3212" s="302"/>
      <c r="IK3212" s="302"/>
      <c r="IL3212" s="302"/>
      <c r="IM3212" s="302"/>
      <c r="IN3212" s="302"/>
      <c r="IO3212" s="302"/>
      <c r="IP3212" s="302"/>
      <c r="IQ3212" s="302"/>
      <c r="IR3212" s="302"/>
      <c r="IS3212" s="302"/>
      <c r="IT3212" s="302"/>
      <c r="IU3212" s="302"/>
      <c r="IV3212" s="302"/>
      <c r="IW3212" s="302"/>
      <c r="IX3212" s="302"/>
      <c r="IY3212" s="302"/>
      <c r="IZ3212" s="302"/>
      <c r="JA3212" s="302"/>
      <c r="JB3212" s="302"/>
      <c r="JC3212" s="302"/>
      <c r="JD3212" s="302"/>
      <c r="JE3212" s="302"/>
      <c r="JF3212" s="302"/>
      <c r="JG3212" s="302"/>
      <c r="JH3212" s="302"/>
      <c r="JI3212" s="302"/>
      <c r="JJ3212" s="302"/>
      <c r="JK3212" s="302"/>
      <c r="JL3212" s="302"/>
      <c r="JM3212" s="302"/>
      <c r="JN3212" s="302"/>
      <c r="JO3212" s="302"/>
      <c r="JP3212" s="302"/>
      <c r="JQ3212" s="302"/>
      <c r="JR3212" s="302"/>
      <c r="JS3212" s="302"/>
      <c r="JT3212" s="302"/>
      <c r="JU3212" s="302"/>
      <c r="JV3212" s="302"/>
      <c r="JW3212" s="302"/>
      <c r="JX3212" s="302"/>
      <c r="JY3212" s="302"/>
      <c r="JZ3212" s="302"/>
      <c r="KA3212" s="302"/>
      <c r="KB3212" s="302"/>
      <c r="KC3212" s="302"/>
      <c r="KD3212" s="302"/>
      <c r="KE3212" s="302"/>
      <c r="KF3212" s="302"/>
      <c r="KG3212" s="302"/>
      <c r="KH3212" s="302"/>
      <c r="KI3212" s="302"/>
      <c r="KJ3212" s="302"/>
      <c r="KK3212" s="302"/>
      <c r="KL3212" s="302"/>
      <c r="KM3212" s="302"/>
      <c r="KN3212" s="302"/>
      <c r="KO3212" s="302"/>
      <c r="KP3212" s="302"/>
      <c r="KQ3212" s="302"/>
      <c r="KR3212" s="302"/>
      <c r="KS3212" s="302"/>
      <c r="KT3212" s="302"/>
      <c r="KU3212" s="302"/>
      <c r="KV3212" s="302"/>
      <c r="KW3212" s="302"/>
      <c r="KX3212" s="302"/>
      <c r="KY3212" s="302"/>
      <c r="KZ3212" s="302"/>
      <c r="LA3212" s="302"/>
      <c r="LB3212" s="302"/>
      <c r="LC3212" s="302"/>
      <c r="LD3212" s="302"/>
      <c r="LE3212" s="302"/>
      <c r="LF3212" s="302"/>
      <c r="LG3212" s="302"/>
      <c r="LH3212" s="302"/>
      <c r="LI3212" s="302"/>
      <c r="LJ3212" s="302"/>
      <c r="LK3212" s="302"/>
      <c r="LL3212" s="302"/>
      <c r="LM3212" s="302"/>
      <c r="LN3212" s="302"/>
      <c r="LO3212" s="302"/>
      <c r="LP3212" s="302"/>
      <c r="LQ3212" s="302"/>
      <c r="LR3212" s="302"/>
      <c r="LS3212" s="302"/>
      <c r="LT3212" s="302"/>
      <c r="LU3212" s="302"/>
      <c r="LV3212" s="302"/>
      <c r="LW3212" s="302"/>
      <c r="LX3212" s="302"/>
      <c r="LY3212" s="302"/>
      <c r="LZ3212" s="302"/>
      <c r="MA3212" s="302"/>
      <c r="MB3212" s="302"/>
      <c r="MC3212" s="302"/>
      <c r="MD3212" s="302"/>
      <c r="ME3212" s="302"/>
      <c r="MF3212" s="302"/>
      <c r="MG3212" s="302"/>
      <c r="MH3212" s="302"/>
      <c r="MI3212" s="302"/>
      <c r="MJ3212" s="302"/>
      <c r="MK3212" s="302"/>
      <c r="ML3212" s="302"/>
      <c r="MM3212" s="302"/>
      <c r="MN3212" s="302"/>
      <c r="MO3212" s="302"/>
      <c r="MP3212" s="302"/>
      <c r="MQ3212" s="302"/>
      <c r="MR3212" s="302"/>
      <c r="MS3212" s="302"/>
      <c r="MT3212" s="302"/>
      <c r="MU3212" s="302"/>
      <c r="MV3212" s="302"/>
      <c r="MW3212" s="302"/>
      <c r="MX3212" s="302"/>
      <c r="MY3212" s="302"/>
      <c r="MZ3212" s="302"/>
      <c r="NA3212" s="302"/>
      <c r="NB3212" s="302"/>
      <c r="NC3212" s="302"/>
      <c r="ND3212" s="302"/>
      <c r="NE3212" s="302"/>
      <c r="NF3212" s="302"/>
      <c r="NG3212" s="302"/>
      <c r="NH3212" s="302"/>
      <c r="NI3212" s="302"/>
      <c r="NJ3212" s="302"/>
      <c r="NK3212" s="302"/>
      <c r="NL3212" s="302"/>
      <c r="NM3212" s="302"/>
      <c r="NN3212" s="302"/>
      <c r="NO3212" s="302"/>
      <c r="NP3212" s="302"/>
      <c r="NQ3212" s="302"/>
      <c r="NR3212" s="302"/>
      <c r="NS3212" s="302"/>
      <c r="NT3212" s="302"/>
      <c r="NU3212" s="302"/>
      <c r="NV3212" s="302"/>
      <c r="NW3212" s="302"/>
      <c r="NX3212" s="302"/>
      <c r="NY3212" s="302"/>
      <c r="NZ3212" s="302"/>
      <c r="OA3212" s="302"/>
      <c r="OB3212" s="302"/>
      <c r="OC3212" s="302"/>
      <c r="OD3212" s="302"/>
      <c r="OE3212" s="302"/>
      <c r="OF3212" s="302"/>
      <c r="OG3212" s="302"/>
      <c r="OH3212" s="302"/>
      <c r="OI3212" s="302"/>
      <c r="OJ3212" s="302"/>
      <c r="OK3212" s="302"/>
      <c r="OL3212" s="302"/>
      <c r="OM3212" s="302"/>
      <c r="ON3212" s="302"/>
      <c r="OO3212" s="302"/>
      <c r="OP3212" s="302"/>
      <c r="OQ3212" s="302"/>
      <c r="OR3212" s="302"/>
      <c r="OS3212" s="302"/>
      <c r="OT3212" s="302"/>
      <c r="OU3212" s="302"/>
      <c r="OV3212" s="302"/>
      <c r="OW3212" s="302"/>
      <c r="OX3212" s="302"/>
      <c r="OY3212" s="302"/>
      <c r="OZ3212" s="302"/>
      <c r="PA3212" s="302"/>
      <c r="PB3212" s="302"/>
      <c r="PC3212" s="302"/>
      <c r="PD3212" s="302"/>
      <c r="PE3212" s="302"/>
      <c r="PF3212" s="302"/>
      <c r="PG3212" s="302"/>
      <c r="PH3212" s="302"/>
      <c r="PI3212" s="302"/>
      <c r="PJ3212" s="302"/>
      <c r="PK3212" s="302"/>
      <c r="PL3212" s="302"/>
      <c r="PM3212" s="302"/>
      <c r="PN3212" s="302"/>
      <c r="PO3212" s="302"/>
      <c r="PP3212" s="302"/>
      <c r="PQ3212" s="302"/>
      <c r="PR3212" s="302"/>
      <c r="PS3212" s="302"/>
      <c r="PT3212" s="302"/>
      <c r="PU3212" s="302"/>
      <c r="PV3212" s="302"/>
      <c r="PW3212" s="302"/>
      <c r="PX3212" s="302"/>
      <c r="PY3212" s="302"/>
      <c r="PZ3212" s="302"/>
      <c r="QA3212" s="302"/>
      <c r="QB3212" s="302"/>
      <c r="QC3212" s="302"/>
      <c r="QD3212" s="302"/>
      <c r="QE3212" s="302"/>
      <c r="QF3212" s="302"/>
      <c r="QG3212" s="302"/>
      <c r="QH3212" s="302"/>
      <c r="QI3212" s="302"/>
      <c r="QJ3212" s="302"/>
      <c r="QK3212" s="302"/>
      <c r="QL3212" s="302"/>
      <c r="QM3212" s="302"/>
      <c r="QN3212" s="302"/>
      <c r="QO3212" s="302"/>
      <c r="QP3212" s="302"/>
      <c r="QQ3212" s="302"/>
      <c r="QR3212" s="302"/>
      <c r="QS3212" s="302"/>
      <c r="QT3212" s="302"/>
      <c r="QU3212" s="302"/>
      <c r="QV3212" s="302"/>
      <c r="QW3212" s="302"/>
      <c r="QX3212" s="302"/>
      <c r="QY3212" s="302"/>
      <c r="QZ3212" s="302"/>
      <c r="RA3212" s="302"/>
      <c r="RB3212" s="302"/>
      <c r="RC3212" s="302"/>
      <c r="RD3212" s="302"/>
      <c r="RE3212" s="302"/>
      <c r="RF3212" s="302"/>
      <c r="RG3212" s="302"/>
      <c r="RH3212" s="302"/>
      <c r="RI3212" s="302"/>
      <c r="RJ3212" s="302"/>
      <c r="RK3212" s="302"/>
      <c r="RL3212" s="302"/>
      <c r="RM3212" s="302"/>
      <c r="RN3212" s="302"/>
      <c r="RO3212" s="302"/>
      <c r="RP3212" s="302"/>
      <c r="RQ3212" s="302"/>
      <c r="RR3212" s="302"/>
      <c r="RS3212" s="302"/>
      <c r="RT3212" s="302"/>
      <c r="RU3212" s="302"/>
      <c r="RV3212" s="302"/>
      <c r="RW3212" s="302"/>
      <c r="RX3212" s="302"/>
      <c r="RY3212" s="302"/>
      <c r="RZ3212" s="302"/>
      <c r="SA3212" s="302"/>
      <c r="SB3212" s="302"/>
      <c r="SC3212" s="302"/>
      <c r="SD3212" s="302"/>
      <c r="SE3212" s="302"/>
      <c r="SF3212" s="302"/>
      <c r="SG3212" s="302"/>
      <c r="SH3212" s="302"/>
      <c r="SI3212" s="302"/>
      <c r="SJ3212" s="302"/>
      <c r="SK3212" s="302"/>
      <c r="SL3212" s="302"/>
      <c r="SM3212" s="302"/>
      <c r="SN3212" s="302"/>
      <c r="SO3212" s="302"/>
      <c r="SP3212" s="302"/>
      <c r="SQ3212" s="302"/>
      <c r="SR3212" s="302"/>
      <c r="SS3212" s="302"/>
      <c r="ST3212" s="302"/>
      <c r="SU3212" s="302"/>
      <c r="SV3212" s="302"/>
      <c r="SW3212" s="302"/>
      <c r="SX3212" s="302"/>
      <c r="SY3212" s="302"/>
      <c r="SZ3212" s="302"/>
      <c r="TA3212" s="302"/>
      <c r="TB3212" s="302"/>
      <c r="TC3212" s="302"/>
      <c r="TD3212" s="302"/>
      <c r="TE3212" s="302"/>
      <c r="TF3212" s="302"/>
      <c r="TG3212" s="302"/>
      <c r="TH3212" s="302"/>
      <c r="TI3212" s="302"/>
      <c r="TJ3212" s="302"/>
      <c r="TK3212" s="302"/>
      <c r="TL3212" s="302"/>
      <c r="TM3212" s="302"/>
      <c r="TN3212" s="302"/>
      <c r="TO3212" s="302"/>
      <c r="TP3212" s="302"/>
      <c r="TQ3212" s="302"/>
      <c r="TR3212" s="302"/>
      <c r="TS3212" s="302"/>
      <c r="TT3212" s="302"/>
      <c r="TU3212" s="302"/>
      <c r="TV3212" s="302"/>
      <c r="TW3212" s="302"/>
      <c r="TX3212" s="302"/>
      <c r="TY3212" s="302"/>
      <c r="TZ3212" s="302"/>
      <c r="UA3212" s="302"/>
      <c r="UB3212" s="302"/>
      <c r="UC3212" s="302"/>
      <c r="UD3212" s="302"/>
      <c r="UE3212" s="302"/>
      <c r="UF3212" s="302"/>
      <c r="UG3212" s="302"/>
      <c r="UH3212" s="302"/>
      <c r="UI3212" s="302"/>
      <c r="UJ3212" s="302"/>
      <c r="UK3212" s="302"/>
      <c r="UL3212" s="302"/>
      <c r="UM3212" s="302"/>
      <c r="UN3212" s="302"/>
      <c r="UO3212" s="302"/>
      <c r="UP3212" s="302"/>
      <c r="UQ3212" s="302"/>
      <c r="UR3212" s="302"/>
      <c r="US3212" s="302"/>
      <c r="UT3212" s="302"/>
      <c r="UU3212" s="302"/>
      <c r="UV3212" s="302"/>
      <c r="UW3212" s="302"/>
      <c r="UX3212" s="302"/>
      <c r="UY3212" s="302"/>
      <c r="UZ3212" s="302"/>
      <c r="VA3212" s="302"/>
      <c r="VB3212" s="302"/>
      <c r="VC3212" s="302"/>
      <c r="VD3212" s="302"/>
      <c r="VE3212" s="302"/>
      <c r="VF3212" s="302"/>
      <c r="VG3212" s="302"/>
      <c r="VH3212" s="302"/>
      <c r="VI3212" s="302"/>
      <c r="VJ3212" s="302"/>
      <c r="VK3212" s="302"/>
      <c r="VL3212" s="302"/>
      <c r="VM3212" s="302"/>
      <c r="VN3212" s="302"/>
      <c r="VO3212" s="302"/>
      <c r="VP3212" s="302"/>
      <c r="VQ3212" s="302"/>
      <c r="VR3212" s="302"/>
      <c r="VS3212" s="302"/>
      <c r="VT3212" s="302"/>
      <c r="VU3212" s="302"/>
      <c r="VV3212" s="302"/>
      <c r="VW3212" s="302"/>
      <c r="VX3212" s="302"/>
      <c r="VY3212" s="302"/>
      <c r="VZ3212" s="302"/>
      <c r="WA3212" s="302"/>
      <c r="WB3212" s="302"/>
      <c r="WC3212" s="302"/>
      <c r="WD3212" s="302"/>
      <c r="WE3212" s="302"/>
      <c r="WF3212" s="302"/>
      <c r="WG3212" s="302"/>
      <c r="WH3212" s="302"/>
      <c r="WI3212" s="302"/>
      <c r="WJ3212" s="302"/>
      <c r="WK3212" s="302"/>
      <c r="WL3212" s="302"/>
      <c r="WM3212" s="302"/>
      <c r="WN3212" s="302"/>
      <c r="WO3212" s="302"/>
      <c r="WP3212" s="302"/>
      <c r="WQ3212" s="302"/>
      <c r="WR3212" s="302"/>
      <c r="WS3212" s="302"/>
      <c r="WT3212" s="302"/>
      <c r="WU3212" s="302"/>
      <c r="WV3212" s="302"/>
      <c r="WW3212" s="302"/>
      <c r="WX3212" s="302"/>
      <c r="WY3212" s="302"/>
      <c r="WZ3212" s="302"/>
      <c r="XA3212" s="302"/>
      <c r="XB3212" s="302"/>
      <c r="XC3212" s="302"/>
      <c r="XD3212" s="302"/>
      <c r="XE3212" s="302"/>
      <c r="XF3212" s="302"/>
      <c r="XG3212" s="302"/>
      <c r="XH3212" s="302"/>
      <c r="XI3212" s="302"/>
      <c r="XJ3212" s="302"/>
      <c r="XK3212" s="302"/>
      <c r="XL3212" s="302"/>
      <c r="XM3212" s="302"/>
      <c r="XN3212" s="302"/>
      <c r="XO3212" s="302"/>
      <c r="XP3212" s="302"/>
      <c r="XQ3212" s="302"/>
      <c r="XR3212" s="302"/>
      <c r="XS3212" s="302"/>
      <c r="XT3212" s="302"/>
      <c r="XU3212" s="302"/>
      <c r="XV3212" s="302"/>
      <c r="XW3212" s="302"/>
      <c r="XX3212" s="302"/>
      <c r="XY3212" s="302"/>
      <c r="XZ3212" s="302"/>
      <c r="YA3212" s="302"/>
      <c r="YB3212" s="302"/>
      <c r="YC3212" s="302"/>
      <c r="YD3212" s="302"/>
      <c r="YE3212" s="302"/>
      <c r="YF3212" s="302"/>
      <c r="YG3212" s="302"/>
      <c r="YH3212" s="302"/>
      <c r="YI3212" s="302"/>
      <c r="YJ3212" s="302"/>
      <c r="YK3212" s="302"/>
      <c r="YL3212" s="302"/>
      <c r="YM3212" s="302"/>
      <c r="YN3212" s="302"/>
      <c r="YO3212" s="302"/>
      <c r="YP3212" s="302"/>
      <c r="YQ3212" s="302"/>
      <c r="YR3212" s="302"/>
      <c r="YS3212" s="302"/>
      <c r="YT3212" s="302"/>
      <c r="YU3212" s="302"/>
      <c r="YV3212" s="302"/>
      <c r="YW3212" s="302"/>
      <c r="YX3212" s="302"/>
      <c r="YY3212" s="302"/>
      <c r="YZ3212" s="302"/>
      <c r="ZA3212" s="302"/>
      <c r="ZB3212" s="302"/>
      <c r="ZC3212" s="302"/>
      <c r="ZD3212" s="302"/>
      <c r="ZE3212" s="302"/>
      <c r="ZF3212" s="302"/>
      <c r="ZG3212" s="302"/>
      <c r="ZH3212" s="302"/>
      <c r="ZI3212" s="302"/>
      <c r="ZJ3212" s="302"/>
      <c r="ZK3212" s="302"/>
      <c r="ZL3212" s="302"/>
      <c r="ZM3212" s="302"/>
      <c r="ZN3212" s="302"/>
      <c r="ZO3212" s="302"/>
      <c r="ZP3212" s="302"/>
      <c r="ZQ3212" s="302"/>
      <c r="ZR3212" s="302"/>
      <c r="ZS3212" s="302"/>
      <c r="ZT3212" s="302"/>
      <c r="ZU3212" s="302"/>
      <c r="ZV3212" s="302"/>
      <c r="ZW3212" s="302"/>
      <c r="ZX3212" s="302"/>
      <c r="ZY3212" s="302"/>
      <c r="ZZ3212" s="302"/>
      <c r="AAA3212" s="302"/>
      <c r="AAB3212" s="302"/>
      <c r="AAC3212" s="302"/>
      <c r="AAD3212" s="302"/>
      <c r="AAE3212" s="302"/>
      <c r="AAF3212" s="302"/>
      <c r="AAG3212" s="302"/>
      <c r="AAH3212" s="302"/>
      <c r="AAI3212" s="302"/>
      <c r="AAJ3212" s="302"/>
      <c r="AAK3212" s="302"/>
      <c r="AAL3212" s="302"/>
      <c r="AAM3212" s="302"/>
      <c r="AAN3212" s="302"/>
      <c r="AAO3212" s="302"/>
      <c r="AAP3212" s="302"/>
      <c r="AAQ3212" s="302"/>
      <c r="AAR3212" s="302"/>
      <c r="AAS3212" s="302"/>
      <c r="AAT3212" s="302"/>
      <c r="AAU3212" s="302"/>
      <c r="AAV3212" s="302"/>
      <c r="AAW3212" s="302"/>
      <c r="AAX3212" s="302"/>
      <c r="AAY3212" s="302"/>
      <c r="AAZ3212" s="302"/>
      <c r="ABA3212" s="302"/>
      <c r="ABB3212" s="302"/>
      <c r="ABC3212" s="302"/>
      <c r="ABD3212" s="302"/>
      <c r="ABE3212" s="302"/>
      <c r="ABF3212" s="302"/>
      <c r="ABG3212" s="302"/>
      <c r="ABH3212" s="302"/>
      <c r="ABI3212" s="302"/>
      <c r="ABJ3212" s="302"/>
      <c r="ABK3212" s="302"/>
      <c r="ABL3212" s="302"/>
      <c r="ABM3212" s="302"/>
      <c r="ABN3212" s="302"/>
      <c r="ABO3212" s="302"/>
      <c r="ABP3212" s="302"/>
      <c r="ABQ3212" s="302"/>
      <c r="ABR3212" s="302"/>
      <c r="ABS3212" s="302"/>
      <c r="ABT3212" s="302"/>
      <c r="ABU3212" s="302"/>
      <c r="ABV3212" s="302"/>
      <c r="ABW3212" s="302"/>
      <c r="ABX3212" s="302"/>
      <c r="ABY3212" s="302"/>
      <c r="ABZ3212" s="302"/>
      <c r="ACA3212" s="302"/>
      <c r="ACB3212" s="302"/>
      <c r="ACC3212" s="302"/>
      <c r="ACD3212" s="302"/>
      <c r="ACE3212" s="302"/>
      <c r="ACF3212" s="302"/>
      <c r="ACG3212" s="302"/>
      <c r="ACH3212" s="302"/>
      <c r="ACI3212" s="302"/>
      <c r="ACJ3212" s="302"/>
      <c r="ACK3212" s="302"/>
      <c r="ACL3212" s="302"/>
      <c r="ACM3212" s="302"/>
      <c r="ACN3212" s="302"/>
      <c r="ACO3212" s="302"/>
      <c r="ACP3212" s="302"/>
      <c r="ACQ3212" s="302"/>
      <c r="ACR3212" s="302"/>
      <c r="ACS3212" s="302"/>
      <c r="ACT3212" s="302"/>
      <c r="ACU3212" s="302"/>
      <c r="ACV3212" s="302"/>
      <c r="ACW3212" s="302"/>
      <c r="ACX3212" s="302"/>
      <c r="ACY3212" s="302"/>
      <c r="ACZ3212" s="302"/>
      <c r="ADA3212" s="302"/>
      <c r="ADB3212" s="302"/>
      <c r="ADC3212" s="302"/>
      <c r="ADD3212" s="302"/>
      <c r="ADE3212" s="302"/>
      <c r="ADF3212" s="302"/>
      <c r="ADG3212" s="302"/>
      <c r="ADH3212" s="302"/>
      <c r="ADI3212" s="302"/>
      <c r="ADJ3212" s="302"/>
      <c r="ADK3212" s="302"/>
      <c r="ADL3212" s="302"/>
      <c r="ADM3212" s="302"/>
      <c r="ADN3212" s="302"/>
      <c r="ADO3212" s="302"/>
      <c r="ADP3212" s="302"/>
      <c r="ADQ3212" s="302"/>
      <c r="ADR3212" s="302"/>
      <c r="ADS3212" s="302"/>
      <c r="ADT3212" s="302"/>
      <c r="ADU3212" s="302"/>
      <c r="ADV3212" s="302"/>
      <c r="ADW3212" s="302"/>
      <c r="ADX3212" s="302"/>
      <c r="ADY3212" s="302"/>
      <c r="ADZ3212" s="302"/>
      <c r="AEA3212" s="302"/>
      <c r="AEB3212" s="302"/>
      <c r="AEC3212" s="302"/>
      <c r="AED3212" s="302"/>
      <c r="AEE3212" s="302"/>
      <c r="AEF3212" s="302"/>
      <c r="AEG3212" s="302"/>
      <c r="AEH3212" s="302"/>
      <c r="AEI3212" s="302"/>
      <c r="AEJ3212" s="302"/>
      <c r="AEK3212" s="302"/>
      <c r="AEL3212" s="302"/>
      <c r="AEM3212" s="302"/>
      <c r="AEN3212" s="302"/>
      <c r="AEO3212" s="302"/>
      <c r="AEP3212" s="302"/>
      <c r="AEQ3212" s="302"/>
      <c r="AER3212" s="302"/>
      <c r="AES3212" s="302"/>
      <c r="AET3212" s="302"/>
      <c r="AEU3212" s="302"/>
      <c r="AEV3212" s="302"/>
      <c r="AEW3212" s="302"/>
      <c r="AEX3212" s="302"/>
      <c r="AEY3212" s="302"/>
      <c r="AEZ3212" s="302"/>
      <c r="AFA3212" s="302"/>
      <c r="AFB3212" s="302"/>
      <c r="AFC3212" s="302"/>
      <c r="AFD3212" s="302"/>
      <c r="AFE3212" s="302"/>
      <c r="AFF3212" s="302"/>
      <c r="AFG3212" s="302"/>
      <c r="AFH3212" s="302"/>
      <c r="AFI3212" s="302"/>
      <c r="AFJ3212" s="302"/>
      <c r="AFK3212" s="302"/>
      <c r="AFL3212" s="302"/>
      <c r="AFM3212" s="302"/>
      <c r="AFN3212" s="302"/>
      <c r="AFO3212" s="302"/>
      <c r="AFP3212" s="302"/>
      <c r="AFQ3212" s="302"/>
      <c r="AFR3212" s="302"/>
      <c r="AFS3212" s="302"/>
      <c r="AFT3212" s="302"/>
      <c r="AFU3212" s="302"/>
      <c r="AFV3212" s="302"/>
      <c r="AFW3212" s="302"/>
      <c r="AFX3212" s="302"/>
      <c r="AFY3212" s="302"/>
      <c r="AFZ3212" s="302"/>
      <c r="AGA3212" s="302"/>
      <c r="AGB3212" s="302"/>
      <c r="AGC3212" s="302"/>
      <c r="AGD3212" s="302"/>
      <c r="AGE3212" s="302"/>
      <c r="AGF3212" s="302"/>
      <c r="AGG3212" s="302"/>
      <c r="AGH3212" s="302"/>
      <c r="AGI3212" s="302"/>
      <c r="AGJ3212" s="302"/>
      <c r="AGK3212" s="302"/>
      <c r="AGL3212" s="302"/>
      <c r="AGM3212" s="302"/>
      <c r="AGN3212" s="302"/>
      <c r="AGO3212" s="302"/>
      <c r="AGP3212" s="302"/>
      <c r="AGQ3212" s="302"/>
      <c r="AGR3212" s="302"/>
      <c r="AGS3212" s="302"/>
      <c r="AGT3212" s="302"/>
      <c r="AGU3212" s="302"/>
      <c r="AGV3212" s="302"/>
      <c r="AGW3212" s="302"/>
      <c r="AGX3212" s="302"/>
      <c r="AGY3212" s="302"/>
      <c r="AGZ3212" s="302"/>
      <c r="AHA3212" s="302"/>
      <c r="AHB3212" s="302"/>
      <c r="AHC3212" s="302"/>
      <c r="AHD3212" s="302"/>
      <c r="AHE3212" s="302"/>
      <c r="AHF3212" s="302"/>
      <c r="AHG3212" s="302"/>
      <c r="AHH3212" s="302"/>
      <c r="AHI3212" s="302"/>
      <c r="AHJ3212" s="302"/>
      <c r="AHK3212" s="302"/>
      <c r="AHL3212" s="302"/>
      <c r="AHM3212" s="302"/>
      <c r="AHN3212" s="302"/>
      <c r="AHO3212" s="302"/>
      <c r="AHP3212" s="302"/>
      <c r="AHQ3212" s="302"/>
      <c r="AHR3212" s="302"/>
      <c r="AHS3212" s="302"/>
      <c r="AHT3212" s="302"/>
      <c r="AHU3212" s="302"/>
      <c r="AHV3212" s="302"/>
      <c r="AHW3212" s="302"/>
      <c r="AHX3212" s="302"/>
      <c r="AHY3212" s="302"/>
      <c r="AHZ3212" s="302"/>
      <c r="AIA3212" s="302"/>
      <c r="AIB3212" s="302"/>
      <c r="AIC3212" s="302"/>
      <c r="AID3212" s="302"/>
      <c r="AIE3212" s="302"/>
      <c r="AIF3212" s="302"/>
      <c r="AIG3212" s="302"/>
      <c r="AIH3212" s="302"/>
      <c r="AII3212" s="302"/>
      <c r="AIJ3212" s="302"/>
      <c r="AIK3212" s="302"/>
      <c r="AIL3212" s="302"/>
      <c r="AIM3212" s="302"/>
      <c r="AIN3212" s="302"/>
      <c r="AIO3212" s="302"/>
      <c r="AIP3212" s="302"/>
      <c r="AIQ3212" s="302"/>
      <c r="AIR3212" s="302"/>
      <c r="AIS3212" s="302"/>
      <c r="AIT3212" s="302"/>
      <c r="AIU3212" s="302"/>
      <c r="AIV3212" s="302"/>
      <c r="AIW3212" s="302"/>
      <c r="AIX3212" s="302"/>
      <c r="AIY3212" s="302"/>
      <c r="AIZ3212" s="302"/>
      <c r="AJA3212" s="302"/>
      <c r="AJB3212" s="302"/>
      <c r="AJC3212" s="302"/>
      <c r="AJD3212" s="302"/>
      <c r="AJE3212" s="302"/>
      <c r="AJF3212" s="302"/>
      <c r="AJG3212" s="302"/>
      <c r="AJH3212" s="302"/>
      <c r="AJI3212" s="302"/>
      <c r="AJJ3212" s="302"/>
      <c r="AJK3212" s="302"/>
      <c r="AJL3212" s="302"/>
      <c r="AJM3212" s="302"/>
      <c r="AJN3212" s="302"/>
      <c r="AJO3212" s="302"/>
      <c r="AJP3212" s="302"/>
      <c r="AJQ3212" s="302"/>
      <c r="AJR3212" s="302"/>
      <c r="AJS3212" s="302"/>
      <c r="AJT3212" s="302"/>
      <c r="AJU3212" s="302"/>
      <c r="AJV3212" s="302"/>
      <c r="AJW3212" s="302"/>
      <c r="AJX3212" s="302"/>
      <c r="AJY3212" s="302"/>
      <c r="AJZ3212" s="302"/>
      <c r="AKA3212" s="302"/>
      <c r="AKB3212" s="302"/>
      <c r="AKC3212" s="302"/>
      <c r="AKD3212" s="302"/>
      <c r="AKE3212" s="302"/>
      <c r="AKF3212" s="302"/>
      <c r="AKG3212" s="302"/>
      <c r="AKH3212" s="302"/>
      <c r="AKI3212" s="302"/>
      <c r="AKJ3212" s="302"/>
      <c r="AKK3212" s="302"/>
      <c r="AKL3212" s="302"/>
      <c r="AKM3212" s="302"/>
      <c r="AKN3212" s="302"/>
      <c r="AKO3212" s="302"/>
      <c r="AKP3212" s="302"/>
      <c r="AKQ3212" s="302"/>
      <c r="AKR3212" s="302"/>
      <c r="AKS3212" s="302"/>
      <c r="AKT3212" s="302"/>
      <c r="AKU3212" s="302"/>
      <c r="AKV3212" s="302"/>
      <c r="AKW3212" s="302"/>
      <c r="AKX3212" s="302"/>
      <c r="AKY3212" s="302"/>
      <c r="AKZ3212" s="302"/>
      <c r="ALA3212" s="302"/>
      <c r="ALB3212" s="302"/>
      <c r="ALC3212" s="302"/>
      <c r="ALD3212" s="302"/>
      <c r="ALE3212" s="302"/>
      <c r="ALF3212" s="302"/>
      <c r="ALG3212" s="302"/>
      <c r="ALH3212" s="302"/>
      <c r="ALI3212" s="302"/>
      <c r="ALJ3212" s="302"/>
      <c r="ALK3212" s="302"/>
      <c r="ALL3212" s="302"/>
      <c r="ALM3212" s="302"/>
      <c r="ALN3212" s="302"/>
      <c r="ALO3212" s="302"/>
      <c r="ALP3212" s="302"/>
      <c r="ALQ3212" s="302"/>
      <c r="ALR3212" s="302"/>
      <c r="ALS3212" s="302"/>
      <c r="ALT3212" s="302"/>
      <c r="ALU3212" s="302"/>
      <c r="ALV3212" s="302"/>
      <c r="ALW3212" s="302"/>
      <c r="ALX3212" s="302"/>
      <c r="ALY3212" s="302"/>
      <c r="ALZ3212" s="302"/>
      <c r="AMA3212" s="302"/>
      <c r="AMB3212" s="302"/>
      <c r="AMC3212" s="302"/>
      <c r="AMD3212" s="302"/>
      <c r="AME3212" s="302"/>
      <c r="AMF3212" s="302"/>
      <c r="AMG3212" s="302"/>
      <c r="AMH3212" s="302"/>
      <c r="AMI3212" s="302"/>
      <c r="AMJ3212" s="302"/>
      <c r="AMK3212" s="302"/>
      <c r="AML3212" s="302"/>
      <c r="AMM3212" s="302"/>
      <c r="AMN3212" s="302"/>
      <c r="AMO3212" s="302"/>
      <c r="AMP3212" s="302"/>
      <c r="AMQ3212" s="302"/>
      <c r="AMR3212" s="302"/>
      <c r="AMS3212" s="302"/>
      <c r="AMT3212" s="302"/>
      <c r="AMU3212" s="302"/>
      <c r="AMV3212" s="302"/>
      <c r="AMW3212" s="302"/>
      <c r="AMX3212" s="302"/>
      <c r="AMY3212" s="302"/>
      <c r="AMZ3212" s="302"/>
      <c r="ANA3212" s="302"/>
      <c r="ANB3212" s="302"/>
      <c r="ANC3212" s="302"/>
      <c r="AND3212" s="302"/>
      <c r="ANE3212" s="302"/>
      <c r="ANF3212" s="302"/>
      <c r="ANG3212" s="302"/>
      <c r="ANH3212" s="302"/>
      <c r="ANI3212" s="302"/>
      <c r="ANJ3212" s="302"/>
      <c r="ANK3212" s="302"/>
      <c r="ANL3212" s="302"/>
      <c r="ANM3212" s="302"/>
      <c r="ANN3212" s="302"/>
      <c r="ANO3212" s="302"/>
      <c r="ANP3212" s="302"/>
      <c r="ANQ3212" s="302"/>
      <c r="ANR3212" s="302"/>
      <c r="ANS3212" s="302"/>
      <c r="ANT3212" s="302"/>
      <c r="ANU3212" s="302"/>
      <c r="ANV3212" s="302"/>
      <c r="ANW3212" s="302"/>
      <c r="ANX3212" s="302"/>
      <c r="ANY3212" s="302"/>
      <c r="ANZ3212" s="302"/>
      <c r="AOA3212" s="302"/>
      <c r="AOB3212" s="302"/>
      <c r="AOC3212" s="302"/>
      <c r="AOD3212" s="302"/>
      <c r="AOE3212" s="302"/>
      <c r="AOF3212" s="302"/>
      <c r="AOG3212" s="302"/>
      <c r="AOH3212" s="302"/>
      <c r="AOI3212" s="302"/>
      <c r="AOJ3212" s="302"/>
      <c r="AOK3212" s="302"/>
      <c r="AOL3212" s="302"/>
      <c r="AOM3212" s="302"/>
      <c r="AON3212" s="302"/>
      <c r="AOO3212" s="302"/>
      <c r="AOP3212" s="302"/>
      <c r="AOQ3212" s="302"/>
      <c r="AOR3212" s="302"/>
      <c r="AOS3212" s="302"/>
      <c r="AOT3212" s="302"/>
      <c r="AOU3212" s="302"/>
      <c r="AOV3212" s="302"/>
      <c r="AOW3212" s="302"/>
      <c r="AOX3212" s="302"/>
      <c r="AOY3212" s="302"/>
      <c r="AOZ3212" s="302"/>
      <c r="APA3212" s="302"/>
      <c r="APB3212" s="302"/>
      <c r="APC3212" s="302"/>
      <c r="APD3212" s="302"/>
      <c r="APE3212" s="302"/>
      <c r="APF3212" s="302"/>
      <c r="APG3212" s="302"/>
      <c r="APH3212" s="302"/>
      <c r="API3212" s="302"/>
      <c r="APJ3212" s="302"/>
      <c r="APK3212" s="302"/>
      <c r="APL3212" s="302"/>
      <c r="APM3212" s="302"/>
      <c r="APN3212" s="302"/>
      <c r="APO3212" s="302"/>
      <c r="APP3212" s="302"/>
      <c r="APQ3212" s="302"/>
      <c r="APR3212" s="302"/>
      <c r="APS3212" s="302"/>
      <c r="APT3212" s="302"/>
      <c r="APU3212" s="302"/>
      <c r="APV3212" s="302"/>
      <c r="APW3212" s="302"/>
      <c r="APX3212" s="302"/>
      <c r="APY3212" s="302"/>
      <c r="APZ3212" s="302"/>
      <c r="AQA3212" s="302"/>
      <c r="AQB3212" s="302"/>
      <c r="AQC3212" s="302"/>
      <c r="AQD3212" s="302"/>
      <c r="AQE3212" s="302"/>
      <c r="AQF3212" s="302"/>
      <c r="AQG3212" s="302"/>
      <c r="AQH3212" s="302"/>
      <c r="AQI3212" s="302"/>
      <c r="AQJ3212" s="302"/>
      <c r="AQK3212" s="302"/>
      <c r="AQL3212" s="302"/>
      <c r="AQM3212" s="302"/>
      <c r="AQN3212" s="302"/>
      <c r="AQO3212" s="302"/>
      <c r="AQP3212" s="302"/>
      <c r="AQQ3212" s="302"/>
      <c r="AQR3212" s="302"/>
      <c r="AQS3212" s="302"/>
      <c r="AQT3212" s="302"/>
      <c r="AQU3212" s="302"/>
      <c r="AQV3212" s="302"/>
      <c r="AQW3212" s="302"/>
      <c r="AQX3212" s="302"/>
      <c r="AQY3212" s="302"/>
      <c r="AQZ3212" s="302"/>
      <c r="ARA3212" s="302"/>
      <c r="ARB3212" s="302"/>
      <c r="ARC3212" s="302"/>
      <c r="ARD3212" s="302"/>
      <c r="ARE3212" s="302"/>
      <c r="ARF3212" s="302"/>
      <c r="ARG3212" s="302"/>
      <c r="ARH3212" s="302"/>
      <c r="ARI3212" s="302"/>
      <c r="ARJ3212" s="302"/>
      <c r="ARK3212" s="302"/>
      <c r="ARL3212" s="302"/>
      <c r="ARM3212" s="302"/>
      <c r="ARN3212" s="302"/>
      <c r="ARO3212" s="302"/>
      <c r="ARP3212" s="302"/>
      <c r="ARQ3212" s="302"/>
      <c r="ARR3212" s="302"/>
      <c r="ARS3212" s="302"/>
      <c r="ART3212" s="302"/>
      <c r="ARU3212" s="302"/>
      <c r="ARV3212" s="302"/>
      <c r="ARW3212" s="302"/>
      <c r="ARX3212" s="302"/>
      <c r="ARY3212" s="302"/>
      <c r="ARZ3212" s="302"/>
      <c r="ASA3212" s="302"/>
      <c r="ASB3212" s="302"/>
      <c r="ASC3212" s="302"/>
      <c r="ASD3212" s="302"/>
      <c r="ASE3212" s="302"/>
      <c r="ASF3212" s="302"/>
      <c r="ASG3212" s="302"/>
      <c r="ASH3212" s="302"/>
      <c r="ASI3212" s="302"/>
      <c r="ASJ3212" s="302"/>
      <c r="ASK3212" s="302"/>
      <c r="ASL3212" s="302"/>
      <c r="ASM3212" s="302"/>
      <c r="ASN3212" s="302"/>
      <c r="ASO3212" s="302"/>
      <c r="ASP3212" s="302"/>
      <c r="ASQ3212" s="302"/>
      <c r="ASR3212" s="302"/>
      <c r="ASS3212" s="302"/>
      <c r="AST3212" s="302"/>
      <c r="ASU3212" s="302"/>
      <c r="ASV3212" s="302"/>
      <c r="ASW3212" s="302"/>
      <c r="ASX3212" s="302"/>
      <c r="ASY3212" s="302"/>
      <c r="ASZ3212" s="302"/>
      <c r="ATA3212" s="302"/>
      <c r="ATB3212" s="302"/>
      <c r="ATC3212" s="302"/>
      <c r="ATD3212" s="302"/>
      <c r="ATE3212" s="302"/>
      <c r="ATF3212" s="302"/>
      <c r="ATG3212" s="302"/>
      <c r="ATH3212" s="302"/>
      <c r="ATI3212" s="302"/>
      <c r="ATJ3212" s="302"/>
      <c r="ATK3212" s="302"/>
      <c r="ATL3212" s="302"/>
      <c r="ATM3212" s="302"/>
      <c r="ATN3212" s="302"/>
      <c r="ATO3212" s="302"/>
      <c r="ATP3212" s="302"/>
      <c r="ATQ3212" s="302"/>
      <c r="ATR3212" s="302"/>
      <c r="ATS3212" s="302"/>
      <c r="ATT3212" s="302"/>
      <c r="ATU3212" s="302"/>
      <c r="ATV3212" s="302"/>
      <c r="ATW3212" s="302"/>
      <c r="ATX3212" s="302"/>
      <c r="ATY3212" s="302"/>
      <c r="ATZ3212" s="302"/>
      <c r="AUA3212" s="302"/>
      <c r="AUB3212" s="302"/>
      <c r="AUC3212" s="302"/>
      <c r="AUD3212" s="302"/>
      <c r="AUE3212" s="302"/>
      <c r="AUF3212" s="302"/>
      <c r="AUG3212" s="302"/>
      <c r="AUH3212" s="302"/>
      <c r="AUI3212" s="302"/>
      <c r="AUJ3212" s="302"/>
      <c r="AUK3212" s="302"/>
      <c r="AUL3212" s="302"/>
      <c r="AUM3212" s="302"/>
      <c r="AUN3212" s="302"/>
      <c r="AUO3212" s="302"/>
      <c r="AUP3212" s="302"/>
      <c r="AUQ3212" s="302"/>
      <c r="AUR3212" s="302"/>
      <c r="AUS3212" s="302"/>
      <c r="AUT3212" s="302"/>
      <c r="AUU3212" s="302"/>
      <c r="AUV3212" s="302"/>
      <c r="AUW3212" s="302"/>
      <c r="AUX3212" s="302"/>
      <c r="AUY3212" s="302"/>
      <c r="AUZ3212" s="302"/>
      <c r="AVA3212" s="302"/>
      <c r="AVB3212" s="302"/>
      <c r="AVC3212" s="302"/>
      <c r="AVD3212" s="302"/>
      <c r="AVE3212" s="302"/>
      <c r="AVF3212" s="302"/>
      <c r="AVG3212" s="302"/>
      <c r="AVH3212" s="302"/>
      <c r="AVI3212" s="302"/>
      <c r="AVJ3212" s="302"/>
      <c r="AVK3212" s="302"/>
      <c r="AVL3212" s="302"/>
      <c r="AVM3212" s="302"/>
      <c r="AVN3212" s="302"/>
      <c r="AVO3212" s="302"/>
      <c r="AVP3212" s="302"/>
      <c r="AVQ3212" s="302"/>
      <c r="AVR3212" s="302"/>
      <c r="AVS3212" s="302"/>
      <c r="AVT3212" s="302"/>
      <c r="AVU3212" s="302"/>
      <c r="AVV3212" s="302"/>
      <c r="AVW3212" s="302"/>
      <c r="AVX3212" s="302"/>
      <c r="AVY3212" s="302"/>
      <c r="AVZ3212" s="302"/>
      <c r="AWA3212" s="302"/>
      <c r="AWB3212" s="302"/>
      <c r="AWC3212" s="302"/>
      <c r="AWD3212" s="302"/>
      <c r="AWE3212" s="302"/>
      <c r="AWF3212" s="302"/>
      <c r="AWG3212" s="302"/>
      <c r="AWH3212" s="302"/>
      <c r="AWI3212" s="302"/>
      <c r="AWJ3212" s="302"/>
      <c r="AWK3212" s="302"/>
      <c r="AWL3212" s="302"/>
      <c r="AWM3212" s="302"/>
      <c r="AWN3212" s="302"/>
      <c r="AWO3212" s="302"/>
      <c r="AWP3212" s="302"/>
      <c r="AWQ3212" s="302"/>
      <c r="AWR3212" s="302"/>
      <c r="AWS3212" s="302"/>
      <c r="AWT3212" s="302"/>
      <c r="AWU3212" s="302"/>
      <c r="AWV3212" s="302"/>
      <c r="AWW3212" s="302"/>
      <c r="AWX3212" s="302"/>
      <c r="AWY3212" s="302"/>
      <c r="AWZ3212" s="302"/>
      <c r="AXA3212" s="302"/>
      <c r="AXB3212" s="302"/>
      <c r="AXC3212" s="302"/>
      <c r="AXD3212" s="302"/>
      <c r="AXE3212" s="302"/>
      <c r="AXF3212" s="302"/>
      <c r="AXG3212" s="302"/>
      <c r="AXH3212" s="302"/>
      <c r="AXI3212" s="302"/>
      <c r="AXJ3212" s="302"/>
      <c r="AXK3212" s="302"/>
      <c r="AXL3212" s="302"/>
      <c r="AXM3212" s="302"/>
      <c r="AXN3212" s="302"/>
      <c r="AXO3212" s="302"/>
      <c r="AXP3212" s="302"/>
      <c r="AXQ3212" s="302"/>
      <c r="AXR3212" s="302"/>
      <c r="AXS3212" s="302"/>
      <c r="AXT3212" s="302"/>
      <c r="AXU3212" s="302"/>
      <c r="AXV3212" s="302"/>
      <c r="AXW3212" s="302"/>
      <c r="AXX3212" s="302"/>
      <c r="AXY3212" s="302"/>
      <c r="AXZ3212" s="302"/>
      <c r="AYA3212" s="302"/>
      <c r="AYB3212" s="302"/>
      <c r="AYC3212" s="302"/>
      <c r="AYD3212" s="302"/>
      <c r="AYE3212" s="302"/>
      <c r="AYF3212" s="302"/>
      <c r="AYG3212" s="302"/>
      <c r="AYH3212" s="302"/>
      <c r="AYI3212" s="302"/>
      <c r="AYJ3212" s="302"/>
      <c r="AYK3212" s="302"/>
      <c r="AYL3212" s="302"/>
      <c r="AYM3212" s="302"/>
      <c r="AYN3212" s="302"/>
      <c r="AYO3212" s="302"/>
      <c r="AYP3212" s="302"/>
      <c r="AYQ3212" s="302"/>
      <c r="AYR3212" s="302"/>
      <c r="AYS3212" s="302"/>
      <c r="AYT3212" s="302"/>
      <c r="AYU3212" s="302"/>
      <c r="AYV3212" s="302"/>
      <c r="AYW3212" s="302"/>
      <c r="AYX3212" s="302"/>
      <c r="AYY3212" s="302"/>
      <c r="AYZ3212" s="302"/>
      <c r="AZA3212" s="302"/>
      <c r="AZB3212" s="302"/>
      <c r="AZC3212" s="302"/>
      <c r="AZD3212" s="302"/>
      <c r="AZE3212" s="302"/>
      <c r="AZF3212" s="302"/>
      <c r="AZG3212" s="302"/>
      <c r="AZH3212" s="302"/>
      <c r="AZI3212" s="302"/>
      <c r="AZJ3212" s="302"/>
      <c r="AZK3212" s="302"/>
      <c r="AZL3212" s="302"/>
      <c r="AZM3212" s="302"/>
      <c r="AZN3212" s="302"/>
      <c r="AZO3212" s="302"/>
      <c r="AZP3212" s="302"/>
      <c r="AZQ3212" s="302"/>
      <c r="AZR3212" s="302"/>
      <c r="AZS3212" s="302"/>
      <c r="AZT3212" s="302"/>
      <c r="AZU3212" s="302"/>
      <c r="AZV3212" s="302"/>
      <c r="AZW3212" s="302"/>
      <c r="AZX3212" s="302"/>
      <c r="AZY3212" s="302"/>
      <c r="AZZ3212" s="302"/>
      <c r="BAA3212" s="302"/>
      <c r="BAB3212" s="302"/>
      <c r="BAC3212" s="302"/>
      <c r="BAD3212" s="302"/>
      <c r="BAE3212" s="302"/>
      <c r="BAF3212" s="302"/>
      <c r="BAG3212" s="302"/>
      <c r="BAH3212" s="302"/>
      <c r="BAI3212" s="302"/>
      <c r="BAJ3212" s="302"/>
      <c r="BAK3212" s="302"/>
      <c r="BAL3212" s="302"/>
      <c r="BAM3212" s="302"/>
      <c r="BAN3212" s="302"/>
      <c r="BAO3212" s="302"/>
      <c r="BAP3212" s="302"/>
      <c r="BAQ3212" s="302"/>
      <c r="BAR3212" s="302"/>
      <c r="BAS3212" s="302"/>
      <c r="BAT3212" s="302"/>
      <c r="BAU3212" s="302"/>
      <c r="BAV3212" s="302"/>
      <c r="BAW3212" s="302"/>
      <c r="BAX3212" s="302"/>
      <c r="BAY3212" s="302"/>
      <c r="BAZ3212" s="302"/>
      <c r="BBA3212" s="302"/>
      <c r="BBB3212" s="302"/>
      <c r="BBC3212" s="302"/>
      <c r="BBD3212" s="302"/>
      <c r="BBE3212" s="302"/>
      <c r="BBF3212" s="302"/>
      <c r="BBG3212" s="302"/>
      <c r="BBH3212" s="302"/>
      <c r="BBI3212" s="302"/>
      <c r="BBJ3212" s="302"/>
      <c r="BBK3212" s="302"/>
      <c r="BBL3212" s="302"/>
      <c r="BBM3212" s="302"/>
      <c r="BBN3212" s="302"/>
      <c r="BBO3212" s="302"/>
      <c r="BBP3212" s="302"/>
      <c r="BBQ3212" s="302"/>
      <c r="BBR3212" s="302"/>
      <c r="BBS3212" s="302"/>
      <c r="BBT3212" s="302"/>
      <c r="BBU3212" s="302"/>
      <c r="BBV3212" s="302"/>
      <c r="BBW3212" s="302"/>
      <c r="BBX3212" s="302"/>
      <c r="BBY3212" s="302"/>
      <c r="BBZ3212" s="302"/>
      <c r="BCA3212" s="302"/>
      <c r="BCB3212" s="302"/>
      <c r="BCC3212" s="302"/>
      <c r="BCD3212" s="302"/>
      <c r="BCE3212" s="302"/>
      <c r="BCF3212" s="302"/>
      <c r="BCG3212" s="302"/>
      <c r="BCH3212" s="302"/>
      <c r="BCI3212" s="302"/>
      <c r="BCJ3212" s="302"/>
      <c r="BCK3212" s="302"/>
      <c r="BCL3212" s="302"/>
      <c r="BCM3212" s="302"/>
      <c r="BCN3212" s="302"/>
      <c r="BCO3212" s="302"/>
      <c r="BCP3212" s="302"/>
      <c r="BCQ3212" s="302"/>
      <c r="BCR3212" s="302"/>
      <c r="BCS3212" s="302"/>
      <c r="BCT3212" s="302"/>
      <c r="BCU3212" s="302"/>
      <c r="BCV3212" s="302"/>
      <c r="BCW3212" s="302"/>
      <c r="BCX3212" s="302"/>
      <c r="BCY3212" s="302"/>
      <c r="BCZ3212" s="302"/>
      <c r="BDA3212" s="302"/>
      <c r="BDB3212" s="302"/>
      <c r="BDC3212" s="302"/>
      <c r="BDD3212" s="302"/>
      <c r="BDE3212" s="302"/>
      <c r="BDF3212" s="302"/>
      <c r="BDG3212" s="302"/>
      <c r="BDH3212" s="302"/>
      <c r="BDI3212" s="302"/>
      <c r="BDJ3212" s="302"/>
      <c r="BDK3212" s="302"/>
      <c r="BDL3212" s="302"/>
      <c r="BDM3212" s="302"/>
      <c r="BDN3212" s="302"/>
      <c r="BDO3212" s="302"/>
      <c r="BDP3212" s="302"/>
      <c r="BDQ3212" s="302"/>
      <c r="BDR3212" s="302"/>
      <c r="BDS3212" s="302"/>
      <c r="BDT3212" s="302"/>
      <c r="BDU3212" s="302"/>
      <c r="BDV3212" s="302"/>
      <c r="BDW3212" s="302"/>
      <c r="BDX3212" s="302"/>
      <c r="BDY3212" s="302"/>
      <c r="BDZ3212" s="302"/>
      <c r="BEA3212" s="302"/>
      <c r="BEB3212" s="302"/>
      <c r="BEC3212" s="302"/>
      <c r="BED3212" s="302"/>
      <c r="BEE3212" s="302"/>
      <c r="BEF3212" s="302"/>
      <c r="BEG3212" s="302"/>
      <c r="BEH3212" s="302"/>
      <c r="BEI3212" s="302"/>
      <c r="BEJ3212" s="302"/>
      <c r="BEK3212" s="302"/>
      <c r="BEL3212" s="302"/>
      <c r="BEM3212" s="302"/>
      <c r="BEN3212" s="302"/>
      <c r="BEO3212" s="302"/>
      <c r="BEP3212" s="302"/>
      <c r="BEQ3212" s="302"/>
      <c r="BER3212" s="302"/>
      <c r="BES3212" s="302"/>
      <c r="BET3212" s="302"/>
      <c r="BEU3212" s="302"/>
      <c r="BEV3212" s="302"/>
      <c r="BEW3212" s="302"/>
      <c r="BEX3212" s="302"/>
      <c r="BEY3212" s="302"/>
      <c r="BEZ3212" s="302"/>
      <c r="BFA3212" s="302"/>
      <c r="BFB3212" s="302"/>
      <c r="BFC3212" s="302"/>
      <c r="BFD3212" s="302"/>
      <c r="BFE3212" s="302"/>
      <c r="BFF3212" s="302"/>
      <c r="BFG3212" s="302"/>
      <c r="BFH3212" s="302"/>
      <c r="BFI3212" s="302"/>
      <c r="BFJ3212" s="302"/>
      <c r="BFK3212" s="302"/>
      <c r="BFL3212" s="302"/>
      <c r="BFM3212" s="302"/>
      <c r="BFN3212" s="302"/>
      <c r="BFO3212" s="302"/>
      <c r="BFP3212" s="302"/>
      <c r="BFQ3212" s="302"/>
      <c r="BFR3212" s="302"/>
      <c r="BFS3212" s="302"/>
      <c r="BFT3212" s="302"/>
      <c r="BFU3212" s="302"/>
      <c r="BFV3212" s="302"/>
      <c r="BFW3212" s="302"/>
      <c r="BFX3212" s="302"/>
      <c r="BFY3212" s="302"/>
      <c r="BFZ3212" s="302"/>
      <c r="BGA3212" s="302"/>
      <c r="BGB3212" s="302"/>
      <c r="BGC3212" s="302"/>
      <c r="BGD3212" s="302"/>
      <c r="BGE3212" s="302"/>
      <c r="BGF3212" s="302"/>
      <c r="BGG3212" s="302"/>
      <c r="BGH3212" s="302"/>
      <c r="BGI3212" s="302"/>
      <c r="BGJ3212" s="302"/>
      <c r="BGK3212" s="302"/>
      <c r="BGL3212" s="302"/>
      <c r="BGM3212" s="302"/>
      <c r="BGN3212" s="302"/>
      <c r="BGO3212" s="302"/>
      <c r="BGP3212" s="302"/>
      <c r="BGQ3212" s="302"/>
      <c r="BGR3212" s="302"/>
      <c r="BGS3212" s="302"/>
      <c r="BGT3212" s="302"/>
      <c r="BGU3212" s="302"/>
      <c r="BGV3212" s="302"/>
      <c r="BGW3212" s="302"/>
      <c r="BGX3212" s="302"/>
      <c r="BGY3212" s="302"/>
      <c r="BGZ3212" s="302"/>
      <c r="BHA3212" s="302"/>
      <c r="BHB3212" s="302"/>
      <c r="BHC3212" s="302"/>
      <c r="BHD3212" s="302"/>
      <c r="BHE3212" s="302"/>
      <c r="BHF3212" s="302"/>
      <c r="BHG3212" s="302"/>
      <c r="BHH3212" s="302"/>
      <c r="BHI3212" s="302"/>
      <c r="BHJ3212" s="302"/>
      <c r="BHK3212" s="302"/>
      <c r="BHL3212" s="302"/>
      <c r="BHM3212" s="302"/>
      <c r="BHN3212" s="302"/>
      <c r="BHO3212" s="302"/>
      <c r="BHP3212" s="302"/>
      <c r="BHQ3212" s="302"/>
      <c r="BHR3212" s="302"/>
      <c r="BHS3212" s="302"/>
      <c r="BHT3212" s="302"/>
      <c r="BHU3212" s="302"/>
      <c r="BHV3212" s="302"/>
      <c r="BHW3212" s="302"/>
      <c r="BHX3212" s="302"/>
      <c r="BHY3212" s="302"/>
      <c r="BHZ3212" s="302"/>
      <c r="BIA3212" s="302"/>
      <c r="BIB3212" s="302"/>
      <c r="BIC3212" s="302"/>
      <c r="BID3212" s="302"/>
      <c r="BIE3212" s="302"/>
      <c r="BIF3212" s="302"/>
      <c r="BIG3212" s="302"/>
      <c r="BIH3212" s="302"/>
      <c r="BII3212" s="302"/>
      <c r="BIJ3212" s="302"/>
      <c r="BIK3212" s="302"/>
      <c r="BIL3212" s="302"/>
      <c r="BIM3212" s="302"/>
      <c r="BIN3212" s="302"/>
      <c r="BIO3212" s="302"/>
      <c r="BIP3212" s="302"/>
      <c r="BIQ3212" s="302"/>
      <c r="BIR3212" s="302"/>
      <c r="BIS3212" s="302"/>
      <c r="BIT3212" s="302"/>
      <c r="BIU3212" s="302"/>
      <c r="BIV3212" s="302"/>
      <c r="BIW3212" s="302"/>
      <c r="BIX3212" s="302"/>
      <c r="BIY3212" s="302"/>
      <c r="BIZ3212" s="302"/>
      <c r="BJA3212" s="302"/>
      <c r="BJB3212" s="302"/>
      <c r="BJC3212" s="302"/>
      <c r="BJD3212" s="302"/>
      <c r="BJE3212" s="302"/>
      <c r="BJF3212" s="302"/>
      <c r="BJG3212" s="302"/>
      <c r="BJH3212" s="302"/>
      <c r="BJI3212" s="302"/>
      <c r="BJJ3212" s="302"/>
      <c r="BJK3212" s="302"/>
      <c r="BJL3212" s="302"/>
      <c r="BJM3212" s="302"/>
      <c r="BJN3212" s="302"/>
      <c r="BJO3212" s="302"/>
      <c r="BJP3212" s="302"/>
      <c r="BJQ3212" s="302"/>
      <c r="BJR3212" s="302"/>
      <c r="BJS3212" s="302"/>
      <c r="BJT3212" s="302"/>
      <c r="BJU3212" s="302"/>
      <c r="BJV3212" s="302"/>
      <c r="BJW3212" s="302"/>
      <c r="BJX3212" s="302"/>
      <c r="BJY3212" s="302"/>
      <c r="BJZ3212" s="302"/>
      <c r="BKA3212" s="302"/>
      <c r="BKB3212" s="302"/>
      <c r="BKC3212" s="302"/>
      <c r="BKD3212" s="302"/>
      <c r="BKE3212" s="302"/>
      <c r="BKF3212" s="302"/>
      <c r="BKG3212" s="302"/>
      <c r="BKH3212" s="302"/>
      <c r="BKI3212" s="302"/>
      <c r="BKJ3212" s="302"/>
      <c r="BKK3212" s="302"/>
      <c r="BKL3212" s="302"/>
      <c r="BKM3212" s="302"/>
      <c r="BKN3212" s="302"/>
      <c r="BKO3212" s="302"/>
      <c r="BKP3212" s="302"/>
      <c r="BKQ3212" s="302"/>
      <c r="BKR3212" s="302"/>
      <c r="BKS3212" s="302"/>
      <c r="BKT3212" s="302"/>
      <c r="BKU3212" s="302"/>
      <c r="BKV3212" s="302"/>
      <c r="BKW3212" s="302"/>
      <c r="BKX3212" s="302"/>
      <c r="BKY3212" s="302"/>
      <c r="BKZ3212" s="302"/>
      <c r="BLA3212" s="302"/>
      <c r="BLB3212" s="302"/>
      <c r="BLC3212" s="302"/>
      <c r="BLD3212" s="302"/>
      <c r="BLE3212" s="302"/>
      <c r="BLF3212" s="302"/>
      <c r="BLG3212" s="302"/>
      <c r="BLH3212" s="302"/>
      <c r="BLI3212" s="302"/>
      <c r="BLJ3212" s="302"/>
      <c r="BLK3212" s="302"/>
      <c r="BLL3212" s="302"/>
      <c r="BLM3212" s="302"/>
      <c r="BLN3212" s="302"/>
      <c r="BLO3212" s="302"/>
      <c r="BLP3212" s="302"/>
      <c r="BLQ3212" s="302"/>
      <c r="BLR3212" s="302"/>
      <c r="BLS3212" s="302"/>
      <c r="BLT3212" s="302"/>
      <c r="BLU3212" s="302"/>
      <c r="BLV3212" s="302"/>
      <c r="BLW3212" s="302"/>
      <c r="BLX3212" s="302"/>
      <c r="BLY3212" s="302"/>
      <c r="BLZ3212" s="302"/>
      <c r="BMA3212" s="302"/>
      <c r="BMB3212" s="302"/>
      <c r="BMC3212" s="302"/>
      <c r="BMD3212" s="302"/>
      <c r="BME3212" s="302"/>
      <c r="BMF3212" s="302"/>
      <c r="BMG3212" s="302"/>
      <c r="BMH3212" s="302"/>
      <c r="BMI3212" s="302"/>
      <c r="BMJ3212" s="302"/>
      <c r="BMK3212" s="302"/>
      <c r="BML3212" s="302"/>
      <c r="BMM3212" s="302"/>
      <c r="BMN3212" s="302"/>
      <c r="BMO3212" s="302"/>
      <c r="BMP3212" s="302"/>
      <c r="BMQ3212" s="302"/>
      <c r="BMR3212" s="302"/>
      <c r="BMS3212" s="302"/>
      <c r="BMT3212" s="302"/>
      <c r="BMU3212" s="302"/>
      <c r="BMV3212" s="302"/>
      <c r="BMW3212" s="302"/>
      <c r="BMX3212" s="302"/>
      <c r="BMY3212" s="302"/>
      <c r="BMZ3212" s="302"/>
      <c r="BNA3212" s="302"/>
      <c r="BNB3212" s="302"/>
      <c r="BNC3212" s="302"/>
      <c r="BND3212" s="302"/>
      <c r="BNE3212" s="302"/>
      <c r="BNF3212" s="302"/>
      <c r="BNG3212" s="302"/>
      <c r="BNH3212" s="302"/>
      <c r="BNI3212" s="302"/>
      <c r="BNJ3212" s="302"/>
      <c r="BNK3212" s="302"/>
      <c r="BNL3212" s="302"/>
      <c r="BNM3212" s="302"/>
      <c r="BNN3212" s="302"/>
      <c r="BNO3212" s="302"/>
      <c r="BNP3212" s="302"/>
      <c r="BNQ3212" s="302"/>
      <c r="BNR3212" s="302"/>
      <c r="BNS3212" s="302"/>
      <c r="BNT3212" s="302"/>
      <c r="BNU3212" s="302"/>
      <c r="BNV3212" s="302"/>
      <c r="BNW3212" s="302"/>
      <c r="BNX3212" s="302"/>
      <c r="BNY3212" s="302"/>
      <c r="BNZ3212" s="302"/>
      <c r="BOA3212" s="302"/>
      <c r="BOB3212" s="302"/>
      <c r="BOC3212" s="302"/>
      <c r="BOD3212" s="302"/>
      <c r="BOE3212" s="302"/>
      <c r="BOF3212" s="302"/>
      <c r="BOG3212" s="302"/>
      <c r="BOH3212" s="302"/>
      <c r="BOI3212" s="302"/>
      <c r="BOJ3212" s="302"/>
      <c r="BOK3212" s="302"/>
      <c r="BOL3212" s="302"/>
      <c r="BOM3212" s="302"/>
      <c r="BON3212" s="302"/>
      <c r="BOO3212" s="302"/>
      <c r="BOP3212" s="302"/>
      <c r="BOQ3212" s="302"/>
      <c r="BOR3212" s="302"/>
      <c r="BOS3212" s="302"/>
      <c r="BOT3212" s="302"/>
      <c r="BOU3212" s="302"/>
      <c r="BOV3212" s="302"/>
      <c r="BOW3212" s="302"/>
      <c r="BOX3212" s="302"/>
      <c r="BOY3212" s="302"/>
      <c r="BOZ3212" s="302"/>
      <c r="BPA3212" s="302"/>
      <c r="BPB3212" s="302"/>
      <c r="BPC3212" s="302"/>
      <c r="BPD3212" s="302"/>
      <c r="BPE3212" s="302"/>
      <c r="BPF3212" s="302"/>
      <c r="BPG3212" s="302"/>
      <c r="BPH3212" s="302"/>
      <c r="BPI3212" s="302"/>
      <c r="BPJ3212" s="302"/>
      <c r="BPK3212" s="302"/>
      <c r="BPL3212" s="302"/>
      <c r="BPM3212" s="302"/>
      <c r="BPN3212" s="302"/>
      <c r="BPO3212" s="302"/>
      <c r="BPP3212" s="302"/>
      <c r="BPQ3212" s="302"/>
      <c r="BPR3212" s="302"/>
      <c r="BPS3212" s="302"/>
      <c r="BPT3212" s="302"/>
      <c r="BPU3212" s="302"/>
      <c r="BPV3212" s="302"/>
      <c r="BPW3212" s="302"/>
      <c r="BPX3212" s="302"/>
      <c r="BPY3212" s="302"/>
      <c r="BPZ3212" s="302"/>
      <c r="BQA3212" s="302"/>
      <c r="BQB3212" s="302"/>
      <c r="BQC3212" s="302"/>
      <c r="BQD3212" s="302"/>
      <c r="BQE3212" s="302"/>
      <c r="BQF3212" s="302"/>
      <c r="BQG3212" s="302"/>
      <c r="BQH3212" s="302"/>
      <c r="BQI3212" s="302"/>
      <c r="BQJ3212" s="302"/>
      <c r="BQK3212" s="302"/>
      <c r="BQL3212" s="302"/>
      <c r="BQM3212" s="302"/>
      <c r="BQN3212" s="302"/>
      <c r="BQO3212" s="302"/>
      <c r="BQP3212" s="302"/>
      <c r="BQQ3212" s="302"/>
      <c r="BQR3212" s="302"/>
      <c r="BQS3212" s="302"/>
      <c r="BQT3212" s="302"/>
      <c r="BQU3212" s="302"/>
      <c r="BQV3212" s="302"/>
      <c r="BQW3212" s="302"/>
      <c r="BQX3212" s="302"/>
      <c r="BQY3212" s="302"/>
      <c r="BQZ3212" s="302"/>
      <c r="BRA3212" s="302"/>
      <c r="BRB3212" s="302"/>
      <c r="BRC3212" s="302"/>
      <c r="BRD3212" s="302"/>
      <c r="BRE3212" s="302"/>
      <c r="BRF3212" s="302"/>
      <c r="BRG3212" s="302"/>
      <c r="BRH3212" s="302"/>
      <c r="BRI3212" s="302"/>
      <c r="BRJ3212" s="302"/>
      <c r="BRK3212" s="302"/>
      <c r="BRL3212" s="302"/>
      <c r="BRM3212" s="302"/>
      <c r="BRN3212" s="302"/>
      <c r="BRO3212" s="302"/>
      <c r="BRP3212" s="302"/>
      <c r="BRQ3212" s="302"/>
      <c r="BRR3212" s="302"/>
      <c r="BRS3212" s="302"/>
      <c r="BRT3212" s="302"/>
      <c r="BRU3212" s="302"/>
      <c r="BRV3212" s="302"/>
      <c r="BRW3212" s="302"/>
      <c r="BRX3212" s="302"/>
      <c r="BRY3212" s="302"/>
      <c r="BRZ3212" s="302"/>
      <c r="BSA3212" s="302"/>
      <c r="BSB3212" s="302"/>
      <c r="BSC3212" s="302"/>
      <c r="BSD3212" s="302"/>
      <c r="BSE3212" s="302"/>
      <c r="BSF3212" s="302"/>
      <c r="BSG3212" s="302"/>
      <c r="BSH3212" s="302"/>
      <c r="BSI3212" s="302"/>
      <c r="BSJ3212" s="302"/>
      <c r="BSK3212" s="302"/>
      <c r="BSL3212" s="302"/>
      <c r="BSM3212" s="302"/>
      <c r="BSN3212" s="302"/>
      <c r="BSO3212" s="302"/>
      <c r="BSP3212" s="302"/>
      <c r="BSQ3212" s="302"/>
      <c r="BSR3212" s="302"/>
      <c r="BSS3212" s="302"/>
      <c r="BST3212" s="302"/>
      <c r="BSU3212" s="302"/>
      <c r="BSV3212" s="302"/>
      <c r="BSW3212" s="302"/>
      <c r="BSX3212" s="302"/>
      <c r="BSY3212" s="302"/>
      <c r="BSZ3212" s="302"/>
      <c r="BTA3212" s="302"/>
      <c r="BTB3212" s="302"/>
      <c r="BTC3212" s="302"/>
      <c r="BTD3212" s="302"/>
      <c r="BTE3212" s="302"/>
      <c r="BTF3212" s="302"/>
      <c r="BTG3212" s="302"/>
      <c r="BTH3212" s="302"/>
      <c r="BTI3212" s="302"/>
      <c r="BTJ3212" s="302"/>
      <c r="BTK3212" s="302"/>
      <c r="BTL3212" s="302"/>
      <c r="BTM3212" s="302"/>
      <c r="BTN3212" s="302"/>
      <c r="BTO3212" s="302"/>
      <c r="BTP3212" s="302"/>
      <c r="BTQ3212" s="302"/>
      <c r="BTR3212" s="302"/>
      <c r="BTS3212" s="302"/>
      <c r="BTT3212" s="302"/>
      <c r="BTU3212" s="302"/>
      <c r="BTV3212" s="302"/>
      <c r="BTW3212" s="302"/>
      <c r="BTX3212" s="302"/>
      <c r="BTY3212" s="302"/>
      <c r="BTZ3212" s="302"/>
      <c r="BUA3212" s="302"/>
      <c r="BUB3212" s="302"/>
      <c r="BUC3212" s="302"/>
      <c r="BUD3212" s="302"/>
      <c r="BUE3212" s="302"/>
      <c r="BUF3212" s="302"/>
      <c r="BUG3212" s="302"/>
      <c r="BUH3212" s="302"/>
      <c r="BUI3212" s="302"/>
      <c r="BUJ3212" s="302"/>
      <c r="BUK3212" s="302"/>
      <c r="BUL3212" s="302"/>
      <c r="BUM3212" s="302"/>
      <c r="BUN3212" s="302"/>
      <c r="BUO3212" s="302"/>
      <c r="BUP3212" s="302"/>
      <c r="BUQ3212" s="302"/>
      <c r="BUR3212" s="302"/>
      <c r="BUS3212" s="302"/>
      <c r="BUT3212" s="302"/>
      <c r="BUU3212" s="302"/>
      <c r="BUV3212" s="302"/>
      <c r="BUW3212" s="302"/>
      <c r="BUX3212" s="302"/>
      <c r="BUY3212" s="302"/>
      <c r="BUZ3212" s="302"/>
      <c r="BVA3212" s="302"/>
      <c r="BVB3212" s="302"/>
      <c r="BVC3212" s="302"/>
      <c r="BVD3212" s="302"/>
      <c r="BVE3212" s="302"/>
      <c r="BVF3212" s="302"/>
      <c r="BVG3212" s="302"/>
      <c r="BVH3212" s="302"/>
      <c r="BVI3212" s="302"/>
      <c r="BVJ3212" s="302"/>
      <c r="BVK3212" s="302"/>
      <c r="BVL3212" s="302"/>
      <c r="BVM3212" s="302"/>
      <c r="BVN3212" s="302"/>
      <c r="BVO3212" s="302"/>
      <c r="BVP3212" s="302"/>
      <c r="BVQ3212" s="302"/>
      <c r="BVR3212" s="302"/>
      <c r="BVS3212" s="302"/>
      <c r="BVT3212" s="302"/>
      <c r="BVU3212" s="302"/>
      <c r="BVV3212" s="302"/>
      <c r="BVW3212" s="302"/>
      <c r="BVX3212" s="302"/>
      <c r="BVY3212" s="302"/>
      <c r="BVZ3212" s="302"/>
      <c r="BWA3212" s="302"/>
      <c r="BWB3212" s="302"/>
      <c r="BWC3212" s="302"/>
      <c r="BWD3212" s="302"/>
      <c r="BWE3212" s="302"/>
      <c r="BWF3212" s="302"/>
      <c r="BWG3212" s="302"/>
      <c r="BWH3212" s="302"/>
      <c r="BWI3212" s="302"/>
      <c r="BWJ3212" s="302"/>
      <c r="BWK3212" s="302"/>
      <c r="BWL3212" s="302"/>
      <c r="BWM3212" s="302"/>
      <c r="BWN3212" s="302"/>
      <c r="BWO3212" s="302"/>
      <c r="BWP3212" s="302"/>
      <c r="BWQ3212" s="302"/>
      <c r="BWR3212" s="302"/>
      <c r="BWS3212" s="302"/>
      <c r="BWT3212" s="302"/>
      <c r="BWU3212" s="302"/>
      <c r="BWV3212" s="302"/>
      <c r="BWW3212" s="302"/>
      <c r="BWX3212" s="302"/>
      <c r="BWY3212" s="302"/>
      <c r="BWZ3212" s="302"/>
      <c r="BXA3212" s="302"/>
      <c r="BXB3212" s="302"/>
      <c r="BXC3212" s="302"/>
      <c r="BXD3212" s="302"/>
      <c r="BXE3212" s="302"/>
      <c r="BXF3212" s="302"/>
      <c r="BXG3212" s="302"/>
      <c r="BXH3212" s="302"/>
      <c r="BXI3212" s="302"/>
      <c r="BXJ3212" s="302"/>
      <c r="BXK3212" s="302"/>
      <c r="BXL3212" s="302"/>
      <c r="BXM3212" s="302"/>
      <c r="BXN3212" s="302"/>
      <c r="BXO3212" s="302"/>
      <c r="BXP3212" s="302"/>
      <c r="BXQ3212" s="302"/>
      <c r="BXR3212" s="302"/>
      <c r="BXS3212" s="302"/>
      <c r="BXT3212" s="302"/>
      <c r="BXU3212" s="302"/>
      <c r="BXV3212" s="302"/>
      <c r="BXW3212" s="302"/>
      <c r="BXX3212" s="302"/>
      <c r="BXY3212" s="302"/>
      <c r="BXZ3212" s="302"/>
      <c r="BYA3212" s="302"/>
      <c r="BYB3212" s="302"/>
      <c r="BYC3212" s="302"/>
      <c r="BYD3212" s="302"/>
      <c r="BYE3212" s="302"/>
      <c r="BYF3212" s="302"/>
      <c r="BYG3212" s="302"/>
      <c r="BYH3212" s="302"/>
      <c r="BYI3212" s="302"/>
      <c r="BYJ3212" s="302"/>
      <c r="BYK3212" s="302"/>
      <c r="BYL3212" s="302"/>
      <c r="BYM3212" s="302"/>
      <c r="BYN3212" s="302"/>
      <c r="BYO3212" s="302"/>
      <c r="BYP3212" s="302"/>
      <c r="BYQ3212" s="302"/>
      <c r="BYR3212" s="302"/>
      <c r="BYS3212" s="302"/>
      <c r="BYT3212" s="302"/>
      <c r="BYU3212" s="302"/>
      <c r="BYV3212" s="302"/>
      <c r="BYW3212" s="302"/>
      <c r="BYX3212" s="302"/>
      <c r="BYY3212" s="302"/>
      <c r="BYZ3212" s="302"/>
      <c r="BZA3212" s="302"/>
      <c r="BZB3212" s="302"/>
      <c r="BZC3212" s="302"/>
      <c r="BZD3212" s="302"/>
      <c r="BZE3212" s="302"/>
      <c r="BZF3212" s="302"/>
      <c r="BZG3212" s="302"/>
      <c r="BZH3212" s="302"/>
      <c r="BZI3212" s="302"/>
      <c r="BZJ3212" s="302"/>
      <c r="BZK3212" s="302"/>
      <c r="BZL3212" s="302"/>
      <c r="BZM3212" s="302"/>
      <c r="BZN3212" s="302"/>
      <c r="BZO3212" s="302"/>
      <c r="BZP3212" s="302"/>
      <c r="BZQ3212" s="302"/>
      <c r="BZR3212" s="302"/>
      <c r="BZS3212" s="302"/>
      <c r="BZT3212" s="302"/>
      <c r="BZU3212" s="302"/>
      <c r="BZV3212" s="302"/>
      <c r="BZW3212" s="302"/>
      <c r="BZX3212" s="302"/>
      <c r="BZY3212" s="302"/>
      <c r="BZZ3212" s="302"/>
      <c r="CAA3212" s="302"/>
      <c r="CAB3212" s="302"/>
      <c r="CAC3212" s="302"/>
      <c r="CAD3212" s="302"/>
      <c r="CAE3212" s="302"/>
      <c r="CAF3212" s="302"/>
      <c r="CAG3212" s="302"/>
      <c r="CAH3212" s="302"/>
      <c r="CAI3212" s="302"/>
      <c r="CAJ3212" s="302"/>
      <c r="CAK3212" s="302"/>
      <c r="CAL3212" s="302"/>
      <c r="CAM3212" s="302"/>
      <c r="CAN3212" s="302"/>
      <c r="CAO3212" s="302"/>
      <c r="CAP3212" s="302"/>
      <c r="CAQ3212" s="302"/>
      <c r="CAR3212" s="302"/>
      <c r="CAS3212" s="302"/>
      <c r="CAT3212" s="302"/>
      <c r="CAU3212" s="302"/>
      <c r="CAV3212" s="302"/>
      <c r="CAW3212" s="302"/>
      <c r="CAX3212" s="302"/>
      <c r="CAY3212" s="302"/>
      <c r="CAZ3212" s="302"/>
      <c r="CBA3212" s="302"/>
      <c r="CBB3212" s="302"/>
      <c r="CBC3212" s="302"/>
      <c r="CBD3212" s="302"/>
      <c r="CBE3212" s="302"/>
      <c r="CBF3212" s="302"/>
      <c r="CBG3212" s="302"/>
      <c r="CBH3212" s="302"/>
      <c r="CBI3212" s="302"/>
      <c r="CBJ3212" s="302"/>
      <c r="CBK3212" s="302"/>
      <c r="CBL3212" s="302"/>
      <c r="CBM3212" s="302"/>
      <c r="CBN3212" s="302"/>
      <c r="CBO3212" s="302"/>
      <c r="CBP3212" s="302"/>
      <c r="CBQ3212" s="302"/>
      <c r="CBR3212" s="302"/>
      <c r="CBS3212" s="302"/>
      <c r="CBT3212" s="302"/>
      <c r="CBU3212" s="302"/>
      <c r="CBV3212" s="302"/>
      <c r="CBW3212" s="302"/>
      <c r="CBX3212" s="302"/>
      <c r="CBY3212" s="302"/>
      <c r="CBZ3212" s="302"/>
      <c r="CCA3212" s="302"/>
      <c r="CCB3212" s="302"/>
      <c r="CCC3212" s="302"/>
      <c r="CCD3212" s="302"/>
      <c r="CCE3212" s="302"/>
      <c r="CCF3212" s="302"/>
      <c r="CCG3212" s="302"/>
      <c r="CCH3212" s="302"/>
      <c r="CCI3212" s="302"/>
      <c r="CCJ3212" s="302"/>
      <c r="CCK3212" s="302"/>
      <c r="CCL3212" s="302"/>
      <c r="CCM3212" s="302"/>
      <c r="CCN3212" s="302"/>
      <c r="CCO3212" s="302"/>
      <c r="CCP3212" s="302"/>
      <c r="CCQ3212" s="302"/>
      <c r="CCR3212" s="302"/>
      <c r="CCS3212" s="302"/>
      <c r="CCT3212" s="302"/>
      <c r="CCU3212" s="302"/>
      <c r="CCV3212" s="302"/>
      <c r="CCW3212" s="302"/>
      <c r="CCX3212" s="302"/>
      <c r="CCY3212" s="302"/>
      <c r="CCZ3212" s="302"/>
      <c r="CDA3212" s="302"/>
      <c r="CDB3212" s="302"/>
      <c r="CDC3212" s="302"/>
      <c r="CDD3212" s="302"/>
      <c r="CDE3212" s="302"/>
      <c r="CDF3212" s="302"/>
      <c r="CDG3212" s="302"/>
      <c r="CDH3212" s="302"/>
      <c r="CDI3212" s="302"/>
      <c r="CDJ3212" s="302"/>
      <c r="CDK3212" s="302"/>
      <c r="CDL3212" s="302"/>
      <c r="CDM3212" s="302"/>
      <c r="CDN3212" s="302"/>
      <c r="CDO3212" s="302"/>
      <c r="CDP3212" s="302"/>
      <c r="CDQ3212" s="302"/>
      <c r="CDR3212" s="302"/>
      <c r="CDS3212" s="302"/>
      <c r="CDT3212" s="302"/>
      <c r="CDU3212" s="302"/>
      <c r="CDV3212" s="302"/>
      <c r="CDW3212" s="302"/>
      <c r="CDX3212" s="302"/>
      <c r="CDY3212" s="302"/>
      <c r="CDZ3212" s="302"/>
      <c r="CEA3212" s="302"/>
      <c r="CEB3212" s="302"/>
      <c r="CEC3212" s="302"/>
      <c r="CED3212" s="302"/>
      <c r="CEE3212" s="302"/>
      <c r="CEF3212" s="302"/>
      <c r="CEG3212" s="302"/>
      <c r="CEH3212" s="302"/>
      <c r="CEI3212" s="302"/>
      <c r="CEJ3212" s="302"/>
      <c r="CEK3212" s="302"/>
      <c r="CEL3212" s="302"/>
      <c r="CEM3212" s="302"/>
      <c r="CEN3212" s="302"/>
      <c r="CEO3212" s="302"/>
      <c r="CEP3212" s="302"/>
      <c r="CEQ3212" s="302"/>
      <c r="CER3212" s="302"/>
      <c r="CES3212" s="302"/>
      <c r="CET3212" s="302"/>
      <c r="CEU3212" s="302"/>
      <c r="CEV3212" s="302"/>
      <c r="CEW3212" s="302"/>
      <c r="CEX3212" s="302"/>
      <c r="CEY3212" s="302"/>
      <c r="CEZ3212" s="302"/>
      <c r="CFA3212" s="302"/>
      <c r="CFB3212" s="302"/>
      <c r="CFC3212" s="302"/>
      <c r="CFD3212" s="302"/>
      <c r="CFE3212" s="302"/>
      <c r="CFF3212" s="302"/>
      <c r="CFG3212" s="302"/>
      <c r="CFH3212" s="302"/>
      <c r="CFI3212" s="302"/>
      <c r="CFJ3212" s="302"/>
      <c r="CFK3212" s="302"/>
      <c r="CFL3212" s="302"/>
      <c r="CFM3212" s="302"/>
      <c r="CFN3212" s="302"/>
      <c r="CFO3212" s="302"/>
      <c r="CFP3212" s="302"/>
      <c r="CFQ3212" s="302"/>
      <c r="CFR3212" s="302"/>
      <c r="CFS3212" s="302"/>
      <c r="CFT3212" s="302"/>
      <c r="CFU3212" s="302"/>
      <c r="CFV3212" s="302"/>
      <c r="CFW3212" s="302"/>
      <c r="CFX3212" s="302"/>
      <c r="CFY3212" s="302"/>
      <c r="CFZ3212" s="302"/>
      <c r="CGA3212" s="302"/>
      <c r="CGB3212" s="302"/>
      <c r="CGC3212" s="302"/>
      <c r="CGD3212" s="302"/>
      <c r="CGE3212" s="302"/>
      <c r="CGF3212" s="302"/>
      <c r="CGG3212" s="302"/>
      <c r="CGH3212" s="302"/>
      <c r="CGI3212" s="302"/>
      <c r="CGJ3212" s="302"/>
      <c r="CGK3212" s="302"/>
      <c r="CGL3212" s="302"/>
      <c r="CGM3212" s="302"/>
      <c r="CGN3212" s="302"/>
      <c r="CGO3212" s="302"/>
      <c r="CGP3212" s="302"/>
      <c r="CGQ3212" s="302"/>
      <c r="CGR3212" s="302"/>
      <c r="CGS3212" s="302"/>
      <c r="CGT3212" s="302"/>
      <c r="CGU3212" s="302"/>
      <c r="CGV3212" s="302"/>
      <c r="CGW3212" s="302"/>
      <c r="CGX3212" s="302"/>
      <c r="CGY3212" s="302"/>
      <c r="CGZ3212" s="302"/>
      <c r="CHA3212" s="302"/>
      <c r="CHB3212" s="302"/>
      <c r="CHC3212" s="302"/>
      <c r="CHD3212" s="302"/>
      <c r="CHE3212" s="302"/>
      <c r="CHF3212" s="302"/>
      <c r="CHG3212" s="302"/>
      <c r="CHH3212" s="302"/>
      <c r="CHI3212" s="302"/>
      <c r="CHJ3212" s="302"/>
      <c r="CHK3212" s="302"/>
      <c r="CHL3212" s="302"/>
      <c r="CHM3212" s="302"/>
      <c r="CHN3212" s="302"/>
      <c r="CHO3212" s="302"/>
      <c r="CHP3212" s="302"/>
      <c r="CHQ3212" s="302"/>
      <c r="CHR3212" s="302"/>
      <c r="CHS3212" s="302"/>
      <c r="CHT3212" s="302"/>
      <c r="CHU3212" s="302"/>
      <c r="CHV3212" s="302"/>
      <c r="CHW3212" s="302"/>
      <c r="CHX3212" s="302"/>
      <c r="CHY3212" s="302"/>
      <c r="CHZ3212" s="302"/>
      <c r="CIA3212" s="302"/>
      <c r="CIB3212" s="302"/>
      <c r="CIC3212" s="302"/>
      <c r="CID3212" s="302"/>
      <c r="CIE3212" s="302"/>
      <c r="CIF3212" s="302"/>
      <c r="CIG3212" s="302"/>
      <c r="CIH3212" s="302"/>
      <c r="CII3212" s="302"/>
      <c r="CIJ3212" s="302"/>
      <c r="CIK3212" s="302"/>
      <c r="CIL3212" s="302"/>
      <c r="CIM3212" s="302"/>
      <c r="CIN3212" s="302"/>
      <c r="CIO3212" s="302"/>
      <c r="CIP3212" s="302"/>
      <c r="CIQ3212" s="302"/>
      <c r="CIR3212" s="302"/>
      <c r="CIS3212" s="302"/>
      <c r="CIT3212" s="302"/>
      <c r="CIU3212" s="302"/>
      <c r="CIV3212" s="302"/>
      <c r="CIW3212" s="302"/>
      <c r="CIX3212" s="302"/>
      <c r="CIY3212" s="302"/>
      <c r="CIZ3212" s="302"/>
      <c r="CJA3212" s="302"/>
      <c r="CJB3212" s="302"/>
      <c r="CJC3212" s="302"/>
      <c r="CJD3212" s="302"/>
      <c r="CJE3212" s="302"/>
      <c r="CJF3212" s="302"/>
      <c r="CJG3212" s="302"/>
      <c r="CJH3212" s="302"/>
      <c r="CJI3212" s="302"/>
      <c r="CJJ3212" s="302"/>
      <c r="CJK3212" s="302"/>
      <c r="CJL3212" s="302"/>
      <c r="CJM3212" s="302"/>
      <c r="CJN3212" s="302"/>
      <c r="CJO3212" s="302"/>
      <c r="CJP3212" s="302"/>
      <c r="CJQ3212" s="302"/>
      <c r="CJR3212" s="302"/>
      <c r="CJS3212" s="302"/>
      <c r="CJT3212" s="302"/>
      <c r="CJU3212" s="302"/>
      <c r="CJV3212" s="302"/>
      <c r="CJW3212" s="302"/>
      <c r="CJX3212" s="302"/>
      <c r="CJY3212" s="302"/>
      <c r="CJZ3212" s="302"/>
      <c r="CKA3212" s="302"/>
      <c r="CKB3212" s="302"/>
      <c r="CKC3212" s="302"/>
      <c r="CKD3212" s="302"/>
      <c r="CKE3212" s="302"/>
      <c r="CKF3212" s="302"/>
      <c r="CKG3212" s="302"/>
      <c r="CKH3212" s="302"/>
      <c r="CKI3212" s="302"/>
      <c r="CKJ3212" s="302"/>
      <c r="CKK3212" s="302"/>
      <c r="CKL3212" s="302"/>
      <c r="CKM3212" s="302"/>
      <c r="CKN3212" s="302"/>
      <c r="CKO3212" s="302"/>
      <c r="CKP3212" s="302"/>
      <c r="CKQ3212" s="302"/>
      <c r="CKR3212" s="302"/>
      <c r="CKS3212" s="302"/>
      <c r="CKT3212" s="302"/>
      <c r="CKU3212" s="302"/>
      <c r="CKV3212" s="302"/>
      <c r="CKW3212" s="302"/>
      <c r="CKX3212" s="302"/>
      <c r="CKY3212" s="302"/>
      <c r="CKZ3212" s="302"/>
      <c r="CLA3212" s="302"/>
      <c r="CLB3212" s="302"/>
      <c r="CLC3212" s="302"/>
      <c r="CLD3212" s="302"/>
      <c r="CLE3212" s="302"/>
      <c r="CLF3212" s="302"/>
      <c r="CLG3212" s="302"/>
      <c r="CLH3212" s="302"/>
      <c r="CLI3212" s="302"/>
      <c r="CLJ3212" s="302"/>
      <c r="CLK3212" s="302"/>
      <c r="CLL3212" s="302"/>
      <c r="CLM3212" s="302"/>
      <c r="CLN3212" s="302"/>
      <c r="CLO3212" s="302"/>
      <c r="CLP3212" s="302"/>
      <c r="CLQ3212" s="302"/>
      <c r="CLR3212" s="302"/>
      <c r="CLS3212" s="302"/>
      <c r="CLT3212" s="302"/>
      <c r="CLU3212" s="302"/>
      <c r="CLV3212" s="302"/>
      <c r="CLW3212" s="302"/>
      <c r="CLX3212" s="302"/>
      <c r="CLY3212" s="302"/>
      <c r="CLZ3212" s="302"/>
      <c r="CMA3212" s="302"/>
      <c r="CMB3212" s="302"/>
      <c r="CMC3212" s="302"/>
      <c r="CMD3212" s="302"/>
      <c r="CME3212" s="302"/>
      <c r="CMF3212" s="302"/>
      <c r="CMG3212" s="302"/>
      <c r="CMH3212" s="302"/>
      <c r="CMI3212" s="302"/>
      <c r="CMJ3212" s="302"/>
      <c r="CMK3212" s="302"/>
      <c r="CML3212" s="302"/>
      <c r="CMM3212" s="302"/>
      <c r="CMN3212" s="302"/>
      <c r="CMO3212" s="302"/>
      <c r="CMP3212" s="302"/>
      <c r="CMQ3212" s="302"/>
      <c r="CMR3212" s="302"/>
      <c r="CMS3212" s="302"/>
      <c r="CMT3212" s="302"/>
      <c r="CMU3212" s="302"/>
      <c r="CMV3212" s="302"/>
      <c r="CMW3212" s="302"/>
      <c r="CMX3212" s="302"/>
      <c r="CMY3212" s="302"/>
      <c r="CMZ3212" s="302"/>
      <c r="CNA3212" s="302"/>
      <c r="CNB3212" s="302"/>
      <c r="CNC3212" s="302"/>
      <c r="CND3212" s="302"/>
      <c r="CNE3212" s="302"/>
      <c r="CNF3212" s="302"/>
      <c r="CNG3212" s="302"/>
      <c r="CNH3212" s="302"/>
      <c r="CNI3212" s="302"/>
      <c r="CNJ3212" s="302"/>
      <c r="CNK3212" s="302"/>
      <c r="CNL3212" s="302"/>
      <c r="CNM3212" s="302"/>
      <c r="CNN3212" s="302"/>
      <c r="CNO3212" s="302"/>
      <c r="CNP3212" s="302"/>
      <c r="CNQ3212" s="302"/>
      <c r="CNR3212" s="302"/>
      <c r="CNS3212" s="302"/>
      <c r="CNT3212" s="302"/>
      <c r="CNU3212" s="302"/>
      <c r="CNV3212" s="302"/>
      <c r="CNW3212" s="302"/>
      <c r="CNX3212" s="302"/>
      <c r="CNY3212" s="302"/>
      <c r="CNZ3212" s="302"/>
      <c r="COA3212" s="302"/>
      <c r="COB3212" s="302"/>
      <c r="COC3212" s="302"/>
      <c r="COD3212" s="302"/>
      <c r="COE3212" s="302"/>
      <c r="COF3212" s="302"/>
      <c r="COG3212" s="302"/>
      <c r="COH3212" s="302"/>
      <c r="COI3212" s="302"/>
      <c r="COJ3212" s="302"/>
      <c r="COK3212" s="302"/>
      <c r="COL3212" s="302"/>
      <c r="COM3212" s="302"/>
      <c r="CON3212" s="302"/>
      <c r="COO3212" s="302"/>
      <c r="COP3212" s="302"/>
      <c r="COQ3212" s="302"/>
      <c r="COR3212" s="302"/>
      <c r="COS3212" s="302"/>
      <c r="COT3212" s="302"/>
      <c r="COU3212" s="302"/>
      <c r="COV3212" s="302"/>
      <c r="COW3212" s="302"/>
      <c r="COX3212" s="302"/>
      <c r="COY3212" s="302"/>
      <c r="COZ3212" s="302"/>
      <c r="CPA3212" s="302"/>
      <c r="CPB3212" s="302"/>
      <c r="CPC3212" s="302"/>
      <c r="CPD3212" s="302"/>
      <c r="CPE3212" s="302"/>
      <c r="CPF3212" s="302"/>
      <c r="CPG3212" s="302"/>
      <c r="CPH3212" s="302"/>
      <c r="CPI3212" s="302"/>
      <c r="CPJ3212" s="302"/>
      <c r="CPK3212" s="302"/>
      <c r="CPL3212" s="302"/>
      <c r="CPM3212" s="302"/>
      <c r="CPN3212" s="302"/>
      <c r="CPO3212" s="302"/>
      <c r="CPP3212" s="302"/>
      <c r="CPQ3212" s="302"/>
      <c r="CPR3212" s="302"/>
      <c r="CPS3212" s="302"/>
      <c r="CPT3212" s="302"/>
      <c r="CPU3212" s="302"/>
      <c r="CPV3212" s="302"/>
      <c r="CPW3212" s="302"/>
      <c r="CPX3212" s="302"/>
      <c r="CPY3212" s="302"/>
      <c r="CPZ3212" s="302"/>
      <c r="CQA3212" s="302"/>
      <c r="CQB3212" s="302"/>
      <c r="CQC3212" s="302"/>
      <c r="CQD3212" s="302"/>
      <c r="CQE3212" s="302"/>
      <c r="CQF3212" s="302"/>
      <c r="CQG3212" s="302"/>
      <c r="CQH3212" s="302"/>
      <c r="CQI3212" s="302"/>
      <c r="CQJ3212" s="302"/>
      <c r="CQK3212" s="302"/>
      <c r="CQL3212" s="302"/>
      <c r="CQM3212" s="302"/>
      <c r="CQN3212" s="302"/>
      <c r="CQO3212" s="302"/>
      <c r="CQP3212" s="302"/>
      <c r="CQQ3212" s="302"/>
      <c r="CQR3212" s="302"/>
      <c r="CQS3212" s="302"/>
      <c r="CQT3212" s="302"/>
      <c r="CQU3212" s="302"/>
      <c r="CQV3212" s="302"/>
      <c r="CQW3212" s="302"/>
      <c r="CQX3212" s="302"/>
      <c r="CQY3212" s="302"/>
      <c r="CQZ3212" s="302"/>
      <c r="CRA3212" s="302"/>
      <c r="CRB3212" s="302"/>
      <c r="CRC3212" s="302"/>
      <c r="CRD3212" s="302"/>
      <c r="CRE3212" s="302"/>
      <c r="CRF3212" s="302"/>
      <c r="CRG3212" s="302"/>
      <c r="CRH3212" s="302"/>
      <c r="CRI3212" s="302"/>
      <c r="CRJ3212" s="302"/>
      <c r="CRK3212" s="302"/>
      <c r="CRL3212" s="302"/>
      <c r="CRM3212" s="302"/>
      <c r="CRN3212" s="302"/>
      <c r="CRO3212" s="302"/>
      <c r="CRP3212" s="302"/>
      <c r="CRQ3212" s="302"/>
      <c r="CRR3212" s="302"/>
      <c r="CRS3212" s="302"/>
      <c r="CRT3212" s="302"/>
      <c r="CRU3212" s="302"/>
      <c r="CRV3212" s="302"/>
      <c r="CRW3212" s="302"/>
      <c r="CRX3212" s="302"/>
      <c r="CRY3212" s="302"/>
      <c r="CRZ3212" s="302"/>
      <c r="CSA3212" s="302"/>
      <c r="CSB3212" s="302"/>
      <c r="CSC3212" s="302"/>
      <c r="CSD3212" s="302"/>
      <c r="CSE3212" s="302"/>
      <c r="CSF3212" s="302"/>
      <c r="CSG3212" s="302"/>
      <c r="CSH3212" s="302"/>
      <c r="CSI3212" s="302"/>
      <c r="CSJ3212" s="302"/>
      <c r="CSK3212" s="302"/>
      <c r="CSL3212" s="302"/>
      <c r="CSM3212" s="302"/>
      <c r="CSN3212" s="302"/>
      <c r="CSO3212" s="302"/>
      <c r="CSP3212" s="302"/>
      <c r="CSQ3212" s="302"/>
      <c r="CSR3212" s="302"/>
      <c r="CSS3212" s="302"/>
      <c r="CST3212" s="302"/>
      <c r="CSU3212" s="302"/>
      <c r="CSV3212" s="302"/>
      <c r="CSW3212" s="302"/>
      <c r="CSX3212" s="302"/>
      <c r="CSY3212" s="302"/>
      <c r="CSZ3212" s="302"/>
      <c r="CTA3212" s="302"/>
      <c r="CTB3212" s="302"/>
      <c r="CTC3212" s="302"/>
      <c r="CTD3212" s="302"/>
      <c r="CTE3212" s="302"/>
      <c r="CTF3212" s="302"/>
      <c r="CTG3212" s="302"/>
      <c r="CTH3212" s="302"/>
      <c r="CTI3212" s="302"/>
      <c r="CTJ3212" s="302"/>
      <c r="CTK3212" s="302"/>
      <c r="CTL3212" s="302"/>
      <c r="CTM3212" s="302"/>
      <c r="CTN3212" s="302"/>
      <c r="CTO3212" s="302"/>
      <c r="CTP3212" s="302"/>
      <c r="CTQ3212" s="302"/>
      <c r="CTR3212" s="302"/>
      <c r="CTS3212" s="302"/>
      <c r="CTT3212" s="302"/>
      <c r="CTU3212" s="302"/>
      <c r="CTV3212" s="302"/>
      <c r="CTW3212" s="302"/>
      <c r="CTX3212" s="302"/>
      <c r="CTY3212" s="302"/>
      <c r="CTZ3212" s="302"/>
      <c r="CUA3212" s="302"/>
      <c r="CUB3212" s="302"/>
      <c r="CUC3212" s="302"/>
      <c r="CUD3212" s="302"/>
      <c r="CUE3212" s="302"/>
      <c r="CUF3212" s="302"/>
      <c r="CUG3212" s="302"/>
      <c r="CUH3212" s="302"/>
      <c r="CUI3212" s="302"/>
      <c r="CUJ3212" s="302"/>
      <c r="CUK3212" s="302"/>
      <c r="CUL3212" s="302"/>
      <c r="CUM3212" s="302"/>
      <c r="CUN3212" s="302"/>
      <c r="CUO3212" s="302"/>
      <c r="CUP3212" s="302"/>
      <c r="CUQ3212" s="302"/>
      <c r="CUR3212" s="302"/>
      <c r="CUS3212" s="302"/>
      <c r="CUT3212" s="302"/>
      <c r="CUU3212" s="302"/>
      <c r="CUV3212" s="302"/>
      <c r="CUW3212" s="302"/>
      <c r="CUX3212" s="302"/>
      <c r="CUY3212" s="302"/>
      <c r="CUZ3212" s="302"/>
      <c r="CVA3212" s="302"/>
      <c r="CVB3212" s="302"/>
      <c r="CVC3212" s="302"/>
      <c r="CVD3212" s="302"/>
      <c r="CVE3212" s="302"/>
      <c r="CVF3212" s="302"/>
      <c r="CVG3212" s="302"/>
      <c r="CVH3212" s="302"/>
      <c r="CVI3212" s="302"/>
      <c r="CVJ3212" s="302"/>
      <c r="CVK3212" s="302"/>
      <c r="CVL3212" s="302"/>
      <c r="CVM3212" s="302"/>
      <c r="CVN3212" s="302"/>
      <c r="CVO3212" s="302"/>
      <c r="CVP3212" s="302"/>
      <c r="CVQ3212" s="302"/>
      <c r="CVR3212" s="302"/>
      <c r="CVS3212" s="302"/>
      <c r="CVT3212" s="302"/>
      <c r="CVU3212" s="302"/>
      <c r="CVV3212" s="302"/>
      <c r="CVW3212" s="302"/>
      <c r="CVX3212" s="302"/>
      <c r="CVY3212" s="302"/>
      <c r="CVZ3212" s="302"/>
      <c r="CWA3212" s="302"/>
      <c r="CWB3212" s="302"/>
      <c r="CWC3212" s="302"/>
      <c r="CWD3212" s="302"/>
      <c r="CWE3212" s="302"/>
      <c r="CWF3212" s="302"/>
      <c r="CWG3212" s="302"/>
      <c r="CWH3212" s="302"/>
      <c r="CWI3212" s="302"/>
      <c r="CWJ3212" s="302"/>
      <c r="CWK3212" s="302"/>
      <c r="CWL3212" s="302"/>
      <c r="CWM3212" s="302"/>
      <c r="CWN3212" s="302"/>
      <c r="CWO3212" s="302"/>
      <c r="CWP3212" s="302"/>
      <c r="CWQ3212" s="302"/>
      <c r="CWR3212" s="302"/>
      <c r="CWS3212" s="302"/>
      <c r="CWT3212" s="302"/>
      <c r="CWU3212" s="302"/>
      <c r="CWV3212" s="302"/>
      <c r="CWW3212" s="302"/>
      <c r="CWX3212" s="302"/>
      <c r="CWY3212" s="302"/>
      <c r="CWZ3212" s="302"/>
      <c r="CXA3212" s="302"/>
      <c r="CXB3212" s="302"/>
      <c r="CXC3212" s="302"/>
      <c r="CXD3212" s="302"/>
      <c r="CXE3212" s="302"/>
      <c r="CXF3212" s="302"/>
      <c r="CXG3212" s="302"/>
      <c r="CXH3212" s="302"/>
      <c r="CXI3212" s="302"/>
      <c r="CXJ3212" s="302"/>
      <c r="CXK3212" s="302"/>
      <c r="CXL3212" s="302"/>
      <c r="CXM3212" s="302"/>
      <c r="CXN3212" s="302"/>
      <c r="CXO3212" s="302"/>
      <c r="CXP3212" s="302"/>
      <c r="CXQ3212" s="302"/>
      <c r="CXR3212" s="302"/>
      <c r="CXS3212" s="302"/>
      <c r="CXT3212" s="302"/>
      <c r="CXU3212" s="302"/>
      <c r="CXV3212" s="302"/>
      <c r="CXW3212" s="302"/>
      <c r="CXX3212" s="302"/>
      <c r="CXY3212" s="302"/>
      <c r="CXZ3212" s="302"/>
      <c r="CYA3212" s="302"/>
      <c r="CYB3212" s="302"/>
      <c r="CYC3212" s="302"/>
      <c r="CYD3212" s="302"/>
      <c r="CYE3212" s="302"/>
      <c r="CYF3212" s="302"/>
      <c r="CYG3212" s="302"/>
      <c r="CYH3212" s="302"/>
      <c r="CYI3212" s="302"/>
      <c r="CYJ3212" s="302"/>
      <c r="CYK3212" s="302"/>
      <c r="CYL3212" s="302"/>
      <c r="CYM3212" s="302"/>
      <c r="CYN3212" s="302"/>
      <c r="CYO3212" s="302"/>
      <c r="CYP3212" s="302"/>
      <c r="CYQ3212" s="302"/>
      <c r="CYR3212" s="302"/>
      <c r="CYS3212" s="302"/>
      <c r="CYT3212" s="302"/>
      <c r="CYU3212" s="302"/>
      <c r="CYV3212" s="302"/>
      <c r="CYW3212" s="302"/>
      <c r="CYX3212" s="302"/>
      <c r="CYY3212" s="302"/>
      <c r="CYZ3212" s="302"/>
      <c r="CZA3212" s="302"/>
      <c r="CZB3212" s="302"/>
      <c r="CZC3212" s="302"/>
      <c r="CZD3212" s="302"/>
      <c r="CZE3212" s="302"/>
      <c r="CZF3212" s="302"/>
      <c r="CZG3212" s="302"/>
      <c r="CZH3212" s="302"/>
      <c r="CZI3212" s="302"/>
      <c r="CZJ3212" s="302"/>
      <c r="CZK3212" s="302"/>
      <c r="CZL3212" s="302"/>
      <c r="CZM3212" s="302"/>
      <c r="CZN3212" s="302"/>
      <c r="CZO3212" s="302"/>
      <c r="CZP3212" s="302"/>
      <c r="CZQ3212" s="302"/>
      <c r="CZR3212" s="302"/>
      <c r="CZS3212" s="302"/>
      <c r="CZT3212" s="302"/>
      <c r="CZU3212" s="302"/>
      <c r="CZV3212" s="302"/>
      <c r="CZW3212" s="302"/>
      <c r="CZX3212" s="302"/>
      <c r="CZY3212" s="302"/>
      <c r="CZZ3212" s="302"/>
      <c r="DAA3212" s="302"/>
      <c r="DAB3212" s="302"/>
      <c r="DAC3212" s="302"/>
      <c r="DAD3212" s="302"/>
      <c r="DAE3212" s="302"/>
      <c r="DAF3212" s="302"/>
      <c r="DAG3212" s="302"/>
      <c r="DAH3212" s="302"/>
      <c r="DAI3212" s="302"/>
      <c r="DAJ3212" s="302"/>
      <c r="DAK3212" s="302"/>
      <c r="DAL3212" s="302"/>
      <c r="DAM3212" s="302"/>
      <c r="DAN3212" s="302"/>
      <c r="DAO3212" s="302"/>
      <c r="DAP3212" s="302"/>
      <c r="DAQ3212" s="302"/>
      <c r="DAR3212" s="302"/>
      <c r="DAS3212" s="302"/>
      <c r="DAT3212" s="302"/>
      <c r="DAU3212" s="302"/>
      <c r="DAV3212" s="302"/>
      <c r="DAW3212" s="302"/>
      <c r="DAX3212" s="302"/>
      <c r="DAY3212" s="302"/>
      <c r="DAZ3212" s="302"/>
      <c r="DBA3212" s="302"/>
      <c r="DBB3212" s="302"/>
      <c r="DBC3212" s="302"/>
      <c r="DBD3212" s="302"/>
      <c r="DBE3212" s="302"/>
      <c r="DBF3212" s="302"/>
      <c r="DBG3212" s="302"/>
      <c r="DBH3212" s="302"/>
      <c r="DBI3212" s="302"/>
      <c r="DBJ3212" s="302"/>
      <c r="DBK3212" s="302"/>
      <c r="DBL3212" s="302"/>
      <c r="DBM3212" s="302"/>
      <c r="DBN3212" s="302"/>
      <c r="DBO3212" s="302"/>
      <c r="DBP3212" s="302"/>
      <c r="DBQ3212" s="302"/>
      <c r="DBR3212" s="302"/>
      <c r="DBS3212" s="302"/>
      <c r="DBT3212" s="302"/>
      <c r="DBU3212" s="302"/>
      <c r="DBV3212" s="302"/>
      <c r="DBW3212" s="302"/>
      <c r="DBX3212" s="302"/>
      <c r="DBY3212" s="302"/>
      <c r="DBZ3212" s="302"/>
      <c r="DCA3212" s="302"/>
      <c r="DCB3212" s="302"/>
      <c r="DCC3212" s="302"/>
      <c r="DCD3212" s="302"/>
      <c r="DCE3212" s="302"/>
      <c r="DCF3212" s="302"/>
      <c r="DCG3212" s="302"/>
      <c r="DCH3212" s="302"/>
      <c r="DCI3212" s="302"/>
      <c r="DCJ3212" s="302"/>
      <c r="DCK3212" s="302"/>
      <c r="DCL3212" s="302"/>
      <c r="DCM3212" s="302"/>
      <c r="DCN3212" s="302"/>
      <c r="DCO3212" s="302"/>
      <c r="DCP3212" s="302"/>
      <c r="DCQ3212" s="302"/>
      <c r="DCR3212" s="302"/>
      <c r="DCS3212" s="302"/>
      <c r="DCT3212" s="302"/>
      <c r="DCU3212" s="302"/>
      <c r="DCV3212" s="302"/>
      <c r="DCW3212" s="302"/>
      <c r="DCX3212" s="302"/>
      <c r="DCY3212" s="302"/>
      <c r="DCZ3212" s="302"/>
      <c r="DDA3212" s="302"/>
      <c r="DDB3212" s="302"/>
      <c r="DDC3212" s="302"/>
      <c r="DDD3212" s="302"/>
      <c r="DDE3212" s="302"/>
      <c r="DDF3212" s="302"/>
      <c r="DDG3212" s="302"/>
      <c r="DDH3212" s="302"/>
      <c r="DDI3212" s="302"/>
      <c r="DDJ3212" s="302"/>
      <c r="DDK3212" s="302"/>
      <c r="DDL3212" s="302"/>
      <c r="DDM3212" s="302"/>
      <c r="DDN3212" s="302"/>
      <c r="DDO3212" s="302"/>
      <c r="DDP3212" s="302"/>
      <c r="DDQ3212" s="302"/>
      <c r="DDR3212" s="302"/>
      <c r="DDS3212" s="302"/>
      <c r="DDT3212" s="302"/>
      <c r="DDU3212" s="302"/>
      <c r="DDV3212" s="302"/>
      <c r="DDW3212" s="302"/>
      <c r="DDX3212" s="302"/>
      <c r="DDY3212" s="302"/>
      <c r="DDZ3212" s="302"/>
      <c r="DEA3212" s="302"/>
      <c r="DEB3212" s="302"/>
      <c r="DEC3212" s="302"/>
      <c r="DED3212" s="302"/>
      <c r="DEE3212" s="302"/>
      <c r="DEF3212" s="302"/>
      <c r="DEG3212" s="302"/>
      <c r="DEH3212" s="302"/>
      <c r="DEI3212" s="302"/>
      <c r="DEJ3212" s="302"/>
      <c r="DEK3212" s="302"/>
      <c r="DEL3212" s="302"/>
      <c r="DEM3212" s="302"/>
      <c r="DEN3212" s="302"/>
      <c r="DEO3212" s="302"/>
      <c r="DEP3212" s="302"/>
      <c r="DEQ3212" s="302"/>
      <c r="DER3212" s="302"/>
      <c r="DES3212" s="302"/>
      <c r="DET3212" s="302"/>
      <c r="DEU3212" s="302"/>
      <c r="DEV3212" s="302"/>
      <c r="DEW3212" s="302"/>
      <c r="DEX3212" s="302"/>
      <c r="DEY3212" s="302"/>
      <c r="DEZ3212" s="302"/>
      <c r="DFA3212" s="302"/>
      <c r="DFB3212" s="302"/>
      <c r="DFC3212" s="302"/>
      <c r="DFD3212" s="302"/>
      <c r="DFE3212" s="302"/>
      <c r="DFF3212" s="302"/>
      <c r="DFG3212" s="302"/>
      <c r="DFH3212" s="302"/>
      <c r="DFI3212" s="302"/>
      <c r="DFJ3212" s="302"/>
      <c r="DFK3212" s="302"/>
      <c r="DFL3212" s="302"/>
      <c r="DFM3212" s="302"/>
      <c r="DFN3212" s="302"/>
      <c r="DFO3212" s="302"/>
      <c r="DFP3212" s="302"/>
      <c r="DFQ3212" s="302"/>
      <c r="DFR3212" s="302"/>
      <c r="DFS3212" s="302"/>
      <c r="DFT3212" s="302"/>
      <c r="DFU3212" s="302"/>
      <c r="DFV3212" s="302"/>
      <c r="DFW3212" s="302"/>
      <c r="DFX3212" s="302"/>
      <c r="DFY3212" s="302"/>
      <c r="DFZ3212" s="302"/>
      <c r="DGA3212" s="302"/>
      <c r="DGB3212" s="302"/>
      <c r="DGC3212" s="302"/>
      <c r="DGD3212" s="302"/>
      <c r="DGE3212" s="302"/>
      <c r="DGF3212" s="302"/>
      <c r="DGG3212" s="302"/>
      <c r="DGH3212" s="302"/>
      <c r="DGI3212" s="302"/>
      <c r="DGJ3212" s="302"/>
      <c r="DGK3212" s="302"/>
      <c r="DGL3212" s="302"/>
      <c r="DGM3212" s="302"/>
      <c r="DGN3212" s="302"/>
      <c r="DGO3212" s="302"/>
      <c r="DGP3212" s="302"/>
      <c r="DGQ3212" s="302"/>
      <c r="DGR3212" s="302"/>
      <c r="DGS3212" s="302"/>
      <c r="DGT3212" s="302"/>
      <c r="DGU3212" s="302"/>
      <c r="DGV3212" s="302"/>
      <c r="DGW3212" s="302"/>
      <c r="DGX3212" s="302"/>
      <c r="DGY3212" s="302"/>
      <c r="DGZ3212" s="302"/>
      <c r="DHA3212" s="302"/>
      <c r="DHB3212" s="302"/>
      <c r="DHC3212" s="302"/>
      <c r="DHD3212" s="302"/>
      <c r="DHE3212" s="302"/>
      <c r="DHF3212" s="302"/>
      <c r="DHG3212" s="302"/>
      <c r="DHH3212" s="302"/>
      <c r="DHI3212" s="302"/>
      <c r="DHJ3212" s="302"/>
      <c r="DHK3212" s="302"/>
      <c r="DHL3212" s="302"/>
      <c r="DHM3212" s="302"/>
      <c r="DHN3212" s="302"/>
      <c r="DHO3212" s="302"/>
      <c r="DHP3212" s="302"/>
      <c r="DHQ3212" s="302"/>
      <c r="DHR3212" s="302"/>
      <c r="DHS3212" s="302"/>
      <c r="DHT3212" s="302"/>
      <c r="DHU3212" s="302"/>
      <c r="DHV3212" s="302"/>
      <c r="DHW3212" s="302"/>
      <c r="DHX3212" s="302"/>
      <c r="DHY3212" s="302"/>
      <c r="DHZ3212" s="302"/>
      <c r="DIA3212" s="302"/>
      <c r="DIB3212" s="302"/>
      <c r="DIC3212" s="302"/>
      <c r="DID3212" s="302"/>
      <c r="DIE3212" s="302"/>
      <c r="DIF3212" s="302"/>
      <c r="DIG3212" s="302"/>
      <c r="DIH3212" s="302"/>
      <c r="DII3212" s="302"/>
      <c r="DIJ3212" s="302"/>
      <c r="DIK3212" s="302"/>
      <c r="DIL3212" s="302"/>
      <c r="DIM3212" s="302"/>
      <c r="DIN3212" s="302"/>
      <c r="DIO3212" s="302"/>
      <c r="DIP3212" s="302"/>
      <c r="DIQ3212" s="302"/>
      <c r="DIR3212" s="302"/>
      <c r="DIS3212" s="302"/>
      <c r="DIT3212" s="302"/>
      <c r="DIU3212" s="302"/>
      <c r="DIV3212" s="302"/>
      <c r="DIW3212" s="302"/>
      <c r="DIX3212" s="302"/>
      <c r="DIY3212" s="302"/>
      <c r="DIZ3212" s="302"/>
      <c r="DJA3212" s="302"/>
      <c r="DJB3212" s="302"/>
      <c r="DJC3212" s="302"/>
      <c r="DJD3212" s="302"/>
      <c r="DJE3212" s="302"/>
      <c r="DJF3212" s="302"/>
      <c r="DJG3212" s="302"/>
      <c r="DJH3212" s="302"/>
      <c r="DJI3212" s="302"/>
      <c r="DJJ3212" s="302"/>
      <c r="DJK3212" s="302"/>
      <c r="DJL3212" s="302"/>
      <c r="DJM3212" s="302"/>
      <c r="DJN3212" s="302"/>
      <c r="DJO3212" s="302"/>
      <c r="DJP3212" s="302"/>
      <c r="DJQ3212" s="302"/>
      <c r="DJR3212" s="302"/>
      <c r="DJS3212" s="302"/>
      <c r="DJT3212" s="302"/>
      <c r="DJU3212" s="302"/>
      <c r="DJV3212" s="302"/>
      <c r="DJW3212" s="302"/>
      <c r="DJX3212" s="302"/>
      <c r="DJY3212" s="302"/>
      <c r="DJZ3212" s="302"/>
      <c r="DKA3212" s="302"/>
      <c r="DKB3212" s="302"/>
      <c r="DKC3212" s="302"/>
      <c r="DKD3212" s="302"/>
      <c r="DKE3212" s="302"/>
      <c r="DKF3212" s="302"/>
      <c r="DKG3212" s="302"/>
      <c r="DKH3212" s="302"/>
      <c r="DKI3212" s="302"/>
      <c r="DKJ3212" s="302"/>
      <c r="DKK3212" s="302"/>
      <c r="DKL3212" s="302"/>
      <c r="DKM3212" s="302"/>
      <c r="DKN3212" s="302"/>
      <c r="DKO3212" s="302"/>
      <c r="DKP3212" s="302"/>
      <c r="DKQ3212" s="302"/>
      <c r="DKR3212" s="302"/>
      <c r="DKS3212" s="302"/>
      <c r="DKT3212" s="302"/>
      <c r="DKU3212" s="302"/>
      <c r="DKV3212" s="302"/>
      <c r="DKW3212" s="302"/>
      <c r="DKX3212" s="302"/>
      <c r="DKY3212" s="302"/>
      <c r="DKZ3212" s="302"/>
      <c r="DLA3212" s="302"/>
      <c r="DLB3212" s="302"/>
      <c r="DLC3212" s="302"/>
      <c r="DLD3212" s="302"/>
      <c r="DLE3212" s="302"/>
      <c r="DLF3212" s="302"/>
      <c r="DLG3212" s="302"/>
      <c r="DLH3212" s="302"/>
      <c r="DLI3212" s="302"/>
      <c r="DLJ3212" s="302"/>
      <c r="DLK3212" s="302"/>
      <c r="DLL3212" s="302"/>
      <c r="DLM3212" s="302"/>
      <c r="DLN3212" s="302"/>
      <c r="DLO3212" s="302"/>
      <c r="DLP3212" s="302"/>
      <c r="DLQ3212" s="302"/>
      <c r="DLR3212" s="302"/>
      <c r="DLS3212" s="302"/>
      <c r="DLT3212" s="302"/>
      <c r="DLU3212" s="302"/>
      <c r="DLV3212" s="302"/>
      <c r="DLW3212" s="302"/>
      <c r="DLX3212" s="302"/>
      <c r="DLY3212" s="302"/>
      <c r="DLZ3212" s="302"/>
      <c r="DMA3212" s="302"/>
      <c r="DMB3212" s="302"/>
      <c r="DMC3212" s="302"/>
      <c r="DMD3212" s="302"/>
      <c r="DME3212" s="302"/>
      <c r="DMF3212" s="302"/>
      <c r="DMG3212" s="302"/>
      <c r="DMH3212" s="302"/>
      <c r="DMI3212" s="302"/>
      <c r="DMJ3212" s="302"/>
      <c r="DMK3212" s="302"/>
      <c r="DML3212" s="302"/>
      <c r="DMM3212" s="302"/>
      <c r="DMN3212" s="302"/>
      <c r="DMO3212" s="302"/>
      <c r="DMP3212" s="302"/>
      <c r="DMQ3212" s="302"/>
      <c r="DMR3212" s="302"/>
      <c r="DMS3212" s="302"/>
      <c r="DMT3212" s="302"/>
      <c r="DMU3212" s="302"/>
      <c r="DMV3212" s="302"/>
      <c r="DMW3212" s="302"/>
      <c r="DMX3212" s="302"/>
      <c r="DMY3212" s="302"/>
      <c r="DMZ3212" s="302"/>
      <c r="DNA3212" s="302"/>
      <c r="DNB3212" s="302"/>
      <c r="DNC3212" s="302"/>
      <c r="DND3212" s="302"/>
      <c r="DNE3212" s="302"/>
      <c r="DNF3212" s="302"/>
      <c r="DNG3212" s="302"/>
      <c r="DNH3212" s="302"/>
      <c r="DNI3212" s="302"/>
      <c r="DNJ3212" s="302"/>
      <c r="DNK3212" s="302"/>
      <c r="DNL3212" s="302"/>
      <c r="DNM3212" s="302"/>
      <c r="DNN3212" s="302"/>
      <c r="DNO3212" s="302"/>
      <c r="DNP3212" s="302"/>
      <c r="DNQ3212" s="302"/>
      <c r="DNR3212" s="302"/>
      <c r="DNS3212" s="302"/>
      <c r="DNT3212" s="302"/>
      <c r="DNU3212" s="302"/>
      <c r="DNV3212" s="302"/>
      <c r="DNW3212" s="302"/>
      <c r="DNX3212" s="302"/>
      <c r="DNY3212" s="302"/>
      <c r="DNZ3212" s="302"/>
      <c r="DOA3212" s="302"/>
      <c r="DOB3212" s="302"/>
      <c r="DOC3212" s="302"/>
      <c r="DOD3212" s="302"/>
      <c r="DOE3212" s="302"/>
      <c r="DOF3212" s="302"/>
      <c r="DOG3212" s="302"/>
      <c r="DOH3212" s="302"/>
      <c r="DOI3212" s="302"/>
      <c r="DOJ3212" s="302"/>
      <c r="DOK3212" s="302"/>
      <c r="DOL3212" s="302"/>
      <c r="DOM3212" s="302"/>
      <c r="DON3212" s="302"/>
      <c r="DOO3212" s="302"/>
      <c r="DOP3212" s="302"/>
      <c r="DOQ3212" s="302"/>
      <c r="DOR3212" s="302"/>
      <c r="DOS3212" s="302"/>
      <c r="DOT3212" s="302"/>
      <c r="DOU3212" s="302"/>
      <c r="DOV3212" s="302"/>
      <c r="DOW3212" s="302"/>
      <c r="DOX3212" s="302"/>
      <c r="DOY3212" s="302"/>
      <c r="DOZ3212" s="302"/>
      <c r="DPA3212" s="302"/>
      <c r="DPB3212" s="302"/>
      <c r="DPC3212" s="302"/>
      <c r="DPD3212" s="302"/>
      <c r="DPE3212" s="302"/>
      <c r="DPF3212" s="302"/>
      <c r="DPG3212" s="302"/>
      <c r="DPH3212" s="302"/>
      <c r="DPI3212" s="302"/>
      <c r="DPJ3212" s="302"/>
      <c r="DPK3212" s="302"/>
      <c r="DPL3212" s="302"/>
      <c r="DPM3212" s="302"/>
      <c r="DPN3212" s="302"/>
      <c r="DPO3212" s="302"/>
      <c r="DPP3212" s="302"/>
      <c r="DPQ3212" s="302"/>
      <c r="DPR3212" s="302"/>
      <c r="DPS3212" s="302"/>
      <c r="DPT3212" s="302"/>
      <c r="DPU3212" s="302"/>
      <c r="DPV3212" s="302"/>
      <c r="DPW3212" s="302"/>
      <c r="DPX3212" s="302"/>
      <c r="DPY3212" s="302"/>
      <c r="DPZ3212" s="302"/>
      <c r="DQA3212" s="302"/>
      <c r="DQB3212" s="302"/>
      <c r="DQC3212" s="302"/>
      <c r="DQD3212" s="302"/>
      <c r="DQE3212" s="302"/>
      <c r="DQF3212" s="302"/>
      <c r="DQG3212" s="302"/>
      <c r="DQH3212" s="302"/>
      <c r="DQI3212" s="302"/>
      <c r="DQJ3212" s="302"/>
      <c r="DQK3212" s="302"/>
      <c r="DQL3212" s="302"/>
      <c r="DQM3212" s="302"/>
      <c r="DQN3212" s="302"/>
      <c r="DQO3212" s="302"/>
      <c r="DQP3212" s="302"/>
      <c r="DQQ3212" s="302"/>
      <c r="DQR3212" s="302"/>
      <c r="DQS3212" s="302"/>
      <c r="DQT3212" s="302"/>
      <c r="DQU3212" s="302"/>
      <c r="DQV3212" s="302"/>
      <c r="DQW3212" s="302"/>
      <c r="DQX3212" s="302"/>
      <c r="DQY3212" s="302"/>
      <c r="DQZ3212" s="302"/>
      <c r="DRA3212" s="302"/>
      <c r="DRB3212" s="302"/>
      <c r="DRC3212" s="302"/>
      <c r="DRD3212" s="302"/>
      <c r="DRE3212" s="302"/>
      <c r="DRF3212" s="302"/>
      <c r="DRG3212" s="302"/>
      <c r="DRH3212" s="302"/>
      <c r="DRI3212" s="302"/>
      <c r="DRJ3212" s="302"/>
      <c r="DRK3212" s="302"/>
      <c r="DRL3212" s="302"/>
      <c r="DRM3212" s="302"/>
      <c r="DRN3212" s="302"/>
      <c r="DRO3212" s="302"/>
      <c r="DRP3212" s="302"/>
      <c r="DRQ3212" s="302"/>
      <c r="DRR3212" s="302"/>
      <c r="DRS3212" s="302"/>
      <c r="DRT3212" s="302"/>
      <c r="DRU3212" s="302"/>
      <c r="DRV3212" s="302"/>
      <c r="DRW3212" s="302"/>
      <c r="DRX3212" s="302"/>
      <c r="DRY3212" s="302"/>
      <c r="DRZ3212" s="302"/>
      <c r="DSA3212" s="302"/>
      <c r="DSB3212" s="302"/>
      <c r="DSC3212" s="302"/>
      <c r="DSD3212" s="302"/>
      <c r="DSE3212" s="302"/>
      <c r="DSF3212" s="302"/>
      <c r="DSG3212" s="302"/>
      <c r="DSH3212" s="302"/>
      <c r="DSI3212" s="302"/>
      <c r="DSJ3212" s="302"/>
      <c r="DSK3212" s="302"/>
      <c r="DSL3212" s="302"/>
      <c r="DSM3212" s="302"/>
      <c r="DSN3212" s="302"/>
      <c r="DSO3212" s="302"/>
      <c r="DSP3212" s="302"/>
      <c r="DSQ3212" s="302"/>
      <c r="DSR3212" s="302"/>
      <c r="DSS3212" s="302"/>
      <c r="DST3212" s="302"/>
      <c r="DSU3212" s="302"/>
      <c r="DSV3212" s="302"/>
      <c r="DSW3212" s="302"/>
      <c r="DSX3212" s="302"/>
      <c r="DSY3212" s="302"/>
      <c r="DSZ3212" s="302"/>
      <c r="DTA3212" s="302"/>
      <c r="DTB3212" s="302"/>
      <c r="DTC3212" s="302"/>
      <c r="DTD3212" s="302"/>
      <c r="DTE3212" s="302"/>
      <c r="DTF3212" s="302"/>
      <c r="DTG3212" s="302"/>
      <c r="DTH3212" s="302"/>
      <c r="DTI3212" s="302"/>
      <c r="DTJ3212" s="302"/>
      <c r="DTK3212" s="302"/>
      <c r="DTL3212" s="302"/>
      <c r="DTM3212" s="302"/>
      <c r="DTN3212" s="302"/>
      <c r="DTO3212" s="302"/>
      <c r="DTP3212" s="302"/>
      <c r="DTQ3212" s="302"/>
      <c r="DTR3212" s="302"/>
      <c r="DTS3212" s="302"/>
      <c r="DTT3212" s="302"/>
      <c r="DTU3212" s="302"/>
      <c r="DTV3212" s="302"/>
      <c r="DTW3212" s="302"/>
      <c r="DTX3212" s="302"/>
      <c r="DTY3212" s="302"/>
      <c r="DTZ3212" s="302"/>
      <c r="DUA3212" s="302"/>
      <c r="DUB3212" s="302"/>
      <c r="DUC3212" s="302"/>
      <c r="DUD3212" s="302"/>
      <c r="DUE3212" s="302"/>
      <c r="DUF3212" s="302"/>
      <c r="DUG3212" s="302"/>
      <c r="DUH3212" s="302"/>
      <c r="DUI3212" s="302"/>
      <c r="DUJ3212" s="302"/>
      <c r="DUK3212" s="302"/>
      <c r="DUL3212" s="302"/>
      <c r="DUM3212" s="302"/>
      <c r="DUN3212" s="302"/>
      <c r="DUO3212" s="302"/>
      <c r="DUP3212" s="302"/>
      <c r="DUQ3212" s="302"/>
      <c r="DUR3212" s="302"/>
      <c r="DUS3212" s="302"/>
      <c r="DUT3212" s="302"/>
      <c r="DUU3212" s="302"/>
      <c r="DUV3212" s="302"/>
      <c r="DUW3212" s="302"/>
      <c r="DUX3212" s="302"/>
      <c r="DUY3212" s="302"/>
      <c r="DUZ3212" s="302"/>
      <c r="DVA3212" s="302"/>
      <c r="DVB3212" s="302"/>
      <c r="DVC3212" s="302"/>
      <c r="DVD3212" s="302"/>
      <c r="DVE3212" s="302"/>
      <c r="DVF3212" s="302"/>
      <c r="DVG3212" s="302"/>
      <c r="DVH3212" s="302"/>
      <c r="DVI3212" s="302"/>
      <c r="DVJ3212" s="302"/>
      <c r="DVK3212" s="302"/>
      <c r="DVL3212" s="302"/>
      <c r="DVM3212" s="302"/>
      <c r="DVN3212" s="302"/>
      <c r="DVO3212" s="302"/>
      <c r="DVP3212" s="302"/>
      <c r="DVQ3212" s="302"/>
      <c r="DVR3212" s="302"/>
      <c r="DVS3212" s="302"/>
      <c r="DVT3212" s="302"/>
      <c r="DVU3212" s="302"/>
      <c r="DVV3212" s="302"/>
      <c r="DVW3212" s="302"/>
      <c r="DVX3212" s="302"/>
      <c r="DVY3212" s="302"/>
      <c r="DVZ3212" s="302"/>
      <c r="DWA3212" s="302"/>
      <c r="DWB3212" s="302"/>
      <c r="DWC3212" s="302"/>
      <c r="DWD3212" s="302"/>
      <c r="DWE3212" s="302"/>
      <c r="DWF3212" s="302"/>
      <c r="DWG3212" s="302"/>
      <c r="DWH3212" s="302"/>
      <c r="DWI3212" s="302"/>
      <c r="DWJ3212" s="302"/>
      <c r="DWK3212" s="302"/>
      <c r="DWL3212" s="302"/>
      <c r="DWM3212" s="302"/>
      <c r="DWN3212" s="302"/>
      <c r="DWO3212" s="302"/>
      <c r="DWP3212" s="302"/>
      <c r="DWQ3212" s="302"/>
      <c r="DWR3212" s="302"/>
      <c r="DWS3212" s="302"/>
      <c r="DWT3212" s="302"/>
      <c r="DWU3212" s="302"/>
      <c r="DWV3212" s="302"/>
      <c r="DWW3212" s="302"/>
      <c r="DWX3212" s="302"/>
      <c r="DWY3212" s="302"/>
      <c r="DWZ3212" s="302"/>
      <c r="DXA3212" s="302"/>
      <c r="DXB3212" s="302"/>
      <c r="DXC3212" s="302"/>
      <c r="DXD3212" s="302"/>
      <c r="DXE3212" s="302"/>
      <c r="DXF3212" s="302"/>
      <c r="DXG3212" s="302"/>
      <c r="DXH3212" s="302"/>
      <c r="DXI3212" s="302"/>
      <c r="DXJ3212" s="302"/>
      <c r="DXK3212" s="302"/>
      <c r="DXL3212" s="302"/>
      <c r="DXM3212" s="302"/>
      <c r="DXN3212" s="302"/>
      <c r="DXO3212" s="302"/>
      <c r="DXP3212" s="302"/>
      <c r="DXQ3212" s="302"/>
      <c r="DXR3212" s="302"/>
      <c r="DXS3212" s="302"/>
      <c r="DXT3212" s="302"/>
      <c r="DXU3212" s="302"/>
      <c r="DXV3212" s="302"/>
      <c r="DXW3212" s="302"/>
      <c r="DXX3212" s="302"/>
      <c r="DXY3212" s="302"/>
      <c r="DXZ3212" s="302"/>
      <c r="DYA3212" s="302"/>
      <c r="DYB3212" s="302"/>
      <c r="DYC3212" s="302"/>
      <c r="DYD3212" s="302"/>
      <c r="DYE3212" s="302"/>
      <c r="DYF3212" s="302"/>
      <c r="DYG3212" s="302"/>
      <c r="DYH3212" s="302"/>
      <c r="DYI3212" s="302"/>
      <c r="DYJ3212" s="302"/>
      <c r="DYK3212" s="302"/>
      <c r="DYL3212" s="302"/>
      <c r="DYM3212" s="302"/>
      <c r="DYN3212" s="302"/>
      <c r="DYO3212" s="302"/>
      <c r="DYP3212" s="302"/>
      <c r="DYQ3212" s="302"/>
      <c r="DYR3212" s="302"/>
      <c r="DYS3212" s="302"/>
      <c r="DYT3212" s="302"/>
      <c r="DYU3212" s="302"/>
      <c r="DYV3212" s="302"/>
      <c r="DYW3212" s="302"/>
      <c r="DYX3212" s="302"/>
      <c r="DYY3212" s="302"/>
      <c r="DYZ3212" s="302"/>
      <c r="DZA3212" s="302"/>
      <c r="DZB3212" s="302"/>
      <c r="DZC3212" s="302"/>
      <c r="DZD3212" s="302"/>
      <c r="DZE3212" s="302"/>
      <c r="DZF3212" s="302"/>
      <c r="DZG3212" s="302"/>
      <c r="DZH3212" s="302"/>
      <c r="DZI3212" s="302"/>
      <c r="DZJ3212" s="302"/>
      <c r="DZK3212" s="302"/>
      <c r="DZL3212" s="302"/>
      <c r="DZM3212" s="302"/>
      <c r="DZN3212" s="302"/>
      <c r="DZO3212" s="302"/>
      <c r="DZP3212" s="302"/>
      <c r="DZQ3212" s="302"/>
      <c r="DZR3212" s="302"/>
      <c r="DZS3212" s="302"/>
      <c r="DZT3212" s="302"/>
      <c r="DZU3212" s="302"/>
      <c r="DZV3212" s="302"/>
      <c r="DZW3212" s="302"/>
      <c r="DZX3212" s="302"/>
      <c r="DZY3212" s="302"/>
      <c r="DZZ3212" s="302"/>
      <c r="EAA3212" s="302"/>
      <c r="EAB3212" s="302"/>
      <c r="EAC3212" s="302"/>
      <c r="EAD3212" s="302"/>
      <c r="EAE3212" s="302"/>
      <c r="EAF3212" s="302"/>
      <c r="EAG3212" s="302"/>
      <c r="EAH3212" s="302"/>
      <c r="EAI3212" s="302"/>
      <c r="EAJ3212" s="302"/>
      <c r="EAK3212" s="302"/>
      <c r="EAL3212" s="302"/>
      <c r="EAM3212" s="302"/>
      <c r="EAN3212" s="302"/>
      <c r="EAO3212" s="302"/>
      <c r="EAP3212" s="302"/>
      <c r="EAQ3212" s="302"/>
      <c r="EAR3212" s="302"/>
      <c r="EAS3212" s="302"/>
      <c r="EAT3212" s="302"/>
      <c r="EAU3212" s="302"/>
      <c r="EAV3212" s="302"/>
      <c r="EAW3212" s="302"/>
      <c r="EAX3212" s="302"/>
      <c r="EAY3212" s="302"/>
      <c r="EAZ3212" s="302"/>
      <c r="EBA3212" s="302"/>
      <c r="EBB3212" s="302"/>
      <c r="EBC3212" s="302"/>
      <c r="EBD3212" s="302"/>
      <c r="EBE3212" s="302"/>
      <c r="EBF3212" s="302"/>
      <c r="EBG3212" s="302"/>
      <c r="EBH3212" s="302"/>
      <c r="EBI3212" s="302"/>
      <c r="EBJ3212" s="302"/>
      <c r="EBK3212" s="302"/>
      <c r="EBL3212" s="302"/>
      <c r="EBM3212" s="302"/>
      <c r="EBN3212" s="302"/>
      <c r="EBO3212" s="302"/>
      <c r="EBP3212" s="302"/>
      <c r="EBQ3212" s="302"/>
      <c r="EBR3212" s="302"/>
      <c r="EBS3212" s="302"/>
      <c r="EBT3212" s="302"/>
      <c r="EBU3212" s="302"/>
      <c r="EBV3212" s="302"/>
      <c r="EBW3212" s="302"/>
      <c r="EBX3212" s="302"/>
      <c r="EBY3212" s="302"/>
      <c r="EBZ3212" s="302"/>
      <c r="ECA3212" s="302"/>
      <c r="ECB3212" s="302"/>
      <c r="ECC3212" s="302"/>
      <c r="ECD3212" s="302"/>
      <c r="ECE3212" s="302"/>
      <c r="ECF3212" s="302"/>
      <c r="ECG3212" s="302"/>
      <c r="ECH3212" s="302"/>
      <c r="ECI3212" s="302"/>
      <c r="ECJ3212" s="302"/>
      <c r="ECK3212" s="302"/>
      <c r="ECL3212" s="302"/>
      <c r="ECM3212" s="302"/>
      <c r="ECN3212" s="302"/>
      <c r="ECO3212" s="302"/>
      <c r="ECP3212" s="302"/>
      <c r="ECQ3212" s="302"/>
      <c r="ECR3212" s="302"/>
      <c r="ECS3212" s="302"/>
      <c r="ECT3212" s="302"/>
      <c r="ECU3212" s="302"/>
      <c r="ECV3212" s="302"/>
      <c r="ECW3212" s="302"/>
      <c r="ECX3212" s="302"/>
      <c r="ECY3212" s="302"/>
      <c r="ECZ3212" s="302"/>
      <c r="EDA3212" s="302"/>
      <c r="EDB3212" s="302"/>
      <c r="EDC3212" s="302"/>
      <c r="EDD3212" s="302"/>
      <c r="EDE3212" s="302"/>
      <c r="EDF3212" s="302"/>
      <c r="EDG3212" s="302"/>
      <c r="EDH3212" s="302"/>
      <c r="EDI3212" s="302"/>
      <c r="EDJ3212" s="302"/>
      <c r="EDK3212" s="302"/>
      <c r="EDL3212" s="302"/>
      <c r="EDM3212" s="302"/>
      <c r="EDN3212" s="302"/>
      <c r="EDO3212" s="302"/>
      <c r="EDP3212" s="302"/>
      <c r="EDQ3212" s="302"/>
      <c r="EDR3212" s="302"/>
      <c r="EDS3212" s="302"/>
      <c r="EDT3212" s="302"/>
      <c r="EDU3212" s="302"/>
      <c r="EDV3212" s="302"/>
      <c r="EDW3212" s="302"/>
      <c r="EDX3212" s="302"/>
      <c r="EDY3212" s="302"/>
      <c r="EDZ3212" s="302"/>
      <c r="EEA3212" s="302"/>
      <c r="EEB3212" s="302"/>
      <c r="EEC3212" s="302"/>
      <c r="EED3212" s="302"/>
      <c r="EEE3212" s="302"/>
      <c r="EEF3212" s="302"/>
      <c r="EEG3212" s="302"/>
      <c r="EEH3212" s="302"/>
      <c r="EEI3212" s="302"/>
      <c r="EEJ3212" s="302"/>
      <c r="EEK3212" s="302"/>
      <c r="EEL3212" s="302"/>
      <c r="EEM3212" s="302"/>
      <c r="EEN3212" s="302"/>
      <c r="EEO3212" s="302"/>
      <c r="EEP3212" s="302"/>
      <c r="EEQ3212" s="302"/>
      <c r="EER3212" s="302"/>
      <c r="EES3212" s="302"/>
      <c r="EET3212" s="302"/>
      <c r="EEU3212" s="302"/>
      <c r="EEV3212" s="302"/>
      <c r="EEW3212" s="302"/>
      <c r="EEX3212" s="302"/>
      <c r="EEY3212" s="302"/>
      <c r="EEZ3212" s="302"/>
      <c r="EFA3212" s="302"/>
      <c r="EFB3212" s="302"/>
      <c r="EFC3212" s="302"/>
      <c r="EFD3212" s="302"/>
      <c r="EFE3212" s="302"/>
      <c r="EFF3212" s="302"/>
      <c r="EFG3212" s="302"/>
      <c r="EFH3212" s="302"/>
      <c r="EFI3212" s="302"/>
      <c r="EFJ3212" s="302"/>
      <c r="EFK3212" s="302"/>
      <c r="EFL3212" s="302"/>
      <c r="EFM3212" s="302"/>
      <c r="EFN3212" s="302"/>
      <c r="EFO3212" s="302"/>
      <c r="EFP3212" s="302"/>
      <c r="EFQ3212" s="302"/>
      <c r="EFR3212" s="302"/>
      <c r="EFS3212" s="302"/>
      <c r="EFT3212" s="302"/>
      <c r="EFU3212" s="302"/>
      <c r="EFV3212" s="302"/>
      <c r="EFW3212" s="302"/>
      <c r="EFX3212" s="302"/>
      <c r="EFY3212" s="302"/>
      <c r="EFZ3212" s="302"/>
      <c r="EGA3212" s="302"/>
      <c r="EGB3212" s="302"/>
      <c r="EGC3212" s="302"/>
      <c r="EGD3212" s="302"/>
      <c r="EGE3212" s="302"/>
      <c r="EGF3212" s="302"/>
      <c r="EGG3212" s="302"/>
      <c r="EGH3212" s="302"/>
      <c r="EGI3212" s="302"/>
      <c r="EGJ3212" s="302"/>
      <c r="EGK3212" s="302"/>
      <c r="EGL3212" s="302"/>
      <c r="EGM3212" s="302"/>
      <c r="EGN3212" s="302"/>
      <c r="EGO3212" s="302"/>
      <c r="EGP3212" s="302"/>
      <c r="EGQ3212" s="302"/>
      <c r="EGR3212" s="302"/>
      <c r="EGS3212" s="302"/>
      <c r="EGT3212" s="302"/>
      <c r="EGU3212" s="302"/>
      <c r="EGV3212" s="302"/>
      <c r="EGW3212" s="302"/>
      <c r="EGX3212" s="302"/>
      <c r="EGY3212" s="302"/>
      <c r="EGZ3212" s="302"/>
      <c r="EHA3212" s="302"/>
      <c r="EHB3212" s="302"/>
      <c r="EHC3212" s="302"/>
      <c r="EHD3212" s="302"/>
      <c r="EHE3212" s="302"/>
      <c r="EHF3212" s="302"/>
      <c r="EHG3212" s="302"/>
      <c r="EHH3212" s="302"/>
      <c r="EHI3212" s="302"/>
      <c r="EHJ3212" s="302"/>
      <c r="EHK3212" s="302"/>
      <c r="EHL3212" s="302"/>
      <c r="EHM3212" s="302"/>
      <c r="EHN3212" s="302"/>
      <c r="EHO3212" s="302"/>
      <c r="EHP3212" s="302"/>
      <c r="EHQ3212" s="302"/>
      <c r="EHR3212" s="302"/>
      <c r="EHS3212" s="302"/>
      <c r="EHT3212" s="302"/>
      <c r="EHU3212" s="302"/>
      <c r="EHV3212" s="302"/>
      <c r="EHW3212" s="302"/>
      <c r="EHX3212" s="302"/>
      <c r="EHY3212" s="302"/>
      <c r="EHZ3212" s="302"/>
      <c r="EIA3212" s="302"/>
      <c r="EIB3212" s="302"/>
      <c r="EIC3212" s="302"/>
      <c r="EID3212" s="302"/>
      <c r="EIE3212" s="302"/>
      <c r="EIF3212" s="302"/>
      <c r="EIG3212" s="302"/>
      <c r="EIH3212" s="302"/>
      <c r="EII3212" s="302"/>
      <c r="EIJ3212" s="302"/>
      <c r="EIK3212" s="302"/>
      <c r="EIL3212" s="302"/>
      <c r="EIM3212" s="302"/>
      <c r="EIN3212" s="302"/>
      <c r="EIO3212" s="302"/>
      <c r="EIP3212" s="302"/>
      <c r="EIQ3212" s="302"/>
      <c r="EIR3212" s="302"/>
      <c r="EIS3212" s="302"/>
      <c r="EIT3212" s="302"/>
      <c r="EIU3212" s="302"/>
      <c r="EIV3212" s="302"/>
      <c r="EIW3212" s="302"/>
      <c r="EIX3212" s="302"/>
      <c r="EIY3212" s="302"/>
      <c r="EIZ3212" s="302"/>
      <c r="EJA3212" s="302"/>
      <c r="EJB3212" s="302"/>
      <c r="EJC3212" s="302"/>
      <c r="EJD3212" s="302"/>
      <c r="EJE3212" s="302"/>
      <c r="EJF3212" s="302"/>
      <c r="EJG3212" s="302"/>
      <c r="EJH3212" s="302"/>
      <c r="EJI3212" s="302"/>
      <c r="EJJ3212" s="302"/>
      <c r="EJK3212" s="302"/>
      <c r="EJL3212" s="302"/>
      <c r="EJM3212" s="302"/>
      <c r="EJN3212" s="302"/>
      <c r="EJO3212" s="302"/>
      <c r="EJP3212" s="302"/>
      <c r="EJQ3212" s="302"/>
      <c r="EJR3212" s="302"/>
      <c r="EJS3212" s="302"/>
      <c r="EJT3212" s="302"/>
      <c r="EJU3212" s="302"/>
      <c r="EJV3212" s="302"/>
      <c r="EJW3212" s="302"/>
      <c r="EJX3212" s="302"/>
      <c r="EJY3212" s="302"/>
      <c r="EJZ3212" s="302"/>
      <c r="EKA3212" s="302"/>
      <c r="EKB3212" s="302"/>
      <c r="EKC3212" s="302"/>
      <c r="EKD3212" s="302"/>
      <c r="EKE3212" s="302"/>
      <c r="EKF3212" s="302"/>
      <c r="EKG3212" s="302"/>
      <c r="EKH3212" s="302"/>
      <c r="EKI3212" s="302"/>
      <c r="EKJ3212" s="302"/>
      <c r="EKK3212" s="302"/>
      <c r="EKL3212" s="302"/>
      <c r="EKM3212" s="302"/>
      <c r="EKN3212" s="302"/>
      <c r="EKO3212" s="302"/>
      <c r="EKP3212" s="302"/>
      <c r="EKQ3212" s="302"/>
      <c r="EKR3212" s="302"/>
      <c r="EKS3212" s="302"/>
      <c r="EKT3212" s="302"/>
      <c r="EKU3212" s="302"/>
      <c r="EKV3212" s="302"/>
      <c r="EKW3212" s="302"/>
      <c r="EKX3212" s="302"/>
      <c r="EKY3212" s="302"/>
      <c r="EKZ3212" s="302"/>
      <c r="ELA3212" s="302"/>
      <c r="ELB3212" s="302"/>
      <c r="ELC3212" s="302"/>
      <c r="ELD3212" s="302"/>
      <c r="ELE3212" s="302"/>
      <c r="ELF3212" s="302"/>
      <c r="ELG3212" s="302"/>
      <c r="ELH3212" s="302"/>
      <c r="ELI3212" s="302"/>
      <c r="ELJ3212" s="302"/>
      <c r="ELK3212" s="302"/>
      <c r="ELL3212" s="302"/>
      <c r="ELM3212" s="302"/>
      <c r="ELN3212" s="302"/>
      <c r="ELO3212" s="302"/>
      <c r="ELP3212" s="302"/>
      <c r="ELQ3212" s="302"/>
      <c r="ELR3212" s="302"/>
      <c r="ELS3212" s="302"/>
      <c r="ELT3212" s="302"/>
      <c r="ELU3212" s="302"/>
      <c r="ELV3212" s="302"/>
      <c r="ELW3212" s="302"/>
      <c r="ELX3212" s="302"/>
      <c r="ELY3212" s="302"/>
      <c r="ELZ3212" s="302"/>
      <c r="EMA3212" s="302"/>
      <c r="EMB3212" s="302"/>
      <c r="EMC3212" s="302"/>
      <c r="EMD3212" s="302"/>
      <c r="EME3212" s="302"/>
      <c r="EMF3212" s="302"/>
      <c r="EMG3212" s="302"/>
      <c r="EMH3212" s="302"/>
      <c r="EMI3212" s="302"/>
      <c r="EMJ3212" s="302"/>
      <c r="EMK3212" s="302"/>
      <c r="EML3212" s="302"/>
      <c r="EMM3212" s="302"/>
      <c r="EMN3212" s="302"/>
      <c r="EMO3212" s="302"/>
      <c r="EMP3212" s="302"/>
      <c r="EMQ3212" s="302"/>
      <c r="EMR3212" s="302"/>
      <c r="EMS3212" s="302"/>
      <c r="EMT3212" s="302"/>
      <c r="EMU3212" s="302"/>
      <c r="EMV3212" s="302"/>
      <c r="EMW3212" s="302"/>
      <c r="EMX3212" s="302"/>
      <c r="EMY3212" s="302"/>
      <c r="EMZ3212" s="302"/>
      <c r="ENA3212" s="302"/>
      <c r="ENB3212" s="302"/>
      <c r="ENC3212" s="302"/>
      <c r="END3212" s="302"/>
      <c r="ENE3212" s="302"/>
      <c r="ENF3212" s="302"/>
      <c r="ENG3212" s="302"/>
      <c r="ENH3212" s="302"/>
      <c r="ENI3212" s="302"/>
      <c r="ENJ3212" s="302"/>
      <c r="ENK3212" s="302"/>
      <c r="ENL3212" s="302"/>
      <c r="ENM3212" s="302"/>
      <c r="ENN3212" s="302"/>
      <c r="ENO3212" s="302"/>
      <c r="ENP3212" s="302"/>
      <c r="ENQ3212" s="302"/>
      <c r="ENR3212" s="302"/>
      <c r="ENS3212" s="302"/>
      <c r="ENT3212" s="302"/>
      <c r="ENU3212" s="302"/>
      <c r="ENV3212" s="302"/>
      <c r="ENW3212" s="302"/>
      <c r="ENX3212" s="302"/>
      <c r="ENY3212" s="302"/>
      <c r="ENZ3212" s="302"/>
      <c r="EOA3212" s="302"/>
      <c r="EOB3212" s="302"/>
      <c r="EOC3212" s="302"/>
      <c r="EOD3212" s="302"/>
      <c r="EOE3212" s="302"/>
      <c r="EOF3212" s="302"/>
      <c r="EOG3212" s="302"/>
      <c r="EOH3212" s="302"/>
      <c r="EOI3212" s="302"/>
      <c r="EOJ3212" s="302"/>
      <c r="EOK3212" s="302"/>
      <c r="EOL3212" s="302"/>
      <c r="EOM3212" s="302"/>
      <c r="EON3212" s="302"/>
      <c r="EOO3212" s="302"/>
      <c r="EOP3212" s="302"/>
      <c r="EOQ3212" s="302"/>
      <c r="EOR3212" s="302"/>
      <c r="EOS3212" s="302"/>
      <c r="EOT3212" s="302"/>
      <c r="EOU3212" s="302"/>
      <c r="EOV3212" s="302"/>
      <c r="EOW3212" s="302"/>
      <c r="EOX3212" s="302"/>
      <c r="EOY3212" s="302"/>
      <c r="EOZ3212" s="302"/>
      <c r="EPA3212" s="302"/>
      <c r="EPB3212" s="302"/>
      <c r="EPC3212" s="302"/>
      <c r="EPD3212" s="302"/>
      <c r="EPE3212" s="302"/>
      <c r="EPF3212" s="302"/>
      <c r="EPG3212" s="302"/>
      <c r="EPH3212" s="302"/>
      <c r="EPI3212" s="302"/>
      <c r="EPJ3212" s="302"/>
      <c r="EPK3212" s="302"/>
      <c r="EPL3212" s="302"/>
      <c r="EPM3212" s="302"/>
      <c r="EPN3212" s="302"/>
      <c r="EPO3212" s="302"/>
      <c r="EPP3212" s="302"/>
      <c r="EPQ3212" s="302"/>
      <c r="EPR3212" s="302"/>
      <c r="EPS3212" s="302"/>
      <c r="EPT3212" s="302"/>
      <c r="EPU3212" s="302"/>
      <c r="EPV3212" s="302"/>
      <c r="EPW3212" s="302"/>
      <c r="EPX3212" s="302"/>
      <c r="EPY3212" s="302"/>
      <c r="EPZ3212" s="302"/>
      <c r="EQA3212" s="302"/>
      <c r="EQB3212" s="302"/>
      <c r="EQC3212" s="302"/>
      <c r="EQD3212" s="302"/>
      <c r="EQE3212" s="302"/>
      <c r="EQF3212" s="302"/>
      <c r="EQG3212" s="302"/>
      <c r="EQH3212" s="302"/>
      <c r="EQI3212" s="302"/>
      <c r="EQJ3212" s="302"/>
      <c r="EQK3212" s="302"/>
      <c r="EQL3212" s="302"/>
      <c r="EQM3212" s="302"/>
      <c r="EQN3212" s="302"/>
      <c r="EQO3212" s="302"/>
      <c r="EQP3212" s="302"/>
      <c r="EQQ3212" s="302"/>
      <c r="EQR3212" s="302"/>
      <c r="EQS3212" s="302"/>
      <c r="EQT3212" s="302"/>
      <c r="EQU3212" s="302"/>
      <c r="EQV3212" s="302"/>
      <c r="EQW3212" s="302"/>
      <c r="EQX3212" s="302"/>
      <c r="EQY3212" s="302"/>
      <c r="EQZ3212" s="302"/>
      <c r="ERA3212" s="302"/>
      <c r="ERB3212" s="302"/>
      <c r="ERC3212" s="302"/>
      <c r="ERD3212" s="302"/>
      <c r="ERE3212" s="302"/>
      <c r="ERF3212" s="302"/>
      <c r="ERG3212" s="302"/>
      <c r="ERH3212" s="302"/>
      <c r="ERI3212" s="302"/>
      <c r="ERJ3212" s="302"/>
      <c r="ERK3212" s="302"/>
      <c r="ERL3212" s="302"/>
      <c r="ERM3212" s="302"/>
      <c r="ERN3212" s="302"/>
      <c r="ERO3212" s="302"/>
      <c r="ERP3212" s="302"/>
      <c r="ERQ3212" s="302"/>
      <c r="ERR3212" s="302"/>
      <c r="ERS3212" s="302"/>
      <c r="ERT3212" s="302"/>
      <c r="ERU3212" s="302"/>
      <c r="ERV3212" s="302"/>
      <c r="ERW3212" s="302"/>
      <c r="ERX3212" s="302"/>
      <c r="ERY3212" s="302"/>
      <c r="ERZ3212" s="302"/>
      <c r="ESA3212" s="302"/>
      <c r="ESB3212" s="302"/>
      <c r="ESC3212" s="302"/>
      <c r="ESD3212" s="302"/>
      <c r="ESE3212" s="302"/>
      <c r="ESF3212" s="302"/>
      <c r="ESG3212" s="302"/>
      <c r="ESH3212" s="302"/>
      <c r="ESI3212" s="302"/>
      <c r="ESJ3212" s="302"/>
      <c r="ESK3212" s="302"/>
      <c r="ESL3212" s="302"/>
      <c r="ESM3212" s="302"/>
      <c r="ESN3212" s="302"/>
      <c r="ESO3212" s="302"/>
      <c r="ESP3212" s="302"/>
      <c r="ESQ3212" s="302"/>
      <c r="ESR3212" s="302"/>
      <c r="ESS3212" s="302"/>
      <c r="EST3212" s="302"/>
      <c r="ESU3212" s="302"/>
      <c r="ESV3212" s="302"/>
      <c r="ESW3212" s="302"/>
      <c r="ESX3212" s="302"/>
      <c r="ESY3212" s="302"/>
      <c r="ESZ3212" s="302"/>
      <c r="ETA3212" s="302"/>
      <c r="ETB3212" s="302"/>
      <c r="ETC3212" s="302"/>
      <c r="ETD3212" s="302"/>
      <c r="ETE3212" s="302"/>
      <c r="ETF3212" s="302"/>
      <c r="ETG3212" s="302"/>
      <c r="ETH3212" s="302"/>
      <c r="ETI3212" s="302"/>
      <c r="ETJ3212" s="302"/>
      <c r="ETK3212" s="302"/>
      <c r="ETL3212" s="302"/>
      <c r="ETM3212" s="302"/>
      <c r="ETN3212" s="302"/>
      <c r="ETO3212" s="302"/>
      <c r="ETP3212" s="302"/>
      <c r="ETQ3212" s="302"/>
      <c r="ETR3212" s="302"/>
      <c r="ETS3212" s="302"/>
      <c r="ETT3212" s="302"/>
      <c r="ETU3212" s="302"/>
      <c r="ETV3212" s="302"/>
      <c r="ETW3212" s="302"/>
      <c r="ETX3212" s="302"/>
      <c r="ETY3212" s="302"/>
      <c r="ETZ3212" s="302"/>
      <c r="EUA3212" s="302"/>
      <c r="EUB3212" s="302"/>
      <c r="EUC3212" s="302"/>
      <c r="EUD3212" s="302"/>
      <c r="EUE3212" s="302"/>
      <c r="EUF3212" s="302"/>
      <c r="EUG3212" s="302"/>
      <c r="EUH3212" s="302"/>
      <c r="EUI3212" s="302"/>
      <c r="EUJ3212" s="302"/>
      <c r="EUK3212" s="302"/>
      <c r="EUL3212" s="302"/>
      <c r="EUM3212" s="302"/>
      <c r="EUN3212" s="302"/>
      <c r="EUO3212" s="302"/>
      <c r="EUP3212" s="302"/>
      <c r="EUQ3212" s="302"/>
      <c r="EUR3212" s="302"/>
      <c r="EUS3212" s="302"/>
      <c r="EUT3212" s="302"/>
      <c r="EUU3212" s="302"/>
      <c r="EUV3212" s="302"/>
      <c r="EUW3212" s="302"/>
      <c r="EUX3212" s="302"/>
      <c r="EUY3212" s="302"/>
      <c r="EUZ3212" s="302"/>
      <c r="EVA3212" s="302"/>
      <c r="EVB3212" s="302"/>
      <c r="EVC3212" s="302"/>
      <c r="EVD3212" s="302"/>
      <c r="EVE3212" s="302"/>
      <c r="EVF3212" s="302"/>
      <c r="EVG3212" s="302"/>
      <c r="EVH3212" s="302"/>
      <c r="EVI3212" s="302"/>
      <c r="EVJ3212" s="302"/>
      <c r="EVK3212" s="302"/>
      <c r="EVL3212" s="302"/>
      <c r="EVM3212" s="302"/>
      <c r="EVN3212" s="302"/>
      <c r="EVO3212" s="302"/>
      <c r="EVP3212" s="302"/>
      <c r="EVQ3212" s="302"/>
      <c r="EVR3212" s="302"/>
      <c r="EVS3212" s="302"/>
      <c r="EVT3212" s="302"/>
      <c r="EVU3212" s="302"/>
      <c r="EVV3212" s="302"/>
      <c r="EVW3212" s="302"/>
      <c r="EVX3212" s="302"/>
      <c r="EVY3212" s="302"/>
      <c r="EVZ3212" s="302"/>
      <c r="EWA3212" s="302"/>
      <c r="EWB3212" s="302"/>
      <c r="EWC3212" s="302"/>
      <c r="EWD3212" s="302"/>
      <c r="EWE3212" s="302"/>
      <c r="EWF3212" s="302"/>
      <c r="EWG3212" s="302"/>
      <c r="EWH3212" s="302"/>
      <c r="EWI3212" s="302"/>
      <c r="EWJ3212" s="302"/>
      <c r="EWK3212" s="302"/>
      <c r="EWL3212" s="302"/>
      <c r="EWM3212" s="302"/>
      <c r="EWN3212" s="302"/>
      <c r="EWO3212" s="302"/>
      <c r="EWP3212" s="302"/>
      <c r="EWQ3212" s="302"/>
      <c r="EWR3212" s="302"/>
      <c r="EWS3212" s="302"/>
      <c r="EWT3212" s="302"/>
      <c r="EWU3212" s="302"/>
      <c r="EWV3212" s="302"/>
      <c r="EWW3212" s="302"/>
      <c r="EWX3212" s="302"/>
      <c r="EWY3212" s="302"/>
      <c r="EWZ3212" s="302"/>
      <c r="EXA3212" s="302"/>
      <c r="EXB3212" s="302"/>
      <c r="EXC3212" s="302"/>
      <c r="EXD3212" s="302"/>
      <c r="EXE3212" s="302"/>
      <c r="EXF3212" s="302"/>
      <c r="EXG3212" s="302"/>
      <c r="EXH3212" s="302"/>
      <c r="EXI3212" s="302"/>
      <c r="EXJ3212" s="302"/>
      <c r="EXK3212" s="302"/>
      <c r="EXL3212" s="302"/>
      <c r="EXM3212" s="302"/>
      <c r="EXN3212" s="302"/>
      <c r="EXO3212" s="302"/>
      <c r="EXP3212" s="302"/>
      <c r="EXQ3212" s="302"/>
      <c r="EXR3212" s="302"/>
      <c r="EXS3212" s="302"/>
      <c r="EXT3212" s="302"/>
      <c r="EXU3212" s="302"/>
      <c r="EXV3212" s="302"/>
      <c r="EXW3212" s="302"/>
      <c r="EXX3212" s="302"/>
      <c r="EXY3212" s="302"/>
      <c r="EXZ3212" s="302"/>
      <c r="EYA3212" s="302"/>
      <c r="EYB3212" s="302"/>
      <c r="EYC3212" s="302"/>
      <c r="EYD3212" s="302"/>
      <c r="EYE3212" s="302"/>
      <c r="EYF3212" s="302"/>
      <c r="EYG3212" s="302"/>
      <c r="EYH3212" s="302"/>
      <c r="EYI3212" s="302"/>
      <c r="EYJ3212" s="302"/>
      <c r="EYK3212" s="302"/>
      <c r="EYL3212" s="302"/>
      <c r="EYM3212" s="302"/>
      <c r="EYN3212" s="302"/>
      <c r="EYO3212" s="302"/>
      <c r="EYP3212" s="302"/>
      <c r="EYQ3212" s="302"/>
      <c r="EYR3212" s="302"/>
      <c r="EYS3212" s="302"/>
      <c r="EYT3212" s="302"/>
      <c r="EYU3212" s="302"/>
      <c r="EYV3212" s="302"/>
      <c r="EYW3212" s="302"/>
      <c r="EYX3212" s="302"/>
      <c r="EYY3212" s="302"/>
      <c r="EYZ3212" s="302"/>
      <c r="EZA3212" s="302"/>
      <c r="EZB3212" s="302"/>
      <c r="EZC3212" s="302"/>
      <c r="EZD3212" s="302"/>
      <c r="EZE3212" s="302"/>
      <c r="EZF3212" s="302"/>
      <c r="EZG3212" s="302"/>
      <c r="EZH3212" s="302"/>
      <c r="EZI3212" s="302"/>
      <c r="EZJ3212" s="302"/>
      <c r="EZK3212" s="302"/>
      <c r="EZL3212" s="302"/>
      <c r="EZM3212" s="302"/>
      <c r="EZN3212" s="302"/>
      <c r="EZO3212" s="302"/>
      <c r="EZP3212" s="302"/>
      <c r="EZQ3212" s="302"/>
      <c r="EZR3212" s="302"/>
      <c r="EZS3212" s="302"/>
      <c r="EZT3212" s="302"/>
      <c r="EZU3212" s="302"/>
      <c r="EZV3212" s="302"/>
      <c r="EZW3212" s="302"/>
      <c r="EZX3212" s="302"/>
      <c r="EZY3212" s="302"/>
      <c r="EZZ3212" s="302"/>
      <c r="FAA3212" s="302"/>
      <c r="FAB3212" s="302"/>
      <c r="FAC3212" s="302"/>
      <c r="FAD3212" s="302"/>
      <c r="FAE3212" s="302"/>
      <c r="FAF3212" s="302"/>
      <c r="FAG3212" s="302"/>
      <c r="FAH3212" s="302"/>
      <c r="FAI3212" s="302"/>
      <c r="FAJ3212" s="302"/>
      <c r="FAK3212" s="302"/>
      <c r="FAL3212" s="302"/>
      <c r="FAM3212" s="302"/>
      <c r="FAN3212" s="302"/>
      <c r="FAO3212" s="302"/>
      <c r="FAP3212" s="302"/>
      <c r="FAQ3212" s="302"/>
      <c r="FAR3212" s="302"/>
      <c r="FAS3212" s="302"/>
      <c r="FAT3212" s="302"/>
      <c r="FAU3212" s="302"/>
      <c r="FAV3212" s="302"/>
      <c r="FAW3212" s="302"/>
      <c r="FAX3212" s="302"/>
      <c r="FAY3212" s="302"/>
      <c r="FAZ3212" s="302"/>
      <c r="FBA3212" s="302"/>
      <c r="FBB3212" s="302"/>
      <c r="FBC3212" s="302"/>
      <c r="FBD3212" s="302"/>
      <c r="FBE3212" s="302"/>
      <c r="FBF3212" s="302"/>
      <c r="FBG3212" s="302"/>
      <c r="FBH3212" s="302"/>
      <c r="FBI3212" s="302"/>
      <c r="FBJ3212" s="302"/>
      <c r="FBK3212" s="302"/>
      <c r="FBL3212" s="302"/>
      <c r="FBM3212" s="302"/>
      <c r="FBN3212" s="302"/>
      <c r="FBO3212" s="302"/>
      <c r="FBP3212" s="302"/>
      <c r="FBQ3212" s="302"/>
      <c r="FBR3212" s="302"/>
      <c r="FBS3212" s="302"/>
      <c r="FBT3212" s="302"/>
      <c r="FBU3212" s="302"/>
      <c r="FBV3212" s="302"/>
      <c r="FBW3212" s="302"/>
      <c r="FBX3212" s="302"/>
      <c r="FBY3212" s="302"/>
      <c r="FBZ3212" s="302"/>
      <c r="FCA3212" s="302"/>
      <c r="FCB3212" s="302"/>
      <c r="FCC3212" s="302"/>
      <c r="FCD3212" s="302"/>
      <c r="FCE3212" s="302"/>
      <c r="FCF3212" s="302"/>
      <c r="FCG3212" s="302"/>
      <c r="FCH3212" s="302"/>
      <c r="FCI3212" s="302"/>
      <c r="FCJ3212" s="302"/>
      <c r="FCK3212" s="302"/>
      <c r="FCL3212" s="302"/>
      <c r="FCM3212" s="302"/>
      <c r="FCN3212" s="302"/>
      <c r="FCO3212" s="302"/>
      <c r="FCP3212" s="302"/>
      <c r="FCQ3212" s="302"/>
      <c r="FCR3212" s="302"/>
      <c r="FCS3212" s="302"/>
      <c r="FCT3212" s="302"/>
      <c r="FCU3212" s="302"/>
      <c r="FCV3212" s="302"/>
      <c r="FCW3212" s="302"/>
      <c r="FCX3212" s="302"/>
      <c r="FCY3212" s="302"/>
      <c r="FCZ3212" s="302"/>
      <c r="FDA3212" s="302"/>
      <c r="FDB3212" s="302"/>
      <c r="FDC3212" s="302"/>
      <c r="FDD3212" s="302"/>
      <c r="FDE3212" s="302"/>
      <c r="FDF3212" s="302"/>
      <c r="FDG3212" s="302"/>
      <c r="FDH3212" s="302"/>
      <c r="FDI3212" s="302"/>
      <c r="FDJ3212" s="302"/>
      <c r="FDK3212" s="302"/>
      <c r="FDL3212" s="302"/>
      <c r="FDM3212" s="302"/>
      <c r="FDN3212" s="302"/>
      <c r="FDO3212" s="302"/>
      <c r="FDP3212" s="302"/>
      <c r="FDQ3212" s="302"/>
      <c r="FDR3212" s="302"/>
      <c r="FDS3212" s="302"/>
      <c r="FDT3212" s="302"/>
      <c r="FDU3212" s="302"/>
      <c r="FDV3212" s="302"/>
      <c r="FDW3212" s="302"/>
      <c r="FDX3212" s="302"/>
      <c r="FDY3212" s="302"/>
      <c r="FDZ3212" s="302"/>
      <c r="FEA3212" s="302"/>
      <c r="FEB3212" s="302"/>
      <c r="FEC3212" s="302"/>
      <c r="FED3212" s="302"/>
      <c r="FEE3212" s="302"/>
      <c r="FEF3212" s="302"/>
      <c r="FEG3212" s="302"/>
      <c r="FEH3212" s="302"/>
      <c r="FEI3212" s="302"/>
      <c r="FEJ3212" s="302"/>
      <c r="FEK3212" s="302"/>
      <c r="FEL3212" s="302"/>
      <c r="FEM3212" s="302"/>
      <c r="FEN3212" s="302"/>
      <c r="FEO3212" s="302"/>
      <c r="FEP3212" s="302"/>
      <c r="FEQ3212" s="302"/>
      <c r="FER3212" s="302"/>
      <c r="FES3212" s="302"/>
      <c r="FET3212" s="302"/>
      <c r="FEU3212" s="302"/>
      <c r="FEV3212" s="302"/>
      <c r="FEW3212" s="302"/>
      <c r="FEX3212" s="302"/>
      <c r="FEY3212" s="302"/>
      <c r="FEZ3212" s="302"/>
      <c r="FFA3212" s="302"/>
      <c r="FFB3212" s="302"/>
      <c r="FFC3212" s="302"/>
      <c r="FFD3212" s="302"/>
      <c r="FFE3212" s="302"/>
      <c r="FFF3212" s="302"/>
      <c r="FFG3212" s="302"/>
      <c r="FFH3212" s="302"/>
      <c r="FFI3212" s="302"/>
      <c r="FFJ3212" s="302"/>
      <c r="FFK3212" s="302"/>
      <c r="FFL3212" s="302"/>
      <c r="FFM3212" s="302"/>
      <c r="FFN3212" s="302"/>
      <c r="FFO3212" s="302"/>
      <c r="FFP3212" s="302"/>
      <c r="FFQ3212" s="302"/>
      <c r="FFR3212" s="302"/>
      <c r="FFS3212" s="302"/>
      <c r="FFT3212" s="302"/>
      <c r="FFU3212" s="302"/>
      <c r="FFV3212" s="302"/>
      <c r="FFW3212" s="302"/>
      <c r="FFX3212" s="302"/>
      <c r="FFY3212" s="302"/>
      <c r="FFZ3212" s="302"/>
      <c r="FGA3212" s="302"/>
      <c r="FGB3212" s="302"/>
      <c r="FGC3212" s="302"/>
      <c r="FGD3212" s="302"/>
      <c r="FGE3212" s="302"/>
      <c r="FGF3212" s="302"/>
      <c r="FGG3212" s="302"/>
      <c r="FGH3212" s="302"/>
      <c r="FGI3212" s="302"/>
      <c r="FGJ3212" s="302"/>
      <c r="FGK3212" s="302"/>
      <c r="FGL3212" s="302"/>
      <c r="FGM3212" s="302"/>
      <c r="FGN3212" s="302"/>
      <c r="FGO3212" s="302"/>
      <c r="FGP3212" s="302"/>
      <c r="FGQ3212" s="302"/>
      <c r="FGR3212" s="302"/>
      <c r="FGS3212" s="302"/>
      <c r="FGT3212" s="302"/>
      <c r="FGU3212" s="302"/>
      <c r="FGV3212" s="302"/>
      <c r="FGW3212" s="302"/>
      <c r="FGX3212" s="302"/>
      <c r="FGY3212" s="302"/>
      <c r="FGZ3212" s="302"/>
      <c r="FHA3212" s="302"/>
      <c r="FHB3212" s="302"/>
      <c r="FHC3212" s="302"/>
      <c r="FHD3212" s="302"/>
      <c r="FHE3212" s="302"/>
      <c r="FHF3212" s="302"/>
      <c r="FHG3212" s="302"/>
      <c r="FHH3212" s="302"/>
      <c r="FHI3212" s="302"/>
      <c r="FHJ3212" s="302"/>
      <c r="FHK3212" s="302"/>
      <c r="FHL3212" s="302"/>
      <c r="FHM3212" s="302"/>
      <c r="FHN3212" s="302"/>
      <c r="FHO3212" s="302"/>
      <c r="FHP3212" s="302"/>
      <c r="FHQ3212" s="302"/>
      <c r="FHR3212" s="302"/>
      <c r="FHS3212" s="302"/>
      <c r="FHT3212" s="302"/>
      <c r="FHU3212" s="302"/>
      <c r="FHV3212" s="302"/>
      <c r="FHW3212" s="302"/>
      <c r="FHX3212" s="302"/>
      <c r="FHY3212" s="302"/>
      <c r="FHZ3212" s="302"/>
      <c r="FIA3212" s="302"/>
      <c r="FIB3212" s="302"/>
      <c r="FIC3212" s="302"/>
      <c r="FID3212" s="302"/>
      <c r="FIE3212" s="302"/>
      <c r="FIF3212" s="302"/>
      <c r="FIG3212" s="302"/>
      <c r="FIH3212" s="302"/>
      <c r="FII3212" s="302"/>
      <c r="FIJ3212" s="302"/>
      <c r="FIK3212" s="302"/>
      <c r="FIL3212" s="302"/>
      <c r="FIM3212" s="302"/>
      <c r="FIN3212" s="302"/>
      <c r="FIO3212" s="302"/>
      <c r="FIP3212" s="302"/>
      <c r="FIQ3212" s="302"/>
      <c r="FIR3212" s="302"/>
      <c r="FIS3212" s="302"/>
      <c r="FIT3212" s="302"/>
      <c r="FIU3212" s="302"/>
      <c r="FIV3212" s="302"/>
      <c r="FIW3212" s="302"/>
      <c r="FIX3212" s="302"/>
      <c r="FIY3212" s="302"/>
      <c r="FIZ3212" s="302"/>
      <c r="FJA3212" s="302"/>
      <c r="FJB3212" s="302"/>
      <c r="FJC3212" s="302"/>
      <c r="FJD3212" s="302"/>
      <c r="FJE3212" s="302"/>
      <c r="FJF3212" s="302"/>
      <c r="FJG3212" s="302"/>
      <c r="FJH3212" s="302"/>
      <c r="FJI3212" s="302"/>
      <c r="FJJ3212" s="302"/>
      <c r="FJK3212" s="302"/>
      <c r="FJL3212" s="302"/>
      <c r="FJM3212" s="302"/>
      <c r="FJN3212" s="302"/>
      <c r="FJO3212" s="302"/>
      <c r="FJP3212" s="302"/>
      <c r="FJQ3212" s="302"/>
      <c r="FJR3212" s="302"/>
      <c r="FJS3212" s="302"/>
      <c r="FJT3212" s="302"/>
      <c r="FJU3212" s="302"/>
      <c r="FJV3212" s="302"/>
      <c r="FJW3212" s="302"/>
      <c r="FJX3212" s="302"/>
      <c r="FJY3212" s="302"/>
      <c r="FJZ3212" s="302"/>
      <c r="FKA3212" s="302"/>
      <c r="FKB3212" s="302"/>
      <c r="FKC3212" s="302"/>
      <c r="FKD3212" s="302"/>
      <c r="FKE3212" s="302"/>
      <c r="FKF3212" s="302"/>
      <c r="FKG3212" s="302"/>
      <c r="FKH3212" s="302"/>
      <c r="FKI3212" s="302"/>
      <c r="FKJ3212" s="302"/>
      <c r="FKK3212" s="302"/>
      <c r="FKL3212" s="302"/>
      <c r="FKM3212" s="302"/>
      <c r="FKN3212" s="302"/>
      <c r="FKO3212" s="302"/>
      <c r="FKP3212" s="302"/>
      <c r="FKQ3212" s="302"/>
      <c r="FKR3212" s="302"/>
      <c r="FKS3212" s="302"/>
      <c r="FKT3212" s="302"/>
      <c r="FKU3212" s="302"/>
      <c r="FKV3212" s="302"/>
      <c r="FKW3212" s="302"/>
      <c r="FKX3212" s="302"/>
      <c r="FKY3212" s="302"/>
      <c r="FKZ3212" s="302"/>
      <c r="FLA3212" s="302"/>
      <c r="FLB3212" s="302"/>
      <c r="FLC3212" s="302"/>
      <c r="FLD3212" s="302"/>
      <c r="FLE3212" s="302"/>
      <c r="FLF3212" s="302"/>
      <c r="FLG3212" s="302"/>
      <c r="FLH3212" s="302"/>
      <c r="FLI3212" s="302"/>
      <c r="FLJ3212" s="302"/>
      <c r="FLK3212" s="302"/>
      <c r="FLL3212" s="302"/>
      <c r="FLM3212" s="302"/>
      <c r="FLN3212" s="302"/>
      <c r="FLO3212" s="302"/>
      <c r="FLP3212" s="302"/>
      <c r="FLQ3212" s="302"/>
      <c r="FLR3212" s="302"/>
      <c r="FLS3212" s="302"/>
      <c r="FLT3212" s="302"/>
      <c r="FLU3212" s="302"/>
      <c r="FLV3212" s="302"/>
      <c r="FLW3212" s="302"/>
      <c r="FLX3212" s="302"/>
      <c r="FLY3212" s="302"/>
      <c r="FLZ3212" s="302"/>
      <c r="FMA3212" s="302"/>
      <c r="FMB3212" s="302"/>
      <c r="FMC3212" s="302"/>
      <c r="FMD3212" s="302"/>
      <c r="FME3212" s="302"/>
      <c r="FMF3212" s="302"/>
      <c r="FMG3212" s="302"/>
      <c r="FMH3212" s="302"/>
      <c r="FMI3212" s="302"/>
      <c r="FMJ3212" s="302"/>
      <c r="FMK3212" s="302"/>
      <c r="FML3212" s="302"/>
      <c r="FMM3212" s="302"/>
      <c r="FMN3212" s="302"/>
      <c r="FMO3212" s="302"/>
      <c r="FMP3212" s="302"/>
      <c r="FMQ3212" s="302"/>
      <c r="FMR3212" s="302"/>
      <c r="FMS3212" s="302"/>
      <c r="FMT3212" s="302"/>
      <c r="FMU3212" s="302"/>
      <c r="FMV3212" s="302"/>
      <c r="FMW3212" s="302"/>
      <c r="FMX3212" s="302"/>
      <c r="FMY3212" s="302"/>
      <c r="FMZ3212" s="302"/>
      <c r="FNA3212" s="302"/>
      <c r="FNB3212" s="302"/>
      <c r="FNC3212" s="302"/>
      <c r="FND3212" s="302"/>
      <c r="FNE3212" s="302"/>
      <c r="FNF3212" s="302"/>
      <c r="FNG3212" s="302"/>
      <c r="FNH3212" s="302"/>
      <c r="FNI3212" s="302"/>
      <c r="FNJ3212" s="302"/>
      <c r="FNK3212" s="302"/>
      <c r="FNL3212" s="302"/>
      <c r="FNM3212" s="302"/>
      <c r="FNN3212" s="302"/>
      <c r="FNO3212" s="302"/>
      <c r="FNP3212" s="302"/>
      <c r="FNQ3212" s="302"/>
      <c r="FNR3212" s="302"/>
      <c r="FNS3212" s="302"/>
      <c r="FNT3212" s="302"/>
      <c r="FNU3212" s="302"/>
      <c r="FNV3212" s="302"/>
      <c r="FNW3212" s="302"/>
      <c r="FNX3212" s="302"/>
      <c r="FNY3212" s="302"/>
      <c r="FNZ3212" s="302"/>
      <c r="FOA3212" s="302"/>
      <c r="FOB3212" s="302"/>
      <c r="FOC3212" s="302"/>
      <c r="FOD3212" s="302"/>
      <c r="FOE3212" s="302"/>
      <c r="FOF3212" s="302"/>
      <c r="FOG3212" s="302"/>
      <c r="FOH3212" s="302"/>
      <c r="FOI3212" s="302"/>
      <c r="FOJ3212" s="302"/>
      <c r="FOK3212" s="302"/>
      <c r="FOL3212" s="302"/>
      <c r="FOM3212" s="302"/>
      <c r="FON3212" s="302"/>
      <c r="FOO3212" s="302"/>
      <c r="FOP3212" s="302"/>
      <c r="FOQ3212" s="302"/>
      <c r="FOR3212" s="302"/>
      <c r="FOS3212" s="302"/>
      <c r="FOT3212" s="302"/>
      <c r="FOU3212" s="302"/>
      <c r="FOV3212" s="302"/>
      <c r="FOW3212" s="302"/>
      <c r="FOX3212" s="302"/>
      <c r="FOY3212" s="302"/>
      <c r="FOZ3212" s="302"/>
      <c r="FPA3212" s="302"/>
      <c r="FPB3212" s="302"/>
      <c r="FPC3212" s="302"/>
      <c r="FPD3212" s="302"/>
      <c r="FPE3212" s="302"/>
      <c r="FPF3212" s="302"/>
      <c r="FPG3212" s="302"/>
      <c r="FPH3212" s="302"/>
      <c r="FPI3212" s="302"/>
      <c r="FPJ3212" s="302"/>
      <c r="FPK3212" s="302"/>
      <c r="FPL3212" s="302"/>
      <c r="FPM3212" s="302"/>
      <c r="FPN3212" s="302"/>
      <c r="FPO3212" s="302"/>
      <c r="FPP3212" s="302"/>
      <c r="FPQ3212" s="302"/>
      <c r="FPR3212" s="302"/>
      <c r="FPS3212" s="302"/>
      <c r="FPT3212" s="302"/>
      <c r="FPU3212" s="302"/>
      <c r="FPV3212" s="302"/>
      <c r="FPW3212" s="302"/>
      <c r="FPX3212" s="302"/>
      <c r="FPY3212" s="302"/>
      <c r="FPZ3212" s="302"/>
      <c r="FQA3212" s="302"/>
      <c r="FQB3212" s="302"/>
      <c r="FQC3212" s="302"/>
      <c r="FQD3212" s="302"/>
      <c r="FQE3212" s="302"/>
      <c r="FQF3212" s="302"/>
      <c r="FQG3212" s="302"/>
      <c r="FQH3212" s="302"/>
      <c r="FQI3212" s="302"/>
      <c r="FQJ3212" s="302"/>
      <c r="FQK3212" s="302"/>
      <c r="FQL3212" s="302"/>
      <c r="FQM3212" s="302"/>
      <c r="FQN3212" s="302"/>
      <c r="FQO3212" s="302"/>
      <c r="FQP3212" s="302"/>
      <c r="FQQ3212" s="302"/>
      <c r="FQR3212" s="302"/>
      <c r="FQS3212" s="302"/>
      <c r="FQT3212" s="302"/>
      <c r="FQU3212" s="302"/>
      <c r="FQV3212" s="302"/>
      <c r="FQW3212" s="302"/>
      <c r="FQX3212" s="302"/>
      <c r="FQY3212" s="302"/>
      <c r="FQZ3212" s="302"/>
      <c r="FRA3212" s="302"/>
      <c r="FRB3212" s="302"/>
      <c r="FRC3212" s="302"/>
      <c r="FRD3212" s="302"/>
      <c r="FRE3212" s="302"/>
      <c r="FRF3212" s="302"/>
      <c r="FRG3212" s="302"/>
      <c r="FRH3212" s="302"/>
      <c r="FRI3212" s="302"/>
      <c r="FRJ3212" s="302"/>
      <c r="FRK3212" s="302"/>
      <c r="FRL3212" s="302"/>
      <c r="FRM3212" s="302"/>
      <c r="FRN3212" s="302"/>
      <c r="FRO3212" s="302"/>
      <c r="FRP3212" s="302"/>
      <c r="FRQ3212" s="302"/>
      <c r="FRR3212" s="302"/>
      <c r="FRS3212" s="302"/>
      <c r="FRT3212" s="302"/>
      <c r="FRU3212" s="302"/>
      <c r="FRV3212" s="302"/>
      <c r="FRW3212" s="302"/>
      <c r="FRX3212" s="302"/>
      <c r="FRY3212" s="302"/>
      <c r="FRZ3212" s="302"/>
      <c r="FSA3212" s="302"/>
      <c r="FSB3212" s="302"/>
      <c r="FSC3212" s="302"/>
      <c r="FSD3212" s="302"/>
      <c r="FSE3212" s="302"/>
      <c r="FSF3212" s="302"/>
      <c r="FSG3212" s="302"/>
      <c r="FSH3212" s="302"/>
      <c r="FSI3212" s="302"/>
      <c r="FSJ3212" s="302"/>
      <c r="FSK3212" s="302"/>
      <c r="FSL3212" s="302"/>
      <c r="FSM3212" s="302"/>
      <c r="FSN3212" s="302"/>
      <c r="FSO3212" s="302"/>
      <c r="FSP3212" s="302"/>
      <c r="FSQ3212" s="302"/>
      <c r="FSR3212" s="302"/>
      <c r="FSS3212" s="302"/>
      <c r="FST3212" s="302"/>
      <c r="FSU3212" s="302"/>
      <c r="FSV3212" s="302"/>
      <c r="FSW3212" s="302"/>
      <c r="FSX3212" s="302"/>
      <c r="FSY3212" s="302"/>
      <c r="FSZ3212" s="302"/>
      <c r="FTA3212" s="302"/>
      <c r="FTB3212" s="302"/>
      <c r="FTC3212" s="302"/>
      <c r="FTD3212" s="302"/>
      <c r="FTE3212" s="302"/>
      <c r="FTF3212" s="302"/>
      <c r="FTG3212" s="302"/>
      <c r="FTH3212" s="302"/>
      <c r="FTI3212" s="302"/>
      <c r="FTJ3212" s="302"/>
      <c r="FTK3212" s="302"/>
      <c r="FTL3212" s="302"/>
      <c r="FTM3212" s="302"/>
      <c r="FTN3212" s="302"/>
      <c r="FTO3212" s="302"/>
      <c r="FTP3212" s="302"/>
      <c r="FTQ3212" s="302"/>
      <c r="FTR3212" s="302"/>
      <c r="FTS3212" s="302"/>
      <c r="FTT3212" s="302"/>
      <c r="FTU3212" s="302"/>
      <c r="FTV3212" s="302"/>
      <c r="FTW3212" s="302"/>
      <c r="FTX3212" s="302"/>
      <c r="FTY3212" s="302"/>
      <c r="FTZ3212" s="302"/>
      <c r="FUA3212" s="302"/>
      <c r="FUB3212" s="302"/>
      <c r="FUC3212" s="302"/>
      <c r="FUD3212" s="302"/>
      <c r="FUE3212" s="302"/>
      <c r="FUF3212" s="302"/>
      <c r="FUG3212" s="302"/>
      <c r="FUH3212" s="302"/>
      <c r="FUI3212" s="302"/>
      <c r="FUJ3212" s="302"/>
      <c r="FUK3212" s="302"/>
      <c r="FUL3212" s="302"/>
      <c r="FUM3212" s="302"/>
      <c r="FUN3212" s="302"/>
      <c r="FUO3212" s="302"/>
      <c r="FUP3212" s="302"/>
      <c r="FUQ3212" s="302"/>
      <c r="FUR3212" s="302"/>
      <c r="FUS3212" s="302"/>
      <c r="FUT3212" s="302"/>
      <c r="FUU3212" s="302"/>
      <c r="FUV3212" s="302"/>
      <c r="FUW3212" s="302"/>
      <c r="FUX3212" s="302"/>
      <c r="FUY3212" s="302"/>
      <c r="FUZ3212" s="302"/>
      <c r="FVA3212" s="302"/>
      <c r="FVB3212" s="302"/>
      <c r="FVC3212" s="302"/>
      <c r="FVD3212" s="302"/>
      <c r="FVE3212" s="302"/>
      <c r="FVF3212" s="302"/>
      <c r="FVG3212" s="302"/>
      <c r="FVH3212" s="302"/>
      <c r="FVI3212" s="302"/>
      <c r="FVJ3212" s="302"/>
      <c r="FVK3212" s="302"/>
      <c r="FVL3212" s="302"/>
      <c r="FVM3212" s="302"/>
      <c r="FVN3212" s="302"/>
      <c r="FVO3212" s="302"/>
      <c r="FVP3212" s="302"/>
      <c r="FVQ3212" s="302"/>
      <c r="FVR3212" s="302"/>
      <c r="FVS3212" s="302"/>
      <c r="FVT3212" s="302"/>
      <c r="FVU3212" s="302"/>
      <c r="FVV3212" s="302"/>
      <c r="FVW3212" s="302"/>
      <c r="FVX3212" s="302"/>
      <c r="FVY3212" s="302"/>
      <c r="FVZ3212" s="302"/>
      <c r="FWA3212" s="302"/>
      <c r="FWB3212" s="302"/>
      <c r="FWC3212" s="302"/>
      <c r="FWD3212" s="302"/>
      <c r="FWE3212" s="302"/>
      <c r="FWF3212" s="302"/>
      <c r="FWG3212" s="302"/>
      <c r="FWH3212" s="302"/>
      <c r="FWI3212" s="302"/>
      <c r="FWJ3212" s="302"/>
      <c r="FWK3212" s="302"/>
      <c r="FWL3212" s="302"/>
      <c r="FWM3212" s="302"/>
      <c r="FWN3212" s="302"/>
      <c r="FWO3212" s="302"/>
      <c r="FWP3212" s="302"/>
      <c r="FWQ3212" s="302"/>
      <c r="FWR3212" s="302"/>
      <c r="FWS3212" s="302"/>
      <c r="FWT3212" s="302"/>
      <c r="FWU3212" s="302"/>
      <c r="FWV3212" s="302"/>
      <c r="FWW3212" s="302"/>
      <c r="FWX3212" s="302"/>
      <c r="FWY3212" s="302"/>
      <c r="FWZ3212" s="302"/>
      <c r="FXA3212" s="302"/>
      <c r="FXB3212" s="302"/>
      <c r="FXC3212" s="302"/>
      <c r="FXD3212" s="302"/>
      <c r="FXE3212" s="302"/>
      <c r="FXF3212" s="302"/>
      <c r="FXG3212" s="302"/>
      <c r="FXH3212" s="302"/>
      <c r="FXI3212" s="302"/>
      <c r="FXJ3212" s="302"/>
      <c r="FXK3212" s="302"/>
      <c r="FXL3212" s="302"/>
      <c r="FXM3212" s="302"/>
      <c r="FXN3212" s="302"/>
      <c r="FXO3212" s="302"/>
      <c r="FXP3212" s="302"/>
      <c r="FXQ3212" s="302"/>
      <c r="FXR3212" s="302"/>
      <c r="FXS3212" s="302"/>
      <c r="FXT3212" s="302"/>
      <c r="FXU3212" s="302"/>
      <c r="FXV3212" s="302"/>
      <c r="FXW3212" s="302"/>
      <c r="FXX3212" s="302"/>
      <c r="FXY3212" s="302"/>
      <c r="FXZ3212" s="302"/>
      <c r="FYA3212" s="302"/>
      <c r="FYB3212" s="302"/>
      <c r="FYC3212" s="302"/>
      <c r="FYD3212" s="302"/>
      <c r="FYE3212" s="302"/>
      <c r="FYF3212" s="302"/>
      <c r="FYG3212" s="302"/>
      <c r="FYH3212" s="302"/>
      <c r="FYI3212" s="302"/>
      <c r="FYJ3212" s="302"/>
      <c r="FYK3212" s="302"/>
      <c r="FYL3212" s="302"/>
      <c r="FYM3212" s="302"/>
      <c r="FYN3212" s="302"/>
      <c r="FYO3212" s="302"/>
      <c r="FYP3212" s="302"/>
      <c r="FYQ3212" s="302"/>
      <c r="FYR3212" s="302"/>
      <c r="FYS3212" s="302"/>
      <c r="FYT3212" s="302"/>
      <c r="FYU3212" s="302"/>
      <c r="FYV3212" s="302"/>
      <c r="FYW3212" s="302"/>
      <c r="FYX3212" s="302"/>
      <c r="FYY3212" s="302"/>
      <c r="FYZ3212" s="302"/>
      <c r="FZA3212" s="302"/>
      <c r="FZB3212" s="302"/>
      <c r="FZC3212" s="302"/>
      <c r="FZD3212" s="302"/>
      <c r="FZE3212" s="302"/>
      <c r="FZF3212" s="302"/>
      <c r="FZG3212" s="302"/>
      <c r="FZH3212" s="302"/>
      <c r="FZI3212" s="302"/>
      <c r="FZJ3212" s="302"/>
      <c r="FZK3212" s="302"/>
      <c r="FZL3212" s="302"/>
      <c r="FZM3212" s="302"/>
      <c r="FZN3212" s="302"/>
      <c r="FZO3212" s="302"/>
      <c r="FZP3212" s="302"/>
      <c r="FZQ3212" s="302"/>
      <c r="FZR3212" s="302"/>
      <c r="FZS3212" s="302"/>
      <c r="FZT3212" s="302"/>
      <c r="FZU3212" s="302"/>
      <c r="FZV3212" s="302"/>
      <c r="FZW3212" s="302"/>
      <c r="FZX3212" s="302"/>
      <c r="FZY3212" s="302"/>
      <c r="FZZ3212" s="302"/>
      <c r="GAA3212" s="302"/>
      <c r="GAB3212" s="302"/>
      <c r="GAC3212" s="302"/>
      <c r="GAD3212" s="302"/>
      <c r="GAE3212" s="302"/>
      <c r="GAF3212" s="302"/>
      <c r="GAG3212" s="302"/>
      <c r="GAH3212" s="302"/>
      <c r="GAI3212" s="302"/>
      <c r="GAJ3212" s="302"/>
      <c r="GAK3212" s="302"/>
      <c r="GAL3212" s="302"/>
      <c r="GAM3212" s="302"/>
      <c r="GAN3212" s="302"/>
      <c r="GAO3212" s="302"/>
      <c r="GAP3212" s="302"/>
      <c r="GAQ3212" s="302"/>
      <c r="GAR3212" s="302"/>
      <c r="GAS3212" s="302"/>
      <c r="GAT3212" s="302"/>
      <c r="GAU3212" s="302"/>
      <c r="GAV3212" s="302"/>
      <c r="GAW3212" s="302"/>
      <c r="GAX3212" s="302"/>
      <c r="GAY3212" s="302"/>
      <c r="GAZ3212" s="302"/>
      <c r="GBA3212" s="302"/>
      <c r="GBB3212" s="302"/>
      <c r="GBC3212" s="302"/>
      <c r="GBD3212" s="302"/>
      <c r="GBE3212" s="302"/>
      <c r="GBF3212" s="302"/>
      <c r="GBG3212" s="302"/>
      <c r="GBH3212" s="302"/>
      <c r="GBI3212" s="302"/>
      <c r="GBJ3212" s="302"/>
      <c r="GBK3212" s="302"/>
      <c r="GBL3212" s="302"/>
      <c r="GBM3212" s="302"/>
      <c r="GBN3212" s="302"/>
      <c r="GBO3212" s="302"/>
      <c r="GBP3212" s="302"/>
      <c r="GBQ3212" s="302"/>
      <c r="GBR3212" s="302"/>
      <c r="GBS3212" s="302"/>
      <c r="GBT3212" s="302"/>
      <c r="GBU3212" s="302"/>
      <c r="GBV3212" s="302"/>
      <c r="GBW3212" s="302"/>
      <c r="GBX3212" s="302"/>
      <c r="GBY3212" s="302"/>
      <c r="GBZ3212" s="302"/>
      <c r="GCA3212" s="302"/>
      <c r="GCB3212" s="302"/>
      <c r="GCC3212" s="302"/>
      <c r="GCD3212" s="302"/>
      <c r="GCE3212" s="302"/>
      <c r="GCF3212" s="302"/>
      <c r="GCG3212" s="302"/>
      <c r="GCH3212" s="302"/>
      <c r="GCI3212" s="302"/>
      <c r="GCJ3212" s="302"/>
      <c r="GCK3212" s="302"/>
      <c r="GCL3212" s="302"/>
      <c r="GCM3212" s="302"/>
      <c r="GCN3212" s="302"/>
      <c r="GCO3212" s="302"/>
      <c r="GCP3212" s="302"/>
      <c r="GCQ3212" s="302"/>
      <c r="GCR3212" s="302"/>
      <c r="GCS3212" s="302"/>
      <c r="GCT3212" s="302"/>
      <c r="GCU3212" s="302"/>
      <c r="GCV3212" s="302"/>
      <c r="GCW3212" s="302"/>
      <c r="GCX3212" s="302"/>
      <c r="GCY3212" s="302"/>
      <c r="GCZ3212" s="302"/>
      <c r="GDA3212" s="302"/>
      <c r="GDB3212" s="302"/>
      <c r="GDC3212" s="302"/>
      <c r="GDD3212" s="302"/>
      <c r="GDE3212" s="302"/>
      <c r="GDF3212" s="302"/>
      <c r="GDG3212" s="302"/>
      <c r="GDH3212" s="302"/>
      <c r="GDI3212" s="302"/>
      <c r="GDJ3212" s="302"/>
      <c r="GDK3212" s="302"/>
      <c r="GDL3212" s="302"/>
      <c r="GDM3212" s="302"/>
      <c r="GDN3212" s="302"/>
      <c r="GDO3212" s="302"/>
      <c r="GDP3212" s="302"/>
      <c r="GDQ3212" s="302"/>
      <c r="GDR3212" s="302"/>
      <c r="GDS3212" s="302"/>
      <c r="GDT3212" s="302"/>
      <c r="GDU3212" s="302"/>
      <c r="GDV3212" s="302"/>
      <c r="GDW3212" s="302"/>
      <c r="GDX3212" s="302"/>
      <c r="GDY3212" s="302"/>
      <c r="GDZ3212" s="302"/>
      <c r="GEA3212" s="302"/>
      <c r="GEB3212" s="302"/>
      <c r="GEC3212" s="302"/>
      <c r="GED3212" s="302"/>
      <c r="GEE3212" s="302"/>
      <c r="GEF3212" s="302"/>
      <c r="GEG3212" s="302"/>
      <c r="GEH3212" s="302"/>
      <c r="GEI3212" s="302"/>
      <c r="GEJ3212" s="302"/>
      <c r="GEK3212" s="302"/>
      <c r="GEL3212" s="302"/>
      <c r="GEM3212" s="302"/>
      <c r="GEN3212" s="302"/>
      <c r="GEO3212" s="302"/>
      <c r="GEP3212" s="302"/>
      <c r="GEQ3212" s="302"/>
      <c r="GER3212" s="302"/>
      <c r="GES3212" s="302"/>
      <c r="GET3212" s="302"/>
      <c r="GEU3212" s="302"/>
      <c r="GEV3212" s="302"/>
      <c r="GEW3212" s="302"/>
      <c r="GEX3212" s="302"/>
      <c r="GEY3212" s="302"/>
      <c r="GEZ3212" s="302"/>
      <c r="GFA3212" s="302"/>
      <c r="GFB3212" s="302"/>
      <c r="GFC3212" s="302"/>
      <c r="GFD3212" s="302"/>
      <c r="GFE3212" s="302"/>
      <c r="GFF3212" s="302"/>
      <c r="GFG3212" s="302"/>
      <c r="GFH3212" s="302"/>
      <c r="GFI3212" s="302"/>
      <c r="GFJ3212" s="302"/>
      <c r="GFK3212" s="302"/>
      <c r="GFL3212" s="302"/>
      <c r="GFM3212" s="302"/>
      <c r="GFN3212" s="302"/>
      <c r="GFO3212" s="302"/>
      <c r="GFP3212" s="302"/>
      <c r="GFQ3212" s="302"/>
      <c r="GFR3212" s="302"/>
      <c r="GFS3212" s="302"/>
      <c r="GFT3212" s="302"/>
      <c r="GFU3212" s="302"/>
      <c r="GFV3212" s="302"/>
      <c r="GFW3212" s="302"/>
      <c r="GFX3212" s="302"/>
      <c r="GFY3212" s="302"/>
      <c r="GFZ3212" s="302"/>
      <c r="GGA3212" s="302"/>
      <c r="GGB3212" s="302"/>
      <c r="GGC3212" s="302"/>
      <c r="GGD3212" s="302"/>
      <c r="GGE3212" s="302"/>
      <c r="GGF3212" s="302"/>
      <c r="GGG3212" s="302"/>
      <c r="GGH3212" s="302"/>
      <c r="GGI3212" s="302"/>
      <c r="GGJ3212" s="302"/>
      <c r="GGK3212" s="302"/>
      <c r="GGL3212" s="302"/>
      <c r="GGM3212" s="302"/>
      <c r="GGN3212" s="302"/>
      <c r="GGO3212" s="302"/>
      <c r="GGP3212" s="302"/>
      <c r="GGQ3212" s="302"/>
      <c r="GGR3212" s="302"/>
      <c r="GGS3212" s="302"/>
      <c r="GGT3212" s="302"/>
      <c r="GGU3212" s="302"/>
      <c r="GGV3212" s="302"/>
      <c r="GGW3212" s="302"/>
      <c r="GGX3212" s="302"/>
      <c r="GGY3212" s="302"/>
      <c r="GGZ3212" s="302"/>
      <c r="GHA3212" s="302"/>
      <c r="GHB3212" s="302"/>
      <c r="GHC3212" s="302"/>
      <c r="GHD3212" s="302"/>
      <c r="GHE3212" s="302"/>
      <c r="GHF3212" s="302"/>
      <c r="GHG3212" s="302"/>
      <c r="GHH3212" s="302"/>
      <c r="GHI3212" s="302"/>
      <c r="GHJ3212" s="302"/>
      <c r="GHK3212" s="302"/>
      <c r="GHL3212" s="302"/>
      <c r="GHM3212" s="302"/>
      <c r="GHN3212" s="302"/>
      <c r="GHO3212" s="302"/>
      <c r="GHP3212" s="302"/>
      <c r="GHQ3212" s="302"/>
      <c r="GHR3212" s="302"/>
      <c r="GHS3212" s="302"/>
      <c r="GHT3212" s="302"/>
      <c r="GHU3212" s="302"/>
      <c r="GHV3212" s="302"/>
      <c r="GHW3212" s="302"/>
      <c r="GHX3212" s="302"/>
      <c r="GHY3212" s="302"/>
      <c r="GHZ3212" s="302"/>
      <c r="GIA3212" s="302"/>
      <c r="GIB3212" s="302"/>
      <c r="GIC3212" s="302"/>
      <c r="GID3212" s="302"/>
      <c r="GIE3212" s="302"/>
      <c r="GIF3212" s="302"/>
      <c r="GIG3212" s="302"/>
      <c r="GIH3212" s="302"/>
      <c r="GII3212" s="302"/>
      <c r="GIJ3212" s="302"/>
      <c r="GIK3212" s="302"/>
      <c r="GIL3212" s="302"/>
      <c r="GIM3212" s="302"/>
      <c r="GIN3212" s="302"/>
      <c r="GIO3212" s="302"/>
      <c r="GIP3212" s="302"/>
      <c r="GIQ3212" s="302"/>
      <c r="GIR3212" s="302"/>
      <c r="GIS3212" s="302"/>
      <c r="GIT3212" s="302"/>
      <c r="GIU3212" s="302"/>
      <c r="GIV3212" s="302"/>
      <c r="GIW3212" s="302"/>
      <c r="GIX3212" s="302"/>
      <c r="GIY3212" s="302"/>
      <c r="GIZ3212" s="302"/>
      <c r="GJA3212" s="302"/>
      <c r="GJB3212" s="302"/>
      <c r="GJC3212" s="302"/>
      <c r="GJD3212" s="302"/>
      <c r="GJE3212" s="302"/>
      <c r="GJF3212" s="302"/>
      <c r="GJG3212" s="302"/>
      <c r="GJH3212" s="302"/>
      <c r="GJI3212" s="302"/>
      <c r="GJJ3212" s="302"/>
      <c r="GJK3212" s="302"/>
      <c r="GJL3212" s="302"/>
      <c r="GJM3212" s="302"/>
      <c r="GJN3212" s="302"/>
      <c r="GJO3212" s="302"/>
      <c r="GJP3212" s="302"/>
      <c r="GJQ3212" s="302"/>
      <c r="GJR3212" s="302"/>
      <c r="GJS3212" s="302"/>
      <c r="GJT3212" s="302"/>
      <c r="GJU3212" s="302"/>
      <c r="GJV3212" s="302"/>
      <c r="GJW3212" s="302"/>
      <c r="GJX3212" s="302"/>
      <c r="GJY3212" s="302"/>
      <c r="GJZ3212" s="302"/>
      <c r="GKA3212" s="302"/>
      <c r="GKB3212" s="302"/>
      <c r="GKC3212" s="302"/>
      <c r="GKD3212" s="302"/>
      <c r="GKE3212" s="302"/>
      <c r="GKF3212" s="302"/>
      <c r="GKG3212" s="302"/>
      <c r="GKH3212" s="302"/>
      <c r="GKI3212" s="302"/>
      <c r="GKJ3212" s="302"/>
      <c r="GKK3212" s="302"/>
      <c r="GKL3212" s="302"/>
      <c r="GKM3212" s="302"/>
      <c r="GKN3212" s="302"/>
      <c r="GKO3212" s="302"/>
      <c r="GKP3212" s="302"/>
      <c r="GKQ3212" s="302"/>
      <c r="GKR3212" s="302"/>
      <c r="GKS3212" s="302"/>
      <c r="GKT3212" s="302"/>
      <c r="GKU3212" s="302"/>
      <c r="GKV3212" s="302"/>
      <c r="GKW3212" s="302"/>
      <c r="GKX3212" s="302"/>
      <c r="GKY3212" s="302"/>
      <c r="GKZ3212" s="302"/>
      <c r="GLA3212" s="302"/>
      <c r="GLB3212" s="302"/>
      <c r="GLC3212" s="302"/>
      <c r="GLD3212" s="302"/>
      <c r="GLE3212" s="302"/>
      <c r="GLF3212" s="302"/>
      <c r="GLG3212" s="302"/>
      <c r="GLH3212" s="302"/>
      <c r="GLI3212" s="302"/>
      <c r="GLJ3212" s="302"/>
      <c r="GLK3212" s="302"/>
      <c r="GLL3212" s="302"/>
      <c r="GLM3212" s="302"/>
      <c r="GLN3212" s="302"/>
      <c r="GLO3212" s="302"/>
      <c r="GLP3212" s="302"/>
      <c r="GLQ3212" s="302"/>
      <c r="GLR3212" s="302"/>
      <c r="GLS3212" s="302"/>
      <c r="GLT3212" s="302"/>
      <c r="GLU3212" s="302"/>
      <c r="GLV3212" s="302"/>
      <c r="GLW3212" s="302"/>
      <c r="GLX3212" s="302"/>
      <c r="GLY3212" s="302"/>
      <c r="GLZ3212" s="302"/>
      <c r="GMA3212" s="302"/>
      <c r="GMB3212" s="302"/>
      <c r="GMC3212" s="302"/>
      <c r="GMD3212" s="302"/>
      <c r="GME3212" s="302"/>
      <c r="GMF3212" s="302"/>
      <c r="GMG3212" s="302"/>
      <c r="GMH3212" s="302"/>
      <c r="GMI3212" s="302"/>
      <c r="GMJ3212" s="302"/>
      <c r="GMK3212" s="302"/>
      <c r="GML3212" s="302"/>
      <c r="GMM3212" s="302"/>
      <c r="GMN3212" s="302"/>
      <c r="GMO3212" s="302"/>
      <c r="GMP3212" s="302"/>
      <c r="GMQ3212" s="302"/>
      <c r="GMR3212" s="302"/>
      <c r="GMS3212" s="302"/>
      <c r="GMT3212" s="302"/>
      <c r="GMU3212" s="302"/>
      <c r="GMV3212" s="302"/>
      <c r="GMW3212" s="302"/>
      <c r="GMX3212" s="302"/>
      <c r="GMY3212" s="302"/>
      <c r="GMZ3212" s="302"/>
      <c r="GNA3212" s="302"/>
      <c r="GNB3212" s="302"/>
      <c r="GNC3212" s="302"/>
      <c r="GND3212" s="302"/>
      <c r="GNE3212" s="302"/>
      <c r="GNF3212" s="302"/>
      <c r="GNG3212" s="302"/>
      <c r="GNH3212" s="302"/>
      <c r="GNI3212" s="302"/>
      <c r="GNJ3212" s="302"/>
      <c r="GNK3212" s="302"/>
      <c r="GNL3212" s="302"/>
      <c r="GNM3212" s="302"/>
      <c r="GNN3212" s="302"/>
      <c r="GNO3212" s="302"/>
      <c r="GNP3212" s="302"/>
      <c r="GNQ3212" s="302"/>
      <c r="GNR3212" s="302"/>
      <c r="GNS3212" s="302"/>
      <c r="GNT3212" s="302"/>
      <c r="GNU3212" s="302"/>
      <c r="GNV3212" s="302"/>
      <c r="GNW3212" s="302"/>
      <c r="GNX3212" s="302"/>
      <c r="GNY3212" s="302"/>
      <c r="GNZ3212" s="302"/>
      <c r="GOA3212" s="302"/>
      <c r="GOB3212" s="302"/>
      <c r="GOC3212" s="302"/>
      <c r="GOD3212" s="302"/>
      <c r="GOE3212" s="302"/>
      <c r="GOF3212" s="302"/>
      <c r="GOG3212" s="302"/>
      <c r="GOH3212" s="302"/>
      <c r="GOI3212" s="302"/>
      <c r="GOJ3212" s="302"/>
      <c r="GOK3212" s="302"/>
      <c r="GOL3212" s="302"/>
      <c r="GOM3212" s="302"/>
      <c r="GON3212" s="302"/>
      <c r="GOO3212" s="302"/>
      <c r="GOP3212" s="302"/>
      <c r="GOQ3212" s="302"/>
      <c r="GOR3212" s="302"/>
      <c r="GOS3212" s="302"/>
      <c r="GOT3212" s="302"/>
      <c r="GOU3212" s="302"/>
      <c r="GOV3212" s="302"/>
      <c r="GOW3212" s="302"/>
      <c r="GOX3212" s="302"/>
      <c r="GOY3212" s="302"/>
      <c r="GOZ3212" s="302"/>
      <c r="GPA3212" s="302"/>
      <c r="GPB3212" s="302"/>
      <c r="GPC3212" s="302"/>
      <c r="GPD3212" s="302"/>
      <c r="GPE3212" s="302"/>
      <c r="GPF3212" s="302"/>
      <c r="GPG3212" s="302"/>
      <c r="GPH3212" s="302"/>
      <c r="GPI3212" s="302"/>
      <c r="GPJ3212" s="302"/>
      <c r="GPK3212" s="302"/>
      <c r="GPL3212" s="302"/>
      <c r="GPM3212" s="302"/>
      <c r="GPN3212" s="302"/>
      <c r="GPO3212" s="302"/>
      <c r="GPP3212" s="302"/>
      <c r="GPQ3212" s="302"/>
      <c r="GPR3212" s="302"/>
      <c r="GPS3212" s="302"/>
      <c r="GPT3212" s="302"/>
      <c r="GPU3212" s="302"/>
      <c r="GPV3212" s="302"/>
      <c r="GPW3212" s="302"/>
      <c r="GPX3212" s="302"/>
      <c r="GPY3212" s="302"/>
      <c r="GPZ3212" s="302"/>
      <c r="GQA3212" s="302"/>
      <c r="GQB3212" s="302"/>
      <c r="GQC3212" s="302"/>
      <c r="GQD3212" s="302"/>
      <c r="GQE3212" s="302"/>
      <c r="GQF3212" s="302"/>
      <c r="GQG3212" s="302"/>
      <c r="GQH3212" s="302"/>
      <c r="GQI3212" s="302"/>
      <c r="GQJ3212" s="302"/>
      <c r="GQK3212" s="302"/>
      <c r="GQL3212" s="302"/>
      <c r="GQM3212" s="302"/>
      <c r="GQN3212" s="302"/>
      <c r="GQO3212" s="302"/>
      <c r="GQP3212" s="302"/>
      <c r="GQQ3212" s="302"/>
      <c r="GQR3212" s="302"/>
      <c r="GQS3212" s="302"/>
      <c r="GQT3212" s="302"/>
      <c r="GQU3212" s="302"/>
      <c r="GQV3212" s="302"/>
      <c r="GQW3212" s="302"/>
      <c r="GQX3212" s="302"/>
      <c r="GQY3212" s="302"/>
      <c r="GQZ3212" s="302"/>
      <c r="GRA3212" s="302"/>
      <c r="GRB3212" s="302"/>
      <c r="GRC3212" s="302"/>
      <c r="GRD3212" s="302"/>
      <c r="GRE3212" s="302"/>
      <c r="GRF3212" s="302"/>
      <c r="GRG3212" s="302"/>
      <c r="GRH3212" s="302"/>
      <c r="GRI3212" s="302"/>
      <c r="GRJ3212" s="302"/>
      <c r="GRK3212" s="302"/>
      <c r="GRL3212" s="302"/>
      <c r="GRM3212" s="302"/>
      <c r="GRN3212" s="302"/>
      <c r="GRO3212" s="302"/>
      <c r="GRP3212" s="302"/>
      <c r="GRQ3212" s="302"/>
      <c r="GRR3212" s="302"/>
      <c r="GRS3212" s="302"/>
      <c r="GRT3212" s="302"/>
      <c r="GRU3212" s="302"/>
      <c r="GRV3212" s="302"/>
      <c r="GRW3212" s="302"/>
      <c r="GRX3212" s="302"/>
      <c r="GRY3212" s="302"/>
      <c r="GRZ3212" s="302"/>
      <c r="GSA3212" s="302"/>
      <c r="GSB3212" s="302"/>
      <c r="GSC3212" s="302"/>
      <c r="GSD3212" s="302"/>
      <c r="GSE3212" s="302"/>
      <c r="GSF3212" s="302"/>
      <c r="GSG3212" s="302"/>
      <c r="GSH3212" s="302"/>
      <c r="GSI3212" s="302"/>
      <c r="GSJ3212" s="302"/>
      <c r="GSK3212" s="302"/>
      <c r="GSL3212" s="302"/>
      <c r="GSM3212" s="302"/>
      <c r="GSN3212" s="302"/>
      <c r="GSO3212" s="302"/>
      <c r="GSP3212" s="302"/>
      <c r="GSQ3212" s="302"/>
      <c r="GSR3212" s="302"/>
      <c r="GSS3212" s="302"/>
      <c r="GST3212" s="302"/>
      <c r="GSU3212" s="302"/>
      <c r="GSV3212" s="302"/>
      <c r="GSW3212" s="302"/>
      <c r="GSX3212" s="302"/>
      <c r="GSY3212" s="302"/>
      <c r="GSZ3212" s="302"/>
      <c r="GTA3212" s="302"/>
      <c r="GTB3212" s="302"/>
      <c r="GTC3212" s="302"/>
      <c r="GTD3212" s="302"/>
      <c r="GTE3212" s="302"/>
      <c r="GTF3212" s="302"/>
      <c r="GTG3212" s="302"/>
      <c r="GTH3212" s="302"/>
      <c r="GTI3212" s="302"/>
      <c r="GTJ3212" s="302"/>
      <c r="GTK3212" s="302"/>
      <c r="GTL3212" s="302"/>
      <c r="GTM3212" s="302"/>
      <c r="GTN3212" s="302"/>
      <c r="GTO3212" s="302"/>
      <c r="GTP3212" s="302"/>
      <c r="GTQ3212" s="302"/>
      <c r="GTR3212" s="302"/>
      <c r="GTS3212" s="302"/>
      <c r="GTT3212" s="302"/>
      <c r="GTU3212" s="302"/>
      <c r="GTV3212" s="302"/>
      <c r="GTW3212" s="302"/>
      <c r="GTX3212" s="302"/>
      <c r="GTY3212" s="302"/>
      <c r="GTZ3212" s="302"/>
      <c r="GUA3212" s="302"/>
      <c r="GUB3212" s="302"/>
      <c r="GUC3212" s="302"/>
      <c r="GUD3212" s="302"/>
      <c r="GUE3212" s="302"/>
      <c r="GUF3212" s="302"/>
      <c r="GUG3212" s="302"/>
      <c r="GUH3212" s="302"/>
      <c r="GUI3212" s="302"/>
      <c r="GUJ3212" s="302"/>
      <c r="GUK3212" s="302"/>
      <c r="GUL3212" s="302"/>
      <c r="GUM3212" s="302"/>
      <c r="GUN3212" s="302"/>
      <c r="GUO3212" s="302"/>
      <c r="GUP3212" s="302"/>
      <c r="GUQ3212" s="302"/>
      <c r="GUR3212" s="302"/>
      <c r="GUS3212" s="302"/>
      <c r="GUT3212" s="302"/>
      <c r="GUU3212" s="302"/>
      <c r="GUV3212" s="302"/>
      <c r="GUW3212" s="302"/>
      <c r="GUX3212" s="302"/>
      <c r="GUY3212" s="302"/>
      <c r="GUZ3212" s="302"/>
      <c r="GVA3212" s="302"/>
      <c r="GVB3212" s="302"/>
      <c r="GVC3212" s="302"/>
      <c r="GVD3212" s="302"/>
      <c r="GVE3212" s="302"/>
      <c r="GVF3212" s="302"/>
      <c r="GVG3212" s="302"/>
      <c r="GVH3212" s="302"/>
      <c r="GVI3212" s="302"/>
      <c r="GVJ3212" s="302"/>
      <c r="GVK3212" s="302"/>
      <c r="GVL3212" s="302"/>
      <c r="GVM3212" s="302"/>
      <c r="GVN3212" s="302"/>
      <c r="GVO3212" s="302"/>
      <c r="GVP3212" s="302"/>
      <c r="GVQ3212" s="302"/>
      <c r="GVR3212" s="302"/>
      <c r="GVS3212" s="302"/>
      <c r="GVT3212" s="302"/>
      <c r="GVU3212" s="302"/>
      <c r="GVV3212" s="302"/>
      <c r="GVW3212" s="302"/>
      <c r="GVX3212" s="302"/>
      <c r="GVY3212" s="302"/>
      <c r="GVZ3212" s="302"/>
      <c r="GWA3212" s="302"/>
      <c r="GWB3212" s="302"/>
      <c r="GWC3212" s="302"/>
      <c r="GWD3212" s="302"/>
      <c r="GWE3212" s="302"/>
      <c r="GWF3212" s="302"/>
      <c r="GWG3212" s="302"/>
      <c r="GWH3212" s="302"/>
      <c r="GWI3212" s="302"/>
      <c r="GWJ3212" s="302"/>
      <c r="GWK3212" s="302"/>
      <c r="GWL3212" s="302"/>
      <c r="GWM3212" s="302"/>
      <c r="GWN3212" s="302"/>
      <c r="GWO3212" s="302"/>
      <c r="GWP3212" s="302"/>
      <c r="GWQ3212" s="302"/>
      <c r="GWR3212" s="302"/>
      <c r="GWS3212" s="302"/>
      <c r="GWT3212" s="302"/>
      <c r="GWU3212" s="302"/>
      <c r="GWV3212" s="302"/>
      <c r="GWW3212" s="302"/>
      <c r="GWX3212" s="302"/>
      <c r="GWY3212" s="302"/>
      <c r="GWZ3212" s="302"/>
      <c r="GXA3212" s="302"/>
      <c r="GXB3212" s="302"/>
      <c r="GXC3212" s="302"/>
      <c r="GXD3212" s="302"/>
      <c r="GXE3212" s="302"/>
      <c r="GXF3212" s="302"/>
      <c r="GXG3212" s="302"/>
      <c r="GXH3212" s="302"/>
      <c r="GXI3212" s="302"/>
      <c r="GXJ3212" s="302"/>
      <c r="GXK3212" s="302"/>
      <c r="GXL3212" s="302"/>
      <c r="GXM3212" s="302"/>
      <c r="GXN3212" s="302"/>
      <c r="GXO3212" s="302"/>
      <c r="GXP3212" s="302"/>
      <c r="GXQ3212" s="302"/>
      <c r="GXR3212" s="302"/>
      <c r="GXS3212" s="302"/>
      <c r="GXT3212" s="302"/>
      <c r="GXU3212" s="302"/>
      <c r="GXV3212" s="302"/>
      <c r="GXW3212" s="302"/>
      <c r="GXX3212" s="302"/>
      <c r="GXY3212" s="302"/>
      <c r="GXZ3212" s="302"/>
      <c r="GYA3212" s="302"/>
      <c r="GYB3212" s="302"/>
      <c r="GYC3212" s="302"/>
      <c r="GYD3212" s="302"/>
      <c r="GYE3212" s="302"/>
      <c r="GYF3212" s="302"/>
      <c r="GYG3212" s="302"/>
      <c r="GYH3212" s="302"/>
      <c r="GYI3212" s="302"/>
      <c r="GYJ3212" s="302"/>
      <c r="GYK3212" s="302"/>
      <c r="GYL3212" s="302"/>
      <c r="GYM3212" s="302"/>
      <c r="GYN3212" s="302"/>
      <c r="GYO3212" s="302"/>
      <c r="GYP3212" s="302"/>
      <c r="GYQ3212" s="302"/>
      <c r="GYR3212" s="302"/>
      <c r="GYS3212" s="302"/>
      <c r="GYT3212" s="302"/>
      <c r="GYU3212" s="302"/>
      <c r="GYV3212" s="302"/>
      <c r="GYW3212" s="302"/>
      <c r="GYX3212" s="302"/>
      <c r="GYY3212" s="302"/>
      <c r="GYZ3212" s="302"/>
      <c r="GZA3212" s="302"/>
      <c r="GZB3212" s="302"/>
      <c r="GZC3212" s="302"/>
      <c r="GZD3212" s="302"/>
      <c r="GZE3212" s="302"/>
      <c r="GZF3212" s="302"/>
      <c r="GZG3212" s="302"/>
      <c r="GZH3212" s="302"/>
      <c r="GZI3212" s="302"/>
      <c r="GZJ3212" s="302"/>
      <c r="GZK3212" s="302"/>
      <c r="GZL3212" s="302"/>
      <c r="GZM3212" s="302"/>
      <c r="GZN3212" s="302"/>
      <c r="GZO3212" s="302"/>
      <c r="GZP3212" s="302"/>
      <c r="GZQ3212" s="302"/>
      <c r="GZR3212" s="302"/>
      <c r="GZS3212" s="302"/>
      <c r="GZT3212" s="302"/>
      <c r="GZU3212" s="302"/>
      <c r="GZV3212" s="302"/>
      <c r="GZW3212" s="302"/>
      <c r="GZX3212" s="302"/>
      <c r="GZY3212" s="302"/>
      <c r="GZZ3212" s="302"/>
      <c r="HAA3212" s="302"/>
      <c r="HAB3212" s="302"/>
      <c r="HAC3212" s="302"/>
      <c r="HAD3212" s="302"/>
      <c r="HAE3212" s="302"/>
      <c r="HAF3212" s="302"/>
      <c r="HAG3212" s="302"/>
      <c r="HAH3212" s="302"/>
      <c r="HAI3212" s="302"/>
      <c r="HAJ3212" s="302"/>
      <c r="HAK3212" s="302"/>
      <c r="HAL3212" s="302"/>
      <c r="HAM3212" s="302"/>
      <c r="HAN3212" s="302"/>
      <c r="HAO3212" s="302"/>
      <c r="HAP3212" s="302"/>
      <c r="HAQ3212" s="302"/>
      <c r="HAR3212" s="302"/>
      <c r="HAS3212" s="302"/>
      <c r="HAT3212" s="302"/>
      <c r="HAU3212" s="302"/>
      <c r="HAV3212" s="302"/>
      <c r="HAW3212" s="302"/>
      <c r="HAX3212" s="302"/>
      <c r="HAY3212" s="302"/>
      <c r="HAZ3212" s="302"/>
      <c r="HBA3212" s="302"/>
      <c r="HBB3212" s="302"/>
      <c r="HBC3212" s="302"/>
      <c r="HBD3212" s="302"/>
      <c r="HBE3212" s="302"/>
      <c r="HBF3212" s="302"/>
      <c r="HBG3212" s="302"/>
      <c r="HBH3212" s="302"/>
      <c r="HBI3212" s="302"/>
      <c r="HBJ3212" s="302"/>
      <c r="HBK3212" s="302"/>
      <c r="HBL3212" s="302"/>
      <c r="HBM3212" s="302"/>
      <c r="HBN3212" s="302"/>
      <c r="HBO3212" s="302"/>
      <c r="HBP3212" s="302"/>
      <c r="HBQ3212" s="302"/>
      <c r="HBR3212" s="302"/>
      <c r="HBS3212" s="302"/>
      <c r="HBT3212" s="302"/>
      <c r="HBU3212" s="302"/>
      <c r="HBV3212" s="302"/>
      <c r="HBW3212" s="302"/>
      <c r="HBX3212" s="302"/>
      <c r="HBY3212" s="302"/>
      <c r="HBZ3212" s="302"/>
      <c r="HCA3212" s="302"/>
      <c r="HCB3212" s="302"/>
      <c r="HCC3212" s="302"/>
      <c r="HCD3212" s="302"/>
      <c r="HCE3212" s="302"/>
      <c r="HCF3212" s="302"/>
      <c r="HCG3212" s="302"/>
      <c r="HCH3212" s="302"/>
      <c r="HCI3212" s="302"/>
      <c r="HCJ3212" s="302"/>
      <c r="HCK3212" s="302"/>
      <c r="HCL3212" s="302"/>
      <c r="HCM3212" s="302"/>
      <c r="HCN3212" s="302"/>
      <c r="HCO3212" s="302"/>
      <c r="HCP3212" s="302"/>
      <c r="HCQ3212" s="302"/>
      <c r="HCR3212" s="302"/>
      <c r="HCS3212" s="302"/>
      <c r="HCT3212" s="302"/>
      <c r="HCU3212" s="302"/>
      <c r="HCV3212" s="302"/>
      <c r="HCW3212" s="302"/>
      <c r="HCX3212" s="302"/>
      <c r="HCY3212" s="302"/>
      <c r="HCZ3212" s="302"/>
      <c r="HDA3212" s="302"/>
      <c r="HDB3212" s="302"/>
      <c r="HDC3212" s="302"/>
      <c r="HDD3212" s="302"/>
      <c r="HDE3212" s="302"/>
      <c r="HDF3212" s="302"/>
      <c r="HDG3212" s="302"/>
      <c r="HDH3212" s="302"/>
      <c r="HDI3212" s="302"/>
      <c r="HDJ3212" s="302"/>
      <c r="HDK3212" s="302"/>
      <c r="HDL3212" s="302"/>
      <c r="HDM3212" s="302"/>
      <c r="HDN3212" s="302"/>
      <c r="HDO3212" s="302"/>
      <c r="HDP3212" s="302"/>
      <c r="HDQ3212" s="302"/>
      <c r="HDR3212" s="302"/>
      <c r="HDS3212" s="302"/>
      <c r="HDT3212" s="302"/>
      <c r="HDU3212" s="302"/>
      <c r="HDV3212" s="302"/>
      <c r="HDW3212" s="302"/>
      <c r="HDX3212" s="302"/>
      <c r="HDY3212" s="302"/>
      <c r="HDZ3212" s="302"/>
      <c r="HEA3212" s="302"/>
      <c r="HEB3212" s="302"/>
      <c r="HEC3212" s="302"/>
      <c r="HED3212" s="302"/>
      <c r="HEE3212" s="302"/>
      <c r="HEF3212" s="302"/>
      <c r="HEG3212" s="302"/>
      <c r="HEH3212" s="302"/>
      <c r="HEI3212" s="302"/>
      <c r="HEJ3212" s="302"/>
      <c r="HEK3212" s="302"/>
      <c r="HEL3212" s="302"/>
      <c r="HEM3212" s="302"/>
      <c r="HEN3212" s="302"/>
      <c r="HEO3212" s="302"/>
      <c r="HEP3212" s="302"/>
      <c r="HEQ3212" s="302"/>
      <c r="HER3212" s="302"/>
      <c r="HES3212" s="302"/>
      <c r="HET3212" s="302"/>
      <c r="HEU3212" s="302"/>
      <c r="HEV3212" s="302"/>
      <c r="HEW3212" s="302"/>
      <c r="HEX3212" s="302"/>
      <c r="HEY3212" s="302"/>
      <c r="HEZ3212" s="302"/>
      <c r="HFA3212" s="302"/>
      <c r="HFB3212" s="302"/>
      <c r="HFC3212" s="302"/>
      <c r="HFD3212" s="302"/>
      <c r="HFE3212" s="302"/>
      <c r="HFF3212" s="302"/>
      <c r="HFG3212" s="302"/>
      <c r="HFH3212" s="302"/>
      <c r="HFI3212" s="302"/>
      <c r="HFJ3212" s="302"/>
      <c r="HFK3212" s="302"/>
      <c r="HFL3212" s="302"/>
      <c r="HFM3212" s="302"/>
      <c r="HFN3212" s="302"/>
      <c r="HFO3212" s="302"/>
      <c r="HFP3212" s="302"/>
      <c r="HFQ3212" s="302"/>
      <c r="HFR3212" s="302"/>
      <c r="HFS3212" s="302"/>
      <c r="HFT3212" s="302"/>
      <c r="HFU3212" s="302"/>
      <c r="HFV3212" s="302"/>
      <c r="HFW3212" s="302"/>
      <c r="HFX3212" s="302"/>
      <c r="HFY3212" s="302"/>
      <c r="HFZ3212" s="302"/>
      <c r="HGA3212" s="302"/>
      <c r="HGB3212" s="302"/>
      <c r="HGC3212" s="302"/>
      <c r="HGD3212" s="302"/>
      <c r="HGE3212" s="302"/>
      <c r="HGF3212" s="302"/>
      <c r="HGG3212" s="302"/>
      <c r="HGH3212" s="302"/>
      <c r="HGI3212" s="302"/>
      <c r="HGJ3212" s="302"/>
      <c r="HGK3212" s="302"/>
      <c r="HGL3212" s="302"/>
      <c r="HGM3212" s="302"/>
      <c r="HGN3212" s="302"/>
      <c r="HGO3212" s="302"/>
      <c r="HGP3212" s="302"/>
      <c r="HGQ3212" s="302"/>
      <c r="HGR3212" s="302"/>
      <c r="HGS3212" s="302"/>
      <c r="HGT3212" s="302"/>
      <c r="HGU3212" s="302"/>
      <c r="HGV3212" s="302"/>
      <c r="HGW3212" s="302"/>
      <c r="HGX3212" s="302"/>
      <c r="HGY3212" s="302"/>
      <c r="HGZ3212" s="302"/>
      <c r="HHA3212" s="302"/>
      <c r="HHB3212" s="302"/>
      <c r="HHC3212" s="302"/>
      <c r="HHD3212" s="302"/>
      <c r="HHE3212" s="302"/>
      <c r="HHF3212" s="302"/>
      <c r="HHG3212" s="302"/>
      <c r="HHH3212" s="302"/>
      <c r="HHI3212" s="302"/>
      <c r="HHJ3212" s="302"/>
      <c r="HHK3212" s="302"/>
      <c r="HHL3212" s="302"/>
      <c r="HHM3212" s="302"/>
      <c r="HHN3212" s="302"/>
      <c r="HHO3212" s="302"/>
      <c r="HHP3212" s="302"/>
      <c r="HHQ3212" s="302"/>
      <c r="HHR3212" s="302"/>
      <c r="HHS3212" s="302"/>
      <c r="HHT3212" s="302"/>
      <c r="HHU3212" s="302"/>
      <c r="HHV3212" s="302"/>
      <c r="HHW3212" s="302"/>
      <c r="HHX3212" s="302"/>
      <c r="HHY3212" s="302"/>
      <c r="HHZ3212" s="302"/>
      <c r="HIA3212" s="302"/>
      <c r="HIB3212" s="302"/>
      <c r="HIC3212" s="302"/>
      <c r="HID3212" s="302"/>
      <c r="HIE3212" s="302"/>
      <c r="HIF3212" s="302"/>
      <c r="HIG3212" s="302"/>
      <c r="HIH3212" s="302"/>
      <c r="HII3212" s="302"/>
      <c r="HIJ3212" s="302"/>
      <c r="HIK3212" s="302"/>
      <c r="HIL3212" s="302"/>
      <c r="HIM3212" s="302"/>
      <c r="HIN3212" s="302"/>
      <c r="HIO3212" s="302"/>
      <c r="HIP3212" s="302"/>
      <c r="HIQ3212" s="302"/>
      <c r="HIR3212" s="302"/>
      <c r="HIS3212" s="302"/>
      <c r="HIT3212" s="302"/>
      <c r="HIU3212" s="302"/>
      <c r="HIV3212" s="302"/>
      <c r="HIW3212" s="302"/>
      <c r="HIX3212" s="302"/>
      <c r="HIY3212" s="302"/>
      <c r="HIZ3212" s="302"/>
      <c r="HJA3212" s="302"/>
      <c r="HJB3212" s="302"/>
      <c r="HJC3212" s="302"/>
      <c r="HJD3212" s="302"/>
      <c r="HJE3212" s="302"/>
      <c r="HJF3212" s="302"/>
      <c r="HJG3212" s="302"/>
      <c r="HJH3212" s="302"/>
      <c r="HJI3212" s="302"/>
      <c r="HJJ3212" s="302"/>
      <c r="HJK3212" s="302"/>
      <c r="HJL3212" s="302"/>
      <c r="HJM3212" s="302"/>
      <c r="HJN3212" s="302"/>
      <c r="HJO3212" s="302"/>
      <c r="HJP3212" s="302"/>
      <c r="HJQ3212" s="302"/>
      <c r="HJR3212" s="302"/>
      <c r="HJS3212" s="302"/>
      <c r="HJT3212" s="302"/>
      <c r="HJU3212" s="302"/>
      <c r="HJV3212" s="302"/>
      <c r="HJW3212" s="302"/>
      <c r="HJX3212" s="302"/>
      <c r="HJY3212" s="302"/>
      <c r="HJZ3212" s="302"/>
      <c r="HKA3212" s="302"/>
      <c r="HKB3212" s="302"/>
      <c r="HKC3212" s="302"/>
      <c r="HKD3212" s="302"/>
      <c r="HKE3212" s="302"/>
      <c r="HKF3212" s="302"/>
      <c r="HKG3212" s="302"/>
      <c r="HKH3212" s="302"/>
      <c r="HKI3212" s="302"/>
      <c r="HKJ3212" s="302"/>
      <c r="HKK3212" s="302"/>
      <c r="HKL3212" s="302"/>
      <c r="HKM3212" s="302"/>
      <c r="HKN3212" s="302"/>
      <c r="HKO3212" s="302"/>
      <c r="HKP3212" s="302"/>
      <c r="HKQ3212" s="302"/>
      <c r="HKR3212" s="302"/>
      <c r="HKS3212" s="302"/>
      <c r="HKT3212" s="302"/>
      <c r="HKU3212" s="302"/>
      <c r="HKV3212" s="302"/>
      <c r="HKW3212" s="302"/>
      <c r="HKX3212" s="302"/>
      <c r="HKY3212" s="302"/>
      <c r="HKZ3212" s="302"/>
      <c r="HLA3212" s="302"/>
      <c r="HLB3212" s="302"/>
      <c r="HLC3212" s="302"/>
      <c r="HLD3212" s="302"/>
      <c r="HLE3212" s="302"/>
      <c r="HLF3212" s="302"/>
      <c r="HLG3212" s="302"/>
      <c r="HLH3212" s="302"/>
      <c r="HLI3212" s="302"/>
      <c r="HLJ3212" s="302"/>
      <c r="HLK3212" s="302"/>
      <c r="HLL3212" s="302"/>
      <c r="HLM3212" s="302"/>
      <c r="HLN3212" s="302"/>
      <c r="HLO3212" s="302"/>
      <c r="HLP3212" s="302"/>
      <c r="HLQ3212" s="302"/>
      <c r="HLR3212" s="302"/>
      <c r="HLS3212" s="302"/>
      <c r="HLT3212" s="302"/>
      <c r="HLU3212" s="302"/>
      <c r="HLV3212" s="302"/>
      <c r="HLW3212" s="302"/>
      <c r="HLX3212" s="302"/>
      <c r="HLY3212" s="302"/>
      <c r="HLZ3212" s="302"/>
      <c r="HMA3212" s="302"/>
      <c r="HMB3212" s="302"/>
      <c r="HMC3212" s="302"/>
      <c r="HMD3212" s="302"/>
      <c r="HME3212" s="302"/>
      <c r="HMF3212" s="302"/>
      <c r="HMG3212" s="302"/>
      <c r="HMH3212" s="302"/>
      <c r="HMI3212" s="302"/>
      <c r="HMJ3212" s="302"/>
      <c r="HMK3212" s="302"/>
      <c r="HML3212" s="302"/>
      <c r="HMM3212" s="302"/>
      <c r="HMN3212" s="302"/>
      <c r="HMO3212" s="302"/>
      <c r="HMP3212" s="302"/>
      <c r="HMQ3212" s="302"/>
      <c r="HMR3212" s="302"/>
      <c r="HMS3212" s="302"/>
      <c r="HMT3212" s="302"/>
      <c r="HMU3212" s="302"/>
      <c r="HMV3212" s="302"/>
      <c r="HMW3212" s="302"/>
      <c r="HMX3212" s="302"/>
      <c r="HMY3212" s="302"/>
      <c r="HMZ3212" s="302"/>
      <c r="HNA3212" s="302"/>
      <c r="HNB3212" s="302"/>
      <c r="HNC3212" s="302"/>
      <c r="HND3212" s="302"/>
      <c r="HNE3212" s="302"/>
      <c r="HNF3212" s="302"/>
      <c r="HNG3212" s="302"/>
      <c r="HNH3212" s="302"/>
      <c r="HNI3212" s="302"/>
      <c r="HNJ3212" s="302"/>
      <c r="HNK3212" s="302"/>
      <c r="HNL3212" s="302"/>
      <c r="HNM3212" s="302"/>
      <c r="HNN3212" s="302"/>
      <c r="HNO3212" s="302"/>
      <c r="HNP3212" s="302"/>
      <c r="HNQ3212" s="302"/>
      <c r="HNR3212" s="302"/>
      <c r="HNS3212" s="302"/>
      <c r="HNT3212" s="302"/>
      <c r="HNU3212" s="302"/>
      <c r="HNV3212" s="302"/>
      <c r="HNW3212" s="302"/>
      <c r="HNX3212" s="302"/>
      <c r="HNY3212" s="302"/>
      <c r="HNZ3212" s="302"/>
      <c r="HOA3212" s="302"/>
      <c r="HOB3212" s="302"/>
      <c r="HOC3212" s="302"/>
      <c r="HOD3212" s="302"/>
      <c r="HOE3212" s="302"/>
      <c r="HOF3212" s="302"/>
      <c r="HOG3212" s="302"/>
      <c r="HOH3212" s="302"/>
      <c r="HOI3212" s="302"/>
      <c r="HOJ3212" s="302"/>
      <c r="HOK3212" s="302"/>
      <c r="HOL3212" s="302"/>
      <c r="HOM3212" s="302"/>
      <c r="HON3212" s="302"/>
      <c r="HOO3212" s="302"/>
      <c r="HOP3212" s="302"/>
      <c r="HOQ3212" s="302"/>
      <c r="HOR3212" s="302"/>
      <c r="HOS3212" s="302"/>
      <c r="HOT3212" s="302"/>
      <c r="HOU3212" s="302"/>
      <c r="HOV3212" s="302"/>
      <c r="HOW3212" s="302"/>
      <c r="HOX3212" s="302"/>
      <c r="HOY3212" s="302"/>
      <c r="HOZ3212" s="302"/>
      <c r="HPA3212" s="302"/>
      <c r="HPB3212" s="302"/>
      <c r="HPC3212" s="302"/>
      <c r="HPD3212" s="302"/>
      <c r="HPE3212" s="302"/>
      <c r="HPF3212" s="302"/>
      <c r="HPG3212" s="302"/>
      <c r="HPH3212" s="302"/>
      <c r="HPI3212" s="302"/>
      <c r="HPJ3212" s="302"/>
      <c r="HPK3212" s="302"/>
      <c r="HPL3212" s="302"/>
      <c r="HPM3212" s="302"/>
      <c r="HPN3212" s="302"/>
      <c r="HPO3212" s="302"/>
      <c r="HPP3212" s="302"/>
      <c r="HPQ3212" s="302"/>
      <c r="HPR3212" s="302"/>
      <c r="HPS3212" s="302"/>
      <c r="HPT3212" s="302"/>
      <c r="HPU3212" s="302"/>
      <c r="HPV3212" s="302"/>
      <c r="HPW3212" s="302"/>
      <c r="HPX3212" s="302"/>
      <c r="HPY3212" s="302"/>
      <c r="HPZ3212" s="302"/>
      <c r="HQA3212" s="302"/>
      <c r="HQB3212" s="302"/>
      <c r="HQC3212" s="302"/>
      <c r="HQD3212" s="302"/>
      <c r="HQE3212" s="302"/>
      <c r="HQF3212" s="302"/>
      <c r="HQG3212" s="302"/>
      <c r="HQH3212" s="302"/>
      <c r="HQI3212" s="302"/>
      <c r="HQJ3212" s="302"/>
      <c r="HQK3212" s="302"/>
      <c r="HQL3212" s="302"/>
      <c r="HQM3212" s="302"/>
      <c r="HQN3212" s="302"/>
      <c r="HQO3212" s="302"/>
      <c r="HQP3212" s="302"/>
      <c r="HQQ3212" s="302"/>
      <c r="HQR3212" s="302"/>
      <c r="HQS3212" s="302"/>
      <c r="HQT3212" s="302"/>
      <c r="HQU3212" s="302"/>
      <c r="HQV3212" s="302"/>
      <c r="HQW3212" s="302"/>
      <c r="HQX3212" s="302"/>
      <c r="HQY3212" s="302"/>
      <c r="HQZ3212" s="302"/>
      <c r="HRA3212" s="302"/>
      <c r="HRB3212" s="302"/>
      <c r="HRC3212" s="302"/>
      <c r="HRD3212" s="302"/>
      <c r="HRE3212" s="302"/>
      <c r="HRF3212" s="302"/>
      <c r="HRG3212" s="302"/>
      <c r="HRH3212" s="302"/>
      <c r="HRI3212" s="302"/>
      <c r="HRJ3212" s="302"/>
      <c r="HRK3212" s="302"/>
      <c r="HRL3212" s="302"/>
      <c r="HRM3212" s="302"/>
      <c r="HRN3212" s="302"/>
      <c r="HRO3212" s="302"/>
      <c r="HRP3212" s="302"/>
      <c r="HRQ3212" s="302"/>
      <c r="HRR3212" s="302"/>
      <c r="HRS3212" s="302"/>
      <c r="HRT3212" s="302"/>
      <c r="HRU3212" s="302"/>
      <c r="HRV3212" s="302"/>
      <c r="HRW3212" s="302"/>
      <c r="HRX3212" s="302"/>
      <c r="HRY3212" s="302"/>
      <c r="HRZ3212" s="302"/>
      <c r="HSA3212" s="302"/>
      <c r="HSB3212" s="302"/>
      <c r="HSC3212" s="302"/>
      <c r="HSD3212" s="302"/>
      <c r="HSE3212" s="302"/>
      <c r="HSF3212" s="302"/>
      <c r="HSG3212" s="302"/>
      <c r="HSH3212" s="302"/>
      <c r="HSI3212" s="302"/>
      <c r="HSJ3212" s="302"/>
      <c r="HSK3212" s="302"/>
      <c r="HSL3212" s="302"/>
      <c r="HSM3212" s="302"/>
      <c r="HSN3212" s="302"/>
      <c r="HSO3212" s="302"/>
      <c r="HSP3212" s="302"/>
      <c r="HSQ3212" s="302"/>
      <c r="HSR3212" s="302"/>
      <c r="HSS3212" s="302"/>
      <c r="HST3212" s="302"/>
      <c r="HSU3212" s="302"/>
      <c r="HSV3212" s="302"/>
      <c r="HSW3212" s="302"/>
      <c r="HSX3212" s="302"/>
      <c r="HSY3212" s="302"/>
      <c r="HSZ3212" s="302"/>
      <c r="HTA3212" s="302"/>
      <c r="HTB3212" s="302"/>
      <c r="HTC3212" s="302"/>
      <c r="HTD3212" s="302"/>
      <c r="HTE3212" s="302"/>
      <c r="HTF3212" s="302"/>
      <c r="HTG3212" s="302"/>
      <c r="HTH3212" s="302"/>
      <c r="HTI3212" s="302"/>
      <c r="HTJ3212" s="302"/>
      <c r="HTK3212" s="302"/>
      <c r="HTL3212" s="302"/>
      <c r="HTM3212" s="302"/>
      <c r="HTN3212" s="302"/>
      <c r="HTO3212" s="302"/>
      <c r="HTP3212" s="302"/>
      <c r="HTQ3212" s="302"/>
      <c r="HTR3212" s="302"/>
      <c r="HTS3212" s="302"/>
      <c r="HTT3212" s="302"/>
      <c r="HTU3212" s="302"/>
      <c r="HTV3212" s="302"/>
      <c r="HTW3212" s="302"/>
      <c r="HTX3212" s="302"/>
      <c r="HTY3212" s="302"/>
      <c r="HTZ3212" s="302"/>
      <c r="HUA3212" s="302"/>
      <c r="HUB3212" s="302"/>
      <c r="HUC3212" s="302"/>
      <c r="HUD3212" s="302"/>
      <c r="HUE3212" s="302"/>
      <c r="HUF3212" s="302"/>
      <c r="HUG3212" s="302"/>
      <c r="HUH3212" s="302"/>
      <c r="HUI3212" s="302"/>
      <c r="HUJ3212" s="302"/>
      <c r="HUK3212" s="302"/>
      <c r="HUL3212" s="302"/>
      <c r="HUM3212" s="302"/>
      <c r="HUN3212" s="302"/>
      <c r="HUO3212" s="302"/>
      <c r="HUP3212" s="302"/>
      <c r="HUQ3212" s="302"/>
      <c r="HUR3212" s="302"/>
      <c r="HUS3212" s="302"/>
      <c r="HUT3212" s="302"/>
      <c r="HUU3212" s="302"/>
      <c r="HUV3212" s="302"/>
      <c r="HUW3212" s="302"/>
      <c r="HUX3212" s="302"/>
      <c r="HUY3212" s="302"/>
      <c r="HUZ3212" s="302"/>
      <c r="HVA3212" s="302"/>
      <c r="HVB3212" s="302"/>
      <c r="HVC3212" s="302"/>
      <c r="HVD3212" s="302"/>
      <c r="HVE3212" s="302"/>
      <c r="HVF3212" s="302"/>
      <c r="HVG3212" s="302"/>
      <c r="HVH3212" s="302"/>
      <c r="HVI3212" s="302"/>
      <c r="HVJ3212" s="302"/>
      <c r="HVK3212" s="302"/>
      <c r="HVL3212" s="302"/>
      <c r="HVM3212" s="302"/>
      <c r="HVN3212" s="302"/>
      <c r="HVO3212" s="302"/>
      <c r="HVP3212" s="302"/>
      <c r="HVQ3212" s="302"/>
      <c r="HVR3212" s="302"/>
      <c r="HVS3212" s="302"/>
      <c r="HVT3212" s="302"/>
      <c r="HVU3212" s="302"/>
      <c r="HVV3212" s="302"/>
      <c r="HVW3212" s="302"/>
      <c r="HVX3212" s="302"/>
      <c r="HVY3212" s="302"/>
      <c r="HVZ3212" s="302"/>
      <c r="HWA3212" s="302"/>
      <c r="HWB3212" s="302"/>
      <c r="HWC3212" s="302"/>
      <c r="HWD3212" s="302"/>
      <c r="HWE3212" s="302"/>
      <c r="HWF3212" s="302"/>
      <c r="HWG3212" s="302"/>
      <c r="HWH3212" s="302"/>
      <c r="HWI3212" s="302"/>
      <c r="HWJ3212" s="302"/>
      <c r="HWK3212" s="302"/>
      <c r="HWL3212" s="302"/>
      <c r="HWM3212" s="302"/>
      <c r="HWN3212" s="302"/>
      <c r="HWO3212" s="302"/>
      <c r="HWP3212" s="302"/>
      <c r="HWQ3212" s="302"/>
      <c r="HWR3212" s="302"/>
      <c r="HWS3212" s="302"/>
      <c r="HWT3212" s="302"/>
      <c r="HWU3212" s="302"/>
      <c r="HWV3212" s="302"/>
      <c r="HWW3212" s="302"/>
      <c r="HWX3212" s="302"/>
      <c r="HWY3212" s="302"/>
      <c r="HWZ3212" s="302"/>
      <c r="HXA3212" s="302"/>
      <c r="HXB3212" s="302"/>
      <c r="HXC3212" s="302"/>
      <c r="HXD3212" s="302"/>
      <c r="HXE3212" s="302"/>
      <c r="HXF3212" s="302"/>
      <c r="HXG3212" s="302"/>
      <c r="HXH3212" s="302"/>
      <c r="HXI3212" s="302"/>
      <c r="HXJ3212" s="302"/>
      <c r="HXK3212" s="302"/>
      <c r="HXL3212" s="302"/>
      <c r="HXM3212" s="302"/>
      <c r="HXN3212" s="302"/>
      <c r="HXO3212" s="302"/>
      <c r="HXP3212" s="302"/>
      <c r="HXQ3212" s="302"/>
      <c r="HXR3212" s="302"/>
      <c r="HXS3212" s="302"/>
      <c r="HXT3212" s="302"/>
      <c r="HXU3212" s="302"/>
      <c r="HXV3212" s="302"/>
      <c r="HXW3212" s="302"/>
      <c r="HXX3212" s="302"/>
      <c r="HXY3212" s="302"/>
      <c r="HXZ3212" s="302"/>
      <c r="HYA3212" s="302"/>
      <c r="HYB3212" s="302"/>
      <c r="HYC3212" s="302"/>
      <c r="HYD3212" s="302"/>
      <c r="HYE3212" s="302"/>
      <c r="HYF3212" s="302"/>
      <c r="HYG3212" s="302"/>
      <c r="HYH3212" s="302"/>
      <c r="HYI3212" s="302"/>
      <c r="HYJ3212" s="302"/>
      <c r="HYK3212" s="302"/>
      <c r="HYL3212" s="302"/>
      <c r="HYM3212" s="302"/>
      <c r="HYN3212" s="302"/>
      <c r="HYO3212" s="302"/>
      <c r="HYP3212" s="302"/>
      <c r="HYQ3212" s="302"/>
      <c r="HYR3212" s="302"/>
      <c r="HYS3212" s="302"/>
      <c r="HYT3212" s="302"/>
      <c r="HYU3212" s="302"/>
      <c r="HYV3212" s="302"/>
      <c r="HYW3212" s="302"/>
      <c r="HYX3212" s="302"/>
      <c r="HYY3212" s="302"/>
      <c r="HYZ3212" s="302"/>
      <c r="HZA3212" s="302"/>
      <c r="HZB3212" s="302"/>
      <c r="HZC3212" s="302"/>
      <c r="HZD3212" s="302"/>
      <c r="HZE3212" s="302"/>
      <c r="HZF3212" s="302"/>
      <c r="HZG3212" s="302"/>
      <c r="HZH3212" s="302"/>
      <c r="HZI3212" s="302"/>
      <c r="HZJ3212" s="302"/>
      <c r="HZK3212" s="302"/>
      <c r="HZL3212" s="302"/>
      <c r="HZM3212" s="302"/>
      <c r="HZN3212" s="302"/>
      <c r="HZO3212" s="302"/>
      <c r="HZP3212" s="302"/>
      <c r="HZQ3212" s="302"/>
      <c r="HZR3212" s="302"/>
      <c r="HZS3212" s="302"/>
      <c r="HZT3212" s="302"/>
      <c r="HZU3212" s="302"/>
      <c r="HZV3212" s="302"/>
      <c r="HZW3212" s="302"/>
      <c r="HZX3212" s="302"/>
      <c r="HZY3212" s="302"/>
      <c r="HZZ3212" s="302"/>
      <c r="IAA3212" s="302"/>
      <c r="IAB3212" s="302"/>
      <c r="IAC3212" s="302"/>
      <c r="IAD3212" s="302"/>
      <c r="IAE3212" s="302"/>
      <c r="IAF3212" s="302"/>
      <c r="IAG3212" s="302"/>
      <c r="IAH3212" s="302"/>
      <c r="IAI3212" s="302"/>
      <c r="IAJ3212" s="302"/>
      <c r="IAK3212" s="302"/>
      <c r="IAL3212" s="302"/>
      <c r="IAM3212" s="302"/>
      <c r="IAN3212" s="302"/>
      <c r="IAO3212" s="302"/>
      <c r="IAP3212" s="302"/>
      <c r="IAQ3212" s="302"/>
      <c r="IAR3212" s="302"/>
      <c r="IAS3212" s="302"/>
      <c r="IAT3212" s="302"/>
      <c r="IAU3212" s="302"/>
      <c r="IAV3212" s="302"/>
      <c r="IAW3212" s="302"/>
      <c r="IAX3212" s="302"/>
      <c r="IAY3212" s="302"/>
      <c r="IAZ3212" s="302"/>
      <c r="IBA3212" s="302"/>
      <c r="IBB3212" s="302"/>
      <c r="IBC3212" s="302"/>
      <c r="IBD3212" s="302"/>
      <c r="IBE3212" s="302"/>
      <c r="IBF3212" s="302"/>
      <c r="IBG3212" s="302"/>
      <c r="IBH3212" s="302"/>
      <c r="IBI3212" s="302"/>
      <c r="IBJ3212" s="302"/>
      <c r="IBK3212" s="302"/>
      <c r="IBL3212" s="302"/>
      <c r="IBM3212" s="302"/>
      <c r="IBN3212" s="302"/>
      <c r="IBO3212" s="302"/>
      <c r="IBP3212" s="302"/>
      <c r="IBQ3212" s="302"/>
      <c r="IBR3212" s="302"/>
      <c r="IBS3212" s="302"/>
      <c r="IBT3212" s="302"/>
      <c r="IBU3212" s="302"/>
      <c r="IBV3212" s="302"/>
      <c r="IBW3212" s="302"/>
      <c r="IBX3212" s="302"/>
      <c r="IBY3212" s="302"/>
      <c r="IBZ3212" s="302"/>
      <c r="ICA3212" s="302"/>
      <c r="ICB3212" s="302"/>
      <c r="ICC3212" s="302"/>
      <c r="ICD3212" s="302"/>
      <c r="ICE3212" s="302"/>
      <c r="ICF3212" s="302"/>
      <c r="ICG3212" s="302"/>
      <c r="ICH3212" s="302"/>
      <c r="ICI3212" s="302"/>
      <c r="ICJ3212" s="302"/>
      <c r="ICK3212" s="302"/>
      <c r="ICL3212" s="302"/>
      <c r="ICM3212" s="302"/>
      <c r="ICN3212" s="302"/>
      <c r="ICO3212" s="302"/>
      <c r="ICP3212" s="302"/>
      <c r="ICQ3212" s="302"/>
      <c r="ICR3212" s="302"/>
      <c r="ICS3212" s="302"/>
      <c r="ICT3212" s="302"/>
      <c r="ICU3212" s="302"/>
      <c r="ICV3212" s="302"/>
      <c r="ICW3212" s="302"/>
      <c r="ICX3212" s="302"/>
      <c r="ICY3212" s="302"/>
      <c r="ICZ3212" s="302"/>
      <c r="IDA3212" s="302"/>
      <c r="IDB3212" s="302"/>
      <c r="IDC3212" s="302"/>
      <c r="IDD3212" s="302"/>
      <c r="IDE3212" s="302"/>
      <c r="IDF3212" s="302"/>
      <c r="IDG3212" s="302"/>
      <c r="IDH3212" s="302"/>
      <c r="IDI3212" s="302"/>
      <c r="IDJ3212" s="302"/>
      <c r="IDK3212" s="302"/>
      <c r="IDL3212" s="302"/>
      <c r="IDM3212" s="302"/>
      <c r="IDN3212" s="302"/>
      <c r="IDO3212" s="302"/>
      <c r="IDP3212" s="302"/>
      <c r="IDQ3212" s="302"/>
      <c r="IDR3212" s="302"/>
      <c r="IDS3212" s="302"/>
      <c r="IDT3212" s="302"/>
      <c r="IDU3212" s="302"/>
      <c r="IDV3212" s="302"/>
      <c r="IDW3212" s="302"/>
      <c r="IDX3212" s="302"/>
      <c r="IDY3212" s="302"/>
      <c r="IDZ3212" s="302"/>
      <c r="IEA3212" s="302"/>
      <c r="IEB3212" s="302"/>
      <c r="IEC3212" s="302"/>
      <c r="IED3212" s="302"/>
      <c r="IEE3212" s="302"/>
      <c r="IEF3212" s="302"/>
      <c r="IEG3212" s="302"/>
      <c r="IEH3212" s="302"/>
      <c r="IEI3212" s="302"/>
      <c r="IEJ3212" s="302"/>
      <c r="IEK3212" s="302"/>
      <c r="IEL3212" s="302"/>
      <c r="IEM3212" s="302"/>
      <c r="IEN3212" s="302"/>
      <c r="IEO3212" s="302"/>
      <c r="IEP3212" s="302"/>
      <c r="IEQ3212" s="302"/>
      <c r="IER3212" s="302"/>
      <c r="IES3212" s="302"/>
      <c r="IET3212" s="302"/>
      <c r="IEU3212" s="302"/>
      <c r="IEV3212" s="302"/>
      <c r="IEW3212" s="302"/>
      <c r="IEX3212" s="302"/>
      <c r="IEY3212" s="302"/>
      <c r="IEZ3212" s="302"/>
      <c r="IFA3212" s="302"/>
      <c r="IFB3212" s="302"/>
      <c r="IFC3212" s="302"/>
      <c r="IFD3212" s="302"/>
      <c r="IFE3212" s="302"/>
      <c r="IFF3212" s="302"/>
      <c r="IFG3212" s="302"/>
      <c r="IFH3212" s="302"/>
      <c r="IFI3212" s="302"/>
      <c r="IFJ3212" s="302"/>
      <c r="IFK3212" s="302"/>
      <c r="IFL3212" s="302"/>
      <c r="IFM3212" s="302"/>
      <c r="IFN3212" s="302"/>
      <c r="IFO3212" s="302"/>
      <c r="IFP3212" s="302"/>
      <c r="IFQ3212" s="302"/>
      <c r="IFR3212" s="302"/>
      <c r="IFS3212" s="302"/>
      <c r="IFT3212" s="302"/>
      <c r="IFU3212" s="302"/>
      <c r="IFV3212" s="302"/>
      <c r="IFW3212" s="302"/>
      <c r="IFX3212" s="302"/>
      <c r="IFY3212" s="302"/>
      <c r="IFZ3212" s="302"/>
      <c r="IGA3212" s="302"/>
      <c r="IGB3212" s="302"/>
      <c r="IGC3212" s="302"/>
      <c r="IGD3212" s="302"/>
      <c r="IGE3212" s="302"/>
      <c r="IGF3212" s="302"/>
      <c r="IGG3212" s="302"/>
      <c r="IGH3212" s="302"/>
      <c r="IGI3212" s="302"/>
      <c r="IGJ3212" s="302"/>
      <c r="IGK3212" s="302"/>
      <c r="IGL3212" s="302"/>
      <c r="IGM3212" s="302"/>
      <c r="IGN3212" s="302"/>
      <c r="IGO3212" s="302"/>
      <c r="IGP3212" s="302"/>
      <c r="IGQ3212" s="302"/>
      <c r="IGR3212" s="302"/>
      <c r="IGS3212" s="302"/>
      <c r="IGT3212" s="302"/>
      <c r="IGU3212" s="302"/>
      <c r="IGV3212" s="302"/>
      <c r="IGW3212" s="302"/>
      <c r="IGX3212" s="302"/>
      <c r="IGY3212" s="302"/>
      <c r="IGZ3212" s="302"/>
      <c r="IHA3212" s="302"/>
      <c r="IHB3212" s="302"/>
      <c r="IHC3212" s="302"/>
      <c r="IHD3212" s="302"/>
      <c r="IHE3212" s="302"/>
      <c r="IHF3212" s="302"/>
      <c r="IHG3212" s="302"/>
      <c r="IHH3212" s="302"/>
      <c r="IHI3212" s="302"/>
      <c r="IHJ3212" s="302"/>
      <c r="IHK3212" s="302"/>
      <c r="IHL3212" s="302"/>
      <c r="IHM3212" s="302"/>
      <c r="IHN3212" s="302"/>
      <c r="IHO3212" s="302"/>
      <c r="IHP3212" s="302"/>
      <c r="IHQ3212" s="302"/>
      <c r="IHR3212" s="302"/>
      <c r="IHS3212" s="302"/>
      <c r="IHT3212" s="302"/>
      <c r="IHU3212" s="302"/>
      <c r="IHV3212" s="302"/>
      <c r="IHW3212" s="302"/>
      <c r="IHX3212" s="302"/>
      <c r="IHY3212" s="302"/>
      <c r="IHZ3212" s="302"/>
      <c r="IIA3212" s="302"/>
      <c r="IIB3212" s="302"/>
      <c r="IIC3212" s="302"/>
      <c r="IID3212" s="302"/>
      <c r="IIE3212" s="302"/>
      <c r="IIF3212" s="302"/>
      <c r="IIG3212" s="302"/>
      <c r="IIH3212" s="302"/>
      <c r="III3212" s="302"/>
      <c r="IIJ3212" s="302"/>
      <c r="IIK3212" s="302"/>
      <c r="IIL3212" s="302"/>
      <c r="IIM3212" s="302"/>
      <c r="IIN3212" s="302"/>
      <c r="IIO3212" s="302"/>
      <c r="IIP3212" s="302"/>
      <c r="IIQ3212" s="302"/>
      <c r="IIR3212" s="302"/>
      <c r="IIS3212" s="302"/>
      <c r="IIT3212" s="302"/>
      <c r="IIU3212" s="302"/>
      <c r="IIV3212" s="302"/>
      <c r="IIW3212" s="302"/>
      <c r="IIX3212" s="302"/>
      <c r="IIY3212" s="302"/>
      <c r="IIZ3212" s="302"/>
      <c r="IJA3212" s="302"/>
      <c r="IJB3212" s="302"/>
      <c r="IJC3212" s="302"/>
      <c r="IJD3212" s="302"/>
      <c r="IJE3212" s="302"/>
      <c r="IJF3212" s="302"/>
      <c r="IJG3212" s="302"/>
      <c r="IJH3212" s="302"/>
      <c r="IJI3212" s="302"/>
      <c r="IJJ3212" s="302"/>
      <c r="IJK3212" s="302"/>
      <c r="IJL3212" s="302"/>
      <c r="IJM3212" s="302"/>
      <c r="IJN3212" s="302"/>
      <c r="IJO3212" s="302"/>
      <c r="IJP3212" s="302"/>
      <c r="IJQ3212" s="302"/>
      <c r="IJR3212" s="302"/>
      <c r="IJS3212" s="302"/>
      <c r="IJT3212" s="302"/>
      <c r="IJU3212" s="302"/>
      <c r="IJV3212" s="302"/>
      <c r="IJW3212" s="302"/>
      <c r="IJX3212" s="302"/>
      <c r="IJY3212" s="302"/>
      <c r="IJZ3212" s="302"/>
      <c r="IKA3212" s="302"/>
      <c r="IKB3212" s="302"/>
      <c r="IKC3212" s="302"/>
      <c r="IKD3212" s="302"/>
      <c r="IKE3212" s="302"/>
      <c r="IKF3212" s="302"/>
      <c r="IKG3212" s="302"/>
      <c r="IKH3212" s="302"/>
      <c r="IKI3212" s="302"/>
      <c r="IKJ3212" s="302"/>
      <c r="IKK3212" s="302"/>
      <c r="IKL3212" s="302"/>
      <c r="IKM3212" s="302"/>
      <c r="IKN3212" s="302"/>
      <c r="IKO3212" s="302"/>
      <c r="IKP3212" s="302"/>
      <c r="IKQ3212" s="302"/>
      <c r="IKR3212" s="302"/>
      <c r="IKS3212" s="302"/>
      <c r="IKT3212" s="302"/>
      <c r="IKU3212" s="302"/>
      <c r="IKV3212" s="302"/>
      <c r="IKW3212" s="302"/>
      <c r="IKX3212" s="302"/>
      <c r="IKY3212" s="302"/>
      <c r="IKZ3212" s="302"/>
      <c r="ILA3212" s="302"/>
      <c r="ILB3212" s="302"/>
      <c r="ILC3212" s="302"/>
      <c r="ILD3212" s="302"/>
      <c r="ILE3212" s="302"/>
      <c r="ILF3212" s="302"/>
      <c r="ILG3212" s="302"/>
      <c r="ILH3212" s="302"/>
      <c r="ILI3212" s="302"/>
      <c r="ILJ3212" s="302"/>
      <c r="ILK3212" s="302"/>
      <c r="ILL3212" s="302"/>
      <c r="ILM3212" s="302"/>
      <c r="ILN3212" s="302"/>
      <c r="ILO3212" s="302"/>
      <c r="ILP3212" s="302"/>
      <c r="ILQ3212" s="302"/>
      <c r="ILR3212" s="302"/>
      <c r="ILS3212" s="302"/>
      <c r="ILT3212" s="302"/>
      <c r="ILU3212" s="302"/>
      <c r="ILV3212" s="302"/>
      <c r="ILW3212" s="302"/>
      <c r="ILX3212" s="302"/>
      <c r="ILY3212" s="302"/>
      <c r="ILZ3212" s="302"/>
      <c r="IMA3212" s="302"/>
      <c r="IMB3212" s="302"/>
      <c r="IMC3212" s="302"/>
      <c r="IMD3212" s="302"/>
      <c r="IME3212" s="302"/>
      <c r="IMF3212" s="302"/>
      <c r="IMG3212" s="302"/>
      <c r="IMH3212" s="302"/>
      <c r="IMI3212" s="302"/>
      <c r="IMJ3212" s="302"/>
      <c r="IMK3212" s="302"/>
      <c r="IML3212" s="302"/>
      <c r="IMM3212" s="302"/>
      <c r="IMN3212" s="302"/>
      <c r="IMO3212" s="302"/>
      <c r="IMP3212" s="302"/>
      <c r="IMQ3212" s="302"/>
      <c r="IMR3212" s="302"/>
      <c r="IMS3212" s="302"/>
      <c r="IMT3212" s="302"/>
      <c r="IMU3212" s="302"/>
      <c r="IMV3212" s="302"/>
      <c r="IMW3212" s="302"/>
      <c r="IMX3212" s="302"/>
      <c r="IMY3212" s="302"/>
      <c r="IMZ3212" s="302"/>
      <c r="INA3212" s="302"/>
      <c r="INB3212" s="302"/>
      <c r="INC3212" s="302"/>
      <c r="IND3212" s="302"/>
      <c r="INE3212" s="302"/>
      <c r="INF3212" s="302"/>
      <c r="ING3212" s="302"/>
      <c r="INH3212" s="302"/>
      <c r="INI3212" s="302"/>
      <c r="INJ3212" s="302"/>
      <c r="INK3212" s="302"/>
      <c r="INL3212" s="302"/>
      <c r="INM3212" s="302"/>
      <c r="INN3212" s="302"/>
      <c r="INO3212" s="302"/>
      <c r="INP3212" s="302"/>
      <c r="INQ3212" s="302"/>
      <c r="INR3212" s="302"/>
      <c r="INS3212" s="302"/>
      <c r="INT3212" s="302"/>
      <c r="INU3212" s="302"/>
      <c r="INV3212" s="302"/>
      <c r="INW3212" s="302"/>
      <c r="INX3212" s="302"/>
      <c r="INY3212" s="302"/>
      <c r="INZ3212" s="302"/>
      <c r="IOA3212" s="302"/>
      <c r="IOB3212" s="302"/>
      <c r="IOC3212" s="302"/>
      <c r="IOD3212" s="302"/>
      <c r="IOE3212" s="302"/>
      <c r="IOF3212" s="302"/>
      <c r="IOG3212" s="302"/>
      <c r="IOH3212" s="302"/>
      <c r="IOI3212" s="302"/>
      <c r="IOJ3212" s="302"/>
      <c r="IOK3212" s="302"/>
      <c r="IOL3212" s="302"/>
      <c r="IOM3212" s="302"/>
      <c r="ION3212" s="302"/>
      <c r="IOO3212" s="302"/>
      <c r="IOP3212" s="302"/>
      <c r="IOQ3212" s="302"/>
      <c r="IOR3212" s="302"/>
      <c r="IOS3212" s="302"/>
      <c r="IOT3212" s="302"/>
      <c r="IOU3212" s="302"/>
      <c r="IOV3212" s="302"/>
      <c r="IOW3212" s="302"/>
      <c r="IOX3212" s="302"/>
      <c r="IOY3212" s="302"/>
      <c r="IOZ3212" s="302"/>
      <c r="IPA3212" s="302"/>
      <c r="IPB3212" s="302"/>
      <c r="IPC3212" s="302"/>
      <c r="IPD3212" s="302"/>
      <c r="IPE3212" s="302"/>
      <c r="IPF3212" s="302"/>
      <c r="IPG3212" s="302"/>
      <c r="IPH3212" s="302"/>
      <c r="IPI3212" s="302"/>
      <c r="IPJ3212" s="302"/>
      <c r="IPK3212" s="302"/>
      <c r="IPL3212" s="302"/>
      <c r="IPM3212" s="302"/>
      <c r="IPN3212" s="302"/>
      <c r="IPO3212" s="302"/>
      <c r="IPP3212" s="302"/>
      <c r="IPQ3212" s="302"/>
      <c r="IPR3212" s="302"/>
      <c r="IPS3212" s="302"/>
      <c r="IPT3212" s="302"/>
      <c r="IPU3212" s="302"/>
      <c r="IPV3212" s="302"/>
      <c r="IPW3212" s="302"/>
      <c r="IPX3212" s="302"/>
      <c r="IPY3212" s="302"/>
      <c r="IPZ3212" s="302"/>
      <c r="IQA3212" s="302"/>
      <c r="IQB3212" s="302"/>
      <c r="IQC3212" s="302"/>
      <c r="IQD3212" s="302"/>
      <c r="IQE3212" s="302"/>
      <c r="IQF3212" s="302"/>
      <c r="IQG3212" s="302"/>
      <c r="IQH3212" s="302"/>
      <c r="IQI3212" s="302"/>
      <c r="IQJ3212" s="302"/>
      <c r="IQK3212" s="302"/>
      <c r="IQL3212" s="302"/>
      <c r="IQM3212" s="302"/>
      <c r="IQN3212" s="302"/>
      <c r="IQO3212" s="302"/>
      <c r="IQP3212" s="302"/>
      <c r="IQQ3212" s="302"/>
      <c r="IQR3212" s="302"/>
      <c r="IQS3212" s="302"/>
      <c r="IQT3212" s="302"/>
      <c r="IQU3212" s="302"/>
      <c r="IQV3212" s="302"/>
      <c r="IQW3212" s="302"/>
      <c r="IQX3212" s="302"/>
      <c r="IQY3212" s="302"/>
      <c r="IQZ3212" s="302"/>
      <c r="IRA3212" s="302"/>
      <c r="IRB3212" s="302"/>
      <c r="IRC3212" s="302"/>
      <c r="IRD3212" s="302"/>
      <c r="IRE3212" s="302"/>
      <c r="IRF3212" s="302"/>
      <c r="IRG3212" s="302"/>
      <c r="IRH3212" s="302"/>
      <c r="IRI3212" s="302"/>
      <c r="IRJ3212" s="302"/>
      <c r="IRK3212" s="302"/>
      <c r="IRL3212" s="302"/>
      <c r="IRM3212" s="302"/>
      <c r="IRN3212" s="302"/>
      <c r="IRO3212" s="302"/>
      <c r="IRP3212" s="302"/>
      <c r="IRQ3212" s="302"/>
      <c r="IRR3212" s="302"/>
      <c r="IRS3212" s="302"/>
      <c r="IRT3212" s="302"/>
      <c r="IRU3212" s="302"/>
      <c r="IRV3212" s="302"/>
      <c r="IRW3212" s="302"/>
      <c r="IRX3212" s="302"/>
      <c r="IRY3212" s="302"/>
      <c r="IRZ3212" s="302"/>
      <c r="ISA3212" s="302"/>
      <c r="ISB3212" s="302"/>
      <c r="ISC3212" s="302"/>
      <c r="ISD3212" s="302"/>
      <c r="ISE3212" s="302"/>
      <c r="ISF3212" s="302"/>
      <c r="ISG3212" s="302"/>
      <c r="ISH3212" s="302"/>
      <c r="ISI3212" s="302"/>
      <c r="ISJ3212" s="302"/>
      <c r="ISK3212" s="302"/>
      <c r="ISL3212" s="302"/>
      <c r="ISM3212" s="302"/>
      <c r="ISN3212" s="302"/>
      <c r="ISO3212" s="302"/>
      <c r="ISP3212" s="302"/>
      <c r="ISQ3212" s="302"/>
      <c r="ISR3212" s="302"/>
      <c r="ISS3212" s="302"/>
      <c r="IST3212" s="302"/>
      <c r="ISU3212" s="302"/>
      <c r="ISV3212" s="302"/>
      <c r="ISW3212" s="302"/>
      <c r="ISX3212" s="302"/>
      <c r="ISY3212" s="302"/>
      <c r="ISZ3212" s="302"/>
      <c r="ITA3212" s="302"/>
      <c r="ITB3212" s="302"/>
      <c r="ITC3212" s="302"/>
      <c r="ITD3212" s="302"/>
      <c r="ITE3212" s="302"/>
      <c r="ITF3212" s="302"/>
      <c r="ITG3212" s="302"/>
      <c r="ITH3212" s="302"/>
      <c r="ITI3212" s="302"/>
      <c r="ITJ3212" s="302"/>
      <c r="ITK3212" s="302"/>
      <c r="ITL3212" s="302"/>
      <c r="ITM3212" s="302"/>
      <c r="ITN3212" s="302"/>
      <c r="ITO3212" s="302"/>
      <c r="ITP3212" s="302"/>
      <c r="ITQ3212" s="302"/>
      <c r="ITR3212" s="302"/>
      <c r="ITS3212" s="302"/>
      <c r="ITT3212" s="302"/>
      <c r="ITU3212" s="302"/>
      <c r="ITV3212" s="302"/>
      <c r="ITW3212" s="302"/>
      <c r="ITX3212" s="302"/>
      <c r="ITY3212" s="302"/>
      <c r="ITZ3212" s="302"/>
      <c r="IUA3212" s="302"/>
      <c r="IUB3212" s="302"/>
      <c r="IUC3212" s="302"/>
      <c r="IUD3212" s="302"/>
      <c r="IUE3212" s="302"/>
      <c r="IUF3212" s="302"/>
      <c r="IUG3212" s="302"/>
      <c r="IUH3212" s="302"/>
      <c r="IUI3212" s="302"/>
      <c r="IUJ3212" s="302"/>
      <c r="IUK3212" s="302"/>
      <c r="IUL3212" s="302"/>
      <c r="IUM3212" s="302"/>
      <c r="IUN3212" s="302"/>
      <c r="IUO3212" s="302"/>
      <c r="IUP3212" s="302"/>
      <c r="IUQ3212" s="302"/>
      <c r="IUR3212" s="302"/>
      <c r="IUS3212" s="302"/>
      <c r="IUT3212" s="302"/>
      <c r="IUU3212" s="302"/>
      <c r="IUV3212" s="302"/>
      <c r="IUW3212" s="302"/>
      <c r="IUX3212" s="302"/>
      <c r="IUY3212" s="302"/>
      <c r="IUZ3212" s="302"/>
      <c r="IVA3212" s="302"/>
      <c r="IVB3212" s="302"/>
      <c r="IVC3212" s="302"/>
      <c r="IVD3212" s="302"/>
      <c r="IVE3212" s="302"/>
      <c r="IVF3212" s="302"/>
      <c r="IVG3212" s="302"/>
      <c r="IVH3212" s="302"/>
      <c r="IVI3212" s="302"/>
      <c r="IVJ3212" s="302"/>
      <c r="IVK3212" s="302"/>
      <c r="IVL3212" s="302"/>
      <c r="IVM3212" s="302"/>
      <c r="IVN3212" s="302"/>
      <c r="IVO3212" s="302"/>
      <c r="IVP3212" s="302"/>
      <c r="IVQ3212" s="302"/>
      <c r="IVR3212" s="302"/>
      <c r="IVS3212" s="302"/>
      <c r="IVT3212" s="302"/>
      <c r="IVU3212" s="302"/>
      <c r="IVV3212" s="302"/>
      <c r="IVW3212" s="302"/>
      <c r="IVX3212" s="302"/>
      <c r="IVY3212" s="302"/>
      <c r="IVZ3212" s="302"/>
      <c r="IWA3212" s="302"/>
      <c r="IWB3212" s="302"/>
      <c r="IWC3212" s="302"/>
      <c r="IWD3212" s="302"/>
      <c r="IWE3212" s="302"/>
      <c r="IWF3212" s="302"/>
      <c r="IWG3212" s="302"/>
      <c r="IWH3212" s="302"/>
      <c r="IWI3212" s="302"/>
      <c r="IWJ3212" s="302"/>
      <c r="IWK3212" s="302"/>
      <c r="IWL3212" s="302"/>
      <c r="IWM3212" s="302"/>
      <c r="IWN3212" s="302"/>
      <c r="IWO3212" s="302"/>
      <c r="IWP3212" s="302"/>
      <c r="IWQ3212" s="302"/>
      <c r="IWR3212" s="302"/>
      <c r="IWS3212" s="302"/>
      <c r="IWT3212" s="302"/>
      <c r="IWU3212" s="302"/>
      <c r="IWV3212" s="302"/>
      <c r="IWW3212" s="302"/>
      <c r="IWX3212" s="302"/>
      <c r="IWY3212" s="302"/>
      <c r="IWZ3212" s="302"/>
      <c r="IXA3212" s="302"/>
      <c r="IXB3212" s="302"/>
      <c r="IXC3212" s="302"/>
      <c r="IXD3212" s="302"/>
      <c r="IXE3212" s="302"/>
      <c r="IXF3212" s="302"/>
      <c r="IXG3212" s="302"/>
      <c r="IXH3212" s="302"/>
      <c r="IXI3212" s="302"/>
      <c r="IXJ3212" s="302"/>
      <c r="IXK3212" s="302"/>
      <c r="IXL3212" s="302"/>
      <c r="IXM3212" s="302"/>
      <c r="IXN3212" s="302"/>
      <c r="IXO3212" s="302"/>
      <c r="IXP3212" s="302"/>
      <c r="IXQ3212" s="302"/>
      <c r="IXR3212" s="302"/>
      <c r="IXS3212" s="302"/>
      <c r="IXT3212" s="302"/>
      <c r="IXU3212" s="302"/>
      <c r="IXV3212" s="302"/>
      <c r="IXW3212" s="302"/>
      <c r="IXX3212" s="302"/>
      <c r="IXY3212" s="302"/>
      <c r="IXZ3212" s="302"/>
      <c r="IYA3212" s="302"/>
      <c r="IYB3212" s="302"/>
      <c r="IYC3212" s="302"/>
      <c r="IYD3212" s="302"/>
      <c r="IYE3212" s="302"/>
      <c r="IYF3212" s="302"/>
      <c r="IYG3212" s="302"/>
      <c r="IYH3212" s="302"/>
      <c r="IYI3212" s="302"/>
      <c r="IYJ3212" s="302"/>
      <c r="IYK3212" s="302"/>
      <c r="IYL3212" s="302"/>
      <c r="IYM3212" s="302"/>
      <c r="IYN3212" s="302"/>
      <c r="IYO3212" s="302"/>
      <c r="IYP3212" s="302"/>
      <c r="IYQ3212" s="302"/>
      <c r="IYR3212" s="302"/>
      <c r="IYS3212" s="302"/>
      <c r="IYT3212" s="302"/>
      <c r="IYU3212" s="302"/>
      <c r="IYV3212" s="302"/>
      <c r="IYW3212" s="302"/>
      <c r="IYX3212" s="302"/>
      <c r="IYY3212" s="302"/>
      <c r="IYZ3212" s="302"/>
      <c r="IZA3212" s="302"/>
      <c r="IZB3212" s="302"/>
      <c r="IZC3212" s="302"/>
      <c r="IZD3212" s="302"/>
      <c r="IZE3212" s="302"/>
      <c r="IZF3212" s="302"/>
      <c r="IZG3212" s="302"/>
      <c r="IZH3212" s="302"/>
      <c r="IZI3212" s="302"/>
      <c r="IZJ3212" s="302"/>
      <c r="IZK3212" s="302"/>
      <c r="IZL3212" s="302"/>
      <c r="IZM3212" s="302"/>
      <c r="IZN3212" s="302"/>
      <c r="IZO3212" s="302"/>
      <c r="IZP3212" s="302"/>
      <c r="IZQ3212" s="302"/>
      <c r="IZR3212" s="302"/>
      <c r="IZS3212" s="302"/>
      <c r="IZT3212" s="302"/>
      <c r="IZU3212" s="302"/>
      <c r="IZV3212" s="302"/>
      <c r="IZW3212" s="302"/>
      <c r="IZX3212" s="302"/>
      <c r="IZY3212" s="302"/>
      <c r="IZZ3212" s="302"/>
      <c r="JAA3212" s="302"/>
      <c r="JAB3212" s="302"/>
      <c r="JAC3212" s="302"/>
      <c r="JAD3212" s="302"/>
      <c r="JAE3212" s="302"/>
      <c r="JAF3212" s="302"/>
      <c r="JAG3212" s="302"/>
      <c r="JAH3212" s="302"/>
      <c r="JAI3212" s="302"/>
      <c r="JAJ3212" s="302"/>
      <c r="JAK3212" s="302"/>
      <c r="JAL3212" s="302"/>
      <c r="JAM3212" s="302"/>
      <c r="JAN3212" s="302"/>
      <c r="JAO3212" s="302"/>
      <c r="JAP3212" s="302"/>
      <c r="JAQ3212" s="302"/>
      <c r="JAR3212" s="302"/>
      <c r="JAS3212" s="302"/>
      <c r="JAT3212" s="302"/>
      <c r="JAU3212" s="302"/>
      <c r="JAV3212" s="302"/>
      <c r="JAW3212" s="302"/>
      <c r="JAX3212" s="302"/>
      <c r="JAY3212" s="302"/>
      <c r="JAZ3212" s="302"/>
      <c r="JBA3212" s="302"/>
      <c r="JBB3212" s="302"/>
      <c r="JBC3212" s="302"/>
      <c r="JBD3212" s="302"/>
      <c r="JBE3212" s="302"/>
      <c r="JBF3212" s="302"/>
      <c r="JBG3212" s="302"/>
      <c r="JBH3212" s="302"/>
      <c r="JBI3212" s="302"/>
      <c r="JBJ3212" s="302"/>
      <c r="JBK3212" s="302"/>
      <c r="JBL3212" s="302"/>
      <c r="JBM3212" s="302"/>
      <c r="JBN3212" s="302"/>
      <c r="JBO3212" s="302"/>
      <c r="JBP3212" s="302"/>
      <c r="JBQ3212" s="302"/>
      <c r="JBR3212" s="302"/>
      <c r="JBS3212" s="302"/>
      <c r="JBT3212" s="302"/>
      <c r="JBU3212" s="302"/>
      <c r="JBV3212" s="302"/>
      <c r="JBW3212" s="302"/>
      <c r="JBX3212" s="302"/>
      <c r="JBY3212" s="302"/>
      <c r="JBZ3212" s="302"/>
      <c r="JCA3212" s="302"/>
      <c r="JCB3212" s="302"/>
      <c r="JCC3212" s="302"/>
      <c r="JCD3212" s="302"/>
      <c r="JCE3212" s="302"/>
      <c r="JCF3212" s="302"/>
      <c r="JCG3212" s="302"/>
      <c r="JCH3212" s="302"/>
      <c r="JCI3212" s="302"/>
      <c r="JCJ3212" s="302"/>
      <c r="JCK3212" s="302"/>
      <c r="JCL3212" s="302"/>
      <c r="JCM3212" s="302"/>
      <c r="JCN3212" s="302"/>
      <c r="JCO3212" s="302"/>
      <c r="JCP3212" s="302"/>
      <c r="JCQ3212" s="302"/>
      <c r="JCR3212" s="302"/>
      <c r="JCS3212" s="302"/>
      <c r="JCT3212" s="302"/>
      <c r="JCU3212" s="302"/>
      <c r="JCV3212" s="302"/>
      <c r="JCW3212" s="302"/>
      <c r="JCX3212" s="302"/>
      <c r="JCY3212" s="302"/>
      <c r="JCZ3212" s="302"/>
      <c r="JDA3212" s="302"/>
      <c r="JDB3212" s="302"/>
      <c r="JDC3212" s="302"/>
      <c r="JDD3212" s="302"/>
      <c r="JDE3212" s="302"/>
      <c r="JDF3212" s="302"/>
      <c r="JDG3212" s="302"/>
      <c r="JDH3212" s="302"/>
      <c r="JDI3212" s="302"/>
      <c r="JDJ3212" s="302"/>
      <c r="JDK3212" s="302"/>
      <c r="JDL3212" s="302"/>
      <c r="JDM3212" s="302"/>
      <c r="JDN3212" s="302"/>
      <c r="JDO3212" s="302"/>
      <c r="JDP3212" s="302"/>
      <c r="JDQ3212" s="302"/>
      <c r="JDR3212" s="302"/>
      <c r="JDS3212" s="302"/>
      <c r="JDT3212" s="302"/>
      <c r="JDU3212" s="302"/>
      <c r="JDV3212" s="302"/>
      <c r="JDW3212" s="302"/>
      <c r="JDX3212" s="302"/>
      <c r="JDY3212" s="302"/>
      <c r="JDZ3212" s="302"/>
      <c r="JEA3212" s="302"/>
      <c r="JEB3212" s="302"/>
      <c r="JEC3212" s="302"/>
      <c r="JED3212" s="302"/>
      <c r="JEE3212" s="302"/>
      <c r="JEF3212" s="302"/>
      <c r="JEG3212" s="302"/>
      <c r="JEH3212" s="302"/>
      <c r="JEI3212" s="302"/>
      <c r="JEJ3212" s="302"/>
      <c r="JEK3212" s="302"/>
      <c r="JEL3212" s="302"/>
      <c r="JEM3212" s="302"/>
      <c r="JEN3212" s="302"/>
      <c r="JEO3212" s="302"/>
      <c r="JEP3212" s="302"/>
      <c r="JEQ3212" s="302"/>
      <c r="JER3212" s="302"/>
      <c r="JES3212" s="302"/>
      <c r="JET3212" s="302"/>
      <c r="JEU3212" s="302"/>
      <c r="JEV3212" s="302"/>
      <c r="JEW3212" s="302"/>
      <c r="JEX3212" s="302"/>
      <c r="JEY3212" s="302"/>
      <c r="JEZ3212" s="302"/>
      <c r="JFA3212" s="302"/>
      <c r="JFB3212" s="302"/>
      <c r="JFC3212" s="302"/>
      <c r="JFD3212" s="302"/>
      <c r="JFE3212" s="302"/>
      <c r="JFF3212" s="302"/>
      <c r="JFG3212" s="302"/>
      <c r="JFH3212" s="302"/>
      <c r="JFI3212" s="302"/>
      <c r="JFJ3212" s="302"/>
      <c r="JFK3212" s="302"/>
      <c r="JFL3212" s="302"/>
      <c r="JFM3212" s="302"/>
      <c r="JFN3212" s="302"/>
      <c r="JFO3212" s="302"/>
      <c r="JFP3212" s="302"/>
      <c r="JFQ3212" s="302"/>
      <c r="JFR3212" s="302"/>
      <c r="JFS3212" s="302"/>
      <c r="JFT3212" s="302"/>
      <c r="JFU3212" s="302"/>
      <c r="JFV3212" s="302"/>
      <c r="JFW3212" s="302"/>
      <c r="JFX3212" s="302"/>
      <c r="JFY3212" s="302"/>
      <c r="JFZ3212" s="302"/>
      <c r="JGA3212" s="302"/>
      <c r="JGB3212" s="302"/>
      <c r="JGC3212" s="302"/>
      <c r="JGD3212" s="302"/>
      <c r="JGE3212" s="302"/>
      <c r="JGF3212" s="302"/>
      <c r="JGG3212" s="302"/>
      <c r="JGH3212" s="302"/>
      <c r="JGI3212" s="302"/>
      <c r="JGJ3212" s="302"/>
      <c r="JGK3212" s="302"/>
      <c r="JGL3212" s="302"/>
      <c r="JGM3212" s="302"/>
      <c r="JGN3212" s="302"/>
      <c r="JGO3212" s="302"/>
      <c r="JGP3212" s="302"/>
      <c r="JGQ3212" s="302"/>
      <c r="JGR3212" s="302"/>
      <c r="JGS3212" s="302"/>
      <c r="JGT3212" s="302"/>
      <c r="JGU3212" s="302"/>
      <c r="JGV3212" s="302"/>
      <c r="JGW3212" s="302"/>
      <c r="JGX3212" s="302"/>
      <c r="JGY3212" s="302"/>
      <c r="JGZ3212" s="302"/>
      <c r="JHA3212" s="302"/>
      <c r="JHB3212" s="302"/>
      <c r="JHC3212" s="302"/>
      <c r="JHD3212" s="302"/>
      <c r="JHE3212" s="302"/>
      <c r="JHF3212" s="302"/>
      <c r="JHG3212" s="302"/>
      <c r="JHH3212" s="302"/>
      <c r="JHI3212" s="302"/>
      <c r="JHJ3212" s="302"/>
      <c r="JHK3212" s="302"/>
      <c r="JHL3212" s="302"/>
      <c r="JHM3212" s="302"/>
      <c r="JHN3212" s="302"/>
      <c r="JHO3212" s="302"/>
      <c r="JHP3212" s="302"/>
      <c r="JHQ3212" s="302"/>
      <c r="JHR3212" s="302"/>
      <c r="JHS3212" s="302"/>
      <c r="JHT3212" s="302"/>
      <c r="JHU3212" s="302"/>
      <c r="JHV3212" s="302"/>
      <c r="JHW3212" s="302"/>
      <c r="JHX3212" s="302"/>
      <c r="JHY3212" s="302"/>
      <c r="JHZ3212" s="302"/>
      <c r="JIA3212" s="302"/>
      <c r="JIB3212" s="302"/>
      <c r="JIC3212" s="302"/>
      <c r="JID3212" s="302"/>
      <c r="JIE3212" s="302"/>
      <c r="JIF3212" s="302"/>
      <c r="JIG3212" s="302"/>
      <c r="JIH3212" s="302"/>
      <c r="JII3212" s="302"/>
      <c r="JIJ3212" s="302"/>
      <c r="JIK3212" s="302"/>
      <c r="JIL3212" s="302"/>
      <c r="JIM3212" s="302"/>
      <c r="JIN3212" s="302"/>
      <c r="JIO3212" s="302"/>
      <c r="JIP3212" s="302"/>
      <c r="JIQ3212" s="302"/>
      <c r="JIR3212" s="302"/>
      <c r="JIS3212" s="302"/>
      <c r="JIT3212" s="302"/>
      <c r="JIU3212" s="302"/>
      <c r="JIV3212" s="302"/>
      <c r="JIW3212" s="302"/>
      <c r="JIX3212" s="302"/>
      <c r="JIY3212" s="302"/>
      <c r="JIZ3212" s="302"/>
      <c r="JJA3212" s="302"/>
      <c r="JJB3212" s="302"/>
      <c r="JJC3212" s="302"/>
      <c r="JJD3212" s="302"/>
      <c r="JJE3212" s="302"/>
      <c r="JJF3212" s="302"/>
      <c r="JJG3212" s="302"/>
      <c r="JJH3212" s="302"/>
      <c r="JJI3212" s="302"/>
      <c r="JJJ3212" s="302"/>
      <c r="JJK3212" s="302"/>
      <c r="JJL3212" s="302"/>
      <c r="JJM3212" s="302"/>
      <c r="JJN3212" s="302"/>
      <c r="JJO3212" s="302"/>
      <c r="JJP3212" s="302"/>
      <c r="JJQ3212" s="302"/>
      <c r="JJR3212" s="302"/>
      <c r="JJS3212" s="302"/>
      <c r="JJT3212" s="302"/>
      <c r="JJU3212" s="302"/>
      <c r="JJV3212" s="302"/>
      <c r="JJW3212" s="302"/>
      <c r="JJX3212" s="302"/>
      <c r="JJY3212" s="302"/>
      <c r="JJZ3212" s="302"/>
      <c r="JKA3212" s="302"/>
      <c r="JKB3212" s="302"/>
      <c r="JKC3212" s="302"/>
      <c r="JKD3212" s="302"/>
      <c r="JKE3212" s="302"/>
      <c r="JKF3212" s="302"/>
      <c r="JKG3212" s="302"/>
      <c r="JKH3212" s="302"/>
      <c r="JKI3212" s="302"/>
      <c r="JKJ3212" s="302"/>
      <c r="JKK3212" s="302"/>
      <c r="JKL3212" s="302"/>
      <c r="JKM3212" s="302"/>
      <c r="JKN3212" s="302"/>
      <c r="JKO3212" s="302"/>
      <c r="JKP3212" s="302"/>
      <c r="JKQ3212" s="302"/>
      <c r="JKR3212" s="302"/>
      <c r="JKS3212" s="302"/>
      <c r="JKT3212" s="302"/>
      <c r="JKU3212" s="302"/>
      <c r="JKV3212" s="302"/>
      <c r="JKW3212" s="302"/>
      <c r="JKX3212" s="302"/>
      <c r="JKY3212" s="302"/>
      <c r="JKZ3212" s="302"/>
      <c r="JLA3212" s="302"/>
      <c r="JLB3212" s="302"/>
      <c r="JLC3212" s="302"/>
      <c r="JLD3212" s="302"/>
      <c r="JLE3212" s="302"/>
      <c r="JLF3212" s="302"/>
      <c r="JLG3212" s="302"/>
      <c r="JLH3212" s="302"/>
      <c r="JLI3212" s="302"/>
      <c r="JLJ3212" s="302"/>
      <c r="JLK3212" s="302"/>
      <c r="JLL3212" s="302"/>
      <c r="JLM3212" s="302"/>
      <c r="JLN3212" s="302"/>
      <c r="JLO3212" s="302"/>
      <c r="JLP3212" s="302"/>
      <c r="JLQ3212" s="302"/>
      <c r="JLR3212" s="302"/>
      <c r="JLS3212" s="302"/>
      <c r="JLT3212" s="302"/>
      <c r="JLU3212" s="302"/>
      <c r="JLV3212" s="302"/>
      <c r="JLW3212" s="302"/>
      <c r="JLX3212" s="302"/>
      <c r="JLY3212" s="302"/>
      <c r="JLZ3212" s="302"/>
      <c r="JMA3212" s="302"/>
      <c r="JMB3212" s="302"/>
      <c r="JMC3212" s="302"/>
      <c r="JMD3212" s="302"/>
      <c r="JME3212" s="302"/>
      <c r="JMF3212" s="302"/>
      <c r="JMG3212" s="302"/>
      <c r="JMH3212" s="302"/>
      <c r="JMI3212" s="302"/>
      <c r="JMJ3212" s="302"/>
      <c r="JMK3212" s="302"/>
      <c r="JML3212" s="302"/>
      <c r="JMM3212" s="302"/>
      <c r="JMN3212" s="302"/>
      <c r="JMO3212" s="302"/>
      <c r="JMP3212" s="302"/>
      <c r="JMQ3212" s="302"/>
      <c r="JMR3212" s="302"/>
      <c r="JMS3212" s="302"/>
      <c r="JMT3212" s="302"/>
      <c r="JMU3212" s="302"/>
      <c r="JMV3212" s="302"/>
      <c r="JMW3212" s="302"/>
      <c r="JMX3212" s="302"/>
      <c r="JMY3212" s="302"/>
      <c r="JMZ3212" s="302"/>
      <c r="JNA3212" s="302"/>
      <c r="JNB3212" s="302"/>
      <c r="JNC3212" s="302"/>
      <c r="JND3212" s="302"/>
      <c r="JNE3212" s="302"/>
      <c r="JNF3212" s="302"/>
      <c r="JNG3212" s="302"/>
      <c r="JNH3212" s="302"/>
      <c r="JNI3212" s="302"/>
      <c r="JNJ3212" s="302"/>
      <c r="JNK3212" s="302"/>
      <c r="JNL3212" s="302"/>
      <c r="JNM3212" s="302"/>
      <c r="JNN3212" s="302"/>
      <c r="JNO3212" s="302"/>
      <c r="JNP3212" s="302"/>
      <c r="JNQ3212" s="302"/>
      <c r="JNR3212" s="302"/>
      <c r="JNS3212" s="302"/>
      <c r="JNT3212" s="302"/>
      <c r="JNU3212" s="302"/>
      <c r="JNV3212" s="302"/>
      <c r="JNW3212" s="302"/>
      <c r="JNX3212" s="302"/>
      <c r="JNY3212" s="302"/>
      <c r="JNZ3212" s="302"/>
      <c r="JOA3212" s="302"/>
      <c r="JOB3212" s="302"/>
      <c r="JOC3212" s="302"/>
      <c r="JOD3212" s="302"/>
      <c r="JOE3212" s="302"/>
      <c r="JOF3212" s="302"/>
      <c r="JOG3212" s="302"/>
      <c r="JOH3212" s="302"/>
      <c r="JOI3212" s="302"/>
      <c r="JOJ3212" s="302"/>
      <c r="JOK3212" s="302"/>
      <c r="JOL3212" s="302"/>
      <c r="JOM3212" s="302"/>
      <c r="JON3212" s="302"/>
      <c r="JOO3212" s="302"/>
      <c r="JOP3212" s="302"/>
      <c r="JOQ3212" s="302"/>
      <c r="JOR3212" s="302"/>
      <c r="JOS3212" s="302"/>
      <c r="JOT3212" s="302"/>
      <c r="JOU3212" s="302"/>
      <c r="JOV3212" s="302"/>
      <c r="JOW3212" s="302"/>
      <c r="JOX3212" s="302"/>
      <c r="JOY3212" s="302"/>
      <c r="JOZ3212" s="302"/>
      <c r="JPA3212" s="302"/>
      <c r="JPB3212" s="302"/>
      <c r="JPC3212" s="302"/>
      <c r="JPD3212" s="302"/>
      <c r="JPE3212" s="302"/>
      <c r="JPF3212" s="302"/>
      <c r="JPG3212" s="302"/>
      <c r="JPH3212" s="302"/>
      <c r="JPI3212" s="302"/>
      <c r="JPJ3212" s="302"/>
      <c r="JPK3212" s="302"/>
      <c r="JPL3212" s="302"/>
      <c r="JPM3212" s="302"/>
      <c r="JPN3212" s="302"/>
      <c r="JPO3212" s="302"/>
      <c r="JPP3212" s="302"/>
      <c r="JPQ3212" s="302"/>
      <c r="JPR3212" s="302"/>
      <c r="JPS3212" s="302"/>
      <c r="JPT3212" s="302"/>
      <c r="JPU3212" s="302"/>
      <c r="JPV3212" s="302"/>
      <c r="JPW3212" s="302"/>
      <c r="JPX3212" s="302"/>
      <c r="JPY3212" s="302"/>
      <c r="JPZ3212" s="302"/>
      <c r="JQA3212" s="302"/>
      <c r="JQB3212" s="302"/>
      <c r="JQC3212" s="302"/>
      <c r="JQD3212" s="302"/>
      <c r="JQE3212" s="302"/>
      <c r="JQF3212" s="302"/>
      <c r="JQG3212" s="302"/>
      <c r="JQH3212" s="302"/>
      <c r="JQI3212" s="302"/>
      <c r="JQJ3212" s="302"/>
      <c r="JQK3212" s="302"/>
      <c r="JQL3212" s="302"/>
      <c r="JQM3212" s="302"/>
      <c r="JQN3212" s="302"/>
      <c r="JQO3212" s="302"/>
      <c r="JQP3212" s="302"/>
      <c r="JQQ3212" s="302"/>
      <c r="JQR3212" s="302"/>
      <c r="JQS3212" s="302"/>
      <c r="JQT3212" s="302"/>
      <c r="JQU3212" s="302"/>
      <c r="JQV3212" s="302"/>
      <c r="JQW3212" s="302"/>
      <c r="JQX3212" s="302"/>
      <c r="JQY3212" s="302"/>
      <c r="JQZ3212" s="302"/>
      <c r="JRA3212" s="302"/>
      <c r="JRB3212" s="302"/>
      <c r="JRC3212" s="302"/>
      <c r="JRD3212" s="302"/>
      <c r="JRE3212" s="302"/>
      <c r="JRF3212" s="302"/>
      <c r="JRG3212" s="302"/>
      <c r="JRH3212" s="302"/>
      <c r="JRI3212" s="302"/>
      <c r="JRJ3212" s="302"/>
      <c r="JRK3212" s="302"/>
      <c r="JRL3212" s="302"/>
      <c r="JRM3212" s="302"/>
      <c r="JRN3212" s="302"/>
      <c r="JRO3212" s="302"/>
      <c r="JRP3212" s="302"/>
      <c r="JRQ3212" s="302"/>
      <c r="JRR3212" s="302"/>
      <c r="JRS3212" s="302"/>
      <c r="JRT3212" s="302"/>
      <c r="JRU3212" s="302"/>
      <c r="JRV3212" s="302"/>
      <c r="JRW3212" s="302"/>
      <c r="JRX3212" s="302"/>
      <c r="JRY3212" s="302"/>
      <c r="JRZ3212" s="302"/>
      <c r="JSA3212" s="302"/>
      <c r="JSB3212" s="302"/>
      <c r="JSC3212" s="302"/>
      <c r="JSD3212" s="302"/>
      <c r="JSE3212" s="302"/>
      <c r="JSF3212" s="302"/>
      <c r="JSG3212" s="302"/>
      <c r="JSH3212" s="302"/>
      <c r="JSI3212" s="302"/>
      <c r="JSJ3212" s="302"/>
      <c r="JSK3212" s="302"/>
      <c r="JSL3212" s="302"/>
      <c r="JSM3212" s="302"/>
      <c r="JSN3212" s="302"/>
      <c r="JSO3212" s="302"/>
      <c r="JSP3212" s="302"/>
      <c r="JSQ3212" s="302"/>
      <c r="JSR3212" s="302"/>
      <c r="JSS3212" s="302"/>
      <c r="JST3212" s="302"/>
      <c r="JSU3212" s="302"/>
      <c r="JSV3212" s="302"/>
      <c r="JSW3212" s="302"/>
      <c r="JSX3212" s="302"/>
      <c r="JSY3212" s="302"/>
      <c r="JSZ3212" s="302"/>
      <c r="JTA3212" s="302"/>
      <c r="JTB3212" s="302"/>
      <c r="JTC3212" s="302"/>
      <c r="JTD3212" s="302"/>
      <c r="JTE3212" s="302"/>
      <c r="JTF3212" s="302"/>
      <c r="JTG3212" s="302"/>
      <c r="JTH3212" s="302"/>
      <c r="JTI3212" s="302"/>
      <c r="JTJ3212" s="302"/>
      <c r="JTK3212" s="302"/>
      <c r="JTL3212" s="302"/>
      <c r="JTM3212" s="302"/>
      <c r="JTN3212" s="302"/>
      <c r="JTO3212" s="302"/>
      <c r="JTP3212" s="302"/>
      <c r="JTQ3212" s="302"/>
      <c r="JTR3212" s="302"/>
      <c r="JTS3212" s="302"/>
      <c r="JTT3212" s="302"/>
      <c r="JTU3212" s="302"/>
      <c r="JTV3212" s="302"/>
      <c r="JTW3212" s="302"/>
      <c r="JTX3212" s="302"/>
      <c r="JTY3212" s="302"/>
      <c r="JTZ3212" s="302"/>
      <c r="JUA3212" s="302"/>
      <c r="JUB3212" s="302"/>
      <c r="JUC3212" s="302"/>
      <c r="JUD3212" s="302"/>
      <c r="JUE3212" s="302"/>
      <c r="JUF3212" s="302"/>
      <c r="JUG3212" s="302"/>
      <c r="JUH3212" s="302"/>
      <c r="JUI3212" s="302"/>
      <c r="JUJ3212" s="302"/>
      <c r="JUK3212" s="302"/>
      <c r="JUL3212" s="302"/>
      <c r="JUM3212" s="302"/>
      <c r="JUN3212" s="302"/>
      <c r="JUO3212" s="302"/>
      <c r="JUP3212" s="302"/>
      <c r="JUQ3212" s="302"/>
      <c r="JUR3212" s="302"/>
      <c r="JUS3212" s="302"/>
      <c r="JUT3212" s="302"/>
      <c r="JUU3212" s="302"/>
      <c r="JUV3212" s="302"/>
      <c r="JUW3212" s="302"/>
      <c r="JUX3212" s="302"/>
      <c r="JUY3212" s="302"/>
      <c r="JUZ3212" s="302"/>
      <c r="JVA3212" s="302"/>
      <c r="JVB3212" s="302"/>
      <c r="JVC3212" s="302"/>
      <c r="JVD3212" s="302"/>
      <c r="JVE3212" s="302"/>
      <c r="JVF3212" s="302"/>
      <c r="JVG3212" s="302"/>
      <c r="JVH3212" s="302"/>
      <c r="JVI3212" s="302"/>
      <c r="JVJ3212" s="302"/>
      <c r="JVK3212" s="302"/>
      <c r="JVL3212" s="302"/>
      <c r="JVM3212" s="302"/>
      <c r="JVN3212" s="302"/>
      <c r="JVO3212" s="302"/>
      <c r="JVP3212" s="302"/>
      <c r="JVQ3212" s="302"/>
      <c r="JVR3212" s="302"/>
      <c r="JVS3212" s="302"/>
      <c r="JVT3212" s="302"/>
      <c r="JVU3212" s="302"/>
      <c r="JVV3212" s="302"/>
      <c r="JVW3212" s="302"/>
      <c r="JVX3212" s="302"/>
      <c r="JVY3212" s="302"/>
      <c r="JVZ3212" s="302"/>
      <c r="JWA3212" s="302"/>
      <c r="JWB3212" s="302"/>
      <c r="JWC3212" s="302"/>
      <c r="JWD3212" s="302"/>
      <c r="JWE3212" s="302"/>
      <c r="JWF3212" s="302"/>
      <c r="JWG3212" s="302"/>
      <c r="JWH3212" s="302"/>
      <c r="JWI3212" s="302"/>
      <c r="JWJ3212" s="302"/>
      <c r="JWK3212" s="302"/>
      <c r="JWL3212" s="302"/>
      <c r="JWM3212" s="302"/>
      <c r="JWN3212" s="302"/>
      <c r="JWO3212" s="302"/>
      <c r="JWP3212" s="302"/>
      <c r="JWQ3212" s="302"/>
      <c r="JWR3212" s="302"/>
      <c r="JWS3212" s="302"/>
      <c r="JWT3212" s="302"/>
      <c r="JWU3212" s="302"/>
      <c r="JWV3212" s="302"/>
      <c r="JWW3212" s="302"/>
      <c r="JWX3212" s="302"/>
      <c r="JWY3212" s="302"/>
      <c r="JWZ3212" s="302"/>
      <c r="JXA3212" s="302"/>
      <c r="JXB3212" s="302"/>
      <c r="JXC3212" s="302"/>
      <c r="JXD3212" s="302"/>
      <c r="JXE3212" s="302"/>
      <c r="JXF3212" s="302"/>
      <c r="JXG3212" s="302"/>
      <c r="JXH3212" s="302"/>
      <c r="JXI3212" s="302"/>
      <c r="JXJ3212" s="302"/>
      <c r="JXK3212" s="302"/>
      <c r="JXL3212" s="302"/>
      <c r="JXM3212" s="302"/>
      <c r="JXN3212" s="302"/>
      <c r="JXO3212" s="302"/>
      <c r="JXP3212" s="302"/>
      <c r="JXQ3212" s="302"/>
      <c r="JXR3212" s="302"/>
      <c r="JXS3212" s="302"/>
      <c r="JXT3212" s="302"/>
      <c r="JXU3212" s="302"/>
      <c r="JXV3212" s="302"/>
      <c r="JXW3212" s="302"/>
      <c r="JXX3212" s="302"/>
      <c r="JXY3212" s="302"/>
      <c r="JXZ3212" s="302"/>
      <c r="JYA3212" s="302"/>
      <c r="JYB3212" s="302"/>
      <c r="JYC3212" s="302"/>
      <c r="JYD3212" s="302"/>
      <c r="JYE3212" s="302"/>
      <c r="JYF3212" s="302"/>
      <c r="JYG3212" s="302"/>
      <c r="JYH3212" s="302"/>
      <c r="JYI3212" s="302"/>
      <c r="JYJ3212" s="302"/>
      <c r="JYK3212" s="302"/>
      <c r="JYL3212" s="302"/>
      <c r="JYM3212" s="302"/>
      <c r="JYN3212" s="302"/>
      <c r="JYO3212" s="302"/>
      <c r="JYP3212" s="302"/>
      <c r="JYQ3212" s="302"/>
      <c r="JYR3212" s="302"/>
      <c r="JYS3212" s="302"/>
      <c r="JYT3212" s="302"/>
      <c r="JYU3212" s="302"/>
      <c r="JYV3212" s="302"/>
      <c r="JYW3212" s="302"/>
      <c r="JYX3212" s="302"/>
      <c r="JYY3212" s="302"/>
      <c r="JYZ3212" s="302"/>
      <c r="JZA3212" s="302"/>
      <c r="JZB3212" s="302"/>
      <c r="JZC3212" s="302"/>
      <c r="JZD3212" s="302"/>
      <c r="JZE3212" s="302"/>
      <c r="JZF3212" s="302"/>
      <c r="JZG3212" s="302"/>
      <c r="JZH3212" s="302"/>
      <c r="JZI3212" s="302"/>
      <c r="JZJ3212" s="302"/>
      <c r="JZK3212" s="302"/>
      <c r="JZL3212" s="302"/>
      <c r="JZM3212" s="302"/>
      <c r="JZN3212" s="302"/>
      <c r="JZO3212" s="302"/>
      <c r="JZP3212" s="302"/>
      <c r="JZQ3212" s="302"/>
      <c r="JZR3212" s="302"/>
      <c r="JZS3212" s="302"/>
      <c r="JZT3212" s="302"/>
      <c r="JZU3212" s="302"/>
      <c r="JZV3212" s="302"/>
      <c r="JZW3212" s="302"/>
      <c r="JZX3212" s="302"/>
      <c r="JZY3212" s="302"/>
      <c r="JZZ3212" s="302"/>
      <c r="KAA3212" s="302"/>
      <c r="KAB3212" s="302"/>
      <c r="KAC3212" s="302"/>
      <c r="KAD3212" s="302"/>
      <c r="KAE3212" s="302"/>
      <c r="KAF3212" s="302"/>
      <c r="KAG3212" s="302"/>
      <c r="KAH3212" s="302"/>
      <c r="KAI3212" s="302"/>
      <c r="KAJ3212" s="302"/>
      <c r="KAK3212" s="302"/>
      <c r="KAL3212" s="302"/>
      <c r="KAM3212" s="302"/>
      <c r="KAN3212" s="302"/>
      <c r="KAO3212" s="302"/>
      <c r="KAP3212" s="302"/>
      <c r="KAQ3212" s="302"/>
      <c r="KAR3212" s="302"/>
      <c r="KAS3212" s="302"/>
      <c r="KAT3212" s="302"/>
      <c r="KAU3212" s="302"/>
      <c r="KAV3212" s="302"/>
      <c r="KAW3212" s="302"/>
      <c r="KAX3212" s="302"/>
      <c r="KAY3212" s="302"/>
      <c r="KAZ3212" s="302"/>
      <c r="KBA3212" s="302"/>
      <c r="KBB3212" s="302"/>
      <c r="KBC3212" s="302"/>
      <c r="KBD3212" s="302"/>
      <c r="KBE3212" s="302"/>
      <c r="KBF3212" s="302"/>
      <c r="KBG3212" s="302"/>
      <c r="KBH3212" s="302"/>
      <c r="KBI3212" s="302"/>
      <c r="KBJ3212" s="302"/>
      <c r="KBK3212" s="302"/>
      <c r="KBL3212" s="302"/>
      <c r="KBM3212" s="302"/>
      <c r="KBN3212" s="302"/>
      <c r="KBO3212" s="302"/>
      <c r="KBP3212" s="302"/>
      <c r="KBQ3212" s="302"/>
      <c r="KBR3212" s="302"/>
      <c r="KBS3212" s="302"/>
      <c r="KBT3212" s="302"/>
      <c r="KBU3212" s="302"/>
      <c r="KBV3212" s="302"/>
      <c r="KBW3212" s="302"/>
      <c r="KBX3212" s="302"/>
      <c r="KBY3212" s="302"/>
      <c r="KBZ3212" s="302"/>
      <c r="KCA3212" s="302"/>
      <c r="KCB3212" s="302"/>
      <c r="KCC3212" s="302"/>
      <c r="KCD3212" s="302"/>
      <c r="KCE3212" s="302"/>
      <c r="KCF3212" s="302"/>
      <c r="KCG3212" s="302"/>
      <c r="KCH3212" s="302"/>
      <c r="KCI3212" s="302"/>
      <c r="KCJ3212" s="302"/>
      <c r="KCK3212" s="302"/>
      <c r="KCL3212" s="302"/>
      <c r="KCM3212" s="302"/>
      <c r="KCN3212" s="302"/>
      <c r="KCO3212" s="302"/>
      <c r="KCP3212" s="302"/>
      <c r="KCQ3212" s="302"/>
      <c r="KCR3212" s="302"/>
      <c r="KCS3212" s="302"/>
      <c r="KCT3212" s="302"/>
      <c r="KCU3212" s="302"/>
      <c r="KCV3212" s="302"/>
      <c r="KCW3212" s="302"/>
      <c r="KCX3212" s="302"/>
      <c r="KCY3212" s="302"/>
      <c r="KCZ3212" s="302"/>
      <c r="KDA3212" s="302"/>
      <c r="KDB3212" s="302"/>
      <c r="KDC3212" s="302"/>
      <c r="KDD3212" s="302"/>
      <c r="KDE3212" s="302"/>
      <c r="KDF3212" s="302"/>
      <c r="KDG3212" s="302"/>
      <c r="KDH3212" s="302"/>
      <c r="KDI3212" s="302"/>
      <c r="KDJ3212" s="302"/>
      <c r="KDK3212" s="302"/>
      <c r="KDL3212" s="302"/>
      <c r="KDM3212" s="302"/>
      <c r="KDN3212" s="302"/>
      <c r="KDO3212" s="302"/>
      <c r="KDP3212" s="302"/>
      <c r="KDQ3212" s="302"/>
      <c r="KDR3212" s="302"/>
      <c r="KDS3212" s="302"/>
      <c r="KDT3212" s="302"/>
      <c r="KDU3212" s="302"/>
      <c r="KDV3212" s="302"/>
      <c r="KDW3212" s="302"/>
      <c r="KDX3212" s="302"/>
      <c r="KDY3212" s="302"/>
      <c r="KDZ3212" s="302"/>
      <c r="KEA3212" s="302"/>
      <c r="KEB3212" s="302"/>
      <c r="KEC3212" s="302"/>
      <c r="KED3212" s="302"/>
      <c r="KEE3212" s="302"/>
      <c r="KEF3212" s="302"/>
      <c r="KEG3212" s="302"/>
      <c r="KEH3212" s="302"/>
      <c r="KEI3212" s="302"/>
      <c r="KEJ3212" s="302"/>
      <c r="KEK3212" s="302"/>
      <c r="KEL3212" s="302"/>
      <c r="KEM3212" s="302"/>
      <c r="KEN3212" s="302"/>
      <c r="KEO3212" s="302"/>
      <c r="KEP3212" s="302"/>
      <c r="KEQ3212" s="302"/>
      <c r="KER3212" s="302"/>
      <c r="KES3212" s="302"/>
      <c r="KET3212" s="302"/>
      <c r="KEU3212" s="302"/>
      <c r="KEV3212" s="302"/>
      <c r="KEW3212" s="302"/>
      <c r="KEX3212" s="302"/>
      <c r="KEY3212" s="302"/>
      <c r="KEZ3212" s="302"/>
      <c r="KFA3212" s="302"/>
      <c r="KFB3212" s="302"/>
      <c r="KFC3212" s="302"/>
      <c r="KFD3212" s="302"/>
      <c r="KFE3212" s="302"/>
      <c r="KFF3212" s="302"/>
      <c r="KFG3212" s="302"/>
      <c r="KFH3212" s="302"/>
      <c r="KFI3212" s="302"/>
      <c r="KFJ3212" s="302"/>
      <c r="KFK3212" s="302"/>
      <c r="KFL3212" s="302"/>
      <c r="KFM3212" s="302"/>
      <c r="KFN3212" s="302"/>
      <c r="KFO3212" s="302"/>
      <c r="KFP3212" s="302"/>
      <c r="KFQ3212" s="302"/>
      <c r="KFR3212" s="302"/>
      <c r="KFS3212" s="302"/>
      <c r="KFT3212" s="302"/>
      <c r="KFU3212" s="302"/>
      <c r="KFV3212" s="302"/>
      <c r="KFW3212" s="302"/>
      <c r="KFX3212" s="302"/>
      <c r="KFY3212" s="302"/>
      <c r="KFZ3212" s="302"/>
      <c r="KGA3212" s="302"/>
      <c r="KGB3212" s="302"/>
      <c r="KGC3212" s="302"/>
      <c r="KGD3212" s="302"/>
      <c r="KGE3212" s="302"/>
      <c r="KGF3212" s="302"/>
      <c r="KGG3212" s="302"/>
      <c r="KGH3212" s="302"/>
      <c r="KGI3212" s="302"/>
      <c r="KGJ3212" s="302"/>
      <c r="KGK3212" s="302"/>
      <c r="KGL3212" s="302"/>
      <c r="KGM3212" s="302"/>
      <c r="KGN3212" s="302"/>
      <c r="KGO3212" s="302"/>
      <c r="KGP3212" s="302"/>
      <c r="KGQ3212" s="302"/>
      <c r="KGR3212" s="302"/>
      <c r="KGS3212" s="302"/>
      <c r="KGT3212" s="302"/>
      <c r="KGU3212" s="302"/>
      <c r="KGV3212" s="302"/>
      <c r="KGW3212" s="302"/>
      <c r="KGX3212" s="302"/>
      <c r="KGY3212" s="302"/>
      <c r="KGZ3212" s="302"/>
      <c r="KHA3212" s="302"/>
      <c r="KHB3212" s="302"/>
      <c r="KHC3212" s="302"/>
      <c r="KHD3212" s="302"/>
      <c r="KHE3212" s="302"/>
      <c r="KHF3212" s="302"/>
      <c r="KHG3212" s="302"/>
      <c r="KHH3212" s="302"/>
      <c r="KHI3212" s="302"/>
      <c r="KHJ3212" s="302"/>
      <c r="KHK3212" s="302"/>
      <c r="KHL3212" s="302"/>
      <c r="KHM3212" s="302"/>
      <c r="KHN3212" s="302"/>
      <c r="KHO3212" s="302"/>
      <c r="KHP3212" s="302"/>
      <c r="KHQ3212" s="302"/>
      <c r="KHR3212" s="302"/>
      <c r="KHS3212" s="302"/>
      <c r="KHT3212" s="302"/>
      <c r="KHU3212" s="302"/>
      <c r="KHV3212" s="302"/>
      <c r="KHW3212" s="302"/>
      <c r="KHX3212" s="302"/>
      <c r="KHY3212" s="302"/>
      <c r="KHZ3212" s="302"/>
      <c r="KIA3212" s="302"/>
      <c r="KIB3212" s="302"/>
      <c r="KIC3212" s="302"/>
      <c r="KID3212" s="302"/>
      <c r="KIE3212" s="302"/>
      <c r="KIF3212" s="302"/>
      <c r="KIG3212" s="302"/>
      <c r="KIH3212" s="302"/>
      <c r="KII3212" s="302"/>
      <c r="KIJ3212" s="302"/>
      <c r="KIK3212" s="302"/>
      <c r="KIL3212" s="302"/>
      <c r="KIM3212" s="302"/>
      <c r="KIN3212" s="302"/>
      <c r="KIO3212" s="302"/>
      <c r="KIP3212" s="302"/>
      <c r="KIQ3212" s="302"/>
      <c r="KIR3212" s="302"/>
      <c r="KIS3212" s="302"/>
      <c r="KIT3212" s="302"/>
      <c r="KIU3212" s="302"/>
      <c r="KIV3212" s="302"/>
      <c r="KIW3212" s="302"/>
      <c r="KIX3212" s="302"/>
      <c r="KIY3212" s="302"/>
      <c r="KIZ3212" s="302"/>
      <c r="KJA3212" s="302"/>
      <c r="KJB3212" s="302"/>
      <c r="KJC3212" s="302"/>
      <c r="KJD3212" s="302"/>
      <c r="KJE3212" s="302"/>
      <c r="KJF3212" s="302"/>
      <c r="KJG3212" s="302"/>
      <c r="KJH3212" s="302"/>
      <c r="KJI3212" s="302"/>
      <c r="KJJ3212" s="302"/>
      <c r="KJK3212" s="302"/>
      <c r="KJL3212" s="302"/>
      <c r="KJM3212" s="302"/>
      <c r="KJN3212" s="302"/>
      <c r="KJO3212" s="302"/>
      <c r="KJP3212" s="302"/>
      <c r="KJQ3212" s="302"/>
      <c r="KJR3212" s="302"/>
      <c r="KJS3212" s="302"/>
      <c r="KJT3212" s="302"/>
      <c r="KJU3212" s="302"/>
      <c r="KJV3212" s="302"/>
      <c r="KJW3212" s="302"/>
      <c r="KJX3212" s="302"/>
      <c r="KJY3212" s="302"/>
      <c r="KJZ3212" s="302"/>
      <c r="KKA3212" s="302"/>
      <c r="KKB3212" s="302"/>
      <c r="KKC3212" s="302"/>
      <c r="KKD3212" s="302"/>
      <c r="KKE3212" s="302"/>
      <c r="KKF3212" s="302"/>
      <c r="KKG3212" s="302"/>
      <c r="KKH3212" s="302"/>
      <c r="KKI3212" s="302"/>
      <c r="KKJ3212" s="302"/>
      <c r="KKK3212" s="302"/>
      <c r="KKL3212" s="302"/>
      <c r="KKM3212" s="302"/>
      <c r="KKN3212" s="302"/>
      <c r="KKO3212" s="302"/>
      <c r="KKP3212" s="302"/>
      <c r="KKQ3212" s="302"/>
      <c r="KKR3212" s="302"/>
      <c r="KKS3212" s="302"/>
      <c r="KKT3212" s="302"/>
      <c r="KKU3212" s="302"/>
      <c r="KKV3212" s="302"/>
      <c r="KKW3212" s="302"/>
      <c r="KKX3212" s="302"/>
      <c r="KKY3212" s="302"/>
      <c r="KKZ3212" s="302"/>
      <c r="KLA3212" s="302"/>
      <c r="KLB3212" s="302"/>
      <c r="KLC3212" s="302"/>
      <c r="KLD3212" s="302"/>
      <c r="KLE3212" s="302"/>
      <c r="KLF3212" s="302"/>
      <c r="KLG3212" s="302"/>
      <c r="KLH3212" s="302"/>
      <c r="KLI3212" s="302"/>
      <c r="KLJ3212" s="302"/>
      <c r="KLK3212" s="302"/>
      <c r="KLL3212" s="302"/>
      <c r="KLM3212" s="302"/>
      <c r="KLN3212" s="302"/>
      <c r="KLO3212" s="302"/>
      <c r="KLP3212" s="302"/>
      <c r="KLQ3212" s="302"/>
      <c r="KLR3212" s="302"/>
      <c r="KLS3212" s="302"/>
      <c r="KLT3212" s="302"/>
      <c r="KLU3212" s="302"/>
      <c r="KLV3212" s="302"/>
      <c r="KLW3212" s="302"/>
      <c r="KLX3212" s="302"/>
      <c r="KLY3212" s="302"/>
      <c r="KLZ3212" s="302"/>
      <c r="KMA3212" s="302"/>
      <c r="KMB3212" s="302"/>
      <c r="KMC3212" s="302"/>
      <c r="KMD3212" s="302"/>
      <c r="KME3212" s="302"/>
      <c r="KMF3212" s="302"/>
      <c r="KMG3212" s="302"/>
      <c r="KMH3212" s="302"/>
      <c r="KMI3212" s="302"/>
      <c r="KMJ3212" s="302"/>
      <c r="KMK3212" s="302"/>
      <c r="KML3212" s="302"/>
      <c r="KMM3212" s="302"/>
      <c r="KMN3212" s="302"/>
      <c r="KMO3212" s="302"/>
      <c r="KMP3212" s="302"/>
      <c r="KMQ3212" s="302"/>
      <c r="KMR3212" s="302"/>
      <c r="KMS3212" s="302"/>
      <c r="KMT3212" s="302"/>
      <c r="KMU3212" s="302"/>
      <c r="KMV3212" s="302"/>
      <c r="KMW3212" s="302"/>
      <c r="KMX3212" s="302"/>
      <c r="KMY3212" s="302"/>
      <c r="KMZ3212" s="302"/>
      <c r="KNA3212" s="302"/>
      <c r="KNB3212" s="302"/>
      <c r="KNC3212" s="302"/>
      <c r="KND3212" s="302"/>
      <c r="KNE3212" s="302"/>
      <c r="KNF3212" s="302"/>
      <c r="KNG3212" s="302"/>
      <c r="KNH3212" s="302"/>
      <c r="KNI3212" s="302"/>
      <c r="KNJ3212" s="302"/>
      <c r="KNK3212" s="302"/>
      <c r="KNL3212" s="302"/>
      <c r="KNM3212" s="302"/>
      <c r="KNN3212" s="302"/>
      <c r="KNO3212" s="302"/>
      <c r="KNP3212" s="302"/>
      <c r="KNQ3212" s="302"/>
      <c r="KNR3212" s="302"/>
      <c r="KNS3212" s="302"/>
      <c r="KNT3212" s="302"/>
      <c r="KNU3212" s="302"/>
      <c r="KNV3212" s="302"/>
      <c r="KNW3212" s="302"/>
      <c r="KNX3212" s="302"/>
      <c r="KNY3212" s="302"/>
      <c r="KNZ3212" s="302"/>
      <c r="KOA3212" s="302"/>
      <c r="KOB3212" s="302"/>
      <c r="KOC3212" s="302"/>
      <c r="KOD3212" s="302"/>
      <c r="KOE3212" s="302"/>
      <c r="KOF3212" s="302"/>
      <c r="KOG3212" s="302"/>
      <c r="KOH3212" s="302"/>
      <c r="KOI3212" s="302"/>
      <c r="KOJ3212" s="302"/>
      <c r="KOK3212" s="302"/>
      <c r="KOL3212" s="302"/>
      <c r="KOM3212" s="302"/>
      <c r="KON3212" s="302"/>
      <c r="KOO3212" s="302"/>
      <c r="KOP3212" s="302"/>
      <c r="KOQ3212" s="302"/>
      <c r="KOR3212" s="302"/>
      <c r="KOS3212" s="302"/>
      <c r="KOT3212" s="302"/>
      <c r="KOU3212" s="302"/>
      <c r="KOV3212" s="302"/>
      <c r="KOW3212" s="302"/>
      <c r="KOX3212" s="302"/>
      <c r="KOY3212" s="302"/>
      <c r="KOZ3212" s="302"/>
      <c r="KPA3212" s="302"/>
      <c r="KPB3212" s="302"/>
      <c r="KPC3212" s="302"/>
      <c r="KPD3212" s="302"/>
      <c r="KPE3212" s="302"/>
      <c r="KPF3212" s="302"/>
      <c r="KPG3212" s="302"/>
      <c r="KPH3212" s="302"/>
      <c r="KPI3212" s="302"/>
      <c r="KPJ3212" s="302"/>
      <c r="KPK3212" s="302"/>
      <c r="KPL3212" s="302"/>
      <c r="KPM3212" s="302"/>
      <c r="KPN3212" s="302"/>
      <c r="KPO3212" s="302"/>
      <c r="KPP3212" s="302"/>
      <c r="KPQ3212" s="302"/>
      <c r="KPR3212" s="302"/>
      <c r="KPS3212" s="302"/>
      <c r="KPT3212" s="302"/>
      <c r="KPU3212" s="302"/>
      <c r="KPV3212" s="302"/>
      <c r="KPW3212" s="302"/>
      <c r="KPX3212" s="302"/>
      <c r="KPY3212" s="302"/>
      <c r="KPZ3212" s="302"/>
      <c r="KQA3212" s="302"/>
      <c r="KQB3212" s="302"/>
      <c r="KQC3212" s="302"/>
      <c r="KQD3212" s="302"/>
      <c r="KQE3212" s="302"/>
      <c r="KQF3212" s="302"/>
      <c r="KQG3212" s="302"/>
      <c r="KQH3212" s="302"/>
      <c r="KQI3212" s="302"/>
      <c r="KQJ3212" s="302"/>
      <c r="KQK3212" s="302"/>
      <c r="KQL3212" s="302"/>
      <c r="KQM3212" s="302"/>
      <c r="KQN3212" s="302"/>
      <c r="KQO3212" s="302"/>
      <c r="KQP3212" s="302"/>
      <c r="KQQ3212" s="302"/>
      <c r="KQR3212" s="302"/>
      <c r="KQS3212" s="302"/>
      <c r="KQT3212" s="302"/>
      <c r="KQU3212" s="302"/>
      <c r="KQV3212" s="302"/>
      <c r="KQW3212" s="302"/>
      <c r="KQX3212" s="302"/>
      <c r="KQY3212" s="302"/>
      <c r="KQZ3212" s="302"/>
      <c r="KRA3212" s="302"/>
      <c r="KRB3212" s="302"/>
      <c r="KRC3212" s="302"/>
      <c r="KRD3212" s="302"/>
      <c r="KRE3212" s="302"/>
      <c r="KRF3212" s="302"/>
      <c r="KRG3212" s="302"/>
      <c r="KRH3212" s="302"/>
      <c r="KRI3212" s="302"/>
      <c r="KRJ3212" s="302"/>
      <c r="KRK3212" s="302"/>
      <c r="KRL3212" s="302"/>
      <c r="KRM3212" s="302"/>
      <c r="KRN3212" s="302"/>
      <c r="KRO3212" s="302"/>
      <c r="KRP3212" s="302"/>
      <c r="KRQ3212" s="302"/>
      <c r="KRR3212" s="302"/>
      <c r="KRS3212" s="302"/>
      <c r="KRT3212" s="302"/>
      <c r="KRU3212" s="302"/>
      <c r="KRV3212" s="302"/>
      <c r="KRW3212" s="302"/>
      <c r="KRX3212" s="302"/>
      <c r="KRY3212" s="302"/>
      <c r="KRZ3212" s="302"/>
      <c r="KSA3212" s="302"/>
      <c r="KSB3212" s="302"/>
      <c r="KSC3212" s="302"/>
      <c r="KSD3212" s="302"/>
      <c r="KSE3212" s="302"/>
      <c r="KSF3212" s="302"/>
      <c r="KSG3212" s="302"/>
      <c r="KSH3212" s="302"/>
      <c r="KSI3212" s="302"/>
      <c r="KSJ3212" s="302"/>
      <c r="KSK3212" s="302"/>
      <c r="KSL3212" s="302"/>
      <c r="KSM3212" s="302"/>
      <c r="KSN3212" s="302"/>
      <c r="KSO3212" s="302"/>
      <c r="KSP3212" s="302"/>
      <c r="KSQ3212" s="302"/>
      <c r="KSR3212" s="302"/>
      <c r="KSS3212" s="302"/>
      <c r="KST3212" s="302"/>
      <c r="KSU3212" s="302"/>
      <c r="KSV3212" s="302"/>
      <c r="KSW3212" s="302"/>
      <c r="KSX3212" s="302"/>
      <c r="KSY3212" s="302"/>
      <c r="KSZ3212" s="302"/>
      <c r="KTA3212" s="302"/>
      <c r="KTB3212" s="302"/>
      <c r="KTC3212" s="302"/>
      <c r="KTD3212" s="302"/>
      <c r="KTE3212" s="302"/>
      <c r="KTF3212" s="302"/>
      <c r="KTG3212" s="302"/>
      <c r="KTH3212" s="302"/>
      <c r="KTI3212" s="302"/>
      <c r="KTJ3212" s="302"/>
      <c r="KTK3212" s="302"/>
      <c r="KTL3212" s="302"/>
      <c r="KTM3212" s="302"/>
      <c r="KTN3212" s="302"/>
      <c r="KTO3212" s="302"/>
      <c r="KTP3212" s="302"/>
      <c r="KTQ3212" s="302"/>
      <c r="KTR3212" s="302"/>
      <c r="KTS3212" s="302"/>
      <c r="KTT3212" s="302"/>
      <c r="KTU3212" s="302"/>
      <c r="KTV3212" s="302"/>
      <c r="KTW3212" s="302"/>
      <c r="KTX3212" s="302"/>
      <c r="KTY3212" s="302"/>
      <c r="KTZ3212" s="302"/>
      <c r="KUA3212" s="302"/>
      <c r="KUB3212" s="302"/>
      <c r="KUC3212" s="302"/>
      <c r="KUD3212" s="302"/>
      <c r="KUE3212" s="302"/>
      <c r="KUF3212" s="302"/>
      <c r="KUG3212" s="302"/>
      <c r="KUH3212" s="302"/>
      <c r="KUI3212" s="302"/>
      <c r="KUJ3212" s="302"/>
      <c r="KUK3212" s="302"/>
      <c r="KUL3212" s="302"/>
      <c r="KUM3212" s="302"/>
      <c r="KUN3212" s="302"/>
      <c r="KUO3212" s="302"/>
      <c r="KUP3212" s="302"/>
      <c r="KUQ3212" s="302"/>
      <c r="KUR3212" s="302"/>
      <c r="KUS3212" s="302"/>
      <c r="KUT3212" s="302"/>
      <c r="KUU3212" s="302"/>
      <c r="KUV3212" s="302"/>
      <c r="KUW3212" s="302"/>
      <c r="KUX3212" s="302"/>
      <c r="KUY3212" s="302"/>
      <c r="KUZ3212" s="302"/>
      <c r="KVA3212" s="302"/>
      <c r="KVB3212" s="302"/>
      <c r="KVC3212" s="302"/>
      <c r="KVD3212" s="302"/>
      <c r="KVE3212" s="302"/>
      <c r="KVF3212" s="302"/>
      <c r="KVG3212" s="302"/>
      <c r="KVH3212" s="302"/>
      <c r="KVI3212" s="302"/>
      <c r="KVJ3212" s="302"/>
      <c r="KVK3212" s="302"/>
      <c r="KVL3212" s="302"/>
      <c r="KVM3212" s="302"/>
      <c r="KVN3212" s="302"/>
      <c r="KVO3212" s="302"/>
      <c r="KVP3212" s="302"/>
      <c r="KVQ3212" s="302"/>
      <c r="KVR3212" s="302"/>
      <c r="KVS3212" s="302"/>
      <c r="KVT3212" s="302"/>
      <c r="KVU3212" s="302"/>
      <c r="KVV3212" s="302"/>
      <c r="KVW3212" s="302"/>
      <c r="KVX3212" s="302"/>
      <c r="KVY3212" s="302"/>
      <c r="KVZ3212" s="302"/>
      <c r="KWA3212" s="302"/>
      <c r="KWB3212" s="302"/>
      <c r="KWC3212" s="302"/>
      <c r="KWD3212" s="302"/>
      <c r="KWE3212" s="302"/>
      <c r="KWF3212" s="302"/>
      <c r="KWG3212" s="302"/>
      <c r="KWH3212" s="302"/>
      <c r="KWI3212" s="302"/>
      <c r="KWJ3212" s="302"/>
      <c r="KWK3212" s="302"/>
      <c r="KWL3212" s="302"/>
      <c r="KWM3212" s="302"/>
      <c r="KWN3212" s="302"/>
      <c r="KWO3212" s="302"/>
      <c r="KWP3212" s="302"/>
      <c r="KWQ3212" s="302"/>
      <c r="KWR3212" s="302"/>
      <c r="KWS3212" s="302"/>
      <c r="KWT3212" s="302"/>
      <c r="KWU3212" s="302"/>
      <c r="KWV3212" s="302"/>
      <c r="KWW3212" s="302"/>
      <c r="KWX3212" s="302"/>
      <c r="KWY3212" s="302"/>
      <c r="KWZ3212" s="302"/>
      <c r="KXA3212" s="302"/>
      <c r="KXB3212" s="302"/>
      <c r="KXC3212" s="302"/>
      <c r="KXD3212" s="302"/>
      <c r="KXE3212" s="302"/>
      <c r="KXF3212" s="302"/>
      <c r="KXG3212" s="302"/>
      <c r="KXH3212" s="302"/>
      <c r="KXI3212" s="302"/>
      <c r="KXJ3212" s="302"/>
      <c r="KXK3212" s="302"/>
      <c r="KXL3212" s="302"/>
      <c r="KXM3212" s="302"/>
      <c r="KXN3212" s="302"/>
      <c r="KXO3212" s="302"/>
      <c r="KXP3212" s="302"/>
      <c r="KXQ3212" s="302"/>
      <c r="KXR3212" s="302"/>
      <c r="KXS3212" s="302"/>
      <c r="KXT3212" s="302"/>
      <c r="KXU3212" s="302"/>
      <c r="KXV3212" s="302"/>
      <c r="KXW3212" s="302"/>
      <c r="KXX3212" s="302"/>
      <c r="KXY3212" s="302"/>
      <c r="KXZ3212" s="302"/>
      <c r="KYA3212" s="302"/>
      <c r="KYB3212" s="302"/>
      <c r="KYC3212" s="302"/>
      <c r="KYD3212" s="302"/>
      <c r="KYE3212" s="302"/>
      <c r="KYF3212" s="302"/>
      <c r="KYG3212" s="302"/>
      <c r="KYH3212" s="302"/>
      <c r="KYI3212" s="302"/>
      <c r="KYJ3212" s="302"/>
      <c r="KYK3212" s="302"/>
      <c r="KYL3212" s="302"/>
      <c r="KYM3212" s="302"/>
      <c r="KYN3212" s="302"/>
      <c r="KYO3212" s="302"/>
      <c r="KYP3212" s="302"/>
      <c r="KYQ3212" s="302"/>
      <c r="KYR3212" s="302"/>
      <c r="KYS3212" s="302"/>
      <c r="KYT3212" s="302"/>
      <c r="KYU3212" s="302"/>
      <c r="KYV3212" s="302"/>
      <c r="KYW3212" s="302"/>
      <c r="KYX3212" s="302"/>
      <c r="KYY3212" s="302"/>
      <c r="KYZ3212" s="302"/>
      <c r="KZA3212" s="302"/>
      <c r="KZB3212" s="302"/>
      <c r="KZC3212" s="302"/>
      <c r="KZD3212" s="302"/>
      <c r="KZE3212" s="302"/>
      <c r="KZF3212" s="302"/>
      <c r="KZG3212" s="302"/>
      <c r="KZH3212" s="302"/>
      <c r="KZI3212" s="302"/>
      <c r="KZJ3212" s="302"/>
      <c r="KZK3212" s="302"/>
      <c r="KZL3212" s="302"/>
      <c r="KZM3212" s="302"/>
      <c r="KZN3212" s="302"/>
      <c r="KZO3212" s="302"/>
      <c r="KZP3212" s="302"/>
      <c r="KZQ3212" s="302"/>
      <c r="KZR3212" s="302"/>
      <c r="KZS3212" s="302"/>
      <c r="KZT3212" s="302"/>
      <c r="KZU3212" s="302"/>
      <c r="KZV3212" s="302"/>
      <c r="KZW3212" s="302"/>
      <c r="KZX3212" s="302"/>
      <c r="KZY3212" s="302"/>
      <c r="KZZ3212" s="302"/>
      <c r="LAA3212" s="302"/>
      <c r="LAB3212" s="302"/>
      <c r="LAC3212" s="302"/>
      <c r="LAD3212" s="302"/>
      <c r="LAE3212" s="302"/>
      <c r="LAF3212" s="302"/>
      <c r="LAG3212" s="302"/>
      <c r="LAH3212" s="302"/>
      <c r="LAI3212" s="302"/>
      <c r="LAJ3212" s="302"/>
      <c r="LAK3212" s="302"/>
      <c r="LAL3212" s="302"/>
      <c r="LAM3212" s="302"/>
      <c r="LAN3212" s="302"/>
      <c r="LAO3212" s="302"/>
      <c r="LAP3212" s="302"/>
      <c r="LAQ3212" s="302"/>
      <c r="LAR3212" s="302"/>
      <c r="LAS3212" s="302"/>
      <c r="LAT3212" s="302"/>
      <c r="LAU3212" s="302"/>
      <c r="LAV3212" s="302"/>
      <c r="LAW3212" s="302"/>
      <c r="LAX3212" s="302"/>
      <c r="LAY3212" s="302"/>
      <c r="LAZ3212" s="302"/>
      <c r="LBA3212" s="302"/>
      <c r="LBB3212" s="302"/>
      <c r="LBC3212" s="302"/>
      <c r="LBD3212" s="302"/>
      <c r="LBE3212" s="302"/>
      <c r="LBF3212" s="302"/>
      <c r="LBG3212" s="302"/>
      <c r="LBH3212" s="302"/>
      <c r="LBI3212" s="302"/>
      <c r="LBJ3212" s="302"/>
      <c r="LBK3212" s="302"/>
      <c r="LBL3212" s="302"/>
      <c r="LBM3212" s="302"/>
      <c r="LBN3212" s="302"/>
      <c r="LBO3212" s="302"/>
      <c r="LBP3212" s="302"/>
      <c r="LBQ3212" s="302"/>
      <c r="LBR3212" s="302"/>
      <c r="LBS3212" s="302"/>
      <c r="LBT3212" s="302"/>
      <c r="LBU3212" s="302"/>
      <c r="LBV3212" s="302"/>
      <c r="LBW3212" s="302"/>
      <c r="LBX3212" s="302"/>
      <c r="LBY3212" s="302"/>
      <c r="LBZ3212" s="302"/>
      <c r="LCA3212" s="302"/>
      <c r="LCB3212" s="302"/>
      <c r="LCC3212" s="302"/>
      <c r="LCD3212" s="302"/>
      <c r="LCE3212" s="302"/>
      <c r="LCF3212" s="302"/>
      <c r="LCG3212" s="302"/>
      <c r="LCH3212" s="302"/>
      <c r="LCI3212" s="302"/>
      <c r="LCJ3212" s="302"/>
      <c r="LCK3212" s="302"/>
      <c r="LCL3212" s="302"/>
      <c r="LCM3212" s="302"/>
      <c r="LCN3212" s="302"/>
      <c r="LCO3212" s="302"/>
      <c r="LCP3212" s="302"/>
      <c r="LCQ3212" s="302"/>
      <c r="LCR3212" s="302"/>
      <c r="LCS3212" s="302"/>
      <c r="LCT3212" s="302"/>
      <c r="LCU3212" s="302"/>
      <c r="LCV3212" s="302"/>
      <c r="LCW3212" s="302"/>
      <c r="LCX3212" s="302"/>
      <c r="LCY3212" s="302"/>
      <c r="LCZ3212" s="302"/>
      <c r="LDA3212" s="302"/>
      <c r="LDB3212" s="302"/>
      <c r="LDC3212" s="302"/>
      <c r="LDD3212" s="302"/>
      <c r="LDE3212" s="302"/>
      <c r="LDF3212" s="302"/>
      <c r="LDG3212" s="302"/>
      <c r="LDH3212" s="302"/>
      <c r="LDI3212" s="302"/>
      <c r="LDJ3212" s="302"/>
      <c r="LDK3212" s="302"/>
      <c r="LDL3212" s="302"/>
      <c r="LDM3212" s="302"/>
      <c r="LDN3212" s="302"/>
      <c r="LDO3212" s="302"/>
      <c r="LDP3212" s="302"/>
      <c r="LDQ3212" s="302"/>
      <c r="LDR3212" s="302"/>
      <c r="LDS3212" s="302"/>
      <c r="LDT3212" s="302"/>
      <c r="LDU3212" s="302"/>
      <c r="LDV3212" s="302"/>
      <c r="LDW3212" s="302"/>
      <c r="LDX3212" s="302"/>
      <c r="LDY3212" s="302"/>
      <c r="LDZ3212" s="302"/>
      <c r="LEA3212" s="302"/>
      <c r="LEB3212" s="302"/>
      <c r="LEC3212" s="302"/>
      <c r="LED3212" s="302"/>
      <c r="LEE3212" s="302"/>
      <c r="LEF3212" s="302"/>
      <c r="LEG3212" s="302"/>
      <c r="LEH3212" s="302"/>
      <c r="LEI3212" s="302"/>
      <c r="LEJ3212" s="302"/>
      <c r="LEK3212" s="302"/>
      <c r="LEL3212" s="302"/>
      <c r="LEM3212" s="302"/>
      <c r="LEN3212" s="302"/>
      <c r="LEO3212" s="302"/>
      <c r="LEP3212" s="302"/>
      <c r="LEQ3212" s="302"/>
      <c r="LER3212" s="302"/>
      <c r="LES3212" s="302"/>
      <c r="LET3212" s="302"/>
      <c r="LEU3212" s="302"/>
      <c r="LEV3212" s="302"/>
      <c r="LEW3212" s="302"/>
      <c r="LEX3212" s="302"/>
      <c r="LEY3212" s="302"/>
      <c r="LEZ3212" s="302"/>
      <c r="LFA3212" s="302"/>
      <c r="LFB3212" s="302"/>
      <c r="LFC3212" s="302"/>
      <c r="LFD3212" s="302"/>
      <c r="LFE3212" s="302"/>
      <c r="LFF3212" s="302"/>
      <c r="LFG3212" s="302"/>
      <c r="LFH3212" s="302"/>
      <c r="LFI3212" s="302"/>
      <c r="LFJ3212" s="302"/>
      <c r="LFK3212" s="302"/>
      <c r="LFL3212" s="302"/>
      <c r="LFM3212" s="302"/>
      <c r="LFN3212" s="302"/>
      <c r="LFO3212" s="302"/>
      <c r="LFP3212" s="302"/>
      <c r="LFQ3212" s="302"/>
      <c r="LFR3212" s="302"/>
      <c r="LFS3212" s="302"/>
      <c r="LFT3212" s="302"/>
      <c r="LFU3212" s="302"/>
      <c r="LFV3212" s="302"/>
      <c r="LFW3212" s="302"/>
      <c r="LFX3212" s="302"/>
      <c r="LFY3212" s="302"/>
      <c r="LFZ3212" s="302"/>
      <c r="LGA3212" s="302"/>
      <c r="LGB3212" s="302"/>
      <c r="LGC3212" s="302"/>
      <c r="LGD3212" s="302"/>
      <c r="LGE3212" s="302"/>
      <c r="LGF3212" s="302"/>
      <c r="LGG3212" s="302"/>
      <c r="LGH3212" s="302"/>
      <c r="LGI3212" s="302"/>
      <c r="LGJ3212" s="302"/>
      <c r="LGK3212" s="302"/>
      <c r="LGL3212" s="302"/>
      <c r="LGM3212" s="302"/>
      <c r="LGN3212" s="302"/>
      <c r="LGO3212" s="302"/>
      <c r="LGP3212" s="302"/>
      <c r="LGQ3212" s="302"/>
      <c r="LGR3212" s="302"/>
      <c r="LGS3212" s="302"/>
      <c r="LGT3212" s="302"/>
      <c r="LGU3212" s="302"/>
      <c r="LGV3212" s="302"/>
      <c r="LGW3212" s="302"/>
      <c r="LGX3212" s="302"/>
      <c r="LGY3212" s="302"/>
      <c r="LGZ3212" s="302"/>
      <c r="LHA3212" s="302"/>
      <c r="LHB3212" s="302"/>
      <c r="LHC3212" s="302"/>
      <c r="LHD3212" s="302"/>
      <c r="LHE3212" s="302"/>
      <c r="LHF3212" s="302"/>
      <c r="LHG3212" s="302"/>
      <c r="LHH3212" s="302"/>
      <c r="LHI3212" s="302"/>
      <c r="LHJ3212" s="302"/>
      <c r="LHK3212" s="302"/>
      <c r="LHL3212" s="302"/>
      <c r="LHM3212" s="302"/>
      <c r="LHN3212" s="302"/>
      <c r="LHO3212" s="302"/>
      <c r="LHP3212" s="302"/>
      <c r="LHQ3212" s="302"/>
      <c r="LHR3212" s="302"/>
      <c r="LHS3212" s="302"/>
      <c r="LHT3212" s="302"/>
      <c r="LHU3212" s="302"/>
      <c r="LHV3212" s="302"/>
      <c r="LHW3212" s="302"/>
      <c r="LHX3212" s="302"/>
      <c r="LHY3212" s="302"/>
      <c r="LHZ3212" s="302"/>
      <c r="LIA3212" s="302"/>
      <c r="LIB3212" s="302"/>
      <c r="LIC3212" s="302"/>
      <c r="LID3212" s="302"/>
      <c r="LIE3212" s="302"/>
      <c r="LIF3212" s="302"/>
      <c r="LIG3212" s="302"/>
      <c r="LIH3212" s="302"/>
      <c r="LII3212" s="302"/>
      <c r="LIJ3212" s="302"/>
      <c r="LIK3212" s="302"/>
      <c r="LIL3212" s="302"/>
      <c r="LIM3212" s="302"/>
      <c r="LIN3212" s="302"/>
      <c r="LIO3212" s="302"/>
      <c r="LIP3212" s="302"/>
      <c r="LIQ3212" s="302"/>
      <c r="LIR3212" s="302"/>
      <c r="LIS3212" s="302"/>
      <c r="LIT3212" s="302"/>
      <c r="LIU3212" s="302"/>
      <c r="LIV3212" s="302"/>
      <c r="LIW3212" s="302"/>
      <c r="LIX3212" s="302"/>
      <c r="LIY3212" s="302"/>
      <c r="LIZ3212" s="302"/>
      <c r="LJA3212" s="302"/>
      <c r="LJB3212" s="302"/>
      <c r="LJC3212" s="302"/>
      <c r="LJD3212" s="302"/>
      <c r="LJE3212" s="302"/>
      <c r="LJF3212" s="302"/>
      <c r="LJG3212" s="302"/>
      <c r="LJH3212" s="302"/>
      <c r="LJI3212" s="302"/>
      <c r="LJJ3212" s="302"/>
      <c r="LJK3212" s="302"/>
      <c r="LJL3212" s="302"/>
      <c r="LJM3212" s="302"/>
      <c r="LJN3212" s="302"/>
      <c r="LJO3212" s="302"/>
      <c r="LJP3212" s="302"/>
      <c r="LJQ3212" s="302"/>
      <c r="LJR3212" s="302"/>
      <c r="LJS3212" s="302"/>
      <c r="LJT3212" s="302"/>
      <c r="LJU3212" s="302"/>
      <c r="LJV3212" s="302"/>
      <c r="LJW3212" s="302"/>
      <c r="LJX3212" s="302"/>
      <c r="LJY3212" s="302"/>
      <c r="LJZ3212" s="302"/>
      <c r="LKA3212" s="302"/>
      <c r="LKB3212" s="302"/>
      <c r="LKC3212" s="302"/>
      <c r="LKD3212" s="302"/>
      <c r="LKE3212" s="302"/>
      <c r="LKF3212" s="302"/>
      <c r="LKG3212" s="302"/>
      <c r="LKH3212" s="302"/>
      <c r="LKI3212" s="302"/>
      <c r="LKJ3212" s="302"/>
      <c r="LKK3212" s="302"/>
      <c r="LKL3212" s="302"/>
      <c r="LKM3212" s="302"/>
      <c r="LKN3212" s="302"/>
      <c r="LKO3212" s="302"/>
      <c r="LKP3212" s="302"/>
      <c r="LKQ3212" s="302"/>
      <c r="LKR3212" s="302"/>
      <c r="LKS3212" s="302"/>
      <c r="LKT3212" s="302"/>
      <c r="LKU3212" s="302"/>
      <c r="LKV3212" s="302"/>
      <c r="LKW3212" s="302"/>
      <c r="LKX3212" s="302"/>
      <c r="LKY3212" s="302"/>
      <c r="LKZ3212" s="302"/>
      <c r="LLA3212" s="302"/>
      <c r="LLB3212" s="302"/>
      <c r="LLC3212" s="302"/>
      <c r="LLD3212" s="302"/>
      <c r="LLE3212" s="302"/>
      <c r="LLF3212" s="302"/>
      <c r="LLG3212" s="302"/>
      <c r="LLH3212" s="302"/>
      <c r="LLI3212" s="302"/>
      <c r="LLJ3212" s="302"/>
      <c r="LLK3212" s="302"/>
      <c r="LLL3212" s="302"/>
      <c r="LLM3212" s="302"/>
      <c r="LLN3212" s="302"/>
      <c r="LLO3212" s="302"/>
      <c r="LLP3212" s="302"/>
      <c r="LLQ3212" s="302"/>
      <c r="LLR3212" s="302"/>
      <c r="LLS3212" s="302"/>
      <c r="LLT3212" s="302"/>
      <c r="LLU3212" s="302"/>
      <c r="LLV3212" s="302"/>
      <c r="LLW3212" s="302"/>
      <c r="LLX3212" s="302"/>
      <c r="LLY3212" s="302"/>
      <c r="LLZ3212" s="302"/>
      <c r="LMA3212" s="302"/>
      <c r="LMB3212" s="302"/>
      <c r="LMC3212" s="302"/>
      <c r="LMD3212" s="302"/>
      <c r="LME3212" s="302"/>
      <c r="LMF3212" s="302"/>
      <c r="LMG3212" s="302"/>
      <c r="LMH3212" s="302"/>
      <c r="LMI3212" s="302"/>
      <c r="LMJ3212" s="302"/>
      <c r="LMK3212" s="302"/>
      <c r="LML3212" s="302"/>
      <c r="LMM3212" s="302"/>
      <c r="LMN3212" s="302"/>
      <c r="LMO3212" s="302"/>
      <c r="LMP3212" s="302"/>
      <c r="LMQ3212" s="302"/>
      <c r="LMR3212" s="302"/>
      <c r="LMS3212" s="302"/>
      <c r="LMT3212" s="302"/>
      <c r="LMU3212" s="302"/>
      <c r="LMV3212" s="302"/>
      <c r="LMW3212" s="302"/>
      <c r="LMX3212" s="302"/>
      <c r="LMY3212" s="302"/>
      <c r="LMZ3212" s="302"/>
      <c r="LNA3212" s="302"/>
      <c r="LNB3212" s="302"/>
      <c r="LNC3212" s="302"/>
      <c r="LND3212" s="302"/>
      <c r="LNE3212" s="302"/>
      <c r="LNF3212" s="302"/>
      <c r="LNG3212" s="302"/>
      <c r="LNH3212" s="302"/>
      <c r="LNI3212" s="302"/>
      <c r="LNJ3212" s="302"/>
      <c r="LNK3212" s="302"/>
      <c r="LNL3212" s="302"/>
      <c r="LNM3212" s="302"/>
      <c r="LNN3212" s="302"/>
      <c r="LNO3212" s="302"/>
      <c r="LNP3212" s="302"/>
      <c r="LNQ3212" s="302"/>
      <c r="LNR3212" s="302"/>
      <c r="LNS3212" s="302"/>
      <c r="LNT3212" s="302"/>
      <c r="LNU3212" s="302"/>
      <c r="LNV3212" s="302"/>
      <c r="LNW3212" s="302"/>
      <c r="LNX3212" s="302"/>
      <c r="LNY3212" s="302"/>
      <c r="LNZ3212" s="302"/>
      <c r="LOA3212" s="302"/>
      <c r="LOB3212" s="302"/>
      <c r="LOC3212" s="302"/>
      <c r="LOD3212" s="302"/>
      <c r="LOE3212" s="302"/>
      <c r="LOF3212" s="302"/>
      <c r="LOG3212" s="302"/>
      <c r="LOH3212" s="302"/>
      <c r="LOI3212" s="302"/>
      <c r="LOJ3212" s="302"/>
      <c r="LOK3212" s="302"/>
      <c r="LOL3212" s="302"/>
      <c r="LOM3212" s="302"/>
      <c r="LON3212" s="302"/>
      <c r="LOO3212" s="302"/>
      <c r="LOP3212" s="302"/>
      <c r="LOQ3212" s="302"/>
      <c r="LOR3212" s="302"/>
      <c r="LOS3212" s="302"/>
      <c r="LOT3212" s="302"/>
      <c r="LOU3212" s="302"/>
      <c r="LOV3212" s="302"/>
      <c r="LOW3212" s="302"/>
      <c r="LOX3212" s="302"/>
      <c r="LOY3212" s="302"/>
      <c r="LOZ3212" s="302"/>
      <c r="LPA3212" s="302"/>
      <c r="LPB3212" s="302"/>
      <c r="LPC3212" s="302"/>
      <c r="LPD3212" s="302"/>
      <c r="LPE3212" s="302"/>
      <c r="LPF3212" s="302"/>
      <c r="LPG3212" s="302"/>
      <c r="LPH3212" s="302"/>
      <c r="LPI3212" s="302"/>
      <c r="LPJ3212" s="302"/>
      <c r="LPK3212" s="302"/>
      <c r="LPL3212" s="302"/>
      <c r="LPM3212" s="302"/>
      <c r="LPN3212" s="302"/>
      <c r="LPO3212" s="302"/>
      <c r="LPP3212" s="302"/>
      <c r="LPQ3212" s="302"/>
      <c r="LPR3212" s="302"/>
      <c r="LPS3212" s="302"/>
      <c r="LPT3212" s="302"/>
      <c r="LPU3212" s="302"/>
      <c r="LPV3212" s="302"/>
      <c r="LPW3212" s="302"/>
      <c r="LPX3212" s="302"/>
      <c r="LPY3212" s="302"/>
      <c r="LPZ3212" s="302"/>
      <c r="LQA3212" s="302"/>
      <c r="LQB3212" s="302"/>
      <c r="LQC3212" s="302"/>
      <c r="LQD3212" s="302"/>
      <c r="LQE3212" s="302"/>
      <c r="LQF3212" s="302"/>
      <c r="LQG3212" s="302"/>
      <c r="LQH3212" s="302"/>
      <c r="LQI3212" s="302"/>
      <c r="LQJ3212" s="302"/>
      <c r="LQK3212" s="302"/>
      <c r="LQL3212" s="302"/>
      <c r="LQM3212" s="302"/>
      <c r="LQN3212" s="302"/>
      <c r="LQO3212" s="302"/>
      <c r="LQP3212" s="302"/>
      <c r="LQQ3212" s="302"/>
      <c r="LQR3212" s="302"/>
      <c r="LQS3212" s="302"/>
      <c r="LQT3212" s="302"/>
      <c r="LQU3212" s="302"/>
      <c r="LQV3212" s="302"/>
      <c r="LQW3212" s="302"/>
      <c r="LQX3212" s="302"/>
      <c r="LQY3212" s="302"/>
      <c r="LQZ3212" s="302"/>
      <c r="LRA3212" s="302"/>
      <c r="LRB3212" s="302"/>
      <c r="LRC3212" s="302"/>
      <c r="LRD3212" s="302"/>
      <c r="LRE3212" s="302"/>
      <c r="LRF3212" s="302"/>
      <c r="LRG3212" s="302"/>
      <c r="LRH3212" s="302"/>
      <c r="LRI3212" s="302"/>
      <c r="LRJ3212" s="302"/>
      <c r="LRK3212" s="302"/>
      <c r="LRL3212" s="302"/>
      <c r="LRM3212" s="302"/>
      <c r="LRN3212" s="302"/>
      <c r="LRO3212" s="302"/>
      <c r="LRP3212" s="302"/>
      <c r="LRQ3212" s="302"/>
      <c r="LRR3212" s="302"/>
      <c r="LRS3212" s="302"/>
      <c r="LRT3212" s="302"/>
      <c r="LRU3212" s="302"/>
      <c r="LRV3212" s="302"/>
      <c r="LRW3212" s="302"/>
      <c r="LRX3212" s="302"/>
      <c r="LRY3212" s="302"/>
      <c r="LRZ3212" s="302"/>
      <c r="LSA3212" s="302"/>
      <c r="LSB3212" s="302"/>
      <c r="LSC3212" s="302"/>
      <c r="LSD3212" s="302"/>
      <c r="LSE3212" s="302"/>
      <c r="LSF3212" s="302"/>
      <c r="LSG3212" s="302"/>
      <c r="LSH3212" s="302"/>
      <c r="LSI3212" s="302"/>
      <c r="LSJ3212" s="302"/>
      <c r="LSK3212" s="302"/>
      <c r="LSL3212" s="302"/>
      <c r="LSM3212" s="302"/>
      <c r="LSN3212" s="302"/>
      <c r="LSO3212" s="302"/>
      <c r="LSP3212" s="302"/>
      <c r="LSQ3212" s="302"/>
      <c r="LSR3212" s="302"/>
      <c r="LSS3212" s="302"/>
      <c r="LST3212" s="302"/>
      <c r="LSU3212" s="302"/>
      <c r="LSV3212" s="302"/>
      <c r="LSW3212" s="302"/>
      <c r="LSX3212" s="302"/>
      <c r="LSY3212" s="302"/>
      <c r="LSZ3212" s="302"/>
      <c r="LTA3212" s="302"/>
      <c r="LTB3212" s="302"/>
      <c r="LTC3212" s="302"/>
      <c r="LTD3212" s="302"/>
      <c r="LTE3212" s="302"/>
      <c r="LTF3212" s="302"/>
      <c r="LTG3212" s="302"/>
      <c r="LTH3212" s="302"/>
      <c r="LTI3212" s="302"/>
      <c r="LTJ3212" s="302"/>
      <c r="LTK3212" s="302"/>
      <c r="LTL3212" s="302"/>
      <c r="LTM3212" s="302"/>
      <c r="LTN3212" s="302"/>
      <c r="LTO3212" s="302"/>
      <c r="LTP3212" s="302"/>
      <c r="LTQ3212" s="302"/>
      <c r="LTR3212" s="302"/>
      <c r="LTS3212" s="302"/>
      <c r="LTT3212" s="302"/>
      <c r="LTU3212" s="302"/>
      <c r="LTV3212" s="302"/>
      <c r="LTW3212" s="302"/>
      <c r="LTX3212" s="302"/>
      <c r="LTY3212" s="302"/>
      <c r="LTZ3212" s="302"/>
      <c r="LUA3212" s="302"/>
      <c r="LUB3212" s="302"/>
      <c r="LUC3212" s="302"/>
      <c r="LUD3212" s="302"/>
      <c r="LUE3212" s="302"/>
      <c r="LUF3212" s="302"/>
      <c r="LUG3212" s="302"/>
      <c r="LUH3212" s="302"/>
      <c r="LUI3212" s="302"/>
      <c r="LUJ3212" s="302"/>
      <c r="LUK3212" s="302"/>
      <c r="LUL3212" s="302"/>
      <c r="LUM3212" s="302"/>
      <c r="LUN3212" s="302"/>
      <c r="LUO3212" s="302"/>
      <c r="LUP3212" s="302"/>
      <c r="LUQ3212" s="302"/>
      <c r="LUR3212" s="302"/>
      <c r="LUS3212" s="302"/>
      <c r="LUT3212" s="302"/>
      <c r="LUU3212" s="302"/>
      <c r="LUV3212" s="302"/>
      <c r="LUW3212" s="302"/>
      <c r="LUX3212" s="302"/>
      <c r="LUY3212" s="302"/>
      <c r="LUZ3212" s="302"/>
      <c r="LVA3212" s="302"/>
      <c r="LVB3212" s="302"/>
      <c r="LVC3212" s="302"/>
      <c r="LVD3212" s="302"/>
      <c r="LVE3212" s="302"/>
      <c r="LVF3212" s="302"/>
      <c r="LVG3212" s="302"/>
      <c r="LVH3212" s="302"/>
      <c r="LVI3212" s="302"/>
      <c r="LVJ3212" s="302"/>
      <c r="LVK3212" s="302"/>
      <c r="LVL3212" s="302"/>
      <c r="LVM3212" s="302"/>
      <c r="LVN3212" s="302"/>
      <c r="LVO3212" s="302"/>
      <c r="LVP3212" s="302"/>
      <c r="LVQ3212" s="302"/>
      <c r="LVR3212" s="302"/>
      <c r="LVS3212" s="302"/>
      <c r="LVT3212" s="302"/>
      <c r="LVU3212" s="302"/>
      <c r="LVV3212" s="302"/>
      <c r="LVW3212" s="302"/>
      <c r="LVX3212" s="302"/>
      <c r="LVY3212" s="302"/>
      <c r="LVZ3212" s="302"/>
      <c r="LWA3212" s="302"/>
      <c r="LWB3212" s="302"/>
      <c r="LWC3212" s="302"/>
      <c r="LWD3212" s="302"/>
      <c r="LWE3212" s="302"/>
      <c r="LWF3212" s="302"/>
      <c r="LWG3212" s="302"/>
      <c r="LWH3212" s="302"/>
      <c r="LWI3212" s="302"/>
      <c r="LWJ3212" s="302"/>
      <c r="LWK3212" s="302"/>
      <c r="LWL3212" s="302"/>
      <c r="LWM3212" s="302"/>
      <c r="LWN3212" s="302"/>
      <c r="LWO3212" s="302"/>
      <c r="LWP3212" s="302"/>
      <c r="LWQ3212" s="302"/>
      <c r="LWR3212" s="302"/>
      <c r="LWS3212" s="302"/>
      <c r="LWT3212" s="302"/>
      <c r="LWU3212" s="302"/>
      <c r="LWV3212" s="302"/>
      <c r="LWW3212" s="302"/>
      <c r="LWX3212" s="302"/>
      <c r="LWY3212" s="302"/>
      <c r="LWZ3212" s="302"/>
      <c r="LXA3212" s="302"/>
      <c r="LXB3212" s="302"/>
      <c r="LXC3212" s="302"/>
      <c r="LXD3212" s="302"/>
      <c r="LXE3212" s="302"/>
      <c r="LXF3212" s="302"/>
      <c r="LXG3212" s="302"/>
      <c r="LXH3212" s="302"/>
      <c r="LXI3212" s="302"/>
      <c r="LXJ3212" s="302"/>
      <c r="LXK3212" s="302"/>
      <c r="LXL3212" s="302"/>
      <c r="LXM3212" s="302"/>
      <c r="LXN3212" s="302"/>
      <c r="LXO3212" s="302"/>
      <c r="LXP3212" s="302"/>
      <c r="LXQ3212" s="302"/>
      <c r="LXR3212" s="302"/>
      <c r="LXS3212" s="302"/>
      <c r="LXT3212" s="302"/>
      <c r="LXU3212" s="302"/>
      <c r="LXV3212" s="302"/>
      <c r="LXW3212" s="302"/>
      <c r="LXX3212" s="302"/>
      <c r="LXY3212" s="302"/>
      <c r="LXZ3212" s="302"/>
      <c r="LYA3212" s="302"/>
      <c r="LYB3212" s="302"/>
      <c r="LYC3212" s="302"/>
      <c r="LYD3212" s="302"/>
      <c r="LYE3212" s="302"/>
      <c r="LYF3212" s="302"/>
      <c r="LYG3212" s="302"/>
      <c r="LYH3212" s="302"/>
      <c r="LYI3212" s="302"/>
      <c r="LYJ3212" s="302"/>
      <c r="LYK3212" s="302"/>
      <c r="LYL3212" s="302"/>
      <c r="LYM3212" s="302"/>
      <c r="LYN3212" s="302"/>
      <c r="LYO3212" s="302"/>
      <c r="LYP3212" s="302"/>
      <c r="LYQ3212" s="302"/>
      <c r="LYR3212" s="302"/>
      <c r="LYS3212" s="302"/>
      <c r="LYT3212" s="302"/>
      <c r="LYU3212" s="302"/>
      <c r="LYV3212" s="302"/>
      <c r="LYW3212" s="302"/>
      <c r="LYX3212" s="302"/>
      <c r="LYY3212" s="302"/>
      <c r="LYZ3212" s="302"/>
      <c r="LZA3212" s="302"/>
      <c r="LZB3212" s="302"/>
      <c r="LZC3212" s="302"/>
      <c r="LZD3212" s="302"/>
      <c r="LZE3212" s="302"/>
      <c r="LZF3212" s="302"/>
      <c r="LZG3212" s="302"/>
      <c r="LZH3212" s="302"/>
      <c r="LZI3212" s="302"/>
      <c r="LZJ3212" s="302"/>
      <c r="LZK3212" s="302"/>
      <c r="LZL3212" s="302"/>
      <c r="LZM3212" s="302"/>
      <c r="LZN3212" s="302"/>
      <c r="LZO3212" s="302"/>
      <c r="LZP3212" s="302"/>
      <c r="LZQ3212" s="302"/>
      <c r="LZR3212" s="302"/>
      <c r="LZS3212" s="302"/>
      <c r="LZT3212" s="302"/>
      <c r="LZU3212" s="302"/>
      <c r="LZV3212" s="302"/>
      <c r="LZW3212" s="302"/>
      <c r="LZX3212" s="302"/>
      <c r="LZY3212" s="302"/>
      <c r="LZZ3212" s="302"/>
      <c r="MAA3212" s="302"/>
      <c r="MAB3212" s="302"/>
      <c r="MAC3212" s="302"/>
      <c r="MAD3212" s="302"/>
      <c r="MAE3212" s="302"/>
      <c r="MAF3212" s="302"/>
      <c r="MAG3212" s="302"/>
      <c r="MAH3212" s="302"/>
      <c r="MAI3212" s="302"/>
      <c r="MAJ3212" s="302"/>
      <c r="MAK3212" s="302"/>
      <c r="MAL3212" s="302"/>
      <c r="MAM3212" s="302"/>
      <c r="MAN3212" s="302"/>
      <c r="MAO3212" s="302"/>
      <c r="MAP3212" s="302"/>
      <c r="MAQ3212" s="302"/>
      <c r="MAR3212" s="302"/>
      <c r="MAS3212" s="302"/>
      <c r="MAT3212" s="302"/>
      <c r="MAU3212" s="302"/>
      <c r="MAV3212" s="302"/>
      <c r="MAW3212" s="302"/>
      <c r="MAX3212" s="302"/>
      <c r="MAY3212" s="302"/>
      <c r="MAZ3212" s="302"/>
      <c r="MBA3212" s="302"/>
      <c r="MBB3212" s="302"/>
      <c r="MBC3212" s="302"/>
      <c r="MBD3212" s="302"/>
      <c r="MBE3212" s="302"/>
      <c r="MBF3212" s="302"/>
      <c r="MBG3212" s="302"/>
      <c r="MBH3212" s="302"/>
      <c r="MBI3212" s="302"/>
      <c r="MBJ3212" s="302"/>
      <c r="MBK3212" s="302"/>
      <c r="MBL3212" s="302"/>
      <c r="MBM3212" s="302"/>
      <c r="MBN3212" s="302"/>
      <c r="MBO3212" s="302"/>
      <c r="MBP3212" s="302"/>
      <c r="MBQ3212" s="302"/>
      <c r="MBR3212" s="302"/>
      <c r="MBS3212" s="302"/>
      <c r="MBT3212" s="302"/>
      <c r="MBU3212" s="302"/>
      <c r="MBV3212" s="302"/>
      <c r="MBW3212" s="302"/>
      <c r="MBX3212" s="302"/>
      <c r="MBY3212" s="302"/>
      <c r="MBZ3212" s="302"/>
      <c r="MCA3212" s="302"/>
      <c r="MCB3212" s="302"/>
      <c r="MCC3212" s="302"/>
      <c r="MCD3212" s="302"/>
      <c r="MCE3212" s="302"/>
      <c r="MCF3212" s="302"/>
      <c r="MCG3212" s="302"/>
      <c r="MCH3212" s="302"/>
      <c r="MCI3212" s="302"/>
      <c r="MCJ3212" s="302"/>
      <c r="MCK3212" s="302"/>
      <c r="MCL3212" s="302"/>
      <c r="MCM3212" s="302"/>
      <c r="MCN3212" s="302"/>
      <c r="MCO3212" s="302"/>
      <c r="MCP3212" s="302"/>
      <c r="MCQ3212" s="302"/>
      <c r="MCR3212" s="302"/>
      <c r="MCS3212" s="302"/>
      <c r="MCT3212" s="302"/>
      <c r="MCU3212" s="302"/>
      <c r="MCV3212" s="302"/>
      <c r="MCW3212" s="302"/>
      <c r="MCX3212" s="302"/>
      <c r="MCY3212" s="302"/>
      <c r="MCZ3212" s="302"/>
      <c r="MDA3212" s="302"/>
      <c r="MDB3212" s="302"/>
      <c r="MDC3212" s="302"/>
      <c r="MDD3212" s="302"/>
      <c r="MDE3212" s="302"/>
      <c r="MDF3212" s="302"/>
      <c r="MDG3212" s="302"/>
      <c r="MDH3212" s="302"/>
      <c r="MDI3212" s="302"/>
      <c r="MDJ3212" s="302"/>
      <c r="MDK3212" s="302"/>
      <c r="MDL3212" s="302"/>
      <c r="MDM3212" s="302"/>
      <c r="MDN3212" s="302"/>
      <c r="MDO3212" s="302"/>
      <c r="MDP3212" s="302"/>
      <c r="MDQ3212" s="302"/>
      <c r="MDR3212" s="302"/>
      <c r="MDS3212" s="302"/>
      <c r="MDT3212" s="302"/>
      <c r="MDU3212" s="302"/>
      <c r="MDV3212" s="302"/>
      <c r="MDW3212" s="302"/>
      <c r="MDX3212" s="302"/>
      <c r="MDY3212" s="302"/>
      <c r="MDZ3212" s="302"/>
      <c r="MEA3212" s="302"/>
      <c r="MEB3212" s="302"/>
      <c r="MEC3212" s="302"/>
      <c r="MED3212" s="302"/>
      <c r="MEE3212" s="302"/>
      <c r="MEF3212" s="302"/>
      <c r="MEG3212" s="302"/>
      <c r="MEH3212" s="302"/>
      <c r="MEI3212" s="302"/>
      <c r="MEJ3212" s="302"/>
      <c r="MEK3212" s="302"/>
      <c r="MEL3212" s="302"/>
      <c r="MEM3212" s="302"/>
      <c r="MEN3212" s="302"/>
      <c r="MEO3212" s="302"/>
      <c r="MEP3212" s="302"/>
      <c r="MEQ3212" s="302"/>
      <c r="MER3212" s="302"/>
      <c r="MES3212" s="302"/>
      <c r="MET3212" s="302"/>
      <c r="MEU3212" s="302"/>
      <c r="MEV3212" s="302"/>
      <c r="MEW3212" s="302"/>
      <c r="MEX3212" s="302"/>
      <c r="MEY3212" s="302"/>
      <c r="MEZ3212" s="302"/>
      <c r="MFA3212" s="302"/>
      <c r="MFB3212" s="302"/>
      <c r="MFC3212" s="302"/>
      <c r="MFD3212" s="302"/>
      <c r="MFE3212" s="302"/>
      <c r="MFF3212" s="302"/>
      <c r="MFG3212" s="302"/>
      <c r="MFH3212" s="302"/>
      <c r="MFI3212" s="302"/>
      <c r="MFJ3212" s="302"/>
      <c r="MFK3212" s="302"/>
      <c r="MFL3212" s="302"/>
      <c r="MFM3212" s="302"/>
      <c r="MFN3212" s="302"/>
      <c r="MFO3212" s="302"/>
      <c r="MFP3212" s="302"/>
      <c r="MFQ3212" s="302"/>
      <c r="MFR3212" s="302"/>
      <c r="MFS3212" s="302"/>
      <c r="MFT3212" s="302"/>
      <c r="MFU3212" s="302"/>
      <c r="MFV3212" s="302"/>
      <c r="MFW3212" s="302"/>
      <c r="MFX3212" s="302"/>
      <c r="MFY3212" s="302"/>
      <c r="MFZ3212" s="302"/>
      <c r="MGA3212" s="302"/>
      <c r="MGB3212" s="302"/>
      <c r="MGC3212" s="302"/>
      <c r="MGD3212" s="302"/>
      <c r="MGE3212" s="302"/>
      <c r="MGF3212" s="302"/>
      <c r="MGG3212" s="302"/>
      <c r="MGH3212" s="302"/>
      <c r="MGI3212" s="302"/>
      <c r="MGJ3212" s="302"/>
      <c r="MGK3212" s="302"/>
      <c r="MGL3212" s="302"/>
      <c r="MGM3212" s="302"/>
      <c r="MGN3212" s="302"/>
      <c r="MGO3212" s="302"/>
      <c r="MGP3212" s="302"/>
      <c r="MGQ3212" s="302"/>
      <c r="MGR3212" s="302"/>
      <c r="MGS3212" s="302"/>
      <c r="MGT3212" s="302"/>
      <c r="MGU3212" s="302"/>
      <c r="MGV3212" s="302"/>
      <c r="MGW3212" s="302"/>
      <c r="MGX3212" s="302"/>
      <c r="MGY3212" s="302"/>
      <c r="MGZ3212" s="302"/>
      <c r="MHA3212" s="302"/>
      <c r="MHB3212" s="302"/>
      <c r="MHC3212" s="302"/>
      <c r="MHD3212" s="302"/>
      <c r="MHE3212" s="302"/>
      <c r="MHF3212" s="302"/>
      <c r="MHG3212" s="302"/>
      <c r="MHH3212" s="302"/>
      <c r="MHI3212" s="302"/>
      <c r="MHJ3212" s="302"/>
      <c r="MHK3212" s="302"/>
      <c r="MHL3212" s="302"/>
      <c r="MHM3212" s="302"/>
      <c r="MHN3212" s="302"/>
      <c r="MHO3212" s="302"/>
      <c r="MHP3212" s="302"/>
      <c r="MHQ3212" s="302"/>
      <c r="MHR3212" s="302"/>
      <c r="MHS3212" s="302"/>
      <c r="MHT3212" s="302"/>
      <c r="MHU3212" s="302"/>
      <c r="MHV3212" s="302"/>
      <c r="MHW3212" s="302"/>
      <c r="MHX3212" s="302"/>
      <c r="MHY3212" s="302"/>
      <c r="MHZ3212" s="302"/>
      <c r="MIA3212" s="302"/>
      <c r="MIB3212" s="302"/>
      <c r="MIC3212" s="302"/>
      <c r="MID3212" s="302"/>
      <c r="MIE3212" s="302"/>
      <c r="MIF3212" s="302"/>
      <c r="MIG3212" s="302"/>
      <c r="MIH3212" s="302"/>
      <c r="MII3212" s="302"/>
      <c r="MIJ3212" s="302"/>
      <c r="MIK3212" s="302"/>
      <c r="MIL3212" s="302"/>
      <c r="MIM3212" s="302"/>
      <c r="MIN3212" s="302"/>
      <c r="MIO3212" s="302"/>
      <c r="MIP3212" s="302"/>
      <c r="MIQ3212" s="302"/>
      <c r="MIR3212" s="302"/>
      <c r="MIS3212" s="302"/>
      <c r="MIT3212" s="302"/>
      <c r="MIU3212" s="302"/>
      <c r="MIV3212" s="302"/>
      <c r="MIW3212" s="302"/>
      <c r="MIX3212" s="302"/>
      <c r="MIY3212" s="302"/>
      <c r="MIZ3212" s="302"/>
      <c r="MJA3212" s="302"/>
      <c r="MJB3212" s="302"/>
      <c r="MJC3212" s="302"/>
      <c r="MJD3212" s="302"/>
      <c r="MJE3212" s="302"/>
      <c r="MJF3212" s="302"/>
      <c r="MJG3212" s="302"/>
      <c r="MJH3212" s="302"/>
      <c r="MJI3212" s="302"/>
      <c r="MJJ3212" s="302"/>
      <c r="MJK3212" s="302"/>
      <c r="MJL3212" s="302"/>
      <c r="MJM3212" s="302"/>
      <c r="MJN3212" s="302"/>
      <c r="MJO3212" s="302"/>
      <c r="MJP3212" s="302"/>
      <c r="MJQ3212" s="302"/>
      <c r="MJR3212" s="302"/>
      <c r="MJS3212" s="302"/>
      <c r="MJT3212" s="302"/>
      <c r="MJU3212" s="302"/>
      <c r="MJV3212" s="302"/>
      <c r="MJW3212" s="302"/>
      <c r="MJX3212" s="302"/>
      <c r="MJY3212" s="302"/>
      <c r="MJZ3212" s="302"/>
      <c r="MKA3212" s="302"/>
      <c r="MKB3212" s="302"/>
      <c r="MKC3212" s="302"/>
      <c r="MKD3212" s="302"/>
      <c r="MKE3212" s="302"/>
      <c r="MKF3212" s="302"/>
      <c r="MKG3212" s="302"/>
      <c r="MKH3212" s="302"/>
      <c r="MKI3212" s="302"/>
      <c r="MKJ3212" s="302"/>
      <c r="MKK3212" s="302"/>
      <c r="MKL3212" s="302"/>
      <c r="MKM3212" s="302"/>
      <c r="MKN3212" s="302"/>
      <c r="MKO3212" s="302"/>
      <c r="MKP3212" s="302"/>
      <c r="MKQ3212" s="302"/>
      <c r="MKR3212" s="302"/>
      <c r="MKS3212" s="302"/>
      <c r="MKT3212" s="302"/>
      <c r="MKU3212" s="302"/>
      <c r="MKV3212" s="302"/>
      <c r="MKW3212" s="302"/>
      <c r="MKX3212" s="302"/>
      <c r="MKY3212" s="302"/>
      <c r="MKZ3212" s="302"/>
      <c r="MLA3212" s="302"/>
      <c r="MLB3212" s="302"/>
      <c r="MLC3212" s="302"/>
      <c r="MLD3212" s="302"/>
      <c r="MLE3212" s="302"/>
      <c r="MLF3212" s="302"/>
      <c r="MLG3212" s="302"/>
      <c r="MLH3212" s="302"/>
      <c r="MLI3212" s="302"/>
      <c r="MLJ3212" s="302"/>
      <c r="MLK3212" s="302"/>
      <c r="MLL3212" s="302"/>
      <c r="MLM3212" s="302"/>
      <c r="MLN3212" s="302"/>
      <c r="MLO3212" s="302"/>
      <c r="MLP3212" s="302"/>
      <c r="MLQ3212" s="302"/>
      <c r="MLR3212" s="302"/>
      <c r="MLS3212" s="302"/>
      <c r="MLT3212" s="302"/>
      <c r="MLU3212" s="302"/>
      <c r="MLV3212" s="302"/>
      <c r="MLW3212" s="302"/>
      <c r="MLX3212" s="302"/>
      <c r="MLY3212" s="302"/>
      <c r="MLZ3212" s="302"/>
      <c r="MMA3212" s="302"/>
      <c r="MMB3212" s="302"/>
      <c r="MMC3212" s="302"/>
      <c r="MMD3212" s="302"/>
      <c r="MME3212" s="302"/>
      <c r="MMF3212" s="302"/>
      <c r="MMG3212" s="302"/>
      <c r="MMH3212" s="302"/>
      <c r="MMI3212" s="302"/>
      <c r="MMJ3212" s="302"/>
      <c r="MMK3212" s="302"/>
      <c r="MML3212" s="302"/>
      <c r="MMM3212" s="302"/>
      <c r="MMN3212" s="302"/>
      <c r="MMO3212" s="302"/>
      <c r="MMP3212" s="302"/>
      <c r="MMQ3212" s="302"/>
      <c r="MMR3212" s="302"/>
      <c r="MMS3212" s="302"/>
      <c r="MMT3212" s="302"/>
      <c r="MMU3212" s="302"/>
      <c r="MMV3212" s="302"/>
      <c r="MMW3212" s="302"/>
      <c r="MMX3212" s="302"/>
      <c r="MMY3212" s="302"/>
      <c r="MMZ3212" s="302"/>
      <c r="MNA3212" s="302"/>
      <c r="MNB3212" s="302"/>
      <c r="MNC3212" s="302"/>
      <c r="MND3212" s="302"/>
      <c r="MNE3212" s="302"/>
      <c r="MNF3212" s="302"/>
      <c r="MNG3212" s="302"/>
      <c r="MNH3212" s="302"/>
      <c r="MNI3212" s="302"/>
      <c r="MNJ3212" s="302"/>
      <c r="MNK3212" s="302"/>
      <c r="MNL3212" s="302"/>
      <c r="MNM3212" s="302"/>
      <c r="MNN3212" s="302"/>
      <c r="MNO3212" s="302"/>
      <c r="MNP3212" s="302"/>
      <c r="MNQ3212" s="302"/>
      <c r="MNR3212" s="302"/>
      <c r="MNS3212" s="302"/>
      <c r="MNT3212" s="302"/>
      <c r="MNU3212" s="302"/>
      <c r="MNV3212" s="302"/>
      <c r="MNW3212" s="302"/>
      <c r="MNX3212" s="302"/>
      <c r="MNY3212" s="302"/>
      <c r="MNZ3212" s="302"/>
      <c r="MOA3212" s="302"/>
      <c r="MOB3212" s="302"/>
      <c r="MOC3212" s="302"/>
      <c r="MOD3212" s="302"/>
      <c r="MOE3212" s="302"/>
      <c r="MOF3212" s="302"/>
      <c r="MOG3212" s="302"/>
      <c r="MOH3212" s="302"/>
      <c r="MOI3212" s="302"/>
      <c r="MOJ3212" s="302"/>
      <c r="MOK3212" s="302"/>
      <c r="MOL3212" s="302"/>
      <c r="MOM3212" s="302"/>
      <c r="MON3212" s="302"/>
      <c r="MOO3212" s="302"/>
      <c r="MOP3212" s="302"/>
      <c r="MOQ3212" s="302"/>
      <c r="MOR3212" s="302"/>
      <c r="MOS3212" s="302"/>
      <c r="MOT3212" s="302"/>
      <c r="MOU3212" s="302"/>
      <c r="MOV3212" s="302"/>
      <c r="MOW3212" s="302"/>
      <c r="MOX3212" s="302"/>
      <c r="MOY3212" s="302"/>
      <c r="MOZ3212" s="302"/>
      <c r="MPA3212" s="302"/>
      <c r="MPB3212" s="302"/>
      <c r="MPC3212" s="302"/>
      <c r="MPD3212" s="302"/>
      <c r="MPE3212" s="302"/>
      <c r="MPF3212" s="302"/>
      <c r="MPG3212" s="302"/>
      <c r="MPH3212" s="302"/>
      <c r="MPI3212" s="302"/>
      <c r="MPJ3212" s="302"/>
      <c r="MPK3212" s="302"/>
      <c r="MPL3212" s="302"/>
      <c r="MPM3212" s="302"/>
      <c r="MPN3212" s="302"/>
      <c r="MPO3212" s="302"/>
      <c r="MPP3212" s="302"/>
      <c r="MPQ3212" s="302"/>
      <c r="MPR3212" s="302"/>
      <c r="MPS3212" s="302"/>
      <c r="MPT3212" s="302"/>
      <c r="MPU3212" s="302"/>
      <c r="MPV3212" s="302"/>
      <c r="MPW3212" s="302"/>
      <c r="MPX3212" s="302"/>
      <c r="MPY3212" s="302"/>
      <c r="MPZ3212" s="302"/>
      <c r="MQA3212" s="302"/>
      <c r="MQB3212" s="302"/>
      <c r="MQC3212" s="302"/>
      <c r="MQD3212" s="302"/>
      <c r="MQE3212" s="302"/>
      <c r="MQF3212" s="302"/>
      <c r="MQG3212" s="302"/>
      <c r="MQH3212" s="302"/>
      <c r="MQI3212" s="302"/>
      <c r="MQJ3212" s="302"/>
      <c r="MQK3212" s="302"/>
      <c r="MQL3212" s="302"/>
      <c r="MQM3212" s="302"/>
      <c r="MQN3212" s="302"/>
      <c r="MQO3212" s="302"/>
      <c r="MQP3212" s="302"/>
      <c r="MQQ3212" s="302"/>
      <c r="MQR3212" s="302"/>
      <c r="MQS3212" s="302"/>
      <c r="MQT3212" s="302"/>
      <c r="MQU3212" s="302"/>
      <c r="MQV3212" s="302"/>
      <c r="MQW3212" s="302"/>
      <c r="MQX3212" s="302"/>
      <c r="MQY3212" s="302"/>
      <c r="MQZ3212" s="302"/>
      <c r="MRA3212" s="302"/>
      <c r="MRB3212" s="302"/>
      <c r="MRC3212" s="302"/>
      <c r="MRD3212" s="302"/>
      <c r="MRE3212" s="302"/>
      <c r="MRF3212" s="302"/>
      <c r="MRG3212" s="302"/>
      <c r="MRH3212" s="302"/>
      <c r="MRI3212" s="302"/>
      <c r="MRJ3212" s="302"/>
      <c r="MRK3212" s="302"/>
      <c r="MRL3212" s="302"/>
      <c r="MRM3212" s="302"/>
      <c r="MRN3212" s="302"/>
      <c r="MRO3212" s="302"/>
      <c r="MRP3212" s="302"/>
      <c r="MRQ3212" s="302"/>
      <c r="MRR3212" s="302"/>
      <c r="MRS3212" s="302"/>
      <c r="MRT3212" s="302"/>
      <c r="MRU3212" s="302"/>
      <c r="MRV3212" s="302"/>
      <c r="MRW3212" s="302"/>
      <c r="MRX3212" s="302"/>
      <c r="MRY3212" s="302"/>
      <c r="MRZ3212" s="302"/>
      <c r="MSA3212" s="302"/>
      <c r="MSB3212" s="302"/>
      <c r="MSC3212" s="302"/>
      <c r="MSD3212" s="302"/>
      <c r="MSE3212" s="302"/>
      <c r="MSF3212" s="302"/>
      <c r="MSG3212" s="302"/>
      <c r="MSH3212" s="302"/>
      <c r="MSI3212" s="302"/>
      <c r="MSJ3212" s="302"/>
      <c r="MSK3212" s="302"/>
      <c r="MSL3212" s="302"/>
      <c r="MSM3212" s="302"/>
      <c r="MSN3212" s="302"/>
      <c r="MSO3212" s="302"/>
      <c r="MSP3212" s="302"/>
      <c r="MSQ3212" s="302"/>
      <c r="MSR3212" s="302"/>
      <c r="MSS3212" s="302"/>
      <c r="MST3212" s="302"/>
      <c r="MSU3212" s="302"/>
      <c r="MSV3212" s="302"/>
      <c r="MSW3212" s="302"/>
      <c r="MSX3212" s="302"/>
      <c r="MSY3212" s="302"/>
      <c r="MSZ3212" s="302"/>
      <c r="MTA3212" s="302"/>
      <c r="MTB3212" s="302"/>
      <c r="MTC3212" s="302"/>
      <c r="MTD3212" s="302"/>
      <c r="MTE3212" s="302"/>
      <c r="MTF3212" s="302"/>
      <c r="MTG3212" s="302"/>
      <c r="MTH3212" s="302"/>
      <c r="MTI3212" s="302"/>
      <c r="MTJ3212" s="302"/>
      <c r="MTK3212" s="302"/>
      <c r="MTL3212" s="302"/>
      <c r="MTM3212" s="302"/>
      <c r="MTN3212" s="302"/>
      <c r="MTO3212" s="302"/>
      <c r="MTP3212" s="302"/>
      <c r="MTQ3212" s="302"/>
      <c r="MTR3212" s="302"/>
      <c r="MTS3212" s="302"/>
      <c r="MTT3212" s="302"/>
      <c r="MTU3212" s="302"/>
      <c r="MTV3212" s="302"/>
      <c r="MTW3212" s="302"/>
      <c r="MTX3212" s="302"/>
      <c r="MTY3212" s="302"/>
      <c r="MTZ3212" s="302"/>
      <c r="MUA3212" s="302"/>
      <c r="MUB3212" s="302"/>
      <c r="MUC3212" s="302"/>
      <c r="MUD3212" s="302"/>
      <c r="MUE3212" s="302"/>
      <c r="MUF3212" s="302"/>
      <c r="MUG3212" s="302"/>
      <c r="MUH3212" s="302"/>
      <c r="MUI3212" s="302"/>
      <c r="MUJ3212" s="302"/>
      <c r="MUK3212" s="302"/>
      <c r="MUL3212" s="302"/>
      <c r="MUM3212" s="302"/>
      <c r="MUN3212" s="302"/>
      <c r="MUO3212" s="302"/>
      <c r="MUP3212" s="302"/>
      <c r="MUQ3212" s="302"/>
      <c r="MUR3212" s="302"/>
      <c r="MUS3212" s="302"/>
      <c r="MUT3212" s="302"/>
      <c r="MUU3212" s="302"/>
      <c r="MUV3212" s="302"/>
      <c r="MUW3212" s="302"/>
      <c r="MUX3212" s="302"/>
      <c r="MUY3212" s="302"/>
      <c r="MUZ3212" s="302"/>
      <c r="MVA3212" s="302"/>
      <c r="MVB3212" s="302"/>
      <c r="MVC3212" s="302"/>
      <c r="MVD3212" s="302"/>
      <c r="MVE3212" s="302"/>
      <c r="MVF3212" s="302"/>
      <c r="MVG3212" s="302"/>
      <c r="MVH3212" s="302"/>
      <c r="MVI3212" s="302"/>
      <c r="MVJ3212" s="302"/>
      <c r="MVK3212" s="302"/>
      <c r="MVL3212" s="302"/>
      <c r="MVM3212" s="302"/>
      <c r="MVN3212" s="302"/>
      <c r="MVO3212" s="302"/>
      <c r="MVP3212" s="302"/>
      <c r="MVQ3212" s="302"/>
      <c r="MVR3212" s="302"/>
      <c r="MVS3212" s="302"/>
      <c r="MVT3212" s="302"/>
      <c r="MVU3212" s="302"/>
      <c r="MVV3212" s="302"/>
      <c r="MVW3212" s="302"/>
      <c r="MVX3212" s="302"/>
      <c r="MVY3212" s="302"/>
      <c r="MVZ3212" s="302"/>
      <c r="MWA3212" s="302"/>
      <c r="MWB3212" s="302"/>
      <c r="MWC3212" s="302"/>
      <c r="MWD3212" s="302"/>
      <c r="MWE3212" s="302"/>
      <c r="MWF3212" s="302"/>
      <c r="MWG3212" s="302"/>
      <c r="MWH3212" s="302"/>
      <c r="MWI3212" s="302"/>
      <c r="MWJ3212" s="302"/>
      <c r="MWK3212" s="302"/>
      <c r="MWL3212" s="302"/>
      <c r="MWM3212" s="302"/>
      <c r="MWN3212" s="302"/>
      <c r="MWO3212" s="302"/>
      <c r="MWP3212" s="302"/>
      <c r="MWQ3212" s="302"/>
      <c r="MWR3212" s="302"/>
      <c r="MWS3212" s="302"/>
      <c r="MWT3212" s="302"/>
      <c r="MWU3212" s="302"/>
      <c r="MWV3212" s="302"/>
      <c r="MWW3212" s="302"/>
      <c r="MWX3212" s="302"/>
      <c r="MWY3212" s="302"/>
      <c r="MWZ3212" s="302"/>
      <c r="MXA3212" s="302"/>
      <c r="MXB3212" s="302"/>
      <c r="MXC3212" s="302"/>
      <c r="MXD3212" s="302"/>
      <c r="MXE3212" s="302"/>
      <c r="MXF3212" s="302"/>
      <c r="MXG3212" s="302"/>
      <c r="MXH3212" s="302"/>
      <c r="MXI3212" s="302"/>
      <c r="MXJ3212" s="302"/>
      <c r="MXK3212" s="302"/>
      <c r="MXL3212" s="302"/>
      <c r="MXM3212" s="302"/>
      <c r="MXN3212" s="302"/>
      <c r="MXO3212" s="302"/>
      <c r="MXP3212" s="302"/>
      <c r="MXQ3212" s="302"/>
      <c r="MXR3212" s="302"/>
      <c r="MXS3212" s="302"/>
      <c r="MXT3212" s="302"/>
      <c r="MXU3212" s="302"/>
      <c r="MXV3212" s="302"/>
      <c r="MXW3212" s="302"/>
      <c r="MXX3212" s="302"/>
      <c r="MXY3212" s="302"/>
      <c r="MXZ3212" s="302"/>
      <c r="MYA3212" s="302"/>
      <c r="MYB3212" s="302"/>
      <c r="MYC3212" s="302"/>
      <c r="MYD3212" s="302"/>
      <c r="MYE3212" s="302"/>
      <c r="MYF3212" s="302"/>
      <c r="MYG3212" s="302"/>
      <c r="MYH3212" s="302"/>
      <c r="MYI3212" s="302"/>
      <c r="MYJ3212" s="302"/>
      <c r="MYK3212" s="302"/>
      <c r="MYL3212" s="302"/>
      <c r="MYM3212" s="302"/>
      <c r="MYN3212" s="302"/>
      <c r="MYO3212" s="302"/>
      <c r="MYP3212" s="302"/>
      <c r="MYQ3212" s="302"/>
      <c r="MYR3212" s="302"/>
      <c r="MYS3212" s="302"/>
      <c r="MYT3212" s="302"/>
      <c r="MYU3212" s="302"/>
      <c r="MYV3212" s="302"/>
      <c r="MYW3212" s="302"/>
      <c r="MYX3212" s="302"/>
      <c r="MYY3212" s="302"/>
      <c r="MYZ3212" s="302"/>
      <c r="MZA3212" s="302"/>
      <c r="MZB3212" s="302"/>
      <c r="MZC3212" s="302"/>
      <c r="MZD3212" s="302"/>
      <c r="MZE3212" s="302"/>
      <c r="MZF3212" s="302"/>
      <c r="MZG3212" s="302"/>
      <c r="MZH3212" s="302"/>
      <c r="MZI3212" s="302"/>
      <c r="MZJ3212" s="302"/>
      <c r="MZK3212" s="302"/>
      <c r="MZL3212" s="302"/>
      <c r="MZM3212" s="302"/>
      <c r="MZN3212" s="302"/>
      <c r="MZO3212" s="302"/>
      <c r="MZP3212" s="302"/>
      <c r="MZQ3212" s="302"/>
      <c r="MZR3212" s="302"/>
      <c r="MZS3212" s="302"/>
      <c r="MZT3212" s="302"/>
      <c r="MZU3212" s="302"/>
      <c r="MZV3212" s="302"/>
      <c r="MZW3212" s="302"/>
      <c r="MZX3212" s="302"/>
      <c r="MZY3212" s="302"/>
      <c r="MZZ3212" s="302"/>
      <c r="NAA3212" s="302"/>
      <c r="NAB3212" s="302"/>
      <c r="NAC3212" s="302"/>
      <c r="NAD3212" s="302"/>
      <c r="NAE3212" s="302"/>
      <c r="NAF3212" s="302"/>
      <c r="NAG3212" s="302"/>
      <c r="NAH3212" s="302"/>
      <c r="NAI3212" s="302"/>
      <c r="NAJ3212" s="302"/>
      <c r="NAK3212" s="302"/>
      <c r="NAL3212" s="302"/>
      <c r="NAM3212" s="302"/>
      <c r="NAN3212" s="302"/>
      <c r="NAO3212" s="302"/>
      <c r="NAP3212" s="302"/>
      <c r="NAQ3212" s="302"/>
      <c r="NAR3212" s="302"/>
      <c r="NAS3212" s="302"/>
      <c r="NAT3212" s="302"/>
      <c r="NAU3212" s="302"/>
      <c r="NAV3212" s="302"/>
      <c r="NAW3212" s="302"/>
      <c r="NAX3212" s="302"/>
      <c r="NAY3212" s="302"/>
      <c r="NAZ3212" s="302"/>
      <c r="NBA3212" s="302"/>
      <c r="NBB3212" s="302"/>
      <c r="NBC3212" s="302"/>
      <c r="NBD3212" s="302"/>
      <c r="NBE3212" s="302"/>
      <c r="NBF3212" s="302"/>
      <c r="NBG3212" s="302"/>
      <c r="NBH3212" s="302"/>
      <c r="NBI3212" s="302"/>
      <c r="NBJ3212" s="302"/>
      <c r="NBK3212" s="302"/>
      <c r="NBL3212" s="302"/>
      <c r="NBM3212" s="302"/>
      <c r="NBN3212" s="302"/>
      <c r="NBO3212" s="302"/>
      <c r="NBP3212" s="302"/>
      <c r="NBQ3212" s="302"/>
      <c r="NBR3212" s="302"/>
      <c r="NBS3212" s="302"/>
      <c r="NBT3212" s="302"/>
      <c r="NBU3212" s="302"/>
      <c r="NBV3212" s="302"/>
      <c r="NBW3212" s="302"/>
      <c r="NBX3212" s="302"/>
      <c r="NBY3212" s="302"/>
      <c r="NBZ3212" s="302"/>
      <c r="NCA3212" s="302"/>
      <c r="NCB3212" s="302"/>
      <c r="NCC3212" s="302"/>
      <c r="NCD3212" s="302"/>
      <c r="NCE3212" s="302"/>
      <c r="NCF3212" s="302"/>
      <c r="NCG3212" s="302"/>
      <c r="NCH3212" s="302"/>
      <c r="NCI3212" s="302"/>
      <c r="NCJ3212" s="302"/>
      <c r="NCK3212" s="302"/>
      <c r="NCL3212" s="302"/>
      <c r="NCM3212" s="302"/>
      <c r="NCN3212" s="302"/>
      <c r="NCO3212" s="302"/>
      <c r="NCP3212" s="302"/>
      <c r="NCQ3212" s="302"/>
      <c r="NCR3212" s="302"/>
      <c r="NCS3212" s="302"/>
      <c r="NCT3212" s="302"/>
      <c r="NCU3212" s="302"/>
      <c r="NCV3212" s="302"/>
      <c r="NCW3212" s="302"/>
      <c r="NCX3212" s="302"/>
      <c r="NCY3212" s="302"/>
      <c r="NCZ3212" s="302"/>
      <c r="NDA3212" s="302"/>
      <c r="NDB3212" s="302"/>
      <c r="NDC3212" s="302"/>
      <c r="NDD3212" s="302"/>
      <c r="NDE3212" s="302"/>
      <c r="NDF3212" s="302"/>
      <c r="NDG3212" s="302"/>
      <c r="NDH3212" s="302"/>
      <c r="NDI3212" s="302"/>
      <c r="NDJ3212" s="302"/>
      <c r="NDK3212" s="302"/>
      <c r="NDL3212" s="302"/>
      <c r="NDM3212" s="302"/>
      <c r="NDN3212" s="302"/>
      <c r="NDO3212" s="302"/>
      <c r="NDP3212" s="302"/>
      <c r="NDQ3212" s="302"/>
      <c r="NDR3212" s="302"/>
      <c r="NDS3212" s="302"/>
      <c r="NDT3212" s="302"/>
      <c r="NDU3212" s="302"/>
      <c r="NDV3212" s="302"/>
      <c r="NDW3212" s="302"/>
      <c r="NDX3212" s="302"/>
      <c r="NDY3212" s="302"/>
      <c r="NDZ3212" s="302"/>
      <c r="NEA3212" s="302"/>
      <c r="NEB3212" s="302"/>
      <c r="NEC3212" s="302"/>
      <c r="NED3212" s="302"/>
      <c r="NEE3212" s="302"/>
      <c r="NEF3212" s="302"/>
      <c r="NEG3212" s="302"/>
      <c r="NEH3212" s="302"/>
      <c r="NEI3212" s="302"/>
      <c r="NEJ3212" s="302"/>
      <c r="NEK3212" s="302"/>
      <c r="NEL3212" s="302"/>
      <c r="NEM3212" s="302"/>
      <c r="NEN3212" s="302"/>
      <c r="NEO3212" s="302"/>
      <c r="NEP3212" s="302"/>
      <c r="NEQ3212" s="302"/>
      <c r="NER3212" s="302"/>
      <c r="NES3212" s="302"/>
      <c r="NET3212" s="302"/>
      <c r="NEU3212" s="302"/>
      <c r="NEV3212" s="302"/>
      <c r="NEW3212" s="302"/>
      <c r="NEX3212" s="302"/>
      <c r="NEY3212" s="302"/>
      <c r="NEZ3212" s="302"/>
      <c r="NFA3212" s="302"/>
      <c r="NFB3212" s="302"/>
      <c r="NFC3212" s="302"/>
      <c r="NFD3212" s="302"/>
      <c r="NFE3212" s="302"/>
      <c r="NFF3212" s="302"/>
      <c r="NFG3212" s="302"/>
      <c r="NFH3212" s="302"/>
      <c r="NFI3212" s="302"/>
      <c r="NFJ3212" s="302"/>
      <c r="NFK3212" s="302"/>
      <c r="NFL3212" s="302"/>
      <c r="NFM3212" s="302"/>
      <c r="NFN3212" s="302"/>
      <c r="NFO3212" s="302"/>
      <c r="NFP3212" s="302"/>
      <c r="NFQ3212" s="302"/>
      <c r="NFR3212" s="302"/>
      <c r="NFS3212" s="302"/>
      <c r="NFT3212" s="302"/>
      <c r="NFU3212" s="302"/>
      <c r="NFV3212" s="302"/>
      <c r="NFW3212" s="302"/>
      <c r="NFX3212" s="302"/>
      <c r="NFY3212" s="302"/>
      <c r="NFZ3212" s="302"/>
      <c r="NGA3212" s="302"/>
      <c r="NGB3212" s="302"/>
      <c r="NGC3212" s="302"/>
      <c r="NGD3212" s="302"/>
      <c r="NGE3212" s="302"/>
      <c r="NGF3212" s="302"/>
      <c r="NGG3212" s="302"/>
      <c r="NGH3212" s="302"/>
      <c r="NGI3212" s="302"/>
      <c r="NGJ3212" s="302"/>
      <c r="NGK3212" s="302"/>
      <c r="NGL3212" s="302"/>
      <c r="NGM3212" s="302"/>
      <c r="NGN3212" s="302"/>
      <c r="NGO3212" s="302"/>
      <c r="NGP3212" s="302"/>
      <c r="NGQ3212" s="302"/>
      <c r="NGR3212" s="302"/>
      <c r="NGS3212" s="302"/>
      <c r="NGT3212" s="302"/>
      <c r="NGU3212" s="302"/>
      <c r="NGV3212" s="302"/>
      <c r="NGW3212" s="302"/>
      <c r="NGX3212" s="302"/>
      <c r="NGY3212" s="302"/>
      <c r="NGZ3212" s="302"/>
      <c r="NHA3212" s="302"/>
      <c r="NHB3212" s="302"/>
      <c r="NHC3212" s="302"/>
      <c r="NHD3212" s="302"/>
      <c r="NHE3212" s="302"/>
      <c r="NHF3212" s="302"/>
      <c r="NHG3212" s="302"/>
      <c r="NHH3212" s="302"/>
      <c r="NHI3212" s="302"/>
      <c r="NHJ3212" s="302"/>
      <c r="NHK3212" s="302"/>
      <c r="NHL3212" s="302"/>
      <c r="NHM3212" s="302"/>
      <c r="NHN3212" s="302"/>
      <c r="NHO3212" s="302"/>
      <c r="NHP3212" s="302"/>
      <c r="NHQ3212" s="302"/>
      <c r="NHR3212" s="302"/>
      <c r="NHS3212" s="302"/>
      <c r="NHT3212" s="302"/>
      <c r="NHU3212" s="302"/>
      <c r="NHV3212" s="302"/>
      <c r="NHW3212" s="302"/>
      <c r="NHX3212" s="302"/>
      <c r="NHY3212" s="302"/>
      <c r="NHZ3212" s="302"/>
      <c r="NIA3212" s="302"/>
      <c r="NIB3212" s="302"/>
      <c r="NIC3212" s="302"/>
      <c r="NID3212" s="302"/>
      <c r="NIE3212" s="302"/>
      <c r="NIF3212" s="302"/>
      <c r="NIG3212" s="302"/>
      <c r="NIH3212" s="302"/>
      <c r="NII3212" s="302"/>
      <c r="NIJ3212" s="302"/>
      <c r="NIK3212" s="302"/>
      <c r="NIL3212" s="302"/>
      <c r="NIM3212" s="302"/>
      <c r="NIN3212" s="302"/>
      <c r="NIO3212" s="302"/>
      <c r="NIP3212" s="302"/>
      <c r="NIQ3212" s="302"/>
      <c r="NIR3212" s="302"/>
      <c r="NIS3212" s="302"/>
      <c r="NIT3212" s="302"/>
      <c r="NIU3212" s="302"/>
      <c r="NIV3212" s="302"/>
      <c r="NIW3212" s="302"/>
      <c r="NIX3212" s="302"/>
      <c r="NIY3212" s="302"/>
      <c r="NIZ3212" s="302"/>
      <c r="NJA3212" s="302"/>
      <c r="NJB3212" s="302"/>
      <c r="NJC3212" s="302"/>
      <c r="NJD3212" s="302"/>
      <c r="NJE3212" s="302"/>
      <c r="NJF3212" s="302"/>
      <c r="NJG3212" s="302"/>
      <c r="NJH3212" s="302"/>
      <c r="NJI3212" s="302"/>
      <c r="NJJ3212" s="302"/>
      <c r="NJK3212" s="302"/>
      <c r="NJL3212" s="302"/>
      <c r="NJM3212" s="302"/>
      <c r="NJN3212" s="302"/>
      <c r="NJO3212" s="302"/>
      <c r="NJP3212" s="302"/>
      <c r="NJQ3212" s="302"/>
      <c r="NJR3212" s="302"/>
      <c r="NJS3212" s="302"/>
      <c r="NJT3212" s="302"/>
      <c r="NJU3212" s="302"/>
      <c r="NJV3212" s="302"/>
      <c r="NJW3212" s="302"/>
      <c r="NJX3212" s="302"/>
      <c r="NJY3212" s="302"/>
      <c r="NJZ3212" s="302"/>
      <c r="NKA3212" s="302"/>
      <c r="NKB3212" s="302"/>
      <c r="NKC3212" s="302"/>
      <c r="NKD3212" s="302"/>
      <c r="NKE3212" s="302"/>
      <c r="NKF3212" s="302"/>
      <c r="NKG3212" s="302"/>
      <c r="NKH3212" s="302"/>
      <c r="NKI3212" s="302"/>
      <c r="NKJ3212" s="302"/>
      <c r="NKK3212" s="302"/>
      <c r="NKL3212" s="302"/>
      <c r="NKM3212" s="302"/>
      <c r="NKN3212" s="302"/>
      <c r="NKO3212" s="302"/>
      <c r="NKP3212" s="302"/>
      <c r="NKQ3212" s="302"/>
      <c r="NKR3212" s="302"/>
      <c r="NKS3212" s="302"/>
      <c r="NKT3212" s="302"/>
      <c r="NKU3212" s="302"/>
      <c r="NKV3212" s="302"/>
      <c r="NKW3212" s="302"/>
      <c r="NKX3212" s="302"/>
      <c r="NKY3212" s="302"/>
      <c r="NKZ3212" s="302"/>
      <c r="NLA3212" s="302"/>
      <c r="NLB3212" s="302"/>
      <c r="NLC3212" s="302"/>
      <c r="NLD3212" s="302"/>
      <c r="NLE3212" s="302"/>
      <c r="NLF3212" s="302"/>
      <c r="NLG3212" s="302"/>
      <c r="NLH3212" s="302"/>
      <c r="NLI3212" s="302"/>
      <c r="NLJ3212" s="302"/>
      <c r="NLK3212" s="302"/>
      <c r="NLL3212" s="302"/>
      <c r="NLM3212" s="302"/>
      <c r="NLN3212" s="302"/>
      <c r="NLO3212" s="302"/>
      <c r="NLP3212" s="302"/>
      <c r="NLQ3212" s="302"/>
      <c r="NLR3212" s="302"/>
      <c r="NLS3212" s="302"/>
      <c r="NLT3212" s="302"/>
      <c r="NLU3212" s="302"/>
      <c r="NLV3212" s="302"/>
      <c r="NLW3212" s="302"/>
      <c r="NLX3212" s="302"/>
      <c r="NLY3212" s="302"/>
      <c r="NLZ3212" s="302"/>
      <c r="NMA3212" s="302"/>
      <c r="NMB3212" s="302"/>
      <c r="NMC3212" s="302"/>
      <c r="NMD3212" s="302"/>
      <c r="NME3212" s="302"/>
      <c r="NMF3212" s="302"/>
      <c r="NMG3212" s="302"/>
      <c r="NMH3212" s="302"/>
      <c r="NMI3212" s="302"/>
      <c r="NMJ3212" s="302"/>
      <c r="NMK3212" s="302"/>
      <c r="NML3212" s="302"/>
      <c r="NMM3212" s="302"/>
      <c r="NMN3212" s="302"/>
      <c r="NMO3212" s="302"/>
      <c r="NMP3212" s="302"/>
      <c r="NMQ3212" s="302"/>
      <c r="NMR3212" s="302"/>
      <c r="NMS3212" s="302"/>
      <c r="NMT3212" s="302"/>
      <c r="NMU3212" s="302"/>
      <c r="NMV3212" s="302"/>
      <c r="NMW3212" s="302"/>
      <c r="NMX3212" s="302"/>
      <c r="NMY3212" s="302"/>
      <c r="NMZ3212" s="302"/>
      <c r="NNA3212" s="302"/>
      <c r="NNB3212" s="302"/>
      <c r="NNC3212" s="302"/>
      <c r="NND3212" s="302"/>
      <c r="NNE3212" s="302"/>
      <c r="NNF3212" s="302"/>
      <c r="NNG3212" s="302"/>
      <c r="NNH3212" s="302"/>
      <c r="NNI3212" s="302"/>
      <c r="NNJ3212" s="302"/>
      <c r="NNK3212" s="302"/>
      <c r="NNL3212" s="302"/>
      <c r="NNM3212" s="302"/>
      <c r="NNN3212" s="302"/>
      <c r="NNO3212" s="302"/>
      <c r="NNP3212" s="302"/>
      <c r="NNQ3212" s="302"/>
      <c r="NNR3212" s="302"/>
      <c r="NNS3212" s="302"/>
      <c r="NNT3212" s="302"/>
      <c r="NNU3212" s="302"/>
      <c r="NNV3212" s="302"/>
      <c r="NNW3212" s="302"/>
      <c r="NNX3212" s="302"/>
      <c r="NNY3212" s="302"/>
      <c r="NNZ3212" s="302"/>
      <c r="NOA3212" s="302"/>
      <c r="NOB3212" s="302"/>
      <c r="NOC3212" s="302"/>
      <c r="NOD3212" s="302"/>
      <c r="NOE3212" s="302"/>
      <c r="NOF3212" s="302"/>
      <c r="NOG3212" s="302"/>
      <c r="NOH3212" s="302"/>
      <c r="NOI3212" s="302"/>
      <c r="NOJ3212" s="302"/>
      <c r="NOK3212" s="302"/>
      <c r="NOL3212" s="302"/>
      <c r="NOM3212" s="302"/>
      <c r="NON3212" s="302"/>
      <c r="NOO3212" s="302"/>
      <c r="NOP3212" s="302"/>
      <c r="NOQ3212" s="302"/>
      <c r="NOR3212" s="302"/>
      <c r="NOS3212" s="302"/>
      <c r="NOT3212" s="302"/>
      <c r="NOU3212" s="302"/>
      <c r="NOV3212" s="302"/>
      <c r="NOW3212" s="302"/>
      <c r="NOX3212" s="302"/>
      <c r="NOY3212" s="302"/>
      <c r="NOZ3212" s="302"/>
      <c r="NPA3212" s="302"/>
      <c r="NPB3212" s="302"/>
      <c r="NPC3212" s="302"/>
      <c r="NPD3212" s="302"/>
      <c r="NPE3212" s="302"/>
      <c r="NPF3212" s="302"/>
      <c r="NPG3212" s="302"/>
      <c r="NPH3212" s="302"/>
      <c r="NPI3212" s="302"/>
      <c r="NPJ3212" s="302"/>
      <c r="NPK3212" s="302"/>
      <c r="NPL3212" s="302"/>
      <c r="NPM3212" s="302"/>
      <c r="NPN3212" s="302"/>
      <c r="NPO3212" s="302"/>
      <c r="NPP3212" s="302"/>
      <c r="NPQ3212" s="302"/>
      <c r="NPR3212" s="302"/>
      <c r="NPS3212" s="302"/>
      <c r="NPT3212" s="302"/>
      <c r="NPU3212" s="302"/>
      <c r="NPV3212" s="302"/>
      <c r="NPW3212" s="302"/>
      <c r="NPX3212" s="302"/>
      <c r="NPY3212" s="302"/>
      <c r="NPZ3212" s="302"/>
      <c r="NQA3212" s="302"/>
      <c r="NQB3212" s="302"/>
      <c r="NQC3212" s="302"/>
      <c r="NQD3212" s="302"/>
      <c r="NQE3212" s="302"/>
      <c r="NQF3212" s="302"/>
      <c r="NQG3212" s="302"/>
      <c r="NQH3212" s="302"/>
      <c r="NQI3212" s="302"/>
      <c r="NQJ3212" s="302"/>
      <c r="NQK3212" s="302"/>
      <c r="NQL3212" s="302"/>
      <c r="NQM3212" s="302"/>
      <c r="NQN3212" s="302"/>
      <c r="NQO3212" s="302"/>
      <c r="NQP3212" s="302"/>
      <c r="NQQ3212" s="302"/>
      <c r="NQR3212" s="302"/>
      <c r="NQS3212" s="302"/>
      <c r="NQT3212" s="302"/>
      <c r="NQU3212" s="302"/>
      <c r="NQV3212" s="302"/>
      <c r="NQW3212" s="302"/>
      <c r="NQX3212" s="302"/>
      <c r="NQY3212" s="302"/>
      <c r="NQZ3212" s="302"/>
      <c r="NRA3212" s="302"/>
      <c r="NRB3212" s="302"/>
      <c r="NRC3212" s="302"/>
      <c r="NRD3212" s="302"/>
      <c r="NRE3212" s="302"/>
      <c r="NRF3212" s="302"/>
      <c r="NRG3212" s="302"/>
      <c r="NRH3212" s="302"/>
      <c r="NRI3212" s="302"/>
      <c r="NRJ3212" s="302"/>
      <c r="NRK3212" s="302"/>
      <c r="NRL3212" s="302"/>
      <c r="NRM3212" s="302"/>
      <c r="NRN3212" s="302"/>
      <c r="NRO3212" s="302"/>
      <c r="NRP3212" s="302"/>
      <c r="NRQ3212" s="302"/>
      <c r="NRR3212" s="302"/>
      <c r="NRS3212" s="302"/>
      <c r="NRT3212" s="302"/>
      <c r="NRU3212" s="302"/>
      <c r="NRV3212" s="302"/>
      <c r="NRW3212" s="302"/>
      <c r="NRX3212" s="302"/>
      <c r="NRY3212" s="302"/>
      <c r="NRZ3212" s="302"/>
      <c r="NSA3212" s="302"/>
      <c r="NSB3212" s="302"/>
      <c r="NSC3212" s="302"/>
      <c r="NSD3212" s="302"/>
      <c r="NSE3212" s="302"/>
      <c r="NSF3212" s="302"/>
      <c r="NSG3212" s="302"/>
      <c r="NSH3212" s="302"/>
      <c r="NSI3212" s="302"/>
      <c r="NSJ3212" s="302"/>
      <c r="NSK3212" s="302"/>
      <c r="NSL3212" s="302"/>
      <c r="NSM3212" s="302"/>
      <c r="NSN3212" s="302"/>
      <c r="NSO3212" s="302"/>
      <c r="NSP3212" s="302"/>
      <c r="NSQ3212" s="302"/>
      <c r="NSR3212" s="302"/>
      <c r="NSS3212" s="302"/>
      <c r="NST3212" s="302"/>
      <c r="NSU3212" s="302"/>
      <c r="NSV3212" s="302"/>
      <c r="NSW3212" s="302"/>
      <c r="NSX3212" s="302"/>
      <c r="NSY3212" s="302"/>
      <c r="NSZ3212" s="302"/>
      <c r="NTA3212" s="302"/>
      <c r="NTB3212" s="302"/>
      <c r="NTC3212" s="302"/>
      <c r="NTD3212" s="302"/>
      <c r="NTE3212" s="302"/>
      <c r="NTF3212" s="302"/>
      <c r="NTG3212" s="302"/>
      <c r="NTH3212" s="302"/>
      <c r="NTI3212" s="302"/>
      <c r="NTJ3212" s="302"/>
      <c r="NTK3212" s="302"/>
      <c r="NTL3212" s="302"/>
      <c r="NTM3212" s="302"/>
      <c r="NTN3212" s="302"/>
      <c r="NTO3212" s="302"/>
      <c r="NTP3212" s="302"/>
      <c r="NTQ3212" s="302"/>
      <c r="NTR3212" s="302"/>
      <c r="NTS3212" s="302"/>
      <c r="NTT3212" s="302"/>
      <c r="NTU3212" s="302"/>
      <c r="NTV3212" s="302"/>
      <c r="NTW3212" s="302"/>
      <c r="NTX3212" s="302"/>
      <c r="NTY3212" s="302"/>
      <c r="NTZ3212" s="302"/>
      <c r="NUA3212" s="302"/>
      <c r="NUB3212" s="302"/>
      <c r="NUC3212" s="302"/>
      <c r="NUD3212" s="302"/>
      <c r="NUE3212" s="302"/>
      <c r="NUF3212" s="302"/>
      <c r="NUG3212" s="302"/>
      <c r="NUH3212" s="302"/>
      <c r="NUI3212" s="302"/>
      <c r="NUJ3212" s="302"/>
      <c r="NUK3212" s="302"/>
      <c r="NUL3212" s="302"/>
      <c r="NUM3212" s="302"/>
      <c r="NUN3212" s="302"/>
      <c r="NUO3212" s="302"/>
      <c r="NUP3212" s="302"/>
      <c r="NUQ3212" s="302"/>
      <c r="NUR3212" s="302"/>
      <c r="NUS3212" s="302"/>
      <c r="NUT3212" s="302"/>
      <c r="NUU3212" s="302"/>
      <c r="NUV3212" s="302"/>
      <c r="NUW3212" s="302"/>
      <c r="NUX3212" s="302"/>
      <c r="NUY3212" s="302"/>
      <c r="NUZ3212" s="302"/>
      <c r="NVA3212" s="302"/>
      <c r="NVB3212" s="302"/>
      <c r="NVC3212" s="302"/>
      <c r="NVD3212" s="302"/>
      <c r="NVE3212" s="302"/>
      <c r="NVF3212" s="302"/>
      <c r="NVG3212" s="302"/>
      <c r="NVH3212" s="302"/>
      <c r="NVI3212" s="302"/>
      <c r="NVJ3212" s="302"/>
      <c r="NVK3212" s="302"/>
      <c r="NVL3212" s="302"/>
      <c r="NVM3212" s="302"/>
      <c r="NVN3212" s="302"/>
      <c r="NVO3212" s="302"/>
      <c r="NVP3212" s="302"/>
      <c r="NVQ3212" s="302"/>
      <c r="NVR3212" s="302"/>
      <c r="NVS3212" s="302"/>
      <c r="NVT3212" s="302"/>
      <c r="NVU3212" s="302"/>
      <c r="NVV3212" s="302"/>
      <c r="NVW3212" s="302"/>
      <c r="NVX3212" s="302"/>
      <c r="NVY3212" s="302"/>
      <c r="NVZ3212" s="302"/>
      <c r="NWA3212" s="302"/>
      <c r="NWB3212" s="302"/>
      <c r="NWC3212" s="302"/>
      <c r="NWD3212" s="302"/>
      <c r="NWE3212" s="302"/>
      <c r="NWF3212" s="302"/>
      <c r="NWG3212" s="302"/>
      <c r="NWH3212" s="302"/>
      <c r="NWI3212" s="302"/>
      <c r="NWJ3212" s="302"/>
      <c r="NWK3212" s="302"/>
      <c r="NWL3212" s="302"/>
      <c r="NWM3212" s="302"/>
      <c r="NWN3212" s="302"/>
      <c r="NWO3212" s="302"/>
      <c r="NWP3212" s="302"/>
      <c r="NWQ3212" s="302"/>
      <c r="NWR3212" s="302"/>
      <c r="NWS3212" s="302"/>
      <c r="NWT3212" s="302"/>
      <c r="NWU3212" s="302"/>
      <c r="NWV3212" s="302"/>
      <c r="NWW3212" s="302"/>
      <c r="NWX3212" s="302"/>
      <c r="NWY3212" s="302"/>
      <c r="NWZ3212" s="302"/>
      <c r="NXA3212" s="302"/>
      <c r="NXB3212" s="302"/>
      <c r="NXC3212" s="302"/>
      <c r="NXD3212" s="302"/>
      <c r="NXE3212" s="302"/>
      <c r="NXF3212" s="302"/>
      <c r="NXG3212" s="302"/>
      <c r="NXH3212" s="302"/>
      <c r="NXI3212" s="302"/>
      <c r="NXJ3212" s="302"/>
      <c r="NXK3212" s="302"/>
      <c r="NXL3212" s="302"/>
      <c r="NXM3212" s="302"/>
      <c r="NXN3212" s="302"/>
      <c r="NXO3212" s="302"/>
      <c r="NXP3212" s="302"/>
      <c r="NXQ3212" s="302"/>
      <c r="NXR3212" s="302"/>
      <c r="NXS3212" s="302"/>
      <c r="NXT3212" s="302"/>
      <c r="NXU3212" s="302"/>
      <c r="NXV3212" s="302"/>
      <c r="NXW3212" s="302"/>
      <c r="NXX3212" s="302"/>
      <c r="NXY3212" s="302"/>
      <c r="NXZ3212" s="302"/>
      <c r="NYA3212" s="302"/>
      <c r="NYB3212" s="302"/>
      <c r="NYC3212" s="302"/>
      <c r="NYD3212" s="302"/>
      <c r="NYE3212" s="302"/>
      <c r="NYF3212" s="302"/>
      <c r="NYG3212" s="302"/>
      <c r="NYH3212" s="302"/>
      <c r="NYI3212" s="302"/>
      <c r="NYJ3212" s="302"/>
      <c r="NYK3212" s="302"/>
      <c r="NYL3212" s="302"/>
      <c r="NYM3212" s="302"/>
      <c r="NYN3212" s="302"/>
      <c r="NYO3212" s="302"/>
      <c r="NYP3212" s="302"/>
      <c r="NYQ3212" s="302"/>
      <c r="NYR3212" s="302"/>
      <c r="NYS3212" s="302"/>
      <c r="NYT3212" s="302"/>
      <c r="NYU3212" s="302"/>
      <c r="NYV3212" s="302"/>
      <c r="NYW3212" s="302"/>
      <c r="NYX3212" s="302"/>
      <c r="NYY3212" s="302"/>
      <c r="NYZ3212" s="302"/>
      <c r="NZA3212" s="302"/>
      <c r="NZB3212" s="302"/>
      <c r="NZC3212" s="302"/>
      <c r="NZD3212" s="302"/>
      <c r="NZE3212" s="302"/>
      <c r="NZF3212" s="302"/>
      <c r="NZG3212" s="302"/>
      <c r="NZH3212" s="302"/>
      <c r="NZI3212" s="302"/>
      <c r="NZJ3212" s="302"/>
      <c r="NZK3212" s="302"/>
      <c r="NZL3212" s="302"/>
      <c r="NZM3212" s="302"/>
      <c r="NZN3212" s="302"/>
      <c r="NZO3212" s="302"/>
      <c r="NZP3212" s="302"/>
      <c r="NZQ3212" s="302"/>
      <c r="NZR3212" s="302"/>
      <c r="NZS3212" s="302"/>
      <c r="NZT3212" s="302"/>
      <c r="NZU3212" s="302"/>
      <c r="NZV3212" s="302"/>
      <c r="NZW3212" s="302"/>
      <c r="NZX3212" s="302"/>
      <c r="NZY3212" s="302"/>
      <c r="NZZ3212" s="302"/>
      <c r="OAA3212" s="302"/>
      <c r="OAB3212" s="302"/>
      <c r="OAC3212" s="302"/>
      <c r="OAD3212" s="302"/>
      <c r="OAE3212" s="302"/>
      <c r="OAF3212" s="302"/>
      <c r="OAG3212" s="302"/>
      <c r="OAH3212" s="302"/>
      <c r="OAI3212" s="302"/>
      <c r="OAJ3212" s="302"/>
      <c r="OAK3212" s="302"/>
      <c r="OAL3212" s="302"/>
      <c r="OAM3212" s="302"/>
      <c r="OAN3212" s="302"/>
      <c r="OAO3212" s="302"/>
      <c r="OAP3212" s="302"/>
      <c r="OAQ3212" s="302"/>
      <c r="OAR3212" s="302"/>
      <c r="OAS3212" s="302"/>
      <c r="OAT3212" s="302"/>
      <c r="OAU3212" s="302"/>
      <c r="OAV3212" s="302"/>
      <c r="OAW3212" s="302"/>
      <c r="OAX3212" s="302"/>
      <c r="OAY3212" s="302"/>
      <c r="OAZ3212" s="302"/>
      <c r="OBA3212" s="302"/>
      <c r="OBB3212" s="302"/>
      <c r="OBC3212" s="302"/>
      <c r="OBD3212" s="302"/>
      <c r="OBE3212" s="302"/>
      <c r="OBF3212" s="302"/>
      <c r="OBG3212" s="302"/>
      <c r="OBH3212" s="302"/>
      <c r="OBI3212" s="302"/>
      <c r="OBJ3212" s="302"/>
      <c r="OBK3212" s="302"/>
      <c r="OBL3212" s="302"/>
      <c r="OBM3212" s="302"/>
      <c r="OBN3212" s="302"/>
      <c r="OBO3212" s="302"/>
      <c r="OBP3212" s="302"/>
      <c r="OBQ3212" s="302"/>
      <c r="OBR3212" s="302"/>
      <c r="OBS3212" s="302"/>
      <c r="OBT3212" s="302"/>
      <c r="OBU3212" s="302"/>
      <c r="OBV3212" s="302"/>
      <c r="OBW3212" s="302"/>
      <c r="OBX3212" s="302"/>
      <c r="OBY3212" s="302"/>
      <c r="OBZ3212" s="302"/>
      <c r="OCA3212" s="302"/>
      <c r="OCB3212" s="302"/>
      <c r="OCC3212" s="302"/>
      <c r="OCD3212" s="302"/>
      <c r="OCE3212" s="302"/>
      <c r="OCF3212" s="302"/>
      <c r="OCG3212" s="302"/>
      <c r="OCH3212" s="302"/>
      <c r="OCI3212" s="302"/>
      <c r="OCJ3212" s="302"/>
      <c r="OCK3212" s="302"/>
      <c r="OCL3212" s="302"/>
      <c r="OCM3212" s="302"/>
      <c r="OCN3212" s="302"/>
      <c r="OCO3212" s="302"/>
      <c r="OCP3212" s="302"/>
      <c r="OCQ3212" s="302"/>
      <c r="OCR3212" s="302"/>
      <c r="OCS3212" s="302"/>
      <c r="OCT3212" s="302"/>
      <c r="OCU3212" s="302"/>
      <c r="OCV3212" s="302"/>
      <c r="OCW3212" s="302"/>
      <c r="OCX3212" s="302"/>
      <c r="OCY3212" s="302"/>
      <c r="OCZ3212" s="302"/>
      <c r="ODA3212" s="302"/>
      <c r="ODB3212" s="302"/>
      <c r="ODC3212" s="302"/>
      <c r="ODD3212" s="302"/>
      <c r="ODE3212" s="302"/>
      <c r="ODF3212" s="302"/>
      <c r="ODG3212" s="302"/>
      <c r="ODH3212" s="302"/>
      <c r="ODI3212" s="302"/>
      <c r="ODJ3212" s="302"/>
      <c r="ODK3212" s="302"/>
      <c r="ODL3212" s="302"/>
      <c r="ODM3212" s="302"/>
      <c r="ODN3212" s="302"/>
      <c r="ODO3212" s="302"/>
      <c r="ODP3212" s="302"/>
      <c r="ODQ3212" s="302"/>
      <c r="ODR3212" s="302"/>
      <c r="ODS3212" s="302"/>
      <c r="ODT3212" s="302"/>
      <c r="ODU3212" s="302"/>
      <c r="ODV3212" s="302"/>
      <c r="ODW3212" s="302"/>
      <c r="ODX3212" s="302"/>
      <c r="ODY3212" s="302"/>
      <c r="ODZ3212" s="302"/>
      <c r="OEA3212" s="302"/>
      <c r="OEB3212" s="302"/>
      <c r="OEC3212" s="302"/>
      <c r="OED3212" s="302"/>
      <c r="OEE3212" s="302"/>
      <c r="OEF3212" s="302"/>
      <c r="OEG3212" s="302"/>
      <c r="OEH3212" s="302"/>
      <c r="OEI3212" s="302"/>
      <c r="OEJ3212" s="302"/>
      <c r="OEK3212" s="302"/>
      <c r="OEL3212" s="302"/>
      <c r="OEM3212" s="302"/>
      <c r="OEN3212" s="302"/>
      <c r="OEO3212" s="302"/>
      <c r="OEP3212" s="302"/>
      <c r="OEQ3212" s="302"/>
      <c r="OER3212" s="302"/>
      <c r="OES3212" s="302"/>
      <c r="OET3212" s="302"/>
      <c r="OEU3212" s="302"/>
      <c r="OEV3212" s="302"/>
      <c r="OEW3212" s="302"/>
      <c r="OEX3212" s="302"/>
      <c r="OEY3212" s="302"/>
      <c r="OEZ3212" s="302"/>
      <c r="OFA3212" s="302"/>
      <c r="OFB3212" s="302"/>
      <c r="OFC3212" s="302"/>
      <c r="OFD3212" s="302"/>
      <c r="OFE3212" s="302"/>
      <c r="OFF3212" s="302"/>
      <c r="OFG3212" s="302"/>
      <c r="OFH3212" s="302"/>
      <c r="OFI3212" s="302"/>
      <c r="OFJ3212" s="302"/>
      <c r="OFK3212" s="302"/>
      <c r="OFL3212" s="302"/>
      <c r="OFM3212" s="302"/>
      <c r="OFN3212" s="302"/>
      <c r="OFO3212" s="302"/>
      <c r="OFP3212" s="302"/>
      <c r="OFQ3212" s="302"/>
      <c r="OFR3212" s="302"/>
      <c r="OFS3212" s="302"/>
      <c r="OFT3212" s="302"/>
      <c r="OFU3212" s="302"/>
      <c r="OFV3212" s="302"/>
      <c r="OFW3212" s="302"/>
      <c r="OFX3212" s="302"/>
      <c r="OFY3212" s="302"/>
      <c r="OFZ3212" s="302"/>
      <c r="OGA3212" s="302"/>
      <c r="OGB3212" s="302"/>
      <c r="OGC3212" s="302"/>
      <c r="OGD3212" s="302"/>
      <c r="OGE3212" s="302"/>
      <c r="OGF3212" s="302"/>
      <c r="OGG3212" s="302"/>
      <c r="OGH3212" s="302"/>
      <c r="OGI3212" s="302"/>
      <c r="OGJ3212" s="302"/>
      <c r="OGK3212" s="302"/>
      <c r="OGL3212" s="302"/>
      <c r="OGM3212" s="302"/>
      <c r="OGN3212" s="302"/>
      <c r="OGO3212" s="302"/>
      <c r="OGP3212" s="302"/>
      <c r="OGQ3212" s="302"/>
      <c r="OGR3212" s="302"/>
      <c r="OGS3212" s="302"/>
      <c r="OGT3212" s="302"/>
      <c r="OGU3212" s="302"/>
      <c r="OGV3212" s="302"/>
      <c r="OGW3212" s="302"/>
      <c r="OGX3212" s="302"/>
      <c r="OGY3212" s="302"/>
      <c r="OGZ3212" s="302"/>
      <c r="OHA3212" s="302"/>
      <c r="OHB3212" s="302"/>
      <c r="OHC3212" s="302"/>
      <c r="OHD3212" s="302"/>
      <c r="OHE3212" s="302"/>
      <c r="OHF3212" s="302"/>
      <c r="OHG3212" s="302"/>
      <c r="OHH3212" s="302"/>
      <c r="OHI3212" s="302"/>
      <c r="OHJ3212" s="302"/>
      <c r="OHK3212" s="302"/>
      <c r="OHL3212" s="302"/>
      <c r="OHM3212" s="302"/>
      <c r="OHN3212" s="302"/>
      <c r="OHO3212" s="302"/>
      <c r="OHP3212" s="302"/>
      <c r="OHQ3212" s="302"/>
      <c r="OHR3212" s="302"/>
      <c r="OHS3212" s="302"/>
      <c r="OHT3212" s="302"/>
      <c r="OHU3212" s="302"/>
      <c r="OHV3212" s="302"/>
      <c r="OHW3212" s="302"/>
      <c r="OHX3212" s="302"/>
      <c r="OHY3212" s="302"/>
      <c r="OHZ3212" s="302"/>
      <c r="OIA3212" s="302"/>
      <c r="OIB3212" s="302"/>
      <c r="OIC3212" s="302"/>
      <c r="OID3212" s="302"/>
      <c r="OIE3212" s="302"/>
      <c r="OIF3212" s="302"/>
      <c r="OIG3212" s="302"/>
      <c r="OIH3212" s="302"/>
      <c r="OII3212" s="302"/>
      <c r="OIJ3212" s="302"/>
      <c r="OIK3212" s="302"/>
      <c r="OIL3212" s="302"/>
      <c r="OIM3212" s="302"/>
      <c r="OIN3212" s="302"/>
      <c r="OIO3212" s="302"/>
      <c r="OIP3212" s="302"/>
      <c r="OIQ3212" s="302"/>
      <c r="OIR3212" s="302"/>
      <c r="OIS3212" s="302"/>
      <c r="OIT3212" s="302"/>
      <c r="OIU3212" s="302"/>
      <c r="OIV3212" s="302"/>
      <c r="OIW3212" s="302"/>
      <c r="OIX3212" s="302"/>
      <c r="OIY3212" s="302"/>
      <c r="OIZ3212" s="302"/>
      <c r="OJA3212" s="302"/>
      <c r="OJB3212" s="302"/>
      <c r="OJC3212" s="302"/>
      <c r="OJD3212" s="302"/>
      <c r="OJE3212" s="302"/>
      <c r="OJF3212" s="302"/>
      <c r="OJG3212" s="302"/>
      <c r="OJH3212" s="302"/>
      <c r="OJI3212" s="302"/>
      <c r="OJJ3212" s="302"/>
      <c r="OJK3212" s="302"/>
      <c r="OJL3212" s="302"/>
      <c r="OJM3212" s="302"/>
      <c r="OJN3212" s="302"/>
      <c r="OJO3212" s="302"/>
      <c r="OJP3212" s="302"/>
      <c r="OJQ3212" s="302"/>
      <c r="OJR3212" s="302"/>
      <c r="OJS3212" s="302"/>
      <c r="OJT3212" s="302"/>
      <c r="OJU3212" s="302"/>
      <c r="OJV3212" s="302"/>
      <c r="OJW3212" s="302"/>
      <c r="OJX3212" s="302"/>
      <c r="OJY3212" s="302"/>
      <c r="OJZ3212" s="302"/>
      <c r="OKA3212" s="302"/>
      <c r="OKB3212" s="302"/>
      <c r="OKC3212" s="302"/>
      <c r="OKD3212" s="302"/>
      <c r="OKE3212" s="302"/>
      <c r="OKF3212" s="302"/>
      <c r="OKG3212" s="302"/>
      <c r="OKH3212" s="302"/>
      <c r="OKI3212" s="302"/>
      <c r="OKJ3212" s="302"/>
      <c r="OKK3212" s="302"/>
      <c r="OKL3212" s="302"/>
      <c r="OKM3212" s="302"/>
      <c r="OKN3212" s="302"/>
      <c r="OKO3212" s="302"/>
      <c r="OKP3212" s="302"/>
      <c r="OKQ3212" s="302"/>
      <c r="OKR3212" s="302"/>
      <c r="OKS3212" s="302"/>
      <c r="OKT3212" s="302"/>
      <c r="OKU3212" s="302"/>
      <c r="OKV3212" s="302"/>
      <c r="OKW3212" s="302"/>
      <c r="OKX3212" s="302"/>
      <c r="OKY3212" s="302"/>
      <c r="OKZ3212" s="302"/>
      <c r="OLA3212" s="302"/>
      <c r="OLB3212" s="302"/>
      <c r="OLC3212" s="302"/>
      <c r="OLD3212" s="302"/>
      <c r="OLE3212" s="302"/>
      <c r="OLF3212" s="302"/>
      <c r="OLG3212" s="302"/>
      <c r="OLH3212" s="302"/>
      <c r="OLI3212" s="302"/>
      <c r="OLJ3212" s="302"/>
      <c r="OLK3212" s="302"/>
      <c r="OLL3212" s="302"/>
      <c r="OLM3212" s="302"/>
      <c r="OLN3212" s="302"/>
      <c r="OLO3212" s="302"/>
      <c r="OLP3212" s="302"/>
      <c r="OLQ3212" s="302"/>
      <c r="OLR3212" s="302"/>
      <c r="OLS3212" s="302"/>
      <c r="OLT3212" s="302"/>
      <c r="OLU3212" s="302"/>
      <c r="OLV3212" s="302"/>
      <c r="OLW3212" s="302"/>
      <c r="OLX3212" s="302"/>
      <c r="OLY3212" s="302"/>
      <c r="OLZ3212" s="302"/>
      <c r="OMA3212" s="302"/>
      <c r="OMB3212" s="302"/>
      <c r="OMC3212" s="302"/>
      <c r="OMD3212" s="302"/>
      <c r="OME3212" s="302"/>
      <c r="OMF3212" s="302"/>
      <c r="OMG3212" s="302"/>
      <c r="OMH3212" s="302"/>
      <c r="OMI3212" s="302"/>
      <c r="OMJ3212" s="302"/>
      <c r="OMK3212" s="302"/>
      <c r="OML3212" s="302"/>
      <c r="OMM3212" s="302"/>
      <c r="OMN3212" s="302"/>
      <c r="OMO3212" s="302"/>
      <c r="OMP3212" s="302"/>
      <c r="OMQ3212" s="302"/>
      <c r="OMR3212" s="302"/>
      <c r="OMS3212" s="302"/>
      <c r="OMT3212" s="302"/>
      <c r="OMU3212" s="302"/>
      <c r="OMV3212" s="302"/>
      <c r="OMW3212" s="302"/>
      <c r="OMX3212" s="302"/>
      <c r="OMY3212" s="302"/>
      <c r="OMZ3212" s="302"/>
      <c r="ONA3212" s="302"/>
      <c r="ONB3212" s="302"/>
      <c r="ONC3212" s="302"/>
      <c r="OND3212" s="302"/>
      <c r="ONE3212" s="302"/>
      <c r="ONF3212" s="302"/>
      <c r="ONG3212" s="302"/>
      <c r="ONH3212" s="302"/>
      <c r="ONI3212" s="302"/>
      <c r="ONJ3212" s="302"/>
      <c r="ONK3212" s="302"/>
      <c r="ONL3212" s="302"/>
      <c r="ONM3212" s="302"/>
      <c r="ONN3212" s="302"/>
      <c r="ONO3212" s="302"/>
      <c r="ONP3212" s="302"/>
      <c r="ONQ3212" s="302"/>
      <c r="ONR3212" s="302"/>
      <c r="ONS3212" s="302"/>
      <c r="ONT3212" s="302"/>
      <c r="ONU3212" s="302"/>
      <c r="ONV3212" s="302"/>
      <c r="ONW3212" s="302"/>
      <c r="ONX3212" s="302"/>
      <c r="ONY3212" s="302"/>
      <c r="ONZ3212" s="302"/>
      <c r="OOA3212" s="302"/>
      <c r="OOB3212" s="302"/>
      <c r="OOC3212" s="302"/>
      <c r="OOD3212" s="302"/>
      <c r="OOE3212" s="302"/>
      <c r="OOF3212" s="302"/>
      <c r="OOG3212" s="302"/>
      <c r="OOH3212" s="302"/>
      <c r="OOI3212" s="302"/>
      <c r="OOJ3212" s="302"/>
      <c r="OOK3212" s="302"/>
      <c r="OOL3212" s="302"/>
      <c r="OOM3212" s="302"/>
      <c r="OON3212" s="302"/>
      <c r="OOO3212" s="302"/>
      <c r="OOP3212" s="302"/>
      <c r="OOQ3212" s="302"/>
      <c r="OOR3212" s="302"/>
      <c r="OOS3212" s="302"/>
      <c r="OOT3212" s="302"/>
      <c r="OOU3212" s="302"/>
      <c r="OOV3212" s="302"/>
      <c r="OOW3212" s="302"/>
      <c r="OOX3212" s="302"/>
      <c r="OOY3212" s="302"/>
      <c r="OOZ3212" s="302"/>
      <c r="OPA3212" s="302"/>
      <c r="OPB3212" s="302"/>
      <c r="OPC3212" s="302"/>
      <c r="OPD3212" s="302"/>
      <c r="OPE3212" s="302"/>
      <c r="OPF3212" s="302"/>
      <c r="OPG3212" s="302"/>
      <c r="OPH3212" s="302"/>
      <c r="OPI3212" s="302"/>
      <c r="OPJ3212" s="302"/>
      <c r="OPK3212" s="302"/>
      <c r="OPL3212" s="302"/>
      <c r="OPM3212" s="302"/>
      <c r="OPN3212" s="302"/>
      <c r="OPO3212" s="302"/>
      <c r="OPP3212" s="302"/>
      <c r="OPQ3212" s="302"/>
      <c r="OPR3212" s="302"/>
      <c r="OPS3212" s="302"/>
      <c r="OPT3212" s="302"/>
      <c r="OPU3212" s="302"/>
      <c r="OPV3212" s="302"/>
      <c r="OPW3212" s="302"/>
      <c r="OPX3212" s="302"/>
      <c r="OPY3212" s="302"/>
      <c r="OPZ3212" s="302"/>
      <c r="OQA3212" s="302"/>
      <c r="OQB3212" s="302"/>
      <c r="OQC3212" s="302"/>
      <c r="OQD3212" s="302"/>
      <c r="OQE3212" s="302"/>
      <c r="OQF3212" s="302"/>
      <c r="OQG3212" s="302"/>
      <c r="OQH3212" s="302"/>
      <c r="OQI3212" s="302"/>
      <c r="OQJ3212" s="302"/>
      <c r="OQK3212" s="302"/>
      <c r="OQL3212" s="302"/>
      <c r="OQM3212" s="302"/>
      <c r="OQN3212" s="302"/>
      <c r="OQO3212" s="302"/>
      <c r="OQP3212" s="302"/>
      <c r="OQQ3212" s="302"/>
      <c r="OQR3212" s="302"/>
      <c r="OQS3212" s="302"/>
      <c r="OQT3212" s="302"/>
      <c r="OQU3212" s="302"/>
      <c r="OQV3212" s="302"/>
      <c r="OQW3212" s="302"/>
      <c r="OQX3212" s="302"/>
      <c r="OQY3212" s="302"/>
      <c r="OQZ3212" s="302"/>
      <c r="ORA3212" s="302"/>
      <c r="ORB3212" s="302"/>
      <c r="ORC3212" s="302"/>
      <c r="ORD3212" s="302"/>
      <c r="ORE3212" s="302"/>
      <c r="ORF3212" s="302"/>
      <c r="ORG3212" s="302"/>
      <c r="ORH3212" s="302"/>
      <c r="ORI3212" s="302"/>
      <c r="ORJ3212" s="302"/>
      <c r="ORK3212" s="302"/>
      <c r="ORL3212" s="302"/>
      <c r="ORM3212" s="302"/>
      <c r="ORN3212" s="302"/>
      <c r="ORO3212" s="302"/>
      <c r="ORP3212" s="302"/>
      <c r="ORQ3212" s="302"/>
      <c r="ORR3212" s="302"/>
      <c r="ORS3212" s="302"/>
      <c r="ORT3212" s="302"/>
      <c r="ORU3212" s="302"/>
      <c r="ORV3212" s="302"/>
      <c r="ORW3212" s="302"/>
      <c r="ORX3212" s="302"/>
      <c r="ORY3212" s="302"/>
      <c r="ORZ3212" s="302"/>
      <c r="OSA3212" s="302"/>
      <c r="OSB3212" s="302"/>
      <c r="OSC3212" s="302"/>
      <c r="OSD3212" s="302"/>
      <c r="OSE3212" s="302"/>
      <c r="OSF3212" s="302"/>
      <c r="OSG3212" s="302"/>
      <c r="OSH3212" s="302"/>
      <c r="OSI3212" s="302"/>
      <c r="OSJ3212" s="302"/>
      <c r="OSK3212" s="302"/>
      <c r="OSL3212" s="302"/>
      <c r="OSM3212" s="302"/>
      <c r="OSN3212" s="302"/>
      <c r="OSO3212" s="302"/>
      <c r="OSP3212" s="302"/>
      <c r="OSQ3212" s="302"/>
      <c r="OSR3212" s="302"/>
      <c r="OSS3212" s="302"/>
      <c r="OST3212" s="302"/>
      <c r="OSU3212" s="302"/>
      <c r="OSV3212" s="302"/>
      <c r="OSW3212" s="302"/>
      <c r="OSX3212" s="302"/>
      <c r="OSY3212" s="302"/>
      <c r="OSZ3212" s="302"/>
      <c r="OTA3212" s="302"/>
      <c r="OTB3212" s="302"/>
      <c r="OTC3212" s="302"/>
      <c r="OTD3212" s="302"/>
      <c r="OTE3212" s="302"/>
      <c r="OTF3212" s="302"/>
      <c r="OTG3212" s="302"/>
      <c r="OTH3212" s="302"/>
      <c r="OTI3212" s="302"/>
      <c r="OTJ3212" s="302"/>
      <c r="OTK3212" s="302"/>
      <c r="OTL3212" s="302"/>
      <c r="OTM3212" s="302"/>
      <c r="OTN3212" s="302"/>
      <c r="OTO3212" s="302"/>
      <c r="OTP3212" s="302"/>
      <c r="OTQ3212" s="302"/>
      <c r="OTR3212" s="302"/>
      <c r="OTS3212" s="302"/>
      <c r="OTT3212" s="302"/>
      <c r="OTU3212" s="302"/>
      <c r="OTV3212" s="302"/>
      <c r="OTW3212" s="302"/>
      <c r="OTX3212" s="302"/>
      <c r="OTY3212" s="302"/>
      <c r="OTZ3212" s="302"/>
      <c r="OUA3212" s="302"/>
      <c r="OUB3212" s="302"/>
      <c r="OUC3212" s="302"/>
      <c r="OUD3212" s="302"/>
      <c r="OUE3212" s="302"/>
      <c r="OUF3212" s="302"/>
      <c r="OUG3212" s="302"/>
      <c r="OUH3212" s="302"/>
      <c r="OUI3212" s="302"/>
      <c r="OUJ3212" s="302"/>
      <c r="OUK3212" s="302"/>
      <c r="OUL3212" s="302"/>
      <c r="OUM3212" s="302"/>
      <c r="OUN3212" s="302"/>
      <c r="OUO3212" s="302"/>
      <c r="OUP3212" s="302"/>
      <c r="OUQ3212" s="302"/>
      <c r="OUR3212" s="302"/>
      <c r="OUS3212" s="302"/>
      <c r="OUT3212" s="302"/>
      <c r="OUU3212" s="302"/>
      <c r="OUV3212" s="302"/>
      <c r="OUW3212" s="302"/>
      <c r="OUX3212" s="302"/>
      <c r="OUY3212" s="302"/>
      <c r="OUZ3212" s="302"/>
      <c r="OVA3212" s="302"/>
      <c r="OVB3212" s="302"/>
      <c r="OVC3212" s="302"/>
      <c r="OVD3212" s="302"/>
      <c r="OVE3212" s="302"/>
      <c r="OVF3212" s="302"/>
      <c r="OVG3212" s="302"/>
      <c r="OVH3212" s="302"/>
      <c r="OVI3212" s="302"/>
      <c r="OVJ3212" s="302"/>
      <c r="OVK3212" s="302"/>
      <c r="OVL3212" s="302"/>
      <c r="OVM3212" s="302"/>
      <c r="OVN3212" s="302"/>
      <c r="OVO3212" s="302"/>
      <c r="OVP3212" s="302"/>
      <c r="OVQ3212" s="302"/>
      <c r="OVR3212" s="302"/>
      <c r="OVS3212" s="302"/>
      <c r="OVT3212" s="302"/>
      <c r="OVU3212" s="302"/>
      <c r="OVV3212" s="302"/>
      <c r="OVW3212" s="302"/>
      <c r="OVX3212" s="302"/>
      <c r="OVY3212" s="302"/>
      <c r="OVZ3212" s="302"/>
      <c r="OWA3212" s="302"/>
      <c r="OWB3212" s="302"/>
      <c r="OWC3212" s="302"/>
      <c r="OWD3212" s="302"/>
      <c r="OWE3212" s="302"/>
      <c r="OWF3212" s="302"/>
      <c r="OWG3212" s="302"/>
      <c r="OWH3212" s="302"/>
      <c r="OWI3212" s="302"/>
      <c r="OWJ3212" s="302"/>
      <c r="OWK3212" s="302"/>
      <c r="OWL3212" s="302"/>
      <c r="OWM3212" s="302"/>
      <c r="OWN3212" s="302"/>
      <c r="OWO3212" s="302"/>
      <c r="OWP3212" s="302"/>
      <c r="OWQ3212" s="302"/>
      <c r="OWR3212" s="302"/>
      <c r="OWS3212" s="302"/>
      <c r="OWT3212" s="302"/>
      <c r="OWU3212" s="302"/>
      <c r="OWV3212" s="302"/>
      <c r="OWW3212" s="302"/>
      <c r="OWX3212" s="302"/>
      <c r="OWY3212" s="302"/>
      <c r="OWZ3212" s="302"/>
      <c r="OXA3212" s="302"/>
      <c r="OXB3212" s="302"/>
      <c r="OXC3212" s="302"/>
      <c r="OXD3212" s="302"/>
      <c r="OXE3212" s="302"/>
      <c r="OXF3212" s="302"/>
      <c r="OXG3212" s="302"/>
      <c r="OXH3212" s="302"/>
      <c r="OXI3212" s="302"/>
      <c r="OXJ3212" s="302"/>
      <c r="OXK3212" s="302"/>
      <c r="OXL3212" s="302"/>
      <c r="OXM3212" s="302"/>
      <c r="OXN3212" s="302"/>
      <c r="OXO3212" s="302"/>
      <c r="OXP3212" s="302"/>
      <c r="OXQ3212" s="302"/>
      <c r="OXR3212" s="302"/>
      <c r="OXS3212" s="302"/>
      <c r="OXT3212" s="302"/>
      <c r="OXU3212" s="302"/>
      <c r="OXV3212" s="302"/>
      <c r="OXW3212" s="302"/>
      <c r="OXX3212" s="302"/>
      <c r="OXY3212" s="302"/>
      <c r="OXZ3212" s="302"/>
      <c r="OYA3212" s="302"/>
      <c r="OYB3212" s="302"/>
      <c r="OYC3212" s="302"/>
      <c r="OYD3212" s="302"/>
      <c r="OYE3212" s="302"/>
      <c r="OYF3212" s="302"/>
      <c r="OYG3212" s="302"/>
      <c r="OYH3212" s="302"/>
      <c r="OYI3212" s="302"/>
      <c r="OYJ3212" s="302"/>
      <c r="OYK3212" s="302"/>
      <c r="OYL3212" s="302"/>
      <c r="OYM3212" s="302"/>
      <c r="OYN3212" s="302"/>
      <c r="OYO3212" s="302"/>
      <c r="OYP3212" s="302"/>
      <c r="OYQ3212" s="302"/>
      <c r="OYR3212" s="302"/>
      <c r="OYS3212" s="302"/>
      <c r="OYT3212" s="302"/>
      <c r="OYU3212" s="302"/>
      <c r="OYV3212" s="302"/>
      <c r="OYW3212" s="302"/>
      <c r="OYX3212" s="302"/>
      <c r="OYY3212" s="302"/>
      <c r="OYZ3212" s="302"/>
      <c r="OZA3212" s="302"/>
      <c r="OZB3212" s="302"/>
      <c r="OZC3212" s="302"/>
      <c r="OZD3212" s="302"/>
      <c r="OZE3212" s="302"/>
      <c r="OZF3212" s="302"/>
      <c r="OZG3212" s="302"/>
      <c r="OZH3212" s="302"/>
      <c r="OZI3212" s="302"/>
      <c r="OZJ3212" s="302"/>
      <c r="OZK3212" s="302"/>
      <c r="OZL3212" s="302"/>
      <c r="OZM3212" s="302"/>
      <c r="OZN3212" s="302"/>
      <c r="OZO3212" s="302"/>
      <c r="OZP3212" s="302"/>
      <c r="OZQ3212" s="302"/>
      <c r="OZR3212" s="302"/>
      <c r="OZS3212" s="302"/>
      <c r="OZT3212" s="302"/>
      <c r="OZU3212" s="302"/>
      <c r="OZV3212" s="302"/>
      <c r="OZW3212" s="302"/>
      <c r="OZX3212" s="302"/>
      <c r="OZY3212" s="302"/>
      <c r="OZZ3212" s="302"/>
      <c r="PAA3212" s="302"/>
      <c r="PAB3212" s="302"/>
      <c r="PAC3212" s="302"/>
      <c r="PAD3212" s="302"/>
      <c r="PAE3212" s="302"/>
      <c r="PAF3212" s="302"/>
      <c r="PAG3212" s="302"/>
      <c r="PAH3212" s="302"/>
      <c r="PAI3212" s="302"/>
      <c r="PAJ3212" s="302"/>
      <c r="PAK3212" s="302"/>
      <c r="PAL3212" s="302"/>
      <c r="PAM3212" s="302"/>
      <c r="PAN3212" s="302"/>
      <c r="PAO3212" s="302"/>
      <c r="PAP3212" s="302"/>
      <c r="PAQ3212" s="302"/>
      <c r="PAR3212" s="302"/>
      <c r="PAS3212" s="302"/>
      <c r="PAT3212" s="302"/>
      <c r="PAU3212" s="302"/>
      <c r="PAV3212" s="302"/>
      <c r="PAW3212" s="302"/>
      <c r="PAX3212" s="302"/>
      <c r="PAY3212" s="302"/>
      <c r="PAZ3212" s="302"/>
      <c r="PBA3212" s="302"/>
      <c r="PBB3212" s="302"/>
      <c r="PBC3212" s="302"/>
      <c r="PBD3212" s="302"/>
      <c r="PBE3212" s="302"/>
      <c r="PBF3212" s="302"/>
      <c r="PBG3212" s="302"/>
      <c r="PBH3212" s="302"/>
      <c r="PBI3212" s="302"/>
      <c r="PBJ3212" s="302"/>
      <c r="PBK3212" s="302"/>
      <c r="PBL3212" s="302"/>
      <c r="PBM3212" s="302"/>
      <c r="PBN3212" s="302"/>
      <c r="PBO3212" s="302"/>
      <c r="PBP3212" s="302"/>
      <c r="PBQ3212" s="302"/>
      <c r="PBR3212" s="302"/>
      <c r="PBS3212" s="302"/>
      <c r="PBT3212" s="302"/>
      <c r="PBU3212" s="302"/>
      <c r="PBV3212" s="302"/>
      <c r="PBW3212" s="302"/>
      <c r="PBX3212" s="302"/>
      <c r="PBY3212" s="302"/>
      <c r="PBZ3212" s="302"/>
      <c r="PCA3212" s="302"/>
      <c r="PCB3212" s="302"/>
      <c r="PCC3212" s="302"/>
      <c r="PCD3212" s="302"/>
      <c r="PCE3212" s="302"/>
      <c r="PCF3212" s="302"/>
      <c r="PCG3212" s="302"/>
      <c r="PCH3212" s="302"/>
      <c r="PCI3212" s="302"/>
      <c r="PCJ3212" s="302"/>
      <c r="PCK3212" s="302"/>
      <c r="PCL3212" s="302"/>
      <c r="PCM3212" s="302"/>
      <c r="PCN3212" s="302"/>
      <c r="PCO3212" s="302"/>
      <c r="PCP3212" s="302"/>
      <c r="PCQ3212" s="302"/>
      <c r="PCR3212" s="302"/>
      <c r="PCS3212" s="302"/>
      <c r="PCT3212" s="302"/>
      <c r="PCU3212" s="302"/>
      <c r="PCV3212" s="302"/>
      <c r="PCW3212" s="302"/>
      <c r="PCX3212" s="302"/>
      <c r="PCY3212" s="302"/>
      <c r="PCZ3212" s="302"/>
      <c r="PDA3212" s="302"/>
      <c r="PDB3212" s="302"/>
      <c r="PDC3212" s="302"/>
      <c r="PDD3212" s="302"/>
      <c r="PDE3212" s="302"/>
      <c r="PDF3212" s="302"/>
      <c r="PDG3212" s="302"/>
      <c r="PDH3212" s="302"/>
      <c r="PDI3212" s="302"/>
      <c r="PDJ3212" s="302"/>
      <c r="PDK3212" s="302"/>
      <c r="PDL3212" s="302"/>
      <c r="PDM3212" s="302"/>
      <c r="PDN3212" s="302"/>
      <c r="PDO3212" s="302"/>
      <c r="PDP3212" s="302"/>
      <c r="PDQ3212" s="302"/>
      <c r="PDR3212" s="302"/>
      <c r="PDS3212" s="302"/>
      <c r="PDT3212" s="302"/>
      <c r="PDU3212" s="302"/>
      <c r="PDV3212" s="302"/>
      <c r="PDW3212" s="302"/>
      <c r="PDX3212" s="302"/>
      <c r="PDY3212" s="302"/>
      <c r="PDZ3212" s="302"/>
      <c r="PEA3212" s="302"/>
      <c r="PEB3212" s="302"/>
      <c r="PEC3212" s="302"/>
      <c r="PED3212" s="302"/>
      <c r="PEE3212" s="302"/>
      <c r="PEF3212" s="302"/>
      <c r="PEG3212" s="302"/>
      <c r="PEH3212" s="302"/>
      <c r="PEI3212" s="302"/>
      <c r="PEJ3212" s="302"/>
      <c r="PEK3212" s="302"/>
      <c r="PEL3212" s="302"/>
      <c r="PEM3212" s="302"/>
      <c r="PEN3212" s="302"/>
      <c r="PEO3212" s="302"/>
      <c r="PEP3212" s="302"/>
      <c r="PEQ3212" s="302"/>
      <c r="PER3212" s="302"/>
      <c r="PES3212" s="302"/>
      <c r="PET3212" s="302"/>
      <c r="PEU3212" s="302"/>
      <c r="PEV3212" s="302"/>
      <c r="PEW3212" s="302"/>
      <c r="PEX3212" s="302"/>
      <c r="PEY3212" s="302"/>
      <c r="PEZ3212" s="302"/>
      <c r="PFA3212" s="302"/>
      <c r="PFB3212" s="302"/>
      <c r="PFC3212" s="302"/>
      <c r="PFD3212" s="302"/>
      <c r="PFE3212" s="302"/>
      <c r="PFF3212" s="302"/>
      <c r="PFG3212" s="302"/>
      <c r="PFH3212" s="302"/>
      <c r="PFI3212" s="302"/>
      <c r="PFJ3212" s="302"/>
      <c r="PFK3212" s="302"/>
      <c r="PFL3212" s="302"/>
      <c r="PFM3212" s="302"/>
      <c r="PFN3212" s="302"/>
      <c r="PFO3212" s="302"/>
      <c r="PFP3212" s="302"/>
      <c r="PFQ3212" s="302"/>
      <c r="PFR3212" s="302"/>
      <c r="PFS3212" s="302"/>
      <c r="PFT3212" s="302"/>
      <c r="PFU3212" s="302"/>
      <c r="PFV3212" s="302"/>
      <c r="PFW3212" s="302"/>
      <c r="PFX3212" s="302"/>
      <c r="PFY3212" s="302"/>
      <c r="PFZ3212" s="302"/>
      <c r="PGA3212" s="302"/>
      <c r="PGB3212" s="302"/>
      <c r="PGC3212" s="302"/>
      <c r="PGD3212" s="302"/>
      <c r="PGE3212" s="302"/>
      <c r="PGF3212" s="302"/>
      <c r="PGG3212" s="302"/>
      <c r="PGH3212" s="302"/>
      <c r="PGI3212" s="302"/>
      <c r="PGJ3212" s="302"/>
      <c r="PGK3212" s="302"/>
      <c r="PGL3212" s="302"/>
      <c r="PGM3212" s="302"/>
      <c r="PGN3212" s="302"/>
      <c r="PGO3212" s="302"/>
      <c r="PGP3212" s="302"/>
      <c r="PGQ3212" s="302"/>
      <c r="PGR3212" s="302"/>
      <c r="PGS3212" s="302"/>
      <c r="PGT3212" s="302"/>
      <c r="PGU3212" s="302"/>
      <c r="PGV3212" s="302"/>
      <c r="PGW3212" s="302"/>
      <c r="PGX3212" s="302"/>
      <c r="PGY3212" s="302"/>
      <c r="PGZ3212" s="302"/>
      <c r="PHA3212" s="302"/>
      <c r="PHB3212" s="302"/>
      <c r="PHC3212" s="302"/>
      <c r="PHD3212" s="302"/>
      <c r="PHE3212" s="302"/>
      <c r="PHF3212" s="302"/>
      <c r="PHG3212" s="302"/>
      <c r="PHH3212" s="302"/>
      <c r="PHI3212" s="302"/>
      <c r="PHJ3212" s="302"/>
      <c r="PHK3212" s="302"/>
      <c r="PHL3212" s="302"/>
      <c r="PHM3212" s="302"/>
      <c r="PHN3212" s="302"/>
      <c r="PHO3212" s="302"/>
      <c r="PHP3212" s="302"/>
      <c r="PHQ3212" s="302"/>
      <c r="PHR3212" s="302"/>
      <c r="PHS3212" s="302"/>
      <c r="PHT3212" s="302"/>
      <c r="PHU3212" s="302"/>
      <c r="PHV3212" s="302"/>
      <c r="PHW3212" s="302"/>
      <c r="PHX3212" s="302"/>
      <c r="PHY3212" s="302"/>
      <c r="PHZ3212" s="302"/>
      <c r="PIA3212" s="302"/>
      <c r="PIB3212" s="302"/>
      <c r="PIC3212" s="302"/>
      <c r="PID3212" s="302"/>
      <c r="PIE3212" s="302"/>
      <c r="PIF3212" s="302"/>
      <c r="PIG3212" s="302"/>
      <c r="PIH3212" s="302"/>
      <c r="PII3212" s="302"/>
      <c r="PIJ3212" s="302"/>
      <c r="PIK3212" s="302"/>
      <c r="PIL3212" s="302"/>
      <c r="PIM3212" s="302"/>
      <c r="PIN3212" s="302"/>
      <c r="PIO3212" s="302"/>
      <c r="PIP3212" s="302"/>
      <c r="PIQ3212" s="302"/>
      <c r="PIR3212" s="302"/>
      <c r="PIS3212" s="302"/>
      <c r="PIT3212" s="302"/>
      <c r="PIU3212" s="302"/>
      <c r="PIV3212" s="302"/>
      <c r="PIW3212" s="302"/>
      <c r="PIX3212" s="302"/>
      <c r="PIY3212" s="302"/>
      <c r="PIZ3212" s="302"/>
      <c r="PJA3212" s="302"/>
      <c r="PJB3212" s="302"/>
      <c r="PJC3212" s="302"/>
      <c r="PJD3212" s="302"/>
      <c r="PJE3212" s="302"/>
      <c r="PJF3212" s="302"/>
      <c r="PJG3212" s="302"/>
      <c r="PJH3212" s="302"/>
      <c r="PJI3212" s="302"/>
      <c r="PJJ3212" s="302"/>
      <c r="PJK3212" s="302"/>
      <c r="PJL3212" s="302"/>
      <c r="PJM3212" s="302"/>
      <c r="PJN3212" s="302"/>
      <c r="PJO3212" s="302"/>
      <c r="PJP3212" s="302"/>
      <c r="PJQ3212" s="302"/>
      <c r="PJR3212" s="302"/>
      <c r="PJS3212" s="302"/>
      <c r="PJT3212" s="302"/>
      <c r="PJU3212" s="302"/>
      <c r="PJV3212" s="302"/>
      <c r="PJW3212" s="302"/>
      <c r="PJX3212" s="302"/>
      <c r="PJY3212" s="302"/>
      <c r="PJZ3212" s="302"/>
      <c r="PKA3212" s="302"/>
      <c r="PKB3212" s="302"/>
      <c r="PKC3212" s="302"/>
      <c r="PKD3212" s="302"/>
      <c r="PKE3212" s="302"/>
      <c r="PKF3212" s="302"/>
      <c r="PKG3212" s="302"/>
      <c r="PKH3212" s="302"/>
      <c r="PKI3212" s="302"/>
      <c r="PKJ3212" s="302"/>
      <c r="PKK3212" s="302"/>
      <c r="PKL3212" s="302"/>
      <c r="PKM3212" s="302"/>
      <c r="PKN3212" s="302"/>
      <c r="PKO3212" s="302"/>
      <c r="PKP3212" s="302"/>
      <c r="PKQ3212" s="302"/>
      <c r="PKR3212" s="302"/>
      <c r="PKS3212" s="302"/>
      <c r="PKT3212" s="302"/>
      <c r="PKU3212" s="302"/>
      <c r="PKV3212" s="302"/>
      <c r="PKW3212" s="302"/>
      <c r="PKX3212" s="302"/>
      <c r="PKY3212" s="302"/>
      <c r="PKZ3212" s="302"/>
      <c r="PLA3212" s="302"/>
      <c r="PLB3212" s="302"/>
      <c r="PLC3212" s="302"/>
      <c r="PLD3212" s="302"/>
      <c r="PLE3212" s="302"/>
      <c r="PLF3212" s="302"/>
      <c r="PLG3212" s="302"/>
      <c r="PLH3212" s="302"/>
      <c r="PLI3212" s="302"/>
      <c r="PLJ3212" s="302"/>
      <c r="PLK3212" s="302"/>
      <c r="PLL3212" s="302"/>
      <c r="PLM3212" s="302"/>
      <c r="PLN3212" s="302"/>
      <c r="PLO3212" s="302"/>
      <c r="PLP3212" s="302"/>
      <c r="PLQ3212" s="302"/>
      <c r="PLR3212" s="302"/>
      <c r="PLS3212" s="302"/>
      <c r="PLT3212" s="302"/>
      <c r="PLU3212" s="302"/>
      <c r="PLV3212" s="302"/>
      <c r="PLW3212" s="302"/>
      <c r="PLX3212" s="302"/>
      <c r="PLY3212" s="302"/>
      <c r="PLZ3212" s="302"/>
      <c r="PMA3212" s="302"/>
      <c r="PMB3212" s="302"/>
      <c r="PMC3212" s="302"/>
      <c r="PMD3212" s="302"/>
      <c r="PME3212" s="302"/>
      <c r="PMF3212" s="302"/>
      <c r="PMG3212" s="302"/>
      <c r="PMH3212" s="302"/>
      <c r="PMI3212" s="302"/>
      <c r="PMJ3212" s="302"/>
      <c r="PMK3212" s="302"/>
      <c r="PML3212" s="302"/>
      <c r="PMM3212" s="302"/>
      <c r="PMN3212" s="302"/>
      <c r="PMO3212" s="302"/>
      <c r="PMP3212" s="302"/>
      <c r="PMQ3212" s="302"/>
      <c r="PMR3212" s="302"/>
      <c r="PMS3212" s="302"/>
      <c r="PMT3212" s="302"/>
      <c r="PMU3212" s="302"/>
      <c r="PMV3212" s="302"/>
      <c r="PMW3212" s="302"/>
      <c r="PMX3212" s="302"/>
      <c r="PMY3212" s="302"/>
      <c r="PMZ3212" s="302"/>
      <c r="PNA3212" s="302"/>
      <c r="PNB3212" s="302"/>
      <c r="PNC3212" s="302"/>
      <c r="PND3212" s="302"/>
      <c r="PNE3212" s="302"/>
      <c r="PNF3212" s="302"/>
      <c r="PNG3212" s="302"/>
      <c r="PNH3212" s="302"/>
      <c r="PNI3212" s="302"/>
      <c r="PNJ3212" s="302"/>
      <c r="PNK3212" s="302"/>
      <c r="PNL3212" s="302"/>
      <c r="PNM3212" s="302"/>
      <c r="PNN3212" s="302"/>
      <c r="PNO3212" s="302"/>
      <c r="PNP3212" s="302"/>
      <c r="PNQ3212" s="302"/>
      <c r="PNR3212" s="302"/>
      <c r="PNS3212" s="302"/>
      <c r="PNT3212" s="302"/>
      <c r="PNU3212" s="302"/>
      <c r="PNV3212" s="302"/>
      <c r="PNW3212" s="302"/>
      <c r="PNX3212" s="302"/>
      <c r="PNY3212" s="302"/>
      <c r="PNZ3212" s="302"/>
      <c r="POA3212" s="302"/>
      <c r="POB3212" s="302"/>
      <c r="POC3212" s="302"/>
      <c r="POD3212" s="302"/>
      <c r="POE3212" s="302"/>
      <c r="POF3212" s="302"/>
      <c r="POG3212" s="302"/>
      <c r="POH3212" s="302"/>
      <c r="POI3212" s="302"/>
      <c r="POJ3212" s="302"/>
      <c r="POK3212" s="302"/>
      <c r="POL3212" s="302"/>
      <c r="POM3212" s="302"/>
      <c r="PON3212" s="302"/>
      <c r="POO3212" s="302"/>
      <c r="POP3212" s="302"/>
      <c r="POQ3212" s="302"/>
      <c r="POR3212" s="302"/>
      <c r="POS3212" s="302"/>
      <c r="POT3212" s="302"/>
      <c r="POU3212" s="302"/>
      <c r="POV3212" s="302"/>
      <c r="POW3212" s="302"/>
      <c r="POX3212" s="302"/>
      <c r="POY3212" s="302"/>
      <c r="POZ3212" s="302"/>
      <c r="PPA3212" s="302"/>
      <c r="PPB3212" s="302"/>
      <c r="PPC3212" s="302"/>
      <c r="PPD3212" s="302"/>
      <c r="PPE3212" s="302"/>
      <c r="PPF3212" s="302"/>
      <c r="PPG3212" s="302"/>
      <c r="PPH3212" s="302"/>
      <c r="PPI3212" s="302"/>
      <c r="PPJ3212" s="302"/>
      <c r="PPK3212" s="302"/>
      <c r="PPL3212" s="302"/>
      <c r="PPM3212" s="302"/>
      <c r="PPN3212" s="302"/>
      <c r="PPO3212" s="302"/>
      <c r="PPP3212" s="302"/>
      <c r="PPQ3212" s="302"/>
      <c r="PPR3212" s="302"/>
      <c r="PPS3212" s="302"/>
      <c r="PPT3212" s="302"/>
      <c r="PPU3212" s="302"/>
      <c r="PPV3212" s="302"/>
      <c r="PPW3212" s="302"/>
      <c r="PPX3212" s="302"/>
      <c r="PPY3212" s="302"/>
      <c r="PPZ3212" s="302"/>
      <c r="PQA3212" s="302"/>
      <c r="PQB3212" s="302"/>
      <c r="PQC3212" s="302"/>
      <c r="PQD3212" s="302"/>
      <c r="PQE3212" s="302"/>
      <c r="PQF3212" s="302"/>
      <c r="PQG3212" s="302"/>
      <c r="PQH3212" s="302"/>
      <c r="PQI3212" s="302"/>
      <c r="PQJ3212" s="302"/>
      <c r="PQK3212" s="302"/>
      <c r="PQL3212" s="302"/>
      <c r="PQM3212" s="302"/>
      <c r="PQN3212" s="302"/>
      <c r="PQO3212" s="302"/>
      <c r="PQP3212" s="302"/>
      <c r="PQQ3212" s="302"/>
      <c r="PQR3212" s="302"/>
      <c r="PQS3212" s="302"/>
      <c r="PQT3212" s="302"/>
      <c r="PQU3212" s="302"/>
      <c r="PQV3212" s="302"/>
      <c r="PQW3212" s="302"/>
      <c r="PQX3212" s="302"/>
      <c r="PQY3212" s="302"/>
      <c r="PQZ3212" s="302"/>
      <c r="PRA3212" s="302"/>
      <c r="PRB3212" s="302"/>
      <c r="PRC3212" s="302"/>
      <c r="PRD3212" s="302"/>
      <c r="PRE3212" s="302"/>
      <c r="PRF3212" s="302"/>
      <c r="PRG3212" s="302"/>
      <c r="PRH3212" s="302"/>
      <c r="PRI3212" s="302"/>
      <c r="PRJ3212" s="302"/>
      <c r="PRK3212" s="302"/>
      <c r="PRL3212" s="302"/>
      <c r="PRM3212" s="302"/>
      <c r="PRN3212" s="302"/>
      <c r="PRO3212" s="302"/>
      <c r="PRP3212" s="302"/>
      <c r="PRQ3212" s="302"/>
      <c r="PRR3212" s="302"/>
      <c r="PRS3212" s="302"/>
      <c r="PRT3212" s="302"/>
      <c r="PRU3212" s="302"/>
      <c r="PRV3212" s="302"/>
      <c r="PRW3212" s="302"/>
      <c r="PRX3212" s="302"/>
      <c r="PRY3212" s="302"/>
      <c r="PRZ3212" s="302"/>
      <c r="PSA3212" s="302"/>
      <c r="PSB3212" s="302"/>
      <c r="PSC3212" s="302"/>
      <c r="PSD3212" s="302"/>
      <c r="PSE3212" s="302"/>
      <c r="PSF3212" s="302"/>
      <c r="PSG3212" s="302"/>
      <c r="PSH3212" s="302"/>
      <c r="PSI3212" s="302"/>
      <c r="PSJ3212" s="302"/>
      <c r="PSK3212" s="302"/>
      <c r="PSL3212" s="302"/>
      <c r="PSM3212" s="302"/>
      <c r="PSN3212" s="302"/>
      <c r="PSO3212" s="302"/>
      <c r="PSP3212" s="302"/>
      <c r="PSQ3212" s="302"/>
      <c r="PSR3212" s="302"/>
      <c r="PSS3212" s="302"/>
      <c r="PST3212" s="302"/>
      <c r="PSU3212" s="302"/>
      <c r="PSV3212" s="302"/>
      <c r="PSW3212" s="302"/>
      <c r="PSX3212" s="302"/>
      <c r="PSY3212" s="302"/>
      <c r="PSZ3212" s="302"/>
      <c r="PTA3212" s="302"/>
      <c r="PTB3212" s="302"/>
      <c r="PTC3212" s="302"/>
      <c r="PTD3212" s="302"/>
      <c r="PTE3212" s="302"/>
      <c r="PTF3212" s="302"/>
      <c r="PTG3212" s="302"/>
      <c r="PTH3212" s="302"/>
      <c r="PTI3212" s="302"/>
      <c r="PTJ3212" s="302"/>
      <c r="PTK3212" s="302"/>
      <c r="PTL3212" s="302"/>
      <c r="PTM3212" s="302"/>
      <c r="PTN3212" s="302"/>
      <c r="PTO3212" s="302"/>
      <c r="PTP3212" s="302"/>
      <c r="PTQ3212" s="302"/>
      <c r="PTR3212" s="302"/>
      <c r="PTS3212" s="302"/>
      <c r="PTT3212" s="302"/>
      <c r="PTU3212" s="302"/>
      <c r="PTV3212" s="302"/>
      <c r="PTW3212" s="302"/>
      <c r="PTX3212" s="302"/>
      <c r="PTY3212" s="302"/>
      <c r="PTZ3212" s="302"/>
      <c r="PUA3212" s="302"/>
      <c r="PUB3212" s="302"/>
      <c r="PUC3212" s="302"/>
      <c r="PUD3212" s="302"/>
      <c r="PUE3212" s="302"/>
      <c r="PUF3212" s="302"/>
      <c r="PUG3212" s="302"/>
      <c r="PUH3212" s="302"/>
      <c r="PUI3212" s="302"/>
      <c r="PUJ3212" s="302"/>
      <c r="PUK3212" s="302"/>
      <c r="PUL3212" s="302"/>
      <c r="PUM3212" s="302"/>
      <c r="PUN3212" s="302"/>
      <c r="PUO3212" s="302"/>
      <c r="PUP3212" s="302"/>
      <c r="PUQ3212" s="302"/>
      <c r="PUR3212" s="302"/>
      <c r="PUS3212" s="302"/>
      <c r="PUT3212" s="302"/>
      <c r="PUU3212" s="302"/>
      <c r="PUV3212" s="302"/>
      <c r="PUW3212" s="302"/>
      <c r="PUX3212" s="302"/>
      <c r="PUY3212" s="302"/>
      <c r="PUZ3212" s="302"/>
      <c r="PVA3212" s="302"/>
      <c r="PVB3212" s="302"/>
      <c r="PVC3212" s="302"/>
      <c r="PVD3212" s="302"/>
      <c r="PVE3212" s="302"/>
      <c r="PVF3212" s="302"/>
      <c r="PVG3212" s="302"/>
      <c r="PVH3212" s="302"/>
      <c r="PVI3212" s="302"/>
      <c r="PVJ3212" s="302"/>
      <c r="PVK3212" s="302"/>
      <c r="PVL3212" s="302"/>
      <c r="PVM3212" s="302"/>
      <c r="PVN3212" s="302"/>
      <c r="PVO3212" s="302"/>
      <c r="PVP3212" s="302"/>
      <c r="PVQ3212" s="302"/>
      <c r="PVR3212" s="302"/>
      <c r="PVS3212" s="302"/>
      <c r="PVT3212" s="302"/>
      <c r="PVU3212" s="302"/>
      <c r="PVV3212" s="302"/>
      <c r="PVW3212" s="302"/>
      <c r="PVX3212" s="302"/>
      <c r="PVY3212" s="302"/>
      <c r="PVZ3212" s="302"/>
      <c r="PWA3212" s="302"/>
      <c r="PWB3212" s="302"/>
      <c r="PWC3212" s="302"/>
      <c r="PWD3212" s="302"/>
      <c r="PWE3212" s="302"/>
      <c r="PWF3212" s="302"/>
      <c r="PWG3212" s="302"/>
      <c r="PWH3212" s="302"/>
      <c r="PWI3212" s="302"/>
      <c r="PWJ3212" s="302"/>
      <c r="PWK3212" s="302"/>
      <c r="PWL3212" s="302"/>
      <c r="PWM3212" s="302"/>
      <c r="PWN3212" s="302"/>
      <c r="PWO3212" s="302"/>
      <c r="PWP3212" s="302"/>
      <c r="PWQ3212" s="302"/>
      <c r="PWR3212" s="302"/>
      <c r="PWS3212" s="302"/>
      <c r="PWT3212" s="302"/>
      <c r="PWU3212" s="302"/>
      <c r="PWV3212" s="302"/>
      <c r="PWW3212" s="302"/>
      <c r="PWX3212" s="302"/>
      <c r="PWY3212" s="302"/>
      <c r="PWZ3212" s="302"/>
      <c r="PXA3212" s="302"/>
      <c r="PXB3212" s="302"/>
      <c r="PXC3212" s="302"/>
      <c r="PXD3212" s="302"/>
      <c r="PXE3212" s="302"/>
      <c r="PXF3212" s="302"/>
      <c r="PXG3212" s="302"/>
      <c r="PXH3212" s="302"/>
      <c r="PXI3212" s="302"/>
      <c r="PXJ3212" s="302"/>
      <c r="PXK3212" s="302"/>
      <c r="PXL3212" s="302"/>
      <c r="PXM3212" s="302"/>
      <c r="PXN3212" s="302"/>
      <c r="PXO3212" s="302"/>
      <c r="PXP3212" s="302"/>
      <c r="PXQ3212" s="302"/>
      <c r="PXR3212" s="302"/>
      <c r="PXS3212" s="302"/>
      <c r="PXT3212" s="302"/>
      <c r="PXU3212" s="302"/>
      <c r="PXV3212" s="302"/>
      <c r="PXW3212" s="302"/>
      <c r="PXX3212" s="302"/>
      <c r="PXY3212" s="302"/>
      <c r="PXZ3212" s="302"/>
      <c r="PYA3212" s="302"/>
      <c r="PYB3212" s="302"/>
      <c r="PYC3212" s="302"/>
      <c r="PYD3212" s="302"/>
      <c r="PYE3212" s="302"/>
      <c r="PYF3212" s="302"/>
      <c r="PYG3212" s="302"/>
      <c r="PYH3212" s="302"/>
      <c r="PYI3212" s="302"/>
      <c r="PYJ3212" s="302"/>
      <c r="PYK3212" s="302"/>
      <c r="PYL3212" s="302"/>
      <c r="PYM3212" s="302"/>
      <c r="PYN3212" s="302"/>
      <c r="PYO3212" s="302"/>
      <c r="PYP3212" s="302"/>
      <c r="PYQ3212" s="302"/>
      <c r="PYR3212" s="302"/>
      <c r="PYS3212" s="302"/>
      <c r="PYT3212" s="302"/>
      <c r="PYU3212" s="302"/>
      <c r="PYV3212" s="302"/>
      <c r="PYW3212" s="302"/>
      <c r="PYX3212" s="302"/>
      <c r="PYY3212" s="302"/>
      <c r="PYZ3212" s="302"/>
      <c r="PZA3212" s="302"/>
      <c r="PZB3212" s="302"/>
      <c r="PZC3212" s="302"/>
      <c r="PZD3212" s="302"/>
      <c r="PZE3212" s="302"/>
      <c r="PZF3212" s="302"/>
      <c r="PZG3212" s="302"/>
      <c r="PZH3212" s="302"/>
      <c r="PZI3212" s="302"/>
      <c r="PZJ3212" s="302"/>
      <c r="PZK3212" s="302"/>
      <c r="PZL3212" s="302"/>
      <c r="PZM3212" s="302"/>
      <c r="PZN3212" s="302"/>
      <c r="PZO3212" s="302"/>
      <c r="PZP3212" s="302"/>
      <c r="PZQ3212" s="302"/>
      <c r="PZR3212" s="302"/>
      <c r="PZS3212" s="302"/>
      <c r="PZT3212" s="302"/>
      <c r="PZU3212" s="302"/>
      <c r="PZV3212" s="302"/>
      <c r="PZW3212" s="302"/>
      <c r="PZX3212" s="302"/>
      <c r="PZY3212" s="302"/>
      <c r="PZZ3212" s="302"/>
      <c r="QAA3212" s="302"/>
      <c r="QAB3212" s="302"/>
      <c r="QAC3212" s="302"/>
      <c r="QAD3212" s="302"/>
      <c r="QAE3212" s="302"/>
      <c r="QAF3212" s="302"/>
      <c r="QAG3212" s="302"/>
      <c r="QAH3212" s="302"/>
      <c r="QAI3212" s="302"/>
      <c r="QAJ3212" s="302"/>
      <c r="QAK3212" s="302"/>
      <c r="QAL3212" s="302"/>
      <c r="QAM3212" s="302"/>
      <c r="QAN3212" s="302"/>
      <c r="QAO3212" s="302"/>
      <c r="QAP3212" s="302"/>
      <c r="QAQ3212" s="302"/>
      <c r="QAR3212" s="302"/>
      <c r="QAS3212" s="302"/>
      <c r="QAT3212" s="302"/>
      <c r="QAU3212" s="302"/>
      <c r="QAV3212" s="302"/>
      <c r="QAW3212" s="302"/>
      <c r="QAX3212" s="302"/>
      <c r="QAY3212" s="302"/>
      <c r="QAZ3212" s="302"/>
      <c r="QBA3212" s="302"/>
      <c r="QBB3212" s="302"/>
      <c r="QBC3212" s="302"/>
      <c r="QBD3212" s="302"/>
      <c r="QBE3212" s="302"/>
      <c r="QBF3212" s="302"/>
      <c r="QBG3212" s="302"/>
      <c r="QBH3212" s="302"/>
      <c r="QBI3212" s="302"/>
      <c r="QBJ3212" s="302"/>
      <c r="QBK3212" s="302"/>
      <c r="QBL3212" s="302"/>
      <c r="QBM3212" s="302"/>
      <c r="QBN3212" s="302"/>
      <c r="QBO3212" s="302"/>
      <c r="QBP3212" s="302"/>
      <c r="QBQ3212" s="302"/>
      <c r="QBR3212" s="302"/>
      <c r="QBS3212" s="302"/>
      <c r="QBT3212" s="302"/>
      <c r="QBU3212" s="302"/>
      <c r="QBV3212" s="302"/>
      <c r="QBW3212" s="302"/>
      <c r="QBX3212" s="302"/>
      <c r="QBY3212" s="302"/>
      <c r="QBZ3212" s="302"/>
      <c r="QCA3212" s="302"/>
      <c r="QCB3212" s="302"/>
      <c r="QCC3212" s="302"/>
      <c r="QCD3212" s="302"/>
      <c r="QCE3212" s="302"/>
      <c r="QCF3212" s="302"/>
      <c r="QCG3212" s="302"/>
      <c r="QCH3212" s="302"/>
      <c r="QCI3212" s="302"/>
      <c r="QCJ3212" s="302"/>
      <c r="QCK3212" s="302"/>
      <c r="QCL3212" s="302"/>
      <c r="QCM3212" s="302"/>
      <c r="QCN3212" s="302"/>
      <c r="QCO3212" s="302"/>
      <c r="QCP3212" s="302"/>
      <c r="QCQ3212" s="302"/>
      <c r="QCR3212" s="302"/>
      <c r="QCS3212" s="302"/>
      <c r="QCT3212" s="302"/>
      <c r="QCU3212" s="302"/>
      <c r="QCV3212" s="302"/>
      <c r="QCW3212" s="302"/>
      <c r="QCX3212" s="302"/>
      <c r="QCY3212" s="302"/>
      <c r="QCZ3212" s="302"/>
      <c r="QDA3212" s="302"/>
      <c r="QDB3212" s="302"/>
      <c r="QDC3212" s="302"/>
      <c r="QDD3212" s="302"/>
      <c r="QDE3212" s="302"/>
      <c r="QDF3212" s="302"/>
      <c r="QDG3212" s="302"/>
      <c r="QDH3212" s="302"/>
      <c r="QDI3212" s="302"/>
      <c r="QDJ3212" s="302"/>
      <c r="QDK3212" s="302"/>
      <c r="QDL3212" s="302"/>
      <c r="QDM3212" s="302"/>
      <c r="QDN3212" s="302"/>
      <c r="QDO3212" s="302"/>
      <c r="QDP3212" s="302"/>
      <c r="QDQ3212" s="302"/>
      <c r="QDR3212" s="302"/>
      <c r="QDS3212" s="302"/>
      <c r="QDT3212" s="302"/>
      <c r="QDU3212" s="302"/>
      <c r="QDV3212" s="302"/>
      <c r="QDW3212" s="302"/>
      <c r="QDX3212" s="302"/>
      <c r="QDY3212" s="302"/>
      <c r="QDZ3212" s="302"/>
      <c r="QEA3212" s="302"/>
      <c r="QEB3212" s="302"/>
      <c r="QEC3212" s="302"/>
      <c r="QED3212" s="302"/>
      <c r="QEE3212" s="302"/>
      <c r="QEF3212" s="302"/>
      <c r="QEG3212" s="302"/>
      <c r="QEH3212" s="302"/>
      <c r="QEI3212" s="302"/>
      <c r="QEJ3212" s="302"/>
      <c r="QEK3212" s="302"/>
      <c r="QEL3212" s="302"/>
      <c r="QEM3212" s="302"/>
      <c r="QEN3212" s="302"/>
      <c r="QEO3212" s="302"/>
      <c r="QEP3212" s="302"/>
      <c r="QEQ3212" s="302"/>
      <c r="QER3212" s="302"/>
      <c r="QES3212" s="302"/>
      <c r="QET3212" s="302"/>
      <c r="QEU3212" s="302"/>
      <c r="QEV3212" s="302"/>
      <c r="QEW3212" s="302"/>
      <c r="QEX3212" s="302"/>
      <c r="QEY3212" s="302"/>
      <c r="QEZ3212" s="302"/>
      <c r="QFA3212" s="302"/>
      <c r="QFB3212" s="302"/>
      <c r="QFC3212" s="302"/>
      <c r="QFD3212" s="302"/>
      <c r="QFE3212" s="302"/>
      <c r="QFF3212" s="302"/>
      <c r="QFG3212" s="302"/>
      <c r="QFH3212" s="302"/>
      <c r="QFI3212" s="302"/>
      <c r="QFJ3212" s="302"/>
      <c r="QFK3212" s="302"/>
      <c r="QFL3212" s="302"/>
      <c r="QFM3212" s="302"/>
      <c r="QFN3212" s="302"/>
      <c r="QFO3212" s="302"/>
      <c r="QFP3212" s="302"/>
      <c r="QFQ3212" s="302"/>
      <c r="QFR3212" s="302"/>
      <c r="QFS3212" s="302"/>
      <c r="QFT3212" s="302"/>
      <c r="QFU3212" s="302"/>
      <c r="QFV3212" s="302"/>
      <c r="QFW3212" s="302"/>
      <c r="QFX3212" s="302"/>
      <c r="QFY3212" s="302"/>
      <c r="QFZ3212" s="302"/>
      <c r="QGA3212" s="302"/>
      <c r="QGB3212" s="302"/>
      <c r="QGC3212" s="302"/>
      <c r="QGD3212" s="302"/>
      <c r="QGE3212" s="302"/>
      <c r="QGF3212" s="302"/>
      <c r="QGG3212" s="302"/>
      <c r="QGH3212" s="302"/>
      <c r="QGI3212" s="302"/>
      <c r="QGJ3212" s="302"/>
      <c r="QGK3212" s="302"/>
      <c r="QGL3212" s="302"/>
      <c r="QGM3212" s="302"/>
      <c r="QGN3212" s="302"/>
      <c r="QGO3212" s="302"/>
      <c r="QGP3212" s="302"/>
      <c r="QGQ3212" s="302"/>
      <c r="QGR3212" s="302"/>
      <c r="QGS3212" s="302"/>
      <c r="QGT3212" s="302"/>
      <c r="QGU3212" s="302"/>
      <c r="QGV3212" s="302"/>
      <c r="QGW3212" s="302"/>
      <c r="QGX3212" s="302"/>
      <c r="QGY3212" s="302"/>
      <c r="QGZ3212" s="302"/>
      <c r="QHA3212" s="302"/>
      <c r="QHB3212" s="302"/>
      <c r="QHC3212" s="302"/>
      <c r="QHD3212" s="302"/>
      <c r="QHE3212" s="302"/>
      <c r="QHF3212" s="302"/>
      <c r="QHG3212" s="302"/>
      <c r="QHH3212" s="302"/>
      <c r="QHI3212" s="302"/>
      <c r="QHJ3212" s="302"/>
      <c r="QHK3212" s="302"/>
      <c r="QHL3212" s="302"/>
      <c r="QHM3212" s="302"/>
      <c r="QHN3212" s="302"/>
      <c r="QHO3212" s="302"/>
      <c r="QHP3212" s="302"/>
      <c r="QHQ3212" s="302"/>
      <c r="QHR3212" s="302"/>
      <c r="QHS3212" s="302"/>
      <c r="QHT3212" s="302"/>
      <c r="QHU3212" s="302"/>
      <c r="QHV3212" s="302"/>
      <c r="QHW3212" s="302"/>
      <c r="QHX3212" s="302"/>
      <c r="QHY3212" s="302"/>
      <c r="QHZ3212" s="302"/>
      <c r="QIA3212" s="302"/>
      <c r="QIB3212" s="302"/>
      <c r="QIC3212" s="302"/>
      <c r="QID3212" s="302"/>
      <c r="QIE3212" s="302"/>
      <c r="QIF3212" s="302"/>
      <c r="QIG3212" s="302"/>
      <c r="QIH3212" s="302"/>
      <c r="QII3212" s="302"/>
      <c r="QIJ3212" s="302"/>
      <c r="QIK3212" s="302"/>
      <c r="QIL3212" s="302"/>
      <c r="QIM3212" s="302"/>
      <c r="QIN3212" s="302"/>
      <c r="QIO3212" s="302"/>
      <c r="QIP3212" s="302"/>
      <c r="QIQ3212" s="302"/>
      <c r="QIR3212" s="302"/>
      <c r="QIS3212" s="302"/>
      <c r="QIT3212" s="302"/>
      <c r="QIU3212" s="302"/>
      <c r="QIV3212" s="302"/>
      <c r="QIW3212" s="302"/>
      <c r="QIX3212" s="302"/>
      <c r="QIY3212" s="302"/>
      <c r="QIZ3212" s="302"/>
      <c r="QJA3212" s="302"/>
      <c r="QJB3212" s="302"/>
      <c r="QJC3212" s="302"/>
      <c r="QJD3212" s="302"/>
      <c r="QJE3212" s="302"/>
      <c r="QJF3212" s="302"/>
      <c r="QJG3212" s="302"/>
      <c r="QJH3212" s="302"/>
      <c r="QJI3212" s="302"/>
      <c r="QJJ3212" s="302"/>
      <c r="QJK3212" s="302"/>
      <c r="QJL3212" s="302"/>
      <c r="QJM3212" s="302"/>
      <c r="QJN3212" s="302"/>
      <c r="QJO3212" s="302"/>
      <c r="QJP3212" s="302"/>
      <c r="QJQ3212" s="302"/>
      <c r="QJR3212" s="302"/>
      <c r="QJS3212" s="302"/>
      <c r="QJT3212" s="302"/>
      <c r="QJU3212" s="302"/>
      <c r="QJV3212" s="302"/>
      <c r="QJW3212" s="302"/>
      <c r="QJX3212" s="302"/>
      <c r="QJY3212" s="302"/>
      <c r="QJZ3212" s="302"/>
      <c r="QKA3212" s="302"/>
      <c r="QKB3212" s="302"/>
      <c r="QKC3212" s="302"/>
      <c r="QKD3212" s="302"/>
      <c r="QKE3212" s="302"/>
      <c r="QKF3212" s="302"/>
      <c r="QKG3212" s="302"/>
      <c r="QKH3212" s="302"/>
      <c r="QKI3212" s="302"/>
      <c r="QKJ3212" s="302"/>
      <c r="QKK3212" s="302"/>
      <c r="QKL3212" s="302"/>
      <c r="QKM3212" s="302"/>
      <c r="QKN3212" s="302"/>
      <c r="QKO3212" s="302"/>
      <c r="QKP3212" s="302"/>
      <c r="QKQ3212" s="302"/>
      <c r="QKR3212" s="302"/>
      <c r="QKS3212" s="302"/>
      <c r="QKT3212" s="302"/>
      <c r="QKU3212" s="302"/>
      <c r="QKV3212" s="302"/>
      <c r="QKW3212" s="302"/>
      <c r="QKX3212" s="302"/>
      <c r="QKY3212" s="302"/>
      <c r="QKZ3212" s="302"/>
      <c r="QLA3212" s="302"/>
      <c r="QLB3212" s="302"/>
      <c r="QLC3212" s="302"/>
      <c r="QLD3212" s="302"/>
      <c r="QLE3212" s="302"/>
      <c r="QLF3212" s="302"/>
      <c r="QLG3212" s="302"/>
      <c r="QLH3212" s="302"/>
      <c r="QLI3212" s="302"/>
      <c r="QLJ3212" s="302"/>
      <c r="QLK3212" s="302"/>
      <c r="QLL3212" s="302"/>
      <c r="QLM3212" s="302"/>
      <c r="QLN3212" s="302"/>
      <c r="QLO3212" s="302"/>
      <c r="QLP3212" s="302"/>
      <c r="QLQ3212" s="302"/>
      <c r="QLR3212" s="302"/>
      <c r="QLS3212" s="302"/>
      <c r="QLT3212" s="302"/>
      <c r="QLU3212" s="302"/>
      <c r="QLV3212" s="302"/>
      <c r="QLW3212" s="302"/>
      <c r="QLX3212" s="302"/>
      <c r="QLY3212" s="302"/>
      <c r="QLZ3212" s="302"/>
      <c r="QMA3212" s="302"/>
      <c r="QMB3212" s="302"/>
      <c r="QMC3212" s="302"/>
      <c r="QMD3212" s="302"/>
      <c r="QME3212" s="302"/>
      <c r="QMF3212" s="302"/>
      <c r="QMG3212" s="302"/>
      <c r="QMH3212" s="302"/>
      <c r="QMI3212" s="302"/>
      <c r="QMJ3212" s="302"/>
      <c r="QMK3212" s="302"/>
      <c r="QML3212" s="302"/>
      <c r="QMM3212" s="302"/>
      <c r="QMN3212" s="302"/>
      <c r="QMO3212" s="302"/>
      <c r="QMP3212" s="302"/>
      <c r="QMQ3212" s="302"/>
      <c r="QMR3212" s="302"/>
      <c r="QMS3212" s="302"/>
      <c r="QMT3212" s="302"/>
      <c r="QMU3212" s="302"/>
      <c r="QMV3212" s="302"/>
      <c r="QMW3212" s="302"/>
      <c r="QMX3212" s="302"/>
      <c r="QMY3212" s="302"/>
      <c r="QMZ3212" s="302"/>
      <c r="QNA3212" s="302"/>
      <c r="QNB3212" s="302"/>
      <c r="QNC3212" s="302"/>
      <c r="QND3212" s="302"/>
      <c r="QNE3212" s="302"/>
      <c r="QNF3212" s="302"/>
      <c r="QNG3212" s="302"/>
      <c r="QNH3212" s="302"/>
      <c r="QNI3212" s="302"/>
      <c r="QNJ3212" s="302"/>
      <c r="QNK3212" s="302"/>
      <c r="QNL3212" s="302"/>
      <c r="QNM3212" s="302"/>
      <c r="QNN3212" s="302"/>
      <c r="QNO3212" s="302"/>
      <c r="QNP3212" s="302"/>
      <c r="QNQ3212" s="302"/>
      <c r="QNR3212" s="302"/>
      <c r="QNS3212" s="302"/>
      <c r="QNT3212" s="302"/>
      <c r="QNU3212" s="302"/>
      <c r="QNV3212" s="302"/>
      <c r="QNW3212" s="302"/>
      <c r="QNX3212" s="302"/>
      <c r="QNY3212" s="302"/>
      <c r="QNZ3212" s="302"/>
      <c r="QOA3212" s="302"/>
      <c r="QOB3212" s="302"/>
      <c r="QOC3212" s="302"/>
      <c r="QOD3212" s="302"/>
      <c r="QOE3212" s="302"/>
      <c r="QOF3212" s="302"/>
      <c r="QOG3212" s="302"/>
      <c r="QOH3212" s="302"/>
      <c r="QOI3212" s="302"/>
      <c r="QOJ3212" s="302"/>
      <c r="QOK3212" s="302"/>
      <c r="QOL3212" s="302"/>
      <c r="QOM3212" s="302"/>
      <c r="QON3212" s="302"/>
      <c r="QOO3212" s="302"/>
      <c r="QOP3212" s="302"/>
      <c r="QOQ3212" s="302"/>
      <c r="QOR3212" s="302"/>
      <c r="QOS3212" s="302"/>
      <c r="QOT3212" s="302"/>
      <c r="QOU3212" s="302"/>
      <c r="QOV3212" s="302"/>
      <c r="QOW3212" s="302"/>
      <c r="QOX3212" s="302"/>
      <c r="QOY3212" s="302"/>
      <c r="QOZ3212" s="302"/>
      <c r="QPA3212" s="302"/>
      <c r="QPB3212" s="302"/>
      <c r="QPC3212" s="302"/>
      <c r="QPD3212" s="302"/>
      <c r="QPE3212" s="302"/>
      <c r="QPF3212" s="302"/>
      <c r="QPG3212" s="302"/>
      <c r="QPH3212" s="302"/>
      <c r="QPI3212" s="302"/>
      <c r="QPJ3212" s="302"/>
      <c r="QPK3212" s="302"/>
      <c r="QPL3212" s="302"/>
      <c r="QPM3212" s="302"/>
      <c r="QPN3212" s="302"/>
      <c r="QPO3212" s="302"/>
      <c r="QPP3212" s="302"/>
      <c r="QPQ3212" s="302"/>
      <c r="QPR3212" s="302"/>
      <c r="QPS3212" s="302"/>
      <c r="QPT3212" s="302"/>
      <c r="QPU3212" s="302"/>
      <c r="QPV3212" s="302"/>
      <c r="QPW3212" s="302"/>
      <c r="QPX3212" s="302"/>
      <c r="QPY3212" s="302"/>
      <c r="QPZ3212" s="302"/>
      <c r="QQA3212" s="302"/>
      <c r="QQB3212" s="302"/>
      <c r="QQC3212" s="302"/>
      <c r="QQD3212" s="302"/>
      <c r="QQE3212" s="302"/>
      <c r="QQF3212" s="302"/>
      <c r="QQG3212" s="302"/>
      <c r="QQH3212" s="302"/>
      <c r="QQI3212" s="302"/>
      <c r="QQJ3212" s="302"/>
      <c r="QQK3212" s="302"/>
      <c r="QQL3212" s="302"/>
      <c r="QQM3212" s="302"/>
      <c r="QQN3212" s="302"/>
      <c r="QQO3212" s="302"/>
      <c r="QQP3212" s="302"/>
      <c r="QQQ3212" s="302"/>
      <c r="QQR3212" s="302"/>
      <c r="QQS3212" s="302"/>
      <c r="QQT3212" s="302"/>
      <c r="QQU3212" s="302"/>
      <c r="QQV3212" s="302"/>
      <c r="QQW3212" s="302"/>
      <c r="QQX3212" s="302"/>
      <c r="QQY3212" s="302"/>
      <c r="QQZ3212" s="302"/>
      <c r="QRA3212" s="302"/>
      <c r="QRB3212" s="302"/>
      <c r="QRC3212" s="302"/>
      <c r="QRD3212" s="302"/>
      <c r="QRE3212" s="302"/>
      <c r="QRF3212" s="302"/>
      <c r="QRG3212" s="302"/>
      <c r="QRH3212" s="302"/>
      <c r="QRI3212" s="302"/>
      <c r="QRJ3212" s="302"/>
      <c r="QRK3212" s="302"/>
      <c r="QRL3212" s="302"/>
      <c r="QRM3212" s="302"/>
      <c r="QRN3212" s="302"/>
      <c r="QRO3212" s="302"/>
      <c r="QRP3212" s="302"/>
      <c r="QRQ3212" s="302"/>
      <c r="QRR3212" s="302"/>
      <c r="QRS3212" s="302"/>
      <c r="QRT3212" s="302"/>
      <c r="QRU3212" s="302"/>
      <c r="QRV3212" s="302"/>
      <c r="QRW3212" s="302"/>
      <c r="QRX3212" s="302"/>
      <c r="QRY3212" s="302"/>
      <c r="QRZ3212" s="302"/>
      <c r="QSA3212" s="302"/>
      <c r="QSB3212" s="302"/>
      <c r="QSC3212" s="302"/>
      <c r="QSD3212" s="302"/>
      <c r="QSE3212" s="302"/>
      <c r="QSF3212" s="302"/>
      <c r="QSG3212" s="302"/>
      <c r="QSH3212" s="302"/>
      <c r="QSI3212" s="302"/>
      <c r="QSJ3212" s="302"/>
      <c r="QSK3212" s="302"/>
      <c r="QSL3212" s="302"/>
      <c r="QSM3212" s="302"/>
      <c r="QSN3212" s="302"/>
      <c r="QSO3212" s="302"/>
      <c r="QSP3212" s="302"/>
      <c r="QSQ3212" s="302"/>
      <c r="QSR3212" s="302"/>
      <c r="QSS3212" s="302"/>
      <c r="QST3212" s="302"/>
      <c r="QSU3212" s="302"/>
      <c r="QSV3212" s="302"/>
      <c r="QSW3212" s="302"/>
      <c r="QSX3212" s="302"/>
      <c r="QSY3212" s="302"/>
      <c r="QSZ3212" s="302"/>
      <c r="QTA3212" s="302"/>
      <c r="QTB3212" s="302"/>
      <c r="QTC3212" s="302"/>
      <c r="QTD3212" s="302"/>
      <c r="QTE3212" s="302"/>
      <c r="QTF3212" s="302"/>
      <c r="QTG3212" s="302"/>
      <c r="QTH3212" s="302"/>
      <c r="QTI3212" s="302"/>
      <c r="QTJ3212" s="302"/>
      <c r="QTK3212" s="302"/>
      <c r="QTL3212" s="302"/>
      <c r="QTM3212" s="302"/>
      <c r="QTN3212" s="302"/>
      <c r="QTO3212" s="302"/>
      <c r="QTP3212" s="302"/>
      <c r="QTQ3212" s="302"/>
      <c r="QTR3212" s="302"/>
      <c r="QTS3212" s="302"/>
      <c r="QTT3212" s="302"/>
      <c r="QTU3212" s="302"/>
      <c r="QTV3212" s="302"/>
      <c r="QTW3212" s="302"/>
      <c r="QTX3212" s="302"/>
      <c r="QTY3212" s="302"/>
      <c r="QTZ3212" s="302"/>
      <c r="QUA3212" s="302"/>
      <c r="QUB3212" s="302"/>
      <c r="QUC3212" s="302"/>
      <c r="QUD3212" s="302"/>
      <c r="QUE3212" s="302"/>
      <c r="QUF3212" s="302"/>
      <c r="QUG3212" s="302"/>
      <c r="QUH3212" s="302"/>
      <c r="QUI3212" s="302"/>
      <c r="QUJ3212" s="302"/>
      <c r="QUK3212" s="302"/>
      <c r="QUL3212" s="302"/>
      <c r="QUM3212" s="302"/>
      <c r="QUN3212" s="302"/>
      <c r="QUO3212" s="302"/>
      <c r="QUP3212" s="302"/>
      <c r="QUQ3212" s="302"/>
      <c r="QUR3212" s="302"/>
      <c r="QUS3212" s="302"/>
      <c r="QUT3212" s="302"/>
      <c r="QUU3212" s="302"/>
      <c r="QUV3212" s="302"/>
      <c r="QUW3212" s="302"/>
      <c r="QUX3212" s="302"/>
      <c r="QUY3212" s="302"/>
      <c r="QUZ3212" s="302"/>
      <c r="QVA3212" s="302"/>
      <c r="QVB3212" s="302"/>
      <c r="QVC3212" s="302"/>
      <c r="QVD3212" s="302"/>
      <c r="QVE3212" s="302"/>
      <c r="QVF3212" s="302"/>
      <c r="QVG3212" s="302"/>
      <c r="QVH3212" s="302"/>
      <c r="QVI3212" s="302"/>
      <c r="QVJ3212" s="302"/>
      <c r="QVK3212" s="302"/>
      <c r="QVL3212" s="302"/>
      <c r="QVM3212" s="302"/>
      <c r="QVN3212" s="302"/>
      <c r="QVO3212" s="302"/>
      <c r="QVP3212" s="302"/>
      <c r="QVQ3212" s="302"/>
      <c r="QVR3212" s="302"/>
      <c r="QVS3212" s="302"/>
      <c r="QVT3212" s="302"/>
      <c r="QVU3212" s="302"/>
      <c r="QVV3212" s="302"/>
      <c r="QVW3212" s="302"/>
      <c r="QVX3212" s="302"/>
      <c r="QVY3212" s="302"/>
      <c r="QVZ3212" s="302"/>
      <c r="QWA3212" s="302"/>
      <c r="QWB3212" s="302"/>
      <c r="QWC3212" s="302"/>
      <c r="QWD3212" s="302"/>
      <c r="QWE3212" s="302"/>
      <c r="QWF3212" s="302"/>
      <c r="QWG3212" s="302"/>
      <c r="QWH3212" s="302"/>
      <c r="QWI3212" s="302"/>
      <c r="QWJ3212" s="302"/>
      <c r="QWK3212" s="302"/>
      <c r="QWL3212" s="302"/>
      <c r="QWM3212" s="302"/>
      <c r="QWN3212" s="302"/>
      <c r="QWO3212" s="302"/>
      <c r="QWP3212" s="302"/>
      <c r="QWQ3212" s="302"/>
      <c r="QWR3212" s="302"/>
      <c r="QWS3212" s="302"/>
      <c r="QWT3212" s="302"/>
      <c r="QWU3212" s="302"/>
      <c r="QWV3212" s="302"/>
      <c r="QWW3212" s="302"/>
      <c r="QWX3212" s="302"/>
      <c r="QWY3212" s="302"/>
      <c r="QWZ3212" s="302"/>
      <c r="QXA3212" s="302"/>
      <c r="QXB3212" s="302"/>
      <c r="QXC3212" s="302"/>
      <c r="QXD3212" s="302"/>
      <c r="QXE3212" s="302"/>
      <c r="QXF3212" s="302"/>
      <c r="QXG3212" s="302"/>
      <c r="QXH3212" s="302"/>
      <c r="QXI3212" s="302"/>
      <c r="QXJ3212" s="302"/>
      <c r="QXK3212" s="302"/>
      <c r="QXL3212" s="302"/>
      <c r="QXM3212" s="302"/>
      <c r="QXN3212" s="302"/>
      <c r="QXO3212" s="302"/>
      <c r="QXP3212" s="302"/>
      <c r="QXQ3212" s="302"/>
      <c r="QXR3212" s="302"/>
      <c r="QXS3212" s="302"/>
      <c r="QXT3212" s="302"/>
      <c r="QXU3212" s="302"/>
      <c r="QXV3212" s="302"/>
      <c r="QXW3212" s="302"/>
      <c r="QXX3212" s="302"/>
      <c r="QXY3212" s="302"/>
      <c r="QXZ3212" s="302"/>
      <c r="QYA3212" s="302"/>
      <c r="QYB3212" s="302"/>
      <c r="QYC3212" s="302"/>
      <c r="QYD3212" s="302"/>
      <c r="QYE3212" s="302"/>
      <c r="QYF3212" s="302"/>
      <c r="QYG3212" s="302"/>
      <c r="QYH3212" s="302"/>
      <c r="QYI3212" s="302"/>
      <c r="QYJ3212" s="302"/>
      <c r="QYK3212" s="302"/>
      <c r="QYL3212" s="302"/>
      <c r="QYM3212" s="302"/>
      <c r="QYN3212" s="302"/>
      <c r="QYO3212" s="302"/>
      <c r="QYP3212" s="302"/>
      <c r="QYQ3212" s="302"/>
      <c r="QYR3212" s="302"/>
      <c r="QYS3212" s="302"/>
      <c r="QYT3212" s="302"/>
      <c r="QYU3212" s="302"/>
      <c r="QYV3212" s="302"/>
      <c r="QYW3212" s="302"/>
      <c r="QYX3212" s="302"/>
      <c r="QYY3212" s="302"/>
      <c r="QYZ3212" s="302"/>
      <c r="QZA3212" s="302"/>
      <c r="QZB3212" s="302"/>
      <c r="QZC3212" s="302"/>
      <c r="QZD3212" s="302"/>
      <c r="QZE3212" s="302"/>
      <c r="QZF3212" s="302"/>
      <c r="QZG3212" s="302"/>
      <c r="QZH3212" s="302"/>
      <c r="QZI3212" s="302"/>
      <c r="QZJ3212" s="302"/>
      <c r="QZK3212" s="302"/>
      <c r="QZL3212" s="302"/>
      <c r="QZM3212" s="302"/>
      <c r="QZN3212" s="302"/>
      <c r="QZO3212" s="302"/>
      <c r="QZP3212" s="302"/>
      <c r="QZQ3212" s="302"/>
      <c r="QZR3212" s="302"/>
      <c r="QZS3212" s="302"/>
      <c r="QZT3212" s="302"/>
      <c r="QZU3212" s="302"/>
      <c r="QZV3212" s="302"/>
      <c r="QZW3212" s="302"/>
      <c r="QZX3212" s="302"/>
      <c r="QZY3212" s="302"/>
      <c r="QZZ3212" s="302"/>
      <c r="RAA3212" s="302"/>
      <c r="RAB3212" s="302"/>
      <c r="RAC3212" s="302"/>
      <c r="RAD3212" s="302"/>
      <c r="RAE3212" s="302"/>
      <c r="RAF3212" s="302"/>
      <c r="RAG3212" s="302"/>
      <c r="RAH3212" s="302"/>
      <c r="RAI3212" s="302"/>
      <c r="RAJ3212" s="302"/>
      <c r="RAK3212" s="302"/>
      <c r="RAL3212" s="302"/>
      <c r="RAM3212" s="302"/>
      <c r="RAN3212" s="302"/>
      <c r="RAO3212" s="302"/>
      <c r="RAP3212" s="302"/>
      <c r="RAQ3212" s="302"/>
      <c r="RAR3212" s="302"/>
      <c r="RAS3212" s="302"/>
      <c r="RAT3212" s="302"/>
      <c r="RAU3212" s="302"/>
      <c r="RAV3212" s="302"/>
      <c r="RAW3212" s="302"/>
      <c r="RAX3212" s="302"/>
      <c r="RAY3212" s="302"/>
      <c r="RAZ3212" s="302"/>
      <c r="RBA3212" s="302"/>
      <c r="RBB3212" s="302"/>
      <c r="RBC3212" s="302"/>
      <c r="RBD3212" s="302"/>
      <c r="RBE3212" s="302"/>
      <c r="RBF3212" s="302"/>
      <c r="RBG3212" s="302"/>
      <c r="RBH3212" s="302"/>
      <c r="RBI3212" s="302"/>
      <c r="RBJ3212" s="302"/>
      <c r="RBK3212" s="302"/>
      <c r="RBL3212" s="302"/>
      <c r="RBM3212" s="302"/>
      <c r="RBN3212" s="302"/>
      <c r="RBO3212" s="302"/>
      <c r="RBP3212" s="302"/>
      <c r="RBQ3212" s="302"/>
      <c r="RBR3212" s="302"/>
      <c r="RBS3212" s="302"/>
      <c r="RBT3212" s="302"/>
      <c r="RBU3212" s="302"/>
      <c r="RBV3212" s="302"/>
      <c r="RBW3212" s="302"/>
      <c r="RBX3212" s="302"/>
      <c r="RBY3212" s="302"/>
      <c r="RBZ3212" s="302"/>
      <c r="RCA3212" s="302"/>
      <c r="RCB3212" s="302"/>
      <c r="RCC3212" s="302"/>
      <c r="RCD3212" s="302"/>
      <c r="RCE3212" s="302"/>
      <c r="RCF3212" s="302"/>
      <c r="RCG3212" s="302"/>
      <c r="RCH3212" s="302"/>
      <c r="RCI3212" s="302"/>
      <c r="RCJ3212" s="302"/>
      <c r="RCK3212" s="302"/>
      <c r="RCL3212" s="302"/>
      <c r="RCM3212" s="302"/>
      <c r="RCN3212" s="302"/>
      <c r="RCO3212" s="302"/>
      <c r="RCP3212" s="302"/>
      <c r="RCQ3212" s="302"/>
      <c r="RCR3212" s="302"/>
      <c r="RCS3212" s="302"/>
      <c r="RCT3212" s="302"/>
      <c r="RCU3212" s="302"/>
      <c r="RCV3212" s="302"/>
      <c r="RCW3212" s="302"/>
      <c r="RCX3212" s="302"/>
      <c r="RCY3212" s="302"/>
      <c r="RCZ3212" s="302"/>
      <c r="RDA3212" s="302"/>
      <c r="RDB3212" s="302"/>
      <c r="RDC3212" s="302"/>
      <c r="RDD3212" s="302"/>
      <c r="RDE3212" s="302"/>
      <c r="RDF3212" s="302"/>
      <c r="RDG3212" s="302"/>
      <c r="RDH3212" s="302"/>
      <c r="RDI3212" s="302"/>
      <c r="RDJ3212" s="302"/>
      <c r="RDK3212" s="302"/>
      <c r="RDL3212" s="302"/>
      <c r="RDM3212" s="302"/>
      <c r="RDN3212" s="302"/>
      <c r="RDO3212" s="302"/>
      <c r="RDP3212" s="302"/>
      <c r="RDQ3212" s="302"/>
      <c r="RDR3212" s="302"/>
      <c r="RDS3212" s="302"/>
      <c r="RDT3212" s="302"/>
      <c r="RDU3212" s="302"/>
      <c r="RDV3212" s="302"/>
      <c r="RDW3212" s="302"/>
      <c r="RDX3212" s="302"/>
      <c r="RDY3212" s="302"/>
      <c r="RDZ3212" s="302"/>
      <c r="REA3212" s="302"/>
      <c r="REB3212" s="302"/>
      <c r="REC3212" s="302"/>
      <c r="RED3212" s="302"/>
      <c r="REE3212" s="302"/>
      <c r="REF3212" s="302"/>
      <c r="REG3212" s="302"/>
      <c r="REH3212" s="302"/>
      <c r="REI3212" s="302"/>
      <c r="REJ3212" s="302"/>
      <c r="REK3212" s="302"/>
      <c r="REL3212" s="302"/>
      <c r="REM3212" s="302"/>
      <c r="REN3212" s="302"/>
      <c r="REO3212" s="302"/>
      <c r="REP3212" s="302"/>
      <c r="REQ3212" s="302"/>
      <c r="RER3212" s="302"/>
      <c r="RES3212" s="302"/>
      <c r="RET3212" s="302"/>
      <c r="REU3212" s="302"/>
      <c r="REV3212" s="302"/>
      <c r="REW3212" s="302"/>
      <c r="REX3212" s="302"/>
      <c r="REY3212" s="302"/>
      <c r="REZ3212" s="302"/>
      <c r="RFA3212" s="302"/>
      <c r="RFB3212" s="302"/>
      <c r="RFC3212" s="302"/>
      <c r="RFD3212" s="302"/>
      <c r="RFE3212" s="302"/>
      <c r="RFF3212" s="302"/>
      <c r="RFG3212" s="302"/>
      <c r="RFH3212" s="302"/>
      <c r="RFI3212" s="302"/>
      <c r="RFJ3212" s="302"/>
      <c r="RFK3212" s="302"/>
      <c r="RFL3212" s="302"/>
      <c r="RFM3212" s="302"/>
      <c r="RFN3212" s="302"/>
      <c r="RFO3212" s="302"/>
      <c r="RFP3212" s="302"/>
      <c r="RFQ3212" s="302"/>
      <c r="RFR3212" s="302"/>
      <c r="RFS3212" s="302"/>
      <c r="RFT3212" s="302"/>
      <c r="RFU3212" s="302"/>
      <c r="RFV3212" s="302"/>
      <c r="RFW3212" s="302"/>
      <c r="RFX3212" s="302"/>
      <c r="RFY3212" s="302"/>
      <c r="RFZ3212" s="302"/>
      <c r="RGA3212" s="302"/>
      <c r="RGB3212" s="302"/>
      <c r="RGC3212" s="302"/>
      <c r="RGD3212" s="302"/>
      <c r="RGE3212" s="302"/>
      <c r="RGF3212" s="302"/>
      <c r="RGG3212" s="302"/>
      <c r="RGH3212" s="302"/>
      <c r="RGI3212" s="302"/>
      <c r="RGJ3212" s="302"/>
      <c r="RGK3212" s="302"/>
      <c r="RGL3212" s="302"/>
      <c r="RGM3212" s="302"/>
      <c r="RGN3212" s="302"/>
      <c r="RGO3212" s="302"/>
      <c r="RGP3212" s="302"/>
      <c r="RGQ3212" s="302"/>
      <c r="RGR3212" s="302"/>
      <c r="RGS3212" s="302"/>
      <c r="RGT3212" s="302"/>
      <c r="RGU3212" s="302"/>
      <c r="RGV3212" s="302"/>
      <c r="RGW3212" s="302"/>
      <c r="RGX3212" s="302"/>
      <c r="RGY3212" s="302"/>
      <c r="RGZ3212" s="302"/>
      <c r="RHA3212" s="302"/>
      <c r="RHB3212" s="302"/>
      <c r="RHC3212" s="302"/>
      <c r="RHD3212" s="302"/>
      <c r="RHE3212" s="302"/>
      <c r="RHF3212" s="302"/>
      <c r="RHG3212" s="302"/>
      <c r="RHH3212" s="302"/>
      <c r="RHI3212" s="302"/>
      <c r="RHJ3212" s="302"/>
      <c r="RHK3212" s="302"/>
      <c r="RHL3212" s="302"/>
      <c r="RHM3212" s="302"/>
      <c r="RHN3212" s="302"/>
      <c r="RHO3212" s="302"/>
      <c r="RHP3212" s="302"/>
      <c r="RHQ3212" s="302"/>
      <c r="RHR3212" s="302"/>
      <c r="RHS3212" s="302"/>
      <c r="RHT3212" s="302"/>
      <c r="RHU3212" s="302"/>
      <c r="RHV3212" s="302"/>
      <c r="RHW3212" s="302"/>
      <c r="RHX3212" s="302"/>
      <c r="RHY3212" s="302"/>
      <c r="RHZ3212" s="302"/>
      <c r="RIA3212" s="302"/>
      <c r="RIB3212" s="302"/>
      <c r="RIC3212" s="302"/>
      <c r="RID3212" s="302"/>
      <c r="RIE3212" s="302"/>
      <c r="RIF3212" s="302"/>
      <c r="RIG3212" s="302"/>
      <c r="RIH3212" s="302"/>
      <c r="RII3212" s="302"/>
      <c r="RIJ3212" s="302"/>
      <c r="RIK3212" s="302"/>
      <c r="RIL3212" s="302"/>
      <c r="RIM3212" s="302"/>
      <c r="RIN3212" s="302"/>
      <c r="RIO3212" s="302"/>
      <c r="RIP3212" s="302"/>
      <c r="RIQ3212" s="302"/>
      <c r="RIR3212" s="302"/>
      <c r="RIS3212" s="302"/>
      <c r="RIT3212" s="302"/>
      <c r="RIU3212" s="302"/>
      <c r="RIV3212" s="302"/>
      <c r="RIW3212" s="302"/>
      <c r="RIX3212" s="302"/>
      <c r="RIY3212" s="302"/>
      <c r="RIZ3212" s="302"/>
      <c r="RJA3212" s="302"/>
      <c r="RJB3212" s="302"/>
      <c r="RJC3212" s="302"/>
      <c r="RJD3212" s="302"/>
      <c r="RJE3212" s="302"/>
      <c r="RJF3212" s="302"/>
      <c r="RJG3212" s="302"/>
      <c r="RJH3212" s="302"/>
      <c r="RJI3212" s="302"/>
      <c r="RJJ3212" s="302"/>
      <c r="RJK3212" s="302"/>
      <c r="RJL3212" s="302"/>
      <c r="RJM3212" s="302"/>
      <c r="RJN3212" s="302"/>
      <c r="RJO3212" s="302"/>
      <c r="RJP3212" s="302"/>
      <c r="RJQ3212" s="302"/>
      <c r="RJR3212" s="302"/>
      <c r="RJS3212" s="302"/>
      <c r="RJT3212" s="302"/>
      <c r="RJU3212" s="302"/>
      <c r="RJV3212" s="302"/>
      <c r="RJW3212" s="302"/>
      <c r="RJX3212" s="302"/>
      <c r="RJY3212" s="302"/>
      <c r="RJZ3212" s="302"/>
      <c r="RKA3212" s="302"/>
      <c r="RKB3212" s="302"/>
      <c r="RKC3212" s="302"/>
      <c r="RKD3212" s="302"/>
      <c r="RKE3212" s="302"/>
      <c r="RKF3212" s="302"/>
      <c r="RKG3212" s="302"/>
      <c r="RKH3212" s="302"/>
      <c r="RKI3212" s="302"/>
      <c r="RKJ3212" s="302"/>
      <c r="RKK3212" s="302"/>
      <c r="RKL3212" s="302"/>
      <c r="RKM3212" s="302"/>
      <c r="RKN3212" s="302"/>
      <c r="RKO3212" s="302"/>
      <c r="RKP3212" s="302"/>
      <c r="RKQ3212" s="302"/>
      <c r="RKR3212" s="302"/>
      <c r="RKS3212" s="302"/>
      <c r="RKT3212" s="302"/>
      <c r="RKU3212" s="302"/>
      <c r="RKV3212" s="302"/>
      <c r="RKW3212" s="302"/>
      <c r="RKX3212" s="302"/>
      <c r="RKY3212" s="302"/>
      <c r="RKZ3212" s="302"/>
      <c r="RLA3212" s="302"/>
      <c r="RLB3212" s="302"/>
      <c r="RLC3212" s="302"/>
      <c r="RLD3212" s="302"/>
      <c r="RLE3212" s="302"/>
      <c r="RLF3212" s="302"/>
      <c r="RLG3212" s="302"/>
      <c r="RLH3212" s="302"/>
      <c r="RLI3212" s="302"/>
      <c r="RLJ3212" s="302"/>
      <c r="RLK3212" s="302"/>
      <c r="RLL3212" s="302"/>
      <c r="RLM3212" s="302"/>
      <c r="RLN3212" s="302"/>
      <c r="RLO3212" s="302"/>
      <c r="RLP3212" s="302"/>
      <c r="RLQ3212" s="302"/>
      <c r="RLR3212" s="302"/>
      <c r="RLS3212" s="302"/>
      <c r="RLT3212" s="302"/>
      <c r="RLU3212" s="302"/>
      <c r="RLV3212" s="302"/>
      <c r="RLW3212" s="302"/>
      <c r="RLX3212" s="302"/>
      <c r="RLY3212" s="302"/>
      <c r="RLZ3212" s="302"/>
      <c r="RMA3212" s="302"/>
      <c r="RMB3212" s="302"/>
      <c r="RMC3212" s="302"/>
      <c r="RMD3212" s="302"/>
      <c r="RME3212" s="302"/>
      <c r="RMF3212" s="302"/>
      <c r="RMG3212" s="302"/>
      <c r="RMH3212" s="302"/>
      <c r="RMI3212" s="302"/>
      <c r="RMJ3212" s="302"/>
      <c r="RMK3212" s="302"/>
      <c r="RML3212" s="302"/>
      <c r="RMM3212" s="302"/>
      <c r="RMN3212" s="302"/>
      <c r="RMO3212" s="302"/>
      <c r="RMP3212" s="302"/>
      <c r="RMQ3212" s="302"/>
      <c r="RMR3212" s="302"/>
      <c r="RMS3212" s="302"/>
      <c r="RMT3212" s="302"/>
      <c r="RMU3212" s="302"/>
      <c r="RMV3212" s="302"/>
      <c r="RMW3212" s="302"/>
      <c r="RMX3212" s="302"/>
      <c r="RMY3212" s="302"/>
      <c r="RMZ3212" s="302"/>
      <c r="RNA3212" s="302"/>
      <c r="RNB3212" s="302"/>
      <c r="RNC3212" s="302"/>
      <c r="RND3212" s="302"/>
      <c r="RNE3212" s="302"/>
      <c r="RNF3212" s="302"/>
      <c r="RNG3212" s="302"/>
      <c r="RNH3212" s="302"/>
      <c r="RNI3212" s="302"/>
      <c r="RNJ3212" s="302"/>
      <c r="RNK3212" s="302"/>
      <c r="RNL3212" s="302"/>
      <c r="RNM3212" s="302"/>
      <c r="RNN3212" s="302"/>
      <c r="RNO3212" s="302"/>
      <c r="RNP3212" s="302"/>
      <c r="RNQ3212" s="302"/>
      <c r="RNR3212" s="302"/>
      <c r="RNS3212" s="302"/>
      <c r="RNT3212" s="302"/>
      <c r="RNU3212" s="302"/>
      <c r="RNV3212" s="302"/>
      <c r="RNW3212" s="302"/>
      <c r="RNX3212" s="302"/>
      <c r="RNY3212" s="302"/>
      <c r="RNZ3212" s="302"/>
      <c r="ROA3212" s="302"/>
      <c r="ROB3212" s="302"/>
      <c r="ROC3212" s="302"/>
      <c r="ROD3212" s="302"/>
      <c r="ROE3212" s="302"/>
      <c r="ROF3212" s="302"/>
      <c r="ROG3212" s="302"/>
      <c r="ROH3212" s="302"/>
      <c r="ROI3212" s="302"/>
      <c r="ROJ3212" s="302"/>
      <c r="ROK3212" s="302"/>
      <c r="ROL3212" s="302"/>
      <c r="ROM3212" s="302"/>
      <c r="RON3212" s="302"/>
      <c r="ROO3212" s="302"/>
      <c r="ROP3212" s="302"/>
      <c r="ROQ3212" s="302"/>
      <c r="ROR3212" s="302"/>
      <c r="ROS3212" s="302"/>
      <c r="ROT3212" s="302"/>
      <c r="ROU3212" s="302"/>
      <c r="ROV3212" s="302"/>
      <c r="ROW3212" s="302"/>
      <c r="ROX3212" s="302"/>
      <c r="ROY3212" s="302"/>
      <c r="ROZ3212" s="302"/>
      <c r="RPA3212" s="302"/>
      <c r="RPB3212" s="302"/>
      <c r="RPC3212" s="302"/>
      <c r="RPD3212" s="302"/>
      <c r="RPE3212" s="302"/>
      <c r="RPF3212" s="302"/>
      <c r="RPG3212" s="302"/>
      <c r="RPH3212" s="302"/>
      <c r="RPI3212" s="302"/>
      <c r="RPJ3212" s="302"/>
      <c r="RPK3212" s="302"/>
      <c r="RPL3212" s="302"/>
      <c r="RPM3212" s="302"/>
      <c r="RPN3212" s="302"/>
      <c r="RPO3212" s="302"/>
      <c r="RPP3212" s="302"/>
      <c r="RPQ3212" s="302"/>
      <c r="RPR3212" s="302"/>
      <c r="RPS3212" s="302"/>
      <c r="RPT3212" s="302"/>
      <c r="RPU3212" s="302"/>
      <c r="RPV3212" s="302"/>
      <c r="RPW3212" s="302"/>
      <c r="RPX3212" s="302"/>
      <c r="RPY3212" s="302"/>
      <c r="RPZ3212" s="302"/>
      <c r="RQA3212" s="302"/>
      <c r="RQB3212" s="302"/>
      <c r="RQC3212" s="302"/>
      <c r="RQD3212" s="302"/>
      <c r="RQE3212" s="302"/>
      <c r="RQF3212" s="302"/>
      <c r="RQG3212" s="302"/>
      <c r="RQH3212" s="302"/>
      <c r="RQI3212" s="302"/>
      <c r="RQJ3212" s="302"/>
      <c r="RQK3212" s="302"/>
      <c r="RQL3212" s="302"/>
      <c r="RQM3212" s="302"/>
      <c r="RQN3212" s="302"/>
      <c r="RQO3212" s="302"/>
      <c r="RQP3212" s="302"/>
      <c r="RQQ3212" s="302"/>
      <c r="RQR3212" s="302"/>
      <c r="RQS3212" s="302"/>
      <c r="RQT3212" s="302"/>
      <c r="RQU3212" s="302"/>
      <c r="RQV3212" s="302"/>
      <c r="RQW3212" s="302"/>
      <c r="RQX3212" s="302"/>
      <c r="RQY3212" s="302"/>
      <c r="RQZ3212" s="302"/>
      <c r="RRA3212" s="302"/>
      <c r="RRB3212" s="302"/>
      <c r="RRC3212" s="302"/>
      <c r="RRD3212" s="302"/>
      <c r="RRE3212" s="302"/>
      <c r="RRF3212" s="302"/>
      <c r="RRG3212" s="302"/>
      <c r="RRH3212" s="302"/>
      <c r="RRI3212" s="302"/>
      <c r="RRJ3212" s="302"/>
      <c r="RRK3212" s="302"/>
      <c r="RRL3212" s="302"/>
      <c r="RRM3212" s="302"/>
      <c r="RRN3212" s="302"/>
      <c r="RRO3212" s="302"/>
      <c r="RRP3212" s="302"/>
      <c r="RRQ3212" s="302"/>
      <c r="RRR3212" s="302"/>
      <c r="RRS3212" s="302"/>
      <c r="RRT3212" s="302"/>
      <c r="RRU3212" s="302"/>
      <c r="RRV3212" s="302"/>
      <c r="RRW3212" s="302"/>
      <c r="RRX3212" s="302"/>
      <c r="RRY3212" s="302"/>
      <c r="RRZ3212" s="302"/>
      <c r="RSA3212" s="302"/>
      <c r="RSB3212" s="302"/>
      <c r="RSC3212" s="302"/>
      <c r="RSD3212" s="302"/>
      <c r="RSE3212" s="302"/>
      <c r="RSF3212" s="302"/>
      <c r="RSG3212" s="302"/>
      <c r="RSH3212" s="302"/>
      <c r="RSI3212" s="302"/>
      <c r="RSJ3212" s="302"/>
      <c r="RSK3212" s="302"/>
      <c r="RSL3212" s="302"/>
      <c r="RSM3212" s="302"/>
      <c r="RSN3212" s="302"/>
      <c r="RSO3212" s="302"/>
      <c r="RSP3212" s="302"/>
      <c r="RSQ3212" s="302"/>
      <c r="RSR3212" s="302"/>
      <c r="RSS3212" s="302"/>
      <c r="RST3212" s="302"/>
      <c r="RSU3212" s="302"/>
      <c r="RSV3212" s="302"/>
      <c r="RSW3212" s="302"/>
      <c r="RSX3212" s="302"/>
      <c r="RSY3212" s="302"/>
      <c r="RSZ3212" s="302"/>
      <c r="RTA3212" s="302"/>
      <c r="RTB3212" s="302"/>
      <c r="RTC3212" s="302"/>
      <c r="RTD3212" s="302"/>
      <c r="RTE3212" s="302"/>
      <c r="RTF3212" s="302"/>
      <c r="RTG3212" s="302"/>
      <c r="RTH3212" s="302"/>
      <c r="RTI3212" s="302"/>
      <c r="RTJ3212" s="302"/>
      <c r="RTK3212" s="302"/>
      <c r="RTL3212" s="302"/>
      <c r="RTM3212" s="302"/>
      <c r="RTN3212" s="302"/>
      <c r="RTO3212" s="302"/>
      <c r="RTP3212" s="302"/>
      <c r="RTQ3212" s="302"/>
      <c r="RTR3212" s="302"/>
      <c r="RTS3212" s="302"/>
      <c r="RTT3212" s="302"/>
      <c r="RTU3212" s="302"/>
      <c r="RTV3212" s="302"/>
      <c r="RTW3212" s="302"/>
      <c r="RTX3212" s="302"/>
      <c r="RTY3212" s="302"/>
      <c r="RTZ3212" s="302"/>
      <c r="RUA3212" s="302"/>
      <c r="RUB3212" s="302"/>
      <c r="RUC3212" s="302"/>
      <c r="RUD3212" s="302"/>
      <c r="RUE3212" s="302"/>
      <c r="RUF3212" s="302"/>
      <c r="RUG3212" s="302"/>
      <c r="RUH3212" s="302"/>
      <c r="RUI3212" s="302"/>
      <c r="RUJ3212" s="302"/>
      <c r="RUK3212" s="302"/>
      <c r="RUL3212" s="302"/>
      <c r="RUM3212" s="302"/>
      <c r="RUN3212" s="302"/>
      <c r="RUO3212" s="302"/>
      <c r="RUP3212" s="302"/>
      <c r="RUQ3212" s="302"/>
      <c r="RUR3212" s="302"/>
      <c r="RUS3212" s="302"/>
      <c r="RUT3212" s="302"/>
      <c r="RUU3212" s="302"/>
      <c r="RUV3212" s="302"/>
      <c r="RUW3212" s="302"/>
      <c r="RUX3212" s="302"/>
      <c r="RUY3212" s="302"/>
      <c r="RUZ3212" s="302"/>
      <c r="RVA3212" s="302"/>
      <c r="RVB3212" s="302"/>
      <c r="RVC3212" s="302"/>
      <c r="RVD3212" s="302"/>
      <c r="RVE3212" s="302"/>
      <c r="RVF3212" s="302"/>
      <c r="RVG3212" s="302"/>
      <c r="RVH3212" s="302"/>
      <c r="RVI3212" s="302"/>
      <c r="RVJ3212" s="302"/>
      <c r="RVK3212" s="302"/>
      <c r="RVL3212" s="302"/>
      <c r="RVM3212" s="302"/>
      <c r="RVN3212" s="302"/>
      <c r="RVO3212" s="302"/>
      <c r="RVP3212" s="302"/>
      <c r="RVQ3212" s="302"/>
      <c r="RVR3212" s="302"/>
      <c r="RVS3212" s="302"/>
      <c r="RVT3212" s="302"/>
      <c r="RVU3212" s="302"/>
      <c r="RVV3212" s="302"/>
      <c r="RVW3212" s="302"/>
      <c r="RVX3212" s="302"/>
      <c r="RVY3212" s="302"/>
      <c r="RVZ3212" s="302"/>
      <c r="RWA3212" s="302"/>
      <c r="RWB3212" s="302"/>
      <c r="RWC3212" s="302"/>
      <c r="RWD3212" s="302"/>
      <c r="RWE3212" s="302"/>
      <c r="RWF3212" s="302"/>
      <c r="RWG3212" s="302"/>
      <c r="RWH3212" s="302"/>
      <c r="RWI3212" s="302"/>
      <c r="RWJ3212" s="302"/>
      <c r="RWK3212" s="302"/>
      <c r="RWL3212" s="302"/>
      <c r="RWM3212" s="302"/>
      <c r="RWN3212" s="302"/>
      <c r="RWO3212" s="302"/>
      <c r="RWP3212" s="302"/>
      <c r="RWQ3212" s="302"/>
      <c r="RWR3212" s="302"/>
      <c r="RWS3212" s="302"/>
      <c r="RWT3212" s="302"/>
      <c r="RWU3212" s="302"/>
      <c r="RWV3212" s="302"/>
      <c r="RWW3212" s="302"/>
      <c r="RWX3212" s="302"/>
      <c r="RWY3212" s="302"/>
      <c r="RWZ3212" s="302"/>
      <c r="RXA3212" s="302"/>
      <c r="RXB3212" s="302"/>
      <c r="RXC3212" s="302"/>
      <c r="RXD3212" s="302"/>
      <c r="RXE3212" s="302"/>
      <c r="RXF3212" s="302"/>
      <c r="RXG3212" s="302"/>
      <c r="RXH3212" s="302"/>
      <c r="RXI3212" s="302"/>
      <c r="RXJ3212" s="302"/>
      <c r="RXK3212" s="302"/>
      <c r="RXL3212" s="302"/>
      <c r="RXM3212" s="302"/>
      <c r="RXN3212" s="302"/>
      <c r="RXO3212" s="302"/>
      <c r="RXP3212" s="302"/>
      <c r="RXQ3212" s="302"/>
      <c r="RXR3212" s="302"/>
      <c r="RXS3212" s="302"/>
      <c r="RXT3212" s="302"/>
      <c r="RXU3212" s="302"/>
      <c r="RXV3212" s="302"/>
      <c r="RXW3212" s="302"/>
      <c r="RXX3212" s="302"/>
      <c r="RXY3212" s="302"/>
      <c r="RXZ3212" s="302"/>
      <c r="RYA3212" s="302"/>
      <c r="RYB3212" s="302"/>
      <c r="RYC3212" s="302"/>
      <c r="RYD3212" s="302"/>
      <c r="RYE3212" s="302"/>
      <c r="RYF3212" s="302"/>
      <c r="RYG3212" s="302"/>
      <c r="RYH3212" s="302"/>
      <c r="RYI3212" s="302"/>
      <c r="RYJ3212" s="302"/>
      <c r="RYK3212" s="302"/>
      <c r="RYL3212" s="302"/>
      <c r="RYM3212" s="302"/>
      <c r="RYN3212" s="302"/>
      <c r="RYO3212" s="302"/>
      <c r="RYP3212" s="302"/>
      <c r="RYQ3212" s="302"/>
      <c r="RYR3212" s="302"/>
      <c r="RYS3212" s="302"/>
      <c r="RYT3212" s="302"/>
      <c r="RYU3212" s="302"/>
      <c r="RYV3212" s="302"/>
      <c r="RYW3212" s="302"/>
      <c r="RYX3212" s="302"/>
      <c r="RYY3212" s="302"/>
      <c r="RYZ3212" s="302"/>
      <c r="RZA3212" s="302"/>
      <c r="RZB3212" s="302"/>
      <c r="RZC3212" s="302"/>
      <c r="RZD3212" s="302"/>
      <c r="RZE3212" s="302"/>
      <c r="RZF3212" s="302"/>
      <c r="RZG3212" s="302"/>
      <c r="RZH3212" s="302"/>
      <c r="RZI3212" s="302"/>
      <c r="RZJ3212" s="302"/>
      <c r="RZK3212" s="302"/>
      <c r="RZL3212" s="302"/>
      <c r="RZM3212" s="302"/>
      <c r="RZN3212" s="302"/>
      <c r="RZO3212" s="302"/>
      <c r="RZP3212" s="302"/>
      <c r="RZQ3212" s="302"/>
      <c r="RZR3212" s="302"/>
      <c r="RZS3212" s="302"/>
      <c r="RZT3212" s="302"/>
      <c r="RZU3212" s="302"/>
      <c r="RZV3212" s="302"/>
      <c r="RZW3212" s="302"/>
      <c r="RZX3212" s="302"/>
      <c r="RZY3212" s="302"/>
      <c r="RZZ3212" s="302"/>
      <c r="SAA3212" s="302"/>
      <c r="SAB3212" s="302"/>
      <c r="SAC3212" s="302"/>
      <c r="SAD3212" s="302"/>
      <c r="SAE3212" s="302"/>
      <c r="SAF3212" s="302"/>
      <c r="SAG3212" s="302"/>
      <c r="SAH3212" s="302"/>
      <c r="SAI3212" s="302"/>
      <c r="SAJ3212" s="302"/>
      <c r="SAK3212" s="302"/>
      <c r="SAL3212" s="302"/>
      <c r="SAM3212" s="302"/>
      <c r="SAN3212" s="302"/>
      <c r="SAO3212" s="302"/>
      <c r="SAP3212" s="302"/>
      <c r="SAQ3212" s="302"/>
      <c r="SAR3212" s="302"/>
      <c r="SAS3212" s="302"/>
      <c r="SAT3212" s="302"/>
      <c r="SAU3212" s="302"/>
      <c r="SAV3212" s="302"/>
      <c r="SAW3212" s="302"/>
      <c r="SAX3212" s="302"/>
      <c r="SAY3212" s="302"/>
      <c r="SAZ3212" s="302"/>
      <c r="SBA3212" s="302"/>
      <c r="SBB3212" s="302"/>
      <c r="SBC3212" s="302"/>
      <c r="SBD3212" s="302"/>
      <c r="SBE3212" s="302"/>
      <c r="SBF3212" s="302"/>
      <c r="SBG3212" s="302"/>
      <c r="SBH3212" s="302"/>
      <c r="SBI3212" s="302"/>
      <c r="SBJ3212" s="302"/>
      <c r="SBK3212" s="302"/>
      <c r="SBL3212" s="302"/>
      <c r="SBM3212" s="302"/>
      <c r="SBN3212" s="302"/>
      <c r="SBO3212" s="302"/>
      <c r="SBP3212" s="302"/>
      <c r="SBQ3212" s="302"/>
      <c r="SBR3212" s="302"/>
      <c r="SBS3212" s="302"/>
      <c r="SBT3212" s="302"/>
      <c r="SBU3212" s="302"/>
      <c r="SBV3212" s="302"/>
      <c r="SBW3212" s="302"/>
      <c r="SBX3212" s="302"/>
      <c r="SBY3212" s="302"/>
      <c r="SBZ3212" s="302"/>
      <c r="SCA3212" s="302"/>
      <c r="SCB3212" s="302"/>
      <c r="SCC3212" s="302"/>
      <c r="SCD3212" s="302"/>
      <c r="SCE3212" s="302"/>
      <c r="SCF3212" s="302"/>
      <c r="SCG3212" s="302"/>
      <c r="SCH3212" s="302"/>
      <c r="SCI3212" s="302"/>
      <c r="SCJ3212" s="302"/>
      <c r="SCK3212" s="302"/>
      <c r="SCL3212" s="302"/>
      <c r="SCM3212" s="302"/>
      <c r="SCN3212" s="302"/>
      <c r="SCO3212" s="302"/>
      <c r="SCP3212" s="302"/>
      <c r="SCQ3212" s="302"/>
      <c r="SCR3212" s="302"/>
      <c r="SCS3212" s="302"/>
      <c r="SCT3212" s="302"/>
      <c r="SCU3212" s="302"/>
      <c r="SCV3212" s="302"/>
      <c r="SCW3212" s="302"/>
      <c r="SCX3212" s="302"/>
      <c r="SCY3212" s="302"/>
      <c r="SCZ3212" s="302"/>
      <c r="SDA3212" s="302"/>
      <c r="SDB3212" s="302"/>
      <c r="SDC3212" s="302"/>
      <c r="SDD3212" s="302"/>
      <c r="SDE3212" s="302"/>
      <c r="SDF3212" s="302"/>
      <c r="SDG3212" s="302"/>
      <c r="SDH3212" s="302"/>
      <c r="SDI3212" s="302"/>
      <c r="SDJ3212" s="302"/>
      <c r="SDK3212" s="302"/>
      <c r="SDL3212" s="302"/>
      <c r="SDM3212" s="302"/>
      <c r="SDN3212" s="302"/>
      <c r="SDO3212" s="302"/>
      <c r="SDP3212" s="302"/>
      <c r="SDQ3212" s="302"/>
      <c r="SDR3212" s="302"/>
      <c r="SDS3212" s="302"/>
      <c r="SDT3212" s="302"/>
      <c r="SDU3212" s="302"/>
      <c r="SDV3212" s="302"/>
      <c r="SDW3212" s="302"/>
      <c r="SDX3212" s="302"/>
      <c r="SDY3212" s="302"/>
      <c r="SDZ3212" s="302"/>
      <c r="SEA3212" s="302"/>
      <c r="SEB3212" s="302"/>
      <c r="SEC3212" s="302"/>
      <c r="SED3212" s="302"/>
      <c r="SEE3212" s="302"/>
      <c r="SEF3212" s="302"/>
      <c r="SEG3212" s="302"/>
      <c r="SEH3212" s="302"/>
      <c r="SEI3212" s="302"/>
      <c r="SEJ3212" s="302"/>
      <c r="SEK3212" s="302"/>
      <c r="SEL3212" s="302"/>
      <c r="SEM3212" s="302"/>
      <c r="SEN3212" s="302"/>
      <c r="SEO3212" s="302"/>
      <c r="SEP3212" s="302"/>
      <c r="SEQ3212" s="302"/>
      <c r="SER3212" s="302"/>
      <c r="SES3212" s="302"/>
      <c r="SET3212" s="302"/>
      <c r="SEU3212" s="302"/>
      <c r="SEV3212" s="302"/>
      <c r="SEW3212" s="302"/>
      <c r="SEX3212" s="302"/>
      <c r="SEY3212" s="302"/>
      <c r="SEZ3212" s="302"/>
      <c r="SFA3212" s="302"/>
      <c r="SFB3212" s="302"/>
      <c r="SFC3212" s="302"/>
      <c r="SFD3212" s="302"/>
      <c r="SFE3212" s="302"/>
      <c r="SFF3212" s="302"/>
      <c r="SFG3212" s="302"/>
      <c r="SFH3212" s="302"/>
      <c r="SFI3212" s="302"/>
      <c r="SFJ3212" s="302"/>
      <c r="SFK3212" s="302"/>
      <c r="SFL3212" s="302"/>
      <c r="SFM3212" s="302"/>
      <c r="SFN3212" s="302"/>
      <c r="SFO3212" s="302"/>
      <c r="SFP3212" s="302"/>
      <c r="SFQ3212" s="302"/>
      <c r="SFR3212" s="302"/>
      <c r="SFS3212" s="302"/>
      <c r="SFT3212" s="302"/>
      <c r="SFU3212" s="302"/>
      <c r="SFV3212" s="302"/>
      <c r="SFW3212" s="302"/>
      <c r="SFX3212" s="302"/>
      <c r="SFY3212" s="302"/>
      <c r="SFZ3212" s="302"/>
      <c r="SGA3212" s="302"/>
      <c r="SGB3212" s="302"/>
      <c r="SGC3212" s="302"/>
      <c r="SGD3212" s="302"/>
      <c r="SGE3212" s="302"/>
      <c r="SGF3212" s="302"/>
      <c r="SGG3212" s="302"/>
      <c r="SGH3212" s="302"/>
      <c r="SGI3212" s="302"/>
      <c r="SGJ3212" s="302"/>
      <c r="SGK3212" s="302"/>
      <c r="SGL3212" s="302"/>
      <c r="SGM3212" s="302"/>
      <c r="SGN3212" s="302"/>
      <c r="SGO3212" s="302"/>
      <c r="SGP3212" s="302"/>
      <c r="SGQ3212" s="302"/>
      <c r="SGR3212" s="302"/>
      <c r="SGS3212" s="302"/>
      <c r="SGT3212" s="302"/>
      <c r="SGU3212" s="302"/>
      <c r="SGV3212" s="302"/>
      <c r="SGW3212" s="302"/>
      <c r="SGX3212" s="302"/>
      <c r="SGY3212" s="302"/>
      <c r="SGZ3212" s="302"/>
      <c r="SHA3212" s="302"/>
      <c r="SHB3212" s="302"/>
      <c r="SHC3212" s="302"/>
      <c r="SHD3212" s="302"/>
      <c r="SHE3212" s="302"/>
      <c r="SHF3212" s="302"/>
      <c r="SHG3212" s="302"/>
      <c r="SHH3212" s="302"/>
      <c r="SHI3212" s="302"/>
      <c r="SHJ3212" s="302"/>
      <c r="SHK3212" s="302"/>
      <c r="SHL3212" s="302"/>
      <c r="SHM3212" s="302"/>
      <c r="SHN3212" s="302"/>
      <c r="SHO3212" s="302"/>
      <c r="SHP3212" s="302"/>
      <c r="SHQ3212" s="302"/>
      <c r="SHR3212" s="302"/>
      <c r="SHS3212" s="302"/>
      <c r="SHT3212" s="302"/>
      <c r="SHU3212" s="302"/>
      <c r="SHV3212" s="302"/>
      <c r="SHW3212" s="302"/>
      <c r="SHX3212" s="302"/>
      <c r="SHY3212" s="302"/>
      <c r="SHZ3212" s="302"/>
      <c r="SIA3212" s="302"/>
      <c r="SIB3212" s="302"/>
      <c r="SIC3212" s="302"/>
      <c r="SID3212" s="302"/>
      <c r="SIE3212" s="302"/>
      <c r="SIF3212" s="302"/>
      <c r="SIG3212" s="302"/>
      <c r="SIH3212" s="302"/>
      <c r="SII3212" s="302"/>
      <c r="SIJ3212" s="302"/>
      <c r="SIK3212" s="302"/>
      <c r="SIL3212" s="302"/>
      <c r="SIM3212" s="302"/>
      <c r="SIN3212" s="302"/>
      <c r="SIO3212" s="302"/>
      <c r="SIP3212" s="302"/>
      <c r="SIQ3212" s="302"/>
      <c r="SIR3212" s="302"/>
      <c r="SIS3212" s="302"/>
      <c r="SIT3212" s="302"/>
      <c r="SIU3212" s="302"/>
      <c r="SIV3212" s="302"/>
      <c r="SIW3212" s="302"/>
      <c r="SIX3212" s="302"/>
      <c r="SIY3212" s="302"/>
      <c r="SIZ3212" s="302"/>
      <c r="SJA3212" s="302"/>
      <c r="SJB3212" s="302"/>
      <c r="SJC3212" s="302"/>
      <c r="SJD3212" s="302"/>
      <c r="SJE3212" s="302"/>
      <c r="SJF3212" s="302"/>
      <c r="SJG3212" s="302"/>
      <c r="SJH3212" s="302"/>
      <c r="SJI3212" s="302"/>
      <c r="SJJ3212" s="302"/>
      <c r="SJK3212" s="302"/>
      <c r="SJL3212" s="302"/>
      <c r="SJM3212" s="302"/>
      <c r="SJN3212" s="302"/>
      <c r="SJO3212" s="302"/>
      <c r="SJP3212" s="302"/>
      <c r="SJQ3212" s="302"/>
      <c r="SJR3212" s="302"/>
      <c r="SJS3212" s="302"/>
      <c r="SJT3212" s="302"/>
      <c r="SJU3212" s="302"/>
      <c r="SJV3212" s="302"/>
      <c r="SJW3212" s="302"/>
      <c r="SJX3212" s="302"/>
      <c r="SJY3212" s="302"/>
      <c r="SJZ3212" s="302"/>
      <c r="SKA3212" s="302"/>
      <c r="SKB3212" s="302"/>
      <c r="SKC3212" s="302"/>
      <c r="SKD3212" s="302"/>
      <c r="SKE3212" s="302"/>
      <c r="SKF3212" s="302"/>
      <c r="SKG3212" s="302"/>
      <c r="SKH3212" s="302"/>
      <c r="SKI3212" s="302"/>
      <c r="SKJ3212" s="302"/>
      <c r="SKK3212" s="302"/>
      <c r="SKL3212" s="302"/>
      <c r="SKM3212" s="302"/>
      <c r="SKN3212" s="302"/>
      <c r="SKO3212" s="302"/>
      <c r="SKP3212" s="302"/>
      <c r="SKQ3212" s="302"/>
      <c r="SKR3212" s="302"/>
      <c r="SKS3212" s="302"/>
      <c r="SKT3212" s="302"/>
      <c r="SKU3212" s="302"/>
      <c r="SKV3212" s="302"/>
      <c r="SKW3212" s="302"/>
      <c r="SKX3212" s="302"/>
      <c r="SKY3212" s="302"/>
      <c r="SKZ3212" s="302"/>
      <c r="SLA3212" s="302"/>
      <c r="SLB3212" s="302"/>
      <c r="SLC3212" s="302"/>
      <c r="SLD3212" s="302"/>
      <c r="SLE3212" s="302"/>
      <c r="SLF3212" s="302"/>
      <c r="SLG3212" s="302"/>
      <c r="SLH3212" s="302"/>
      <c r="SLI3212" s="302"/>
      <c r="SLJ3212" s="302"/>
      <c r="SLK3212" s="302"/>
      <c r="SLL3212" s="302"/>
      <c r="SLM3212" s="302"/>
      <c r="SLN3212" s="302"/>
      <c r="SLO3212" s="302"/>
      <c r="SLP3212" s="302"/>
      <c r="SLQ3212" s="302"/>
      <c r="SLR3212" s="302"/>
      <c r="SLS3212" s="302"/>
      <c r="SLT3212" s="302"/>
      <c r="SLU3212" s="302"/>
      <c r="SLV3212" s="302"/>
      <c r="SLW3212" s="302"/>
      <c r="SLX3212" s="302"/>
      <c r="SLY3212" s="302"/>
      <c r="SLZ3212" s="302"/>
      <c r="SMA3212" s="302"/>
      <c r="SMB3212" s="302"/>
      <c r="SMC3212" s="302"/>
      <c r="SMD3212" s="302"/>
      <c r="SME3212" s="302"/>
      <c r="SMF3212" s="302"/>
      <c r="SMG3212" s="302"/>
      <c r="SMH3212" s="302"/>
      <c r="SMI3212" s="302"/>
      <c r="SMJ3212" s="302"/>
      <c r="SMK3212" s="302"/>
      <c r="SML3212" s="302"/>
      <c r="SMM3212" s="302"/>
      <c r="SMN3212" s="302"/>
      <c r="SMO3212" s="302"/>
      <c r="SMP3212" s="302"/>
      <c r="SMQ3212" s="302"/>
      <c r="SMR3212" s="302"/>
      <c r="SMS3212" s="302"/>
      <c r="SMT3212" s="302"/>
      <c r="SMU3212" s="302"/>
      <c r="SMV3212" s="302"/>
      <c r="SMW3212" s="302"/>
      <c r="SMX3212" s="302"/>
      <c r="SMY3212" s="302"/>
      <c r="SMZ3212" s="302"/>
      <c r="SNA3212" s="302"/>
      <c r="SNB3212" s="302"/>
      <c r="SNC3212" s="302"/>
      <c r="SND3212" s="302"/>
      <c r="SNE3212" s="302"/>
      <c r="SNF3212" s="302"/>
      <c r="SNG3212" s="302"/>
      <c r="SNH3212" s="302"/>
      <c r="SNI3212" s="302"/>
      <c r="SNJ3212" s="302"/>
      <c r="SNK3212" s="302"/>
      <c r="SNL3212" s="302"/>
      <c r="SNM3212" s="302"/>
      <c r="SNN3212" s="302"/>
      <c r="SNO3212" s="302"/>
      <c r="SNP3212" s="302"/>
      <c r="SNQ3212" s="302"/>
      <c r="SNR3212" s="302"/>
      <c r="SNS3212" s="302"/>
      <c r="SNT3212" s="302"/>
      <c r="SNU3212" s="302"/>
      <c r="SNV3212" s="302"/>
      <c r="SNW3212" s="302"/>
      <c r="SNX3212" s="302"/>
      <c r="SNY3212" s="302"/>
      <c r="SNZ3212" s="302"/>
      <c r="SOA3212" s="302"/>
      <c r="SOB3212" s="302"/>
      <c r="SOC3212" s="302"/>
      <c r="SOD3212" s="302"/>
      <c r="SOE3212" s="302"/>
      <c r="SOF3212" s="302"/>
      <c r="SOG3212" s="302"/>
      <c r="SOH3212" s="302"/>
      <c r="SOI3212" s="302"/>
      <c r="SOJ3212" s="302"/>
      <c r="SOK3212" s="302"/>
      <c r="SOL3212" s="302"/>
      <c r="SOM3212" s="302"/>
      <c r="SON3212" s="302"/>
      <c r="SOO3212" s="302"/>
      <c r="SOP3212" s="302"/>
      <c r="SOQ3212" s="302"/>
      <c r="SOR3212" s="302"/>
      <c r="SOS3212" s="302"/>
      <c r="SOT3212" s="302"/>
      <c r="SOU3212" s="302"/>
      <c r="SOV3212" s="302"/>
      <c r="SOW3212" s="302"/>
      <c r="SOX3212" s="302"/>
      <c r="SOY3212" s="302"/>
      <c r="SOZ3212" s="302"/>
      <c r="SPA3212" s="302"/>
      <c r="SPB3212" s="302"/>
      <c r="SPC3212" s="302"/>
      <c r="SPD3212" s="302"/>
      <c r="SPE3212" s="302"/>
      <c r="SPF3212" s="302"/>
      <c r="SPG3212" s="302"/>
      <c r="SPH3212" s="302"/>
      <c r="SPI3212" s="302"/>
      <c r="SPJ3212" s="302"/>
      <c r="SPK3212" s="302"/>
      <c r="SPL3212" s="302"/>
      <c r="SPM3212" s="302"/>
      <c r="SPN3212" s="302"/>
      <c r="SPO3212" s="302"/>
      <c r="SPP3212" s="302"/>
      <c r="SPQ3212" s="302"/>
      <c r="SPR3212" s="302"/>
      <c r="SPS3212" s="302"/>
      <c r="SPT3212" s="302"/>
      <c r="SPU3212" s="302"/>
      <c r="SPV3212" s="302"/>
      <c r="SPW3212" s="302"/>
      <c r="SPX3212" s="302"/>
      <c r="SPY3212" s="302"/>
      <c r="SPZ3212" s="302"/>
      <c r="SQA3212" s="302"/>
      <c r="SQB3212" s="302"/>
      <c r="SQC3212" s="302"/>
      <c r="SQD3212" s="302"/>
      <c r="SQE3212" s="302"/>
      <c r="SQF3212" s="302"/>
      <c r="SQG3212" s="302"/>
      <c r="SQH3212" s="302"/>
      <c r="SQI3212" s="302"/>
      <c r="SQJ3212" s="302"/>
      <c r="SQK3212" s="302"/>
      <c r="SQL3212" s="302"/>
      <c r="SQM3212" s="302"/>
      <c r="SQN3212" s="302"/>
      <c r="SQO3212" s="302"/>
      <c r="SQP3212" s="302"/>
      <c r="SQQ3212" s="302"/>
      <c r="SQR3212" s="302"/>
      <c r="SQS3212" s="302"/>
      <c r="SQT3212" s="302"/>
      <c r="SQU3212" s="302"/>
      <c r="SQV3212" s="302"/>
      <c r="SQW3212" s="302"/>
      <c r="SQX3212" s="302"/>
      <c r="SQY3212" s="302"/>
      <c r="SQZ3212" s="302"/>
      <c r="SRA3212" s="302"/>
      <c r="SRB3212" s="302"/>
      <c r="SRC3212" s="302"/>
      <c r="SRD3212" s="302"/>
      <c r="SRE3212" s="302"/>
      <c r="SRF3212" s="302"/>
      <c r="SRG3212" s="302"/>
      <c r="SRH3212" s="302"/>
      <c r="SRI3212" s="302"/>
      <c r="SRJ3212" s="302"/>
      <c r="SRK3212" s="302"/>
      <c r="SRL3212" s="302"/>
      <c r="SRM3212" s="302"/>
      <c r="SRN3212" s="302"/>
      <c r="SRO3212" s="302"/>
      <c r="SRP3212" s="302"/>
      <c r="SRQ3212" s="302"/>
      <c r="SRR3212" s="302"/>
      <c r="SRS3212" s="302"/>
      <c r="SRT3212" s="302"/>
      <c r="SRU3212" s="302"/>
      <c r="SRV3212" s="302"/>
      <c r="SRW3212" s="302"/>
      <c r="SRX3212" s="302"/>
      <c r="SRY3212" s="302"/>
      <c r="SRZ3212" s="302"/>
      <c r="SSA3212" s="302"/>
      <c r="SSB3212" s="302"/>
      <c r="SSC3212" s="302"/>
      <c r="SSD3212" s="302"/>
      <c r="SSE3212" s="302"/>
      <c r="SSF3212" s="302"/>
      <c r="SSG3212" s="302"/>
      <c r="SSH3212" s="302"/>
      <c r="SSI3212" s="302"/>
      <c r="SSJ3212" s="302"/>
      <c r="SSK3212" s="302"/>
      <c r="SSL3212" s="302"/>
      <c r="SSM3212" s="302"/>
      <c r="SSN3212" s="302"/>
      <c r="SSO3212" s="302"/>
      <c r="SSP3212" s="302"/>
      <c r="SSQ3212" s="302"/>
      <c r="SSR3212" s="302"/>
      <c r="SSS3212" s="302"/>
      <c r="SST3212" s="302"/>
      <c r="SSU3212" s="302"/>
      <c r="SSV3212" s="302"/>
      <c r="SSW3212" s="302"/>
      <c r="SSX3212" s="302"/>
      <c r="SSY3212" s="302"/>
      <c r="SSZ3212" s="302"/>
      <c r="STA3212" s="302"/>
      <c r="STB3212" s="302"/>
      <c r="STC3212" s="302"/>
      <c r="STD3212" s="302"/>
      <c r="STE3212" s="302"/>
      <c r="STF3212" s="302"/>
      <c r="STG3212" s="302"/>
      <c r="STH3212" s="302"/>
      <c r="STI3212" s="302"/>
      <c r="STJ3212" s="302"/>
      <c r="STK3212" s="302"/>
      <c r="STL3212" s="302"/>
      <c r="STM3212" s="302"/>
      <c r="STN3212" s="302"/>
      <c r="STO3212" s="302"/>
      <c r="STP3212" s="302"/>
      <c r="STQ3212" s="302"/>
      <c r="STR3212" s="302"/>
      <c r="STS3212" s="302"/>
      <c r="STT3212" s="302"/>
      <c r="STU3212" s="302"/>
      <c r="STV3212" s="302"/>
      <c r="STW3212" s="302"/>
      <c r="STX3212" s="302"/>
      <c r="STY3212" s="302"/>
      <c r="STZ3212" s="302"/>
      <c r="SUA3212" s="302"/>
      <c r="SUB3212" s="302"/>
      <c r="SUC3212" s="302"/>
      <c r="SUD3212" s="302"/>
      <c r="SUE3212" s="302"/>
      <c r="SUF3212" s="302"/>
      <c r="SUG3212" s="302"/>
      <c r="SUH3212" s="302"/>
      <c r="SUI3212" s="302"/>
      <c r="SUJ3212" s="302"/>
      <c r="SUK3212" s="302"/>
      <c r="SUL3212" s="302"/>
      <c r="SUM3212" s="302"/>
      <c r="SUN3212" s="302"/>
      <c r="SUO3212" s="302"/>
      <c r="SUP3212" s="302"/>
      <c r="SUQ3212" s="302"/>
      <c r="SUR3212" s="302"/>
      <c r="SUS3212" s="302"/>
      <c r="SUT3212" s="302"/>
      <c r="SUU3212" s="302"/>
      <c r="SUV3212" s="302"/>
      <c r="SUW3212" s="302"/>
      <c r="SUX3212" s="302"/>
      <c r="SUY3212" s="302"/>
      <c r="SUZ3212" s="302"/>
      <c r="SVA3212" s="302"/>
      <c r="SVB3212" s="302"/>
      <c r="SVC3212" s="302"/>
      <c r="SVD3212" s="302"/>
      <c r="SVE3212" s="302"/>
      <c r="SVF3212" s="302"/>
      <c r="SVG3212" s="302"/>
      <c r="SVH3212" s="302"/>
      <c r="SVI3212" s="302"/>
      <c r="SVJ3212" s="302"/>
      <c r="SVK3212" s="302"/>
      <c r="SVL3212" s="302"/>
      <c r="SVM3212" s="302"/>
      <c r="SVN3212" s="302"/>
      <c r="SVO3212" s="302"/>
      <c r="SVP3212" s="302"/>
      <c r="SVQ3212" s="302"/>
      <c r="SVR3212" s="302"/>
      <c r="SVS3212" s="302"/>
      <c r="SVT3212" s="302"/>
      <c r="SVU3212" s="302"/>
      <c r="SVV3212" s="302"/>
      <c r="SVW3212" s="302"/>
      <c r="SVX3212" s="302"/>
      <c r="SVY3212" s="302"/>
      <c r="SVZ3212" s="302"/>
      <c r="SWA3212" s="302"/>
      <c r="SWB3212" s="302"/>
      <c r="SWC3212" s="302"/>
      <c r="SWD3212" s="302"/>
      <c r="SWE3212" s="302"/>
      <c r="SWF3212" s="302"/>
      <c r="SWG3212" s="302"/>
      <c r="SWH3212" s="302"/>
      <c r="SWI3212" s="302"/>
      <c r="SWJ3212" s="302"/>
      <c r="SWK3212" s="302"/>
      <c r="SWL3212" s="302"/>
      <c r="SWM3212" s="302"/>
      <c r="SWN3212" s="302"/>
      <c r="SWO3212" s="302"/>
      <c r="SWP3212" s="302"/>
      <c r="SWQ3212" s="302"/>
      <c r="SWR3212" s="302"/>
      <c r="SWS3212" s="302"/>
      <c r="SWT3212" s="302"/>
      <c r="SWU3212" s="302"/>
      <c r="SWV3212" s="302"/>
      <c r="SWW3212" s="302"/>
      <c r="SWX3212" s="302"/>
      <c r="SWY3212" s="302"/>
      <c r="SWZ3212" s="302"/>
      <c r="SXA3212" s="302"/>
      <c r="SXB3212" s="302"/>
      <c r="SXC3212" s="302"/>
      <c r="SXD3212" s="302"/>
      <c r="SXE3212" s="302"/>
      <c r="SXF3212" s="302"/>
      <c r="SXG3212" s="302"/>
      <c r="SXH3212" s="302"/>
      <c r="SXI3212" s="302"/>
      <c r="SXJ3212" s="302"/>
      <c r="SXK3212" s="302"/>
      <c r="SXL3212" s="302"/>
      <c r="SXM3212" s="302"/>
      <c r="SXN3212" s="302"/>
      <c r="SXO3212" s="302"/>
      <c r="SXP3212" s="302"/>
      <c r="SXQ3212" s="302"/>
      <c r="SXR3212" s="302"/>
      <c r="SXS3212" s="302"/>
      <c r="SXT3212" s="302"/>
      <c r="SXU3212" s="302"/>
      <c r="SXV3212" s="302"/>
      <c r="SXW3212" s="302"/>
      <c r="SXX3212" s="302"/>
      <c r="SXY3212" s="302"/>
      <c r="SXZ3212" s="302"/>
      <c r="SYA3212" s="302"/>
      <c r="SYB3212" s="302"/>
      <c r="SYC3212" s="302"/>
      <c r="SYD3212" s="302"/>
      <c r="SYE3212" s="302"/>
      <c r="SYF3212" s="302"/>
      <c r="SYG3212" s="302"/>
      <c r="SYH3212" s="302"/>
      <c r="SYI3212" s="302"/>
      <c r="SYJ3212" s="302"/>
      <c r="SYK3212" s="302"/>
      <c r="SYL3212" s="302"/>
      <c r="SYM3212" s="302"/>
      <c r="SYN3212" s="302"/>
      <c r="SYO3212" s="302"/>
      <c r="SYP3212" s="302"/>
      <c r="SYQ3212" s="302"/>
      <c r="SYR3212" s="302"/>
      <c r="SYS3212" s="302"/>
      <c r="SYT3212" s="302"/>
      <c r="SYU3212" s="302"/>
      <c r="SYV3212" s="302"/>
      <c r="SYW3212" s="302"/>
      <c r="SYX3212" s="302"/>
      <c r="SYY3212" s="302"/>
      <c r="SYZ3212" s="302"/>
      <c r="SZA3212" s="302"/>
      <c r="SZB3212" s="302"/>
      <c r="SZC3212" s="302"/>
      <c r="SZD3212" s="302"/>
      <c r="SZE3212" s="302"/>
      <c r="SZF3212" s="302"/>
      <c r="SZG3212" s="302"/>
      <c r="SZH3212" s="302"/>
      <c r="SZI3212" s="302"/>
      <c r="SZJ3212" s="302"/>
      <c r="SZK3212" s="302"/>
      <c r="SZL3212" s="302"/>
      <c r="SZM3212" s="302"/>
      <c r="SZN3212" s="302"/>
      <c r="SZO3212" s="302"/>
      <c r="SZP3212" s="302"/>
      <c r="SZQ3212" s="302"/>
      <c r="SZR3212" s="302"/>
      <c r="SZS3212" s="302"/>
      <c r="SZT3212" s="302"/>
      <c r="SZU3212" s="302"/>
      <c r="SZV3212" s="302"/>
      <c r="SZW3212" s="302"/>
      <c r="SZX3212" s="302"/>
      <c r="SZY3212" s="302"/>
      <c r="SZZ3212" s="302"/>
      <c r="TAA3212" s="302"/>
      <c r="TAB3212" s="302"/>
      <c r="TAC3212" s="302"/>
      <c r="TAD3212" s="302"/>
      <c r="TAE3212" s="302"/>
      <c r="TAF3212" s="302"/>
      <c r="TAG3212" s="302"/>
      <c r="TAH3212" s="302"/>
      <c r="TAI3212" s="302"/>
      <c r="TAJ3212" s="302"/>
      <c r="TAK3212" s="302"/>
      <c r="TAL3212" s="302"/>
      <c r="TAM3212" s="302"/>
      <c r="TAN3212" s="302"/>
      <c r="TAO3212" s="302"/>
      <c r="TAP3212" s="302"/>
      <c r="TAQ3212" s="302"/>
      <c r="TAR3212" s="302"/>
      <c r="TAS3212" s="302"/>
      <c r="TAT3212" s="302"/>
      <c r="TAU3212" s="302"/>
      <c r="TAV3212" s="302"/>
      <c r="TAW3212" s="302"/>
      <c r="TAX3212" s="302"/>
      <c r="TAY3212" s="302"/>
      <c r="TAZ3212" s="302"/>
      <c r="TBA3212" s="302"/>
      <c r="TBB3212" s="302"/>
      <c r="TBC3212" s="302"/>
      <c r="TBD3212" s="302"/>
      <c r="TBE3212" s="302"/>
      <c r="TBF3212" s="302"/>
      <c r="TBG3212" s="302"/>
      <c r="TBH3212" s="302"/>
      <c r="TBI3212" s="302"/>
      <c r="TBJ3212" s="302"/>
      <c r="TBK3212" s="302"/>
      <c r="TBL3212" s="302"/>
      <c r="TBM3212" s="302"/>
      <c r="TBN3212" s="302"/>
      <c r="TBO3212" s="302"/>
      <c r="TBP3212" s="302"/>
      <c r="TBQ3212" s="302"/>
      <c r="TBR3212" s="302"/>
      <c r="TBS3212" s="302"/>
      <c r="TBT3212" s="302"/>
      <c r="TBU3212" s="302"/>
      <c r="TBV3212" s="302"/>
      <c r="TBW3212" s="302"/>
      <c r="TBX3212" s="302"/>
      <c r="TBY3212" s="302"/>
      <c r="TBZ3212" s="302"/>
      <c r="TCA3212" s="302"/>
      <c r="TCB3212" s="302"/>
      <c r="TCC3212" s="302"/>
      <c r="TCD3212" s="302"/>
      <c r="TCE3212" s="302"/>
      <c r="TCF3212" s="302"/>
      <c r="TCG3212" s="302"/>
      <c r="TCH3212" s="302"/>
      <c r="TCI3212" s="302"/>
      <c r="TCJ3212" s="302"/>
      <c r="TCK3212" s="302"/>
      <c r="TCL3212" s="302"/>
      <c r="TCM3212" s="302"/>
      <c r="TCN3212" s="302"/>
      <c r="TCO3212" s="302"/>
      <c r="TCP3212" s="302"/>
      <c r="TCQ3212" s="302"/>
      <c r="TCR3212" s="302"/>
      <c r="TCS3212" s="302"/>
      <c r="TCT3212" s="302"/>
      <c r="TCU3212" s="302"/>
      <c r="TCV3212" s="302"/>
      <c r="TCW3212" s="302"/>
      <c r="TCX3212" s="302"/>
      <c r="TCY3212" s="302"/>
      <c r="TCZ3212" s="302"/>
      <c r="TDA3212" s="302"/>
      <c r="TDB3212" s="302"/>
      <c r="TDC3212" s="302"/>
      <c r="TDD3212" s="302"/>
      <c r="TDE3212" s="302"/>
      <c r="TDF3212" s="302"/>
      <c r="TDG3212" s="302"/>
      <c r="TDH3212" s="302"/>
      <c r="TDI3212" s="302"/>
      <c r="TDJ3212" s="302"/>
      <c r="TDK3212" s="302"/>
      <c r="TDL3212" s="302"/>
      <c r="TDM3212" s="302"/>
      <c r="TDN3212" s="302"/>
      <c r="TDO3212" s="302"/>
      <c r="TDP3212" s="302"/>
      <c r="TDQ3212" s="302"/>
      <c r="TDR3212" s="302"/>
      <c r="TDS3212" s="302"/>
      <c r="TDT3212" s="302"/>
      <c r="TDU3212" s="302"/>
      <c r="TDV3212" s="302"/>
      <c r="TDW3212" s="302"/>
      <c r="TDX3212" s="302"/>
      <c r="TDY3212" s="302"/>
      <c r="TDZ3212" s="302"/>
      <c r="TEA3212" s="302"/>
      <c r="TEB3212" s="302"/>
      <c r="TEC3212" s="302"/>
      <c r="TED3212" s="302"/>
      <c r="TEE3212" s="302"/>
      <c r="TEF3212" s="302"/>
      <c r="TEG3212" s="302"/>
      <c r="TEH3212" s="302"/>
      <c r="TEI3212" s="302"/>
      <c r="TEJ3212" s="302"/>
      <c r="TEK3212" s="302"/>
      <c r="TEL3212" s="302"/>
      <c r="TEM3212" s="302"/>
      <c r="TEN3212" s="302"/>
      <c r="TEO3212" s="302"/>
      <c r="TEP3212" s="302"/>
      <c r="TEQ3212" s="302"/>
      <c r="TER3212" s="302"/>
      <c r="TES3212" s="302"/>
      <c r="TET3212" s="302"/>
      <c r="TEU3212" s="302"/>
      <c r="TEV3212" s="302"/>
      <c r="TEW3212" s="302"/>
      <c r="TEX3212" s="302"/>
      <c r="TEY3212" s="302"/>
      <c r="TEZ3212" s="302"/>
      <c r="TFA3212" s="302"/>
      <c r="TFB3212" s="302"/>
      <c r="TFC3212" s="302"/>
      <c r="TFD3212" s="302"/>
      <c r="TFE3212" s="302"/>
      <c r="TFF3212" s="302"/>
      <c r="TFG3212" s="302"/>
      <c r="TFH3212" s="302"/>
      <c r="TFI3212" s="302"/>
      <c r="TFJ3212" s="302"/>
      <c r="TFK3212" s="302"/>
      <c r="TFL3212" s="302"/>
      <c r="TFM3212" s="302"/>
      <c r="TFN3212" s="302"/>
      <c r="TFO3212" s="302"/>
      <c r="TFP3212" s="302"/>
      <c r="TFQ3212" s="302"/>
      <c r="TFR3212" s="302"/>
      <c r="TFS3212" s="302"/>
      <c r="TFT3212" s="302"/>
      <c r="TFU3212" s="302"/>
      <c r="TFV3212" s="302"/>
      <c r="TFW3212" s="302"/>
      <c r="TFX3212" s="302"/>
      <c r="TFY3212" s="302"/>
      <c r="TFZ3212" s="302"/>
      <c r="TGA3212" s="302"/>
      <c r="TGB3212" s="302"/>
      <c r="TGC3212" s="302"/>
      <c r="TGD3212" s="302"/>
      <c r="TGE3212" s="302"/>
      <c r="TGF3212" s="302"/>
      <c r="TGG3212" s="302"/>
      <c r="TGH3212" s="302"/>
      <c r="TGI3212" s="302"/>
      <c r="TGJ3212" s="302"/>
      <c r="TGK3212" s="302"/>
      <c r="TGL3212" s="302"/>
      <c r="TGM3212" s="302"/>
      <c r="TGN3212" s="302"/>
      <c r="TGO3212" s="302"/>
      <c r="TGP3212" s="302"/>
      <c r="TGQ3212" s="302"/>
      <c r="TGR3212" s="302"/>
      <c r="TGS3212" s="302"/>
      <c r="TGT3212" s="302"/>
      <c r="TGU3212" s="302"/>
      <c r="TGV3212" s="302"/>
      <c r="TGW3212" s="302"/>
      <c r="TGX3212" s="302"/>
      <c r="TGY3212" s="302"/>
      <c r="TGZ3212" s="302"/>
      <c r="THA3212" s="302"/>
      <c r="THB3212" s="302"/>
      <c r="THC3212" s="302"/>
      <c r="THD3212" s="302"/>
      <c r="THE3212" s="302"/>
      <c r="THF3212" s="302"/>
      <c r="THG3212" s="302"/>
      <c r="THH3212" s="302"/>
      <c r="THI3212" s="302"/>
      <c r="THJ3212" s="302"/>
      <c r="THK3212" s="302"/>
      <c r="THL3212" s="302"/>
      <c r="THM3212" s="302"/>
      <c r="THN3212" s="302"/>
      <c r="THO3212" s="302"/>
      <c r="THP3212" s="302"/>
      <c r="THQ3212" s="302"/>
      <c r="THR3212" s="302"/>
      <c r="THS3212" s="302"/>
      <c r="THT3212" s="302"/>
      <c r="THU3212" s="302"/>
      <c r="THV3212" s="302"/>
      <c r="THW3212" s="302"/>
      <c r="THX3212" s="302"/>
      <c r="THY3212" s="302"/>
      <c r="THZ3212" s="302"/>
      <c r="TIA3212" s="302"/>
      <c r="TIB3212" s="302"/>
      <c r="TIC3212" s="302"/>
      <c r="TID3212" s="302"/>
      <c r="TIE3212" s="302"/>
      <c r="TIF3212" s="302"/>
      <c r="TIG3212" s="302"/>
      <c r="TIH3212" s="302"/>
      <c r="TII3212" s="302"/>
      <c r="TIJ3212" s="302"/>
      <c r="TIK3212" s="302"/>
      <c r="TIL3212" s="302"/>
      <c r="TIM3212" s="302"/>
      <c r="TIN3212" s="302"/>
      <c r="TIO3212" s="302"/>
      <c r="TIP3212" s="302"/>
      <c r="TIQ3212" s="302"/>
      <c r="TIR3212" s="302"/>
      <c r="TIS3212" s="302"/>
      <c r="TIT3212" s="302"/>
      <c r="TIU3212" s="302"/>
      <c r="TIV3212" s="302"/>
      <c r="TIW3212" s="302"/>
      <c r="TIX3212" s="302"/>
      <c r="TIY3212" s="302"/>
      <c r="TIZ3212" s="302"/>
      <c r="TJA3212" s="302"/>
      <c r="TJB3212" s="302"/>
      <c r="TJC3212" s="302"/>
      <c r="TJD3212" s="302"/>
      <c r="TJE3212" s="302"/>
      <c r="TJF3212" s="302"/>
      <c r="TJG3212" s="302"/>
      <c r="TJH3212" s="302"/>
      <c r="TJI3212" s="302"/>
      <c r="TJJ3212" s="302"/>
      <c r="TJK3212" s="302"/>
      <c r="TJL3212" s="302"/>
      <c r="TJM3212" s="302"/>
      <c r="TJN3212" s="302"/>
      <c r="TJO3212" s="302"/>
      <c r="TJP3212" s="302"/>
      <c r="TJQ3212" s="302"/>
      <c r="TJR3212" s="302"/>
      <c r="TJS3212" s="302"/>
      <c r="TJT3212" s="302"/>
      <c r="TJU3212" s="302"/>
      <c r="TJV3212" s="302"/>
      <c r="TJW3212" s="302"/>
      <c r="TJX3212" s="302"/>
      <c r="TJY3212" s="302"/>
      <c r="TJZ3212" s="302"/>
      <c r="TKA3212" s="302"/>
      <c r="TKB3212" s="302"/>
      <c r="TKC3212" s="302"/>
      <c r="TKD3212" s="302"/>
      <c r="TKE3212" s="302"/>
      <c r="TKF3212" s="302"/>
      <c r="TKG3212" s="302"/>
      <c r="TKH3212" s="302"/>
      <c r="TKI3212" s="302"/>
      <c r="TKJ3212" s="302"/>
      <c r="TKK3212" s="302"/>
      <c r="TKL3212" s="302"/>
      <c r="TKM3212" s="302"/>
      <c r="TKN3212" s="302"/>
      <c r="TKO3212" s="302"/>
      <c r="TKP3212" s="302"/>
      <c r="TKQ3212" s="302"/>
      <c r="TKR3212" s="302"/>
      <c r="TKS3212" s="302"/>
      <c r="TKT3212" s="302"/>
      <c r="TKU3212" s="302"/>
      <c r="TKV3212" s="302"/>
      <c r="TKW3212" s="302"/>
      <c r="TKX3212" s="302"/>
      <c r="TKY3212" s="302"/>
      <c r="TKZ3212" s="302"/>
      <c r="TLA3212" s="302"/>
      <c r="TLB3212" s="302"/>
      <c r="TLC3212" s="302"/>
      <c r="TLD3212" s="302"/>
      <c r="TLE3212" s="302"/>
      <c r="TLF3212" s="302"/>
      <c r="TLG3212" s="302"/>
      <c r="TLH3212" s="302"/>
      <c r="TLI3212" s="302"/>
      <c r="TLJ3212" s="302"/>
      <c r="TLK3212" s="302"/>
      <c r="TLL3212" s="302"/>
      <c r="TLM3212" s="302"/>
      <c r="TLN3212" s="302"/>
      <c r="TLO3212" s="302"/>
      <c r="TLP3212" s="302"/>
      <c r="TLQ3212" s="302"/>
      <c r="TLR3212" s="302"/>
      <c r="TLS3212" s="302"/>
      <c r="TLT3212" s="302"/>
      <c r="TLU3212" s="302"/>
      <c r="TLV3212" s="302"/>
      <c r="TLW3212" s="302"/>
      <c r="TLX3212" s="302"/>
      <c r="TLY3212" s="302"/>
      <c r="TLZ3212" s="302"/>
      <c r="TMA3212" s="302"/>
      <c r="TMB3212" s="302"/>
      <c r="TMC3212" s="302"/>
      <c r="TMD3212" s="302"/>
      <c r="TME3212" s="302"/>
      <c r="TMF3212" s="302"/>
      <c r="TMG3212" s="302"/>
      <c r="TMH3212" s="302"/>
      <c r="TMI3212" s="302"/>
      <c r="TMJ3212" s="302"/>
      <c r="TMK3212" s="302"/>
      <c r="TML3212" s="302"/>
      <c r="TMM3212" s="302"/>
      <c r="TMN3212" s="302"/>
      <c r="TMO3212" s="302"/>
      <c r="TMP3212" s="302"/>
      <c r="TMQ3212" s="302"/>
      <c r="TMR3212" s="302"/>
      <c r="TMS3212" s="302"/>
      <c r="TMT3212" s="302"/>
      <c r="TMU3212" s="302"/>
      <c r="TMV3212" s="302"/>
      <c r="TMW3212" s="302"/>
      <c r="TMX3212" s="302"/>
      <c r="TMY3212" s="302"/>
      <c r="TMZ3212" s="302"/>
      <c r="TNA3212" s="302"/>
      <c r="TNB3212" s="302"/>
      <c r="TNC3212" s="302"/>
      <c r="TND3212" s="302"/>
      <c r="TNE3212" s="302"/>
      <c r="TNF3212" s="302"/>
      <c r="TNG3212" s="302"/>
      <c r="TNH3212" s="302"/>
      <c r="TNI3212" s="302"/>
      <c r="TNJ3212" s="302"/>
      <c r="TNK3212" s="302"/>
      <c r="TNL3212" s="302"/>
      <c r="TNM3212" s="302"/>
      <c r="TNN3212" s="302"/>
      <c r="TNO3212" s="302"/>
      <c r="TNP3212" s="302"/>
      <c r="TNQ3212" s="302"/>
      <c r="TNR3212" s="302"/>
      <c r="TNS3212" s="302"/>
      <c r="TNT3212" s="302"/>
      <c r="TNU3212" s="302"/>
      <c r="TNV3212" s="302"/>
      <c r="TNW3212" s="302"/>
      <c r="TNX3212" s="302"/>
      <c r="TNY3212" s="302"/>
      <c r="TNZ3212" s="302"/>
      <c r="TOA3212" s="302"/>
      <c r="TOB3212" s="302"/>
      <c r="TOC3212" s="302"/>
      <c r="TOD3212" s="302"/>
      <c r="TOE3212" s="302"/>
      <c r="TOF3212" s="302"/>
      <c r="TOG3212" s="302"/>
      <c r="TOH3212" s="302"/>
      <c r="TOI3212" s="302"/>
      <c r="TOJ3212" s="302"/>
      <c r="TOK3212" s="302"/>
      <c r="TOL3212" s="302"/>
      <c r="TOM3212" s="302"/>
      <c r="TON3212" s="302"/>
      <c r="TOO3212" s="302"/>
      <c r="TOP3212" s="302"/>
      <c r="TOQ3212" s="302"/>
      <c r="TOR3212" s="302"/>
      <c r="TOS3212" s="302"/>
      <c r="TOT3212" s="302"/>
      <c r="TOU3212" s="302"/>
      <c r="TOV3212" s="302"/>
      <c r="TOW3212" s="302"/>
      <c r="TOX3212" s="302"/>
      <c r="TOY3212" s="302"/>
      <c r="TOZ3212" s="302"/>
      <c r="TPA3212" s="302"/>
      <c r="TPB3212" s="302"/>
      <c r="TPC3212" s="302"/>
      <c r="TPD3212" s="302"/>
      <c r="TPE3212" s="302"/>
      <c r="TPF3212" s="302"/>
      <c r="TPG3212" s="302"/>
      <c r="TPH3212" s="302"/>
      <c r="TPI3212" s="302"/>
      <c r="TPJ3212" s="302"/>
      <c r="TPK3212" s="302"/>
      <c r="TPL3212" s="302"/>
      <c r="TPM3212" s="302"/>
      <c r="TPN3212" s="302"/>
      <c r="TPO3212" s="302"/>
      <c r="TPP3212" s="302"/>
      <c r="TPQ3212" s="302"/>
      <c r="TPR3212" s="302"/>
      <c r="TPS3212" s="302"/>
      <c r="TPT3212" s="302"/>
      <c r="TPU3212" s="302"/>
      <c r="TPV3212" s="302"/>
      <c r="TPW3212" s="302"/>
      <c r="TPX3212" s="302"/>
      <c r="TPY3212" s="302"/>
      <c r="TPZ3212" s="302"/>
      <c r="TQA3212" s="302"/>
      <c r="TQB3212" s="302"/>
      <c r="TQC3212" s="302"/>
      <c r="TQD3212" s="302"/>
      <c r="TQE3212" s="302"/>
      <c r="TQF3212" s="302"/>
      <c r="TQG3212" s="302"/>
      <c r="TQH3212" s="302"/>
      <c r="TQI3212" s="302"/>
      <c r="TQJ3212" s="302"/>
      <c r="TQK3212" s="302"/>
      <c r="TQL3212" s="302"/>
      <c r="TQM3212" s="302"/>
      <c r="TQN3212" s="302"/>
      <c r="TQO3212" s="302"/>
      <c r="TQP3212" s="302"/>
      <c r="TQQ3212" s="302"/>
      <c r="TQR3212" s="302"/>
      <c r="TQS3212" s="302"/>
      <c r="TQT3212" s="302"/>
      <c r="TQU3212" s="302"/>
      <c r="TQV3212" s="302"/>
      <c r="TQW3212" s="302"/>
      <c r="TQX3212" s="302"/>
      <c r="TQY3212" s="302"/>
      <c r="TQZ3212" s="302"/>
      <c r="TRA3212" s="302"/>
      <c r="TRB3212" s="302"/>
      <c r="TRC3212" s="302"/>
      <c r="TRD3212" s="302"/>
      <c r="TRE3212" s="302"/>
      <c r="TRF3212" s="302"/>
      <c r="TRG3212" s="302"/>
      <c r="TRH3212" s="302"/>
      <c r="TRI3212" s="302"/>
      <c r="TRJ3212" s="302"/>
      <c r="TRK3212" s="302"/>
      <c r="TRL3212" s="302"/>
      <c r="TRM3212" s="302"/>
      <c r="TRN3212" s="302"/>
      <c r="TRO3212" s="302"/>
      <c r="TRP3212" s="302"/>
      <c r="TRQ3212" s="302"/>
      <c r="TRR3212" s="302"/>
      <c r="TRS3212" s="302"/>
      <c r="TRT3212" s="302"/>
      <c r="TRU3212" s="302"/>
      <c r="TRV3212" s="302"/>
      <c r="TRW3212" s="302"/>
      <c r="TRX3212" s="302"/>
      <c r="TRY3212" s="302"/>
      <c r="TRZ3212" s="302"/>
      <c r="TSA3212" s="302"/>
      <c r="TSB3212" s="302"/>
      <c r="TSC3212" s="302"/>
      <c r="TSD3212" s="302"/>
      <c r="TSE3212" s="302"/>
      <c r="TSF3212" s="302"/>
      <c r="TSG3212" s="302"/>
      <c r="TSH3212" s="302"/>
      <c r="TSI3212" s="302"/>
      <c r="TSJ3212" s="302"/>
      <c r="TSK3212" s="302"/>
      <c r="TSL3212" s="302"/>
      <c r="TSM3212" s="302"/>
      <c r="TSN3212" s="302"/>
      <c r="TSO3212" s="302"/>
      <c r="TSP3212" s="302"/>
      <c r="TSQ3212" s="302"/>
      <c r="TSR3212" s="302"/>
      <c r="TSS3212" s="302"/>
      <c r="TST3212" s="302"/>
      <c r="TSU3212" s="302"/>
      <c r="TSV3212" s="302"/>
      <c r="TSW3212" s="302"/>
      <c r="TSX3212" s="302"/>
      <c r="TSY3212" s="302"/>
      <c r="TSZ3212" s="302"/>
      <c r="TTA3212" s="302"/>
      <c r="TTB3212" s="302"/>
      <c r="TTC3212" s="302"/>
      <c r="TTD3212" s="302"/>
      <c r="TTE3212" s="302"/>
      <c r="TTF3212" s="302"/>
      <c r="TTG3212" s="302"/>
      <c r="TTH3212" s="302"/>
      <c r="TTI3212" s="302"/>
      <c r="TTJ3212" s="302"/>
      <c r="TTK3212" s="302"/>
      <c r="TTL3212" s="302"/>
      <c r="TTM3212" s="302"/>
      <c r="TTN3212" s="302"/>
      <c r="TTO3212" s="302"/>
      <c r="TTP3212" s="302"/>
      <c r="TTQ3212" s="302"/>
      <c r="TTR3212" s="302"/>
      <c r="TTS3212" s="302"/>
      <c r="TTT3212" s="302"/>
      <c r="TTU3212" s="302"/>
      <c r="TTV3212" s="302"/>
      <c r="TTW3212" s="302"/>
      <c r="TTX3212" s="302"/>
      <c r="TTY3212" s="302"/>
      <c r="TTZ3212" s="302"/>
      <c r="TUA3212" s="302"/>
      <c r="TUB3212" s="302"/>
      <c r="TUC3212" s="302"/>
      <c r="TUD3212" s="302"/>
      <c r="TUE3212" s="302"/>
      <c r="TUF3212" s="302"/>
      <c r="TUG3212" s="302"/>
      <c r="TUH3212" s="302"/>
      <c r="TUI3212" s="302"/>
      <c r="TUJ3212" s="302"/>
      <c r="TUK3212" s="302"/>
      <c r="TUL3212" s="302"/>
      <c r="TUM3212" s="302"/>
      <c r="TUN3212" s="302"/>
      <c r="TUO3212" s="302"/>
      <c r="TUP3212" s="302"/>
      <c r="TUQ3212" s="302"/>
      <c r="TUR3212" s="302"/>
      <c r="TUS3212" s="302"/>
      <c r="TUT3212" s="302"/>
      <c r="TUU3212" s="302"/>
      <c r="TUV3212" s="302"/>
      <c r="TUW3212" s="302"/>
      <c r="TUX3212" s="302"/>
      <c r="TUY3212" s="302"/>
      <c r="TUZ3212" s="302"/>
      <c r="TVA3212" s="302"/>
      <c r="TVB3212" s="302"/>
      <c r="TVC3212" s="302"/>
      <c r="TVD3212" s="302"/>
      <c r="TVE3212" s="302"/>
      <c r="TVF3212" s="302"/>
      <c r="TVG3212" s="302"/>
      <c r="TVH3212" s="302"/>
      <c r="TVI3212" s="302"/>
      <c r="TVJ3212" s="302"/>
      <c r="TVK3212" s="302"/>
      <c r="TVL3212" s="302"/>
      <c r="TVM3212" s="302"/>
      <c r="TVN3212" s="302"/>
      <c r="TVO3212" s="302"/>
      <c r="TVP3212" s="302"/>
      <c r="TVQ3212" s="302"/>
      <c r="TVR3212" s="302"/>
      <c r="TVS3212" s="302"/>
      <c r="TVT3212" s="302"/>
      <c r="TVU3212" s="302"/>
      <c r="TVV3212" s="302"/>
      <c r="TVW3212" s="302"/>
      <c r="TVX3212" s="302"/>
      <c r="TVY3212" s="302"/>
      <c r="TVZ3212" s="302"/>
      <c r="TWA3212" s="302"/>
      <c r="TWB3212" s="302"/>
      <c r="TWC3212" s="302"/>
      <c r="TWD3212" s="302"/>
      <c r="TWE3212" s="302"/>
      <c r="TWF3212" s="302"/>
      <c r="TWG3212" s="302"/>
      <c r="TWH3212" s="302"/>
      <c r="TWI3212" s="302"/>
      <c r="TWJ3212" s="302"/>
      <c r="TWK3212" s="302"/>
      <c r="TWL3212" s="302"/>
      <c r="TWM3212" s="302"/>
      <c r="TWN3212" s="302"/>
      <c r="TWO3212" s="302"/>
      <c r="TWP3212" s="302"/>
      <c r="TWQ3212" s="302"/>
      <c r="TWR3212" s="302"/>
      <c r="TWS3212" s="302"/>
      <c r="TWT3212" s="302"/>
      <c r="TWU3212" s="302"/>
      <c r="TWV3212" s="302"/>
      <c r="TWW3212" s="302"/>
      <c r="TWX3212" s="302"/>
      <c r="TWY3212" s="302"/>
      <c r="TWZ3212" s="302"/>
      <c r="TXA3212" s="302"/>
      <c r="TXB3212" s="302"/>
      <c r="TXC3212" s="302"/>
      <c r="TXD3212" s="302"/>
      <c r="TXE3212" s="302"/>
      <c r="TXF3212" s="302"/>
      <c r="TXG3212" s="302"/>
      <c r="TXH3212" s="302"/>
      <c r="TXI3212" s="302"/>
      <c r="TXJ3212" s="302"/>
      <c r="TXK3212" s="302"/>
      <c r="TXL3212" s="302"/>
      <c r="TXM3212" s="302"/>
      <c r="TXN3212" s="302"/>
      <c r="TXO3212" s="302"/>
      <c r="TXP3212" s="302"/>
      <c r="TXQ3212" s="302"/>
      <c r="TXR3212" s="302"/>
      <c r="TXS3212" s="302"/>
      <c r="TXT3212" s="302"/>
      <c r="TXU3212" s="302"/>
      <c r="TXV3212" s="302"/>
      <c r="TXW3212" s="302"/>
      <c r="TXX3212" s="302"/>
      <c r="TXY3212" s="302"/>
      <c r="TXZ3212" s="302"/>
      <c r="TYA3212" s="302"/>
      <c r="TYB3212" s="302"/>
      <c r="TYC3212" s="302"/>
      <c r="TYD3212" s="302"/>
      <c r="TYE3212" s="302"/>
      <c r="TYF3212" s="302"/>
      <c r="TYG3212" s="302"/>
      <c r="TYH3212" s="302"/>
      <c r="TYI3212" s="302"/>
      <c r="TYJ3212" s="302"/>
      <c r="TYK3212" s="302"/>
      <c r="TYL3212" s="302"/>
      <c r="TYM3212" s="302"/>
      <c r="TYN3212" s="302"/>
      <c r="TYO3212" s="302"/>
      <c r="TYP3212" s="302"/>
      <c r="TYQ3212" s="302"/>
      <c r="TYR3212" s="302"/>
      <c r="TYS3212" s="302"/>
      <c r="TYT3212" s="302"/>
      <c r="TYU3212" s="302"/>
      <c r="TYV3212" s="302"/>
      <c r="TYW3212" s="302"/>
      <c r="TYX3212" s="302"/>
      <c r="TYY3212" s="302"/>
      <c r="TYZ3212" s="302"/>
      <c r="TZA3212" s="302"/>
      <c r="TZB3212" s="302"/>
      <c r="TZC3212" s="302"/>
      <c r="TZD3212" s="302"/>
      <c r="TZE3212" s="302"/>
      <c r="TZF3212" s="302"/>
      <c r="TZG3212" s="302"/>
      <c r="TZH3212" s="302"/>
      <c r="TZI3212" s="302"/>
      <c r="TZJ3212" s="302"/>
      <c r="TZK3212" s="302"/>
      <c r="TZL3212" s="302"/>
      <c r="TZM3212" s="302"/>
      <c r="TZN3212" s="302"/>
      <c r="TZO3212" s="302"/>
      <c r="TZP3212" s="302"/>
      <c r="TZQ3212" s="302"/>
      <c r="TZR3212" s="302"/>
      <c r="TZS3212" s="302"/>
      <c r="TZT3212" s="302"/>
      <c r="TZU3212" s="302"/>
      <c r="TZV3212" s="302"/>
      <c r="TZW3212" s="302"/>
      <c r="TZX3212" s="302"/>
      <c r="TZY3212" s="302"/>
      <c r="TZZ3212" s="302"/>
      <c r="UAA3212" s="302"/>
      <c r="UAB3212" s="302"/>
      <c r="UAC3212" s="302"/>
      <c r="UAD3212" s="302"/>
      <c r="UAE3212" s="302"/>
      <c r="UAF3212" s="302"/>
      <c r="UAG3212" s="302"/>
      <c r="UAH3212" s="302"/>
      <c r="UAI3212" s="302"/>
      <c r="UAJ3212" s="302"/>
      <c r="UAK3212" s="302"/>
      <c r="UAL3212" s="302"/>
      <c r="UAM3212" s="302"/>
      <c r="UAN3212" s="302"/>
      <c r="UAO3212" s="302"/>
      <c r="UAP3212" s="302"/>
      <c r="UAQ3212" s="302"/>
      <c r="UAR3212" s="302"/>
      <c r="UAS3212" s="302"/>
      <c r="UAT3212" s="302"/>
      <c r="UAU3212" s="302"/>
      <c r="UAV3212" s="302"/>
      <c r="UAW3212" s="302"/>
      <c r="UAX3212" s="302"/>
      <c r="UAY3212" s="302"/>
      <c r="UAZ3212" s="302"/>
      <c r="UBA3212" s="302"/>
      <c r="UBB3212" s="302"/>
      <c r="UBC3212" s="302"/>
      <c r="UBD3212" s="302"/>
      <c r="UBE3212" s="302"/>
      <c r="UBF3212" s="302"/>
      <c r="UBG3212" s="302"/>
      <c r="UBH3212" s="302"/>
      <c r="UBI3212" s="302"/>
      <c r="UBJ3212" s="302"/>
      <c r="UBK3212" s="302"/>
      <c r="UBL3212" s="302"/>
      <c r="UBM3212" s="302"/>
      <c r="UBN3212" s="302"/>
      <c r="UBO3212" s="302"/>
      <c r="UBP3212" s="302"/>
      <c r="UBQ3212" s="302"/>
      <c r="UBR3212" s="302"/>
      <c r="UBS3212" s="302"/>
      <c r="UBT3212" s="302"/>
      <c r="UBU3212" s="302"/>
      <c r="UBV3212" s="302"/>
      <c r="UBW3212" s="302"/>
      <c r="UBX3212" s="302"/>
      <c r="UBY3212" s="302"/>
      <c r="UBZ3212" s="302"/>
      <c r="UCA3212" s="302"/>
      <c r="UCB3212" s="302"/>
      <c r="UCC3212" s="302"/>
      <c r="UCD3212" s="302"/>
      <c r="UCE3212" s="302"/>
      <c r="UCF3212" s="302"/>
      <c r="UCG3212" s="302"/>
      <c r="UCH3212" s="302"/>
      <c r="UCI3212" s="302"/>
      <c r="UCJ3212" s="302"/>
      <c r="UCK3212" s="302"/>
      <c r="UCL3212" s="302"/>
      <c r="UCM3212" s="302"/>
      <c r="UCN3212" s="302"/>
      <c r="UCO3212" s="302"/>
      <c r="UCP3212" s="302"/>
      <c r="UCQ3212" s="302"/>
      <c r="UCR3212" s="302"/>
      <c r="UCS3212" s="302"/>
      <c r="UCT3212" s="302"/>
      <c r="UCU3212" s="302"/>
      <c r="UCV3212" s="302"/>
      <c r="UCW3212" s="302"/>
      <c r="UCX3212" s="302"/>
      <c r="UCY3212" s="302"/>
      <c r="UCZ3212" s="302"/>
      <c r="UDA3212" s="302"/>
      <c r="UDB3212" s="302"/>
      <c r="UDC3212" s="302"/>
      <c r="UDD3212" s="302"/>
      <c r="UDE3212" s="302"/>
      <c r="UDF3212" s="302"/>
      <c r="UDG3212" s="302"/>
      <c r="UDH3212" s="302"/>
      <c r="UDI3212" s="302"/>
      <c r="UDJ3212" s="302"/>
      <c r="UDK3212" s="302"/>
      <c r="UDL3212" s="302"/>
      <c r="UDM3212" s="302"/>
      <c r="UDN3212" s="302"/>
      <c r="UDO3212" s="302"/>
      <c r="UDP3212" s="302"/>
      <c r="UDQ3212" s="302"/>
      <c r="UDR3212" s="302"/>
      <c r="UDS3212" s="302"/>
      <c r="UDT3212" s="302"/>
      <c r="UDU3212" s="302"/>
      <c r="UDV3212" s="302"/>
      <c r="UDW3212" s="302"/>
      <c r="UDX3212" s="302"/>
      <c r="UDY3212" s="302"/>
      <c r="UDZ3212" s="302"/>
      <c r="UEA3212" s="302"/>
      <c r="UEB3212" s="302"/>
      <c r="UEC3212" s="302"/>
      <c r="UED3212" s="302"/>
      <c r="UEE3212" s="302"/>
      <c r="UEF3212" s="302"/>
      <c r="UEG3212" s="302"/>
      <c r="UEH3212" s="302"/>
      <c r="UEI3212" s="302"/>
      <c r="UEJ3212" s="302"/>
      <c r="UEK3212" s="302"/>
      <c r="UEL3212" s="302"/>
      <c r="UEM3212" s="302"/>
      <c r="UEN3212" s="302"/>
      <c r="UEO3212" s="302"/>
      <c r="UEP3212" s="302"/>
      <c r="UEQ3212" s="302"/>
      <c r="UER3212" s="302"/>
      <c r="UES3212" s="302"/>
      <c r="UET3212" s="302"/>
      <c r="UEU3212" s="302"/>
      <c r="UEV3212" s="302"/>
      <c r="UEW3212" s="302"/>
      <c r="UEX3212" s="302"/>
      <c r="UEY3212" s="302"/>
      <c r="UEZ3212" s="302"/>
      <c r="UFA3212" s="302"/>
      <c r="UFB3212" s="302"/>
      <c r="UFC3212" s="302"/>
      <c r="UFD3212" s="302"/>
      <c r="UFE3212" s="302"/>
      <c r="UFF3212" s="302"/>
      <c r="UFG3212" s="302"/>
      <c r="UFH3212" s="302"/>
      <c r="UFI3212" s="302"/>
      <c r="UFJ3212" s="302"/>
      <c r="UFK3212" s="302"/>
      <c r="UFL3212" s="302"/>
      <c r="UFM3212" s="302"/>
      <c r="UFN3212" s="302"/>
      <c r="UFO3212" s="302"/>
      <c r="UFP3212" s="302"/>
      <c r="UFQ3212" s="302"/>
      <c r="UFR3212" s="302"/>
      <c r="UFS3212" s="302"/>
      <c r="UFT3212" s="302"/>
      <c r="UFU3212" s="302"/>
      <c r="UFV3212" s="302"/>
      <c r="UFW3212" s="302"/>
      <c r="UFX3212" s="302"/>
      <c r="UFY3212" s="302"/>
      <c r="UFZ3212" s="302"/>
      <c r="UGA3212" s="302"/>
      <c r="UGB3212" s="302"/>
      <c r="UGC3212" s="302"/>
      <c r="UGD3212" s="302"/>
      <c r="UGE3212" s="302"/>
      <c r="UGF3212" s="302"/>
      <c r="UGG3212" s="302"/>
      <c r="UGH3212" s="302"/>
      <c r="UGI3212" s="302"/>
      <c r="UGJ3212" s="302"/>
      <c r="UGK3212" s="302"/>
      <c r="UGL3212" s="302"/>
      <c r="UGM3212" s="302"/>
      <c r="UGN3212" s="302"/>
      <c r="UGO3212" s="302"/>
      <c r="UGP3212" s="302"/>
      <c r="UGQ3212" s="302"/>
      <c r="UGR3212" s="302"/>
      <c r="UGS3212" s="302"/>
      <c r="UGT3212" s="302"/>
      <c r="UGU3212" s="302"/>
      <c r="UGV3212" s="302"/>
      <c r="UGW3212" s="302"/>
      <c r="UGX3212" s="302"/>
      <c r="UGY3212" s="302"/>
      <c r="UGZ3212" s="302"/>
      <c r="UHA3212" s="302"/>
      <c r="UHB3212" s="302"/>
      <c r="UHC3212" s="302"/>
      <c r="UHD3212" s="302"/>
      <c r="UHE3212" s="302"/>
      <c r="UHF3212" s="302"/>
      <c r="UHG3212" s="302"/>
      <c r="UHH3212" s="302"/>
      <c r="UHI3212" s="302"/>
      <c r="UHJ3212" s="302"/>
      <c r="UHK3212" s="302"/>
      <c r="UHL3212" s="302"/>
      <c r="UHM3212" s="302"/>
      <c r="UHN3212" s="302"/>
      <c r="UHO3212" s="302"/>
      <c r="UHP3212" s="302"/>
      <c r="UHQ3212" s="302"/>
      <c r="UHR3212" s="302"/>
      <c r="UHS3212" s="302"/>
      <c r="UHT3212" s="302"/>
      <c r="UHU3212" s="302"/>
      <c r="UHV3212" s="302"/>
      <c r="UHW3212" s="302"/>
      <c r="UHX3212" s="302"/>
      <c r="UHY3212" s="302"/>
      <c r="UHZ3212" s="302"/>
      <c r="UIA3212" s="302"/>
      <c r="UIB3212" s="302"/>
      <c r="UIC3212" s="302"/>
      <c r="UID3212" s="302"/>
      <c r="UIE3212" s="302"/>
      <c r="UIF3212" s="302"/>
      <c r="UIG3212" s="302"/>
      <c r="UIH3212" s="302"/>
      <c r="UII3212" s="302"/>
      <c r="UIJ3212" s="302"/>
      <c r="UIK3212" s="302"/>
      <c r="UIL3212" s="302"/>
      <c r="UIM3212" s="302"/>
      <c r="UIN3212" s="302"/>
      <c r="UIO3212" s="302"/>
      <c r="UIP3212" s="302"/>
      <c r="UIQ3212" s="302"/>
      <c r="UIR3212" s="302"/>
      <c r="UIS3212" s="302"/>
      <c r="UIT3212" s="302"/>
      <c r="UIU3212" s="302"/>
      <c r="UIV3212" s="302"/>
      <c r="UIW3212" s="302"/>
      <c r="UIX3212" s="302"/>
      <c r="UIY3212" s="302"/>
      <c r="UIZ3212" s="302"/>
      <c r="UJA3212" s="302"/>
      <c r="UJB3212" s="302"/>
      <c r="UJC3212" s="302"/>
      <c r="UJD3212" s="302"/>
      <c r="UJE3212" s="302"/>
      <c r="UJF3212" s="302"/>
      <c r="UJG3212" s="302"/>
      <c r="UJH3212" s="302"/>
      <c r="UJI3212" s="302"/>
      <c r="UJJ3212" s="302"/>
      <c r="UJK3212" s="302"/>
      <c r="UJL3212" s="302"/>
      <c r="UJM3212" s="302"/>
      <c r="UJN3212" s="302"/>
      <c r="UJO3212" s="302"/>
      <c r="UJP3212" s="302"/>
      <c r="UJQ3212" s="302"/>
      <c r="UJR3212" s="302"/>
      <c r="UJS3212" s="302"/>
      <c r="UJT3212" s="302"/>
      <c r="UJU3212" s="302"/>
      <c r="UJV3212" s="302"/>
      <c r="UJW3212" s="302"/>
      <c r="UJX3212" s="302"/>
      <c r="UJY3212" s="302"/>
      <c r="UJZ3212" s="302"/>
      <c r="UKA3212" s="302"/>
      <c r="UKB3212" s="302"/>
      <c r="UKC3212" s="302"/>
      <c r="UKD3212" s="302"/>
      <c r="UKE3212" s="302"/>
      <c r="UKF3212" s="302"/>
      <c r="UKG3212" s="302"/>
      <c r="UKH3212" s="302"/>
      <c r="UKI3212" s="302"/>
      <c r="UKJ3212" s="302"/>
      <c r="UKK3212" s="302"/>
      <c r="UKL3212" s="302"/>
      <c r="UKM3212" s="302"/>
      <c r="UKN3212" s="302"/>
      <c r="UKO3212" s="302"/>
      <c r="UKP3212" s="302"/>
      <c r="UKQ3212" s="302"/>
      <c r="UKR3212" s="302"/>
      <c r="UKS3212" s="302"/>
      <c r="UKT3212" s="302"/>
      <c r="UKU3212" s="302"/>
      <c r="UKV3212" s="302"/>
      <c r="UKW3212" s="302"/>
      <c r="UKX3212" s="302"/>
      <c r="UKY3212" s="302"/>
      <c r="UKZ3212" s="302"/>
      <c r="ULA3212" s="302"/>
      <c r="ULB3212" s="302"/>
      <c r="ULC3212" s="302"/>
      <c r="ULD3212" s="302"/>
      <c r="ULE3212" s="302"/>
      <c r="ULF3212" s="302"/>
      <c r="ULG3212" s="302"/>
      <c r="ULH3212" s="302"/>
      <c r="ULI3212" s="302"/>
      <c r="ULJ3212" s="302"/>
      <c r="ULK3212" s="302"/>
      <c r="ULL3212" s="302"/>
      <c r="ULM3212" s="302"/>
      <c r="ULN3212" s="302"/>
      <c r="ULO3212" s="302"/>
      <c r="ULP3212" s="302"/>
      <c r="ULQ3212" s="302"/>
      <c r="ULR3212" s="302"/>
      <c r="ULS3212" s="302"/>
      <c r="ULT3212" s="302"/>
      <c r="ULU3212" s="302"/>
      <c r="ULV3212" s="302"/>
      <c r="ULW3212" s="302"/>
      <c r="ULX3212" s="302"/>
      <c r="ULY3212" s="302"/>
      <c r="ULZ3212" s="302"/>
      <c r="UMA3212" s="302"/>
      <c r="UMB3212" s="302"/>
      <c r="UMC3212" s="302"/>
      <c r="UMD3212" s="302"/>
      <c r="UME3212" s="302"/>
      <c r="UMF3212" s="302"/>
      <c r="UMG3212" s="302"/>
      <c r="UMH3212" s="302"/>
      <c r="UMI3212" s="302"/>
      <c r="UMJ3212" s="302"/>
      <c r="UMK3212" s="302"/>
      <c r="UML3212" s="302"/>
      <c r="UMM3212" s="302"/>
      <c r="UMN3212" s="302"/>
      <c r="UMO3212" s="302"/>
      <c r="UMP3212" s="302"/>
      <c r="UMQ3212" s="302"/>
      <c r="UMR3212" s="302"/>
      <c r="UMS3212" s="302"/>
      <c r="UMT3212" s="302"/>
      <c r="UMU3212" s="302"/>
      <c r="UMV3212" s="302"/>
      <c r="UMW3212" s="302"/>
      <c r="UMX3212" s="302"/>
      <c r="UMY3212" s="302"/>
      <c r="UMZ3212" s="302"/>
      <c r="UNA3212" s="302"/>
      <c r="UNB3212" s="302"/>
      <c r="UNC3212" s="302"/>
      <c r="UND3212" s="302"/>
      <c r="UNE3212" s="302"/>
      <c r="UNF3212" s="302"/>
      <c r="UNG3212" s="302"/>
      <c r="UNH3212" s="302"/>
      <c r="UNI3212" s="302"/>
      <c r="UNJ3212" s="302"/>
      <c r="UNK3212" s="302"/>
      <c r="UNL3212" s="302"/>
      <c r="UNM3212" s="302"/>
      <c r="UNN3212" s="302"/>
      <c r="UNO3212" s="302"/>
      <c r="UNP3212" s="302"/>
      <c r="UNQ3212" s="302"/>
      <c r="UNR3212" s="302"/>
      <c r="UNS3212" s="302"/>
      <c r="UNT3212" s="302"/>
      <c r="UNU3212" s="302"/>
      <c r="UNV3212" s="302"/>
      <c r="UNW3212" s="302"/>
      <c r="UNX3212" s="302"/>
      <c r="UNY3212" s="302"/>
      <c r="UNZ3212" s="302"/>
      <c r="UOA3212" s="302"/>
      <c r="UOB3212" s="302"/>
      <c r="UOC3212" s="302"/>
      <c r="UOD3212" s="302"/>
      <c r="UOE3212" s="302"/>
      <c r="UOF3212" s="302"/>
      <c r="UOG3212" s="302"/>
      <c r="UOH3212" s="302"/>
      <c r="UOI3212" s="302"/>
      <c r="UOJ3212" s="302"/>
      <c r="UOK3212" s="302"/>
      <c r="UOL3212" s="302"/>
      <c r="UOM3212" s="302"/>
      <c r="UON3212" s="302"/>
      <c r="UOO3212" s="302"/>
      <c r="UOP3212" s="302"/>
      <c r="UOQ3212" s="302"/>
      <c r="UOR3212" s="302"/>
      <c r="UOS3212" s="302"/>
      <c r="UOT3212" s="302"/>
      <c r="UOU3212" s="302"/>
      <c r="UOV3212" s="302"/>
      <c r="UOW3212" s="302"/>
      <c r="UOX3212" s="302"/>
      <c r="UOY3212" s="302"/>
      <c r="UOZ3212" s="302"/>
      <c r="UPA3212" s="302"/>
      <c r="UPB3212" s="302"/>
      <c r="UPC3212" s="302"/>
      <c r="UPD3212" s="302"/>
      <c r="UPE3212" s="302"/>
      <c r="UPF3212" s="302"/>
      <c r="UPG3212" s="302"/>
      <c r="UPH3212" s="302"/>
      <c r="UPI3212" s="302"/>
      <c r="UPJ3212" s="302"/>
      <c r="UPK3212" s="302"/>
      <c r="UPL3212" s="302"/>
      <c r="UPM3212" s="302"/>
      <c r="UPN3212" s="302"/>
      <c r="UPO3212" s="302"/>
      <c r="UPP3212" s="302"/>
      <c r="UPQ3212" s="302"/>
      <c r="UPR3212" s="302"/>
      <c r="UPS3212" s="302"/>
      <c r="UPT3212" s="302"/>
      <c r="UPU3212" s="302"/>
      <c r="UPV3212" s="302"/>
      <c r="UPW3212" s="302"/>
      <c r="UPX3212" s="302"/>
      <c r="UPY3212" s="302"/>
      <c r="UPZ3212" s="302"/>
      <c r="UQA3212" s="302"/>
      <c r="UQB3212" s="302"/>
      <c r="UQC3212" s="302"/>
      <c r="UQD3212" s="302"/>
      <c r="UQE3212" s="302"/>
      <c r="UQF3212" s="302"/>
      <c r="UQG3212" s="302"/>
      <c r="UQH3212" s="302"/>
      <c r="UQI3212" s="302"/>
      <c r="UQJ3212" s="302"/>
      <c r="UQK3212" s="302"/>
      <c r="UQL3212" s="302"/>
      <c r="UQM3212" s="302"/>
      <c r="UQN3212" s="302"/>
      <c r="UQO3212" s="302"/>
      <c r="UQP3212" s="302"/>
      <c r="UQQ3212" s="302"/>
      <c r="UQR3212" s="302"/>
      <c r="UQS3212" s="302"/>
      <c r="UQT3212" s="302"/>
      <c r="UQU3212" s="302"/>
      <c r="UQV3212" s="302"/>
      <c r="UQW3212" s="302"/>
      <c r="UQX3212" s="302"/>
      <c r="UQY3212" s="302"/>
      <c r="UQZ3212" s="302"/>
      <c r="URA3212" s="302"/>
      <c r="URB3212" s="302"/>
      <c r="URC3212" s="302"/>
      <c r="URD3212" s="302"/>
      <c r="URE3212" s="302"/>
      <c r="URF3212" s="302"/>
      <c r="URG3212" s="302"/>
      <c r="URH3212" s="302"/>
      <c r="URI3212" s="302"/>
      <c r="URJ3212" s="302"/>
      <c r="URK3212" s="302"/>
      <c r="URL3212" s="302"/>
      <c r="URM3212" s="302"/>
      <c r="URN3212" s="302"/>
      <c r="URO3212" s="302"/>
      <c r="URP3212" s="302"/>
      <c r="URQ3212" s="302"/>
      <c r="URR3212" s="302"/>
      <c r="URS3212" s="302"/>
      <c r="URT3212" s="302"/>
      <c r="URU3212" s="302"/>
      <c r="URV3212" s="302"/>
      <c r="URW3212" s="302"/>
      <c r="URX3212" s="302"/>
      <c r="URY3212" s="302"/>
      <c r="URZ3212" s="302"/>
      <c r="USA3212" s="302"/>
      <c r="USB3212" s="302"/>
      <c r="USC3212" s="302"/>
      <c r="USD3212" s="302"/>
      <c r="USE3212" s="302"/>
      <c r="USF3212" s="302"/>
      <c r="USG3212" s="302"/>
      <c r="USH3212" s="302"/>
      <c r="USI3212" s="302"/>
      <c r="USJ3212" s="302"/>
      <c r="USK3212" s="302"/>
      <c r="USL3212" s="302"/>
      <c r="USM3212" s="302"/>
      <c r="USN3212" s="302"/>
      <c r="USO3212" s="302"/>
      <c r="USP3212" s="302"/>
      <c r="USQ3212" s="302"/>
      <c r="USR3212" s="302"/>
      <c r="USS3212" s="302"/>
      <c r="UST3212" s="302"/>
      <c r="USU3212" s="302"/>
      <c r="USV3212" s="302"/>
      <c r="USW3212" s="302"/>
      <c r="USX3212" s="302"/>
      <c r="USY3212" s="302"/>
      <c r="USZ3212" s="302"/>
      <c r="UTA3212" s="302"/>
      <c r="UTB3212" s="302"/>
      <c r="UTC3212" s="302"/>
      <c r="UTD3212" s="302"/>
      <c r="UTE3212" s="302"/>
      <c r="UTF3212" s="302"/>
      <c r="UTG3212" s="302"/>
      <c r="UTH3212" s="302"/>
      <c r="UTI3212" s="302"/>
      <c r="UTJ3212" s="302"/>
      <c r="UTK3212" s="302"/>
      <c r="UTL3212" s="302"/>
      <c r="UTM3212" s="302"/>
      <c r="UTN3212" s="302"/>
      <c r="UTO3212" s="302"/>
      <c r="UTP3212" s="302"/>
      <c r="UTQ3212" s="302"/>
      <c r="UTR3212" s="302"/>
      <c r="UTS3212" s="302"/>
      <c r="UTT3212" s="302"/>
      <c r="UTU3212" s="302"/>
      <c r="UTV3212" s="302"/>
      <c r="UTW3212" s="302"/>
      <c r="UTX3212" s="302"/>
      <c r="UTY3212" s="302"/>
      <c r="UTZ3212" s="302"/>
      <c r="UUA3212" s="302"/>
      <c r="UUB3212" s="302"/>
      <c r="UUC3212" s="302"/>
      <c r="UUD3212" s="302"/>
      <c r="UUE3212" s="302"/>
      <c r="UUF3212" s="302"/>
      <c r="UUG3212" s="302"/>
      <c r="UUH3212" s="302"/>
      <c r="UUI3212" s="302"/>
      <c r="UUJ3212" s="302"/>
      <c r="UUK3212" s="302"/>
      <c r="UUL3212" s="302"/>
      <c r="UUM3212" s="302"/>
      <c r="UUN3212" s="302"/>
      <c r="UUO3212" s="302"/>
      <c r="UUP3212" s="302"/>
      <c r="UUQ3212" s="302"/>
      <c r="UUR3212" s="302"/>
      <c r="UUS3212" s="302"/>
      <c r="UUT3212" s="302"/>
      <c r="UUU3212" s="302"/>
      <c r="UUV3212" s="302"/>
      <c r="UUW3212" s="302"/>
      <c r="UUX3212" s="302"/>
      <c r="UUY3212" s="302"/>
      <c r="UUZ3212" s="302"/>
      <c r="UVA3212" s="302"/>
      <c r="UVB3212" s="302"/>
      <c r="UVC3212" s="302"/>
      <c r="UVD3212" s="302"/>
      <c r="UVE3212" s="302"/>
      <c r="UVF3212" s="302"/>
      <c r="UVG3212" s="302"/>
      <c r="UVH3212" s="302"/>
      <c r="UVI3212" s="302"/>
      <c r="UVJ3212" s="302"/>
      <c r="UVK3212" s="302"/>
      <c r="UVL3212" s="302"/>
      <c r="UVM3212" s="302"/>
      <c r="UVN3212" s="302"/>
      <c r="UVO3212" s="302"/>
      <c r="UVP3212" s="302"/>
      <c r="UVQ3212" s="302"/>
      <c r="UVR3212" s="302"/>
      <c r="UVS3212" s="302"/>
      <c r="UVT3212" s="302"/>
      <c r="UVU3212" s="302"/>
      <c r="UVV3212" s="302"/>
      <c r="UVW3212" s="302"/>
      <c r="UVX3212" s="302"/>
      <c r="UVY3212" s="302"/>
      <c r="UVZ3212" s="302"/>
      <c r="UWA3212" s="302"/>
      <c r="UWB3212" s="302"/>
      <c r="UWC3212" s="302"/>
      <c r="UWD3212" s="302"/>
      <c r="UWE3212" s="302"/>
      <c r="UWF3212" s="302"/>
      <c r="UWG3212" s="302"/>
      <c r="UWH3212" s="302"/>
      <c r="UWI3212" s="302"/>
      <c r="UWJ3212" s="302"/>
      <c r="UWK3212" s="302"/>
      <c r="UWL3212" s="302"/>
      <c r="UWM3212" s="302"/>
      <c r="UWN3212" s="302"/>
      <c r="UWO3212" s="302"/>
      <c r="UWP3212" s="302"/>
      <c r="UWQ3212" s="302"/>
      <c r="UWR3212" s="302"/>
      <c r="UWS3212" s="302"/>
      <c r="UWT3212" s="302"/>
      <c r="UWU3212" s="302"/>
      <c r="UWV3212" s="302"/>
      <c r="UWW3212" s="302"/>
      <c r="UWX3212" s="302"/>
      <c r="UWY3212" s="302"/>
      <c r="UWZ3212" s="302"/>
      <c r="UXA3212" s="302"/>
      <c r="UXB3212" s="302"/>
      <c r="UXC3212" s="302"/>
      <c r="UXD3212" s="302"/>
      <c r="UXE3212" s="302"/>
      <c r="UXF3212" s="302"/>
      <c r="UXG3212" s="302"/>
      <c r="UXH3212" s="302"/>
      <c r="UXI3212" s="302"/>
      <c r="UXJ3212" s="302"/>
      <c r="UXK3212" s="302"/>
      <c r="UXL3212" s="302"/>
      <c r="UXM3212" s="302"/>
      <c r="UXN3212" s="302"/>
      <c r="UXO3212" s="302"/>
      <c r="UXP3212" s="302"/>
      <c r="UXQ3212" s="302"/>
      <c r="UXR3212" s="302"/>
      <c r="UXS3212" s="302"/>
      <c r="UXT3212" s="302"/>
      <c r="UXU3212" s="302"/>
      <c r="UXV3212" s="302"/>
      <c r="UXW3212" s="302"/>
      <c r="UXX3212" s="302"/>
      <c r="UXY3212" s="302"/>
      <c r="UXZ3212" s="302"/>
      <c r="UYA3212" s="302"/>
      <c r="UYB3212" s="302"/>
      <c r="UYC3212" s="302"/>
      <c r="UYD3212" s="302"/>
      <c r="UYE3212" s="302"/>
      <c r="UYF3212" s="302"/>
      <c r="UYG3212" s="302"/>
      <c r="UYH3212" s="302"/>
      <c r="UYI3212" s="302"/>
      <c r="UYJ3212" s="302"/>
      <c r="UYK3212" s="302"/>
      <c r="UYL3212" s="302"/>
      <c r="UYM3212" s="302"/>
      <c r="UYN3212" s="302"/>
      <c r="UYO3212" s="302"/>
      <c r="UYP3212" s="302"/>
      <c r="UYQ3212" s="302"/>
      <c r="UYR3212" s="302"/>
      <c r="UYS3212" s="302"/>
      <c r="UYT3212" s="302"/>
      <c r="UYU3212" s="302"/>
      <c r="UYV3212" s="302"/>
      <c r="UYW3212" s="302"/>
      <c r="UYX3212" s="302"/>
      <c r="UYY3212" s="302"/>
      <c r="UYZ3212" s="302"/>
      <c r="UZA3212" s="302"/>
      <c r="UZB3212" s="302"/>
      <c r="UZC3212" s="302"/>
      <c r="UZD3212" s="302"/>
      <c r="UZE3212" s="302"/>
      <c r="UZF3212" s="302"/>
      <c r="UZG3212" s="302"/>
      <c r="UZH3212" s="302"/>
      <c r="UZI3212" s="302"/>
      <c r="UZJ3212" s="302"/>
      <c r="UZK3212" s="302"/>
      <c r="UZL3212" s="302"/>
      <c r="UZM3212" s="302"/>
      <c r="UZN3212" s="302"/>
      <c r="UZO3212" s="302"/>
      <c r="UZP3212" s="302"/>
      <c r="UZQ3212" s="302"/>
      <c r="UZR3212" s="302"/>
      <c r="UZS3212" s="302"/>
      <c r="UZT3212" s="302"/>
      <c r="UZU3212" s="302"/>
      <c r="UZV3212" s="302"/>
      <c r="UZW3212" s="302"/>
      <c r="UZX3212" s="302"/>
      <c r="UZY3212" s="302"/>
      <c r="UZZ3212" s="302"/>
      <c r="VAA3212" s="302"/>
      <c r="VAB3212" s="302"/>
      <c r="VAC3212" s="302"/>
      <c r="VAD3212" s="302"/>
      <c r="VAE3212" s="302"/>
      <c r="VAF3212" s="302"/>
      <c r="VAG3212" s="302"/>
      <c r="VAH3212" s="302"/>
      <c r="VAI3212" s="302"/>
      <c r="VAJ3212" s="302"/>
      <c r="VAK3212" s="302"/>
      <c r="VAL3212" s="302"/>
      <c r="VAM3212" s="302"/>
      <c r="VAN3212" s="302"/>
      <c r="VAO3212" s="302"/>
      <c r="VAP3212" s="302"/>
      <c r="VAQ3212" s="302"/>
      <c r="VAR3212" s="302"/>
      <c r="VAS3212" s="302"/>
      <c r="VAT3212" s="302"/>
      <c r="VAU3212" s="302"/>
      <c r="VAV3212" s="302"/>
      <c r="VAW3212" s="302"/>
      <c r="VAX3212" s="302"/>
      <c r="VAY3212" s="302"/>
      <c r="VAZ3212" s="302"/>
      <c r="VBA3212" s="302"/>
      <c r="VBB3212" s="302"/>
      <c r="VBC3212" s="302"/>
      <c r="VBD3212" s="302"/>
      <c r="VBE3212" s="302"/>
      <c r="VBF3212" s="302"/>
      <c r="VBG3212" s="302"/>
      <c r="VBH3212" s="302"/>
      <c r="VBI3212" s="302"/>
      <c r="VBJ3212" s="302"/>
      <c r="VBK3212" s="302"/>
      <c r="VBL3212" s="302"/>
      <c r="VBM3212" s="302"/>
      <c r="VBN3212" s="302"/>
      <c r="VBO3212" s="302"/>
      <c r="VBP3212" s="302"/>
      <c r="VBQ3212" s="302"/>
      <c r="VBR3212" s="302"/>
      <c r="VBS3212" s="302"/>
      <c r="VBT3212" s="302"/>
      <c r="VBU3212" s="302"/>
      <c r="VBV3212" s="302"/>
      <c r="VBW3212" s="302"/>
      <c r="VBX3212" s="302"/>
      <c r="VBY3212" s="302"/>
      <c r="VBZ3212" s="302"/>
      <c r="VCA3212" s="302"/>
      <c r="VCB3212" s="302"/>
      <c r="VCC3212" s="302"/>
      <c r="VCD3212" s="302"/>
      <c r="VCE3212" s="302"/>
      <c r="VCF3212" s="302"/>
      <c r="VCG3212" s="302"/>
      <c r="VCH3212" s="302"/>
      <c r="VCI3212" s="302"/>
      <c r="VCJ3212" s="302"/>
      <c r="VCK3212" s="302"/>
      <c r="VCL3212" s="302"/>
      <c r="VCM3212" s="302"/>
      <c r="VCN3212" s="302"/>
      <c r="VCO3212" s="302"/>
      <c r="VCP3212" s="302"/>
      <c r="VCQ3212" s="302"/>
      <c r="VCR3212" s="302"/>
      <c r="VCS3212" s="302"/>
      <c r="VCT3212" s="302"/>
      <c r="VCU3212" s="302"/>
      <c r="VCV3212" s="302"/>
      <c r="VCW3212" s="302"/>
      <c r="VCX3212" s="302"/>
      <c r="VCY3212" s="302"/>
      <c r="VCZ3212" s="302"/>
      <c r="VDA3212" s="302"/>
      <c r="VDB3212" s="302"/>
      <c r="VDC3212" s="302"/>
      <c r="VDD3212" s="302"/>
      <c r="VDE3212" s="302"/>
      <c r="VDF3212" s="302"/>
      <c r="VDG3212" s="302"/>
      <c r="VDH3212" s="302"/>
      <c r="VDI3212" s="302"/>
      <c r="VDJ3212" s="302"/>
      <c r="VDK3212" s="302"/>
      <c r="VDL3212" s="302"/>
      <c r="VDM3212" s="302"/>
      <c r="VDN3212" s="302"/>
      <c r="VDO3212" s="302"/>
      <c r="VDP3212" s="302"/>
      <c r="VDQ3212" s="302"/>
      <c r="VDR3212" s="302"/>
      <c r="VDS3212" s="302"/>
      <c r="VDT3212" s="302"/>
      <c r="VDU3212" s="302"/>
      <c r="VDV3212" s="302"/>
      <c r="VDW3212" s="302"/>
      <c r="VDX3212" s="302"/>
      <c r="VDY3212" s="302"/>
      <c r="VDZ3212" s="302"/>
      <c r="VEA3212" s="302"/>
      <c r="VEB3212" s="302"/>
      <c r="VEC3212" s="302"/>
      <c r="VED3212" s="302"/>
      <c r="VEE3212" s="302"/>
      <c r="VEF3212" s="302"/>
      <c r="VEG3212" s="302"/>
      <c r="VEH3212" s="302"/>
      <c r="VEI3212" s="302"/>
      <c r="VEJ3212" s="302"/>
      <c r="VEK3212" s="302"/>
      <c r="VEL3212" s="302"/>
      <c r="VEM3212" s="302"/>
      <c r="VEN3212" s="302"/>
      <c r="VEO3212" s="302"/>
      <c r="VEP3212" s="302"/>
      <c r="VEQ3212" s="302"/>
      <c r="VER3212" s="302"/>
      <c r="VES3212" s="302"/>
      <c r="VET3212" s="302"/>
      <c r="VEU3212" s="302"/>
      <c r="VEV3212" s="302"/>
      <c r="VEW3212" s="302"/>
      <c r="VEX3212" s="302"/>
      <c r="VEY3212" s="302"/>
      <c r="VEZ3212" s="302"/>
      <c r="VFA3212" s="302"/>
      <c r="VFB3212" s="302"/>
      <c r="VFC3212" s="302"/>
      <c r="VFD3212" s="302"/>
      <c r="VFE3212" s="302"/>
      <c r="VFF3212" s="302"/>
      <c r="VFG3212" s="302"/>
      <c r="VFH3212" s="302"/>
      <c r="VFI3212" s="302"/>
      <c r="VFJ3212" s="302"/>
      <c r="VFK3212" s="302"/>
      <c r="VFL3212" s="302"/>
      <c r="VFM3212" s="302"/>
      <c r="VFN3212" s="302"/>
      <c r="VFO3212" s="302"/>
      <c r="VFP3212" s="302"/>
      <c r="VFQ3212" s="302"/>
      <c r="VFR3212" s="302"/>
      <c r="VFS3212" s="302"/>
      <c r="VFT3212" s="302"/>
      <c r="VFU3212" s="302"/>
      <c r="VFV3212" s="302"/>
      <c r="VFW3212" s="302"/>
      <c r="VFX3212" s="302"/>
      <c r="VFY3212" s="302"/>
      <c r="VFZ3212" s="302"/>
      <c r="VGA3212" s="302"/>
      <c r="VGB3212" s="302"/>
      <c r="VGC3212" s="302"/>
      <c r="VGD3212" s="302"/>
      <c r="VGE3212" s="302"/>
      <c r="VGF3212" s="302"/>
      <c r="VGG3212" s="302"/>
      <c r="VGH3212" s="302"/>
      <c r="VGI3212" s="302"/>
      <c r="VGJ3212" s="302"/>
      <c r="VGK3212" s="302"/>
      <c r="VGL3212" s="302"/>
      <c r="VGM3212" s="302"/>
      <c r="VGN3212" s="302"/>
      <c r="VGO3212" s="302"/>
      <c r="VGP3212" s="302"/>
      <c r="VGQ3212" s="302"/>
      <c r="VGR3212" s="302"/>
      <c r="VGS3212" s="302"/>
      <c r="VGT3212" s="302"/>
      <c r="VGU3212" s="302"/>
      <c r="VGV3212" s="302"/>
      <c r="VGW3212" s="302"/>
      <c r="VGX3212" s="302"/>
      <c r="VGY3212" s="302"/>
      <c r="VGZ3212" s="302"/>
      <c r="VHA3212" s="302"/>
      <c r="VHB3212" s="302"/>
      <c r="VHC3212" s="302"/>
      <c r="VHD3212" s="302"/>
      <c r="VHE3212" s="302"/>
      <c r="VHF3212" s="302"/>
      <c r="VHG3212" s="302"/>
      <c r="VHH3212" s="302"/>
      <c r="VHI3212" s="302"/>
      <c r="VHJ3212" s="302"/>
      <c r="VHK3212" s="302"/>
      <c r="VHL3212" s="302"/>
      <c r="VHM3212" s="302"/>
      <c r="VHN3212" s="302"/>
      <c r="VHO3212" s="302"/>
      <c r="VHP3212" s="302"/>
      <c r="VHQ3212" s="302"/>
      <c r="VHR3212" s="302"/>
      <c r="VHS3212" s="302"/>
      <c r="VHT3212" s="302"/>
      <c r="VHU3212" s="302"/>
      <c r="VHV3212" s="302"/>
      <c r="VHW3212" s="302"/>
      <c r="VHX3212" s="302"/>
      <c r="VHY3212" s="302"/>
      <c r="VHZ3212" s="302"/>
      <c r="VIA3212" s="302"/>
      <c r="VIB3212" s="302"/>
      <c r="VIC3212" s="302"/>
      <c r="VID3212" s="302"/>
      <c r="VIE3212" s="302"/>
      <c r="VIF3212" s="302"/>
      <c r="VIG3212" s="302"/>
      <c r="VIH3212" s="302"/>
      <c r="VII3212" s="302"/>
      <c r="VIJ3212" s="302"/>
      <c r="VIK3212" s="302"/>
      <c r="VIL3212" s="302"/>
      <c r="VIM3212" s="302"/>
      <c r="VIN3212" s="302"/>
      <c r="VIO3212" s="302"/>
      <c r="VIP3212" s="302"/>
      <c r="VIQ3212" s="302"/>
      <c r="VIR3212" s="302"/>
      <c r="VIS3212" s="302"/>
      <c r="VIT3212" s="302"/>
      <c r="VIU3212" s="302"/>
      <c r="VIV3212" s="302"/>
      <c r="VIW3212" s="302"/>
      <c r="VIX3212" s="302"/>
      <c r="VIY3212" s="302"/>
      <c r="VIZ3212" s="302"/>
      <c r="VJA3212" s="302"/>
      <c r="VJB3212" s="302"/>
      <c r="VJC3212" s="302"/>
      <c r="VJD3212" s="302"/>
      <c r="VJE3212" s="302"/>
      <c r="VJF3212" s="302"/>
      <c r="VJG3212" s="302"/>
      <c r="VJH3212" s="302"/>
      <c r="VJI3212" s="302"/>
      <c r="VJJ3212" s="302"/>
      <c r="VJK3212" s="302"/>
      <c r="VJL3212" s="302"/>
      <c r="VJM3212" s="302"/>
      <c r="VJN3212" s="302"/>
      <c r="VJO3212" s="302"/>
      <c r="VJP3212" s="302"/>
      <c r="VJQ3212" s="302"/>
      <c r="VJR3212" s="302"/>
      <c r="VJS3212" s="302"/>
      <c r="VJT3212" s="302"/>
      <c r="VJU3212" s="302"/>
      <c r="VJV3212" s="302"/>
      <c r="VJW3212" s="302"/>
      <c r="VJX3212" s="302"/>
      <c r="VJY3212" s="302"/>
      <c r="VJZ3212" s="302"/>
      <c r="VKA3212" s="302"/>
      <c r="VKB3212" s="302"/>
      <c r="VKC3212" s="302"/>
      <c r="VKD3212" s="302"/>
      <c r="VKE3212" s="302"/>
      <c r="VKF3212" s="302"/>
      <c r="VKG3212" s="302"/>
      <c r="VKH3212" s="302"/>
      <c r="VKI3212" s="302"/>
      <c r="VKJ3212" s="302"/>
      <c r="VKK3212" s="302"/>
      <c r="VKL3212" s="302"/>
      <c r="VKM3212" s="302"/>
      <c r="VKN3212" s="302"/>
      <c r="VKO3212" s="302"/>
      <c r="VKP3212" s="302"/>
      <c r="VKQ3212" s="302"/>
      <c r="VKR3212" s="302"/>
      <c r="VKS3212" s="302"/>
      <c r="VKT3212" s="302"/>
      <c r="VKU3212" s="302"/>
      <c r="VKV3212" s="302"/>
      <c r="VKW3212" s="302"/>
      <c r="VKX3212" s="302"/>
      <c r="VKY3212" s="302"/>
      <c r="VKZ3212" s="302"/>
      <c r="VLA3212" s="302"/>
      <c r="VLB3212" s="302"/>
      <c r="VLC3212" s="302"/>
      <c r="VLD3212" s="302"/>
      <c r="VLE3212" s="302"/>
      <c r="VLF3212" s="302"/>
      <c r="VLG3212" s="302"/>
      <c r="VLH3212" s="302"/>
      <c r="VLI3212" s="302"/>
      <c r="VLJ3212" s="302"/>
      <c r="VLK3212" s="302"/>
      <c r="VLL3212" s="302"/>
      <c r="VLM3212" s="302"/>
      <c r="VLN3212" s="302"/>
      <c r="VLO3212" s="302"/>
      <c r="VLP3212" s="302"/>
      <c r="VLQ3212" s="302"/>
      <c r="VLR3212" s="302"/>
      <c r="VLS3212" s="302"/>
      <c r="VLT3212" s="302"/>
      <c r="VLU3212" s="302"/>
      <c r="VLV3212" s="302"/>
      <c r="VLW3212" s="302"/>
      <c r="VLX3212" s="302"/>
      <c r="VLY3212" s="302"/>
      <c r="VLZ3212" s="302"/>
      <c r="VMA3212" s="302"/>
      <c r="VMB3212" s="302"/>
      <c r="VMC3212" s="302"/>
      <c r="VMD3212" s="302"/>
      <c r="VME3212" s="302"/>
      <c r="VMF3212" s="302"/>
      <c r="VMG3212" s="302"/>
      <c r="VMH3212" s="302"/>
      <c r="VMI3212" s="302"/>
      <c r="VMJ3212" s="302"/>
      <c r="VMK3212" s="302"/>
      <c r="VML3212" s="302"/>
      <c r="VMM3212" s="302"/>
      <c r="VMN3212" s="302"/>
      <c r="VMO3212" s="302"/>
      <c r="VMP3212" s="302"/>
      <c r="VMQ3212" s="302"/>
      <c r="VMR3212" s="302"/>
      <c r="VMS3212" s="302"/>
      <c r="VMT3212" s="302"/>
      <c r="VMU3212" s="302"/>
      <c r="VMV3212" s="302"/>
      <c r="VMW3212" s="302"/>
      <c r="VMX3212" s="302"/>
      <c r="VMY3212" s="302"/>
      <c r="VMZ3212" s="302"/>
      <c r="VNA3212" s="302"/>
      <c r="VNB3212" s="302"/>
      <c r="VNC3212" s="302"/>
      <c r="VND3212" s="302"/>
      <c r="VNE3212" s="302"/>
      <c r="VNF3212" s="302"/>
      <c r="VNG3212" s="302"/>
      <c r="VNH3212" s="302"/>
      <c r="VNI3212" s="302"/>
      <c r="VNJ3212" s="302"/>
      <c r="VNK3212" s="302"/>
      <c r="VNL3212" s="302"/>
      <c r="VNM3212" s="302"/>
      <c r="VNN3212" s="302"/>
      <c r="VNO3212" s="302"/>
      <c r="VNP3212" s="302"/>
      <c r="VNQ3212" s="302"/>
      <c r="VNR3212" s="302"/>
      <c r="VNS3212" s="302"/>
      <c r="VNT3212" s="302"/>
      <c r="VNU3212" s="302"/>
      <c r="VNV3212" s="302"/>
      <c r="VNW3212" s="302"/>
      <c r="VNX3212" s="302"/>
      <c r="VNY3212" s="302"/>
      <c r="VNZ3212" s="302"/>
      <c r="VOA3212" s="302"/>
      <c r="VOB3212" s="302"/>
      <c r="VOC3212" s="302"/>
      <c r="VOD3212" s="302"/>
      <c r="VOE3212" s="302"/>
      <c r="VOF3212" s="302"/>
      <c r="VOG3212" s="302"/>
      <c r="VOH3212" s="302"/>
      <c r="VOI3212" s="302"/>
      <c r="VOJ3212" s="302"/>
      <c r="VOK3212" s="302"/>
      <c r="VOL3212" s="302"/>
      <c r="VOM3212" s="302"/>
      <c r="VON3212" s="302"/>
      <c r="VOO3212" s="302"/>
      <c r="VOP3212" s="302"/>
      <c r="VOQ3212" s="302"/>
      <c r="VOR3212" s="302"/>
      <c r="VOS3212" s="302"/>
      <c r="VOT3212" s="302"/>
      <c r="VOU3212" s="302"/>
      <c r="VOV3212" s="302"/>
      <c r="VOW3212" s="302"/>
      <c r="VOX3212" s="302"/>
      <c r="VOY3212" s="302"/>
      <c r="VOZ3212" s="302"/>
      <c r="VPA3212" s="302"/>
      <c r="VPB3212" s="302"/>
      <c r="VPC3212" s="302"/>
      <c r="VPD3212" s="302"/>
      <c r="VPE3212" s="302"/>
      <c r="VPF3212" s="302"/>
      <c r="VPG3212" s="302"/>
      <c r="VPH3212" s="302"/>
      <c r="VPI3212" s="302"/>
      <c r="VPJ3212" s="302"/>
      <c r="VPK3212" s="302"/>
      <c r="VPL3212" s="302"/>
      <c r="VPM3212" s="302"/>
      <c r="VPN3212" s="302"/>
      <c r="VPO3212" s="302"/>
      <c r="VPP3212" s="302"/>
      <c r="VPQ3212" s="302"/>
      <c r="VPR3212" s="302"/>
      <c r="VPS3212" s="302"/>
      <c r="VPT3212" s="302"/>
      <c r="VPU3212" s="302"/>
      <c r="VPV3212" s="302"/>
      <c r="VPW3212" s="302"/>
      <c r="VPX3212" s="302"/>
      <c r="VPY3212" s="302"/>
      <c r="VPZ3212" s="302"/>
      <c r="VQA3212" s="302"/>
      <c r="VQB3212" s="302"/>
      <c r="VQC3212" s="302"/>
      <c r="VQD3212" s="302"/>
      <c r="VQE3212" s="302"/>
      <c r="VQF3212" s="302"/>
      <c r="VQG3212" s="302"/>
      <c r="VQH3212" s="302"/>
      <c r="VQI3212" s="302"/>
      <c r="VQJ3212" s="302"/>
      <c r="VQK3212" s="302"/>
      <c r="VQL3212" s="302"/>
      <c r="VQM3212" s="302"/>
      <c r="VQN3212" s="302"/>
      <c r="VQO3212" s="302"/>
      <c r="VQP3212" s="302"/>
      <c r="VQQ3212" s="302"/>
      <c r="VQR3212" s="302"/>
      <c r="VQS3212" s="302"/>
      <c r="VQT3212" s="302"/>
      <c r="VQU3212" s="302"/>
      <c r="VQV3212" s="302"/>
      <c r="VQW3212" s="302"/>
      <c r="VQX3212" s="302"/>
      <c r="VQY3212" s="302"/>
      <c r="VQZ3212" s="302"/>
      <c r="VRA3212" s="302"/>
      <c r="VRB3212" s="302"/>
      <c r="VRC3212" s="302"/>
      <c r="VRD3212" s="302"/>
      <c r="VRE3212" s="302"/>
      <c r="VRF3212" s="302"/>
      <c r="VRG3212" s="302"/>
      <c r="VRH3212" s="302"/>
      <c r="VRI3212" s="302"/>
      <c r="VRJ3212" s="302"/>
      <c r="VRK3212" s="302"/>
      <c r="VRL3212" s="302"/>
      <c r="VRM3212" s="302"/>
      <c r="VRN3212" s="302"/>
      <c r="VRO3212" s="302"/>
      <c r="VRP3212" s="302"/>
      <c r="VRQ3212" s="302"/>
      <c r="VRR3212" s="302"/>
      <c r="VRS3212" s="302"/>
      <c r="VRT3212" s="302"/>
      <c r="VRU3212" s="302"/>
      <c r="VRV3212" s="302"/>
      <c r="VRW3212" s="302"/>
      <c r="VRX3212" s="302"/>
      <c r="VRY3212" s="302"/>
      <c r="VRZ3212" s="302"/>
      <c r="VSA3212" s="302"/>
      <c r="VSB3212" s="302"/>
      <c r="VSC3212" s="302"/>
      <c r="VSD3212" s="302"/>
      <c r="VSE3212" s="302"/>
      <c r="VSF3212" s="302"/>
      <c r="VSG3212" s="302"/>
      <c r="VSH3212" s="302"/>
      <c r="VSI3212" s="302"/>
      <c r="VSJ3212" s="302"/>
      <c r="VSK3212" s="302"/>
      <c r="VSL3212" s="302"/>
      <c r="VSM3212" s="302"/>
      <c r="VSN3212" s="302"/>
      <c r="VSO3212" s="302"/>
      <c r="VSP3212" s="302"/>
      <c r="VSQ3212" s="302"/>
      <c r="VSR3212" s="302"/>
      <c r="VSS3212" s="302"/>
      <c r="VST3212" s="302"/>
      <c r="VSU3212" s="302"/>
      <c r="VSV3212" s="302"/>
      <c r="VSW3212" s="302"/>
      <c r="VSX3212" s="302"/>
      <c r="VSY3212" s="302"/>
      <c r="VSZ3212" s="302"/>
      <c r="VTA3212" s="302"/>
      <c r="VTB3212" s="302"/>
      <c r="VTC3212" s="302"/>
      <c r="VTD3212" s="302"/>
      <c r="VTE3212" s="302"/>
      <c r="VTF3212" s="302"/>
      <c r="VTG3212" s="302"/>
      <c r="VTH3212" s="302"/>
      <c r="VTI3212" s="302"/>
      <c r="VTJ3212" s="302"/>
      <c r="VTK3212" s="302"/>
      <c r="VTL3212" s="302"/>
      <c r="VTM3212" s="302"/>
      <c r="VTN3212" s="302"/>
      <c r="VTO3212" s="302"/>
      <c r="VTP3212" s="302"/>
      <c r="VTQ3212" s="302"/>
      <c r="VTR3212" s="302"/>
      <c r="VTS3212" s="302"/>
      <c r="VTT3212" s="302"/>
      <c r="VTU3212" s="302"/>
      <c r="VTV3212" s="302"/>
      <c r="VTW3212" s="302"/>
      <c r="VTX3212" s="302"/>
      <c r="VTY3212" s="302"/>
      <c r="VTZ3212" s="302"/>
      <c r="VUA3212" s="302"/>
      <c r="VUB3212" s="302"/>
      <c r="VUC3212" s="302"/>
      <c r="VUD3212" s="302"/>
      <c r="VUE3212" s="302"/>
      <c r="VUF3212" s="302"/>
      <c r="VUG3212" s="302"/>
      <c r="VUH3212" s="302"/>
      <c r="VUI3212" s="302"/>
      <c r="VUJ3212" s="302"/>
      <c r="VUK3212" s="302"/>
      <c r="VUL3212" s="302"/>
      <c r="VUM3212" s="302"/>
      <c r="VUN3212" s="302"/>
      <c r="VUO3212" s="302"/>
      <c r="VUP3212" s="302"/>
      <c r="VUQ3212" s="302"/>
      <c r="VUR3212" s="302"/>
      <c r="VUS3212" s="302"/>
      <c r="VUT3212" s="302"/>
      <c r="VUU3212" s="302"/>
      <c r="VUV3212" s="302"/>
      <c r="VUW3212" s="302"/>
      <c r="VUX3212" s="302"/>
      <c r="VUY3212" s="302"/>
      <c r="VUZ3212" s="302"/>
      <c r="VVA3212" s="302"/>
      <c r="VVB3212" s="302"/>
      <c r="VVC3212" s="302"/>
      <c r="VVD3212" s="302"/>
      <c r="VVE3212" s="302"/>
      <c r="VVF3212" s="302"/>
      <c r="VVG3212" s="302"/>
      <c r="VVH3212" s="302"/>
      <c r="VVI3212" s="302"/>
      <c r="VVJ3212" s="302"/>
      <c r="VVK3212" s="302"/>
      <c r="VVL3212" s="302"/>
      <c r="VVM3212" s="302"/>
      <c r="VVN3212" s="302"/>
      <c r="VVO3212" s="302"/>
      <c r="VVP3212" s="302"/>
      <c r="VVQ3212" s="302"/>
      <c r="VVR3212" s="302"/>
      <c r="VVS3212" s="302"/>
      <c r="VVT3212" s="302"/>
      <c r="VVU3212" s="302"/>
      <c r="VVV3212" s="302"/>
      <c r="VVW3212" s="302"/>
      <c r="VVX3212" s="302"/>
      <c r="VVY3212" s="302"/>
      <c r="VVZ3212" s="302"/>
      <c r="VWA3212" s="302"/>
      <c r="VWB3212" s="302"/>
      <c r="VWC3212" s="302"/>
      <c r="VWD3212" s="302"/>
      <c r="VWE3212" s="302"/>
      <c r="VWF3212" s="302"/>
      <c r="VWG3212" s="302"/>
      <c r="VWH3212" s="302"/>
      <c r="VWI3212" s="302"/>
      <c r="VWJ3212" s="302"/>
      <c r="VWK3212" s="302"/>
      <c r="VWL3212" s="302"/>
      <c r="VWM3212" s="302"/>
      <c r="VWN3212" s="302"/>
      <c r="VWO3212" s="302"/>
      <c r="VWP3212" s="302"/>
      <c r="VWQ3212" s="302"/>
      <c r="VWR3212" s="302"/>
      <c r="VWS3212" s="302"/>
      <c r="VWT3212" s="302"/>
      <c r="VWU3212" s="302"/>
      <c r="VWV3212" s="302"/>
      <c r="VWW3212" s="302"/>
      <c r="VWX3212" s="302"/>
      <c r="VWY3212" s="302"/>
      <c r="VWZ3212" s="302"/>
      <c r="VXA3212" s="302"/>
      <c r="VXB3212" s="302"/>
      <c r="VXC3212" s="302"/>
      <c r="VXD3212" s="302"/>
      <c r="VXE3212" s="302"/>
      <c r="VXF3212" s="302"/>
      <c r="VXG3212" s="302"/>
      <c r="VXH3212" s="302"/>
      <c r="VXI3212" s="302"/>
      <c r="VXJ3212" s="302"/>
      <c r="VXK3212" s="302"/>
      <c r="VXL3212" s="302"/>
      <c r="VXM3212" s="302"/>
      <c r="VXN3212" s="302"/>
      <c r="VXO3212" s="302"/>
      <c r="VXP3212" s="302"/>
      <c r="VXQ3212" s="302"/>
      <c r="VXR3212" s="302"/>
      <c r="VXS3212" s="302"/>
      <c r="VXT3212" s="302"/>
      <c r="VXU3212" s="302"/>
      <c r="VXV3212" s="302"/>
      <c r="VXW3212" s="302"/>
      <c r="VXX3212" s="302"/>
      <c r="VXY3212" s="302"/>
      <c r="VXZ3212" s="302"/>
      <c r="VYA3212" s="302"/>
      <c r="VYB3212" s="302"/>
      <c r="VYC3212" s="302"/>
      <c r="VYD3212" s="302"/>
      <c r="VYE3212" s="302"/>
      <c r="VYF3212" s="302"/>
      <c r="VYG3212" s="302"/>
      <c r="VYH3212" s="302"/>
      <c r="VYI3212" s="302"/>
      <c r="VYJ3212" s="302"/>
      <c r="VYK3212" s="302"/>
      <c r="VYL3212" s="302"/>
      <c r="VYM3212" s="302"/>
      <c r="VYN3212" s="302"/>
      <c r="VYO3212" s="302"/>
      <c r="VYP3212" s="302"/>
      <c r="VYQ3212" s="302"/>
      <c r="VYR3212" s="302"/>
      <c r="VYS3212" s="302"/>
      <c r="VYT3212" s="302"/>
      <c r="VYU3212" s="302"/>
      <c r="VYV3212" s="302"/>
      <c r="VYW3212" s="302"/>
      <c r="VYX3212" s="302"/>
      <c r="VYY3212" s="302"/>
      <c r="VYZ3212" s="302"/>
      <c r="VZA3212" s="302"/>
      <c r="VZB3212" s="302"/>
      <c r="VZC3212" s="302"/>
      <c r="VZD3212" s="302"/>
      <c r="VZE3212" s="302"/>
      <c r="VZF3212" s="302"/>
      <c r="VZG3212" s="302"/>
      <c r="VZH3212" s="302"/>
      <c r="VZI3212" s="302"/>
      <c r="VZJ3212" s="302"/>
      <c r="VZK3212" s="302"/>
      <c r="VZL3212" s="302"/>
      <c r="VZM3212" s="302"/>
      <c r="VZN3212" s="302"/>
      <c r="VZO3212" s="302"/>
      <c r="VZP3212" s="302"/>
      <c r="VZQ3212" s="302"/>
      <c r="VZR3212" s="302"/>
      <c r="VZS3212" s="302"/>
      <c r="VZT3212" s="302"/>
      <c r="VZU3212" s="302"/>
      <c r="VZV3212" s="302"/>
      <c r="VZW3212" s="302"/>
      <c r="VZX3212" s="302"/>
      <c r="VZY3212" s="302"/>
      <c r="VZZ3212" s="302"/>
      <c r="WAA3212" s="302"/>
      <c r="WAB3212" s="302"/>
      <c r="WAC3212" s="302"/>
      <c r="WAD3212" s="302"/>
      <c r="WAE3212" s="302"/>
      <c r="WAF3212" s="302"/>
      <c r="WAG3212" s="302"/>
      <c r="WAH3212" s="302"/>
      <c r="WAI3212" s="302"/>
      <c r="WAJ3212" s="302"/>
      <c r="WAK3212" s="302"/>
      <c r="WAL3212" s="302"/>
      <c r="WAM3212" s="302"/>
      <c r="WAN3212" s="302"/>
      <c r="WAO3212" s="302"/>
      <c r="WAP3212" s="302"/>
      <c r="WAQ3212" s="302"/>
      <c r="WAR3212" s="302"/>
      <c r="WAS3212" s="302"/>
      <c r="WAT3212" s="302"/>
      <c r="WAU3212" s="302"/>
      <c r="WAV3212" s="302"/>
      <c r="WAW3212" s="302"/>
      <c r="WAX3212" s="302"/>
      <c r="WAY3212" s="302"/>
      <c r="WAZ3212" s="302"/>
      <c r="WBA3212" s="302"/>
      <c r="WBB3212" s="302"/>
      <c r="WBC3212" s="302"/>
      <c r="WBD3212" s="302"/>
      <c r="WBE3212" s="302"/>
      <c r="WBF3212" s="302"/>
      <c r="WBG3212" s="302"/>
      <c r="WBH3212" s="302"/>
      <c r="WBI3212" s="302"/>
      <c r="WBJ3212" s="302"/>
      <c r="WBK3212" s="302"/>
      <c r="WBL3212" s="302"/>
      <c r="WBM3212" s="302"/>
      <c r="WBN3212" s="302"/>
      <c r="WBO3212" s="302"/>
      <c r="WBP3212" s="302"/>
      <c r="WBQ3212" s="302"/>
      <c r="WBR3212" s="302"/>
      <c r="WBS3212" s="302"/>
      <c r="WBT3212" s="302"/>
      <c r="WBU3212" s="302"/>
      <c r="WBV3212" s="302"/>
      <c r="WBW3212" s="302"/>
      <c r="WBX3212" s="302"/>
      <c r="WBY3212" s="302"/>
      <c r="WBZ3212" s="302"/>
      <c r="WCA3212" s="302"/>
      <c r="WCB3212" s="302"/>
      <c r="WCC3212" s="302"/>
      <c r="WCD3212" s="302"/>
      <c r="WCE3212" s="302"/>
      <c r="WCF3212" s="302"/>
      <c r="WCG3212" s="302"/>
      <c r="WCH3212" s="302"/>
      <c r="WCI3212" s="302"/>
      <c r="WCJ3212" s="302"/>
      <c r="WCK3212" s="302"/>
      <c r="WCL3212" s="302"/>
      <c r="WCM3212" s="302"/>
      <c r="WCN3212" s="302"/>
      <c r="WCO3212" s="302"/>
      <c r="WCP3212" s="302"/>
      <c r="WCQ3212" s="302"/>
      <c r="WCR3212" s="302"/>
      <c r="WCS3212" s="302"/>
      <c r="WCT3212" s="302"/>
      <c r="WCU3212" s="302"/>
      <c r="WCV3212" s="302"/>
      <c r="WCW3212" s="302"/>
      <c r="WCX3212" s="302"/>
      <c r="WCY3212" s="302"/>
      <c r="WCZ3212" s="302"/>
      <c r="WDA3212" s="302"/>
      <c r="WDB3212" s="302"/>
      <c r="WDC3212" s="302"/>
      <c r="WDD3212" s="302"/>
      <c r="WDE3212" s="302"/>
      <c r="WDF3212" s="302"/>
      <c r="WDG3212" s="302"/>
      <c r="WDH3212" s="302"/>
      <c r="WDI3212" s="302"/>
      <c r="WDJ3212" s="302"/>
      <c r="WDK3212" s="302"/>
      <c r="WDL3212" s="302"/>
      <c r="WDM3212" s="302"/>
      <c r="WDN3212" s="302"/>
      <c r="WDO3212" s="302"/>
      <c r="WDP3212" s="302"/>
      <c r="WDQ3212" s="302"/>
      <c r="WDR3212" s="302"/>
      <c r="WDS3212" s="302"/>
      <c r="WDT3212" s="302"/>
      <c r="WDU3212" s="302"/>
      <c r="WDV3212" s="302"/>
      <c r="WDW3212" s="302"/>
      <c r="WDX3212" s="302"/>
      <c r="WDY3212" s="302"/>
      <c r="WDZ3212" s="302"/>
      <c r="WEA3212" s="302"/>
      <c r="WEB3212" s="302"/>
      <c r="WEC3212" s="302"/>
      <c r="WED3212" s="302"/>
      <c r="WEE3212" s="302"/>
      <c r="WEF3212" s="302"/>
      <c r="WEG3212" s="302"/>
      <c r="WEH3212" s="302"/>
      <c r="WEI3212" s="302"/>
      <c r="WEJ3212" s="302"/>
      <c r="WEK3212" s="302"/>
      <c r="WEL3212" s="302"/>
      <c r="WEM3212" s="302"/>
      <c r="WEN3212" s="302"/>
      <c r="WEO3212" s="302"/>
      <c r="WEP3212" s="302"/>
      <c r="WEQ3212" s="302"/>
      <c r="WER3212" s="302"/>
      <c r="WES3212" s="302"/>
      <c r="WET3212" s="302"/>
      <c r="WEU3212" s="302"/>
      <c r="WEV3212" s="302"/>
      <c r="WEW3212" s="302"/>
      <c r="WEX3212" s="302"/>
      <c r="WEY3212" s="302"/>
      <c r="WEZ3212" s="302"/>
      <c r="WFA3212" s="302"/>
      <c r="WFB3212" s="302"/>
      <c r="WFC3212" s="302"/>
      <c r="WFD3212" s="302"/>
      <c r="WFE3212" s="302"/>
      <c r="WFF3212" s="302"/>
      <c r="WFG3212" s="302"/>
      <c r="WFH3212" s="302"/>
      <c r="WFI3212" s="302"/>
      <c r="WFJ3212" s="302"/>
      <c r="WFK3212" s="302"/>
      <c r="WFL3212" s="302"/>
      <c r="WFM3212" s="302"/>
      <c r="WFN3212" s="302"/>
      <c r="WFO3212" s="302"/>
      <c r="WFP3212" s="302"/>
      <c r="WFQ3212" s="302"/>
      <c r="WFR3212" s="302"/>
      <c r="WFS3212" s="302"/>
      <c r="WFT3212" s="302"/>
      <c r="WFU3212" s="302"/>
      <c r="WFV3212" s="302"/>
      <c r="WFW3212" s="302"/>
      <c r="WFX3212" s="302"/>
      <c r="WFY3212" s="302"/>
      <c r="WFZ3212" s="302"/>
      <c r="WGA3212" s="302"/>
      <c r="WGB3212" s="302"/>
      <c r="WGC3212" s="302"/>
      <c r="WGD3212" s="302"/>
      <c r="WGE3212" s="302"/>
      <c r="WGF3212" s="302"/>
      <c r="WGG3212" s="302"/>
      <c r="WGH3212" s="302"/>
      <c r="WGI3212" s="302"/>
      <c r="WGJ3212" s="302"/>
      <c r="WGK3212" s="302"/>
      <c r="WGL3212" s="302"/>
      <c r="WGM3212" s="302"/>
      <c r="WGN3212" s="302"/>
      <c r="WGO3212" s="302"/>
      <c r="WGP3212" s="302"/>
      <c r="WGQ3212" s="302"/>
      <c r="WGR3212" s="302"/>
      <c r="WGS3212" s="302"/>
      <c r="WGT3212" s="302"/>
      <c r="WGU3212" s="302"/>
      <c r="WGV3212" s="302"/>
      <c r="WGW3212" s="302"/>
      <c r="WGX3212" s="302"/>
      <c r="WGY3212" s="302"/>
      <c r="WGZ3212" s="302"/>
      <c r="WHA3212" s="302"/>
      <c r="WHB3212" s="302"/>
      <c r="WHC3212" s="302"/>
      <c r="WHD3212" s="302"/>
      <c r="WHE3212" s="302"/>
      <c r="WHF3212" s="302"/>
      <c r="WHG3212" s="302"/>
      <c r="WHH3212" s="302"/>
      <c r="WHI3212" s="302"/>
      <c r="WHJ3212" s="302"/>
      <c r="WHK3212" s="302"/>
      <c r="WHL3212" s="302"/>
      <c r="WHM3212" s="302"/>
      <c r="WHN3212" s="302"/>
      <c r="WHO3212" s="302"/>
      <c r="WHP3212" s="302"/>
      <c r="WHQ3212" s="302"/>
      <c r="WHR3212" s="302"/>
      <c r="WHS3212" s="302"/>
      <c r="WHT3212" s="302"/>
      <c r="WHU3212" s="302"/>
      <c r="WHV3212" s="302"/>
      <c r="WHW3212" s="302"/>
      <c r="WHX3212" s="302"/>
      <c r="WHY3212" s="302"/>
      <c r="WHZ3212" s="302"/>
      <c r="WIA3212" s="302"/>
      <c r="WIB3212" s="302"/>
      <c r="WIC3212" s="302"/>
      <c r="WID3212" s="302"/>
      <c r="WIE3212" s="302"/>
      <c r="WIF3212" s="302"/>
      <c r="WIG3212" s="302"/>
      <c r="WIH3212" s="302"/>
      <c r="WII3212" s="302"/>
      <c r="WIJ3212" s="302"/>
      <c r="WIK3212" s="302"/>
      <c r="WIL3212" s="302"/>
      <c r="WIM3212" s="302"/>
      <c r="WIN3212" s="302"/>
      <c r="WIO3212" s="302"/>
      <c r="WIP3212" s="302"/>
      <c r="WIQ3212" s="302"/>
      <c r="WIR3212" s="302"/>
      <c r="WIS3212" s="302"/>
      <c r="WIT3212" s="302"/>
      <c r="WIU3212" s="302"/>
      <c r="WIV3212" s="302"/>
      <c r="WIW3212" s="302"/>
      <c r="WIX3212" s="302"/>
      <c r="WIY3212" s="302"/>
      <c r="WIZ3212" s="302"/>
      <c r="WJA3212" s="302"/>
      <c r="WJB3212" s="302"/>
      <c r="WJC3212" s="302"/>
      <c r="WJD3212" s="302"/>
      <c r="WJE3212" s="302"/>
      <c r="WJF3212" s="302"/>
      <c r="WJG3212" s="302"/>
      <c r="WJH3212" s="302"/>
      <c r="WJI3212" s="302"/>
      <c r="WJJ3212" s="302"/>
      <c r="WJK3212" s="302"/>
      <c r="WJL3212" s="302"/>
      <c r="WJM3212" s="302"/>
      <c r="WJN3212" s="302"/>
      <c r="WJO3212" s="302"/>
      <c r="WJP3212" s="302"/>
      <c r="WJQ3212" s="302"/>
      <c r="WJR3212" s="302"/>
      <c r="WJS3212" s="302"/>
      <c r="WJT3212" s="302"/>
      <c r="WJU3212" s="302"/>
      <c r="WJV3212" s="302"/>
      <c r="WJW3212" s="302"/>
      <c r="WJX3212" s="302"/>
      <c r="WJY3212" s="302"/>
      <c r="WJZ3212" s="302"/>
      <c r="WKA3212" s="302"/>
      <c r="WKB3212" s="302"/>
      <c r="WKC3212" s="302"/>
      <c r="WKD3212" s="302"/>
      <c r="WKE3212" s="302"/>
      <c r="WKF3212" s="302"/>
      <c r="WKG3212" s="302"/>
      <c r="WKH3212" s="302"/>
      <c r="WKI3212" s="302"/>
      <c r="WKJ3212" s="302"/>
      <c r="WKK3212" s="302"/>
      <c r="WKL3212" s="302"/>
      <c r="WKM3212" s="302"/>
      <c r="WKN3212" s="302"/>
      <c r="WKO3212" s="302"/>
      <c r="WKP3212" s="302"/>
      <c r="WKQ3212" s="302"/>
      <c r="WKR3212" s="302"/>
      <c r="WKS3212" s="302"/>
      <c r="WKT3212" s="302"/>
      <c r="WKU3212" s="302"/>
      <c r="WKV3212" s="302"/>
      <c r="WKW3212" s="302"/>
      <c r="WKX3212" s="302"/>
      <c r="WKY3212" s="302"/>
      <c r="WKZ3212" s="302"/>
      <c r="WLA3212" s="302"/>
      <c r="WLB3212" s="302"/>
      <c r="WLC3212" s="302"/>
      <c r="WLD3212" s="302"/>
      <c r="WLE3212" s="302"/>
      <c r="WLF3212" s="302"/>
      <c r="WLG3212" s="302"/>
      <c r="WLH3212" s="302"/>
      <c r="WLI3212" s="302"/>
      <c r="WLJ3212" s="302"/>
      <c r="WLK3212" s="302"/>
      <c r="WLL3212" s="302"/>
      <c r="WLM3212" s="302"/>
      <c r="WLN3212" s="302"/>
      <c r="WLO3212" s="302"/>
      <c r="WLP3212" s="302"/>
      <c r="WLQ3212" s="302"/>
      <c r="WLR3212" s="302"/>
      <c r="WLS3212" s="302"/>
      <c r="WLT3212" s="302"/>
      <c r="WLU3212" s="302"/>
      <c r="WLV3212" s="302"/>
      <c r="WLW3212" s="302"/>
      <c r="WLX3212" s="302"/>
      <c r="WLY3212" s="302"/>
      <c r="WLZ3212" s="302"/>
      <c r="WMA3212" s="302"/>
      <c r="WMB3212" s="302"/>
      <c r="WMC3212" s="302"/>
      <c r="WMD3212" s="302"/>
      <c r="WME3212" s="302"/>
      <c r="WMF3212" s="302"/>
      <c r="WMG3212" s="302"/>
      <c r="WMH3212" s="302"/>
      <c r="WMI3212" s="302"/>
      <c r="WMJ3212" s="302"/>
      <c r="WMK3212" s="302"/>
      <c r="WML3212" s="302"/>
      <c r="WMM3212" s="302"/>
      <c r="WMN3212" s="302"/>
      <c r="WMO3212" s="302"/>
      <c r="WMP3212" s="302"/>
      <c r="WMQ3212" s="302"/>
      <c r="WMR3212" s="302"/>
      <c r="WMS3212" s="302"/>
      <c r="WMT3212" s="302"/>
      <c r="WMU3212" s="302"/>
      <c r="WMV3212" s="302"/>
      <c r="WMW3212" s="302"/>
      <c r="WMX3212" s="302"/>
      <c r="WMY3212" s="302"/>
      <c r="WMZ3212" s="302"/>
      <c r="WNA3212" s="302"/>
      <c r="WNB3212" s="302"/>
      <c r="WNC3212" s="302"/>
      <c r="WND3212" s="302"/>
      <c r="WNE3212" s="302"/>
      <c r="WNF3212" s="302"/>
      <c r="WNG3212" s="302"/>
      <c r="WNH3212" s="302"/>
      <c r="WNI3212" s="302"/>
      <c r="WNJ3212" s="302"/>
      <c r="WNK3212" s="302"/>
      <c r="WNL3212" s="302"/>
      <c r="WNM3212" s="302"/>
      <c r="WNN3212" s="302"/>
      <c r="WNO3212" s="302"/>
      <c r="WNP3212" s="302"/>
      <c r="WNQ3212" s="302"/>
      <c r="WNR3212" s="302"/>
      <c r="WNS3212" s="302"/>
      <c r="WNT3212" s="302"/>
      <c r="WNU3212" s="302"/>
      <c r="WNV3212" s="302"/>
      <c r="WNW3212" s="302"/>
      <c r="WNX3212" s="302"/>
      <c r="WNY3212" s="302"/>
      <c r="WNZ3212" s="302"/>
      <c r="WOA3212" s="302"/>
      <c r="WOB3212" s="302"/>
      <c r="WOC3212" s="302"/>
      <c r="WOD3212" s="302"/>
      <c r="WOE3212" s="302"/>
      <c r="WOF3212" s="302"/>
      <c r="WOG3212" s="302"/>
      <c r="WOH3212" s="302"/>
      <c r="WOI3212" s="302"/>
      <c r="WOJ3212" s="302"/>
      <c r="WOK3212" s="302"/>
      <c r="WOL3212" s="302"/>
      <c r="WOM3212" s="302"/>
      <c r="WON3212" s="302"/>
      <c r="WOO3212" s="302"/>
      <c r="WOP3212" s="302"/>
      <c r="WOQ3212" s="302"/>
      <c r="WOR3212" s="302"/>
      <c r="WOS3212" s="302"/>
      <c r="WOT3212" s="302"/>
      <c r="WOU3212" s="302"/>
      <c r="WOV3212" s="302"/>
      <c r="WOW3212" s="302"/>
      <c r="WOX3212" s="302"/>
      <c r="WOY3212" s="302"/>
      <c r="WOZ3212" s="302"/>
      <c r="WPA3212" s="302"/>
      <c r="WPB3212" s="302"/>
      <c r="WPC3212" s="302"/>
      <c r="WPD3212" s="302"/>
      <c r="WPE3212" s="302"/>
      <c r="WPF3212" s="302"/>
      <c r="WPG3212" s="302"/>
      <c r="WPH3212" s="302"/>
      <c r="WPI3212" s="302"/>
      <c r="WPJ3212" s="302"/>
      <c r="WPK3212" s="302"/>
      <c r="WPL3212" s="302"/>
      <c r="WPM3212" s="302"/>
      <c r="WPN3212" s="302"/>
      <c r="WPO3212" s="302"/>
      <c r="WPP3212" s="302"/>
      <c r="WPQ3212" s="302"/>
      <c r="WPR3212" s="302"/>
      <c r="WPS3212" s="302"/>
      <c r="WPT3212" s="302"/>
      <c r="WPU3212" s="302"/>
      <c r="WPV3212" s="302"/>
      <c r="WPW3212" s="302"/>
      <c r="WPX3212" s="302"/>
      <c r="WPY3212" s="302"/>
      <c r="WPZ3212" s="302"/>
      <c r="WQA3212" s="302"/>
      <c r="WQB3212" s="302"/>
      <c r="WQC3212" s="302"/>
      <c r="WQD3212" s="302"/>
      <c r="WQE3212" s="302"/>
      <c r="WQF3212" s="302"/>
      <c r="WQG3212" s="302"/>
      <c r="WQH3212" s="302"/>
      <c r="WQI3212" s="302"/>
      <c r="WQJ3212" s="302"/>
      <c r="WQK3212" s="302"/>
      <c r="WQL3212" s="302"/>
      <c r="WQM3212" s="302"/>
      <c r="WQN3212" s="302"/>
      <c r="WQO3212" s="302"/>
      <c r="WQP3212" s="302"/>
      <c r="WQQ3212" s="302"/>
      <c r="WQR3212" s="302"/>
      <c r="WQS3212" s="302"/>
      <c r="WQT3212" s="302"/>
      <c r="WQU3212" s="302"/>
      <c r="WQV3212" s="302"/>
      <c r="WQW3212" s="302"/>
      <c r="WQX3212" s="302"/>
      <c r="WQY3212" s="302"/>
      <c r="WQZ3212" s="302"/>
      <c r="WRA3212" s="302"/>
      <c r="WRB3212" s="302"/>
      <c r="WRC3212" s="302"/>
      <c r="WRD3212" s="302"/>
      <c r="WRE3212" s="302"/>
      <c r="WRF3212" s="302"/>
      <c r="WRG3212" s="302"/>
      <c r="WRH3212" s="302"/>
      <c r="WRI3212" s="302"/>
      <c r="WRJ3212" s="302"/>
      <c r="WRK3212" s="302"/>
      <c r="WRL3212" s="302"/>
      <c r="WRM3212" s="302"/>
      <c r="WRN3212" s="302"/>
      <c r="WRO3212" s="302"/>
      <c r="WRP3212" s="302"/>
      <c r="WRQ3212" s="302"/>
      <c r="WRR3212" s="302"/>
      <c r="WRS3212" s="302"/>
      <c r="WRT3212" s="302"/>
      <c r="WRU3212" s="302"/>
      <c r="WRV3212" s="302"/>
      <c r="WRW3212" s="302"/>
      <c r="WRX3212" s="302"/>
      <c r="WRY3212" s="302"/>
      <c r="WRZ3212" s="302"/>
      <c r="WSA3212" s="302"/>
      <c r="WSB3212" s="302"/>
      <c r="WSC3212" s="302"/>
      <c r="WSD3212" s="302"/>
      <c r="WSE3212" s="302"/>
      <c r="WSF3212" s="302"/>
      <c r="WSG3212" s="302"/>
      <c r="WSH3212" s="302"/>
      <c r="WSI3212" s="302"/>
      <c r="WSJ3212" s="302"/>
      <c r="WSK3212" s="302"/>
      <c r="WSL3212" s="302"/>
      <c r="WSM3212" s="302"/>
      <c r="WSN3212" s="302"/>
      <c r="WSO3212" s="302"/>
      <c r="WSP3212" s="302"/>
      <c r="WSQ3212" s="302"/>
      <c r="WSR3212" s="302"/>
      <c r="WSS3212" s="302"/>
      <c r="WST3212" s="302"/>
      <c r="WSU3212" s="302"/>
      <c r="WSV3212" s="302"/>
      <c r="WSW3212" s="302"/>
      <c r="WSX3212" s="302"/>
      <c r="WSY3212" s="302"/>
      <c r="WSZ3212" s="302"/>
      <c r="WTA3212" s="302"/>
      <c r="WTB3212" s="302"/>
      <c r="WTC3212" s="302"/>
      <c r="WTD3212" s="302"/>
      <c r="WTE3212" s="302"/>
      <c r="WTF3212" s="302"/>
      <c r="WTG3212" s="302"/>
      <c r="WTH3212" s="302"/>
      <c r="WTI3212" s="302"/>
      <c r="WTJ3212" s="302"/>
      <c r="WTK3212" s="302"/>
      <c r="WTL3212" s="302"/>
      <c r="WTM3212" s="302"/>
      <c r="WTN3212" s="302"/>
      <c r="WTO3212" s="302"/>
      <c r="WTP3212" s="302"/>
      <c r="WTQ3212" s="302"/>
      <c r="WTR3212" s="302"/>
      <c r="WTS3212" s="302"/>
      <c r="WTT3212" s="302"/>
      <c r="WTU3212" s="302"/>
      <c r="WTV3212" s="302"/>
      <c r="WTW3212" s="302"/>
      <c r="WTX3212" s="302"/>
      <c r="WTY3212" s="302"/>
      <c r="WTZ3212" s="302"/>
      <c r="WUA3212" s="302"/>
      <c r="WUB3212" s="302"/>
      <c r="WUC3212" s="302"/>
      <c r="WUD3212" s="302"/>
      <c r="WUE3212" s="302"/>
      <c r="WUF3212" s="302"/>
      <c r="WUG3212" s="302"/>
      <c r="WUH3212" s="302"/>
      <c r="WUI3212" s="302"/>
      <c r="WUJ3212" s="302"/>
      <c r="WUK3212" s="302"/>
      <c r="WUL3212" s="302"/>
      <c r="WUM3212" s="302"/>
      <c r="WUN3212" s="302"/>
      <c r="WUO3212" s="302"/>
      <c r="WUP3212" s="302"/>
      <c r="WUQ3212" s="302"/>
      <c r="WUR3212" s="302"/>
      <c r="WUS3212" s="302"/>
      <c r="WUT3212" s="302"/>
      <c r="WUU3212" s="302"/>
      <c r="WUV3212" s="302"/>
      <c r="WUW3212" s="302"/>
      <c r="WUX3212" s="302"/>
      <c r="WUY3212" s="302"/>
      <c r="WUZ3212" s="302"/>
      <c r="WVA3212" s="302"/>
      <c r="WVB3212" s="302"/>
      <c r="WVC3212" s="302"/>
      <c r="WVD3212" s="302"/>
      <c r="WVE3212" s="302"/>
      <c r="WVF3212" s="302"/>
      <c r="WVG3212" s="302"/>
      <c r="WVH3212" s="302"/>
      <c r="WVI3212" s="302"/>
      <c r="WVJ3212" s="302"/>
      <c r="WVK3212" s="302"/>
      <c r="WVL3212" s="302"/>
      <c r="WVM3212" s="302"/>
      <c r="WVN3212" s="302"/>
      <c r="WVO3212" s="302"/>
      <c r="WVP3212" s="302"/>
      <c r="WVQ3212" s="302"/>
      <c r="WVR3212" s="302"/>
      <c r="WVS3212" s="302"/>
      <c r="WVT3212" s="302"/>
      <c r="WVU3212" s="302"/>
      <c r="WVV3212" s="302"/>
      <c r="WVW3212" s="302"/>
      <c r="WVX3212" s="302"/>
      <c r="WVY3212" s="302"/>
      <c r="WVZ3212" s="302"/>
      <c r="WWA3212" s="302"/>
      <c r="WWB3212" s="302"/>
      <c r="WWC3212" s="302"/>
      <c r="WWD3212" s="302"/>
      <c r="WWE3212" s="302"/>
      <c r="WWF3212" s="302"/>
      <c r="WWG3212" s="302"/>
      <c r="WWH3212" s="302"/>
      <c r="WWI3212" s="302"/>
      <c r="WWJ3212" s="302"/>
      <c r="WWK3212" s="302"/>
      <c r="WWL3212" s="302"/>
      <c r="WWM3212" s="302"/>
      <c r="WWN3212" s="302"/>
      <c r="WWO3212" s="302"/>
      <c r="WWP3212" s="302"/>
      <c r="WWQ3212" s="302"/>
      <c r="WWR3212" s="302"/>
      <c r="WWS3212" s="302"/>
      <c r="WWT3212" s="302"/>
      <c r="WWU3212" s="302"/>
      <c r="WWV3212" s="302"/>
      <c r="WWW3212" s="302"/>
      <c r="WWX3212" s="302"/>
      <c r="WWY3212" s="302"/>
      <c r="WWZ3212" s="302"/>
      <c r="WXA3212" s="302"/>
      <c r="WXB3212" s="302"/>
      <c r="WXC3212" s="302"/>
      <c r="WXD3212" s="302"/>
      <c r="WXE3212" s="302"/>
      <c r="WXF3212" s="302"/>
      <c r="WXG3212" s="302"/>
      <c r="WXH3212" s="302"/>
      <c r="WXI3212" s="302"/>
      <c r="WXJ3212" s="302"/>
      <c r="WXK3212" s="302"/>
      <c r="WXL3212" s="302"/>
      <c r="WXM3212" s="302"/>
      <c r="WXN3212" s="302"/>
      <c r="WXO3212" s="302"/>
      <c r="WXP3212" s="302"/>
      <c r="WXQ3212" s="302"/>
      <c r="WXR3212" s="302"/>
      <c r="WXS3212" s="302"/>
      <c r="WXT3212" s="302"/>
      <c r="WXU3212" s="302"/>
      <c r="WXV3212" s="302"/>
      <c r="WXW3212" s="302"/>
      <c r="WXX3212" s="302"/>
      <c r="WXY3212" s="302"/>
      <c r="WXZ3212" s="302"/>
      <c r="WYA3212" s="302"/>
      <c r="WYB3212" s="302"/>
      <c r="WYC3212" s="302"/>
      <c r="WYD3212" s="302"/>
      <c r="WYE3212" s="302"/>
      <c r="WYF3212" s="302"/>
      <c r="WYG3212" s="302"/>
      <c r="WYH3212" s="302"/>
      <c r="WYI3212" s="302"/>
      <c r="WYJ3212" s="302"/>
      <c r="WYK3212" s="302"/>
      <c r="WYL3212" s="302"/>
      <c r="WYM3212" s="302"/>
      <c r="WYN3212" s="302"/>
      <c r="WYO3212" s="302"/>
      <c r="WYP3212" s="302"/>
      <c r="WYQ3212" s="302"/>
      <c r="WYR3212" s="302"/>
      <c r="WYS3212" s="302"/>
      <c r="WYT3212" s="302"/>
      <c r="WYU3212" s="302"/>
      <c r="WYV3212" s="302"/>
      <c r="WYW3212" s="302"/>
      <c r="WYX3212" s="302"/>
      <c r="WYY3212" s="302"/>
      <c r="WYZ3212" s="302"/>
      <c r="WZA3212" s="302"/>
      <c r="WZB3212" s="302"/>
      <c r="WZC3212" s="302"/>
      <c r="WZD3212" s="302"/>
      <c r="WZE3212" s="302"/>
      <c r="WZF3212" s="302"/>
      <c r="WZG3212" s="302"/>
      <c r="WZH3212" s="302"/>
      <c r="WZI3212" s="302"/>
      <c r="WZJ3212" s="302"/>
      <c r="WZK3212" s="302"/>
      <c r="WZL3212" s="302"/>
      <c r="WZM3212" s="302"/>
      <c r="WZN3212" s="302"/>
      <c r="WZO3212" s="302"/>
      <c r="WZP3212" s="302"/>
      <c r="WZQ3212" s="302"/>
      <c r="WZR3212" s="302"/>
      <c r="WZS3212" s="302"/>
      <c r="WZT3212" s="302"/>
      <c r="WZU3212" s="302"/>
      <c r="WZV3212" s="302"/>
      <c r="WZW3212" s="302"/>
      <c r="WZX3212" s="302"/>
      <c r="WZY3212" s="302"/>
      <c r="WZZ3212" s="302"/>
      <c r="XAA3212" s="302"/>
      <c r="XAB3212" s="302"/>
      <c r="XAC3212" s="302"/>
      <c r="XAD3212" s="302"/>
      <c r="XAE3212" s="302"/>
      <c r="XAF3212" s="302"/>
      <c r="XAG3212" s="302"/>
      <c r="XAH3212" s="302"/>
      <c r="XAI3212" s="302"/>
      <c r="XAJ3212" s="302"/>
      <c r="XAK3212" s="302"/>
      <c r="XAL3212" s="302"/>
      <c r="XAM3212" s="302"/>
      <c r="XAN3212" s="302"/>
      <c r="XAO3212" s="302"/>
      <c r="XAP3212" s="302"/>
      <c r="XAQ3212" s="302"/>
      <c r="XAR3212" s="302"/>
      <c r="XAS3212" s="302"/>
      <c r="XAT3212" s="302"/>
      <c r="XAU3212" s="302"/>
      <c r="XAV3212" s="302"/>
      <c r="XAW3212" s="302"/>
      <c r="XAX3212" s="302"/>
      <c r="XAY3212" s="302"/>
      <c r="XAZ3212" s="302"/>
      <c r="XBA3212" s="302"/>
      <c r="XBB3212" s="302"/>
      <c r="XBC3212" s="302"/>
      <c r="XBD3212" s="302"/>
      <c r="XBE3212" s="302"/>
      <c r="XBF3212" s="302"/>
      <c r="XBG3212" s="302"/>
      <c r="XBH3212" s="302"/>
      <c r="XBI3212" s="302"/>
      <c r="XBJ3212" s="302"/>
      <c r="XBK3212" s="302"/>
      <c r="XBL3212" s="302"/>
      <c r="XBM3212" s="302"/>
      <c r="XBN3212" s="302"/>
      <c r="XBO3212" s="302"/>
      <c r="XBP3212" s="302"/>
      <c r="XBQ3212" s="302"/>
      <c r="XBR3212" s="302"/>
      <c r="XBS3212" s="302"/>
      <c r="XBT3212" s="302"/>
      <c r="XBU3212" s="302"/>
      <c r="XBV3212" s="302"/>
      <c r="XBW3212" s="302"/>
      <c r="XBX3212" s="302"/>
      <c r="XBY3212" s="302"/>
      <c r="XBZ3212" s="302"/>
      <c r="XCA3212" s="302"/>
      <c r="XCB3212" s="302"/>
      <c r="XCC3212" s="302"/>
      <c r="XCD3212" s="302"/>
      <c r="XCE3212" s="302"/>
      <c r="XCF3212" s="302"/>
      <c r="XCG3212" s="302"/>
      <c r="XCH3212" s="302"/>
      <c r="XCI3212" s="302"/>
      <c r="XCJ3212" s="302"/>
      <c r="XCK3212" s="302"/>
      <c r="XCL3212" s="302"/>
      <c r="XCM3212" s="302"/>
      <c r="XCN3212" s="302"/>
      <c r="XCO3212" s="302"/>
      <c r="XCP3212" s="302"/>
      <c r="XCQ3212" s="302"/>
      <c r="XCR3212" s="302"/>
      <c r="XCS3212" s="302"/>
      <c r="XCT3212" s="302"/>
      <c r="XCU3212" s="302"/>
      <c r="XCV3212" s="302"/>
      <c r="XCW3212" s="302"/>
      <c r="XCX3212" s="302"/>
      <c r="XCY3212" s="302"/>
      <c r="XCZ3212" s="302"/>
      <c r="XDA3212" s="302"/>
      <c r="XDB3212" s="302"/>
      <c r="XDC3212" s="302"/>
      <c r="XDD3212" s="302"/>
      <c r="XDE3212" s="302"/>
      <c r="XDF3212" s="302"/>
      <c r="XDG3212" s="302"/>
      <c r="XDH3212" s="302"/>
      <c r="XDI3212" s="302"/>
      <c r="XDJ3212" s="302"/>
      <c r="XDK3212" s="302"/>
      <c r="XDL3212" s="302"/>
      <c r="XDM3212" s="302"/>
      <c r="XDN3212" s="302"/>
      <c r="XDO3212" s="302"/>
      <c r="XDP3212" s="302"/>
      <c r="XDQ3212" s="302"/>
      <c r="XDR3212" s="302"/>
      <c r="XDS3212" s="302"/>
      <c r="XDT3212" s="302"/>
      <c r="XDU3212" s="302"/>
      <c r="XDV3212" s="302"/>
      <c r="XDW3212" s="302"/>
      <c r="XDX3212" s="302"/>
      <c r="XDY3212" s="302"/>
      <c r="XDZ3212" s="302"/>
      <c r="XEA3212" s="302"/>
      <c r="XEB3212" s="302"/>
      <c r="XEC3212" s="302"/>
      <c r="XED3212" s="302"/>
      <c r="XEE3212" s="302"/>
      <c r="XEF3212" s="302"/>
      <c r="XEG3212" s="302"/>
      <c r="XEH3212" s="302"/>
      <c r="XEI3212" s="302"/>
      <c r="XEJ3212" s="302"/>
      <c r="XEK3212" s="302"/>
      <c r="XEL3212" s="302"/>
      <c r="XEM3212" s="302"/>
      <c r="XEN3212" s="302"/>
      <c r="XEO3212" s="302"/>
      <c r="XEP3212" s="302"/>
      <c r="XEQ3212" s="302"/>
      <c r="XER3212" s="302"/>
      <c r="XES3212" s="302"/>
      <c r="XET3212" s="302"/>
      <c r="XEU3212" s="302"/>
      <c r="XEV3212" s="302"/>
      <c r="XEW3212" s="302"/>
      <c r="XEX3212" s="302"/>
      <c r="XEY3212" s="302"/>
      <c r="XEZ3212" s="302"/>
      <c r="XFA3212" s="302"/>
      <c r="XFB3212" s="302"/>
      <c r="XFC3212" s="302"/>
      <c r="XFD3212" s="302"/>
    </row>
    <row r="3213" spans="1:16384">
      <c r="A3213" s="312"/>
      <c r="B3213" s="264" t="s">
        <v>462</v>
      </c>
      <c r="C3213" s="340" t="s">
        <v>2231</v>
      </c>
      <c r="D3213" s="301" t="s">
        <v>31</v>
      </c>
      <c r="E3213" s="341" t="s">
        <v>1349</v>
      </c>
      <c r="F3213" s="315">
        <f>VLOOKUP(B3213,'HSD PSPN,STR,ARS'!$C$6:F1511,4,FALSE)</f>
        <v>200000</v>
      </c>
      <c r="G3213" s="536">
        <f t="shared" si="117"/>
        <v>24400</v>
      </c>
      <c r="H3213" s="302"/>
      <c r="I3213" s="302"/>
      <c r="J3213" s="302"/>
      <c r="K3213" s="302"/>
      <c r="L3213" s="302"/>
      <c r="M3213" s="302"/>
      <c r="N3213" s="302"/>
      <c r="O3213" s="302"/>
      <c r="P3213" s="302"/>
      <c r="Q3213" s="302"/>
      <c r="R3213" s="302"/>
      <c r="S3213" s="302"/>
      <c r="T3213" s="302"/>
      <c r="U3213" s="302"/>
      <c r="V3213" s="302"/>
      <c r="W3213" s="302"/>
      <c r="X3213" s="302"/>
      <c r="Y3213" s="302"/>
      <c r="Z3213" s="302"/>
      <c r="AA3213" s="302"/>
      <c r="AB3213" s="302"/>
      <c r="AC3213" s="302"/>
      <c r="AD3213" s="302"/>
      <c r="AE3213" s="302"/>
      <c r="AF3213" s="302"/>
      <c r="AG3213" s="302"/>
      <c r="AH3213" s="302"/>
      <c r="AI3213" s="302"/>
      <c r="AJ3213" s="302"/>
      <c r="AK3213" s="302"/>
      <c r="AL3213" s="302"/>
      <c r="AM3213" s="302"/>
      <c r="AN3213" s="302"/>
      <c r="AO3213" s="302"/>
      <c r="AP3213" s="302"/>
      <c r="AQ3213" s="302"/>
      <c r="AR3213" s="302"/>
      <c r="AS3213" s="302"/>
      <c r="AT3213" s="302"/>
      <c r="AU3213" s="302"/>
      <c r="AV3213" s="302"/>
      <c r="AW3213" s="302"/>
      <c r="AX3213" s="302"/>
      <c r="AY3213" s="302"/>
      <c r="AZ3213" s="302"/>
      <c r="BA3213" s="302"/>
      <c r="BB3213" s="302"/>
      <c r="BC3213" s="302"/>
      <c r="BD3213" s="302"/>
      <c r="BE3213" s="302"/>
      <c r="BF3213" s="302"/>
      <c r="BG3213" s="302"/>
      <c r="BH3213" s="302"/>
      <c r="BI3213" s="302"/>
      <c r="BJ3213" s="302"/>
      <c r="BK3213" s="302"/>
      <c r="BL3213" s="302"/>
      <c r="BM3213" s="302"/>
      <c r="BN3213" s="302"/>
      <c r="BO3213" s="302"/>
      <c r="BP3213" s="302"/>
      <c r="BQ3213" s="302"/>
      <c r="BR3213" s="302"/>
      <c r="BS3213" s="302"/>
      <c r="BT3213" s="302"/>
      <c r="BU3213" s="302"/>
      <c r="BV3213" s="302"/>
      <c r="BW3213" s="302"/>
      <c r="BX3213" s="302"/>
      <c r="BY3213" s="302"/>
      <c r="BZ3213" s="302"/>
      <c r="CA3213" s="302"/>
      <c r="CB3213" s="302"/>
      <c r="CC3213" s="302"/>
      <c r="CD3213" s="302"/>
      <c r="CE3213" s="302"/>
      <c r="CF3213" s="302"/>
      <c r="CG3213" s="302"/>
      <c r="CH3213" s="302"/>
      <c r="CI3213" s="302"/>
      <c r="CJ3213" s="302"/>
      <c r="CK3213" s="302"/>
      <c r="CL3213" s="302"/>
      <c r="CM3213" s="302"/>
      <c r="CN3213" s="302"/>
      <c r="CO3213" s="302"/>
      <c r="CP3213" s="302"/>
      <c r="CQ3213" s="302"/>
      <c r="CR3213" s="302"/>
      <c r="CS3213" s="302"/>
      <c r="CT3213" s="302"/>
      <c r="CU3213" s="302"/>
      <c r="CV3213" s="302"/>
      <c r="CW3213" s="302"/>
      <c r="CX3213" s="302"/>
      <c r="CY3213" s="302"/>
      <c r="CZ3213" s="302"/>
      <c r="DA3213" s="302"/>
      <c r="DB3213" s="302"/>
      <c r="DC3213" s="302"/>
      <c r="DD3213" s="302"/>
      <c r="DE3213" s="302"/>
      <c r="DF3213" s="302"/>
      <c r="DG3213" s="302"/>
      <c r="DH3213" s="302"/>
      <c r="DI3213" s="302"/>
      <c r="DJ3213" s="302"/>
      <c r="DK3213" s="302"/>
      <c r="DL3213" s="302"/>
      <c r="DM3213" s="302"/>
      <c r="DN3213" s="302"/>
      <c r="DO3213" s="302"/>
      <c r="DP3213" s="302"/>
      <c r="DQ3213" s="302"/>
      <c r="DR3213" s="302"/>
      <c r="DS3213" s="302"/>
      <c r="DT3213" s="302"/>
      <c r="DU3213" s="302"/>
      <c r="DV3213" s="302"/>
      <c r="DW3213" s="302"/>
      <c r="DX3213" s="302"/>
      <c r="DY3213" s="302"/>
      <c r="DZ3213" s="302"/>
      <c r="EA3213" s="302"/>
      <c r="EB3213" s="302"/>
      <c r="EC3213" s="302"/>
      <c r="ED3213" s="302"/>
      <c r="EE3213" s="302"/>
      <c r="EF3213" s="302"/>
      <c r="EG3213" s="302"/>
      <c r="EH3213" s="302"/>
      <c r="EI3213" s="302"/>
      <c r="EJ3213" s="302"/>
      <c r="EK3213" s="302"/>
      <c r="EL3213" s="302"/>
      <c r="EM3213" s="302"/>
      <c r="EN3213" s="302"/>
      <c r="EO3213" s="302"/>
      <c r="EP3213" s="302"/>
      <c r="EQ3213" s="302"/>
      <c r="ER3213" s="302"/>
      <c r="ES3213" s="302"/>
      <c r="ET3213" s="302"/>
      <c r="EU3213" s="302"/>
      <c r="EV3213" s="302"/>
      <c r="EW3213" s="302"/>
      <c r="EX3213" s="302"/>
      <c r="EY3213" s="302"/>
      <c r="EZ3213" s="302"/>
      <c r="FA3213" s="302"/>
      <c r="FB3213" s="302"/>
      <c r="FC3213" s="302"/>
      <c r="FD3213" s="302"/>
      <c r="FE3213" s="302"/>
      <c r="FF3213" s="302"/>
      <c r="FG3213" s="302"/>
      <c r="FH3213" s="302"/>
      <c r="FI3213" s="302"/>
      <c r="FJ3213" s="302"/>
      <c r="FK3213" s="302"/>
      <c r="FL3213" s="302"/>
      <c r="FM3213" s="302"/>
      <c r="FN3213" s="302"/>
      <c r="FO3213" s="302"/>
      <c r="FP3213" s="302"/>
      <c r="FQ3213" s="302"/>
      <c r="FR3213" s="302"/>
      <c r="FS3213" s="302"/>
      <c r="FT3213" s="302"/>
      <c r="FU3213" s="302"/>
      <c r="FV3213" s="302"/>
      <c r="FW3213" s="302"/>
      <c r="FX3213" s="302"/>
      <c r="FY3213" s="302"/>
      <c r="FZ3213" s="302"/>
      <c r="GA3213" s="302"/>
      <c r="GB3213" s="302"/>
      <c r="GC3213" s="302"/>
      <c r="GD3213" s="302"/>
      <c r="GE3213" s="302"/>
      <c r="GF3213" s="302"/>
      <c r="GG3213" s="302"/>
      <c r="GH3213" s="302"/>
      <c r="GI3213" s="302"/>
      <c r="GJ3213" s="302"/>
      <c r="GK3213" s="302"/>
      <c r="GL3213" s="302"/>
      <c r="GM3213" s="302"/>
      <c r="GN3213" s="302"/>
      <c r="GO3213" s="302"/>
      <c r="GP3213" s="302"/>
      <c r="GQ3213" s="302"/>
      <c r="GR3213" s="302"/>
      <c r="GS3213" s="302"/>
      <c r="GT3213" s="302"/>
      <c r="GU3213" s="302"/>
      <c r="GV3213" s="302"/>
      <c r="GW3213" s="302"/>
      <c r="GX3213" s="302"/>
      <c r="GY3213" s="302"/>
      <c r="GZ3213" s="302"/>
      <c r="HA3213" s="302"/>
      <c r="HB3213" s="302"/>
      <c r="HC3213" s="302"/>
      <c r="HD3213" s="302"/>
      <c r="HE3213" s="302"/>
      <c r="HF3213" s="302"/>
      <c r="HG3213" s="302"/>
      <c r="HH3213" s="302"/>
      <c r="HI3213" s="302"/>
      <c r="HJ3213" s="302"/>
      <c r="HK3213" s="302"/>
      <c r="HL3213" s="302"/>
      <c r="HM3213" s="302"/>
      <c r="HN3213" s="302"/>
      <c r="HO3213" s="302"/>
      <c r="HP3213" s="302"/>
      <c r="HQ3213" s="302"/>
      <c r="HR3213" s="302"/>
      <c r="HS3213" s="302"/>
      <c r="HT3213" s="302"/>
      <c r="HU3213" s="302"/>
      <c r="HV3213" s="302"/>
      <c r="HW3213" s="302"/>
      <c r="HX3213" s="302"/>
      <c r="HY3213" s="302"/>
      <c r="HZ3213" s="302"/>
      <c r="IA3213" s="302"/>
      <c r="IB3213" s="302"/>
      <c r="IC3213" s="302"/>
      <c r="ID3213" s="302"/>
      <c r="IE3213" s="302"/>
      <c r="IF3213" s="302"/>
      <c r="IG3213" s="302"/>
      <c r="IH3213" s="302"/>
      <c r="II3213" s="302"/>
      <c r="IJ3213" s="302"/>
      <c r="IK3213" s="302"/>
      <c r="IL3213" s="302"/>
      <c r="IM3213" s="302"/>
      <c r="IN3213" s="302"/>
      <c r="IO3213" s="302"/>
      <c r="IP3213" s="302"/>
      <c r="IQ3213" s="302"/>
      <c r="IR3213" s="302"/>
      <c r="IS3213" s="302"/>
      <c r="IT3213" s="302"/>
      <c r="IU3213" s="302"/>
      <c r="IV3213" s="302"/>
      <c r="IW3213" s="302"/>
      <c r="IX3213" s="302"/>
      <c r="IY3213" s="302"/>
      <c r="IZ3213" s="302"/>
      <c r="JA3213" s="302"/>
      <c r="JB3213" s="302"/>
      <c r="JC3213" s="302"/>
      <c r="JD3213" s="302"/>
      <c r="JE3213" s="302"/>
      <c r="JF3213" s="302"/>
      <c r="JG3213" s="302"/>
      <c r="JH3213" s="302"/>
      <c r="JI3213" s="302"/>
      <c r="JJ3213" s="302"/>
      <c r="JK3213" s="302"/>
      <c r="JL3213" s="302"/>
      <c r="JM3213" s="302"/>
      <c r="JN3213" s="302"/>
      <c r="JO3213" s="302"/>
      <c r="JP3213" s="302"/>
      <c r="JQ3213" s="302"/>
      <c r="JR3213" s="302"/>
      <c r="JS3213" s="302"/>
      <c r="JT3213" s="302"/>
      <c r="JU3213" s="302"/>
      <c r="JV3213" s="302"/>
      <c r="JW3213" s="302"/>
      <c r="JX3213" s="302"/>
      <c r="JY3213" s="302"/>
      <c r="JZ3213" s="302"/>
      <c r="KA3213" s="302"/>
      <c r="KB3213" s="302"/>
      <c r="KC3213" s="302"/>
      <c r="KD3213" s="302"/>
      <c r="KE3213" s="302"/>
      <c r="KF3213" s="302"/>
      <c r="KG3213" s="302"/>
      <c r="KH3213" s="302"/>
      <c r="KI3213" s="302"/>
      <c r="KJ3213" s="302"/>
      <c r="KK3213" s="302"/>
      <c r="KL3213" s="302"/>
      <c r="KM3213" s="302"/>
      <c r="KN3213" s="302"/>
      <c r="KO3213" s="302"/>
      <c r="KP3213" s="302"/>
      <c r="KQ3213" s="302"/>
      <c r="KR3213" s="302"/>
      <c r="KS3213" s="302"/>
      <c r="KT3213" s="302"/>
      <c r="KU3213" s="302"/>
      <c r="KV3213" s="302"/>
      <c r="KW3213" s="302"/>
      <c r="KX3213" s="302"/>
      <c r="KY3213" s="302"/>
      <c r="KZ3213" s="302"/>
      <c r="LA3213" s="302"/>
      <c r="LB3213" s="302"/>
      <c r="LC3213" s="302"/>
      <c r="LD3213" s="302"/>
      <c r="LE3213" s="302"/>
      <c r="LF3213" s="302"/>
      <c r="LG3213" s="302"/>
      <c r="LH3213" s="302"/>
      <c r="LI3213" s="302"/>
      <c r="LJ3213" s="302"/>
      <c r="LK3213" s="302"/>
      <c r="LL3213" s="302"/>
      <c r="LM3213" s="302"/>
      <c r="LN3213" s="302"/>
      <c r="LO3213" s="302"/>
      <c r="LP3213" s="302"/>
      <c r="LQ3213" s="302"/>
      <c r="LR3213" s="302"/>
      <c r="LS3213" s="302"/>
      <c r="LT3213" s="302"/>
      <c r="LU3213" s="302"/>
      <c r="LV3213" s="302"/>
      <c r="LW3213" s="302"/>
      <c r="LX3213" s="302"/>
      <c r="LY3213" s="302"/>
      <c r="LZ3213" s="302"/>
      <c r="MA3213" s="302"/>
      <c r="MB3213" s="302"/>
      <c r="MC3213" s="302"/>
      <c r="MD3213" s="302"/>
      <c r="ME3213" s="302"/>
      <c r="MF3213" s="302"/>
      <c r="MG3213" s="302"/>
      <c r="MH3213" s="302"/>
      <c r="MI3213" s="302"/>
      <c r="MJ3213" s="302"/>
      <c r="MK3213" s="302"/>
      <c r="ML3213" s="302"/>
      <c r="MM3213" s="302"/>
      <c r="MN3213" s="302"/>
      <c r="MO3213" s="302"/>
      <c r="MP3213" s="302"/>
      <c r="MQ3213" s="302"/>
      <c r="MR3213" s="302"/>
      <c r="MS3213" s="302"/>
      <c r="MT3213" s="302"/>
      <c r="MU3213" s="302"/>
      <c r="MV3213" s="302"/>
      <c r="MW3213" s="302"/>
      <c r="MX3213" s="302"/>
      <c r="MY3213" s="302"/>
      <c r="MZ3213" s="302"/>
      <c r="NA3213" s="302"/>
      <c r="NB3213" s="302"/>
      <c r="NC3213" s="302"/>
      <c r="ND3213" s="302"/>
      <c r="NE3213" s="302"/>
      <c r="NF3213" s="302"/>
      <c r="NG3213" s="302"/>
      <c r="NH3213" s="302"/>
      <c r="NI3213" s="302"/>
      <c r="NJ3213" s="302"/>
      <c r="NK3213" s="302"/>
      <c r="NL3213" s="302"/>
      <c r="NM3213" s="302"/>
      <c r="NN3213" s="302"/>
      <c r="NO3213" s="302"/>
      <c r="NP3213" s="302"/>
      <c r="NQ3213" s="302"/>
      <c r="NR3213" s="302"/>
      <c r="NS3213" s="302"/>
      <c r="NT3213" s="302"/>
      <c r="NU3213" s="302"/>
      <c r="NV3213" s="302"/>
      <c r="NW3213" s="302"/>
      <c r="NX3213" s="302"/>
      <c r="NY3213" s="302"/>
      <c r="NZ3213" s="302"/>
      <c r="OA3213" s="302"/>
      <c r="OB3213" s="302"/>
      <c r="OC3213" s="302"/>
      <c r="OD3213" s="302"/>
      <c r="OE3213" s="302"/>
      <c r="OF3213" s="302"/>
      <c r="OG3213" s="302"/>
      <c r="OH3213" s="302"/>
      <c r="OI3213" s="302"/>
      <c r="OJ3213" s="302"/>
      <c r="OK3213" s="302"/>
      <c r="OL3213" s="302"/>
      <c r="OM3213" s="302"/>
      <c r="ON3213" s="302"/>
      <c r="OO3213" s="302"/>
      <c r="OP3213" s="302"/>
      <c r="OQ3213" s="302"/>
      <c r="OR3213" s="302"/>
      <c r="OS3213" s="302"/>
      <c r="OT3213" s="302"/>
      <c r="OU3213" s="302"/>
      <c r="OV3213" s="302"/>
      <c r="OW3213" s="302"/>
      <c r="OX3213" s="302"/>
      <c r="OY3213" s="302"/>
      <c r="OZ3213" s="302"/>
      <c r="PA3213" s="302"/>
      <c r="PB3213" s="302"/>
      <c r="PC3213" s="302"/>
      <c r="PD3213" s="302"/>
      <c r="PE3213" s="302"/>
      <c r="PF3213" s="302"/>
      <c r="PG3213" s="302"/>
      <c r="PH3213" s="302"/>
      <c r="PI3213" s="302"/>
      <c r="PJ3213" s="302"/>
      <c r="PK3213" s="302"/>
      <c r="PL3213" s="302"/>
      <c r="PM3213" s="302"/>
      <c r="PN3213" s="302"/>
      <c r="PO3213" s="302"/>
      <c r="PP3213" s="302"/>
      <c r="PQ3213" s="302"/>
      <c r="PR3213" s="302"/>
      <c r="PS3213" s="302"/>
      <c r="PT3213" s="302"/>
      <c r="PU3213" s="302"/>
      <c r="PV3213" s="302"/>
      <c r="PW3213" s="302"/>
      <c r="PX3213" s="302"/>
      <c r="PY3213" s="302"/>
      <c r="PZ3213" s="302"/>
      <c r="QA3213" s="302"/>
      <c r="QB3213" s="302"/>
      <c r="QC3213" s="302"/>
      <c r="QD3213" s="302"/>
      <c r="QE3213" s="302"/>
      <c r="QF3213" s="302"/>
      <c r="QG3213" s="302"/>
      <c r="QH3213" s="302"/>
      <c r="QI3213" s="302"/>
      <c r="QJ3213" s="302"/>
      <c r="QK3213" s="302"/>
      <c r="QL3213" s="302"/>
      <c r="QM3213" s="302"/>
      <c r="QN3213" s="302"/>
      <c r="QO3213" s="302"/>
      <c r="QP3213" s="302"/>
      <c r="QQ3213" s="302"/>
      <c r="QR3213" s="302"/>
      <c r="QS3213" s="302"/>
      <c r="QT3213" s="302"/>
      <c r="QU3213" s="302"/>
      <c r="QV3213" s="302"/>
      <c r="QW3213" s="302"/>
      <c r="QX3213" s="302"/>
      <c r="QY3213" s="302"/>
      <c r="QZ3213" s="302"/>
      <c r="RA3213" s="302"/>
      <c r="RB3213" s="302"/>
      <c r="RC3213" s="302"/>
      <c r="RD3213" s="302"/>
      <c r="RE3213" s="302"/>
      <c r="RF3213" s="302"/>
      <c r="RG3213" s="302"/>
      <c r="RH3213" s="302"/>
      <c r="RI3213" s="302"/>
      <c r="RJ3213" s="302"/>
      <c r="RK3213" s="302"/>
      <c r="RL3213" s="302"/>
      <c r="RM3213" s="302"/>
      <c r="RN3213" s="302"/>
      <c r="RO3213" s="302"/>
      <c r="RP3213" s="302"/>
      <c r="RQ3213" s="302"/>
      <c r="RR3213" s="302"/>
      <c r="RS3213" s="302"/>
      <c r="RT3213" s="302"/>
      <c r="RU3213" s="302"/>
      <c r="RV3213" s="302"/>
      <c r="RW3213" s="302"/>
      <c r="RX3213" s="302"/>
      <c r="RY3213" s="302"/>
      <c r="RZ3213" s="302"/>
      <c r="SA3213" s="302"/>
      <c r="SB3213" s="302"/>
      <c r="SC3213" s="302"/>
      <c r="SD3213" s="302"/>
      <c r="SE3213" s="302"/>
      <c r="SF3213" s="302"/>
      <c r="SG3213" s="302"/>
      <c r="SH3213" s="302"/>
      <c r="SI3213" s="302"/>
      <c r="SJ3213" s="302"/>
      <c r="SK3213" s="302"/>
      <c r="SL3213" s="302"/>
      <c r="SM3213" s="302"/>
      <c r="SN3213" s="302"/>
      <c r="SO3213" s="302"/>
      <c r="SP3213" s="302"/>
      <c r="SQ3213" s="302"/>
      <c r="SR3213" s="302"/>
      <c r="SS3213" s="302"/>
      <c r="ST3213" s="302"/>
      <c r="SU3213" s="302"/>
      <c r="SV3213" s="302"/>
      <c r="SW3213" s="302"/>
      <c r="SX3213" s="302"/>
      <c r="SY3213" s="302"/>
      <c r="SZ3213" s="302"/>
      <c r="TA3213" s="302"/>
      <c r="TB3213" s="302"/>
      <c r="TC3213" s="302"/>
      <c r="TD3213" s="302"/>
      <c r="TE3213" s="302"/>
      <c r="TF3213" s="302"/>
      <c r="TG3213" s="302"/>
      <c r="TH3213" s="302"/>
      <c r="TI3213" s="302"/>
      <c r="TJ3213" s="302"/>
      <c r="TK3213" s="302"/>
      <c r="TL3213" s="302"/>
      <c r="TM3213" s="302"/>
      <c r="TN3213" s="302"/>
      <c r="TO3213" s="302"/>
      <c r="TP3213" s="302"/>
      <c r="TQ3213" s="302"/>
      <c r="TR3213" s="302"/>
      <c r="TS3213" s="302"/>
      <c r="TT3213" s="302"/>
      <c r="TU3213" s="302"/>
      <c r="TV3213" s="302"/>
      <c r="TW3213" s="302"/>
      <c r="TX3213" s="302"/>
      <c r="TY3213" s="302"/>
      <c r="TZ3213" s="302"/>
      <c r="UA3213" s="302"/>
      <c r="UB3213" s="302"/>
      <c r="UC3213" s="302"/>
      <c r="UD3213" s="302"/>
      <c r="UE3213" s="302"/>
      <c r="UF3213" s="302"/>
      <c r="UG3213" s="302"/>
      <c r="UH3213" s="302"/>
      <c r="UI3213" s="302"/>
      <c r="UJ3213" s="302"/>
      <c r="UK3213" s="302"/>
      <c r="UL3213" s="302"/>
      <c r="UM3213" s="302"/>
      <c r="UN3213" s="302"/>
      <c r="UO3213" s="302"/>
      <c r="UP3213" s="302"/>
      <c r="UQ3213" s="302"/>
      <c r="UR3213" s="302"/>
      <c r="US3213" s="302"/>
      <c r="UT3213" s="302"/>
      <c r="UU3213" s="302"/>
      <c r="UV3213" s="302"/>
      <c r="UW3213" s="302"/>
      <c r="UX3213" s="302"/>
      <c r="UY3213" s="302"/>
      <c r="UZ3213" s="302"/>
      <c r="VA3213" s="302"/>
      <c r="VB3213" s="302"/>
      <c r="VC3213" s="302"/>
      <c r="VD3213" s="302"/>
      <c r="VE3213" s="302"/>
      <c r="VF3213" s="302"/>
      <c r="VG3213" s="302"/>
      <c r="VH3213" s="302"/>
      <c r="VI3213" s="302"/>
      <c r="VJ3213" s="302"/>
      <c r="VK3213" s="302"/>
      <c r="VL3213" s="302"/>
      <c r="VM3213" s="302"/>
      <c r="VN3213" s="302"/>
      <c r="VO3213" s="302"/>
      <c r="VP3213" s="302"/>
      <c r="VQ3213" s="302"/>
      <c r="VR3213" s="302"/>
      <c r="VS3213" s="302"/>
      <c r="VT3213" s="302"/>
      <c r="VU3213" s="302"/>
      <c r="VV3213" s="302"/>
      <c r="VW3213" s="302"/>
      <c r="VX3213" s="302"/>
      <c r="VY3213" s="302"/>
      <c r="VZ3213" s="302"/>
      <c r="WA3213" s="302"/>
      <c r="WB3213" s="302"/>
      <c r="WC3213" s="302"/>
      <c r="WD3213" s="302"/>
      <c r="WE3213" s="302"/>
      <c r="WF3213" s="302"/>
      <c r="WG3213" s="302"/>
      <c r="WH3213" s="302"/>
      <c r="WI3213" s="302"/>
      <c r="WJ3213" s="302"/>
      <c r="WK3213" s="302"/>
      <c r="WL3213" s="302"/>
      <c r="WM3213" s="302"/>
      <c r="WN3213" s="302"/>
      <c r="WO3213" s="302"/>
      <c r="WP3213" s="302"/>
      <c r="WQ3213" s="302"/>
      <c r="WR3213" s="302"/>
      <c r="WS3213" s="302"/>
      <c r="WT3213" s="302"/>
      <c r="WU3213" s="302"/>
      <c r="WV3213" s="302"/>
      <c r="WW3213" s="302"/>
      <c r="WX3213" s="302"/>
      <c r="WY3213" s="302"/>
      <c r="WZ3213" s="302"/>
      <c r="XA3213" s="302"/>
      <c r="XB3213" s="302"/>
      <c r="XC3213" s="302"/>
      <c r="XD3213" s="302"/>
      <c r="XE3213" s="302"/>
      <c r="XF3213" s="302"/>
      <c r="XG3213" s="302"/>
      <c r="XH3213" s="302"/>
      <c r="XI3213" s="302"/>
      <c r="XJ3213" s="302"/>
      <c r="XK3213" s="302"/>
      <c r="XL3213" s="302"/>
      <c r="XM3213" s="302"/>
      <c r="XN3213" s="302"/>
      <c r="XO3213" s="302"/>
      <c r="XP3213" s="302"/>
      <c r="XQ3213" s="302"/>
      <c r="XR3213" s="302"/>
      <c r="XS3213" s="302"/>
      <c r="XT3213" s="302"/>
      <c r="XU3213" s="302"/>
      <c r="XV3213" s="302"/>
      <c r="XW3213" s="302"/>
      <c r="XX3213" s="302"/>
      <c r="XY3213" s="302"/>
      <c r="XZ3213" s="302"/>
      <c r="YA3213" s="302"/>
      <c r="YB3213" s="302"/>
      <c r="YC3213" s="302"/>
      <c r="YD3213" s="302"/>
      <c r="YE3213" s="302"/>
      <c r="YF3213" s="302"/>
      <c r="YG3213" s="302"/>
      <c r="YH3213" s="302"/>
      <c r="YI3213" s="302"/>
      <c r="YJ3213" s="302"/>
      <c r="YK3213" s="302"/>
      <c r="YL3213" s="302"/>
      <c r="YM3213" s="302"/>
      <c r="YN3213" s="302"/>
      <c r="YO3213" s="302"/>
      <c r="YP3213" s="302"/>
      <c r="YQ3213" s="302"/>
      <c r="YR3213" s="302"/>
      <c r="YS3213" s="302"/>
      <c r="YT3213" s="302"/>
      <c r="YU3213" s="302"/>
      <c r="YV3213" s="302"/>
      <c r="YW3213" s="302"/>
      <c r="YX3213" s="302"/>
      <c r="YY3213" s="302"/>
      <c r="YZ3213" s="302"/>
      <c r="ZA3213" s="302"/>
      <c r="ZB3213" s="302"/>
      <c r="ZC3213" s="302"/>
      <c r="ZD3213" s="302"/>
      <c r="ZE3213" s="302"/>
      <c r="ZF3213" s="302"/>
      <c r="ZG3213" s="302"/>
      <c r="ZH3213" s="302"/>
      <c r="ZI3213" s="302"/>
      <c r="ZJ3213" s="302"/>
      <c r="ZK3213" s="302"/>
      <c r="ZL3213" s="302"/>
      <c r="ZM3213" s="302"/>
      <c r="ZN3213" s="302"/>
      <c r="ZO3213" s="302"/>
      <c r="ZP3213" s="302"/>
      <c r="ZQ3213" s="302"/>
      <c r="ZR3213" s="302"/>
      <c r="ZS3213" s="302"/>
      <c r="ZT3213" s="302"/>
      <c r="ZU3213" s="302"/>
      <c r="ZV3213" s="302"/>
      <c r="ZW3213" s="302"/>
      <c r="ZX3213" s="302"/>
      <c r="ZY3213" s="302"/>
      <c r="ZZ3213" s="302"/>
      <c r="AAA3213" s="302"/>
      <c r="AAB3213" s="302"/>
      <c r="AAC3213" s="302"/>
      <c r="AAD3213" s="302"/>
      <c r="AAE3213" s="302"/>
      <c r="AAF3213" s="302"/>
      <c r="AAG3213" s="302"/>
      <c r="AAH3213" s="302"/>
      <c r="AAI3213" s="302"/>
      <c r="AAJ3213" s="302"/>
      <c r="AAK3213" s="302"/>
      <c r="AAL3213" s="302"/>
      <c r="AAM3213" s="302"/>
      <c r="AAN3213" s="302"/>
      <c r="AAO3213" s="302"/>
      <c r="AAP3213" s="302"/>
      <c r="AAQ3213" s="302"/>
      <c r="AAR3213" s="302"/>
      <c r="AAS3213" s="302"/>
      <c r="AAT3213" s="302"/>
      <c r="AAU3213" s="302"/>
      <c r="AAV3213" s="302"/>
      <c r="AAW3213" s="302"/>
      <c r="AAX3213" s="302"/>
      <c r="AAY3213" s="302"/>
      <c r="AAZ3213" s="302"/>
      <c r="ABA3213" s="302"/>
      <c r="ABB3213" s="302"/>
      <c r="ABC3213" s="302"/>
      <c r="ABD3213" s="302"/>
      <c r="ABE3213" s="302"/>
      <c r="ABF3213" s="302"/>
      <c r="ABG3213" s="302"/>
      <c r="ABH3213" s="302"/>
      <c r="ABI3213" s="302"/>
      <c r="ABJ3213" s="302"/>
      <c r="ABK3213" s="302"/>
      <c r="ABL3213" s="302"/>
      <c r="ABM3213" s="302"/>
      <c r="ABN3213" s="302"/>
      <c r="ABO3213" s="302"/>
      <c r="ABP3213" s="302"/>
      <c r="ABQ3213" s="302"/>
      <c r="ABR3213" s="302"/>
      <c r="ABS3213" s="302"/>
      <c r="ABT3213" s="302"/>
      <c r="ABU3213" s="302"/>
      <c r="ABV3213" s="302"/>
      <c r="ABW3213" s="302"/>
      <c r="ABX3213" s="302"/>
      <c r="ABY3213" s="302"/>
      <c r="ABZ3213" s="302"/>
      <c r="ACA3213" s="302"/>
      <c r="ACB3213" s="302"/>
      <c r="ACC3213" s="302"/>
      <c r="ACD3213" s="302"/>
      <c r="ACE3213" s="302"/>
      <c r="ACF3213" s="302"/>
      <c r="ACG3213" s="302"/>
      <c r="ACH3213" s="302"/>
      <c r="ACI3213" s="302"/>
      <c r="ACJ3213" s="302"/>
      <c r="ACK3213" s="302"/>
      <c r="ACL3213" s="302"/>
      <c r="ACM3213" s="302"/>
      <c r="ACN3213" s="302"/>
      <c r="ACO3213" s="302"/>
      <c r="ACP3213" s="302"/>
      <c r="ACQ3213" s="302"/>
      <c r="ACR3213" s="302"/>
      <c r="ACS3213" s="302"/>
      <c r="ACT3213" s="302"/>
      <c r="ACU3213" s="302"/>
      <c r="ACV3213" s="302"/>
      <c r="ACW3213" s="302"/>
      <c r="ACX3213" s="302"/>
      <c r="ACY3213" s="302"/>
      <c r="ACZ3213" s="302"/>
      <c r="ADA3213" s="302"/>
      <c r="ADB3213" s="302"/>
      <c r="ADC3213" s="302"/>
      <c r="ADD3213" s="302"/>
      <c r="ADE3213" s="302"/>
      <c r="ADF3213" s="302"/>
      <c r="ADG3213" s="302"/>
      <c r="ADH3213" s="302"/>
      <c r="ADI3213" s="302"/>
      <c r="ADJ3213" s="302"/>
      <c r="ADK3213" s="302"/>
      <c r="ADL3213" s="302"/>
      <c r="ADM3213" s="302"/>
      <c r="ADN3213" s="302"/>
      <c r="ADO3213" s="302"/>
      <c r="ADP3213" s="302"/>
      <c r="ADQ3213" s="302"/>
      <c r="ADR3213" s="302"/>
      <c r="ADS3213" s="302"/>
      <c r="ADT3213" s="302"/>
      <c r="ADU3213" s="302"/>
      <c r="ADV3213" s="302"/>
      <c r="ADW3213" s="302"/>
      <c r="ADX3213" s="302"/>
      <c r="ADY3213" s="302"/>
      <c r="ADZ3213" s="302"/>
      <c r="AEA3213" s="302"/>
      <c r="AEB3213" s="302"/>
      <c r="AEC3213" s="302"/>
      <c r="AED3213" s="302"/>
      <c r="AEE3213" s="302"/>
      <c r="AEF3213" s="302"/>
      <c r="AEG3213" s="302"/>
      <c r="AEH3213" s="302"/>
      <c r="AEI3213" s="302"/>
      <c r="AEJ3213" s="302"/>
      <c r="AEK3213" s="302"/>
      <c r="AEL3213" s="302"/>
      <c r="AEM3213" s="302"/>
      <c r="AEN3213" s="302"/>
      <c r="AEO3213" s="302"/>
      <c r="AEP3213" s="302"/>
      <c r="AEQ3213" s="302"/>
      <c r="AER3213" s="302"/>
      <c r="AES3213" s="302"/>
      <c r="AET3213" s="302"/>
      <c r="AEU3213" s="302"/>
      <c r="AEV3213" s="302"/>
      <c r="AEW3213" s="302"/>
      <c r="AEX3213" s="302"/>
      <c r="AEY3213" s="302"/>
      <c r="AEZ3213" s="302"/>
      <c r="AFA3213" s="302"/>
      <c r="AFB3213" s="302"/>
      <c r="AFC3213" s="302"/>
      <c r="AFD3213" s="302"/>
      <c r="AFE3213" s="302"/>
      <c r="AFF3213" s="302"/>
      <c r="AFG3213" s="302"/>
      <c r="AFH3213" s="302"/>
      <c r="AFI3213" s="302"/>
      <c r="AFJ3213" s="302"/>
      <c r="AFK3213" s="302"/>
      <c r="AFL3213" s="302"/>
      <c r="AFM3213" s="302"/>
      <c r="AFN3213" s="302"/>
      <c r="AFO3213" s="302"/>
      <c r="AFP3213" s="302"/>
      <c r="AFQ3213" s="302"/>
      <c r="AFR3213" s="302"/>
      <c r="AFS3213" s="302"/>
      <c r="AFT3213" s="302"/>
      <c r="AFU3213" s="302"/>
      <c r="AFV3213" s="302"/>
      <c r="AFW3213" s="302"/>
      <c r="AFX3213" s="302"/>
      <c r="AFY3213" s="302"/>
      <c r="AFZ3213" s="302"/>
      <c r="AGA3213" s="302"/>
      <c r="AGB3213" s="302"/>
      <c r="AGC3213" s="302"/>
      <c r="AGD3213" s="302"/>
      <c r="AGE3213" s="302"/>
      <c r="AGF3213" s="302"/>
      <c r="AGG3213" s="302"/>
      <c r="AGH3213" s="302"/>
      <c r="AGI3213" s="302"/>
      <c r="AGJ3213" s="302"/>
      <c r="AGK3213" s="302"/>
      <c r="AGL3213" s="302"/>
      <c r="AGM3213" s="302"/>
      <c r="AGN3213" s="302"/>
      <c r="AGO3213" s="302"/>
      <c r="AGP3213" s="302"/>
      <c r="AGQ3213" s="302"/>
      <c r="AGR3213" s="302"/>
      <c r="AGS3213" s="302"/>
      <c r="AGT3213" s="302"/>
      <c r="AGU3213" s="302"/>
      <c r="AGV3213" s="302"/>
      <c r="AGW3213" s="302"/>
      <c r="AGX3213" s="302"/>
      <c r="AGY3213" s="302"/>
      <c r="AGZ3213" s="302"/>
      <c r="AHA3213" s="302"/>
      <c r="AHB3213" s="302"/>
      <c r="AHC3213" s="302"/>
      <c r="AHD3213" s="302"/>
      <c r="AHE3213" s="302"/>
      <c r="AHF3213" s="302"/>
      <c r="AHG3213" s="302"/>
      <c r="AHH3213" s="302"/>
      <c r="AHI3213" s="302"/>
      <c r="AHJ3213" s="302"/>
      <c r="AHK3213" s="302"/>
      <c r="AHL3213" s="302"/>
      <c r="AHM3213" s="302"/>
      <c r="AHN3213" s="302"/>
      <c r="AHO3213" s="302"/>
      <c r="AHP3213" s="302"/>
      <c r="AHQ3213" s="302"/>
      <c r="AHR3213" s="302"/>
      <c r="AHS3213" s="302"/>
      <c r="AHT3213" s="302"/>
      <c r="AHU3213" s="302"/>
      <c r="AHV3213" s="302"/>
      <c r="AHW3213" s="302"/>
      <c r="AHX3213" s="302"/>
      <c r="AHY3213" s="302"/>
      <c r="AHZ3213" s="302"/>
      <c r="AIA3213" s="302"/>
      <c r="AIB3213" s="302"/>
      <c r="AIC3213" s="302"/>
      <c r="AID3213" s="302"/>
      <c r="AIE3213" s="302"/>
      <c r="AIF3213" s="302"/>
      <c r="AIG3213" s="302"/>
      <c r="AIH3213" s="302"/>
      <c r="AII3213" s="302"/>
      <c r="AIJ3213" s="302"/>
      <c r="AIK3213" s="302"/>
      <c r="AIL3213" s="302"/>
      <c r="AIM3213" s="302"/>
      <c r="AIN3213" s="302"/>
      <c r="AIO3213" s="302"/>
      <c r="AIP3213" s="302"/>
      <c r="AIQ3213" s="302"/>
      <c r="AIR3213" s="302"/>
      <c r="AIS3213" s="302"/>
      <c r="AIT3213" s="302"/>
      <c r="AIU3213" s="302"/>
      <c r="AIV3213" s="302"/>
      <c r="AIW3213" s="302"/>
      <c r="AIX3213" s="302"/>
      <c r="AIY3213" s="302"/>
      <c r="AIZ3213" s="302"/>
      <c r="AJA3213" s="302"/>
      <c r="AJB3213" s="302"/>
      <c r="AJC3213" s="302"/>
      <c r="AJD3213" s="302"/>
      <c r="AJE3213" s="302"/>
      <c r="AJF3213" s="302"/>
      <c r="AJG3213" s="302"/>
      <c r="AJH3213" s="302"/>
      <c r="AJI3213" s="302"/>
      <c r="AJJ3213" s="302"/>
      <c r="AJK3213" s="302"/>
      <c r="AJL3213" s="302"/>
      <c r="AJM3213" s="302"/>
      <c r="AJN3213" s="302"/>
      <c r="AJO3213" s="302"/>
      <c r="AJP3213" s="302"/>
      <c r="AJQ3213" s="302"/>
      <c r="AJR3213" s="302"/>
      <c r="AJS3213" s="302"/>
      <c r="AJT3213" s="302"/>
      <c r="AJU3213" s="302"/>
      <c r="AJV3213" s="302"/>
      <c r="AJW3213" s="302"/>
      <c r="AJX3213" s="302"/>
      <c r="AJY3213" s="302"/>
      <c r="AJZ3213" s="302"/>
      <c r="AKA3213" s="302"/>
      <c r="AKB3213" s="302"/>
      <c r="AKC3213" s="302"/>
      <c r="AKD3213" s="302"/>
      <c r="AKE3213" s="302"/>
      <c r="AKF3213" s="302"/>
      <c r="AKG3213" s="302"/>
      <c r="AKH3213" s="302"/>
      <c r="AKI3213" s="302"/>
      <c r="AKJ3213" s="302"/>
      <c r="AKK3213" s="302"/>
      <c r="AKL3213" s="302"/>
      <c r="AKM3213" s="302"/>
      <c r="AKN3213" s="302"/>
      <c r="AKO3213" s="302"/>
      <c r="AKP3213" s="302"/>
      <c r="AKQ3213" s="302"/>
      <c r="AKR3213" s="302"/>
      <c r="AKS3213" s="302"/>
      <c r="AKT3213" s="302"/>
      <c r="AKU3213" s="302"/>
      <c r="AKV3213" s="302"/>
      <c r="AKW3213" s="302"/>
      <c r="AKX3213" s="302"/>
      <c r="AKY3213" s="302"/>
      <c r="AKZ3213" s="302"/>
      <c r="ALA3213" s="302"/>
      <c r="ALB3213" s="302"/>
      <c r="ALC3213" s="302"/>
      <c r="ALD3213" s="302"/>
      <c r="ALE3213" s="302"/>
      <c r="ALF3213" s="302"/>
      <c r="ALG3213" s="302"/>
      <c r="ALH3213" s="302"/>
      <c r="ALI3213" s="302"/>
      <c r="ALJ3213" s="302"/>
      <c r="ALK3213" s="302"/>
      <c r="ALL3213" s="302"/>
      <c r="ALM3213" s="302"/>
      <c r="ALN3213" s="302"/>
      <c r="ALO3213" s="302"/>
      <c r="ALP3213" s="302"/>
      <c r="ALQ3213" s="302"/>
      <c r="ALR3213" s="302"/>
      <c r="ALS3213" s="302"/>
      <c r="ALT3213" s="302"/>
      <c r="ALU3213" s="302"/>
      <c r="ALV3213" s="302"/>
      <c r="ALW3213" s="302"/>
      <c r="ALX3213" s="302"/>
      <c r="ALY3213" s="302"/>
      <c r="ALZ3213" s="302"/>
      <c r="AMA3213" s="302"/>
      <c r="AMB3213" s="302"/>
      <c r="AMC3213" s="302"/>
      <c r="AMD3213" s="302"/>
      <c r="AME3213" s="302"/>
      <c r="AMF3213" s="302"/>
      <c r="AMG3213" s="302"/>
      <c r="AMH3213" s="302"/>
      <c r="AMI3213" s="302"/>
      <c r="AMJ3213" s="302"/>
      <c r="AMK3213" s="302"/>
      <c r="AML3213" s="302"/>
      <c r="AMM3213" s="302"/>
      <c r="AMN3213" s="302"/>
      <c r="AMO3213" s="302"/>
      <c r="AMP3213" s="302"/>
      <c r="AMQ3213" s="302"/>
      <c r="AMR3213" s="302"/>
      <c r="AMS3213" s="302"/>
      <c r="AMT3213" s="302"/>
      <c r="AMU3213" s="302"/>
      <c r="AMV3213" s="302"/>
      <c r="AMW3213" s="302"/>
      <c r="AMX3213" s="302"/>
      <c r="AMY3213" s="302"/>
      <c r="AMZ3213" s="302"/>
      <c r="ANA3213" s="302"/>
      <c r="ANB3213" s="302"/>
      <c r="ANC3213" s="302"/>
      <c r="AND3213" s="302"/>
      <c r="ANE3213" s="302"/>
      <c r="ANF3213" s="302"/>
      <c r="ANG3213" s="302"/>
      <c r="ANH3213" s="302"/>
      <c r="ANI3213" s="302"/>
      <c r="ANJ3213" s="302"/>
      <c r="ANK3213" s="302"/>
      <c r="ANL3213" s="302"/>
      <c r="ANM3213" s="302"/>
      <c r="ANN3213" s="302"/>
      <c r="ANO3213" s="302"/>
      <c r="ANP3213" s="302"/>
      <c r="ANQ3213" s="302"/>
      <c r="ANR3213" s="302"/>
      <c r="ANS3213" s="302"/>
      <c r="ANT3213" s="302"/>
      <c r="ANU3213" s="302"/>
      <c r="ANV3213" s="302"/>
      <c r="ANW3213" s="302"/>
      <c r="ANX3213" s="302"/>
      <c r="ANY3213" s="302"/>
      <c r="ANZ3213" s="302"/>
      <c r="AOA3213" s="302"/>
      <c r="AOB3213" s="302"/>
      <c r="AOC3213" s="302"/>
      <c r="AOD3213" s="302"/>
      <c r="AOE3213" s="302"/>
      <c r="AOF3213" s="302"/>
      <c r="AOG3213" s="302"/>
      <c r="AOH3213" s="302"/>
      <c r="AOI3213" s="302"/>
      <c r="AOJ3213" s="302"/>
      <c r="AOK3213" s="302"/>
      <c r="AOL3213" s="302"/>
      <c r="AOM3213" s="302"/>
      <c r="AON3213" s="302"/>
      <c r="AOO3213" s="302"/>
      <c r="AOP3213" s="302"/>
      <c r="AOQ3213" s="302"/>
      <c r="AOR3213" s="302"/>
      <c r="AOS3213" s="302"/>
      <c r="AOT3213" s="302"/>
      <c r="AOU3213" s="302"/>
      <c r="AOV3213" s="302"/>
      <c r="AOW3213" s="302"/>
      <c r="AOX3213" s="302"/>
      <c r="AOY3213" s="302"/>
      <c r="AOZ3213" s="302"/>
      <c r="APA3213" s="302"/>
      <c r="APB3213" s="302"/>
      <c r="APC3213" s="302"/>
      <c r="APD3213" s="302"/>
      <c r="APE3213" s="302"/>
      <c r="APF3213" s="302"/>
      <c r="APG3213" s="302"/>
      <c r="APH3213" s="302"/>
      <c r="API3213" s="302"/>
      <c r="APJ3213" s="302"/>
      <c r="APK3213" s="302"/>
      <c r="APL3213" s="302"/>
      <c r="APM3213" s="302"/>
      <c r="APN3213" s="302"/>
      <c r="APO3213" s="302"/>
      <c r="APP3213" s="302"/>
      <c r="APQ3213" s="302"/>
      <c r="APR3213" s="302"/>
      <c r="APS3213" s="302"/>
      <c r="APT3213" s="302"/>
      <c r="APU3213" s="302"/>
      <c r="APV3213" s="302"/>
      <c r="APW3213" s="302"/>
      <c r="APX3213" s="302"/>
      <c r="APY3213" s="302"/>
      <c r="APZ3213" s="302"/>
      <c r="AQA3213" s="302"/>
      <c r="AQB3213" s="302"/>
      <c r="AQC3213" s="302"/>
      <c r="AQD3213" s="302"/>
      <c r="AQE3213" s="302"/>
      <c r="AQF3213" s="302"/>
      <c r="AQG3213" s="302"/>
      <c r="AQH3213" s="302"/>
      <c r="AQI3213" s="302"/>
      <c r="AQJ3213" s="302"/>
      <c r="AQK3213" s="302"/>
      <c r="AQL3213" s="302"/>
      <c r="AQM3213" s="302"/>
      <c r="AQN3213" s="302"/>
      <c r="AQO3213" s="302"/>
      <c r="AQP3213" s="302"/>
      <c r="AQQ3213" s="302"/>
      <c r="AQR3213" s="302"/>
      <c r="AQS3213" s="302"/>
      <c r="AQT3213" s="302"/>
      <c r="AQU3213" s="302"/>
      <c r="AQV3213" s="302"/>
      <c r="AQW3213" s="302"/>
      <c r="AQX3213" s="302"/>
      <c r="AQY3213" s="302"/>
      <c r="AQZ3213" s="302"/>
      <c r="ARA3213" s="302"/>
      <c r="ARB3213" s="302"/>
      <c r="ARC3213" s="302"/>
      <c r="ARD3213" s="302"/>
      <c r="ARE3213" s="302"/>
      <c r="ARF3213" s="302"/>
      <c r="ARG3213" s="302"/>
      <c r="ARH3213" s="302"/>
      <c r="ARI3213" s="302"/>
      <c r="ARJ3213" s="302"/>
      <c r="ARK3213" s="302"/>
      <c r="ARL3213" s="302"/>
      <c r="ARM3213" s="302"/>
      <c r="ARN3213" s="302"/>
      <c r="ARO3213" s="302"/>
      <c r="ARP3213" s="302"/>
      <c r="ARQ3213" s="302"/>
      <c r="ARR3213" s="302"/>
      <c r="ARS3213" s="302"/>
      <c r="ART3213" s="302"/>
      <c r="ARU3213" s="302"/>
      <c r="ARV3213" s="302"/>
      <c r="ARW3213" s="302"/>
      <c r="ARX3213" s="302"/>
      <c r="ARY3213" s="302"/>
      <c r="ARZ3213" s="302"/>
      <c r="ASA3213" s="302"/>
      <c r="ASB3213" s="302"/>
      <c r="ASC3213" s="302"/>
      <c r="ASD3213" s="302"/>
      <c r="ASE3213" s="302"/>
      <c r="ASF3213" s="302"/>
      <c r="ASG3213" s="302"/>
      <c r="ASH3213" s="302"/>
      <c r="ASI3213" s="302"/>
      <c r="ASJ3213" s="302"/>
      <c r="ASK3213" s="302"/>
      <c r="ASL3213" s="302"/>
      <c r="ASM3213" s="302"/>
      <c r="ASN3213" s="302"/>
      <c r="ASO3213" s="302"/>
      <c r="ASP3213" s="302"/>
      <c r="ASQ3213" s="302"/>
      <c r="ASR3213" s="302"/>
      <c r="ASS3213" s="302"/>
      <c r="AST3213" s="302"/>
      <c r="ASU3213" s="302"/>
      <c r="ASV3213" s="302"/>
      <c r="ASW3213" s="302"/>
      <c r="ASX3213" s="302"/>
      <c r="ASY3213" s="302"/>
      <c r="ASZ3213" s="302"/>
      <c r="ATA3213" s="302"/>
      <c r="ATB3213" s="302"/>
      <c r="ATC3213" s="302"/>
      <c r="ATD3213" s="302"/>
      <c r="ATE3213" s="302"/>
      <c r="ATF3213" s="302"/>
      <c r="ATG3213" s="302"/>
      <c r="ATH3213" s="302"/>
      <c r="ATI3213" s="302"/>
      <c r="ATJ3213" s="302"/>
      <c r="ATK3213" s="302"/>
      <c r="ATL3213" s="302"/>
      <c r="ATM3213" s="302"/>
      <c r="ATN3213" s="302"/>
      <c r="ATO3213" s="302"/>
      <c r="ATP3213" s="302"/>
      <c r="ATQ3213" s="302"/>
      <c r="ATR3213" s="302"/>
      <c r="ATS3213" s="302"/>
      <c r="ATT3213" s="302"/>
      <c r="ATU3213" s="302"/>
      <c r="ATV3213" s="302"/>
      <c r="ATW3213" s="302"/>
      <c r="ATX3213" s="302"/>
      <c r="ATY3213" s="302"/>
      <c r="ATZ3213" s="302"/>
      <c r="AUA3213" s="302"/>
      <c r="AUB3213" s="302"/>
      <c r="AUC3213" s="302"/>
      <c r="AUD3213" s="302"/>
      <c r="AUE3213" s="302"/>
      <c r="AUF3213" s="302"/>
      <c r="AUG3213" s="302"/>
      <c r="AUH3213" s="302"/>
      <c r="AUI3213" s="302"/>
      <c r="AUJ3213" s="302"/>
      <c r="AUK3213" s="302"/>
      <c r="AUL3213" s="302"/>
      <c r="AUM3213" s="302"/>
      <c r="AUN3213" s="302"/>
      <c r="AUO3213" s="302"/>
      <c r="AUP3213" s="302"/>
      <c r="AUQ3213" s="302"/>
      <c r="AUR3213" s="302"/>
      <c r="AUS3213" s="302"/>
      <c r="AUT3213" s="302"/>
      <c r="AUU3213" s="302"/>
      <c r="AUV3213" s="302"/>
      <c r="AUW3213" s="302"/>
      <c r="AUX3213" s="302"/>
      <c r="AUY3213" s="302"/>
      <c r="AUZ3213" s="302"/>
      <c r="AVA3213" s="302"/>
      <c r="AVB3213" s="302"/>
      <c r="AVC3213" s="302"/>
      <c r="AVD3213" s="302"/>
      <c r="AVE3213" s="302"/>
      <c r="AVF3213" s="302"/>
      <c r="AVG3213" s="302"/>
      <c r="AVH3213" s="302"/>
      <c r="AVI3213" s="302"/>
      <c r="AVJ3213" s="302"/>
      <c r="AVK3213" s="302"/>
      <c r="AVL3213" s="302"/>
      <c r="AVM3213" s="302"/>
      <c r="AVN3213" s="302"/>
      <c r="AVO3213" s="302"/>
      <c r="AVP3213" s="302"/>
      <c r="AVQ3213" s="302"/>
      <c r="AVR3213" s="302"/>
      <c r="AVS3213" s="302"/>
      <c r="AVT3213" s="302"/>
      <c r="AVU3213" s="302"/>
      <c r="AVV3213" s="302"/>
      <c r="AVW3213" s="302"/>
      <c r="AVX3213" s="302"/>
      <c r="AVY3213" s="302"/>
      <c r="AVZ3213" s="302"/>
      <c r="AWA3213" s="302"/>
      <c r="AWB3213" s="302"/>
      <c r="AWC3213" s="302"/>
      <c r="AWD3213" s="302"/>
      <c r="AWE3213" s="302"/>
      <c r="AWF3213" s="302"/>
      <c r="AWG3213" s="302"/>
      <c r="AWH3213" s="302"/>
      <c r="AWI3213" s="302"/>
      <c r="AWJ3213" s="302"/>
      <c r="AWK3213" s="302"/>
      <c r="AWL3213" s="302"/>
      <c r="AWM3213" s="302"/>
      <c r="AWN3213" s="302"/>
      <c r="AWO3213" s="302"/>
      <c r="AWP3213" s="302"/>
      <c r="AWQ3213" s="302"/>
      <c r="AWR3213" s="302"/>
      <c r="AWS3213" s="302"/>
      <c r="AWT3213" s="302"/>
      <c r="AWU3213" s="302"/>
      <c r="AWV3213" s="302"/>
      <c r="AWW3213" s="302"/>
      <c r="AWX3213" s="302"/>
      <c r="AWY3213" s="302"/>
      <c r="AWZ3213" s="302"/>
      <c r="AXA3213" s="302"/>
      <c r="AXB3213" s="302"/>
      <c r="AXC3213" s="302"/>
      <c r="AXD3213" s="302"/>
      <c r="AXE3213" s="302"/>
      <c r="AXF3213" s="302"/>
      <c r="AXG3213" s="302"/>
      <c r="AXH3213" s="302"/>
      <c r="AXI3213" s="302"/>
      <c r="AXJ3213" s="302"/>
      <c r="AXK3213" s="302"/>
      <c r="AXL3213" s="302"/>
      <c r="AXM3213" s="302"/>
      <c r="AXN3213" s="302"/>
      <c r="AXO3213" s="302"/>
      <c r="AXP3213" s="302"/>
      <c r="AXQ3213" s="302"/>
      <c r="AXR3213" s="302"/>
      <c r="AXS3213" s="302"/>
      <c r="AXT3213" s="302"/>
      <c r="AXU3213" s="302"/>
      <c r="AXV3213" s="302"/>
      <c r="AXW3213" s="302"/>
      <c r="AXX3213" s="302"/>
      <c r="AXY3213" s="302"/>
      <c r="AXZ3213" s="302"/>
      <c r="AYA3213" s="302"/>
      <c r="AYB3213" s="302"/>
      <c r="AYC3213" s="302"/>
      <c r="AYD3213" s="302"/>
      <c r="AYE3213" s="302"/>
      <c r="AYF3213" s="302"/>
      <c r="AYG3213" s="302"/>
      <c r="AYH3213" s="302"/>
      <c r="AYI3213" s="302"/>
      <c r="AYJ3213" s="302"/>
      <c r="AYK3213" s="302"/>
      <c r="AYL3213" s="302"/>
      <c r="AYM3213" s="302"/>
      <c r="AYN3213" s="302"/>
      <c r="AYO3213" s="302"/>
      <c r="AYP3213" s="302"/>
      <c r="AYQ3213" s="302"/>
      <c r="AYR3213" s="302"/>
      <c r="AYS3213" s="302"/>
      <c r="AYT3213" s="302"/>
      <c r="AYU3213" s="302"/>
      <c r="AYV3213" s="302"/>
      <c r="AYW3213" s="302"/>
      <c r="AYX3213" s="302"/>
      <c r="AYY3213" s="302"/>
      <c r="AYZ3213" s="302"/>
      <c r="AZA3213" s="302"/>
      <c r="AZB3213" s="302"/>
      <c r="AZC3213" s="302"/>
      <c r="AZD3213" s="302"/>
      <c r="AZE3213" s="302"/>
      <c r="AZF3213" s="302"/>
      <c r="AZG3213" s="302"/>
      <c r="AZH3213" s="302"/>
      <c r="AZI3213" s="302"/>
      <c r="AZJ3213" s="302"/>
      <c r="AZK3213" s="302"/>
      <c r="AZL3213" s="302"/>
      <c r="AZM3213" s="302"/>
      <c r="AZN3213" s="302"/>
      <c r="AZO3213" s="302"/>
      <c r="AZP3213" s="302"/>
      <c r="AZQ3213" s="302"/>
      <c r="AZR3213" s="302"/>
      <c r="AZS3213" s="302"/>
      <c r="AZT3213" s="302"/>
      <c r="AZU3213" s="302"/>
      <c r="AZV3213" s="302"/>
      <c r="AZW3213" s="302"/>
      <c r="AZX3213" s="302"/>
      <c r="AZY3213" s="302"/>
      <c r="AZZ3213" s="302"/>
      <c r="BAA3213" s="302"/>
      <c r="BAB3213" s="302"/>
      <c r="BAC3213" s="302"/>
      <c r="BAD3213" s="302"/>
      <c r="BAE3213" s="302"/>
      <c r="BAF3213" s="302"/>
      <c r="BAG3213" s="302"/>
      <c r="BAH3213" s="302"/>
      <c r="BAI3213" s="302"/>
      <c r="BAJ3213" s="302"/>
      <c r="BAK3213" s="302"/>
      <c r="BAL3213" s="302"/>
      <c r="BAM3213" s="302"/>
      <c r="BAN3213" s="302"/>
      <c r="BAO3213" s="302"/>
      <c r="BAP3213" s="302"/>
      <c r="BAQ3213" s="302"/>
      <c r="BAR3213" s="302"/>
      <c r="BAS3213" s="302"/>
      <c r="BAT3213" s="302"/>
      <c r="BAU3213" s="302"/>
      <c r="BAV3213" s="302"/>
      <c r="BAW3213" s="302"/>
      <c r="BAX3213" s="302"/>
      <c r="BAY3213" s="302"/>
      <c r="BAZ3213" s="302"/>
      <c r="BBA3213" s="302"/>
      <c r="BBB3213" s="302"/>
      <c r="BBC3213" s="302"/>
      <c r="BBD3213" s="302"/>
      <c r="BBE3213" s="302"/>
      <c r="BBF3213" s="302"/>
      <c r="BBG3213" s="302"/>
      <c r="BBH3213" s="302"/>
      <c r="BBI3213" s="302"/>
      <c r="BBJ3213" s="302"/>
      <c r="BBK3213" s="302"/>
      <c r="BBL3213" s="302"/>
      <c r="BBM3213" s="302"/>
      <c r="BBN3213" s="302"/>
      <c r="BBO3213" s="302"/>
      <c r="BBP3213" s="302"/>
      <c r="BBQ3213" s="302"/>
      <c r="BBR3213" s="302"/>
      <c r="BBS3213" s="302"/>
      <c r="BBT3213" s="302"/>
      <c r="BBU3213" s="302"/>
      <c r="BBV3213" s="302"/>
      <c r="BBW3213" s="302"/>
      <c r="BBX3213" s="302"/>
      <c r="BBY3213" s="302"/>
      <c r="BBZ3213" s="302"/>
      <c r="BCA3213" s="302"/>
      <c r="BCB3213" s="302"/>
      <c r="BCC3213" s="302"/>
      <c r="BCD3213" s="302"/>
      <c r="BCE3213" s="302"/>
      <c r="BCF3213" s="302"/>
      <c r="BCG3213" s="302"/>
      <c r="BCH3213" s="302"/>
      <c r="BCI3213" s="302"/>
      <c r="BCJ3213" s="302"/>
      <c r="BCK3213" s="302"/>
      <c r="BCL3213" s="302"/>
      <c r="BCM3213" s="302"/>
      <c r="BCN3213" s="302"/>
      <c r="BCO3213" s="302"/>
      <c r="BCP3213" s="302"/>
      <c r="BCQ3213" s="302"/>
      <c r="BCR3213" s="302"/>
      <c r="BCS3213" s="302"/>
      <c r="BCT3213" s="302"/>
      <c r="BCU3213" s="302"/>
      <c r="BCV3213" s="302"/>
      <c r="BCW3213" s="302"/>
      <c r="BCX3213" s="302"/>
      <c r="BCY3213" s="302"/>
      <c r="BCZ3213" s="302"/>
      <c r="BDA3213" s="302"/>
      <c r="BDB3213" s="302"/>
      <c r="BDC3213" s="302"/>
      <c r="BDD3213" s="302"/>
      <c r="BDE3213" s="302"/>
      <c r="BDF3213" s="302"/>
      <c r="BDG3213" s="302"/>
      <c r="BDH3213" s="302"/>
      <c r="BDI3213" s="302"/>
      <c r="BDJ3213" s="302"/>
      <c r="BDK3213" s="302"/>
      <c r="BDL3213" s="302"/>
      <c r="BDM3213" s="302"/>
      <c r="BDN3213" s="302"/>
      <c r="BDO3213" s="302"/>
      <c r="BDP3213" s="302"/>
      <c r="BDQ3213" s="302"/>
      <c r="BDR3213" s="302"/>
      <c r="BDS3213" s="302"/>
      <c r="BDT3213" s="302"/>
      <c r="BDU3213" s="302"/>
      <c r="BDV3213" s="302"/>
      <c r="BDW3213" s="302"/>
      <c r="BDX3213" s="302"/>
      <c r="BDY3213" s="302"/>
      <c r="BDZ3213" s="302"/>
      <c r="BEA3213" s="302"/>
      <c r="BEB3213" s="302"/>
      <c r="BEC3213" s="302"/>
      <c r="BED3213" s="302"/>
      <c r="BEE3213" s="302"/>
      <c r="BEF3213" s="302"/>
      <c r="BEG3213" s="302"/>
      <c r="BEH3213" s="302"/>
      <c r="BEI3213" s="302"/>
      <c r="BEJ3213" s="302"/>
      <c r="BEK3213" s="302"/>
      <c r="BEL3213" s="302"/>
      <c r="BEM3213" s="302"/>
      <c r="BEN3213" s="302"/>
      <c r="BEO3213" s="302"/>
      <c r="BEP3213" s="302"/>
      <c r="BEQ3213" s="302"/>
      <c r="BER3213" s="302"/>
      <c r="BES3213" s="302"/>
      <c r="BET3213" s="302"/>
      <c r="BEU3213" s="302"/>
      <c r="BEV3213" s="302"/>
      <c r="BEW3213" s="302"/>
      <c r="BEX3213" s="302"/>
      <c r="BEY3213" s="302"/>
      <c r="BEZ3213" s="302"/>
      <c r="BFA3213" s="302"/>
      <c r="BFB3213" s="302"/>
      <c r="BFC3213" s="302"/>
      <c r="BFD3213" s="302"/>
      <c r="BFE3213" s="302"/>
      <c r="BFF3213" s="302"/>
      <c r="BFG3213" s="302"/>
      <c r="BFH3213" s="302"/>
      <c r="BFI3213" s="302"/>
      <c r="BFJ3213" s="302"/>
      <c r="BFK3213" s="302"/>
      <c r="BFL3213" s="302"/>
      <c r="BFM3213" s="302"/>
      <c r="BFN3213" s="302"/>
      <c r="BFO3213" s="302"/>
      <c r="BFP3213" s="302"/>
      <c r="BFQ3213" s="302"/>
      <c r="BFR3213" s="302"/>
      <c r="BFS3213" s="302"/>
      <c r="BFT3213" s="302"/>
      <c r="BFU3213" s="302"/>
      <c r="BFV3213" s="302"/>
      <c r="BFW3213" s="302"/>
      <c r="BFX3213" s="302"/>
      <c r="BFY3213" s="302"/>
      <c r="BFZ3213" s="302"/>
      <c r="BGA3213" s="302"/>
      <c r="BGB3213" s="302"/>
      <c r="BGC3213" s="302"/>
      <c r="BGD3213" s="302"/>
      <c r="BGE3213" s="302"/>
      <c r="BGF3213" s="302"/>
      <c r="BGG3213" s="302"/>
      <c r="BGH3213" s="302"/>
      <c r="BGI3213" s="302"/>
      <c r="BGJ3213" s="302"/>
      <c r="BGK3213" s="302"/>
      <c r="BGL3213" s="302"/>
      <c r="BGM3213" s="302"/>
      <c r="BGN3213" s="302"/>
      <c r="BGO3213" s="302"/>
      <c r="BGP3213" s="302"/>
      <c r="BGQ3213" s="302"/>
      <c r="BGR3213" s="302"/>
      <c r="BGS3213" s="302"/>
      <c r="BGT3213" s="302"/>
      <c r="BGU3213" s="302"/>
      <c r="BGV3213" s="302"/>
      <c r="BGW3213" s="302"/>
      <c r="BGX3213" s="302"/>
      <c r="BGY3213" s="302"/>
      <c r="BGZ3213" s="302"/>
      <c r="BHA3213" s="302"/>
      <c r="BHB3213" s="302"/>
      <c r="BHC3213" s="302"/>
      <c r="BHD3213" s="302"/>
      <c r="BHE3213" s="302"/>
      <c r="BHF3213" s="302"/>
      <c r="BHG3213" s="302"/>
      <c r="BHH3213" s="302"/>
      <c r="BHI3213" s="302"/>
      <c r="BHJ3213" s="302"/>
      <c r="BHK3213" s="302"/>
      <c r="BHL3213" s="302"/>
      <c r="BHM3213" s="302"/>
      <c r="BHN3213" s="302"/>
      <c r="BHO3213" s="302"/>
      <c r="BHP3213" s="302"/>
      <c r="BHQ3213" s="302"/>
      <c r="BHR3213" s="302"/>
      <c r="BHS3213" s="302"/>
      <c r="BHT3213" s="302"/>
      <c r="BHU3213" s="302"/>
      <c r="BHV3213" s="302"/>
      <c r="BHW3213" s="302"/>
      <c r="BHX3213" s="302"/>
      <c r="BHY3213" s="302"/>
      <c r="BHZ3213" s="302"/>
      <c r="BIA3213" s="302"/>
      <c r="BIB3213" s="302"/>
      <c r="BIC3213" s="302"/>
      <c r="BID3213" s="302"/>
      <c r="BIE3213" s="302"/>
      <c r="BIF3213" s="302"/>
      <c r="BIG3213" s="302"/>
      <c r="BIH3213" s="302"/>
      <c r="BII3213" s="302"/>
      <c r="BIJ3213" s="302"/>
      <c r="BIK3213" s="302"/>
      <c r="BIL3213" s="302"/>
      <c r="BIM3213" s="302"/>
      <c r="BIN3213" s="302"/>
      <c r="BIO3213" s="302"/>
      <c r="BIP3213" s="302"/>
      <c r="BIQ3213" s="302"/>
      <c r="BIR3213" s="302"/>
      <c r="BIS3213" s="302"/>
      <c r="BIT3213" s="302"/>
      <c r="BIU3213" s="302"/>
      <c r="BIV3213" s="302"/>
      <c r="BIW3213" s="302"/>
      <c r="BIX3213" s="302"/>
      <c r="BIY3213" s="302"/>
      <c r="BIZ3213" s="302"/>
      <c r="BJA3213" s="302"/>
      <c r="BJB3213" s="302"/>
      <c r="BJC3213" s="302"/>
      <c r="BJD3213" s="302"/>
      <c r="BJE3213" s="302"/>
      <c r="BJF3213" s="302"/>
      <c r="BJG3213" s="302"/>
      <c r="BJH3213" s="302"/>
      <c r="BJI3213" s="302"/>
      <c r="BJJ3213" s="302"/>
      <c r="BJK3213" s="302"/>
      <c r="BJL3213" s="302"/>
      <c r="BJM3213" s="302"/>
      <c r="BJN3213" s="302"/>
      <c r="BJO3213" s="302"/>
      <c r="BJP3213" s="302"/>
      <c r="BJQ3213" s="302"/>
      <c r="BJR3213" s="302"/>
      <c r="BJS3213" s="302"/>
      <c r="BJT3213" s="302"/>
      <c r="BJU3213" s="302"/>
      <c r="BJV3213" s="302"/>
      <c r="BJW3213" s="302"/>
      <c r="BJX3213" s="302"/>
      <c r="BJY3213" s="302"/>
      <c r="BJZ3213" s="302"/>
      <c r="BKA3213" s="302"/>
      <c r="BKB3213" s="302"/>
      <c r="BKC3213" s="302"/>
      <c r="BKD3213" s="302"/>
      <c r="BKE3213" s="302"/>
      <c r="BKF3213" s="302"/>
      <c r="BKG3213" s="302"/>
      <c r="BKH3213" s="302"/>
      <c r="BKI3213" s="302"/>
      <c r="BKJ3213" s="302"/>
      <c r="BKK3213" s="302"/>
      <c r="BKL3213" s="302"/>
      <c r="BKM3213" s="302"/>
      <c r="BKN3213" s="302"/>
      <c r="BKO3213" s="302"/>
      <c r="BKP3213" s="302"/>
      <c r="BKQ3213" s="302"/>
      <c r="BKR3213" s="302"/>
      <c r="BKS3213" s="302"/>
      <c r="BKT3213" s="302"/>
      <c r="BKU3213" s="302"/>
      <c r="BKV3213" s="302"/>
      <c r="BKW3213" s="302"/>
      <c r="BKX3213" s="302"/>
      <c r="BKY3213" s="302"/>
      <c r="BKZ3213" s="302"/>
      <c r="BLA3213" s="302"/>
      <c r="BLB3213" s="302"/>
      <c r="BLC3213" s="302"/>
      <c r="BLD3213" s="302"/>
      <c r="BLE3213" s="302"/>
      <c r="BLF3213" s="302"/>
      <c r="BLG3213" s="302"/>
      <c r="BLH3213" s="302"/>
      <c r="BLI3213" s="302"/>
      <c r="BLJ3213" s="302"/>
      <c r="BLK3213" s="302"/>
      <c r="BLL3213" s="302"/>
      <c r="BLM3213" s="302"/>
      <c r="BLN3213" s="302"/>
      <c r="BLO3213" s="302"/>
      <c r="BLP3213" s="302"/>
      <c r="BLQ3213" s="302"/>
      <c r="BLR3213" s="302"/>
      <c r="BLS3213" s="302"/>
      <c r="BLT3213" s="302"/>
      <c r="BLU3213" s="302"/>
      <c r="BLV3213" s="302"/>
      <c r="BLW3213" s="302"/>
      <c r="BLX3213" s="302"/>
      <c r="BLY3213" s="302"/>
      <c r="BLZ3213" s="302"/>
      <c r="BMA3213" s="302"/>
      <c r="BMB3213" s="302"/>
      <c r="BMC3213" s="302"/>
      <c r="BMD3213" s="302"/>
      <c r="BME3213" s="302"/>
      <c r="BMF3213" s="302"/>
      <c r="BMG3213" s="302"/>
      <c r="BMH3213" s="302"/>
      <c r="BMI3213" s="302"/>
      <c r="BMJ3213" s="302"/>
      <c r="BMK3213" s="302"/>
      <c r="BML3213" s="302"/>
      <c r="BMM3213" s="302"/>
      <c r="BMN3213" s="302"/>
      <c r="BMO3213" s="302"/>
      <c r="BMP3213" s="302"/>
      <c r="BMQ3213" s="302"/>
      <c r="BMR3213" s="302"/>
      <c r="BMS3213" s="302"/>
      <c r="BMT3213" s="302"/>
      <c r="BMU3213" s="302"/>
      <c r="BMV3213" s="302"/>
      <c r="BMW3213" s="302"/>
      <c r="BMX3213" s="302"/>
      <c r="BMY3213" s="302"/>
      <c r="BMZ3213" s="302"/>
      <c r="BNA3213" s="302"/>
      <c r="BNB3213" s="302"/>
      <c r="BNC3213" s="302"/>
      <c r="BND3213" s="302"/>
      <c r="BNE3213" s="302"/>
      <c r="BNF3213" s="302"/>
      <c r="BNG3213" s="302"/>
      <c r="BNH3213" s="302"/>
      <c r="BNI3213" s="302"/>
      <c r="BNJ3213" s="302"/>
      <c r="BNK3213" s="302"/>
      <c r="BNL3213" s="302"/>
      <c r="BNM3213" s="302"/>
      <c r="BNN3213" s="302"/>
      <c r="BNO3213" s="302"/>
      <c r="BNP3213" s="302"/>
      <c r="BNQ3213" s="302"/>
      <c r="BNR3213" s="302"/>
      <c r="BNS3213" s="302"/>
      <c r="BNT3213" s="302"/>
      <c r="BNU3213" s="302"/>
      <c r="BNV3213" s="302"/>
      <c r="BNW3213" s="302"/>
      <c r="BNX3213" s="302"/>
      <c r="BNY3213" s="302"/>
      <c r="BNZ3213" s="302"/>
      <c r="BOA3213" s="302"/>
      <c r="BOB3213" s="302"/>
      <c r="BOC3213" s="302"/>
      <c r="BOD3213" s="302"/>
      <c r="BOE3213" s="302"/>
      <c r="BOF3213" s="302"/>
      <c r="BOG3213" s="302"/>
      <c r="BOH3213" s="302"/>
      <c r="BOI3213" s="302"/>
      <c r="BOJ3213" s="302"/>
      <c r="BOK3213" s="302"/>
      <c r="BOL3213" s="302"/>
      <c r="BOM3213" s="302"/>
      <c r="BON3213" s="302"/>
      <c r="BOO3213" s="302"/>
      <c r="BOP3213" s="302"/>
      <c r="BOQ3213" s="302"/>
      <c r="BOR3213" s="302"/>
      <c r="BOS3213" s="302"/>
      <c r="BOT3213" s="302"/>
      <c r="BOU3213" s="302"/>
      <c r="BOV3213" s="302"/>
      <c r="BOW3213" s="302"/>
      <c r="BOX3213" s="302"/>
      <c r="BOY3213" s="302"/>
      <c r="BOZ3213" s="302"/>
      <c r="BPA3213" s="302"/>
      <c r="BPB3213" s="302"/>
      <c r="BPC3213" s="302"/>
      <c r="BPD3213" s="302"/>
      <c r="BPE3213" s="302"/>
      <c r="BPF3213" s="302"/>
      <c r="BPG3213" s="302"/>
      <c r="BPH3213" s="302"/>
      <c r="BPI3213" s="302"/>
      <c r="BPJ3213" s="302"/>
      <c r="BPK3213" s="302"/>
      <c r="BPL3213" s="302"/>
      <c r="BPM3213" s="302"/>
      <c r="BPN3213" s="302"/>
      <c r="BPO3213" s="302"/>
      <c r="BPP3213" s="302"/>
      <c r="BPQ3213" s="302"/>
      <c r="BPR3213" s="302"/>
      <c r="BPS3213" s="302"/>
      <c r="BPT3213" s="302"/>
      <c r="BPU3213" s="302"/>
      <c r="BPV3213" s="302"/>
      <c r="BPW3213" s="302"/>
      <c r="BPX3213" s="302"/>
      <c r="BPY3213" s="302"/>
      <c r="BPZ3213" s="302"/>
      <c r="BQA3213" s="302"/>
      <c r="BQB3213" s="302"/>
      <c r="BQC3213" s="302"/>
      <c r="BQD3213" s="302"/>
      <c r="BQE3213" s="302"/>
      <c r="BQF3213" s="302"/>
      <c r="BQG3213" s="302"/>
      <c r="BQH3213" s="302"/>
      <c r="BQI3213" s="302"/>
      <c r="BQJ3213" s="302"/>
      <c r="BQK3213" s="302"/>
      <c r="BQL3213" s="302"/>
      <c r="BQM3213" s="302"/>
      <c r="BQN3213" s="302"/>
      <c r="BQO3213" s="302"/>
      <c r="BQP3213" s="302"/>
      <c r="BQQ3213" s="302"/>
      <c r="BQR3213" s="302"/>
      <c r="BQS3213" s="302"/>
      <c r="BQT3213" s="302"/>
      <c r="BQU3213" s="302"/>
      <c r="BQV3213" s="302"/>
      <c r="BQW3213" s="302"/>
      <c r="BQX3213" s="302"/>
      <c r="BQY3213" s="302"/>
      <c r="BQZ3213" s="302"/>
      <c r="BRA3213" s="302"/>
      <c r="BRB3213" s="302"/>
      <c r="BRC3213" s="302"/>
      <c r="BRD3213" s="302"/>
      <c r="BRE3213" s="302"/>
      <c r="BRF3213" s="302"/>
      <c r="BRG3213" s="302"/>
      <c r="BRH3213" s="302"/>
      <c r="BRI3213" s="302"/>
      <c r="BRJ3213" s="302"/>
      <c r="BRK3213" s="302"/>
      <c r="BRL3213" s="302"/>
      <c r="BRM3213" s="302"/>
      <c r="BRN3213" s="302"/>
      <c r="BRO3213" s="302"/>
      <c r="BRP3213" s="302"/>
      <c r="BRQ3213" s="302"/>
      <c r="BRR3213" s="302"/>
      <c r="BRS3213" s="302"/>
      <c r="BRT3213" s="302"/>
      <c r="BRU3213" s="302"/>
      <c r="BRV3213" s="302"/>
      <c r="BRW3213" s="302"/>
      <c r="BRX3213" s="302"/>
      <c r="BRY3213" s="302"/>
      <c r="BRZ3213" s="302"/>
      <c r="BSA3213" s="302"/>
      <c r="BSB3213" s="302"/>
      <c r="BSC3213" s="302"/>
      <c r="BSD3213" s="302"/>
      <c r="BSE3213" s="302"/>
      <c r="BSF3213" s="302"/>
      <c r="BSG3213" s="302"/>
      <c r="BSH3213" s="302"/>
      <c r="BSI3213" s="302"/>
      <c r="BSJ3213" s="302"/>
      <c r="BSK3213" s="302"/>
      <c r="BSL3213" s="302"/>
      <c r="BSM3213" s="302"/>
      <c r="BSN3213" s="302"/>
      <c r="BSO3213" s="302"/>
      <c r="BSP3213" s="302"/>
      <c r="BSQ3213" s="302"/>
      <c r="BSR3213" s="302"/>
      <c r="BSS3213" s="302"/>
      <c r="BST3213" s="302"/>
      <c r="BSU3213" s="302"/>
      <c r="BSV3213" s="302"/>
      <c r="BSW3213" s="302"/>
      <c r="BSX3213" s="302"/>
      <c r="BSY3213" s="302"/>
      <c r="BSZ3213" s="302"/>
      <c r="BTA3213" s="302"/>
      <c r="BTB3213" s="302"/>
      <c r="BTC3213" s="302"/>
      <c r="BTD3213" s="302"/>
      <c r="BTE3213" s="302"/>
      <c r="BTF3213" s="302"/>
      <c r="BTG3213" s="302"/>
      <c r="BTH3213" s="302"/>
      <c r="BTI3213" s="302"/>
      <c r="BTJ3213" s="302"/>
      <c r="BTK3213" s="302"/>
      <c r="BTL3213" s="302"/>
      <c r="BTM3213" s="302"/>
      <c r="BTN3213" s="302"/>
      <c r="BTO3213" s="302"/>
      <c r="BTP3213" s="302"/>
      <c r="BTQ3213" s="302"/>
      <c r="BTR3213" s="302"/>
      <c r="BTS3213" s="302"/>
      <c r="BTT3213" s="302"/>
      <c r="BTU3213" s="302"/>
      <c r="BTV3213" s="302"/>
      <c r="BTW3213" s="302"/>
      <c r="BTX3213" s="302"/>
      <c r="BTY3213" s="302"/>
      <c r="BTZ3213" s="302"/>
      <c r="BUA3213" s="302"/>
      <c r="BUB3213" s="302"/>
      <c r="BUC3213" s="302"/>
      <c r="BUD3213" s="302"/>
      <c r="BUE3213" s="302"/>
      <c r="BUF3213" s="302"/>
      <c r="BUG3213" s="302"/>
      <c r="BUH3213" s="302"/>
      <c r="BUI3213" s="302"/>
      <c r="BUJ3213" s="302"/>
      <c r="BUK3213" s="302"/>
      <c r="BUL3213" s="302"/>
      <c r="BUM3213" s="302"/>
      <c r="BUN3213" s="302"/>
      <c r="BUO3213" s="302"/>
      <c r="BUP3213" s="302"/>
      <c r="BUQ3213" s="302"/>
      <c r="BUR3213" s="302"/>
      <c r="BUS3213" s="302"/>
      <c r="BUT3213" s="302"/>
      <c r="BUU3213" s="302"/>
      <c r="BUV3213" s="302"/>
      <c r="BUW3213" s="302"/>
      <c r="BUX3213" s="302"/>
      <c r="BUY3213" s="302"/>
      <c r="BUZ3213" s="302"/>
      <c r="BVA3213" s="302"/>
      <c r="BVB3213" s="302"/>
      <c r="BVC3213" s="302"/>
      <c r="BVD3213" s="302"/>
      <c r="BVE3213" s="302"/>
      <c r="BVF3213" s="302"/>
      <c r="BVG3213" s="302"/>
      <c r="BVH3213" s="302"/>
      <c r="BVI3213" s="302"/>
      <c r="BVJ3213" s="302"/>
      <c r="BVK3213" s="302"/>
      <c r="BVL3213" s="302"/>
      <c r="BVM3213" s="302"/>
      <c r="BVN3213" s="302"/>
      <c r="BVO3213" s="302"/>
      <c r="BVP3213" s="302"/>
      <c r="BVQ3213" s="302"/>
      <c r="BVR3213" s="302"/>
      <c r="BVS3213" s="302"/>
      <c r="BVT3213" s="302"/>
      <c r="BVU3213" s="302"/>
      <c r="BVV3213" s="302"/>
      <c r="BVW3213" s="302"/>
      <c r="BVX3213" s="302"/>
      <c r="BVY3213" s="302"/>
      <c r="BVZ3213" s="302"/>
      <c r="BWA3213" s="302"/>
      <c r="BWB3213" s="302"/>
      <c r="BWC3213" s="302"/>
      <c r="BWD3213" s="302"/>
      <c r="BWE3213" s="302"/>
      <c r="BWF3213" s="302"/>
      <c r="BWG3213" s="302"/>
      <c r="BWH3213" s="302"/>
      <c r="BWI3213" s="302"/>
      <c r="BWJ3213" s="302"/>
      <c r="BWK3213" s="302"/>
      <c r="BWL3213" s="302"/>
      <c r="BWM3213" s="302"/>
      <c r="BWN3213" s="302"/>
      <c r="BWO3213" s="302"/>
      <c r="BWP3213" s="302"/>
      <c r="BWQ3213" s="302"/>
      <c r="BWR3213" s="302"/>
      <c r="BWS3213" s="302"/>
      <c r="BWT3213" s="302"/>
      <c r="BWU3213" s="302"/>
      <c r="BWV3213" s="302"/>
      <c r="BWW3213" s="302"/>
      <c r="BWX3213" s="302"/>
      <c r="BWY3213" s="302"/>
      <c r="BWZ3213" s="302"/>
      <c r="BXA3213" s="302"/>
      <c r="BXB3213" s="302"/>
      <c r="BXC3213" s="302"/>
      <c r="BXD3213" s="302"/>
      <c r="BXE3213" s="302"/>
      <c r="BXF3213" s="302"/>
      <c r="BXG3213" s="302"/>
      <c r="BXH3213" s="302"/>
      <c r="BXI3213" s="302"/>
      <c r="BXJ3213" s="302"/>
      <c r="BXK3213" s="302"/>
      <c r="BXL3213" s="302"/>
      <c r="BXM3213" s="302"/>
      <c r="BXN3213" s="302"/>
      <c r="BXO3213" s="302"/>
      <c r="BXP3213" s="302"/>
      <c r="BXQ3213" s="302"/>
      <c r="BXR3213" s="302"/>
      <c r="BXS3213" s="302"/>
      <c r="BXT3213" s="302"/>
      <c r="BXU3213" s="302"/>
      <c r="BXV3213" s="302"/>
      <c r="BXW3213" s="302"/>
      <c r="BXX3213" s="302"/>
      <c r="BXY3213" s="302"/>
      <c r="BXZ3213" s="302"/>
      <c r="BYA3213" s="302"/>
      <c r="BYB3213" s="302"/>
      <c r="BYC3213" s="302"/>
      <c r="BYD3213" s="302"/>
      <c r="BYE3213" s="302"/>
      <c r="BYF3213" s="302"/>
      <c r="BYG3213" s="302"/>
      <c r="BYH3213" s="302"/>
      <c r="BYI3213" s="302"/>
      <c r="BYJ3213" s="302"/>
      <c r="BYK3213" s="302"/>
      <c r="BYL3213" s="302"/>
      <c r="BYM3213" s="302"/>
      <c r="BYN3213" s="302"/>
      <c r="BYO3213" s="302"/>
      <c r="BYP3213" s="302"/>
      <c r="BYQ3213" s="302"/>
      <c r="BYR3213" s="302"/>
      <c r="BYS3213" s="302"/>
      <c r="BYT3213" s="302"/>
      <c r="BYU3213" s="302"/>
      <c r="BYV3213" s="302"/>
      <c r="BYW3213" s="302"/>
      <c r="BYX3213" s="302"/>
      <c r="BYY3213" s="302"/>
      <c r="BYZ3213" s="302"/>
      <c r="BZA3213" s="302"/>
      <c r="BZB3213" s="302"/>
      <c r="BZC3213" s="302"/>
      <c r="BZD3213" s="302"/>
      <c r="BZE3213" s="302"/>
      <c r="BZF3213" s="302"/>
      <c r="BZG3213" s="302"/>
      <c r="BZH3213" s="302"/>
      <c r="BZI3213" s="302"/>
      <c r="BZJ3213" s="302"/>
      <c r="BZK3213" s="302"/>
      <c r="BZL3213" s="302"/>
      <c r="BZM3213" s="302"/>
      <c r="BZN3213" s="302"/>
      <c r="BZO3213" s="302"/>
      <c r="BZP3213" s="302"/>
      <c r="BZQ3213" s="302"/>
      <c r="BZR3213" s="302"/>
      <c r="BZS3213" s="302"/>
      <c r="BZT3213" s="302"/>
      <c r="BZU3213" s="302"/>
      <c r="BZV3213" s="302"/>
      <c r="BZW3213" s="302"/>
      <c r="BZX3213" s="302"/>
      <c r="BZY3213" s="302"/>
      <c r="BZZ3213" s="302"/>
      <c r="CAA3213" s="302"/>
      <c r="CAB3213" s="302"/>
      <c r="CAC3213" s="302"/>
      <c r="CAD3213" s="302"/>
      <c r="CAE3213" s="302"/>
      <c r="CAF3213" s="302"/>
      <c r="CAG3213" s="302"/>
      <c r="CAH3213" s="302"/>
      <c r="CAI3213" s="302"/>
      <c r="CAJ3213" s="302"/>
      <c r="CAK3213" s="302"/>
      <c r="CAL3213" s="302"/>
      <c r="CAM3213" s="302"/>
      <c r="CAN3213" s="302"/>
      <c r="CAO3213" s="302"/>
      <c r="CAP3213" s="302"/>
      <c r="CAQ3213" s="302"/>
      <c r="CAR3213" s="302"/>
      <c r="CAS3213" s="302"/>
      <c r="CAT3213" s="302"/>
      <c r="CAU3213" s="302"/>
      <c r="CAV3213" s="302"/>
      <c r="CAW3213" s="302"/>
      <c r="CAX3213" s="302"/>
      <c r="CAY3213" s="302"/>
      <c r="CAZ3213" s="302"/>
      <c r="CBA3213" s="302"/>
      <c r="CBB3213" s="302"/>
      <c r="CBC3213" s="302"/>
      <c r="CBD3213" s="302"/>
      <c r="CBE3213" s="302"/>
      <c r="CBF3213" s="302"/>
      <c r="CBG3213" s="302"/>
      <c r="CBH3213" s="302"/>
      <c r="CBI3213" s="302"/>
      <c r="CBJ3213" s="302"/>
      <c r="CBK3213" s="302"/>
      <c r="CBL3213" s="302"/>
      <c r="CBM3213" s="302"/>
      <c r="CBN3213" s="302"/>
      <c r="CBO3213" s="302"/>
      <c r="CBP3213" s="302"/>
      <c r="CBQ3213" s="302"/>
      <c r="CBR3213" s="302"/>
      <c r="CBS3213" s="302"/>
      <c r="CBT3213" s="302"/>
      <c r="CBU3213" s="302"/>
      <c r="CBV3213" s="302"/>
      <c r="CBW3213" s="302"/>
      <c r="CBX3213" s="302"/>
      <c r="CBY3213" s="302"/>
      <c r="CBZ3213" s="302"/>
      <c r="CCA3213" s="302"/>
      <c r="CCB3213" s="302"/>
      <c r="CCC3213" s="302"/>
      <c r="CCD3213" s="302"/>
      <c r="CCE3213" s="302"/>
      <c r="CCF3213" s="302"/>
      <c r="CCG3213" s="302"/>
      <c r="CCH3213" s="302"/>
      <c r="CCI3213" s="302"/>
      <c r="CCJ3213" s="302"/>
      <c r="CCK3213" s="302"/>
      <c r="CCL3213" s="302"/>
      <c r="CCM3213" s="302"/>
      <c r="CCN3213" s="302"/>
      <c r="CCO3213" s="302"/>
      <c r="CCP3213" s="302"/>
      <c r="CCQ3213" s="302"/>
      <c r="CCR3213" s="302"/>
      <c r="CCS3213" s="302"/>
      <c r="CCT3213" s="302"/>
      <c r="CCU3213" s="302"/>
      <c r="CCV3213" s="302"/>
      <c r="CCW3213" s="302"/>
      <c r="CCX3213" s="302"/>
      <c r="CCY3213" s="302"/>
      <c r="CCZ3213" s="302"/>
      <c r="CDA3213" s="302"/>
      <c r="CDB3213" s="302"/>
      <c r="CDC3213" s="302"/>
      <c r="CDD3213" s="302"/>
      <c r="CDE3213" s="302"/>
      <c r="CDF3213" s="302"/>
      <c r="CDG3213" s="302"/>
      <c r="CDH3213" s="302"/>
      <c r="CDI3213" s="302"/>
      <c r="CDJ3213" s="302"/>
      <c r="CDK3213" s="302"/>
      <c r="CDL3213" s="302"/>
      <c r="CDM3213" s="302"/>
      <c r="CDN3213" s="302"/>
      <c r="CDO3213" s="302"/>
      <c r="CDP3213" s="302"/>
      <c r="CDQ3213" s="302"/>
      <c r="CDR3213" s="302"/>
      <c r="CDS3213" s="302"/>
      <c r="CDT3213" s="302"/>
      <c r="CDU3213" s="302"/>
      <c r="CDV3213" s="302"/>
      <c r="CDW3213" s="302"/>
      <c r="CDX3213" s="302"/>
      <c r="CDY3213" s="302"/>
      <c r="CDZ3213" s="302"/>
      <c r="CEA3213" s="302"/>
      <c r="CEB3213" s="302"/>
      <c r="CEC3213" s="302"/>
      <c r="CED3213" s="302"/>
      <c r="CEE3213" s="302"/>
      <c r="CEF3213" s="302"/>
      <c r="CEG3213" s="302"/>
      <c r="CEH3213" s="302"/>
      <c r="CEI3213" s="302"/>
      <c r="CEJ3213" s="302"/>
      <c r="CEK3213" s="302"/>
      <c r="CEL3213" s="302"/>
      <c r="CEM3213" s="302"/>
      <c r="CEN3213" s="302"/>
      <c r="CEO3213" s="302"/>
      <c r="CEP3213" s="302"/>
      <c r="CEQ3213" s="302"/>
      <c r="CER3213" s="302"/>
      <c r="CES3213" s="302"/>
      <c r="CET3213" s="302"/>
      <c r="CEU3213" s="302"/>
      <c r="CEV3213" s="302"/>
      <c r="CEW3213" s="302"/>
      <c r="CEX3213" s="302"/>
      <c r="CEY3213" s="302"/>
      <c r="CEZ3213" s="302"/>
      <c r="CFA3213" s="302"/>
      <c r="CFB3213" s="302"/>
      <c r="CFC3213" s="302"/>
      <c r="CFD3213" s="302"/>
      <c r="CFE3213" s="302"/>
      <c r="CFF3213" s="302"/>
      <c r="CFG3213" s="302"/>
      <c r="CFH3213" s="302"/>
      <c r="CFI3213" s="302"/>
      <c r="CFJ3213" s="302"/>
      <c r="CFK3213" s="302"/>
      <c r="CFL3213" s="302"/>
      <c r="CFM3213" s="302"/>
      <c r="CFN3213" s="302"/>
      <c r="CFO3213" s="302"/>
      <c r="CFP3213" s="302"/>
      <c r="CFQ3213" s="302"/>
      <c r="CFR3213" s="302"/>
      <c r="CFS3213" s="302"/>
      <c r="CFT3213" s="302"/>
      <c r="CFU3213" s="302"/>
      <c r="CFV3213" s="302"/>
      <c r="CFW3213" s="302"/>
      <c r="CFX3213" s="302"/>
      <c r="CFY3213" s="302"/>
      <c r="CFZ3213" s="302"/>
      <c r="CGA3213" s="302"/>
      <c r="CGB3213" s="302"/>
      <c r="CGC3213" s="302"/>
      <c r="CGD3213" s="302"/>
      <c r="CGE3213" s="302"/>
      <c r="CGF3213" s="302"/>
      <c r="CGG3213" s="302"/>
      <c r="CGH3213" s="302"/>
      <c r="CGI3213" s="302"/>
      <c r="CGJ3213" s="302"/>
      <c r="CGK3213" s="302"/>
      <c r="CGL3213" s="302"/>
      <c r="CGM3213" s="302"/>
      <c r="CGN3213" s="302"/>
      <c r="CGO3213" s="302"/>
      <c r="CGP3213" s="302"/>
      <c r="CGQ3213" s="302"/>
      <c r="CGR3213" s="302"/>
      <c r="CGS3213" s="302"/>
      <c r="CGT3213" s="302"/>
      <c r="CGU3213" s="302"/>
      <c r="CGV3213" s="302"/>
      <c r="CGW3213" s="302"/>
      <c r="CGX3213" s="302"/>
      <c r="CGY3213" s="302"/>
      <c r="CGZ3213" s="302"/>
      <c r="CHA3213" s="302"/>
      <c r="CHB3213" s="302"/>
      <c r="CHC3213" s="302"/>
      <c r="CHD3213" s="302"/>
      <c r="CHE3213" s="302"/>
      <c r="CHF3213" s="302"/>
      <c r="CHG3213" s="302"/>
      <c r="CHH3213" s="302"/>
      <c r="CHI3213" s="302"/>
      <c r="CHJ3213" s="302"/>
      <c r="CHK3213" s="302"/>
      <c r="CHL3213" s="302"/>
      <c r="CHM3213" s="302"/>
      <c r="CHN3213" s="302"/>
      <c r="CHO3213" s="302"/>
      <c r="CHP3213" s="302"/>
      <c r="CHQ3213" s="302"/>
      <c r="CHR3213" s="302"/>
      <c r="CHS3213" s="302"/>
      <c r="CHT3213" s="302"/>
      <c r="CHU3213" s="302"/>
      <c r="CHV3213" s="302"/>
      <c r="CHW3213" s="302"/>
      <c r="CHX3213" s="302"/>
      <c r="CHY3213" s="302"/>
      <c r="CHZ3213" s="302"/>
      <c r="CIA3213" s="302"/>
      <c r="CIB3213" s="302"/>
      <c r="CIC3213" s="302"/>
      <c r="CID3213" s="302"/>
      <c r="CIE3213" s="302"/>
      <c r="CIF3213" s="302"/>
      <c r="CIG3213" s="302"/>
      <c r="CIH3213" s="302"/>
      <c r="CII3213" s="302"/>
      <c r="CIJ3213" s="302"/>
      <c r="CIK3213" s="302"/>
      <c r="CIL3213" s="302"/>
      <c r="CIM3213" s="302"/>
      <c r="CIN3213" s="302"/>
      <c r="CIO3213" s="302"/>
      <c r="CIP3213" s="302"/>
      <c r="CIQ3213" s="302"/>
      <c r="CIR3213" s="302"/>
      <c r="CIS3213" s="302"/>
      <c r="CIT3213" s="302"/>
      <c r="CIU3213" s="302"/>
      <c r="CIV3213" s="302"/>
      <c r="CIW3213" s="302"/>
      <c r="CIX3213" s="302"/>
      <c r="CIY3213" s="302"/>
      <c r="CIZ3213" s="302"/>
      <c r="CJA3213" s="302"/>
      <c r="CJB3213" s="302"/>
      <c r="CJC3213" s="302"/>
      <c r="CJD3213" s="302"/>
      <c r="CJE3213" s="302"/>
      <c r="CJF3213" s="302"/>
      <c r="CJG3213" s="302"/>
      <c r="CJH3213" s="302"/>
      <c r="CJI3213" s="302"/>
      <c r="CJJ3213" s="302"/>
      <c r="CJK3213" s="302"/>
      <c r="CJL3213" s="302"/>
      <c r="CJM3213" s="302"/>
      <c r="CJN3213" s="302"/>
      <c r="CJO3213" s="302"/>
      <c r="CJP3213" s="302"/>
      <c r="CJQ3213" s="302"/>
      <c r="CJR3213" s="302"/>
      <c r="CJS3213" s="302"/>
      <c r="CJT3213" s="302"/>
      <c r="CJU3213" s="302"/>
      <c r="CJV3213" s="302"/>
      <c r="CJW3213" s="302"/>
      <c r="CJX3213" s="302"/>
      <c r="CJY3213" s="302"/>
      <c r="CJZ3213" s="302"/>
      <c r="CKA3213" s="302"/>
      <c r="CKB3213" s="302"/>
      <c r="CKC3213" s="302"/>
      <c r="CKD3213" s="302"/>
      <c r="CKE3213" s="302"/>
      <c r="CKF3213" s="302"/>
      <c r="CKG3213" s="302"/>
      <c r="CKH3213" s="302"/>
      <c r="CKI3213" s="302"/>
      <c r="CKJ3213" s="302"/>
      <c r="CKK3213" s="302"/>
      <c r="CKL3213" s="302"/>
      <c r="CKM3213" s="302"/>
      <c r="CKN3213" s="302"/>
      <c r="CKO3213" s="302"/>
      <c r="CKP3213" s="302"/>
      <c r="CKQ3213" s="302"/>
      <c r="CKR3213" s="302"/>
      <c r="CKS3213" s="302"/>
      <c r="CKT3213" s="302"/>
      <c r="CKU3213" s="302"/>
      <c r="CKV3213" s="302"/>
      <c r="CKW3213" s="302"/>
      <c r="CKX3213" s="302"/>
      <c r="CKY3213" s="302"/>
      <c r="CKZ3213" s="302"/>
      <c r="CLA3213" s="302"/>
      <c r="CLB3213" s="302"/>
      <c r="CLC3213" s="302"/>
      <c r="CLD3213" s="302"/>
      <c r="CLE3213" s="302"/>
      <c r="CLF3213" s="302"/>
      <c r="CLG3213" s="302"/>
      <c r="CLH3213" s="302"/>
      <c r="CLI3213" s="302"/>
      <c r="CLJ3213" s="302"/>
      <c r="CLK3213" s="302"/>
      <c r="CLL3213" s="302"/>
      <c r="CLM3213" s="302"/>
      <c r="CLN3213" s="302"/>
      <c r="CLO3213" s="302"/>
      <c r="CLP3213" s="302"/>
      <c r="CLQ3213" s="302"/>
      <c r="CLR3213" s="302"/>
      <c r="CLS3213" s="302"/>
      <c r="CLT3213" s="302"/>
      <c r="CLU3213" s="302"/>
      <c r="CLV3213" s="302"/>
      <c r="CLW3213" s="302"/>
      <c r="CLX3213" s="302"/>
      <c r="CLY3213" s="302"/>
      <c r="CLZ3213" s="302"/>
      <c r="CMA3213" s="302"/>
      <c r="CMB3213" s="302"/>
      <c r="CMC3213" s="302"/>
      <c r="CMD3213" s="302"/>
      <c r="CME3213" s="302"/>
      <c r="CMF3213" s="302"/>
      <c r="CMG3213" s="302"/>
      <c r="CMH3213" s="302"/>
      <c r="CMI3213" s="302"/>
      <c r="CMJ3213" s="302"/>
      <c r="CMK3213" s="302"/>
      <c r="CML3213" s="302"/>
      <c r="CMM3213" s="302"/>
      <c r="CMN3213" s="302"/>
      <c r="CMO3213" s="302"/>
      <c r="CMP3213" s="302"/>
      <c r="CMQ3213" s="302"/>
      <c r="CMR3213" s="302"/>
      <c r="CMS3213" s="302"/>
      <c r="CMT3213" s="302"/>
      <c r="CMU3213" s="302"/>
      <c r="CMV3213" s="302"/>
      <c r="CMW3213" s="302"/>
      <c r="CMX3213" s="302"/>
      <c r="CMY3213" s="302"/>
      <c r="CMZ3213" s="302"/>
      <c r="CNA3213" s="302"/>
      <c r="CNB3213" s="302"/>
      <c r="CNC3213" s="302"/>
      <c r="CND3213" s="302"/>
      <c r="CNE3213" s="302"/>
      <c r="CNF3213" s="302"/>
      <c r="CNG3213" s="302"/>
      <c r="CNH3213" s="302"/>
      <c r="CNI3213" s="302"/>
      <c r="CNJ3213" s="302"/>
      <c r="CNK3213" s="302"/>
      <c r="CNL3213" s="302"/>
      <c r="CNM3213" s="302"/>
      <c r="CNN3213" s="302"/>
      <c r="CNO3213" s="302"/>
      <c r="CNP3213" s="302"/>
      <c r="CNQ3213" s="302"/>
      <c r="CNR3213" s="302"/>
      <c r="CNS3213" s="302"/>
      <c r="CNT3213" s="302"/>
      <c r="CNU3213" s="302"/>
      <c r="CNV3213" s="302"/>
      <c r="CNW3213" s="302"/>
      <c r="CNX3213" s="302"/>
      <c r="CNY3213" s="302"/>
      <c r="CNZ3213" s="302"/>
      <c r="COA3213" s="302"/>
      <c r="COB3213" s="302"/>
      <c r="COC3213" s="302"/>
      <c r="COD3213" s="302"/>
      <c r="COE3213" s="302"/>
      <c r="COF3213" s="302"/>
      <c r="COG3213" s="302"/>
      <c r="COH3213" s="302"/>
      <c r="COI3213" s="302"/>
      <c r="COJ3213" s="302"/>
      <c r="COK3213" s="302"/>
      <c r="COL3213" s="302"/>
      <c r="COM3213" s="302"/>
      <c r="CON3213" s="302"/>
      <c r="COO3213" s="302"/>
      <c r="COP3213" s="302"/>
      <c r="COQ3213" s="302"/>
      <c r="COR3213" s="302"/>
      <c r="COS3213" s="302"/>
      <c r="COT3213" s="302"/>
      <c r="COU3213" s="302"/>
      <c r="COV3213" s="302"/>
      <c r="COW3213" s="302"/>
      <c r="COX3213" s="302"/>
      <c r="COY3213" s="302"/>
      <c r="COZ3213" s="302"/>
      <c r="CPA3213" s="302"/>
      <c r="CPB3213" s="302"/>
      <c r="CPC3213" s="302"/>
      <c r="CPD3213" s="302"/>
      <c r="CPE3213" s="302"/>
      <c r="CPF3213" s="302"/>
      <c r="CPG3213" s="302"/>
      <c r="CPH3213" s="302"/>
      <c r="CPI3213" s="302"/>
      <c r="CPJ3213" s="302"/>
      <c r="CPK3213" s="302"/>
      <c r="CPL3213" s="302"/>
      <c r="CPM3213" s="302"/>
      <c r="CPN3213" s="302"/>
      <c r="CPO3213" s="302"/>
      <c r="CPP3213" s="302"/>
      <c r="CPQ3213" s="302"/>
      <c r="CPR3213" s="302"/>
      <c r="CPS3213" s="302"/>
      <c r="CPT3213" s="302"/>
      <c r="CPU3213" s="302"/>
      <c r="CPV3213" s="302"/>
      <c r="CPW3213" s="302"/>
      <c r="CPX3213" s="302"/>
      <c r="CPY3213" s="302"/>
      <c r="CPZ3213" s="302"/>
      <c r="CQA3213" s="302"/>
      <c r="CQB3213" s="302"/>
      <c r="CQC3213" s="302"/>
      <c r="CQD3213" s="302"/>
      <c r="CQE3213" s="302"/>
      <c r="CQF3213" s="302"/>
      <c r="CQG3213" s="302"/>
      <c r="CQH3213" s="302"/>
      <c r="CQI3213" s="302"/>
      <c r="CQJ3213" s="302"/>
      <c r="CQK3213" s="302"/>
      <c r="CQL3213" s="302"/>
      <c r="CQM3213" s="302"/>
      <c r="CQN3213" s="302"/>
      <c r="CQO3213" s="302"/>
      <c r="CQP3213" s="302"/>
      <c r="CQQ3213" s="302"/>
      <c r="CQR3213" s="302"/>
      <c r="CQS3213" s="302"/>
      <c r="CQT3213" s="302"/>
      <c r="CQU3213" s="302"/>
      <c r="CQV3213" s="302"/>
      <c r="CQW3213" s="302"/>
      <c r="CQX3213" s="302"/>
      <c r="CQY3213" s="302"/>
      <c r="CQZ3213" s="302"/>
      <c r="CRA3213" s="302"/>
      <c r="CRB3213" s="302"/>
      <c r="CRC3213" s="302"/>
      <c r="CRD3213" s="302"/>
      <c r="CRE3213" s="302"/>
      <c r="CRF3213" s="302"/>
      <c r="CRG3213" s="302"/>
      <c r="CRH3213" s="302"/>
      <c r="CRI3213" s="302"/>
      <c r="CRJ3213" s="302"/>
      <c r="CRK3213" s="302"/>
      <c r="CRL3213" s="302"/>
      <c r="CRM3213" s="302"/>
      <c r="CRN3213" s="302"/>
      <c r="CRO3213" s="302"/>
      <c r="CRP3213" s="302"/>
      <c r="CRQ3213" s="302"/>
      <c r="CRR3213" s="302"/>
      <c r="CRS3213" s="302"/>
      <c r="CRT3213" s="302"/>
      <c r="CRU3213" s="302"/>
      <c r="CRV3213" s="302"/>
      <c r="CRW3213" s="302"/>
      <c r="CRX3213" s="302"/>
      <c r="CRY3213" s="302"/>
      <c r="CRZ3213" s="302"/>
      <c r="CSA3213" s="302"/>
      <c r="CSB3213" s="302"/>
      <c r="CSC3213" s="302"/>
      <c r="CSD3213" s="302"/>
      <c r="CSE3213" s="302"/>
      <c r="CSF3213" s="302"/>
      <c r="CSG3213" s="302"/>
      <c r="CSH3213" s="302"/>
      <c r="CSI3213" s="302"/>
      <c r="CSJ3213" s="302"/>
      <c r="CSK3213" s="302"/>
      <c r="CSL3213" s="302"/>
      <c r="CSM3213" s="302"/>
      <c r="CSN3213" s="302"/>
      <c r="CSO3213" s="302"/>
      <c r="CSP3213" s="302"/>
      <c r="CSQ3213" s="302"/>
      <c r="CSR3213" s="302"/>
      <c r="CSS3213" s="302"/>
      <c r="CST3213" s="302"/>
      <c r="CSU3213" s="302"/>
      <c r="CSV3213" s="302"/>
      <c r="CSW3213" s="302"/>
      <c r="CSX3213" s="302"/>
      <c r="CSY3213" s="302"/>
      <c r="CSZ3213" s="302"/>
      <c r="CTA3213" s="302"/>
      <c r="CTB3213" s="302"/>
      <c r="CTC3213" s="302"/>
      <c r="CTD3213" s="302"/>
      <c r="CTE3213" s="302"/>
      <c r="CTF3213" s="302"/>
      <c r="CTG3213" s="302"/>
      <c r="CTH3213" s="302"/>
      <c r="CTI3213" s="302"/>
      <c r="CTJ3213" s="302"/>
      <c r="CTK3213" s="302"/>
      <c r="CTL3213" s="302"/>
      <c r="CTM3213" s="302"/>
      <c r="CTN3213" s="302"/>
      <c r="CTO3213" s="302"/>
      <c r="CTP3213" s="302"/>
      <c r="CTQ3213" s="302"/>
      <c r="CTR3213" s="302"/>
      <c r="CTS3213" s="302"/>
      <c r="CTT3213" s="302"/>
      <c r="CTU3213" s="302"/>
      <c r="CTV3213" s="302"/>
      <c r="CTW3213" s="302"/>
      <c r="CTX3213" s="302"/>
      <c r="CTY3213" s="302"/>
      <c r="CTZ3213" s="302"/>
      <c r="CUA3213" s="302"/>
      <c r="CUB3213" s="302"/>
      <c r="CUC3213" s="302"/>
      <c r="CUD3213" s="302"/>
      <c r="CUE3213" s="302"/>
      <c r="CUF3213" s="302"/>
      <c r="CUG3213" s="302"/>
      <c r="CUH3213" s="302"/>
      <c r="CUI3213" s="302"/>
      <c r="CUJ3213" s="302"/>
      <c r="CUK3213" s="302"/>
      <c r="CUL3213" s="302"/>
      <c r="CUM3213" s="302"/>
      <c r="CUN3213" s="302"/>
      <c r="CUO3213" s="302"/>
      <c r="CUP3213" s="302"/>
      <c r="CUQ3213" s="302"/>
      <c r="CUR3213" s="302"/>
      <c r="CUS3213" s="302"/>
      <c r="CUT3213" s="302"/>
      <c r="CUU3213" s="302"/>
      <c r="CUV3213" s="302"/>
      <c r="CUW3213" s="302"/>
      <c r="CUX3213" s="302"/>
      <c r="CUY3213" s="302"/>
      <c r="CUZ3213" s="302"/>
      <c r="CVA3213" s="302"/>
      <c r="CVB3213" s="302"/>
      <c r="CVC3213" s="302"/>
      <c r="CVD3213" s="302"/>
      <c r="CVE3213" s="302"/>
      <c r="CVF3213" s="302"/>
      <c r="CVG3213" s="302"/>
      <c r="CVH3213" s="302"/>
      <c r="CVI3213" s="302"/>
      <c r="CVJ3213" s="302"/>
      <c r="CVK3213" s="302"/>
      <c r="CVL3213" s="302"/>
      <c r="CVM3213" s="302"/>
      <c r="CVN3213" s="302"/>
      <c r="CVO3213" s="302"/>
      <c r="CVP3213" s="302"/>
      <c r="CVQ3213" s="302"/>
      <c r="CVR3213" s="302"/>
      <c r="CVS3213" s="302"/>
      <c r="CVT3213" s="302"/>
      <c r="CVU3213" s="302"/>
      <c r="CVV3213" s="302"/>
      <c r="CVW3213" s="302"/>
      <c r="CVX3213" s="302"/>
      <c r="CVY3213" s="302"/>
      <c r="CVZ3213" s="302"/>
      <c r="CWA3213" s="302"/>
      <c r="CWB3213" s="302"/>
      <c r="CWC3213" s="302"/>
      <c r="CWD3213" s="302"/>
      <c r="CWE3213" s="302"/>
      <c r="CWF3213" s="302"/>
      <c r="CWG3213" s="302"/>
      <c r="CWH3213" s="302"/>
      <c r="CWI3213" s="302"/>
      <c r="CWJ3213" s="302"/>
      <c r="CWK3213" s="302"/>
      <c r="CWL3213" s="302"/>
      <c r="CWM3213" s="302"/>
      <c r="CWN3213" s="302"/>
      <c r="CWO3213" s="302"/>
      <c r="CWP3213" s="302"/>
      <c r="CWQ3213" s="302"/>
      <c r="CWR3213" s="302"/>
      <c r="CWS3213" s="302"/>
      <c r="CWT3213" s="302"/>
      <c r="CWU3213" s="302"/>
      <c r="CWV3213" s="302"/>
      <c r="CWW3213" s="302"/>
      <c r="CWX3213" s="302"/>
      <c r="CWY3213" s="302"/>
      <c r="CWZ3213" s="302"/>
      <c r="CXA3213" s="302"/>
      <c r="CXB3213" s="302"/>
      <c r="CXC3213" s="302"/>
      <c r="CXD3213" s="302"/>
      <c r="CXE3213" s="302"/>
      <c r="CXF3213" s="302"/>
      <c r="CXG3213" s="302"/>
      <c r="CXH3213" s="302"/>
      <c r="CXI3213" s="302"/>
      <c r="CXJ3213" s="302"/>
      <c r="CXK3213" s="302"/>
      <c r="CXL3213" s="302"/>
      <c r="CXM3213" s="302"/>
      <c r="CXN3213" s="302"/>
      <c r="CXO3213" s="302"/>
      <c r="CXP3213" s="302"/>
      <c r="CXQ3213" s="302"/>
      <c r="CXR3213" s="302"/>
      <c r="CXS3213" s="302"/>
      <c r="CXT3213" s="302"/>
      <c r="CXU3213" s="302"/>
      <c r="CXV3213" s="302"/>
      <c r="CXW3213" s="302"/>
      <c r="CXX3213" s="302"/>
      <c r="CXY3213" s="302"/>
      <c r="CXZ3213" s="302"/>
      <c r="CYA3213" s="302"/>
      <c r="CYB3213" s="302"/>
      <c r="CYC3213" s="302"/>
      <c r="CYD3213" s="302"/>
      <c r="CYE3213" s="302"/>
      <c r="CYF3213" s="302"/>
      <c r="CYG3213" s="302"/>
      <c r="CYH3213" s="302"/>
      <c r="CYI3213" s="302"/>
      <c r="CYJ3213" s="302"/>
      <c r="CYK3213" s="302"/>
      <c r="CYL3213" s="302"/>
      <c r="CYM3213" s="302"/>
      <c r="CYN3213" s="302"/>
      <c r="CYO3213" s="302"/>
      <c r="CYP3213" s="302"/>
      <c r="CYQ3213" s="302"/>
      <c r="CYR3213" s="302"/>
      <c r="CYS3213" s="302"/>
      <c r="CYT3213" s="302"/>
      <c r="CYU3213" s="302"/>
      <c r="CYV3213" s="302"/>
      <c r="CYW3213" s="302"/>
      <c r="CYX3213" s="302"/>
      <c r="CYY3213" s="302"/>
      <c r="CYZ3213" s="302"/>
      <c r="CZA3213" s="302"/>
      <c r="CZB3213" s="302"/>
      <c r="CZC3213" s="302"/>
      <c r="CZD3213" s="302"/>
      <c r="CZE3213" s="302"/>
      <c r="CZF3213" s="302"/>
      <c r="CZG3213" s="302"/>
      <c r="CZH3213" s="302"/>
      <c r="CZI3213" s="302"/>
      <c r="CZJ3213" s="302"/>
      <c r="CZK3213" s="302"/>
      <c r="CZL3213" s="302"/>
      <c r="CZM3213" s="302"/>
      <c r="CZN3213" s="302"/>
      <c r="CZO3213" s="302"/>
      <c r="CZP3213" s="302"/>
      <c r="CZQ3213" s="302"/>
      <c r="CZR3213" s="302"/>
      <c r="CZS3213" s="302"/>
      <c r="CZT3213" s="302"/>
      <c r="CZU3213" s="302"/>
      <c r="CZV3213" s="302"/>
      <c r="CZW3213" s="302"/>
      <c r="CZX3213" s="302"/>
      <c r="CZY3213" s="302"/>
      <c r="CZZ3213" s="302"/>
      <c r="DAA3213" s="302"/>
      <c r="DAB3213" s="302"/>
      <c r="DAC3213" s="302"/>
      <c r="DAD3213" s="302"/>
      <c r="DAE3213" s="302"/>
      <c r="DAF3213" s="302"/>
      <c r="DAG3213" s="302"/>
      <c r="DAH3213" s="302"/>
      <c r="DAI3213" s="302"/>
      <c r="DAJ3213" s="302"/>
      <c r="DAK3213" s="302"/>
      <c r="DAL3213" s="302"/>
      <c r="DAM3213" s="302"/>
      <c r="DAN3213" s="302"/>
      <c r="DAO3213" s="302"/>
      <c r="DAP3213" s="302"/>
      <c r="DAQ3213" s="302"/>
      <c r="DAR3213" s="302"/>
      <c r="DAS3213" s="302"/>
      <c r="DAT3213" s="302"/>
      <c r="DAU3213" s="302"/>
      <c r="DAV3213" s="302"/>
      <c r="DAW3213" s="302"/>
      <c r="DAX3213" s="302"/>
      <c r="DAY3213" s="302"/>
      <c r="DAZ3213" s="302"/>
      <c r="DBA3213" s="302"/>
      <c r="DBB3213" s="302"/>
      <c r="DBC3213" s="302"/>
      <c r="DBD3213" s="302"/>
      <c r="DBE3213" s="302"/>
      <c r="DBF3213" s="302"/>
      <c r="DBG3213" s="302"/>
      <c r="DBH3213" s="302"/>
      <c r="DBI3213" s="302"/>
      <c r="DBJ3213" s="302"/>
      <c r="DBK3213" s="302"/>
      <c r="DBL3213" s="302"/>
      <c r="DBM3213" s="302"/>
      <c r="DBN3213" s="302"/>
      <c r="DBO3213" s="302"/>
      <c r="DBP3213" s="302"/>
      <c r="DBQ3213" s="302"/>
      <c r="DBR3213" s="302"/>
      <c r="DBS3213" s="302"/>
      <c r="DBT3213" s="302"/>
      <c r="DBU3213" s="302"/>
      <c r="DBV3213" s="302"/>
      <c r="DBW3213" s="302"/>
      <c r="DBX3213" s="302"/>
      <c r="DBY3213" s="302"/>
      <c r="DBZ3213" s="302"/>
      <c r="DCA3213" s="302"/>
      <c r="DCB3213" s="302"/>
      <c r="DCC3213" s="302"/>
      <c r="DCD3213" s="302"/>
      <c r="DCE3213" s="302"/>
      <c r="DCF3213" s="302"/>
      <c r="DCG3213" s="302"/>
      <c r="DCH3213" s="302"/>
      <c r="DCI3213" s="302"/>
      <c r="DCJ3213" s="302"/>
      <c r="DCK3213" s="302"/>
      <c r="DCL3213" s="302"/>
      <c r="DCM3213" s="302"/>
      <c r="DCN3213" s="302"/>
      <c r="DCO3213" s="302"/>
      <c r="DCP3213" s="302"/>
      <c r="DCQ3213" s="302"/>
      <c r="DCR3213" s="302"/>
      <c r="DCS3213" s="302"/>
      <c r="DCT3213" s="302"/>
      <c r="DCU3213" s="302"/>
      <c r="DCV3213" s="302"/>
      <c r="DCW3213" s="302"/>
      <c r="DCX3213" s="302"/>
      <c r="DCY3213" s="302"/>
      <c r="DCZ3213" s="302"/>
      <c r="DDA3213" s="302"/>
      <c r="DDB3213" s="302"/>
      <c r="DDC3213" s="302"/>
      <c r="DDD3213" s="302"/>
      <c r="DDE3213" s="302"/>
      <c r="DDF3213" s="302"/>
      <c r="DDG3213" s="302"/>
      <c r="DDH3213" s="302"/>
      <c r="DDI3213" s="302"/>
      <c r="DDJ3213" s="302"/>
      <c r="DDK3213" s="302"/>
      <c r="DDL3213" s="302"/>
      <c r="DDM3213" s="302"/>
      <c r="DDN3213" s="302"/>
      <c r="DDO3213" s="302"/>
      <c r="DDP3213" s="302"/>
      <c r="DDQ3213" s="302"/>
      <c r="DDR3213" s="302"/>
      <c r="DDS3213" s="302"/>
      <c r="DDT3213" s="302"/>
      <c r="DDU3213" s="302"/>
      <c r="DDV3213" s="302"/>
      <c r="DDW3213" s="302"/>
      <c r="DDX3213" s="302"/>
      <c r="DDY3213" s="302"/>
      <c r="DDZ3213" s="302"/>
      <c r="DEA3213" s="302"/>
      <c r="DEB3213" s="302"/>
      <c r="DEC3213" s="302"/>
      <c r="DED3213" s="302"/>
      <c r="DEE3213" s="302"/>
      <c r="DEF3213" s="302"/>
      <c r="DEG3213" s="302"/>
      <c r="DEH3213" s="302"/>
      <c r="DEI3213" s="302"/>
      <c r="DEJ3213" s="302"/>
      <c r="DEK3213" s="302"/>
      <c r="DEL3213" s="302"/>
      <c r="DEM3213" s="302"/>
      <c r="DEN3213" s="302"/>
      <c r="DEO3213" s="302"/>
      <c r="DEP3213" s="302"/>
      <c r="DEQ3213" s="302"/>
      <c r="DER3213" s="302"/>
      <c r="DES3213" s="302"/>
      <c r="DET3213" s="302"/>
      <c r="DEU3213" s="302"/>
      <c r="DEV3213" s="302"/>
      <c r="DEW3213" s="302"/>
      <c r="DEX3213" s="302"/>
      <c r="DEY3213" s="302"/>
      <c r="DEZ3213" s="302"/>
      <c r="DFA3213" s="302"/>
      <c r="DFB3213" s="302"/>
      <c r="DFC3213" s="302"/>
      <c r="DFD3213" s="302"/>
      <c r="DFE3213" s="302"/>
      <c r="DFF3213" s="302"/>
      <c r="DFG3213" s="302"/>
      <c r="DFH3213" s="302"/>
      <c r="DFI3213" s="302"/>
      <c r="DFJ3213" s="302"/>
      <c r="DFK3213" s="302"/>
      <c r="DFL3213" s="302"/>
      <c r="DFM3213" s="302"/>
      <c r="DFN3213" s="302"/>
      <c r="DFO3213" s="302"/>
      <c r="DFP3213" s="302"/>
      <c r="DFQ3213" s="302"/>
      <c r="DFR3213" s="302"/>
      <c r="DFS3213" s="302"/>
      <c r="DFT3213" s="302"/>
      <c r="DFU3213" s="302"/>
      <c r="DFV3213" s="302"/>
      <c r="DFW3213" s="302"/>
      <c r="DFX3213" s="302"/>
      <c r="DFY3213" s="302"/>
      <c r="DFZ3213" s="302"/>
      <c r="DGA3213" s="302"/>
      <c r="DGB3213" s="302"/>
      <c r="DGC3213" s="302"/>
      <c r="DGD3213" s="302"/>
      <c r="DGE3213" s="302"/>
      <c r="DGF3213" s="302"/>
      <c r="DGG3213" s="302"/>
      <c r="DGH3213" s="302"/>
      <c r="DGI3213" s="302"/>
      <c r="DGJ3213" s="302"/>
      <c r="DGK3213" s="302"/>
      <c r="DGL3213" s="302"/>
      <c r="DGM3213" s="302"/>
      <c r="DGN3213" s="302"/>
      <c r="DGO3213" s="302"/>
      <c r="DGP3213" s="302"/>
      <c r="DGQ3213" s="302"/>
      <c r="DGR3213" s="302"/>
      <c r="DGS3213" s="302"/>
      <c r="DGT3213" s="302"/>
      <c r="DGU3213" s="302"/>
      <c r="DGV3213" s="302"/>
      <c r="DGW3213" s="302"/>
      <c r="DGX3213" s="302"/>
      <c r="DGY3213" s="302"/>
      <c r="DGZ3213" s="302"/>
      <c r="DHA3213" s="302"/>
      <c r="DHB3213" s="302"/>
      <c r="DHC3213" s="302"/>
      <c r="DHD3213" s="302"/>
      <c r="DHE3213" s="302"/>
      <c r="DHF3213" s="302"/>
      <c r="DHG3213" s="302"/>
      <c r="DHH3213" s="302"/>
      <c r="DHI3213" s="302"/>
      <c r="DHJ3213" s="302"/>
      <c r="DHK3213" s="302"/>
      <c r="DHL3213" s="302"/>
      <c r="DHM3213" s="302"/>
      <c r="DHN3213" s="302"/>
      <c r="DHO3213" s="302"/>
      <c r="DHP3213" s="302"/>
      <c r="DHQ3213" s="302"/>
      <c r="DHR3213" s="302"/>
      <c r="DHS3213" s="302"/>
      <c r="DHT3213" s="302"/>
      <c r="DHU3213" s="302"/>
      <c r="DHV3213" s="302"/>
      <c r="DHW3213" s="302"/>
      <c r="DHX3213" s="302"/>
      <c r="DHY3213" s="302"/>
      <c r="DHZ3213" s="302"/>
      <c r="DIA3213" s="302"/>
      <c r="DIB3213" s="302"/>
      <c r="DIC3213" s="302"/>
      <c r="DID3213" s="302"/>
      <c r="DIE3213" s="302"/>
      <c r="DIF3213" s="302"/>
      <c r="DIG3213" s="302"/>
      <c r="DIH3213" s="302"/>
      <c r="DII3213" s="302"/>
      <c r="DIJ3213" s="302"/>
      <c r="DIK3213" s="302"/>
      <c r="DIL3213" s="302"/>
      <c r="DIM3213" s="302"/>
      <c r="DIN3213" s="302"/>
      <c r="DIO3213" s="302"/>
      <c r="DIP3213" s="302"/>
      <c r="DIQ3213" s="302"/>
      <c r="DIR3213" s="302"/>
      <c r="DIS3213" s="302"/>
      <c r="DIT3213" s="302"/>
      <c r="DIU3213" s="302"/>
      <c r="DIV3213" s="302"/>
      <c r="DIW3213" s="302"/>
      <c r="DIX3213" s="302"/>
      <c r="DIY3213" s="302"/>
      <c r="DIZ3213" s="302"/>
      <c r="DJA3213" s="302"/>
      <c r="DJB3213" s="302"/>
      <c r="DJC3213" s="302"/>
      <c r="DJD3213" s="302"/>
      <c r="DJE3213" s="302"/>
      <c r="DJF3213" s="302"/>
      <c r="DJG3213" s="302"/>
      <c r="DJH3213" s="302"/>
      <c r="DJI3213" s="302"/>
      <c r="DJJ3213" s="302"/>
      <c r="DJK3213" s="302"/>
      <c r="DJL3213" s="302"/>
      <c r="DJM3213" s="302"/>
      <c r="DJN3213" s="302"/>
      <c r="DJO3213" s="302"/>
      <c r="DJP3213" s="302"/>
      <c r="DJQ3213" s="302"/>
      <c r="DJR3213" s="302"/>
      <c r="DJS3213" s="302"/>
      <c r="DJT3213" s="302"/>
      <c r="DJU3213" s="302"/>
      <c r="DJV3213" s="302"/>
      <c r="DJW3213" s="302"/>
      <c r="DJX3213" s="302"/>
      <c r="DJY3213" s="302"/>
      <c r="DJZ3213" s="302"/>
      <c r="DKA3213" s="302"/>
      <c r="DKB3213" s="302"/>
      <c r="DKC3213" s="302"/>
      <c r="DKD3213" s="302"/>
      <c r="DKE3213" s="302"/>
      <c r="DKF3213" s="302"/>
      <c r="DKG3213" s="302"/>
      <c r="DKH3213" s="302"/>
      <c r="DKI3213" s="302"/>
      <c r="DKJ3213" s="302"/>
      <c r="DKK3213" s="302"/>
      <c r="DKL3213" s="302"/>
      <c r="DKM3213" s="302"/>
      <c r="DKN3213" s="302"/>
      <c r="DKO3213" s="302"/>
      <c r="DKP3213" s="302"/>
      <c r="DKQ3213" s="302"/>
      <c r="DKR3213" s="302"/>
      <c r="DKS3213" s="302"/>
      <c r="DKT3213" s="302"/>
      <c r="DKU3213" s="302"/>
      <c r="DKV3213" s="302"/>
      <c r="DKW3213" s="302"/>
      <c r="DKX3213" s="302"/>
      <c r="DKY3213" s="302"/>
      <c r="DKZ3213" s="302"/>
      <c r="DLA3213" s="302"/>
      <c r="DLB3213" s="302"/>
      <c r="DLC3213" s="302"/>
      <c r="DLD3213" s="302"/>
      <c r="DLE3213" s="302"/>
      <c r="DLF3213" s="302"/>
      <c r="DLG3213" s="302"/>
      <c r="DLH3213" s="302"/>
      <c r="DLI3213" s="302"/>
      <c r="DLJ3213" s="302"/>
      <c r="DLK3213" s="302"/>
      <c r="DLL3213" s="302"/>
      <c r="DLM3213" s="302"/>
      <c r="DLN3213" s="302"/>
      <c r="DLO3213" s="302"/>
      <c r="DLP3213" s="302"/>
      <c r="DLQ3213" s="302"/>
      <c r="DLR3213" s="302"/>
      <c r="DLS3213" s="302"/>
      <c r="DLT3213" s="302"/>
      <c r="DLU3213" s="302"/>
      <c r="DLV3213" s="302"/>
      <c r="DLW3213" s="302"/>
      <c r="DLX3213" s="302"/>
      <c r="DLY3213" s="302"/>
      <c r="DLZ3213" s="302"/>
      <c r="DMA3213" s="302"/>
      <c r="DMB3213" s="302"/>
      <c r="DMC3213" s="302"/>
      <c r="DMD3213" s="302"/>
      <c r="DME3213" s="302"/>
      <c r="DMF3213" s="302"/>
      <c r="DMG3213" s="302"/>
      <c r="DMH3213" s="302"/>
      <c r="DMI3213" s="302"/>
      <c r="DMJ3213" s="302"/>
      <c r="DMK3213" s="302"/>
      <c r="DML3213" s="302"/>
      <c r="DMM3213" s="302"/>
      <c r="DMN3213" s="302"/>
      <c r="DMO3213" s="302"/>
      <c r="DMP3213" s="302"/>
      <c r="DMQ3213" s="302"/>
      <c r="DMR3213" s="302"/>
      <c r="DMS3213" s="302"/>
      <c r="DMT3213" s="302"/>
      <c r="DMU3213" s="302"/>
      <c r="DMV3213" s="302"/>
      <c r="DMW3213" s="302"/>
      <c r="DMX3213" s="302"/>
      <c r="DMY3213" s="302"/>
      <c r="DMZ3213" s="302"/>
      <c r="DNA3213" s="302"/>
      <c r="DNB3213" s="302"/>
      <c r="DNC3213" s="302"/>
      <c r="DND3213" s="302"/>
      <c r="DNE3213" s="302"/>
      <c r="DNF3213" s="302"/>
      <c r="DNG3213" s="302"/>
      <c r="DNH3213" s="302"/>
      <c r="DNI3213" s="302"/>
      <c r="DNJ3213" s="302"/>
      <c r="DNK3213" s="302"/>
      <c r="DNL3213" s="302"/>
      <c r="DNM3213" s="302"/>
      <c r="DNN3213" s="302"/>
      <c r="DNO3213" s="302"/>
      <c r="DNP3213" s="302"/>
      <c r="DNQ3213" s="302"/>
      <c r="DNR3213" s="302"/>
      <c r="DNS3213" s="302"/>
      <c r="DNT3213" s="302"/>
      <c r="DNU3213" s="302"/>
      <c r="DNV3213" s="302"/>
      <c r="DNW3213" s="302"/>
      <c r="DNX3213" s="302"/>
      <c r="DNY3213" s="302"/>
      <c r="DNZ3213" s="302"/>
      <c r="DOA3213" s="302"/>
      <c r="DOB3213" s="302"/>
      <c r="DOC3213" s="302"/>
      <c r="DOD3213" s="302"/>
      <c r="DOE3213" s="302"/>
      <c r="DOF3213" s="302"/>
      <c r="DOG3213" s="302"/>
      <c r="DOH3213" s="302"/>
      <c r="DOI3213" s="302"/>
      <c r="DOJ3213" s="302"/>
      <c r="DOK3213" s="302"/>
      <c r="DOL3213" s="302"/>
      <c r="DOM3213" s="302"/>
      <c r="DON3213" s="302"/>
      <c r="DOO3213" s="302"/>
      <c r="DOP3213" s="302"/>
      <c r="DOQ3213" s="302"/>
      <c r="DOR3213" s="302"/>
      <c r="DOS3213" s="302"/>
      <c r="DOT3213" s="302"/>
      <c r="DOU3213" s="302"/>
      <c r="DOV3213" s="302"/>
      <c r="DOW3213" s="302"/>
      <c r="DOX3213" s="302"/>
      <c r="DOY3213" s="302"/>
      <c r="DOZ3213" s="302"/>
      <c r="DPA3213" s="302"/>
      <c r="DPB3213" s="302"/>
      <c r="DPC3213" s="302"/>
      <c r="DPD3213" s="302"/>
      <c r="DPE3213" s="302"/>
      <c r="DPF3213" s="302"/>
      <c r="DPG3213" s="302"/>
      <c r="DPH3213" s="302"/>
      <c r="DPI3213" s="302"/>
      <c r="DPJ3213" s="302"/>
      <c r="DPK3213" s="302"/>
      <c r="DPL3213" s="302"/>
      <c r="DPM3213" s="302"/>
      <c r="DPN3213" s="302"/>
      <c r="DPO3213" s="302"/>
      <c r="DPP3213" s="302"/>
      <c r="DPQ3213" s="302"/>
      <c r="DPR3213" s="302"/>
      <c r="DPS3213" s="302"/>
      <c r="DPT3213" s="302"/>
      <c r="DPU3213" s="302"/>
      <c r="DPV3213" s="302"/>
      <c r="DPW3213" s="302"/>
      <c r="DPX3213" s="302"/>
      <c r="DPY3213" s="302"/>
      <c r="DPZ3213" s="302"/>
      <c r="DQA3213" s="302"/>
      <c r="DQB3213" s="302"/>
      <c r="DQC3213" s="302"/>
      <c r="DQD3213" s="302"/>
      <c r="DQE3213" s="302"/>
      <c r="DQF3213" s="302"/>
      <c r="DQG3213" s="302"/>
      <c r="DQH3213" s="302"/>
      <c r="DQI3213" s="302"/>
      <c r="DQJ3213" s="302"/>
      <c r="DQK3213" s="302"/>
      <c r="DQL3213" s="302"/>
      <c r="DQM3213" s="302"/>
      <c r="DQN3213" s="302"/>
      <c r="DQO3213" s="302"/>
      <c r="DQP3213" s="302"/>
      <c r="DQQ3213" s="302"/>
      <c r="DQR3213" s="302"/>
      <c r="DQS3213" s="302"/>
      <c r="DQT3213" s="302"/>
      <c r="DQU3213" s="302"/>
      <c r="DQV3213" s="302"/>
      <c r="DQW3213" s="302"/>
      <c r="DQX3213" s="302"/>
      <c r="DQY3213" s="302"/>
      <c r="DQZ3213" s="302"/>
      <c r="DRA3213" s="302"/>
      <c r="DRB3213" s="302"/>
      <c r="DRC3213" s="302"/>
      <c r="DRD3213" s="302"/>
      <c r="DRE3213" s="302"/>
      <c r="DRF3213" s="302"/>
      <c r="DRG3213" s="302"/>
      <c r="DRH3213" s="302"/>
      <c r="DRI3213" s="302"/>
      <c r="DRJ3213" s="302"/>
      <c r="DRK3213" s="302"/>
      <c r="DRL3213" s="302"/>
      <c r="DRM3213" s="302"/>
      <c r="DRN3213" s="302"/>
      <c r="DRO3213" s="302"/>
      <c r="DRP3213" s="302"/>
      <c r="DRQ3213" s="302"/>
      <c r="DRR3213" s="302"/>
      <c r="DRS3213" s="302"/>
      <c r="DRT3213" s="302"/>
      <c r="DRU3213" s="302"/>
      <c r="DRV3213" s="302"/>
      <c r="DRW3213" s="302"/>
      <c r="DRX3213" s="302"/>
      <c r="DRY3213" s="302"/>
      <c r="DRZ3213" s="302"/>
      <c r="DSA3213" s="302"/>
      <c r="DSB3213" s="302"/>
      <c r="DSC3213" s="302"/>
      <c r="DSD3213" s="302"/>
      <c r="DSE3213" s="302"/>
      <c r="DSF3213" s="302"/>
      <c r="DSG3213" s="302"/>
      <c r="DSH3213" s="302"/>
      <c r="DSI3213" s="302"/>
      <c r="DSJ3213" s="302"/>
      <c r="DSK3213" s="302"/>
      <c r="DSL3213" s="302"/>
      <c r="DSM3213" s="302"/>
      <c r="DSN3213" s="302"/>
      <c r="DSO3213" s="302"/>
      <c r="DSP3213" s="302"/>
      <c r="DSQ3213" s="302"/>
      <c r="DSR3213" s="302"/>
      <c r="DSS3213" s="302"/>
      <c r="DST3213" s="302"/>
      <c r="DSU3213" s="302"/>
      <c r="DSV3213" s="302"/>
      <c r="DSW3213" s="302"/>
      <c r="DSX3213" s="302"/>
      <c r="DSY3213" s="302"/>
      <c r="DSZ3213" s="302"/>
      <c r="DTA3213" s="302"/>
      <c r="DTB3213" s="302"/>
      <c r="DTC3213" s="302"/>
      <c r="DTD3213" s="302"/>
      <c r="DTE3213" s="302"/>
      <c r="DTF3213" s="302"/>
      <c r="DTG3213" s="302"/>
      <c r="DTH3213" s="302"/>
      <c r="DTI3213" s="302"/>
      <c r="DTJ3213" s="302"/>
      <c r="DTK3213" s="302"/>
      <c r="DTL3213" s="302"/>
      <c r="DTM3213" s="302"/>
      <c r="DTN3213" s="302"/>
      <c r="DTO3213" s="302"/>
      <c r="DTP3213" s="302"/>
      <c r="DTQ3213" s="302"/>
      <c r="DTR3213" s="302"/>
      <c r="DTS3213" s="302"/>
      <c r="DTT3213" s="302"/>
      <c r="DTU3213" s="302"/>
      <c r="DTV3213" s="302"/>
      <c r="DTW3213" s="302"/>
      <c r="DTX3213" s="302"/>
      <c r="DTY3213" s="302"/>
      <c r="DTZ3213" s="302"/>
      <c r="DUA3213" s="302"/>
      <c r="DUB3213" s="302"/>
      <c r="DUC3213" s="302"/>
      <c r="DUD3213" s="302"/>
      <c r="DUE3213" s="302"/>
      <c r="DUF3213" s="302"/>
      <c r="DUG3213" s="302"/>
      <c r="DUH3213" s="302"/>
      <c r="DUI3213" s="302"/>
      <c r="DUJ3213" s="302"/>
      <c r="DUK3213" s="302"/>
      <c r="DUL3213" s="302"/>
      <c r="DUM3213" s="302"/>
      <c r="DUN3213" s="302"/>
      <c r="DUO3213" s="302"/>
      <c r="DUP3213" s="302"/>
      <c r="DUQ3213" s="302"/>
      <c r="DUR3213" s="302"/>
      <c r="DUS3213" s="302"/>
      <c r="DUT3213" s="302"/>
      <c r="DUU3213" s="302"/>
      <c r="DUV3213" s="302"/>
      <c r="DUW3213" s="302"/>
      <c r="DUX3213" s="302"/>
      <c r="DUY3213" s="302"/>
      <c r="DUZ3213" s="302"/>
      <c r="DVA3213" s="302"/>
      <c r="DVB3213" s="302"/>
      <c r="DVC3213" s="302"/>
      <c r="DVD3213" s="302"/>
      <c r="DVE3213" s="302"/>
      <c r="DVF3213" s="302"/>
      <c r="DVG3213" s="302"/>
      <c r="DVH3213" s="302"/>
      <c r="DVI3213" s="302"/>
      <c r="DVJ3213" s="302"/>
      <c r="DVK3213" s="302"/>
      <c r="DVL3213" s="302"/>
      <c r="DVM3213" s="302"/>
      <c r="DVN3213" s="302"/>
      <c r="DVO3213" s="302"/>
      <c r="DVP3213" s="302"/>
      <c r="DVQ3213" s="302"/>
      <c r="DVR3213" s="302"/>
      <c r="DVS3213" s="302"/>
      <c r="DVT3213" s="302"/>
      <c r="DVU3213" s="302"/>
      <c r="DVV3213" s="302"/>
      <c r="DVW3213" s="302"/>
      <c r="DVX3213" s="302"/>
      <c r="DVY3213" s="302"/>
      <c r="DVZ3213" s="302"/>
      <c r="DWA3213" s="302"/>
      <c r="DWB3213" s="302"/>
      <c r="DWC3213" s="302"/>
      <c r="DWD3213" s="302"/>
      <c r="DWE3213" s="302"/>
      <c r="DWF3213" s="302"/>
      <c r="DWG3213" s="302"/>
      <c r="DWH3213" s="302"/>
      <c r="DWI3213" s="302"/>
      <c r="DWJ3213" s="302"/>
      <c r="DWK3213" s="302"/>
      <c r="DWL3213" s="302"/>
      <c r="DWM3213" s="302"/>
      <c r="DWN3213" s="302"/>
      <c r="DWO3213" s="302"/>
      <c r="DWP3213" s="302"/>
      <c r="DWQ3213" s="302"/>
      <c r="DWR3213" s="302"/>
      <c r="DWS3213" s="302"/>
      <c r="DWT3213" s="302"/>
      <c r="DWU3213" s="302"/>
      <c r="DWV3213" s="302"/>
      <c r="DWW3213" s="302"/>
      <c r="DWX3213" s="302"/>
      <c r="DWY3213" s="302"/>
      <c r="DWZ3213" s="302"/>
      <c r="DXA3213" s="302"/>
      <c r="DXB3213" s="302"/>
      <c r="DXC3213" s="302"/>
      <c r="DXD3213" s="302"/>
      <c r="DXE3213" s="302"/>
      <c r="DXF3213" s="302"/>
      <c r="DXG3213" s="302"/>
      <c r="DXH3213" s="302"/>
      <c r="DXI3213" s="302"/>
      <c r="DXJ3213" s="302"/>
      <c r="DXK3213" s="302"/>
      <c r="DXL3213" s="302"/>
      <c r="DXM3213" s="302"/>
      <c r="DXN3213" s="302"/>
      <c r="DXO3213" s="302"/>
      <c r="DXP3213" s="302"/>
      <c r="DXQ3213" s="302"/>
      <c r="DXR3213" s="302"/>
      <c r="DXS3213" s="302"/>
      <c r="DXT3213" s="302"/>
      <c r="DXU3213" s="302"/>
      <c r="DXV3213" s="302"/>
      <c r="DXW3213" s="302"/>
      <c r="DXX3213" s="302"/>
      <c r="DXY3213" s="302"/>
      <c r="DXZ3213" s="302"/>
      <c r="DYA3213" s="302"/>
      <c r="DYB3213" s="302"/>
      <c r="DYC3213" s="302"/>
      <c r="DYD3213" s="302"/>
      <c r="DYE3213" s="302"/>
      <c r="DYF3213" s="302"/>
      <c r="DYG3213" s="302"/>
      <c r="DYH3213" s="302"/>
      <c r="DYI3213" s="302"/>
      <c r="DYJ3213" s="302"/>
      <c r="DYK3213" s="302"/>
      <c r="DYL3213" s="302"/>
      <c r="DYM3213" s="302"/>
      <c r="DYN3213" s="302"/>
      <c r="DYO3213" s="302"/>
      <c r="DYP3213" s="302"/>
      <c r="DYQ3213" s="302"/>
      <c r="DYR3213" s="302"/>
      <c r="DYS3213" s="302"/>
      <c r="DYT3213" s="302"/>
      <c r="DYU3213" s="302"/>
      <c r="DYV3213" s="302"/>
      <c r="DYW3213" s="302"/>
      <c r="DYX3213" s="302"/>
      <c r="DYY3213" s="302"/>
      <c r="DYZ3213" s="302"/>
      <c r="DZA3213" s="302"/>
      <c r="DZB3213" s="302"/>
      <c r="DZC3213" s="302"/>
      <c r="DZD3213" s="302"/>
      <c r="DZE3213" s="302"/>
      <c r="DZF3213" s="302"/>
      <c r="DZG3213" s="302"/>
      <c r="DZH3213" s="302"/>
      <c r="DZI3213" s="302"/>
      <c r="DZJ3213" s="302"/>
      <c r="DZK3213" s="302"/>
      <c r="DZL3213" s="302"/>
      <c r="DZM3213" s="302"/>
      <c r="DZN3213" s="302"/>
      <c r="DZO3213" s="302"/>
      <c r="DZP3213" s="302"/>
      <c r="DZQ3213" s="302"/>
      <c r="DZR3213" s="302"/>
      <c r="DZS3213" s="302"/>
      <c r="DZT3213" s="302"/>
      <c r="DZU3213" s="302"/>
      <c r="DZV3213" s="302"/>
      <c r="DZW3213" s="302"/>
      <c r="DZX3213" s="302"/>
      <c r="DZY3213" s="302"/>
      <c r="DZZ3213" s="302"/>
      <c r="EAA3213" s="302"/>
      <c r="EAB3213" s="302"/>
      <c r="EAC3213" s="302"/>
      <c r="EAD3213" s="302"/>
      <c r="EAE3213" s="302"/>
      <c r="EAF3213" s="302"/>
      <c r="EAG3213" s="302"/>
      <c r="EAH3213" s="302"/>
      <c r="EAI3213" s="302"/>
      <c r="EAJ3213" s="302"/>
      <c r="EAK3213" s="302"/>
      <c r="EAL3213" s="302"/>
      <c r="EAM3213" s="302"/>
      <c r="EAN3213" s="302"/>
      <c r="EAO3213" s="302"/>
      <c r="EAP3213" s="302"/>
      <c r="EAQ3213" s="302"/>
      <c r="EAR3213" s="302"/>
      <c r="EAS3213" s="302"/>
      <c r="EAT3213" s="302"/>
      <c r="EAU3213" s="302"/>
      <c r="EAV3213" s="302"/>
      <c r="EAW3213" s="302"/>
      <c r="EAX3213" s="302"/>
      <c r="EAY3213" s="302"/>
      <c r="EAZ3213" s="302"/>
      <c r="EBA3213" s="302"/>
      <c r="EBB3213" s="302"/>
      <c r="EBC3213" s="302"/>
      <c r="EBD3213" s="302"/>
      <c r="EBE3213" s="302"/>
      <c r="EBF3213" s="302"/>
      <c r="EBG3213" s="302"/>
      <c r="EBH3213" s="302"/>
      <c r="EBI3213" s="302"/>
      <c r="EBJ3213" s="302"/>
      <c r="EBK3213" s="302"/>
      <c r="EBL3213" s="302"/>
      <c r="EBM3213" s="302"/>
      <c r="EBN3213" s="302"/>
      <c r="EBO3213" s="302"/>
      <c r="EBP3213" s="302"/>
      <c r="EBQ3213" s="302"/>
      <c r="EBR3213" s="302"/>
      <c r="EBS3213" s="302"/>
      <c r="EBT3213" s="302"/>
      <c r="EBU3213" s="302"/>
      <c r="EBV3213" s="302"/>
      <c r="EBW3213" s="302"/>
      <c r="EBX3213" s="302"/>
      <c r="EBY3213" s="302"/>
      <c r="EBZ3213" s="302"/>
      <c r="ECA3213" s="302"/>
      <c r="ECB3213" s="302"/>
      <c r="ECC3213" s="302"/>
      <c r="ECD3213" s="302"/>
      <c r="ECE3213" s="302"/>
      <c r="ECF3213" s="302"/>
      <c r="ECG3213" s="302"/>
      <c r="ECH3213" s="302"/>
      <c r="ECI3213" s="302"/>
      <c r="ECJ3213" s="302"/>
      <c r="ECK3213" s="302"/>
      <c r="ECL3213" s="302"/>
      <c r="ECM3213" s="302"/>
      <c r="ECN3213" s="302"/>
      <c r="ECO3213" s="302"/>
      <c r="ECP3213" s="302"/>
      <c r="ECQ3213" s="302"/>
      <c r="ECR3213" s="302"/>
      <c r="ECS3213" s="302"/>
      <c r="ECT3213" s="302"/>
      <c r="ECU3213" s="302"/>
      <c r="ECV3213" s="302"/>
      <c r="ECW3213" s="302"/>
      <c r="ECX3213" s="302"/>
      <c r="ECY3213" s="302"/>
      <c r="ECZ3213" s="302"/>
      <c r="EDA3213" s="302"/>
      <c r="EDB3213" s="302"/>
      <c r="EDC3213" s="302"/>
      <c r="EDD3213" s="302"/>
      <c r="EDE3213" s="302"/>
      <c r="EDF3213" s="302"/>
      <c r="EDG3213" s="302"/>
      <c r="EDH3213" s="302"/>
      <c r="EDI3213" s="302"/>
      <c r="EDJ3213" s="302"/>
      <c r="EDK3213" s="302"/>
      <c r="EDL3213" s="302"/>
      <c r="EDM3213" s="302"/>
      <c r="EDN3213" s="302"/>
      <c r="EDO3213" s="302"/>
      <c r="EDP3213" s="302"/>
      <c r="EDQ3213" s="302"/>
      <c r="EDR3213" s="302"/>
      <c r="EDS3213" s="302"/>
      <c r="EDT3213" s="302"/>
      <c r="EDU3213" s="302"/>
      <c r="EDV3213" s="302"/>
      <c r="EDW3213" s="302"/>
      <c r="EDX3213" s="302"/>
      <c r="EDY3213" s="302"/>
      <c r="EDZ3213" s="302"/>
      <c r="EEA3213" s="302"/>
      <c r="EEB3213" s="302"/>
      <c r="EEC3213" s="302"/>
      <c r="EED3213" s="302"/>
      <c r="EEE3213" s="302"/>
      <c r="EEF3213" s="302"/>
      <c r="EEG3213" s="302"/>
      <c r="EEH3213" s="302"/>
      <c r="EEI3213" s="302"/>
      <c r="EEJ3213" s="302"/>
      <c r="EEK3213" s="302"/>
      <c r="EEL3213" s="302"/>
      <c r="EEM3213" s="302"/>
      <c r="EEN3213" s="302"/>
      <c r="EEO3213" s="302"/>
      <c r="EEP3213" s="302"/>
      <c r="EEQ3213" s="302"/>
      <c r="EER3213" s="302"/>
      <c r="EES3213" s="302"/>
      <c r="EET3213" s="302"/>
      <c r="EEU3213" s="302"/>
      <c r="EEV3213" s="302"/>
      <c r="EEW3213" s="302"/>
      <c r="EEX3213" s="302"/>
      <c r="EEY3213" s="302"/>
      <c r="EEZ3213" s="302"/>
      <c r="EFA3213" s="302"/>
      <c r="EFB3213" s="302"/>
      <c r="EFC3213" s="302"/>
      <c r="EFD3213" s="302"/>
      <c r="EFE3213" s="302"/>
      <c r="EFF3213" s="302"/>
      <c r="EFG3213" s="302"/>
      <c r="EFH3213" s="302"/>
      <c r="EFI3213" s="302"/>
      <c r="EFJ3213" s="302"/>
      <c r="EFK3213" s="302"/>
      <c r="EFL3213" s="302"/>
      <c r="EFM3213" s="302"/>
      <c r="EFN3213" s="302"/>
      <c r="EFO3213" s="302"/>
      <c r="EFP3213" s="302"/>
      <c r="EFQ3213" s="302"/>
      <c r="EFR3213" s="302"/>
      <c r="EFS3213" s="302"/>
      <c r="EFT3213" s="302"/>
      <c r="EFU3213" s="302"/>
      <c r="EFV3213" s="302"/>
      <c r="EFW3213" s="302"/>
      <c r="EFX3213" s="302"/>
      <c r="EFY3213" s="302"/>
      <c r="EFZ3213" s="302"/>
      <c r="EGA3213" s="302"/>
      <c r="EGB3213" s="302"/>
      <c r="EGC3213" s="302"/>
      <c r="EGD3213" s="302"/>
      <c r="EGE3213" s="302"/>
      <c r="EGF3213" s="302"/>
      <c r="EGG3213" s="302"/>
      <c r="EGH3213" s="302"/>
      <c r="EGI3213" s="302"/>
      <c r="EGJ3213" s="302"/>
      <c r="EGK3213" s="302"/>
      <c r="EGL3213" s="302"/>
      <c r="EGM3213" s="302"/>
      <c r="EGN3213" s="302"/>
      <c r="EGO3213" s="302"/>
      <c r="EGP3213" s="302"/>
      <c r="EGQ3213" s="302"/>
      <c r="EGR3213" s="302"/>
      <c r="EGS3213" s="302"/>
      <c r="EGT3213" s="302"/>
      <c r="EGU3213" s="302"/>
      <c r="EGV3213" s="302"/>
      <c r="EGW3213" s="302"/>
      <c r="EGX3213" s="302"/>
      <c r="EGY3213" s="302"/>
      <c r="EGZ3213" s="302"/>
      <c r="EHA3213" s="302"/>
      <c r="EHB3213" s="302"/>
      <c r="EHC3213" s="302"/>
      <c r="EHD3213" s="302"/>
      <c r="EHE3213" s="302"/>
      <c r="EHF3213" s="302"/>
      <c r="EHG3213" s="302"/>
      <c r="EHH3213" s="302"/>
      <c r="EHI3213" s="302"/>
      <c r="EHJ3213" s="302"/>
      <c r="EHK3213" s="302"/>
      <c r="EHL3213" s="302"/>
      <c r="EHM3213" s="302"/>
      <c r="EHN3213" s="302"/>
      <c r="EHO3213" s="302"/>
      <c r="EHP3213" s="302"/>
      <c r="EHQ3213" s="302"/>
      <c r="EHR3213" s="302"/>
      <c r="EHS3213" s="302"/>
      <c r="EHT3213" s="302"/>
      <c r="EHU3213" s="302"/>
      <c r="EHV3213" s="302"/>
      <c r="EHW3213" s="302"/>
      <c r="EHX3213" s="302"/>
      <c r="EHY3213" s="302"/>
      <c r="EHZ3213" s="302"/>
      <c r="EIA3213" s="302"/>
      <c r="EIB3213" s="302"/>
      <c r="EIC3213" s="302"/>
      <c r="EID3213" s="302"/>
      <c r="EIE3213" s="302"/>
      <c r="EIF3213" s="302"/>
      <c r="EIG3213" s="302"/>
      <c r="EIH3213" s="302"/>
      <c r="EII3213" s="302"/>
      <c r="EIJ3213" s="302"/>
      <c r="EIK3213" s="302"/>
      <c r="EIL3213" s="302"/>
      <c r="EIM3213" s="302"/>
      <c r="EIN3213" s="302"/>
      <c r="EIO3213" s="302"/>
      <c r="EIP3213" s="302"/>
      <c r="EIQ3213" s="302"/>
      <c r="EIR3213" s="302"/>
      <c r="EIS3213" s="302"/>
      <c r="EIT3213" s="302"/>
      <c r="EIU3213" s="302"/>
      <c r="EIV3213" s="302"/>
      <c r="EIW3213" s="302"/>
      <c r="EIX3213" s="302"/>
      <c r="EIY3213" s="302"/>
      <c r="EIZ3213" s="302"/>
      <c r="EJA3213" s="302"/>
      <c r="EJB3213" s="302"/>
      <c r="EJC3213" s="302"/>
      <c r="EJD3213" s="302"/>
      <c r="EJE3213" s="302"/>
      <c r="EJF3213" s="302"/>
      <c r="EJG3213" s="302"/>
      <c r="EJH3213" s="302"/>
      <c r="EJI3213" s="302"/>
      <c r="EJJ3213" s="302"/>
      <c r="EJK3213" s="302"/>
      <c r="EJL3213" s="302"/>
      <c r="EJM3213" s="302"/>
      <c r="EJN3213" s="302"/>
      <c r="EJO3213" s="302"/>
      <c r="EJP3213" s="302"/>
      <c r="EJQ3213" s="302"/>
      <c r="EJR3213" s="302"/>
      <c r="EJS3213" s="302"/>
      <c r="EJT3213" s="302"/>
      <c r="EJU3213" s="302"/>
      <c r="EJV3213" s="302"/>
      <c r="EJW3213" s="302"/>
      <c r="EJX3213" s="302"/>
      <c r="EJY3213" s="302"/>
      <c r="EJZ3213" s="302"/>
      <c r="EKA3213" s="302"/>
      <c r="EKB3213" s="302"/>
      <c r="EKC3213" s="302"/>
      <c r="EKD3213" s="302"/>
      <c r="EKE3213" s="302"/>
      <c r="EKF3213" s="302"/>
      <c r="EKG3213" s="302"/>
      <c r="EKH3213" s="302"/>
      <c r="EKI3213" s="302"/>
      <c r="EKJ3213" s="302"/>
      <c r="EKK3213" s="302"/>
      <c r="EKL3213" s="302"/>
      <c r="EKM3213" s="302"/>
      <c r="EKN3213" s="302"/>
      <c r="EKO3213" s="302"/>
      <c r="EKP3213" s="302"/>
      <c r="EKQ3213" s="302"/>
      <c r="EKR3213" s="302"/>
      <c r="EKS3213" s="302"/>
      <c r="EKT3213" s="302"/>
      <c r="EKU3213" s="302"/>
      <c r="EKV3213" s="302"/>
      <c r="EKW3213" s="302"/>
      <c r="EKX3213" s="302"/>
      <c r="EKY3213" s="302"/>
      <c r="EKZ3213" s="302"/>
      <c r="ELA3213" s="302"/>
      <c r="ELB3213" s="302"/>
      <c r="ELC3213" s="302"/>
      <c r="ELD3213" s="302"/>
      <c r="ELE3213" s="302"/>
      <c r="ELF3213" s="302"/>
      <c r="ELG3213" s="302"/>
      <c r="ELH3213" s="302"/>
      <c r="ELI3213" s="302"/>
      <c r="ELJ3213" s="302"/>
      <c r="ELK3213" s="302"/>
      <c r="ELL3213" s="302"/>
      <c r="ELM3213" s="302"/>
      <c r="ELN3213" s="302"/>
      <c r="ELO3213" s="302"/>
      <c r="ELP3213" s="302"/>
      <c r="ELQ3213" s="302"/>
      <c r="ELR3213" s="302"/>
      <c r="ELS3213" s="302"/>
      <c r="ELT3213" s="302"/>
      <c r="ELU3213" s="302"/>
      <c r="ELV3213" s="302"/>
      <c r="ELW3213" s="302"/>
      <c r="ELX3213" s="302"/>
      <c r="ELY3213" s="302"/>
      <c r="ELZ3213" s="302"/>
      <c r="EMA3213" s="302"/>
      <c r="EMB3213" s="302"/>
      <c r="EMC3213" s="302"/>
      <c r="EMD3213" s="302"/>
      <c r="EME3213" s="302"/>
      <c r="EMF3213" s="302"/>
      <c r="EMG3213" s="302"/>
      <c r="EMH3213" s="302"/>
      <c r="EMI3213" s="302"/>
      <c r="EMJ3213" s="302"/>
      <c r="EMK3213" s="302"/>
      <c r="EML3213" s="302"/>
      <c r="EMM3213" s="302"/>
      <c r="EMN3213" s="302"/>
      <c r="EMO3213" s="302"/>
      <c r="EMP3213" s="302"/>
      <c r="EMQ3213" s="302"/>
      <c r="EMR3213" s="302"/>
      <c r="EMS3213" s="302"/>
      <c r="EMT3213" s="302"/>
      <c r="EMU3213" s="302"/>
      <c r="EMV3213" s="302"/>
      <c r="EMW3213" s="302"/>
      <c r="EMX3213" s="302"/>
      <c r="EMY3213" s="302"/>
      <c r="EMZ3213" s="302"/>
      <c r="ENA3213" s="302"/>
      <c r="ENB3213" s="302"/>
      <c r="ENC3213" s="302"/>
      <c r="END3213" s="302"/>
      <c r="ENE3213" s="302"/>
      <c r="ENF3213" s="302"/>
      <c r="ENG3213" s="302"/>
      <c r="ENH3213" s="302"/>
      <c r="ENI3213" s="302"/>
      <c r="ENJ3213" s="302"/>
      <c r="ENK3213" s="302"/>
      <c r="ENL3213" s="302"/>
      <c r="ENM3213" s="302"/>
      <c r="ENN3213" s="302"/>
      <c r="ENO3213" s="302"/>
      <c r="ENP3213" s="302"/>
      <c r="ENQ3213" s="302"/>
      <c r="ENR3213" s="302"/>
      <c r="ENS3213" s="302"/>
      <c r="ENT3213" s="302"/>
      <c r="ENU3213" s="302"/>
      <c r="ENV3213" s="302"/>
      <c r="ENW3213" s="302"/>
      <c r="ENX3213" s="302"/>
      <c r="ENY3213" s="302"/>
      <c r="ENZ3213" s="302"/>
      <c r="EOA3213" s="302"/>
      <c r="EOB3213" s="302"/>
      <c r="EOC3213" s="302"/>
      <c r="EOD3213" s="302"/>
      <c r="EOE3213" s="302"/>
      <c r="EOF3213" s="302"/>
      <c r="EOG3213" s="302"/>
      <c r="EOH3213" s="302"/>
      <c r="EOI3213" s="302"/>
      <c r="EOJ3213" s="302"/>
      <c r="EOK3213" s="302"/>
      <c r="EOL3213" s="302"/>
      <c r="EOM3213" s="302"/>
      <c r="EON3213" s="302"/>
      <c r="EOO3213" s="302"/>
      <c r="EOP3213" s="302"/>
      <c r="EOQ3213" s="302"/>
      <c r="EOR3213" s="302"/>
      <c r="EOS3213" s="302"/>
      <c r="EOT3213" s="302"/>
      <c r="EOU3213" s="302"/>
      <c r="EOV3213" s="302"/>
      <c r="EOW3213" s="302"/>
      <c r="EOX3213" s="302"/>
      <c r="EOY3213" s="302"/>
      <c r="EOZ3213" s="302"/>
      <c r="EPA3213" s="302"/>
      <c r="EPB3213" s="302"/>
      <c r="EPC3213" s="302"/>
      <c r="EPD3213" s="302"/>
      <c r="EPE3213" s="302"/>
      <c r="EPF3213" s="302"/>
      <c r="EPG3213" s="302"/>
      <c r="EPH3213" s="302"/>
      <c r="EPI3213" s="302"/>
      <c r="EPJ3213" s="302"/>
      <c r="EPK3213" s="302"/>
      <c r="EPL3213" s="302"/>
      <c r="EPM3213" s="302"/>
      <c r="EPN3213" s="302"/>
      <c r="EPO3213" s="302"/>
      <c r="EPP3213" s="302"/>
      <c r="EPQ3213" s="302"/>
      <c r="EPR3213" s="302"/>
      <c r="EPS3213" s="302"/>
      <c r="EPT3213" s="302"/>
      <c r="EPU3213" s="302"/>
      <c r="EPV3213" s="302"/>
      <c r="EPW3213" s="302"/>
      <c r="EPX3213" s="302"/>
      <c r="EPY3213" s="302"/>
      <c r="EPZ3213" s="302"/>
      <c r="EQA3213" s="302"/>
      <c r="EQB3213" s="302"/>
      <c r="EQC3213" s="302"/>
      <c r="EQD3213" s="302"/>
      <c r="EQE3213" s="302"/>
      <c r="EQF3213" s="302"/>
      <c r="EQG3213" s="302"/>
      <c r="EQH3213" s="302"/>
      <c r="EQI3213" s="302"/>
      <c r="EQJ3213" s="302"/>
      <c r="EQK3213" s="302"/>
      <c r="EQL3213" s="302"/>
      <c r="EQM3213" s="302"/>
      <c r="EQN3213" s="302"/>
      <c r="EQO3213" s="302"/>
      <c r="EQP3213" s="302"/>
      <c r="EQQ3213" s="302"/>
      <c r="EQR3213" s="302"/>
      <c r="EQS3213" s="302"/>
      <c r="EQT3213" s="302"/>
      <c r="EQU3213" s="302"/>
      <c r="EQV3213" s="302"/>
      <c r="EQW3213" s="302"/>
      <c r="EQX3213" s="302"/>
      <c r="EQY3213" s="302"/>
      <c r="EQZ3213" s="302"/>
      <c r="ERA3213" s="302"/>
      <c r="ERB3213" s="302"/>
      <c r="ERC3213" s="302"/>
      <c r="ERD3213" s="302"/>
      <c r="ERE3213" s="302"/>
      <c r="ERF3213" s="302"/>
      <c r="ERG3213" s="302"/>
      <c r="ERH3213" s="302"/>
      <c r="ERI3213" s="302"/>
      <c r="ERJ3213" s="302"/>
      <c r="ERK3213" s="302"/>
      <c r="ERL3213" s="302"/>
      <c r="ERM3213" s="302"/>
      <c r="ERN3213" s="302"/>
      <c r="ERO3213" s="302"/>
      <c r="ERP3213" s="302"/>
      <c r="ERQ3213" s="302"/>
      <c r="ERR3213" s="302"/>
      <c r="ERS3213" s="302"/>
      <c r="ERT3213" s="302"/>
      <c r="ERU3213" s="302"/>
      <c r="ERV3213" s="302"/>
      <c r="ERW3213" s="302"/>
      <c r="ERX3213" s="302"/>
      <c r="ERY3213" s="302"/>
      <c r="ERZ3213" s="302"/>
      <c r="ESA3213" s="302"/>
      <c r="ESB3213" s="302"/>
      <c r="ESC3213" s="302"/>
      <c r="ESD3213" s="302"/>
      <c r="ESE3213" s="302"/>
      <c r="ESF3213" s="302"/>
      <c r="ESG3213" s="302"/>
      <c r="ESH3213" s="302"/>
      <c r="ESI3213" s="302"/>
      <c r="ESJ3213" s="302"/>
      <c r="ESK3213" s="302"/>
      <c r="ESL3213" s="302"/>
      <c r="ESM3213" s="302"/>
      <c r="ESN3213" s="302"/>
      <c r="ESO3213" s="302"/>
      <c r="ESP3213" s="302"/>
      <c r="ESQ3213" s="302"/>
      <c r="ESR3213" s="302"/>
      <c r="ESS3213" s="302"/>
      <c r="EST3213" s="302"/>
      <c r="ESU3213" s="302"/>
      <c r="ESV3213" s="302"/>
      <c r="ESW3213" s="302"/>
      <c r="ESX3213" s="302"/>
      <c r="ESY3213" s="302"/>
      <c r="ESZ3213" s="302"/>
      <c r="ETA3213" s="302"/>
      <c r="ETB3213" s="302"/>
      <c r="ETC3213" s="302"/>
      <c r="ETD3213" s="302"/>
      <c r="ETE3213" s="302"/>
      <c r="ETF3213" s="302"/>
      <c r="ETG3213" s="302"/>
      <c r="ETH3213" s="302"/>
      <c r="ETI3213" s="302"/>
      <c r="ETJ3213" s="302"/>
      <c r="ETK3213" s="302"/>
      <c r="ETL3213" s="302"/>
      <c r="ETM3213" s="302"/>
      <c r="ETN3213" s="302"/>
      <c r="ETO3213" s="302"/>
      <c r="ETP3213" s="302"/>
      <c r="ETQ3213" s="302"/>
      <c r="ETR3213" s="302"/>
      <c r="ETS3213" s="302"/>
      <c r="ETT3213" s="302"/>
      <c r="ETU3213" s="302"/>
      <c r="ETV3213" s="302"/>
      <c r="ETW3213" s="302"/>
      <c r="ETX3213" s="302"/>
      <c r="ETY3213" s="302"/>
      <c r="ETZ3213" s="302"/>
      <c r="EUA3213" s="302"/>
      <c r="EUB3213" s="302"/>
      <c r="EUC3213" s="302"/>
      <c r="EUD3213" s="302"/>
      <c r="EUE3213" s="302"/>
      <c r="EUF3213" s="302"/>
      <c r="EUG3213" s="302"/>
      <c r="EUH3213" s="302"/>
      <c r="EUI3213" s="302"/>
      <c r="EUJ3213" s="302"/>
      <c r="EUK3213" s="302"/>
      <c r="EUL3213" s="302"/>
      <c r="EUM3213" s="302"/>
      <c r="EUN3213" s="302"/>
      <c r="EUO3213" s="302"/>
      <c r="EUP3213" s="302"/>
      <c r="EUQ3213" s="302"/>
      <c r="EUR3213" s="302"/>
      <c r="EUS3213" s="302"/>
      <c r="EUT3213" s="302"/>
      <c r="EUU3213" s="302"/>
      <c r="EUV3213" s="302"/>
      <c r="EUW3213" s="302"/>
      <c r="EUX3213" s="302"/>
      <c r="EUY3213" s="302"/>
      <c r="EUZ3213" s="302"/>
      <c r="EVA3213" s="302"/>
      <c r="EVB3213" s="302"/>
      <c r="EVC3213" s="302"/>
      <c r="EVD3213" s="302"/>
      <c r="EVE3213" s="302"/>
      <c r="EVF3213" s="302"/>
      <c r="EVG3213" s="302"/>
      <c r="EVH3213" s="302"/>
      <c r="EVI3213" s="302"/>
      <c r="EVJ3213" s="302"/>
      <c r="EVK3213" s="302"/>
      <c r="EVL3213" s="302"/>
      <c r="EVM3213" s="302"/>
      <c r="EVN3213" s="302"/>
      <c r="EVO3213" s="302"/>
      <c r="EVP3213" s="302"/>
      <c r="EVQ3213" s="302"/>
      <c r="EVR3213" s="302"/>
      <c r="EVS3213" s="302"/>
      <c r="EVT3213" s="302"/>
      <c r="EVU3213" s="302"/>
      <c r="EVV3213" s="302"/>
      <c r="EVW3213" s="302"/>
      <c r="EVX3213" s="302"/>
      <c r="EVY3213" s="302"/>
      <c r="EVZ3213" s="302"/>
      <c r="EWA3213" s="302"/>
      <c r="EWB3213" s="302"/>
      <c r="EWC3213" s="302"/>
      <c r="EWD3213" s="302"/>
      <c r="EWE3213" s="302"/>
      <c r="EWF3213" s="302"/>
      <c r="EWG3213" s="302"/>
      <c r="EWH3213" s="302"/>
      <c r="EWI3213" s="302"/>
      <c r="EWJ3213" s="302"/>
      <c r="EWK3213" s="302"/>
      <c r="EWL3213" s="302"/>
      <c r="EWM3213" s="302"/>
      <c r="EWN3213" s="302"/>
      <c r="EWO3213" s="302"/>
      <c r="EWP3213" s="302"/>
      <c r="EWQ3213" s="302"/>
      <c r="EWR3213" s="302"/>
      <c r="EWS3213" s="302"/>
      <c r="EWT3213" s="302"/>
      <c r="EWU3213" s="302"/>
      <c r="EWV3213" s="302"/>
      <c r="EWW3213" s="302"/>
      <c r="EWX3213" s="302"/>
      <c r="EWY3213" s="302"/>
      <c r="EWZ3213" s="302"/>
      <c r="EXA3213" s="302"/>
      <c r="EXB3213" s="302"/>
      <c r="EXC3213" s="302"/>
      <c r="EXD3213" s="302"/>
      <c r="EXE3213" s="302"/>
      <c r="EXF3213" s="302"/>
      <c r="EXG3213" s="302"/>
      <c r="EXH3213" s="302"/>
      <c r="EXI3213" s="302"/>
      <c r="EXJ3213" s="302"/>
      <c r="EXK3213" s="302"/>
      <c r="EXL3213" s="302"/>
      <c r="EXM3213" s="302"/>
      <c r="EXN3213" s="302"/>
      <c r="EXO3213" s="302"/>
      <c r="EXP3213" s="302"/>
      <c r="EXQ3213" s="302"/>
      <c r="EXR3213" s="302"/>
      <c r="EXS3213" s="302"/>
      <c r="EXT3213" s="302"/>
      <c r="EXU3213" s="302"/>
      <c r="EXV3213" s="302"/>
      <c r="EXW3213" s="302"/>
      <c r="EXX3213" s="302"/>
      <c r="EXY3213" s="302"/>
      <c r="EXZ3213" s="302"/>
      <c r="EYA3213" s="302"/>
      <c r="EYB3213" s="302"/>
      <c r="EYC3213" s="302"/>
      <c r="EYD3213" s="302"/>
      <c r="EYE3213" s="302"/>
      <c r="EYF3213" s="302"/>
      <c r="EYG3213" s="302"/>
      <c r="EYH3213" s="302"/>
      <c r="EYI3213" s="302"/>
      <c r="EYJ3213" s="302"/>
      <c r="EYK3213" s="302"/>
      <c r="EYL3213" s="302"/>
      <c r="EYM3213" s="302"/>
      <c r="EYN3213" s="302"/>
      <c r="EYO3213" s="302"/>
      <c r="EYP3213" s="302"/>
      <c r="EYQ3213" s="302"/>
      <c r="EYR3213" s="302"/>
      <c r="EYS3213" s="302"/>
      <c r="EYT3213" s="302"/>
      <c r="EYU3213" s="302"/>
      <c r="EYV3213" s="302"/>
      <c r="EYW3213" s="302"/>
      <c r="EYX3213" s="302"/>
      <c r="EYY3213" s="302"/>
      <c r="EYZ3213" s="302"/>
      <c r="EZA3213" s="302"/>
      <c r="EZB3213" s="302"/>
      <c r="EZC3213" s="302"/>
      <c r="EZD3213" s="302"/>
      <c r="EZE3213" s="302"/>
      <c r="EZF3213" s="302"/>
      <c r="EZG3213" s="302"/>
      <c r="EZH3213" s="302"/>
      <c r="EZI3213" s="302"/>
      <c r="EZJ3213" s="302"/>
      <c r="EZK3213" s="302"/>
      <c r="EZL3213" s="302"/>
      <c r="EZM3213" s="302"/>
      <c r="EZN3213" s="302"/>
      <c r="EZO3213" s="302"/>
      <c r="EZP3213" s="302"/>
      <c r="EZQ3213" s="302"/>
      <c r="EZR3213" s="302"/>
      <c r="EZS3213" s="302"/>
      <c r="EZT3213" s="302"/>
      <c r="EZU3213" s="302"/>
      <c r="EZV3213" s="302"/>
      <c r="EZW3213" s="302"/>
      <c r="EZX3213" s="302"/>
      <c r="EZY3213" s="302"/>
      <c r="EZZ3213" s="302"/>
      <c r="FAA3213" s="302"/>
      <c r="FAB3213" s="302"/>
      <c r="FAC3213" s="302"/>
      <c r="FAD3213" s="302"/>
      <c r="FAE3213" s="302"/>
      <c r="FAF3213" s="302"/>
      <c r="FAG3213" s="302"/>
      <c r="FAH3213" s="302"/>
      <c r="FAI3213" s="302"/>
      <c r="FAJ3213" s="302"/>
      <c r="FAK3213" s="302"/>
      <c r="FAL3213" s="302"/>
      <c r="FAM3213" s="302"/>
      <c r="FAN3213" s="302"/>
      <c r="FAO3213" s="302"/>
      <c r="FAP3213" s="302"/>
      <c r="FAQ3213" s="302"/>
      <c r="FAR3213" s="302"/>
      <c r="FAS3213" s="302"/>
      <c r="FAT3213" s="302"/>
      <c r="FAU3213" s="302"/>
      <c r="FAV3213" s="302"/>
      <c r="FAW3213" s="302"/>
      <c r="FAX3213" s="302"/>
      <c r="FAY3213" s="302"/>
      <c r="FAZ3213" s="302"/>
      <c r="FBA3213" s="302"/>
      <c r="FBB3213" s="302"/>
      <c r="FBC3213" s="302"/>
      <c r="FBD3213" s="302"/>
      <c r="FBE3213" s="302"/>
      <c r="FBF3213" s="302"/>
      <c r="FBG3213" s="302"/>
      <c r="FBH3213" s="302"/>
      <c r="FBI3213" s="302"/>
      <c r="FBJ3213" s="302"/>
      <c r="FBK3213" s="302"/>
      <c r="FBL3213" s="302"/>
      <c r="FBM3213" s="302"/>
      <c r="FBN3213" s="302"/>
      <c r="FBO3213" s="302"/>
      <c r="FBP3213" s="302"/>
      <c r="FBQ3213" s="302"/>
      <c r="FBR3213" s="302"/>
      <c r="FBS3213" s="302"/>
      <c r="FBT3213" s="302"/>
      <c r="FBU3213" s="302"/>
      <c r="FBV3213" s="302"/>
      <c r="FBW3213" s="302"/>
      <c r="FBX3213" s="302"/>
      <c r="FBY3213" s="302"/>
      <c r="FBZ3213" s="302"/>
      <c r="FCA3213" s="302"/>
      <c r="FCB3213" s="302"/>
      <c r="FCC3213" s="302"/>
      <c r="FCD3213" s="302"/>
      <c r="FCE3213" s="302"/>
      <c r="FCF3213" s="302"/>
      <c r="FCG3213" s="302"/>
      <c r="FCH3213" s="302"/>
      <c r="FCI3213" s="302"/>
      <c r="FCJ3213" s="302"/>
      <c r="FCK3213" s="302"/>
      <c r="FCL3213" s="302"/>
      <c r="FCM3213" s="302"/>
      <c r="FCN3213" s="302"/>
      <c r="FCO3213" s="302"/>
      <c r="FCP3213" s="302"/>
      <c r="FCQ3213" s="302"/>
      <c r="FCR3213" s="302"/>
      <c r="FCS3213" s="302"/>
      <c r="FCT3213" s="302"/>
      <c r="FCU3213" s="302"/>
      <c r="FCV3213" s="302"/>
      <c r="FCW3213" s="302"/>
      <c r="FCX3213" s="302"/>
      <c r="FCY3213" s="302"/>
      <c r="FCZ3213" s="302"/>
      <c r="FDA3213" s="302"/>
      <c r="FDB3213" s="302"/>
      <c r="FDC3213" s="302"/>
      <c r="FDD3213" s="302"/>
      <c r="FDE3213" s="302"/>
      <c r="FDF3213" s="302"/>
      <c r="FDG3213" s="302"/>
      <c r="FDH3213" s="302"/>
      <c r="FDI3213" s="302"/>
      <c r="FDJ3213" s="302"/>
      <c r="FDK3213" s="302"/>
      <c r="FDL3213" s="302"/>
      <c r="FDM3213" s="302"/>
      <c r="FDN3213" s="302"/>
      <c r="FDO3213" s="302"/>
      <c r="FDP3213" s="302"/>
      <c r="FDQ3213" s="302"/>
      <c r="FDR3213" s="302"/>
      <c r="FDS3213" s="302"/>
      <c r="FDT3213" s="302"/>
      <c r="FDU3213" s="302"/>
      <c r="FDV3213" s="302"/>
      <c r="FDW3213" s="302"/>
      <c r="FDX3213" s="302"/>
      <c r="FDY3213" s="302"/>
      <c r="FDZ3213" s="302"/>
      <c r="FEA3213" s="302"/>
      <c r="FEB3213" s="302"/>
      <c r="FEC3213" s="302"/>
      <c r="FED3213" s="302"/>
      <c r="FEE3213" s="302"/>
      <c r="FEF3213" s="302"/>
      <c r="FEG3213" s="302"/>
      <c r="FEH3213" s="302"/>
      <c r="FEI3213" s="302"/>
      <c r="FEJ3213" s="302"/>
      <c r="FEK3213" s="302"/>
      <c r="FEL3213" s="302"/>
      <c r="FEM3213" s="302"/>
      <c r="FEN3213" s="302"/>
      <c r="FEO3213" s="302"/>
      <c r="FEP3213" s="302"/>
      <c r="FEQ3213" s="302"/>
      <c r="FER3213" s="302"/>
      <c r="FES3213" s="302"/>
      <c r="FET3213" s="302"/>
      <c r="FEU3213" s="302"/>
      <c r="FEV3213" s="302"/>
      <c r="FEW3213" s="302"/>
      <c r="FEX3213" s="302"/>
      <c r="FEY3213" s="302"/>
      <c r="FEZ3213" s="302"/>
      <c r="FFA3213" s="302"/>
      <c r="FFB3213" s="302"/>
      <c r="FFC3213" s="302"/>
      <c r="FFD3213" s="302"/>
      <c r="FFE3213" s="302"/>
      <c r="FFF3213" s="302"/>
      <c r="FFG3213" s="302"/>
      <c r="FFH3213" s="302"/>
      <c r="FFI3213" s="302"/>
      <c r="FFJ3213" s="302"/>
      <c r="FFK3213" s="302"/>
      <c r="FFL3213" s="302"/>
      <c r="FFM3213" s="302"/>
      <c r="FFN3213" s="302"/>
      <c r="FFO3213" s="302"/>
      <c r="FFP3213" s="302"/>
      <c r="FFQ3213" s="302"/>
      <c r="FFR3213" s="302"/>
      <c r="FFS3213" s="302"/>
      <c r="FFT3213" s="302"/>
      <c r="FFU3213" s="302"/>
      <c r="FFV3213" s="302"/>
      <c r="FFW3213" s="302"/>
      <c r="FFX3213" s="302"/>
      <c r="FFY3213" s="302"/>
      <c r="FFZ3213" s="302"/>
      <c r="FGA3213" s="302"/>
      <c r="FGB3213" s="302"/>
      <c r="FGC3213" s="302"/>
      <c r="FGD3213" s="302"/>
      <c r="FGE3213" s="302"/>
      <c r="FGF3213" s="302"/>
      <c r="FGG3213" s="302"/>
      <c r="FGH3213" s="302"/>
      <c r="FGI3213" s="302"/>
      <c r="FGJ3213" s="302"/>
      <c r="FGK3213" s="302"/>
      <c r="FGL3213" s="302"/>
      <c r="FGM3213" s="302"/>
      <c r="FGN3213" s="302"/>
      <c r="FGO3213" s="302"/>
      <c r="FGP3213" s="302"/>
      <c r="FGQ3213" s="302"/>
      <c r="FGR3213" s="302"/>
      <c r="FGS3213" s="302"/>
      <c r="FGT3213" s="302"/>
      <c r="FGU3213" s="302"/>
      <c r="FGV3213" s="302"/>
      <c r="FGW3213" s="302"/>
      <c r="FGX3213" s="302"/>
      <c r="FGY3213" s="302"/>
      <c r="FGZ3213" s="302"/>
      <c r="FHA3213" s="302"/>
      <c r="FHB3213" s="302"/>
      <c r="FHC3213" s="302"/>
      <c r="FHD3213" s="302"/>
      <c r="FHE3213" s="302"/>
      <c r="FHF3213" s="302"/>
      <c r="FHG3213" s="302"/>
      <c r="FHH3213" s="302"/>
      <c r="FHI3213" s="302"/>
      <c r="FHJ3213" s="302"/>
      <c r="FHK3213" s="302"/>
      <c r="FHL3213" s="302"/>
      <c r="FHM3213" s="302"/>
      <c r="FHN3213" s="302"/>
      <c r="FHO3213" s="302"/>
      <c r="FHP3213" s="302"/>
      <c r="FHQ3213" s="302"/>
      <c r="FHR3213" s="302"/>
      <c r="FHS3213" s="302"/>
      <c r="FHT3213" s="302"/>
      <c r="FHU3213" s="302"/>
      <c r="FHV3213" s="302"/>
      <c r="FHW3213" s="302"/>
      <c r="FHX3213" s="302"/>
      <c r="FHY3213" s="302"/>
      <c r="FHZ3213" s="302"/>
      <c r="FIA3213" s="302"/>
      <c r="FIB3213" s="302"/>
      <c r="FIC3213" s="302"/>
      <c r="FID3213" s="302"/>
      <c r="FIE3213" s="302"/>
      <c r="FIF3213" s="302"/>
      <c r="FIG3213" s="302"/>
      <c r="FIH3213" s="302"/>
      <c r="FII3213" s="302"/>
      <c r="FIJ3213" s="302"/>
      <c r="FIK3213" s="302"/>
      <c r="FIL3213" s="302"/>
      <c r="FIM3213" s="302"/>
      <c r="FIN3213" s="302"/>
      <c r="FIO3213" s="302"/>
      <c r="FIP3213" s="302"/>
      <c r="FIQ3213" s="302"/>
      <c r="FIR3213" s="302"/>
      <c r="FIS3213" s="302"/>
      <c r="FIT3213" s="302"/>
      <c r="FIU3213" s="302"/>
      <c r="FIV3213" s="302"/>
      <c r="FIW3213" s="302"/>
      <c r="FIX3213" s="302"/>
      <c r="FIY3213" s="302"/>
      <c r="FIZ3213" s="302"/>
      <c r="FJA3213" s="302"/>
      <c r="FJB3213" s="302"/>
      <c r="FJC3213" s="302"/>
      <c r="FJD3213" s="302"/>
      <c r="FJE3213" s="302"/>
      <c r="FJF3213" s="302"/>
      <c r="FJG3213" s="302"/>
      <c r="FJH3213" s="302"/>
      <c r="FJI3213" s="302"/>
      <c r="FJJ3213" s="302"/>
      <c r="FJK3213" s="302"/>
      <c r="FJL3213" s="302"/>
      <c r="FJM3213" s="302"/>
      <c r="FJN3213" s="302"/>
      <c r="FJO3213" s="302"/>
      <c r="FJP3213" s="302"/>
      <c r="FJQ3213" s="302"/>
      <c r="FJR3213" s="302"/>
      <c r="FJS3213" s="302"/>
      <c r="FJT3213" s="302"/>
      <c r="FJU3213" s="302"/>
      <c r="FJV3213" s="302"/>
      <c r="FJW3213" s="302"/>
      <c r="FJX3213" s="302"/>
      <c r="FJY3213" s="302"/>
      <c r="FJZ3213" s="302"/>
      <c r="FKA3213" s="302"/>
      <c r="FKB3213" s="302"/>
      <c r="FKC3213" s="302"/>
      <c r="FKD3213" s="302"/>
      <c r="FKE3213" s="302"/>
      <c r="FKF3213" s="302"/>
      <c r="FKG3213" s="302"/>
      <c r="FKH3213" s="302"/>
      <c r="FKI3213" s="302"/>
      <c r="FKJ3213" s="302"/>
      <c r="FKK3213" s="302"/>
      <c r="FKL3213" s="302"/>
      <c r="FKM3213" s="302"/>
      <c r="FKN3213" s="302"/>
      <c r="FKO3213" s="302"/>
      <c r="FKP3213" s="302"/>
      <c r="FKQ3213" s="302"/>
      <c r="FKR3213" s="302"/>
      <c r="FKS3213" s="302"/>
      <c r="FKT3213" s="302"/>
      <c r="FKU3213" s="302"/>
      <c r="FKV3213" s="302"/>
      <c r="FKW3213" s="302"/>
      <c r="FKX3213" s="302"/>
      <c r="FKY3213" s="302"/>
      <c r="FKZ3213" s="302"/>
      <c r="FLA3213" s="302"/>
      <c r="FLB3213" s="302"/>
      <c r="FLC3213" s="302"/>
      <c r="FLD3213" s="302"/>
      <c r="FLE3213" s="302"/>
      <c r="FLF3213" s="302"/>
      <c r="FLG3213" s="302"/>
      <c r="FLH3213" s="302"/>
      <c r="FLI3213" s="302"/>
      <c r="FLJ3213" s="302"/>
      <c r="FLK3213" s="302"/>
      <c r="FLL3213" s="302"/>
      <c r="FLM3213" s="302"/>
      <c r="FLN3213" s="302"/>
      <c r="FLO3213" s="302"/>
      <c r="FLP3213" s="302"/>
      <c r="FLQ3213" s="302"/>
      <c r="FLR3213" s="302"/>
      <c r="FLS3213" s="302"/>
      <c r="FLT3213" s="302"/>
      <c r="FLU3213" s="302"/>
      <c r="FLV3213" s="302"/>
      <c r="FLW3213" s="302"/>
      <c r="FLX3213" s="302"/>
      <c r="FLY3213" s="302"/>
      <c r="FLZ3213" s="302"/>
      <c r="FMA3213" s="302"/>
      <c r="FMB3213" s="302"/>
      <c r="FMC3213" s="302"/>
      <c r="FMD3213" s="302"/>
      <c r="FME3213" s="302"/>
      <c r="FMF3213" s="302"/>
      <c r="FMG3213" s="302"/>
      <c r="FMH3213" s="302"/>
      <c r="FMI3213" s="302"/>
      <c r="FMJ3213" s="302"/>
      <c r="FMK3213" s="302"/>
      <c r="FML3213" s="302"/>
      <c r="FMM3213" s="302"/>
      <c r="FMN3213" s="302"/>
      <c r="FMO3213" s="302"/>
      <c r="FMP3213" s="302"/>
      <c r="FMQ3213" s="302"/>
      <c r="FMR3213" s="302"/>
      <c r="FMS3213" s="302"/>
      <c r="FMT3213" s="302"/>
      <c r="FMU3213" s="302"/>
      <c r="FMV3213" s="302"/>
      <c r="FMW3213" s="302"/>
      <c r="FMX3213" s="302"/>
      <c r="FMY3213" s="302"/>
      <c r="FMZ3213" s="302"/>
      <c r="FNA3213" s="302"/>
      <c r="FNB3213" s="302"/>
      <c r="FNC3213" s="302"/>
      <c r="FND3213" s="302"/>
      <c r="FNE3213" s="302"/>
      <c r="FNF3213" s="302"/>
      <c r="FNG3213" s="302"/>
      <c r="FNH3213" s="302"/>
      <c r="FNI3213" s="302"/>
      <c r="FNJ3213" s="302"/>
      <c r="FNK3213" s="302"/>
      <c r="FNL3213" s="302"/>
      <c r="FNM3213" s="302"/>
      <c r="FNN3213" s="302"/>
      <c r="FNO3213" s="302"/>
      <c r="FNP3213" s="302"/>
      <c r="FNQ3213" s="302"/>
      <c r="FNR3213" s="302"/>
      <c r="FNS3213" s="302"/>
      <c r="FNT3213" s="302"/>
      <c r="FNU3213" s="302"/>
      <c r="FNV3213" s="302"/>
      <c r="FNW3213" s="302"/>
      <c r="FNX3213" s="302"/>
      <c r="FNY3213" s="302"/>
      <c r="FNZ3213" s="302"/>
      <c r="FOA3213" s="302"/>
      <c r="FOB3213" s="302"/>
      <c r="FOC3213" s="302"/>
      <c r="FOD3213" s="302"/>
      <c r="FOE3213" s="302"/>
      <c r="FOF3213" s="302"/>
      <c r="FOG3213" s="302"/>
      <c r="FOH3213" s="302"/>
      <c r="FOI3213" s="302"/>
      <c r="FOJ3213" s="302"/>
      <c r="FOK3213" s="302"/>
      <c r="FOL3213" s="302"/>
      <c r="FOM3213" s="302"/>
      <c r="FON3213" s="302"/>
      <c r="FOO3213" s="302"/>
      <c r="FOP3213" s="302"/>
      <c r="FOQ3213" s="302"/>
      <c r="FOR3213" s="302"/>
      <c r="FOS3213" s="302"/>
      <c r="FOT3213" s="302"/>
      <c r="FOU3213" s="302"/>
      <c r="FOV3213" s="302"/>
      <c r="FOW3213" s="302"/>
      <c r="FOX3213" s="302"/>
      <c r="FOY3213" s="302"/>
      <c r="FOZ3213" s="302"/>
      <c r="FPA3213" s="302"/>
      <c r="FPB3213" s="302"/>
      <c r="FPC3213" s="302"/>
      <c r="FPD3213" s="302"/>
      <c r="FPE3213" s="302"/>
      <c r="FPF3213" s="302"/>
      <c r="FPG3213" s="302"/>
      <c r="FPH3213" s="302"/>
      <c r="FPI3213" s="302"/>
      <c r="FPJ3213" s="302"/>
      <c r="FPK3213" s="302"/>
      <c r="FPL3213" s="302"/>
      <c r="FPM3213" s="302"/>
      <c r="FPN3213" s="302"/>
      <c r="FPO3213" s="302"/>
      <c r="FPP3213" s="302"/>
      <c r="FPQ3213" s="302"/>
      <c r="FPR3213" s="302"/>
      <c r="FPS3213" s="302"/>
      <c r="FPT3213" s="302"/>
      <c r="FPU3213" s="302"/>
      <c r="FPV3213" s="302"/>
      <c r="FPW3213" s="302"/>
      <c r="FPX3213" s="302"/>
      <c r="FPY3213" s="302"/>
      <c r="FPZ3213" s="302"/>
      <c r="FQA3213" s="302"/>
      <c r="FQB3213" s="302"/>
      <c r="FQC3213" s="302"/>
      <c r="FQD3213" s="302"/>
      <c r="FQE3213" s="302"/>
      <c r="FQF3213" s="302"/>
      <c r="FQG3213" s="302"/>
      <c r="FQH3213" s="302"/>
      <c r="FQI3213" s="302"/>
      <c r="FQJ3213" s="302"/>
      <c r="FQK3213" s="302"/>
      <c r="FQL3213" s="302"/>
      <c r="FQM3213" s="302"/>
      <c r="FQN3213" s="302"/>
      <c r="FQO3213" s="302"/>
      <c r="FQP3213" s="302"/>
      <c r="FQQ3213" s="302"/>
      <c r="FQR3213" s="302"/>
      <c r="FQS3213" s="302"/>
      <c r="FQT3213" s="302"/>
      <c r="FQU3213" s="302"/>
      <c r="FQV3213" s="302"/>
      <c r="FQW3213" s="302"/>
      <c r="FQX3213" s="302"/>
      <c r="FQY3213" s="302"/>
      <c r="FQZ3213" s="302"/>
      <c r="FRA3213" s="302"/>
      <c r="FRB3213" s="302"/>
      <c r="FRC3213" s="302"/>
      <c r="FRD3213" s="302"/>
      <c r="FRE3213" s="302"/>
      <c r="FRF3213" s="302"/>
      <c r="FRG3213" s="302"/>
      <c r="FRH3213" s="302"/>
      <c r="FRI3213" s="302"/>
      <c r="FRJ3213" s="302"/>
      <c r="FRK3213" s="302"/>
      <c r="FRL3213" s="302"/>
      <c r="FRM3213" s="302"/>
      <c r="FRN3213" s="302"/>
      <c r="FRO3213" s="302"/>
      <c r="FRP3213" s="302"/>
      <c r="FRQ3213" s="302"/>
      <c r="FRR3213" s="302"/>
      <c r="FRS3213" s="302"/>
      <c r="FRT3213" s="302"/>
      <c r="FRU3213" s="302"/>
      <c r="FRV3213" s="302"/>
      <c r="FRW3213" s="302"/>
      <c r="FRX3213" s="302"/>
      <c r="FRY3213" s="302"/>
      <c r="FRZ3213" s="302"/>
      <c r="FSA3213" s="302"/>
      <c r="FSB3213" s="302"/>
      <c r="FSC3213" s="302"/>
      <c r="FSD3213" s="302"/>
      <c r="FSE3213" s="302"/>
      <c r="FSF3213" s="302"/>
      <c r="FSG3213" s="302"/>
      <c r="FSH3213" s="302"/>
      <c r="FSI3213" s="302"/>
      <c r="FSJ3213" s="302"/>
      <c r="FSK3213" s="302"/>
      <c r="FSL3213" s="302"/>
      <c r="FSM3213" s="302"/>
      <c r="FSN3213" s="302"/>
      <c r="FSO3213" s="302"/>
      <c r="FSP3213" s="302"/>
      <c r="FSQ3213" s="302"/>
      <c r="FSR3213" s="302"/>
      <c r="FSS3213" s="302"/>
      <c r="FST3213" s="302"/>
      <c r="FSU3213" s="302"/>
      <c r="FSV3213" s="302"/>
      <c r="FSW3213" s="302"/>
      <c r="FSX3213" s="302"/>
      <c r="FSY3213" s="302"/>
      <c r="FSZ3213" s="302"/>
      <c r="FTA3213" s="302"/>
      <c r="FTB3213" s="302"/>
      <c r="FTC3213" s="302"/>
      <c r="FTD3213" s="302"/>
      <c r="FTE3213" s="302"/>
      <c r="FTF3213" s="302"/>
      <c r="FTG3213" s="302"/>
      <c r="FTH3213" s="302"/>
      <c r="FTI3213" s="302"/>
      <c r="FTJ3213" s="302"/>
      <c r="FTK3213" s="302"/>
      <c r="FTL3213" s="302"/>
      <c r="FTM3213" s="302"/>
      <c r="FTN3213" s="302"/>
      <c r="FTO3213" s="302"/>
      <c r="FTP3213" s="302"/>
      <c r="FTQ3213" s="302"/>
      <c r="FTR3213" s="302"/>
      <c r="FTS3213" s="302"/>
      <c r="FTT3213" s="302"/>
      <c r="FTU3213" s="302"/>
      <c r="FTV3213" s="302"/>
      <c r="FTW3213" s="302"/>
      <c r="FTX3213" s="302"/>
      <c r="FTY3213" s="302"/>
      <c r="FTZ3213" s="302"/>
      <c r="FUA3213" s="302"/>
      <c r="FUB3213" s="302"/>
      <c r="FUC3213" s="302"/>
      <c r="FUD3213" s="302"/>
      <c r="FUE3213" s="302"/>
      <c r="FUF3213" s="302"/>
      <c r="FUG3213" s="302"/>
      <c r="FUH3213" s="302"/>
      <c r="FUI3213" s="302"/>
      <c r="FUJ3213" s="302"/>
      <c r="FUK3213" s="302"/>
      <c r="FUL3213" s="302"/>
      <c r="FUM3213" s="302"/>
      <c r="FUN3213" s="302"/>
      <c r="FUO3213" s="302"/>
      <c r="FUP3213" s="302"/>
      <c r="FUQ3213" s="302"/>
      <c r="FUR3213" s="302"/>
      <c r="FUS3213" s="302"/>
      <c r="FUT3213" s="302"/>
      <c r="FUU3213" s="302"/>
      <c r="FUV3213" s="302"/>
      <c r="FUW3213" s="302"/>
      <c r="FUX3213" s="302"/>
      <c r="FUY3213" s="302"/>
      <c r="FUZ3213" s="302"/>
      <c r="FVA3213" s="302"/>
      <c r="FVB3213" s="302"/>
      <c r="FVC3213" s="302"/>
      <c r="FVD3213" s="302"/>
      <c r="FVE3213" s="302"/>
      <c r="FVF3213" s="302"/>
      <c r="FVG3213" s="302"/>
      <c r="FVH3213" s="302"/>
      <c r="FVI3213" s="302"/>
      <c r="FVJ3213" s="302"/>
      <c r="FVK3213" s="302"/>
      <c r="FVL3213" s="302"/>
      <c r="FVM3213" s="302"/>
      <c r="FVN3213" s="302"/>
      <c r="FVO3213" s="302"/>
      <c r="FVP3213" s="302"/>
      <c r="FVQ3213" s="302"/>
      <c r="FVR3213" s="302"/>
      <c r="FVS3213" s="302"/>
      <c r="FVT3213" s="302"/>
      <c r="FVU3213" s="302"/>
      <c r="FVV3213" s="302"/>
      <c r="FVW3213" s="302"/>
      <c r="FVX3213" s="302"/>
      <c r="FVY3213" s="302"/>
      <c r="FVZ3213" s="302"/>
      <c r="FWA3213" s="302"/>
      <c r="FWB3213" s="302"/>
      <c r="FWC3213" s="302"/>
      <c r="FWD3213" s="302"/>
      <c r="FWE3213" s="302"/>
      <c r="FWF3213" s="302"/>
      <c r="FWG3213" s="302"/>
      <c r="FWH3213" s="302"/>
      <c r="FWI3213" s="302"/>
      <c r="FWJ3213" s="302"/>
      <c r="FWK3213" s="302"/>
      <c r="FWL3213" s="302"/>
      <c r="FWM3213" s="302"/>
      <c r="FWN3213" s="302"/>
      <c r="FWO3213" s="302"/>
      <c r="FWP3213" s="302"/>
      <c r="FWQ3213" s="302"/>
      <c r="FWR3213" s="302"/>
      <c r="FWS3213" s="302"/>
      <c r="FWT3213" s="302"/>
      <c r="FWU3213" s="302"/>
      <c r="FWV3213" s="302"/>
      <c r="FWW3213" s="302"/>
      <c r="FWX3213" s="302"/>
      <c r="FWY3213" s="302"/>
      <c r="FWZ3213" s="302"/>
      <c r="FXA3213" s="302"/>
      <c r="FXB3213" s="302"/>
      <c r="FXC3213" s="302"/>
      <c r="FXD3213" s="302"/>
      <c r="FXE3213" s="302"/>
      <c r="FXF3213" s="302"/>
      <c r="FXG3213" s="302"/>
      <c r="FXH3213" s="302"/>
      <c r="FXI3213" s="302"/>
      <c r="FXJ3213" s="302"/>
      <c r="FXK3213" s="302"/>
      <c r="FXL3213" s="302"/>
      <c r="FXM3213" s="302"/>
      <c r="FXN3213" s="302"/>
      <c r="FXO3213" s="302"/>
      <c r="FXP3213" s="302"/>
      <c r="FXQ3213" s="302"/>
      <c r="FXR3213" s="302"/>
      <c r="FXS3213" s="302"/>
      <c r="FXT3213" s="302"/>
      <c r="FXU3213" s="302"/>
      <c r="FXV3213" s="302"/>
      <c r="FXW3213" s="302"/>
      <c r="FXX3213" s="302"/>
      <c r="FXY3213" s="302"/>
      <c r="FXZ3213" s="302"/>
      <c r="FYA3213" s="302"/>
      <c r="FYB3213" s="302"/>
      <c r="FYC3213" s="302"/>
      <c r="FYD3213" s="302"/>
      <c r="FYE3213" s="302"/>
      <c r="FYF3213" s="302"/>
      <c r="FYG3213" s="302"/>
      <c r="FYH3213" s="302"/>
      <c r="FYI3213" s="302"/>
      <c r="FYJ3213" s="302"/>
      <c r="FYK3213" s="302"/>
      <c r="FYL3213" s="302"/>
      <c r="FYM3213" s="302"/>
      <c r="FYN3213" s="302"/>
      <c r="FYO3213" s="302"/>
      <c r="FYP3213" s="302"/>
      <c r="FYQ3213" s="302"/>
      <c r="FYR3213" s="302"/>
      <c r="FYS3213" s="302"/>
      <c r="FYT3213" s="302"/>
      <c r="FYU3213" s="302"/>
      <c r="FYV3213" s="302"/>
      <c r="FYW3213" s="302"/>
      <c r="FYX3213" s="302"/>
      <c r="FYY3213" s="302"/>
      <c r="FYZ3213" s="302"/>
      <c r="FZA3213" s="302"/>
      <c r="FZB3213" s="302"/>
      <c r="FZC3213" s="302"/>
      <c r="FZD3213" s="302"/>
      <c r="FZE3213" s="302"/>
      <c r="FZF3213" s="302"/>
      <c r="FZG3213" s="302"/>
      <c r="FZH3213" s="302"/>
      <c r="FZI3213" s="302"/>
      <c r="FZJ3213" s="302"/>
      <c r="FZK3213" s="302"/>
      <c r="FZL3213" s="302"/>
      <c r="FZM3213" s="302"/>
      <c r="FZN3213" s="302"/>
      <c r="FZO3213" s="302"/>
      <c r="FZP3213" s="302"/>
      <c r="FZQ3213" s="302"/>
      <c r="FZR3213" s="302"/>
      <c r="FZS3213" s="302"/>
      <c r="FZT3213" s="302"/>
      <c r="FZU3213" s="302"/>
      <c r="FZV3213" s="302"/>
      <c r="FZW3213" s="302"/>
      <c r="FZX3213" s="302"/>
      <c r="FZY3213" s="302"/>
      <c r="FZZ3213" s="302"/>
      <c r="GAA3213" s="302"/>
      <c r="GAB3213" s="302"/>
      <c r="GAC3213" s="302"/>
      <c r="GAD3213" s="302"/>
      <c r="GAE3213" s="302"/>
      <c r="GAF3213" s="302"/>
      <c r="GAG3213" s="302"/>
      <c r="GAH3213" s="302"/>
      <c r="GAI3213" s="302"/>
      <c r="GAJ3213" s="302"/>
      <c r="GAK3213" s="302"/>
      <c r="GAL3213" s="302"/>
      <c r="GAM3213" s="302"/>
      <c r="GAN3213" s="302"/>
      <c r="GAO3213" s="302"/>
      <c r="GAP3213" s="302"/>
      <c r="GAQ3213" s="302"/>
      <c r="GAR3213" s="302"/>
      <c r="GAS3213" s="302"/>
      <c r="GAT3213" s="302"/>
      <c r="GAU3213" s="302"/>
      <c r="GAV3213" s="302"/>
      <c r="GAW3213" s="302"/>
      <c r="GAX3213" s="302"/>
      <c r="GAY3213" s="302"/>
      <c r="GAZ3213" s="302"/>
      <c r="GBA3213" s="302"/>
      <c r="GBB3213" s="302"/>
      <c r="GBC3213" s="302"/>
      <c r="GBD3213" s="302"/>
      <c r="GBE3213" s="302"/>
      <c r="GBF3213" s="302"/>
      <c r="GBG3213" s="302"/>
      <c r="GBH3213" s="302"/>
      <c r="GBI3213" s="302"/>
      <c r="GBJ3213" s="302"/>
      <c r="GBK3213" s="302"/>
      <c r="GBL3213" s="302"/>
      <c r="GBM3213" s="302"/>
      <c r="GBN3213" s="302"/>
      <c r="GBO3213" s="302"/>
      <c r="GBP3213" s="302"/>
      <c r="GBQ3213" s="302"/>
      <c r="GBR3213" s="302"/>
      <c r="GBS3213" s="302"/>
      <c r="GBT3213" s="302"/>
      <c r="GBU3213" s="302"/>
      <c r="GBV3213" s="302"/>
      <c r="GBW3213" s="302"/>
      <c r="GBX3213" s="302"/>
      <c r="GBY3213" s="302"/>
      <c r="GBZ3213" s="302"/>
      <c r="GCA3213" s="302"/>
      <c r="GCB3213" s="302"/>
      <c r="GCC3213" s="302"/>
      <c r="GCD3213" s="302"/>
      <c r="GCE3213" s="302"/>
      <c r="GCF3213" s="302"/>
      <c r="GCG3213" s="302"/>
      <c r="GCH3213" s="302"/>
      <c r="GCI3213" s="302"/>
      <c r="GCJ3213" s="302"/>
      <c r="GCK3213" s="302"/>
      <c r="GCL3213" s="302"/>
      <c r="GCM3213" s="302"/>
      <c r="GCN3213" s="302"/>
      <c r="GCO3213" s="302"/>
      <c r="GCP3213" s="302"/>
      <c r="GCQ3213" s="302"/>
      <c r="GCR3213" s="302"/>
      <c r="GCS3213" s="302"/>
      <c r="GCT3213" s="302"/>
      <c r="GCU3213" s="302"/>
      <c r="GCV3213" s="302"/>
      <c r="GCW3213" s="302"/>
      <c r="GCX3213" s="302"/>
      <c r="GCY3213" s="302"/>
      <c r="GCZ3213" s="302"/>
      <c r="GDA3213" s="302"/>
      <c r="GDB3213" s="302"/>
      <c r="GDC3213" s="302"/>
      <c r="GDD3213" s="302"/>
      <c r="GDE3213" s="302"/>
      <c r="GDF3213" s="302"/>
      <c r="GDG3213" s="302"/>
      <c r="GDH3213" s="302"/>
      <c r="GDI3213" s="302"/>
      <c r="GDJ3213" s="302"/>
      <c r="GDK3213" s="302"/>
      <c r="GDL3213" s="302"/>
      <c r="GDM3213" s="302"/>
      <c r="GDN3213" s="302"/>
      <c r="GDO3213" s="302"/>
      <c r="GDP3213" s="302"/>
      <c r="GDQ3213" s="302"/>
      <c r="GDR3213" s="302"/>
      <c r="GDS3213" s="302"/>
      <c r="GDT3213" s="302"/>
      <c r="GDU3213" s="302"/>
      <c r="GDV3213" s="302"/>
      <c r="GDW3213" s="302"/>
      <c r="GDX3213" s="302"/>
      <c r="GDY3213" s="302"/>
      <c r="GDZ3213" s="302"/>
      <c r="GEA3213" s="302"/>
      <c r="GEB3213" s="302"/>
      <c r="GEC3213" s="302"/>
      <c r="GED3213" s="302"/>
      <c r="GEE3213" s="302"/>
      <c r="GEF3213" s="302"/>
      <c r="GEG3213" s="302"/>
      <c r="GEH3213" s="302"/>
      <c r="GEI3213" s="302"/>
      <c r="GEJ3213" s="302"/>
      <c r="GEK3213" s="302"/>
      <c r="GEL3213" s="302"/>
      <c r="GEM3213" s="302"/>
      <c r="GEN3213" s="302"/>
      <c r="GEO3213" s="302"/>
      <c r="GEP3213" s="302"/>
      <c r="GEQ3213" s="302"/>
      <c r="GER3213" s="302"/>
      <c r="GES3213" s="302"/>
      <c r="GET3213" s="302"/>
      <c r="GEU3213" s="302"/>
      <c r="GEV3213" s="302"/>
      <c r="GEW3213" s="302"/>
      <c r="GEX3213" s="302"/>
      <c r="GEY3213" s="302"/>
      <c r="GEZ3213" s="302"/>
      <c r="GFA3213" s="302"/>
      <c r="GFB3213" s="302"/>
      <c r="GFC3213" s="302"/>
      <c r="GFD3213" s="302"/>
      <c r="GFE3213" s="302"/>
      <c r="GFF3213" s="302"/>
      <c r="GFG3213" s="302"/>
      <c r="GFH3213" s="302"/>
      <c r="GFI3213" s="302"/>
      <c r="GFJ3213" s="302"/>
      <c r="GFK3213" s="302"/>
      <c r="GFL3213" s="302"/>
      <c r="GFM3213" s="302"/>
      <c r="GFN3213" s="302"/>
      <c r="GFO3213" s="302"/>
      <c r="GFP3213" s="302"/>
      <c r="GFQ3213" s="302"/>
      <c r="GFR3213" s="302"/>
      <c r="GFS3213" s="302"/>
      <c r="GFT3213" s="302"/>
      <c r="GFU3213" s="302"/>
      <c r="GFV3213" s="302"/>
      <c r="GFW3213" s="302"/>
      <c r="GFX3213" s="302"/>
      <c r="GFY3213" s="302"/>
      <c r="GFZ3213" s="302"/>
      <c r="GGA3213" s="302"/>
      <c r="GGB3213" s="302"/>
      <c r="GGC3213" s="302"/>
      <c r="GGD3213" s="302"/>
      <c r="GGE3213" s="302"/>
      <c r="GGF3213" s="302"/>
      <c r="GGG3213" s="302"/>
      <c r="GGH3213" s="302"/>
      <c r="GGI3213" s="302"/>
      <c r="GGJ3213" s="302"/>
      <c r="GGK3213" s="302"/>
      <c r="GGL3213" s="302"/>
      <c r="GGM3213" s="302"/>
      <c r="GGN3213" s="302"/>
      <c r="GGO3213" s="302"/>
      <c r="GGP3213" s="302"/>
      <c r="GGQ3213" s="302"/>
      <c r="GGR3213" s="302"/>
      <c r="GGS3213" s="302"/>
      <c r="GGT3213" s="302"/>
      <c r="GGU3213" s="302"/>
      <c r="GGV3213" s="302"/>
      <c r="GGW3213" s="302"/>
      <c r="GGX3213" s="302"/>
      <c r="GGY3213" s="302"/>
      <c r="GGZ3213" s="302"/>
      <c r="GHA3213" s="302"/>
      <c r="GHB3213" s="302"/>
      <c r="GHC3213" s="302"/>
      <c r="GHD3213" s="302"/>
      <c r="GHE3213" s="302"/>
      <c r="GHF3213" s="302"/>
      <c r="GHG3213" s="302"/>
      <c r="GHH3213" s="302"/>
      <c r="GHI3213" s="302"/>
      <c r="GHJ3213" s="302"/>
      <c r="GHK3213" s="302"/>
      <c r="GHL3213" s="302"/>
      <c r="GHM3213" s="302"/>
      <c r="GHN3213" s="302"/>
      <c r="GHO3213" s="302"/>
      <c r="GHP3213" s="302"/>
      <c r="GHQ3213" s="302"/>
      <c r="GHR3213" s="302"/>
      <c r="GHS3213" s="302"/>
      <c r="GHT3213" s="302"/>
      <c r="GHU3213" s="302"/>
      <c r="GHV3213" s="302"/>
      <c r="GHW3213" s="302"/>
      <c r="GHX3213" s="302"/>
      <c r="GHY3213" s="302"/>
      <c r="GHZ3213" s="302"/>
      <c r="GIA3213" s="302"/>
      <c r="GIB3213" s="302"/>
      <c r="GIC3213" s="302"/>
      <c r="GID3213" s="302"/>
      <c r="GIE3213" s="302"/>
      <c r="GIF3213" s="302"/>
      <c r="GIG3213" s="302"/>
      <c r="GIH3213" s="302"/>
      <c r="GII3213" s="302"/>
      <c r="GIJ3213" s="302"/>
      <c r="GIK3213" s="302"/>
      <c r="GIL3213" s="302"/>
      <c r="GIM3213" s="302"/>
      <c r="GIN3213" s="302"/>
      <c r="GIO3213" s="302"/>
      <c r="GIP3213" s="302"/>
      <c r="GIQ3213" s="302"/>
      <c r="GIR3213" s="302"/>
      <c r="GIS3213" s="302"/>
      <c r="GIT3213" s="302"/>
      <c r="GIU3213" s="302"/>
      <c r="GIV3213" s="302"/>
      <c r="GIW3213" s="302"/>
      <c r="GIX3213" s="302"/>
      <c r="GIY3213" s="302"/>
      <c r="GIZ3213" s="302"/>
      <c r="GJA3213" s="302"/>
      <c r="GJB3213" s="302"/>
      <c r="GJC3213" s="302"/>
      <c r="GJD3213" s="302"/>
      <c r="GJE3213" s="302"/>
      <c r="GJF3213" s="302"/>
      <c r="GJG3213" s="302"/>
      <c r="GJH3213" s="302"/>
      <c r="GJI3213" s="302"/>
      <c r="GJJ3213" s="302"/>
      <c r="GJK3213" s="302"/>
      <c r="GJL3213" s="302"/>
      <c r="GJM3213" s="302"/>
      <c r="GJN3213" s="302"/>
      <c r="GJO3213" s="302"/>
      <c r="GJP3213" s="302"/>
      <c r="GJQ3213" s="302"/>
      <c r="GJR3213" s="302"/>
      <c r="GJS3213" s="302"/>
      <c r="GJT3213" s="302"/>
      <c r="GJU3213" s="302"/>
      <c r="GJV3213" s="302"/>
      <c r="GJW3213" s="302"/>
      <c r="GJX3213" s="302"/>
      <c r="GJY3213" s="302"/>
      <c r="GJZ3213" s="302"/>
      <c r="GKA3213" s="302"/>
      <c r="GKB3213" s="302"/>
      <c r="GKC3213" s="302"/>
      <c r="GKD3213" s="302"/>
      <c r="GKE3213" s="302"/>
      <c r="GKF3213" s="302"/>
      <c r="GKG3213" s="302"/>
      <c r="GKH3213" s="302"/>
      <c r="GKI3213" s="302"/>
      <c r="GKJ3213" s="302"/>
      <c r="GKK3213" s="302"/>
      <c r="GKL3213" s="302"/>
      <c r="GKM3213" s="302"/>
      <c r="GKN3213" s="302"/>
      <c r="GKO3213" s="302"/>
      <c r="GKP3213" s="302"/>
      <c r="GKQ3213" s="302"/>
      <c r="GKR3213" s="302"/>
      <c r="GKS3213" s="302"/>
      <c r="GKT3213" s="302"/>
      <c r="GKU3213" s="302"/>
      <c r="GKV3213" s="302"/>
      <c r="GKW3213" s="302"/>
      <c r="GKX3213" s="302"/>
      <c r="GKY3213" s="302"/>
      <c r="GKZ3213" s="302"/>
      <c r="GLA3213" s="302"/>
      <c r="GLB3213" s="302"/>
      <c r="GLC3213" s="302"/>
      <c r="GLD3213" s="302"/>
      <c r="GLE3213" s="302"/>
      <c r="GLF3213" s="302"/>
      <c r="GLG3213" s="302"/>
      <c r="GLH3213" s="302"/>
      <c r="GLI3213" s="302"/>
      <c r="GLJ3213" s="302"/>
      <c r="GLK3213" s="302"/>
      <c r="GLL3213" s="302"/>
      <c r="GLM3213" s="302"/>
      <c r="GLN3213" s="302"/>
      <c r="GLO3213" s="302"/>
      <c r="GLP3213" s="302"/>
      <c r="GLQ3213" s="302"/>
      <c r="GLR3213" s="302"/>
      <c r="GLS3213" s="302"/>
      <c r="GLT3213" s="302"/>
      <c r="GLU3213" s="302"/>
      <c r="GLV3213" s="302"/>
      <c r="GLW3213" s="302"/>
      <c r="GLX3213" s="302"/>
      <c r="GLY3213" s="302"/>
      <c r="GLZ3213" s="302"/>
      <c r="GMA3213" s="302"/>
      <c r="GMB3213" s="302"/>
      <c r="GMC3213" s="302"/>
      <c r="GMD3213" s="302"/>
      <c r="GME3213" s="302"/>
      <c r="GMF3213" s="302"/>
      <c r="GMG3213" s="302"/>
      <c r="GMH3213" s="302"/>
      <c r="GMI3213" s="302"/>
      <c r="GMJ3213" s="302"/>
      <c r="GMK3213" s="302"/>
      <c r="GML3213" s="302"/>
      <c r="GMM3213" s="302"/>
      <c r="GMN3213" s="302"/>
      <c r="GMO3213" s="302"/>
      <c r="GMP3213" s="302"/>
      <c r="GMQ3213" s="302"/>
      <c r="GMR3213" s="302"/>
      <c r="GMS3213" s="302"/>
      <c r="GMT3213" s="302"/>
      <c r="GMU3213" s="302"/>
      <c r="GMV3213" s="302"/>
      <c r="GMW3213" s="302"/>
      <c r="GMX3213" s="302"/>
      <c r="GMY3213" s="302"/>
      <c r="GMZ3213" s="302"/>
      <c r="GNA3213" s="302"/>
      <c r="GNB3213" s="302"/>
      <c r="GNC3213" s="302"/>
      <c r="GND3213" s="302"/>
      <c r="GNE3213" s="302"/>
      <c r="GNF3213" s="302"/>
      <c r="GNG3213" s="302"/>
      <c r="GNH3213" s="302"/>
      <c r="GNI3213" s="302"/>
      <c r="GNJ3213" s="302"/>
      <c r="GNK3213" s="302"/>
      <c r="GNL3213" s="302"/>
      <c r="GNM3213" s="302"/>
      <c r="GNN3213" s="302"/>
      <c r="GNO3213" s="302"/>
      <c r="GNP3213" s="302"/>
      <c r="GNQ3213" s="302"/>
      <c r="GNR3213" s="302"/>
      <c r="GNS3213" s="302"/>
      <c r="GNT3213" s="302"/>
      <c r="GNU3213" s="302"/>
      <c r="GNV3213" s="302"/>
      <c r="GNW3213" s="302"/>
      <c r="GNX3213" s="302"/>
      <c r="GNY3213" s="302"/>
      <c r="GNZ3213" s="302"/>
      <c r="GOA3213" s="302"/>
      <c r="GOB3213" s="302"/>
      <c r="GOC3213" s="302"/>
      <c r="GOD3213" s="302"/>
      <c r="GOE3213" s="302"/>
      <c r="GOF3213" s="302"/>
      <c r="GOG3213" s="302"/>
      <c r="GOH3213" s="302"/>
      <c r="GOI3213" s="302"/>
      <c r="GOJ3213" s="302"/>
      <c r="GOK3213" s="302"/>
      <c r="GOL3213" s="302"/>
      <c r="GOM3213" s="302"/>
      <c r="GON3213" s="302"/>
      <c r="GOO3213" s="302"/>
      <c r="GOP3213" s="302"/>
      <c r="GOQ3213" s="302"/>
      <c r="GOR3213" s="302"/>
      <c r="GOS3213" s="302"/>
      <c r="GOT3213" s="302"/>
      <c r="GOU3213" s="302"/>
      <c r="GOV3213" s="302"/>
      <c r="GOW3213" s="302"/>
      <c r="GOX3213" s="302"/>
      <c r="GOY3213" s="302"/>
      <c r="GOZ3213" s="302"/>
      <c r="GPA3213" s="302"/>
      <c r="GPB3213" s="302"/>
      <c r="GPC3213" s="302"/>
      <c r="GPD3213" s="302"/>
      <c r="GPE3213" s="302"/>
      <c r="GPF3213" s="302"/>
      <c r="GPG3213" s="302"/>
      <c r="GPH3213" s="302"/>
      <c r="GPI3213" s="302"/>
      <c r="GPJ3213" s="302"/>
      <c r="GPK3213" s="302"/>
      <c r="GPL3213" s="302"/>
      <c r="GPM3213" s="302"/>
      <c r="GPN3213" s="302"/>
      <c r="GPO3213" s="302"/>
      <c r="GPP3213" s="302"/>
      <c r="GPQ3213" s="302"/>
      <c r="GPR3213" s="302"/>
      <c r="GPS3213" s="302"/>
      <c r="GPT3213" s="302"/>
      <c r="GPU3213" s="302"/>
      <c r="GPV3213" s="302"/>
      <c r="GPW3213" s="302"/>
      <c r="GPX3213" s="302"/>
      <c r="GPY3213" s="302"/>
      <c r="GPZ3213" s="302"/>
      <c r="GQA3213" s="302"/>
      <c r="GQB3213" s="302"/>
      <c r="GQC3213" s="302"/>
      <c r="GQD3213" s="302"/>
      <c r="GQE3213" s="302"/>
      <c r="GQF3213" s="302"/>
      <c r="GQG3213" s="302"/>
      <c r="GQH3213" s="302"/>
      <c r="GQI3213" s="302"/>
      <c r="GQJ3213" s="302"/>
      <c r="GQK3213" s="302"/>
      <c r="GQL3213" s="302"/>
      <c r="GQM3213" s="302"/>
      <c r="GQN3213" s="302"/>
      <c r="GQO3213" s="302"/>
      <c r="GQP3213" s="302"/>
      <c r="GQQ3213" s="302"/>
      <c r="GQR3213" s="302"/>
      <c r="GQS3213" s="302"/>
      <c r="GQT3213" s="302"/>
      <c r="GQU3213" s="302"/>
      <c r="GQV3213" s="302"/>
      <c r="GQW3213" s="302"/>
      <c r="GQX3213" s="302"/>
      <c r="GQY3213" s="302"/>
      <c r="GQZ3213" s="302"/>
      <c r="GRA3213" s="302"/>
      <c r="GRB3213" s="302"/>
      <c r="GRC3213" s="302"/>
      <c r="GRD3213" s="302"/>
      <c r="GRE3213" s="302"/>
      <c r="GRF3213" s="302"/>
      <c r="GRG3213" s="302"/>
      <c r="GRH3213" s="302"/>
      <c r="GRI3213" s="302"/>
      <c r="GRJ3213" s="302"/>
      <c r="GRK3213" s="302"/>
      <c r="GRL3213" s="302"/>
      <c r="GRM3213" s="302"/>
      <c r="GRN3213" s="302"/>
      <c r="GRO3213" s="302"/>
      <c r="GRP3213" s="302"/>
      <c r="GRQ3213" s="302"/>
      <c r="GRR3213" s="302"/>
      <c r="GRS3213" s="302"/>
      <c r="GRT3213" s="302"/>
      <c r="GRU3213" s="302"/>
      <c r="GRV3213" s="302"/>
      <c r="GRW3213" s="302"/>
      <c r="GRX3213" s="302"/>
      <c r="GRY3213" s="302"/>
      <c r="GRZ3213" s="302"/>
      <c r="GSA3213" s="302"/>
      <c r="GSB3213" s="302"/>
      <c r="GSC3213" s="302"/>
      <c r="GSD3213" s="302"/>
      <c r="GSE3213" s="302"/>
      <c r="GSF3213" s="302"/>
      <c r="GSG3213" s="302"/>
      <c r="GSH3213" s="302"/>
      <c r="GSI3213" s="302"/>
      <c r="GSJ3213" s="302"/>
      <c r="GSK3213" s="302"/>
      <c r="GSL3213" s="302"/>
      <c r="GSM3213" s="302"/>
      <c r="GSN3213" s="302"/>
      <c r="GSO3213" s="302"/>
      <c r="GSP3213" s="302"/>
      <c r="GSQ3213" s="302"/>
      <c r="GSR3213" s="302"/>
      <c r="GSS3213" s="302"/>
      <c r="GST3213" s="302"/>
      <c r="GSU3213" s="302"/>
      <c r="GSV3213" s="302"/>
      <c r="GSW3213" s="302"/>
      <c r="GSX3213" s="302"/>
      <c r="GSY3213" s="302"/>
      <c r="GSZ3213" s="302"/>
      <c r="GTA3213" s="302"/>
      <c r="GTB3213" s="302"/>
      <c r="GTC3213" s="302"/>
      <c r="GTD3213" s="302"/>
      <c r="GTE3213" s="302"/>
      <c r="GTF3213" s="302"/>
      <c r="GTG3213" s="302"/>
      <c r="GTH3213" s="302"/>
      <c r="GTI3213" s="302"/>
      <c r="GTJ3213" s="302"/>
      <c r="GTK3213" s="302"/>
      <c r="GTL3213" s="302"/>
      <c r="GTM3213" s="302"/>
      <c r="GTN3213" s="302"/>
      <c r="GTO3213" s="302"/>
      <c r="GTP3213" s="302"/>
      <c r="GTQ3213" s="302"/>
      <c r="GTR3213" s="302"/>
      <c r="GTS3213" s="302"/>
      <c r="GTT3213" s="302"/>
      <c r="GTU3213" s="302"/>
      <c r="GTV3213" s="302"/>
      <c r="GTW3213" s="302"/>
      <c r="GTX3213" s="302"/>
      <c r="GTY3213" s="302"/>
      <c r="GTZ3213" s="302"/>
      <c r="GUA3213" s="302"/>
      <c r="GUB3213" s="302"/>
      <c r="GUC3213" s="302"/>
      <c r="GUD3213" s="302"/>
      <c r="GUE3213" s="302"/>
      <c r="GUF3213" s="302"/>
      <c r="GUG3213" s="302"/>
      <c r="GUH3213" s="302"/>
      <c r="GUI3213" s="302"/>
      <c r="GUJ3213" s="302"/>
      <c r="GUK3213" s="302"/>
      <c r="GUL3213" s="302"/>
      <c r="GUM3213" s="302"/>
      <c r="GUN3213" s="302"/>
      <c r="GUO3213" s="302"/>
      <c r="GUP3213" s="302"/>
      <c r="GUQ3213" s="302"/>
      <c r="GUR3213" s="302"/>
      <c r="GUS3213" s="302"/>
      <c r="GUT3213" s="302"/>
      <c r="GUU3213" s="302"/>
      <c r="GUV3213" s="302"/>
      <c r="GUW3213" s="302"/>
      <c r="GUX3213" s="302"/>
      <c r="GUY3213" s="302"/>
      <c r="GUZ3213" s="302"/>
      <c r="GVA3213" s="302"/>
      <c r="GVB3213" s="302"/>
      <c r="GVC3213" s="302"/>
      <c r="GVD3213" s="302"/>
      <c r="GVE3213" s="302"/>
      <c r="GVF3213" s="302"/>
      <c r="GVG3213" s="302"/>
      <c r="GVH3213" s="302"/>
      <c r="GVI3213" s="302"/>
      <c r="GVJ3213" s="302"/>
      <c r="GVK3213" s="302"/>
      <c r="GVL3213" s="302"/>
      <c r="GVM3213" s="302"/>
      <c r="GVN3213" s="302"/>
      <c r="GVO3213" s="302"/>
      <c r="GVP3213" s="302"/>
      <c r="GVQ3213" s="302"/>
      <c r="GVR3213" s="302"/>
      <c r="GVS3213" s="302"/>
      <c r="GVT3213" s="302"/>
      <c r="GVU3213" s="302"/>
      <c r="GVV3213" s="302"/>
      <c r="GVW3213" s="302"/>
      <c r="GVX3213" s="302"/>
      <c r="GVY3213" s="302"/>
      <c r="GVZ3213" s="302"/>
      <c r="GWA3213" s="302"/>
      <c r="GWB3213" s="302"/>
      <c r="GWC3213" s="302"/>
      <c r="GWD3213" s="302"/>
      <c r="GWE3213" s="302"/>
      <c r="GWF3213" s="302"/>
      <c r="GWG3213" s="302"/>
      <c r="GWH3213" s="302"/>
      <c r="GWI3213" s="302"/>
      <c r="GWJ3213" s="302"/>
      <c r="GWK3213" s="302"/>
      <c r="GWL3213" s="302"/>
      <c r="GWM3213" s="302"/>
      <c r="GWN3213" s="302"/>
      <c r="GWO3213" s="302"/>
      <c r="GWP3213" s="302"/>
      <c r="GWQ3213" s="302"/>
      <c r="GWR3213" s="302"/>
      <c r="GWS3213" s="302"/>
      <c r="GWT3213" s="302"/>
      <c r="GWU3213" s="302"/>
      <c r="GWV3213" s="302"/>
      <c r="GWW3213" s="302"/>
      <c r="GWX3213" s="302"/>
      <c r="GWY3213" s="302"/>
      <c r="GWZ3213" s="302"/>
      <c r="GXA3213" s="302"/>
      <c r="GXB3213" s="302"/>
      <c r="GXC3213" s="302"/>
      <c r="GXD3213" s="302"/>
      <c r="GXE3213" s="302"/>
      <c r="GXF3213" s="302"/>
      <c r="GXG3213" s="302"/>
      <c r="GXH3213" s="302"/>
      <c r="GXI3213" s="302"/>
      <c r="GXJ3213" s="302"/>
      <c r="GXK3213" s="302"/>
      <c r="GXL3213" s="302"/>
      <c r="GXM3213" s="302"/>
      <c r="GXN3213" s="302"/>
      <c r="GXO3213" s="302"/>
      <c r="GXP3213" s="302"/>
      <c r="GXQ3213" s="302"/>
      <c r="GXR3213" s="302"/>
      <c r="GXS3213" s="302"/>
      <c r="GXT3213" s="302"/>
      <c r="GXU3213" s="302"/>
      <c r="GXV3213" s="302"/>
      <c r="GXW3213" s="302"/>
      <c r="GXX3213" s="302"/>
      <c r="GXY3213" s="302"/>
      <c r="GXZ3213" s="302"/>
      <c r="GYA3213" s="302"/>
      <c r="GYB3213" s="302"/>
      <c r="GYC3213" s="302"/>
      <c r="GYD3213" s="302"/>
      <c r="GYE3213" s="302"/>
      <c r="GYF3213" s="302"/>
      <c r="GYG3213" s="302"/>
      <c r="GYH3213" s="302"/>
      <c r="GYI3213" s="302"/>
      <c r="GYJ3213" s="302"/>
      <c r="GYK3213" s="302"/>
      <c r="GYL3213" s="302"/>
      <c r="GYM3213" s="302"/>
      <c r="GYN3213" s="302"/>
      <c r="GYO3213" s="302"/>
      <c r="GYP3213" s="302"/>
      <c r="GYQ3213" s="302"/>
      <c r="GYR3213" s="302"/>
      <c r="GYS3213" s="302"/>
      <c r="GYT3213" s="302"/>
      <c r="GYU3213" s="302"/>
      <c r="GYV3213" s="302"/>
      <c r="GYW3213" s="302"/>
      <c r="GYX3213" s="302"/>
      <c r="GYY3213" s="302"/>
      <c r="GYZ3213" s="302"/>
      <c r="GZA3213" s="302"/>
      <c r="GZB3213" s="302"/>
      <c r="GZC3213" s="302"/>
      <c r="GZD3213" s="302"/>
      <c r="GZE3213" s="302"/>
      <c r="GZF3213" s="302"/>
      <c r="GZG3213" s="302"/>
      <c r="GZH3213" s="302"/>
      <c r="GZI3213" s="302"/>
      <c r="GZJ3213" s="302"/>
      <c r="GZK3213" s="302"/>
      <c r="GZL3213" s="302"/>
      <c r="GZM3213" s="302"/>
      <c r="GZN3213" s="302"/>
      <c r="GZO3213" s="302"/>
      <c r="GZP3213" s="302"/>
      <c r="GZQ3213" s="302"/>
      <c r="GZR3213" s="302"/>
      <c r="GZS3213" s="302"/>
      <c r="GZT3213" s="302"/>
      <c r="GZU3213" s="302"/>
      <c r="GZV3213" s="302"/>
      <c r="GZW3213" s="302"/>
      <c r="GZX3213" s="302"/>
      <c r="GZY3213" s="302"/>
      <c r="GZZ3213" s="302"/>
      <c r="HAA3213" s="302"/>
      <c r="HAB3213" s="302"/>
      <c r="HAC3213" s="302"/>
      <c r="HAD3213" s="302"/>
      <c r="HAE3213" s="302"/>
      <c r="HAF3213" s="302"/>
      <c r="HAG3213" s="302"/>
      <c r="HAH3213" s="302"/>
      <c r="HAI3213" s="302"/>
      <c r="HAJ3213" s="302"/>
      <c r="HAK3213" s="302"/>
      <c r="HAL3213" s="302"/>
      <c r="HAM3213" s="302"/>
      <c r="HAN3213" s="302"/>
      <c r="HAO3213" s="302"/>
      <c r="HAP3213" s="302"/>
      <c r="HAQ3213" s="302"/>
      <c r="HAR3213" s="302"/>
      <c r="HAS3213" s="302"/>
      <c r="HAT3213" s="302"/>
      <c r="HAU3213" s="302"/>
      <c r="HAV3213" s="302"/>
      <c r="HAW3213" s="302"/>
      <c r="HAX3213" s="302"/>
      <c r="HAY3213" s="302"/>
      <c r="HAZ3213" s="302"/>
      <c r="HBA3213" s="302"/>
      <c r="HBB3213" s="302"/>
      <c r="HBC3213" s="302"/>
      <c r="HBD3213" s="302"/>
      <c r="HBE3213" s="302"/>
      <c r="HBF3213" s="302"/>
      <c r="HBG3213" s="302"/>
      <c r="HBH3213" s="302"/>
      <c r="HBI3213" s="302"/>
      <c r="HBJ3213" s="302"/>
      <c r="HBK3213" s="302"/>
      <c r="HBL3213" s="302"/>
      <c r="HBM3213" s="302"/>
      <c r="HBN3213" s="302"/>
      <c r="HBO3213" s="302"/>
      <c r="HBP3213" s="302"/>
      <c r="HBQ3213" s="302"/>
      <c r="HBR3213" s="302"/>
      <c r="HBS3213" s="302"/>
      <c r="HBT3213" s="302"/>
      <c r="HBU3213" s="302"/>
      <c r="HBV3213" s="302"/>
      <c r="HBW3213" s="302"/>
      <c r="HBX3213" s="302"/>
      <c r="HBY3213" s="302"/>
      <c r="HBZ3213" s="302"/>
      <c r="HCA3213" s="302"/>
      <c r="HCB3213" s="302"/>
      <c r="HCC3213" s="302"/>
      <c r="HCD3213" s="302"/>
      <c r="HCE3213" s="302"/>
      <c r="HCF3213" s="302"/>
      <c r="HCG3213" s="302"/>
      <c r="HCH3213" s="302"/>
      <c r="HCI3213" s="302"/>
      <c r="HCJ3213" s="302"/>
      <c r="HCK3213" s="302"/>
      <c r="HCL3213" s="302"/>
      <c r="HCM3213" s="302"/>
      <c r="HCN3213" s="302"/>
      <c r="HCO3213" s="302"/>
      <c r="HCP3213" s="302"/>
      <c r="HCQ3213" s="302"/>
      <c r="HCR3213" s="302"/>
      <c r="HCS3213" s="302"/>
      <c r="HCT3213" s="302"/>
      <c r="HCU3213" s="302"/>
      <c r="HCV3213" s="302"/>
      <c r="HCW3213" s="302"/>
      <c r="HCX3213" s="302"/>
      <c r="HCY3213" s="302"/>
      <c r="HCZ3213" s="302"/>
      <c r="HDA3213" s="302"/>
      <c r="HDB3213" s="302"/>
      <c r="HDC3213" s="302"/>
      <c r="HDD3213" s="302"/>
      <c r="HDE3213" s="302"/>
      <c r="HDF3213" s="302"/>
      <c r="HDG3213" s="302"/>
      <c r="HDH3213" s="302"/>
      <c r="HDI3213" s="302"/>
      <c r="HDJ3213" s="302"/>
      <c r="HDK3213" s="302"/>
      <c r="HDL3213" s="302"/>
      <c r="HDM3213" s="302"/>
      <c r="HDN3213" s="302"/>
      <c r="HDO3213" s="302"/>
      <c r="HDP3213" s="302"/>
      <c r="HDQ3213" s="302"/>
      <c r="HDR3213" s="302"/>
      <c r="HDS3213" s="302"/>
      <c r="HDT3213" s="302"/>
      <c r="HDU3213" s="302"/>
      <c r="HDV3213" s="302"/>
      <c r="HDW3213" s="302"/>
      <c r="HDX3213" s="302"/>
      <c r="HDY3213" s="302"/>
      <c r="HDZ3213" s="302"/>
      <c r="HEA3213" s="302"/>
      <c r="HEB3213" s="302"/>
      <c r="HEC3213" s="302"/>
      <c r="HED3213" s="302"/>
      <c r="HEE3213" s="302"/>
      <c r="HEF3213" s="302"/>
      <c r="HEG3213" s="302"/>
      <c r="HEH3213" s="302"/>
      <c r="HEI3213" s="302"/>
      <c r="HEJ3213" s="302"/>
      <c r="HEK3213" s="302"/>
      <c r="HEL3213" s="302"/>
      <c r="HEM3213" s="302"/>
      <c r="HEN3213" s="302"/>
      <c r="HEO3213" s="302"/>
      <c r="HEP3213" s="302"/>
      <c r="HEQ3213" s="302"/>
      <c r="HER3213" s="302"/>
      <c r="HES3213" s="302"/>
      <c r="HET3213" s="302"/>
      <c r="HEU3213" s="302"/>
      <c r="HEV3213" s="302"/>
      <c r="HEW3213" s="302"/>
      <c r="HEX3213" s="302"/>
      <c r="HEY3213" s="302"/>
      <c r="HEZ3213" s="302"/>
      <c r="HFA3213" s="302"/>
      <c r="HFB3213" s="302"/>
      <c r="HFC3213" s="302"/>
      <c r="HFD3213" s="302"/>
      <c r="HFE3213" s="302"/>
      <c r="HFF3213" s="302"/>
      <c r="HFG3213" s="302"/>
      <c r="HFH3213" s="302"/>
      <c r="HFI3213" s="302"/>
      <c r="HFJ3213" s="302"/>
      <c r="HFK3213" s="302"/>
      <c r="HFL3213" s="302"/>
      <c r="HFM3213" s="302"/>
      <c r="HFN3213" s="302"/>
      <c r="HFO3213" s="302"/>
      <c r="HFP3213" s="302"/>
      <c r="HFQ3213" s="302"/>
      <c r="HFR3213" s="302"/>
      <c r="HFS3213" s="302"/>
      <c r="HFT3213" s="302"/>
      <c r="HFU3213" s="302"/>
      <c r="HFV3213" s="302"/>
      <c r="HFW3213" s="302"/>
      <c r="HFX3213" s="302"/>
      <c r="HFY3213" s="302"/>
      <c r="HFZ3213" s="302"/>
      <c r="HGA3213" s="302"/>
      <c r="HGB3213" s="302"/>
      <c r="HGC3213" s="302"/>
      <c r="HGD3213" s="302"/>
      <c r="HGE3213" s="302"/>
      <c r="HGF3213" s="302"/>
      <c r="HGG3213" s="302"/>
      <c r="HGH3213" s="302"/>
      <c r="HGI3213" s="302"/>
      <c r="HGJ3213" s="302"/>
      <c r="HGK3213" s="302"/>
      <c r="HGL3213" s="302"/>
      <c r="HGM3213" s="302"/>
      <c r="HGN3213" s="302"/>
      <c r="HGO3213" s="302"/>
      <c r="HGP3213" s="302"/>
      <c r="HGQ3213" s="302"/>
      <c r="HGR3213" s="302"/>
      <c r="HGS3213" s="302"/>
      <c r="HGT3213" s="302"/>
      <c r="HGU3213" s="302"/>
      <c r="HGV3213" s="302"/>
      <c r="HGW3213" s="302"/>
      <c r="HGX3213" s="302"/>
      <c r="HGY3213" s="302"/>
      <c r="HGZ3213" s="302"/>
      <c r="HHA3213" s="302"/>
      <c r="HHB3213" s="302"/>
      <c r="HHC3213" s="302"/>
      <c r="HHD3213" s="302"/>
      <c r="HHE3213" s="302"/>
      <c r="HHF3213" s="302"/>
      <c r="HHG3213" s="302"/>
      <c r="HHH3213" s="302"/>
      <c r="HHI3213" s="302"/>
      <c r="HHJ3213" s="302"/>
      <c r="HHK3213" s="302"/>
      <c r="HHL3213" s="302"/>
      <c r="HHM3213" s="302"/>
      <c r="HHN3213" s="302"/>
      <c r="HHO3213" s="302"/>
      <c r="HHP3213" s="302"/>
      <c r="HHQ3213" s="302"/>
      <c r="HHR3213" s="302"/>
      <c r="HHS3213" s="302"/>
      <c r="HHT3213" s="302"/>
      <c r="HHU3213" s="302"/>
      <c r="HHV3213" s="302"/>
      <c r="HHW3213" s="302"/>
      <c r="HHX3213" s="302"/>
      <c r="HHY3213" s="302"/>
      <c r="HHZ3213" s="302"/>
      <c r="HIA3213" s="302"/>
      <c r="HIB3213" s="302"/>
      <c r="HIC3213" s="302"/>
      <c r="HID3213" s="302"/>
      <c r="HIE3213" s="302"/>
      <c r="HIF3213" s="302"/>
      <c r="HIG3213" s="302"/>
      <c r="HIH3213" s="302"/>
      <c r="HII3213" s="302"/>
      <c r="HIJ3213" s="302"/>
      <c r="HIK3213" s="302"/>
      <c r="HIL3213" s="302"/>
      <c r="HIM3213" s="302"/>
      <c r="HIN3213" s="302"/>
      <c r="HIO3213" s="302"/>
      <c r="HIP3213" s="302"/>
      <c r="HIQ3213" s="302"/>
      <c r="HIR3213" s="302"/>
      <c r="HIS3213" s="302"/>
      <c r="HIT3213" s="302"/>
      <c r="HIU3213" s="302"/>
      <c r="HIV3213" s="302"/>
      <c r="HIW3213" s="302"/>
      <c r="HIX3213" s="302"/>
      <c r="HIY3213" s="302"/>
      <c r="HIZ3213" s="302"/>
      <c r="HJA3213" s="302"/>
      <c r="HJB3213" s="302"/>
      <c r="HJC3213" s="302"/>
      <c r="HJD3213" s="302"/>
      <c r="HJE3213" s="302"/>
      <c r="HJF3213" s="302"/>
      <c r="HJG3213" s="302"/>
      <c r="HJH3213" s="302"/>
      <c r="HJI3213" s="302"/>
      <c r="HJJ3213" s="302"/>
      <c r="HJK3213" s="302"/>
      <c r="HJL3213" s="302"/>
      <c r="HJM3213" s="302"/>
      <c r="HJN3213" s="302"/>
      <c r="HJO3213" s="302"/>
      <c r="HJP3213" s="302"/>
      <c r="HJQ3213" s="302"/>
      <c r="HJR3213" s="302"/>
      <c r="HJS3213" s="302"/>
      <c r="HJT3213" s="302"/>
      <c r="HJU3213" s="302"/>
      <c r="HJV3213" s="302"/>
      <c r="HJW3213" s="302"/>
      <c r="HJX3213" s="302"/>
      <c r="HJY3213" s="302"/>
      <c r="HJZ3213" s="302"/>
      <c r="HKA3213" s="302"/>
      <c r="HKB3213" s="302"/>
      <c r="HKC3213" s="302"/>
      <c r="HKD3213" s="302"/>
      <c r="HKE3213" s="302"/>
      <c r="HKF3213" s="302"/>
      <c r="HKG3213" s="302"/>
      <c r="HKH3213" s="302"/>
      <c r="HKI3213" s="302"/>
      <c r="HKJ3213" s="302"/>
      <c r="HKK3213" s="302"/>
      <c r="HKL3213" s="302"/>
      <c r="HKM3213" s="302"/>
      <c r="HKN3213" s="302"/>
      <c r="HKO3213" s="302"/>
      <c r="HKP3213" s="302"/>
      <c r="HKQ3213" s="302"/>
      <c r="HKR3213" s="302"/>
      <c r="HKS3213" s="302"/>
      <c r="HKT3213" s="302"/>
      <c r="HKU3213" s="302"/>
      <c r="HKV3213" s="302"/>
      <c r="HKW3213" s="302"/>
      <c r="HKX3213" s="302"/>
      <c r="HKY3213" s="302"/>
      <c r="HKZ3213" s="302"/>
      <c r="HLA3213" s="302"/>
      <c r="HLB3213" s="302"/>
      <c r="HLC3213" s="302"/>
      <c r="HLD3213" s="302"/>
      <c r="HLE3213" s="302"/>
      <c r="HLF3213" s="302"/>
      <c r="HLG3213" s="302"/>
      <c r="HLH3213" s="302"/>
      <c r="HLI3213" s="302"/>
      <c r="HLJ3213" s="302"/>
      <c r="HLK3213" s="302"/>
      <c r="HLL3213" s="302"/>
      <c r="HLM3213" s="302"/>
      <c r="HLN3213" s="302"/>
      <c r="HLO3213" s="302"/>
      <c r="HLP3213" s="302"/>
      <c r="HLQ3213" s="302"/>
      <c r="HLR3213" s="302"/>
      <c r="HLS3213" s="302"/>
      <c r="HLT3213" s="302"/>
      <c r="HLU3213" s="302"/>
      <c r="HLV3213" s="302"/>
      <c r="HLW3213" s="302"/>
      <c r="HLX3213" s="302"/>
      <c r="HLY3213" s="302"/>
      <c r="HLZ3213" s="302"/>
      <c r="HMA3213" s="302"/>
      <c r="HMB3213" s="302"/>
      <c r="HMC3213" s="302"/>
      <c r="HMD3213" s="302"/>
      <c r="HME3213" s="302"/>
      <c r="HMF3213" s="302"/>
      <c r="HMG3213" s="302"/>
      <c r="HMH3213" s="302"/>
      <c r="HMI3213" s="302"/>
      <c r="HMJ3213" s="302"/>
      <c r="HMK3213" s="302"/>
      <c r="HML3213" s="302"/>
      <c r="HMM3213" s="302"/>
      <c r="HMN3213" s="302"/>
      <c r="HMO3213" s="302"/>
      <c r="HMP3213" s="302"/>
      <c r="HMQ3213" s="302"/>
      <c r="HMR3213" s="302"/>
      <c r="HMS3213" s="302"/>
      <c r="HMT3213" s="302"/>
      <c r="HMU3213" s="302"/>
      <c r="HMV3213" s="302"/>
      <c r="HMW3213" s="302"/>
      <c r="HMX3213" s="302"/>
      <c r="HMY3213" s="302"/>
      <c r="HMZ3213" s="302"/>
      <c r="HNA3213" s="302"/>
      <c r="HNB3213" s="302"/>
      <c r="HNC3213" s="302"/>
      <c r="HND3213" s="302"/>
      <c r="HNE3213" s="302"/>
      <c r="HNF3213" s="302"/>
      <c r="HNG3213" s="302"/>
      <c r="HNH3213" s="302"/>
      <c r="HNI3213" s="302"/>
      <c r="HNJ3213" s="302"/>
      <c r="HNK3213" s="302"/>
      <c r="HNL3213" s="302"/>
      <c r="HNM3213" s="302"/>
      <c r="HNN3213" s="302"/>
      <c r="HNO3213" s="302"/>
      <c r="HNP3213" s="302"/>
      <c r="HNQ3213" s="302"/>
      <c r="HNR3213" s="302"/>
      <c r="HNS3213" s="302"/>
      <c r="HNT3213" s="302"/>
      <c r="HNU3213" s="302"/>
      <c r="HNV3213" s="302"/>
      <c r="HNW3213" s="302"/>
      <c r="HNX3213" s="302"/>
      <c r="HNY3213" s="302"/>
      <c r="HNZ3213" s="302"/>
      <c r="HOA3213" s="302"/>
      <c r="HOB3213" s="302"/>
      <c r="HOC3213" s="302"/>
      <c r="HOD3213" s="302"/>
      <c r="HOE3213" s="302"/>
      <c r="HOF3213" s="302"/>
      <c r="HOG3213" s="302"/>
      <c r="HOH3213" s="302"/>
      <c r="HOI3213" s="302"/>
      <c r="HOJ3213" s="302"/>
      <c r="HOK3213" s="302"/>
      <c r="HOL3213" s="302"/>
      <c r="HOM3213" s="302"/>
      <c r="HON3213" s="302"/>
      <c r="HOO3213" s="302"/>
      <c r="HOP3213" s="302"/>
      <c r="HOQ3213" s="302"/>
      <c r="HOR3213" s="302"/>
      <c r="HOS3213" s="302"/>
      <c r="HOT3213" s="302"/>
      <c r="HOU3213" s="302"/>
      <c r="HOV3213" s="302"/>
      <c r="HOW3213" s="302"/>
      <c r="HOX3213" s="302"/>
      <c r="HOY3213" s="302"/>
      <c r="HOZ3213" s="302"/>
      <c r="HPA3213" s="302"/>
      <c r="HPB3213" s="302"/>
      <c r="HPC3213" s="302"/>
      <c r="HPD3213" s="302"/>
      <c r="HPE3213" s="302"/>
      <c r="HPF3213" s="302"/>
      <c r="HPG3213" s="302"/>
      <c r="HPH3213" s="302"/>
      <c r="HPI3213" s="302"/>
      <c r="HPJ3213" s="302"/>
      <c r="HPK3213" s="302"/>
      <c r="HPL3213" s="302"/>
      <c r="HPM3213" s="302"/>
      <c r="HPN3213" s="302"/>
      <c r="HPO3213" s="302"/>
      <c r="HPP3213" s="302"/>
      <c r="HPQ3213" s="302"/>
      <c r="HPR3213" s="302"/>
      <c r="HPS3213" s="302"/>
      <c r="HPT3213" s="302"/>
      <c r="HPU3213" s="302"/>
      <c r="HPV3213" s="302"/>
      <c r="HPW3213" s="302"/>
      <c r="HPX3213" s="302"/>
      <c r="HPY3213" s="302"/>
      <c r="HPZ3213" s="302"/>
      <c r="HQA3213" s="302"/>
      <c r="HQB3213" s="302"/>
      <c r="HQC3213" s="302"/>
      <c r="HQD3213" s="302"/>
      <c r="HQE3213" s="302"/>
      <c r="HQF3213" s="302"/>
      <c r="HQG3213" s="302"/>
      <c r="HQH3213" s="302"/>
      <c r="HQI3213" s="302"/>
      <c r="HQJ3213" s="302"/>
      <c r="HQK3213" s="302"/>
      <c r="HQL3213" s="302"/>
      <c r="HQM3213" s="302"/>
      <c r="HQN3213" s="302"/>
      <c r="HQO3213" s="302"/>
      <c r="HQP3213" s="302"/>
      <c r="HQQ3213" s="302"/>
      <c r="HQR3213" s="302"/>
      <c r="HQS3213" s="302"/>
      <c r="HQT3213" s="302"/>
      <c r="HQU3213" s="302"/>
      <c r="HQV3213" s="302"/>
      <c r="HQW3213" s="302"/>
      <c r="HQX3213" s="302"/>
      <c r="HQY3213" s="302"/>
      <c r="HQZ3213" s="302"/>
      <c r="HRA3213" s="302"/>
      <c r="HRB3213" s="302"/>
      <c r="HRC3213" s="302"/>
      <c r="HRD3213" s="302"/>
      <c r="HRE3213" s="302"/>
      <c r="HRF3213" s="302"/>
      <c r="HRG3213" s="302"/>
      <c r="HRH3213" s="302"/>
      <c r="HRI3213" s="302"/>
      <c r="HRJ3213" s="302"/>
      <c r="HRK3213" s="302"/>
      <c r="HRL3213" s="302"/>
      <c r="HRM3213" s="302"/>
      <c r="HRN3213" s="302"/>
      <c r="HRO3213" s="302"/>
      <c r="HRP3213" s="302"/>
      <c r="HRQ3213" s="302"/>
      <c r="HRR3213" s="302"/>
      <c r="HRS3213" s="302"/>
      <c r="HRT3213" s="302"/>
      <c r="HRU3213" s="302"/>
      <c r="HRV3213" s="302"/>
      <c r="HRW3213" s="302"/>
      <c r="HRX3213" s="302"/>
      <c r="HRY3213" s="302"/>
      <c r="HRZ3213" s="302"/>
      <c r="HSA3213" s="302"/>
      <c r="HSB3213" s="302"/>
      <c r="HSC3213" s="302"/>
      <c r="HSD3213" s="302"/>
      <c r="HSE3213" s="302"/>
      <c r="HSF3213" s="302"/>
      <c r="HSG3213" s="302"/>
      <c r="HSH3213" s="302"/>
      <c r="HSI3213" s="302"/>
      <c r="HSJ3213" s="302"/>
      <c r="HSK3213" s="302"/>
      <c r="HSL3213" s="302"/>
      <c r="HSM3213" s="302"/>
      <c r="HSN3213" s="302"/>
      <c r="HSO3213" s="302"/>
      <c r="HSP3213" s="302"/>
      <c r="HSQ3213" s="302"/>
      <c r="HSR3213" s="302"/>
      <c r="HSS3213" s="302"/>
      <c r="HST3213" s="302"/>
      <c r="HSU3213" s="302"/>
      <c r="HSV3213" s="302"/>
      <c r="HSW3213" s="302"/>
      <c r="HSX3213" s="302"/>
      <c r="HSY3213" s="302"/>
      <c r="HSZ3213" s="302"/>
      <c r="HTA3213" s="302"/>
      <c r="HTB3213" s="302"/>
      <c r="HTC3213" s="302"/>
      <c r="HTD3213" s="302"/>
      <c r="HTE3213" s="302"/>
      <c r="HTF3213" s="302"/>
      <c r="HTG3213" s="302"/>
      <c r="HTH3213" s="302"/>
      <c r="HTI3213" s="302"/>
      <c r="HTJ3213" s="302"/>
      <c r="HTK3213" s="302"/>
      <c r="HTL3213" s="302"/>
      <c r="HTM3213" s="302"/>
      <c r="HTN3213" s="302"/>
      <c r="HTO3213" s="302"/>
      <c r="HTP3213" s="302"/>
      <c r="HTQ3213" s="302"/>
      <c r="HTR3213" s="302"/>
      <c r="HTS3213" s="302"/>
      <c r="HTT3213" s="302"/>
      <c r="HTU3213" s="302"/>
      <c r="HTV3213" s="302"/>
      <c r="HTW3213" s="302"/>
      <c r="HTX3213" s="302"/>
      <c r="HTY3213" s="302"/>
      <c r="HTZ3213" s="302"/>
      <c r="HUA3213" s="302"/>
      <c r="HUB3213" s="302"/>
      <c r="HUC3213" s="302"/>
      <c r="HUD3213" s="302"/>
      <c r="HUE3213" s="302"/>
      <c r="HUF3213" s="302"/>
      <c r="HUG3213" s="302"/>
      <c r="HUH3213" s="302"/>
      <c r="HUI3213" s="302"/>
      <c r="HUJ3213" s="302"/>
      <c r="HUK3213" s="302"/>
      <c r="HUL3213" s="302"/>
      <c r="HUM3213" s="302"/>
      <c r="HUN3213" s="302"/>
      <c r="HUO3213" s="302"/>
      <c r="HUP3213" s="302"/>
      <c r="HUQ3213" s="302"/>
      <c r="HUR3213" s="302"/>
      <c r="HUS3213" s="302"/>
      <c r="HUT3213" s="302"/>
      <c r="HUU3213" s="302"/>
      <c r="HUV3213" s="302"/>
      <c r="HUW3213" s="302"/>
      <c r="HUX3213" s="302"/>
      <c r="HUY3213" s="302"/>
      <c r="HUZ3213" s="302"/>
      <c r="HVA3213" s="302"/>
      <c r="HVB3213" s="302"/>
      <c r="HVC3213" s="302"/>
      <c r="HVD3213" s="302"/>
      <c r="HVE3213" s="302"/>
      <c r="HVF3213" s="302"/>
      <c r="HVG3213" s="302"/>
      <c r="HVH3213" s="302"/>
      <c r="HVI3213" s="302"/>
      <c r="HVJ3213" s="302"/>
      <c r="HVK3213" s="302"/>
      <c r="HVL3213" s="302"/>
      <c r="HVM3213" s="302"/>
      <c r="HVN3213" s="302"/>
      <c r="HVO3213" s="302"/>
      <c r="HVP3213" s="302"/>
      <c r="HVQ3213" s="302"/>
      <c r="HVR3213" s="302"/>
      <c r="HVS3213" s="302"/>
      <c r="HVT3213" s="302"/>
      <c r="HVU3213" s="302"/>
      <c r="HVV3213" s="302"/>
      <c r="HVW3213" s="302"/>
      <c r="HVX3213" s="302"/>
      <c r="HVY3213" s="302"/>
      <c r="HVZ3213" s="302"/>
      <c r="HWA3213" s="302"/>
      <c r="HWB3213" s="302"/>
      <c r="HWC3213" s="302"/>
      <c r="HWD3213" s="302"/>
      <c r="HWE3213" s="302"/>
      <c r="HWF3213" s="302"/>
      <c r="HWG3213" s="302"/>
      <c r="HWH3213" s="302"/>
      <c r="HWI3213" s="302"/>
      <c r="HWJ3213" s="302"/>
      <c r="HWK3213" s="302"/>
      <c r="HWL3213" s="302"/>
      <c r="HWM3213" s="302"/>
      <c r="HWN3213" s="302"/>
      <c r="HWO3213" s="302"/>
      <c r="HWP3213" s="302"/>
      <c r="HWQ3213" s="302"/>
      <c r="HWR3213" s="302"/>
      <c r="HWS3213" s="302"/>
      <c r="HWT3213" s="302"/>
      <c r="HWU3213" s="302"/>
      <c r="HWV3213" s="302"/>
      <c r="HWW3213" s="302"/>
      <c r="HWX3213" s="302"/>
      <c r="HWY3213" s="302"/>
      <c r="HWZ3213" s="302"/>
      <c r="HXA3213" s="302"/>
      <c r="HXB3213" s="302"/>
      <c r="HXC3213" s="302"/>
      <c r="HXD3213" s="302"/>
      <c r="HXE3213" s="302"/>
      <c r="HXF3213" s="302"/>
      <c r="HXG3213" s="302"/>
      <c r="HXH3213" s="302"/>
      <c r="HXI3213" s="302"/>
      <c r="HXJ3213" s="302"/>
      <c r="HXK3213" s="302"/>
      <c r="HXL3213" s="302"/>
      <c r="HXM3213" s="302"/>
      <c r="HXN3213" s="302"/>
      <c r="HXO3213" s="302"/>
      <c r="HXP3213" s="302"/>
      <c r="HXQ3213" s="302"/>
      <c r="HXR3213" s="302"/>
      <c r="HXS3213" s="302"/>
      <c r="HXT3213" s="302"/>
      <c r="HXU3213" s="302"/>
      <c r="HXV3213" s="302"/>
      <c r="HXW3213" s="302"/>
      <c r="HXX3213" s="302"/>
      <c r="HXY3213" s="302"/>
      <c r="HXZ3213" s="302"/>
      <c r="HYA3213" s="302"/>
      <c r="HYB3213" s="302"/>
      <c r="HYC3213" s="302"/>
      <c r="HYD3213" s="302"/>
      <c r="HYE3213" s="302"/>
      <c r="HYF3213" s="302"/>
      <c r="HYG3213" s="302"/>
      <c r="HYH3213" s="302"/>
      <c r="HYI3213" s="302"/>
      <c r="HYJ3213" s="302"/>
      <c r="HYK3213" s="302"/>
      <c r="HYL3213" s="302"/>
      <c r="HYM3213" s="302"/>
      <c r="HYN3213" s="302"/>
      <c r="HYO3213" s="302"/>
      <c r="HYP3213" s="302"/>
      <c r="HYQ3213" s="302"/>
      <c r="HYR3213" s="302"/>
      <c r="HYS3213" s="302"/>
      <c r="HYT3213" s="302"/>
      <c r="HYU3213" s="302"/>
      <c r="HYV3213" s="302"/>
      <c r="HYW3213" s="302"/>
      <c r="HYX3213" s="302"/>
      <c r="HYY3213" s="302"/>
      <c r="HYZ3213" s="302"/>
      <c r="HZA3213" s="302"/>
      <c r="HZB3213" s="302"/>
      <c r="HZC3213" s="302"/>
      <c r="HZD3213" s="302"/>
      <c r="HZE3213" s="302"/>
      <c r="HZF3213" s="302"/>
      <c r="HZG3213" s="302"/>
      <c r="HZH3213" s="302"/>
      <c r="HZI3213" s="302"/>
      <c r="HZJ3213" s="302"/>
      <c r="HZK3213" s="302"/>
      <c r="HZL3213" s="302"/>
      <c r="HZM3213" s="302"/>
      <c r="HZN3213" s="302"/>
      <c r="HZO3213" s="302"/>
      <c r="HZP3213" s="302"/>
      <c r="HZQ3213" s="302"/>
      <c r="HZR3213" s="302"/>
      <c r="HZS3213" s="302"/>
      <c r="HZT3213" s="302"/>
      <c r="HZU3213" s="302"/>
      <c r="HZV3213" s="302"/>
      <c r="HZW3213" s="302"/>
      <c r="HZX3213" s="302"/>
      <c r="HZY3213" s="302"/>
      <c r="HZZ3213" s="302"/>
      <c r="IAA3213" s="302"/>
      <c r="IAB3213" s="302"/>
      <c r="IAC3213" s="302"/>
      <c r="IAD3213" s="302"/>
      <c r="IAE3213" s="302"/>
      <c r="IAF3213" s="302"/>
      <c r="IAG3213" s="302"/>
      <c r="IAH3213" s="302"/>
      <c r="IAI3213" s="302"/>
      <c r="IAJ3213" s="302"/>
      <c r="IAK3213" s="302"/>
      <c r="IAL3213" s="302"/>
      <c r="IAM3213" s="302"/>
      <c r="IAN3213" s="302"/>
      <c r="IAO3213" s="302"/>
      <c r="IAP3213" s="302"/>
      <c r="IAQ3213" s="302"/>
      <c r="IAR3213" s="302"/>
      <c r="IAS3213" s="302"/>
      <c r="IAT3213" s="302"/>
      <c r="IAU3213" s="302"/>
      <c r="IAV3213" s="302"/>
      <c r="IAW3213" s="302"/>
      <c r="IAX3213" s="302"/>
      <c r="IAY3213" s="302"/>
      <c r="IAZ3213" s="302"/>
      <c r="IBA3213" s="302"/>
      <c r="IBB3213" s="302"/>
      <c r="IBC3213" s="302"/>
      <c r="IBD3213" s="302"/>
      <c r="IBE3213" s="302"/>
      <c r="IBF3213" s="302"/>
      <c r="IBG3213" s="302"/>
      <c r="IBH3213" s="302"/>
      <c r="IBI3213" s="302"/>
      <c r="IBJ3213" s="302"/>
      <c r="IBK3213" s="302"/>
      <c r="IBL3213" s="302"/>
      <c r="IBM3213" s="302"/>
      <c r="IBN3213" s="302"/>
      <c r="IBO3213" s="302"/>
      <c r="IBP3213" s="302"/>
      <c r="IBQ3213" s="302"/>
      <c r="IBR3213" s="302"/>
      <c r="IBS3213" s="302"/>
      <c r="IBT3213" s="302"/>
      <c r="IBU3213" s="302"/>
      <c r="IBV3213" s="302"/>
      <c r="IBW3213" s="302"/>
      <c r="IBX3213" s="302"/>
      <c r="IBY3213" s="302"/>
      <c r="IBZ3213" s="302"/>
      <c r="ICA3213" s="302"/>
      <c r="ICB3213" s="302"/>
      <c r="ICC3213" s="302"/>
      <c r="ICD3213" s="302"/>
      <c r="ICE3213" s="302"/>
      <c r="ICF3213" s="302"/>
      <c r="ICG3213" s="302"/>
      <c r="ICH3213" s="302"/>
      <c r="ICI3213" s="302"/>
      <c r="ICJ3213" s="302"/>
      <c r="ICK3213" s="302"/>
      <c r="ICL3213" s="302"/>
      <c r="ICM3213" s="302"/>
      <c r="ICN3213" s="302"/>
      <c r="ICO3213" s="302"/>
      <c r="ICP3213" s="302"/>
      <c r="ICQ3213" s="302"/>
      <c r="ICR3213" s="302"/>
      <c r="ICS3213" s="302"/>
      <c r="ICT3213" s="302"/>
      <c r="ICU3213" s="302"/>
      <c r="ICV3213" s="302"/>
      <c r="ICW3213" s="302"/>
      <c r="ICX3213" s="302"/>
      <c r="ICY3213" s="302"/>
      <c r="ICZ3213" s="302"/>
      <c r="IDA3213" s="302"/>
      <c r="IDB3213" s="302"/>
      <c r="IDC3213" s="302"/>
      <c r="IDD3213" s="302"/>
      <c r="IDE3213" s="302"/>
      <c r="IDF3213" s="302"/>
      <c r="IDG3213" s="302"/>
      <c r="IDH3213" s="302"/>
      <c r="IDI3213" s="302"/>
      <c r="IDJ3213" s="302"/>
      <c r="IDK3213" s="302"/>
      <c r="IDL3213" s="302"/>
      <c r="IDM3213" s="302"/>
      <c r="IDN3213" s="302"/>
      <c r="IDO3213" s="302"/>
      <c r="IDP3213" s="302"/>
      <c r="IDQ3213" s="302"/>
      <c r="IDR3213" s="302"/>
      <c r="IDS3213" s="302"/>
      <c r="IDT3213" s="302"/>
      <c r="IDU3213" s="302"/>
      <c r="IDV3213" s="302"/>
      <c r="IDW3213" s="302"/>
      <c r="IDX3213" s="302"/>
      <c r="IDY3213" s="302"/>
      <c r="IDZ3213" s="302"/>
      <c r="IEA3213" s="302"/>
      <c r="IEB3213" s="302"/>
      <c r="IEC3213" s="302"/>
      <c r="IED3213" s="302"/>
      <c r="IEE3213" s="302"/>
      <c r="IEF3213" s="302"/>
      <c r="IEG3213" s="302"/>
      <c r="IEH3213" s="302"/>
      <c r="IEI3213" s="302"/>
      <c r="IEJ3213" s="302"/>
      <c r="IEK3213" s="302"/>
      <c r="IEL3213" s="302"/>
      <c r="IEM3213" s="302"/>
      <c r="IEN3213" s="302"/>
      <c r="IEO3213" s="302"/>
      <c r="IEP3213" s="302"/>
      <c r="IEQ3213" s="302"/>
      <c r="IER3213" s="302"/>
      <c r="IES3213" s="302"/>
      <c r="IET3213" s="302"/>
      <c r="IEU3213" s="302"/>
      <c r="IEV3213" s="302"/>
      <c r="IEW3213" s="302"/>
      <c r="IEX3213" s="302"/>
      <c r="IEY3213" s="302"/>
      <c r="IEZ3213" s="302"/>
      <c r="IFA3213" s="302"/>
      <c r="IFB3213" s="302"/>
      <c r="IFC3213" s="302"/>
      <c r="IFD3213" s="302"/>
      <c r="IFE3213" s="302"/>
      <c r="IFF3213" s="302"/>
      <c r="IFG3213" s="302"/>
      <c r="IFH3213" s="302"/>
      <c r="IFI3213" s="302"/>
      <c r="IFJ3213" s="302"/>
      <c r="IFK3213" s="302"/>
      <c r="IFL3213" s="302"/>
      <c r="IFM3213" s="302"/>
      <c r="IFN3213" s="302"/>
      <c r="IFO3213" s="302"/>
      <c r="IFP3213" s="302"/>
      <c r="IFQ3213" s="302"/>
      <c r="IFR3213" s="302"/>
      <c r="IFS3213" s="302"/>
      <c r="IFT3213" s="302"/>
      <c r="IFU3213" s="302"/>
      <c r="IFV3213" s="302"/>
      <c r="IFW3213" s="302"/>
      <c r="IFX3213" s="302"/>
      <c r="IFY3213" s="302"/>
      <c r="IFZ3213" s="302"/>
      <c r="IGA3213" s="302"/>
      <c r="IGB3213" s="302"/>
      <c r="IGC3213" s="302"/>
      <c r="IGD3213" s="302"/>
      <c r="IGE3213" s="302"/>
      <c r="IGF3213" s="302"/>
      <c r="IGG3213" s="302"/>
      <c r="IGH3213" s="302"/>
      <c r="IGI3213" s="302"/>
      <c r="IGJ3213" s="302"/>
      <c r="IGK3213" s="302"/>
      <c r="IGL3213" s="302"/>
      <c r="IGM3213" s="302"/>
      <c r="IGN3213" s="302"/>
      <c r="IGO3213" s="302"/>
      <c r="IGP3213" s="302"/>
      <c r="IGQ3213" s="302"/>
      <c r="IGR3213" s="302"/>
      <c r="IGS3213" s="302"/>
      <c r="IGT3213" s="302"/>
      <c r="IGU3213" s="302"/>
      <c r="IGV3213" s="302"/>
      <c r="IGW3213" s="302"/>
      <c r="IGX3213" s="302"/>
      <c r="IGY3213" s="302"/>
      <c r="IGZ3213" s="302"/>
      <c r="IHA3213" s="302"/>
      <c r="IHB3213" s="302"/>
      <c r="IHC3213" s="302"/>
      <c r="IHD3213" s="302"/>
      <c r="IHE3213" s="302"/>
      <c r="IHF3213" s="302"/>
      <c r="IHG3213" s="302"/>
      <c r="IHH3213" s="302"/>
      <c r="IHI3213" s="302"/>
      <c r="IHJ3213" s="302"/>
      <c r="IHK3213" s="302"/>
      <c r="IHL3213" s="302"/>
      <c r="IHM3213" s="302"/>
      <c r="IHN3213" s="302"/>
      <c r="IHO3213" s="302"/>
      <c r="IHP3213" s="302"/>
      <c r="IHQ3213" s="302"/>
      <c r="IHR3213" s="302"/>
      <c r="IHS3213" s="302"/>
      <c r="IHT3213" s="302"/>
      <c r="IHU3213" s="302"/>
      <c r="IHV3213" s="302"/>
      <c r="IHW3213" s="302"/>
      <c r="IHX3213" s="302"/>
      <c r="IHY3213" s="302"/>
      <c r="IHZ3213" s="302"/>
      <c r="IIA3213" s="302"/>
      <c r="IIB3213" s="302"/>
      <c r="IIC3213" s="302"/>
      <c r="IID3213" s="302"/>
      <c r="IIE3213" s="302"/>
      <c r="IIF3213" s="302"/>
      <c r="IIG3213" s="302"/>
      <c r="IIH3213" s="302"/>
      <c r="III3213" s="302"/>
      <c r="IIJ3213" s="302"/>
      <c r="IIK3213" s="302"/>
      <c r="IIL3213" s="302"/>
      <c r="IIM3213" s="302"/>
      <c r="IIN3213" s="302"/>
      <c r="IIO3213" s="302"/>
      <c r="IIP3213" s="302"/>
      <c r="IIQ3213" s="302"/>
      <c r="IIR3213" s="302"/>
      <c r="IIS3213" s="302"/>
      <c r="IIT3213" s="302"/>
      <c r="IIU3213" s="302"/>
      <c r="IIV3213" s="302"/>
      <c r="IIW3213" s="302"/>
      <c r="IIX3213" s="302"/>
      <c r="IIY3213" s="302"/>
      <c r="IIZ3213" s="302"/>
      <c r="IJA3213" s="302"/>
      <c r="IJB3213" s="302"/>
      <c r="IJC3213" s="302"/>
      <c r="IJD3213" s="302"/>
      <c r="IJE3213" s="302"/>
      <c r="IJF3213" s="302"/>
      <c r="IJG3213" s="302"/>
      <c r="IJH3213" s="302"/>
      <c r="IJI3213" s="302"/>
      <c r="IJJ3213" s="302"/>
      <c r="IJK3213" s="302"/>
      <c r="IJL3213" s="302"/>
      <c r="IJM3213" s="302"/>
      <c r="IJN3213" s="302"/>
      <c r="IJO3213" s="302"/>
      <c r="IJP3213" s="302"/>
      <c r="IJQ3213" s="302"/>
      <c r="IJR3213" s="302"/>
      <c r="IJS3213" s="302"/>
      <c r="IJT3213" s="302"/>
      <c r="IJU3213" s="302"/>
      <c r="IJV3213" s="302"/>
      <c r="IJW3213" s="302"/>
      <c r="IJX3213" s="302"/>
      <c r="IJY3213" s="302"/>
      <c r="IJZ3213" s="302"/>
      <c r="IKA3213" s="302"/>
      <c r="IKB3213" s="302"/>
      <c r="IKC3213" s="302"/>
      <c r="IKD3213" s="302"/>
      <c r="IKE3213" s="302"/>
      <c r="IKF3213" s="302"/>
      <c r="IKG3213" s="302"/>
      <c r="IKH3213" s="302"/>
      <c r="IKI3213" s="302"/>
      <c r="IKJ3213" s="302"/>
      <c r="IKK3213" s="302"/>
      <c r="IKL3213" s="302"/>
      <c r="IKM3213" s="302"/>
      <c r="IKN3213" s="302"/>
      <c r="IKO3213" s="302"/>
      <c r="IKP3213" s="302"/>
      <c r="IKQ3213" s="302"/>
      <c r="IKR3213" s="302"/>
      <c r="IKS3213" s="302"/>
      <c r="IKT3213" s="302"/>
      <c r="IKU3213" s="302"/>
      <c r="IKV3213" s="302"/>
      <c r="IKW3213" s="302"/>
      <c r="IKX3213" s="302"/>
      <c r="IKY3213" s="302"/>
      <c r="IKZ3213" s="302"/>
      <c r="ILA3213" s="302"/>
      <c r="ILB3213" s="302"/>
      <c r="ILC3213" s="302"/>
      <c r="ILD3213" s="302"/>
      <c r="ILE3213" s="302"/>
      <c r="ILF3213" s="302"/>
      <c r="ILG3213" s="302"/>
      <c r="ILH3213" s="302"/>
      <c r="ILI3213" s="302"/>
      <c r="ILJ3213" s="302"/>
      <c r="ILK3213" s="302"/>
      <c r="ILL3213" s="302"/>
      <c r="ILM3213" s="302"/>
      <c r="ILN3213" s="302"/>
      <c r="ILO3213" s="302"/>
      <c r="ILP3213" s="302"/>
      <c r="ILQ3213" s="302"/>
      <c r="ILR3213" s="302"/>
      <c r="ILS3213" s="302"/>
      <c r="ILT3213" s="302"/>
      <c r="ILU3213" s="302"/>
      <c r="ILV3213" s="302"/>
      <c r="ILW3213" s="302"/>
      <c r="ILX3213" s="302"/>
      <c r="ILY3213" s="302"/>
      <c r="ILZ3213" s="302"/>
      <c r="IMA3213" s="302"/>
      <c r="IMB3213" s="302"/>
      <c r="IMC3213" s="302"/>
      <c r="IMD3213" s="302"/>
      <c r="IME3213" s="302"/>
      <c r="IMF3213" s="302"/>
      <c r="IMG3213" s="302"/>
      <c r="IMH3213" s="302"/>
      <c r="IMI3213" s="302"/>
      <c r="IMJ3213" s="302"/>
      <c r="IMK3213" s="302"/>
      <c r="IML3213" s="302"/>
      <c r="IMM3213" s="302"/>
      <c r="IMN3213" s="302"/>
      <c r="IMO3213" s="302"/>
      <c r="IMP3213" s="302"/>
      <c r="IMQ3213" s="302"/>
      <c r="IMR3213" s="302"/>
      <c r="IMS3213" s="302"/>
      <c r="IMT3213" s="302"/>
      <c r="IMU3213" s="302"/>
      <c r="IMV3213" s="302"/>
      <c r="IMW3213" s="302"/>
      <c r="IMX3213" s="302"/>
      <c r="IMY3213" s="302"/>
      <c r="IMZ3213" s="302"/>
      <c r="INA3213" s="302"/>
      <c r="INB3213" s="302"/>
      <c r="INC3213" s="302"/>
      <c r="IND3213" s="302"/>
      <c r="INE3213" s="302"/>
      <c r="INF3213" s="302"/>
      <c r="ING3213" s="302"/>
      <c r="INH3213" s="302"/>
      <c r="INI3213" s="302"/>
      <c r="INJ3213" s="302"/>
      <c r="INK3213" s="302"/>
      <c r="INL3213" s="302"/>
      <c r="INM3213" s="302"/>
      <c r="INN3213" s="302"/>
      <c r="INO3213" s="302"/>
      <c r="INP3213" s="302"/>
      <c r="INQ3213" s="302"/>
      <c r="INR3213" s="302"/>
      <c r="INS3213" s="302"/>
      <c r="INT3213" s="302"/>
      <c r="INU3213" s="302"/>
      <c r="INV3213" s="302"/>
      <c r="INW3213" s="302"/>
      <c r="INX3213" s="302"/>
      <c r="INY3213" s="302"/>
      <c r="INZ3213" s="302"/>
      <c r="IOA3213" s="302"/>
      <c r="IOB3213" s="302"/>
      <c r="IOC3213" s="302"/>
      <c r="IOD3213" s="302"/>
      <c r="IOE3213" s="302"/>
      <c r="IOF3213" s="302"/>
      <c r="IOG3213" s="302"/>
      <c r="IOH3213" s="302"/>
      <c r="IOI3213" s="302"/>
      <c r="IOJ3213" s="302"/>
      <c r="IOK3213" s="302"/>
      <c r="IOL3213" s="302"/>
      <c r="IOM3213" s="302"/>
      <c r="ION3213" s="302"/>
      <c r="IOO3213" s="302"/>
      <c r="IOP3213" s="302"/>
      <c r="IOQ3213" s="302"/>
      <c r="IOR3213" s="302"/>
      <c r="IOS3213" s="302"/>
      <c r="IOT3213" s="302"/>
      <c r="IOU3213" s="302"/>
      <c r="IOV3213" s="302"/>
      <c r="IOW3213" s="302"/>
      <c r="IOX3213" s="302"/>
      <c r="IOY3213" s="302"/>
      <c r="IOZ3213" s="302"/>
      <c r="IPA3213" s="302"/>
      <c r="IPB3213" s="302"/>
      <c r="IPC3213" s="302"/>
      <c r="IPD3213" s="302"/>
      <c r="IPE3213" s="302"/>
      <c r="IPF3213" s="302"/>
      <c r="IPG3213" s="302"/>
      <c r="IPH3213" s="302"/>
      <c r="IPI3213" s="302"/>
      <c r="IPJ3213" s="302"/>
      <c r="IPK3213" s="302"/>
      <c r="IPL3213" s="302"/>
      <c r="IPM3213" s="302"/>
      <c r="IPN3213" s="302"/>
      <c r="IPO3213" s="302"/>
      <c r="IPP3213" s="302"/>
      <c r="IPQ3213" s="302"/>
      <c r="IPR3213" s="302"/>
      <c r="IPS3213" s="302"/>
      <c r="IPT3213" s="302"/>
      <c r="IPU3213" s="302"/>
      <c r="IPV3213" s="302"/>
      <c r="IPW3213" s="302"/>
      <c r="IPX3213" s="302"/>
      <c r="IPY3213" s="302"/>
      <c r="IPZ3213" s="302"/>
      <c r="IQA3213" s="302"/>
      <c r="IQB3213" s="302"/>
      <c r="IQC3213" s="302"/>
      <c r="IQD3213" s="302"/>
      <c r="IQE3213" s="302"/>
      <c r="IQF3213" s="302"/>
      <c r="IQG3213" s="302"/>
      <c r="IQH3213" s="302"/>
      <c r="IQI3213" s="302"/>
      <c r="IQJ3213" s="302"/>
      <c r="IQK3213" s="302"/>
      <c r="IQL3213" s="302"/>
      <c r="IQM3213" s="302"/>
      <c r="IQN3213" s="302"/>
      <c r="IQO3213" s="302"/>
      <c r="IQP3213" s="302"/>
      <c r="IQQ3213" s="302"/>
      <c r="IQR3213" s="302"/>
      <c r="IQS3213" s="302"/>
      <c r="IQT3213" s="302"/>
      <c r="IQU3213" s="302"/>
      <c r="IQV3213" s="302"/>
      <c r="IQW3213" s="302"/>
      <c r="IQX3213" s="302"/>
      <c r="IQY3213" s="302"/>
      <c r="IQZ3213" s="302"/>
      <c r="IRA3213" s="302"/>
      <c r="IRB3213" s="302"/>
      <c r="IRC3213" s="302"/>
      <c r="IRD3213" s="302"/>
      <c r="IRE3213" s="302"/>
      <c r="IRF3213" s="302"/>
      <c r="IRG3213" s="302"/>
      <c r="IRH3213" s="302"/>
      <c r="IRI3213" s="302"/>
      <c r="IRJ3213" s="302"/>
      <c r="IRK3213" s="302"/>
      <c r="IRL3213" s="302"/>
      <c r="IRM3213" s="302"/>
      <c r="IRN3213" s="302"/>
      <c r="IRO3213" s="302"/>
      <c r="IRP3213" s="302"/>
      <c r="IRQ3213" s="302"/>
      <c r="IRR3213" s="302"/>
      <c r="IRS3213" s="302"/>
      <c r="IRT3213" s="302"/>
      <c r="IRU3213" s="302"/>
      <c r="IRV3213" s="302"/>
      <c r="IRW3213" s="302"/>
      <c r="IRX3213" s="302"/>
      <c r="IRY3213" s="302"/>
      <c r="IRZ3213" s="302"/>
      <c r="ISA3213" s="302"/>
      <c r="ISB3213" s="302"/>
      <c r="ISC3213" s="302"/>
      <c r="ISD3213" s="302"/>
      <c r="ISE3213" s="302"/>
      <c r="ISF3213" s="302"/>
      <c r="ISG3213" s="302"/>
      <c r="ISH3213" s="302"/>
      <c r="ISI3213" s="302"/>
      <c r="ISJ3213" s="302"/>
      <c r="ISK3213" s="302"/>
      <c r="ISL3213" s="302"/>
      <c r="ISM3213" s="302"/>
      <c r="ISN3213" s="302"/>
      <c r="ISO3213" s="302"/>
      <c r="ISP3213" s="302"/>
      <c r="ISQ3213" s="302"/>
      <c r="ISR3213" s="302"/>
      <c r="ISS3213" s="302"/>
      <c r="IST3213" s="302"/>
      <c r="ISU3213" s="302"/>
      <c r="ISV3213" s="302"/>
      <c r="ISW3213" s="302"/>
      <c r="ISX3213" s="302"/>
      <c r="ISY3213" s="302"/>
      <c r="ISZ3213" s="302"/>
      <c r="ITA3213" s="302"/>
      <c r="ITB3213" s="302"/>
      <c r="ITC3213" s="302"/>
      <c r="ITD3213" s="302"/>
      <c r="ITE3213" s="302"/>
      <c r="ITF3213" s="302"/>
      <c r="ITG3213" s="302"/>
      <c r="ITH3213" s="302"/>
      <c r="ITI3213" s="302"/>
      <c r="ITJ3213" s="302"/>
      <c r="ITK3213" s="302"/>
      <c r="ITL3213" s="302"/>
      <c r="ITM3213" s="302"/>
      <c r="ITN3213" s="302"/>
      <c r="ITO3213" s="302"/>
      <c r="ITP3213" s="302"/>
      <c r="ITQ3213" s="302"/>
      <c r="ITR3213" s="302"/>
      <c r="ITS3213" s="302"/>
      <c r="ITT3213" s="302"/>
      <c r="ITU3213" s="302"/>
      <c r="ITV3213" s="302"/>
      <c r="ITW3213" s="302"/>
      <c r="ITX3213" s="302"/>
      <c r="ITY3213" s="302"/>
      <c r="ITZ3213" s="302"/>
      <c r="IUA3213" s="302"/>
      <c r="IUB3213" s="302"/>
      <c r="IUC3213" s="302"/>
      <c r="IUD3213" s="302"/>
      <c r="IUE3213" s="302"/>
      <c r="IUF3213" s="302"/>
      <c r="IUG3213" s="302"/>
      <c r="IUH3213" s="302"/>
      <c r="IUI3213" s="302"/>
      <c r="IUJ3213" s="302"/>
      <c r="IUK3213" s="302"/>
      <c r="IUL3213" s="302"/>
      <c r="IUM3213" s="302"/>
      <c r="IUN3213" s="302"/>
      <c r="IUO3213" s="302"/>
      <c r="IUP3213" s="302"/>
      <c r="IUQ3213" s="302"/>
      <c r="IUR3213" s="302"/>
      <c r="IUS3213" s="302"/>
      <c r="IUT3213" s="302"/>
      <c r="IUU3213" s="302"/>
      <c r="IUV3213" s="302"/>
      <c r="IUW3213" s="302"/>
      <c r="IUX3213" s="302"/>
      <c r="IUY3213" s="302"/>
      <c r="IUZ3213" s="302"/>
      <c r="IVA3213" s="302"/>
      <c r="IVB3213" s="302"/>
      <c r="IVC3213" s="302"/>
      <c r="IVD3213" s="302"/>
      <c r="IVE3213" s="302"/>
      <c r="IVF3213" s="302"/>
      <c r="IVG3213" s="302"/>
      <c r="IVH3213" s="302"/>
      <c r="IVI3213" s="302"/>
      <c r="IVJ3213" s="302"/>
      <c r="IVK3213" s="302"/>
      <c r="IVL3213" s="302"/>
      <c r="IVM3213" s="302"/>
      <c r="IVN3213" s="302"/>
      <c r="IVO3213" s="302"/>
      <c r="IVP3213" s="302"/>
      <c r="IVQ3213" s="302"/>
      <c r="IVR3213" s="302"/>
      <c r="IVS3213" s="302"/>
      <c r="IVT3213" s="302"/>
      <c r="IVU3213" s="302"/>
      <c r="IVV3213" s="302"/>
      <c r="IVW3213" s="302"/>
      <c r="IVX3213" s="302"/>
      <c r="IVY3213" s="302"/>
      <c r="IVZ3213" s="302"/>
      <c r="IWA3213" s="302"/>
      <c r="IWB3213" s="302"/>
      <c r="IWC3213" s="302"/>
      <c r="IWD3213" s="302"/>
      <c r="IWE3213" s="302"/>
      <c r="IWF3213" s="302"/>
      <c r="IWG3213" s="302"/>
      <c r="IWH3213" s="302"/>
      <c r="IWI3213" s="302"/>
      <c r="IWJ3213" s="302"/>
      <c r="IWK3213" s="302"/>
      <c r="IWL3213" s="302"/>
      <c r="IWM3213" s="302"/>
      <c r="IWN3213" s="302"/>
      <c r="IWO3213" s="302"/>
      <c r="IWP3213" s="302"/>
      <c r="IWQ3213" s="302"/>
      <c r="IWR3213" s="302"/>
      <c r="IWS3213" s="302"/>
      <c r="IWT3213" s="302"/>
      <c r="IWU3213" s="302"/>
      <c r="IWV3213" s="302"/>
      <c r="IWW3213" s="302"/>
      <c r="IWX3213" s="302"/>
      <c r="IWY3213" s="302"/>
      <c r="IWZ3213" s="302"/>
      <c r="IXA3213" s="302"/>
      <c r="IXB3213" s="302"/>
      <c r="IXC3213" s="302"/>
      <c r="IXD3213" s="302"/>
      <c r="IXE3213" s="302"/>
      <c r="IXF3213" s="302"/>
      <c r="IXG3213" s="302"/>
      <c r="IXH3213" s="302"/>
      <c r="IXI3213" s="302"/>
      <c r="IXJ3213" s="302"/>
      <c r="IXK3213" s="302"/>
      <c r="IXL3213" s="302"/>
      <c r="IXM3213" s="302"/>
      <c r="IXN3213" s="302"/>
      <c r="IXO3213" s="302"/>
      <c r="IXP3213" s="302"/>
      <c r="IXQ3213" s="302"/>
      <c r="IXR3213" s="302"/>
      <c r="IXS3213" s="302"/>
      <c r="IXT3213" s="302"/>
      <c r="IXU3213" s="302"/>
      <c r="IXV3213" s="302"/>
      <c r="IXW3213" s="302"/>
      <c r="IXX3213" s="302"/>
      <c r="IXY3213" s="302"/>
      <c r="IXZ3213" s="302"/>
      <c r="IYA3213" s="302"/>
      <c r="IYB3213" s="302"/>
      <c r="IYC3213" s="302"/>
      <c r="IYD3213" s="302"/>
      <c r="IYE3213" s="302"/>
      <c r="IYF3213" s="302"/>
      <c r="IYG3213" s="302"/>
      <c r="IYH3213" s="302"/>
      <c r="IYI3213" s="302"/>
      <c r="IYJ3213" s="302"/>
      <c r="IYK3213" s="302"/>
      <c r="IYL3213" s="302"/>
      <c r="IYM3213" s="302"/>
      <c r="IYN3213" s="302"/>
      <c r="IYO3213" s="302"/>
      <c r="IYP3213" s="302"/>
      <c r="IYQ3213" s="302"/>
      <c r="IYR3213" s="302"/>
      <c r="IYS3213" s="302"/>
      <c r="IYT3213" s="302"/>
      <c r="IYU3213" s="302"/>
      <c r="IYV3213" s="302"/>
      <c r="IYW3213" s="302"/>
      <c r="IYX3213" s="302"/>
      <c r="IYY3213" s="302"/>
      <c r="IYZ3213" s="302"/>
      <c r="IZA3213" s="302"/>
      <c r="IZB3213" s="302"/>
      <c r="IZC3213" s="302"/>
      <c r="IZD3213" s="302"/>
      <c r="IZE3213" s="302"/>
      <c r="IZF3213" s="302"/>
      <c r="IZG3213" s="302"/>
      <c r="IZH3213" s="302"/>
      <c r="IZI3213" s="302"/>
      <c r="IZJ3213" s="302"/>
      <c r="IZK3213" s="302"/>
      <c r="IZL3213" s="302"/>
      <c r="IZM3213" s="302"/>
      <c r="IZN3213" s="302"/>
      <c r="IZO3213" s="302"/>
      <c r="IZP3213" s="302"/>
      <c r="IZQ3213" s="302"/>
      <c r="IZR3213" s="302"/>
      <c r="IZS3213" s="302"/>
      <c r="IZT3213" s="302"/>
      <c r="IZU3213" s="302"/>
      <c r="IZV3213" s="302"/>
      <c r="IZW3213" s="302"/>
      <c r="IZX3213" s="302"/>
      <c r="IZY3213" s="302"/>
      <c r="IZZ3213" s="302"/>
      <c r="JAA3213" s="302"/>
      <c r="JAB3213" s="302"/>
      <c r="JAC3213" s="302"/>
      <c r="JAD3213" s="302"/>
      <c r="JAE3213" s="302"/>
      <c r="JAF3213" s="302"/>
      <c r="JAG3213" s="302"/>
      <c r="JAH3213" s="302"/>
      <c r="JAI3213" s="302"/>
      <c r="JAJ3213" s="302"/>
      <c r="JAK3213" s="302"/>
      <c r="JAL3213" s="302"/>
      <c r="JAM3213" s="302"/>
      <c r="JAN3213" s="302"/>
      <c r="JAO3213" s="302"/>
      <c r="JAP3213" s="302"/>
      <c r="JAQ3213" s="302"/>
      <c r="JAR3213" s="302"/>
      <c r="JAS3213" s="302"/>
      <c r="JAT3213" s="302"/>
      <c r="JAU3213" s="302"/>
      <c r="JAV3213" s="302"/>
      <c r="JAW3213" s="302"/>
      <c r="JAX3213" s="302"/>
      <c r="JAY3213" s="302"/>
      <c r="JAZ3213" s="302"/>
      <c r="JBA3213" s="302"/>
      <c r="JBB3213" s="302"/>
      <c r="JBC3213" s="302"/>
      <c r="JBD3213" s="302"/>
      <c r="JBE3213" s="302"/>
      <c r="JBF3213" s="302"/>
      <c r="JBG3213" s="302"/>
      <c r="JBH3213" s="302"/>
      <c r="JBI3213" s="302"/>
      <c r="JBJ3213" s="302"/>
      <c r="JBK3213" s="302"/>
      <c r="JBL3213" s="302"/>
      <c r="JBM3213" s="302"/>
      <c r="JBN3213" s="302"/>
      <c r="JBO3213" s="302"/>
      <c r="JBP3213" s="302"/>
      <c r="JBQ3213" s="302"/>
      <c r="JBR3213" s="302"/>
      <c r="JBS3213" s="302"/>
      <c r="JBT3213" s="302"/>
      <c r="JBU3213" s="302"/>
      <c r="JBV3213" s="302"/>
      <c r="JBW3213" s="302"/>
      <c r="JBX3213" s="302"/>
      <c r="JBY3213" s="302"/>
      <c r="JBZ3213" s="302"/>
      <c r="JCA3213" s="302"/>
      <c r="JCB3213" s="302"/>
      <c r="JCC3213" s="302"/>
      <c r="JCD3213" s="302"/>
      <c r="JCE3213" s="302"/>
      <c r="JCF3213" s="302"/>
      <c r="JCG3213" s="302"/>
      <c r="JCH3213" s="302"/>
      <c r="JCI3213" s="302"/>
      <c r="JCJ3213" s="302"/>
      <c r="JCK3213" s="302"/>
      <c r="JCL3213" s="302"/>
      <c r="JCM3213" s="302"/>
      <c r="JCN3213" s="302"/>
      <c r="JCO3213" s="302"/>
      <c r="JCP3213" s="302"/>
      <c r="JCQ3213" s="302"/>
      <c r="JCR3213" s="302"/>
      <c r="JCS3213" s="302"/>
      <c r="JCT3213" s="302"/>
      <c r="JCU3213" s="302"/>
      <c r="JCV3213" s="302"/>
      <c r="JCW3213" s="302"/>
      <c r="JCX3213" s="302"/>
      <c r="JCY3213" s="302"/>
      <c r="JCZ3213" s="302"/>
      <c r="JDA3213" s="302"/>
      <c r="JDB3213" s="302"/>
      <c r="JDC3213" s="302"/>
      <c r="JDD3213" s="302"/>
      <c r="JDE3213" s="302"/>
      <c r="JDF3213" s="302"/>
      <c r="JDG3213" s="302"/>
      <c r="JDH3213" s="302"/>
      <c r="JDI3213" s="302"/>
      <c r="JDJ3213" s="302"/>
      <c r="JDK3213" s="302"/>
      <c r="JDL3213" s="302"/>
      <c r="JDM3213" s="302"/>
      <c r="JDN3213" s="302"/>
      <c r="JDO3213" s="302"/>
      <c r="JDP3213" s="302"/>
      <c r="JDQ3213" s="302"/>
      <c r="JDR3213" s="302"/>
      <c r="JDS3213" s="302"/>
      <c r="JDT3213" s="302"/>
      <c r="JDU3213" s="302"/>
      <c r="JDV3213" s="302"/>
      <c r="JDW3213" s="302"/>
      <c r="JDX3213" s="302"/>
      <c r="JDY3213" s="302"/>
      <c r="JDZ3213" s="302"/>
      <c r="JEA3213" s="302"/>
      <c r="JEB3213" s="302"/>
      <c r="JEC3213" s="302"/>
      <c r="JED3213" s="302"/>
      <c r="JEE3213" s="302"/>
      <c r="JEF3213" s="302"/>
      <c r="JEG3213" s="302"/>
      <c r="JEH3213" s="302"/>
      <c r="JEI3213" s="302"/>
      <c r="JEJ3213" s="302"/>
      <c r="JEK3213" s="302"/>
      <c r="JEL3213" s="302"/>
      <c r="JEM3213" s="302"/>
      <c r="JEN3213" s="302"/>
      <c r="JEO3213" s="302"/>
      <c r="JEP3213" s="302"/>
      <c r="JEQ3213" s="302"/>
      <c r="JER3213" s="302"/>
      <c r="JES3213" s="302"/>
      <c r="JET3213" s="302"/>
      <c r="JEU3213" s="302"/>
      <c r="JEV3213" s="302"/>
      <c r="JEW3213" s="302"/>
      <c r="JEX3213" s="302"/>
      <c r="JEY3213" s="302"/>
      <c r="JEZ3213" s="302"/>
      <c r="JFA3213" s="302"/>
      <c r="JFB3213" s="302"/>
      <c r="JFC3213" s="302"/>
      <c r="JFD3213" s="302"/>
      <c r="JFE3213" s="302"/>
      <c r="JFF3213" s="302"/>
      <c r="JFG3213" s="302"/>
      <c r="JFH3213" s="302"/>
      <c r="JFI3213" s="302"/>
      <c r="JFJ3213" s="302"/>
      <c r="JFK3213" s="302"/>
      <c r="JFL3213" s="302"/>
      <c r="JFM3213" s="302"/>
      <c r="JFN3213" s="302"/>
      <c r="JFO3213" s="302"/>
      <c r="JFP3213" s="302"/>
      <c r="JFQ3213" s="302"/>
      <c r="JFR3213" s="302"/>
      <c r="JFS3213" s="302"/>
      <c r="JFT3213" s="302"/>
      <c r="JFU3213" s="302"/>
      <c r="JFV3213" s="302"/>
      <c r="JFW3213" s="302"/>
      <c r="JFX3213" s="302"/>
      <c r="JFY3213" s="302"/>
      <c r="JFZ3213" s="302"/>
      <c r="JGA3213" s="302"/>
      <c r="JGB3213" s="302"/>
      <c r="JGC3213" s="302"/>
      <c r="JGD3213" s="302"/>
      <c r="JGE3213" s="302"/>
      <c r="JGF3213" s="302"/>
      <c r="JGG3213" s="302"/>
      <c r="JGH3213" s="302"/>
      <c r="JGI3213" s="302"/>
      <c r="JGJ3213" s="302"/>
      <c r="JGK3213" s="302"/>
      <c r="JGL3213" s="302"/>
      <c r="JGM3213" s="302"/>
      <c r="JGN3213" s="302"/>
      <c r="JGO3213" s="302"/>
      <c r="JGP3213" s="302"/>
      <c r="JGQ3213" s="302"/>
      <c r="JGR3213" s="302"/>
      <c r="JGS3213" s="302"/>
      <c r="JGT3213" s="302"/>
      <c r="JGU3213" s="302"/>
      <c r="JGV3213" s="302"/>
      <c r="JGW3213" s="302"/>
      <c r="JGX3213" s="302"/>
      <c r="JGY3213" s="302"/>
      <c r="JGZ3213" s="302"/>
      <c r="JHA3213" s="302"/>
      <c r="JHB3213" s="302"/>
      <c r="JHC3213" s="302"/>
      <c r="JHD3213" s="302"/>
      <c r="JHE3213" s="302"/>
      <c r="JHF3213" s="302"/>
      <c r="JHG3213" s="302"/>
      <c r="JHH3213" s="302"/>
      <c r="JHI3213" s="302"/>
      <c r="JHJ3213" s="302"/>
      <c r="JHK3213" s="302"/>
      <c r="JHL3213" s="302"/>
      <c r="JHM3213" s="302"/>
      <c r="JHN3213" s="302"/>
      <c r="JHO3213" s="302"/>
      <c r="JHP3213" s="302"/>
      <c r="JHQ3213" s="302"/>
      <c r="JHR3213" s="302"/>
      <c r="JHS3213" s="302"/>
      <c r="JHT3213" s="302"/>
      <c r="JHU3213" s="302"/>
      <c r="JHV3213" s="302"/>
      <c r="JHW3213" s="302"/>
      <c r="JHX3213" s="302"/>
      <c r="JHY3213" s="302"/>
      <c r="JHZ3213" s="302"/>
      <c r="JIA3213" s="302"/>
      <c r="JIB3213" s="302"/>
      <c r="JIC3213" s="302"/>
      <c r="JID3213" s="302"/>
      <c r="JIE3213" s="302"/>
      <c r="JIF3213" s="302"/>
      <c r="JIG3213" s="302"/>
      <c r="JIH3213" s="302"/>
      <c r="JII3213" s="302"/>
      <c r="JIJ3213" s="302"/>
      <c r="JIK3213" s="302"/>
      <c r="JIL3213" s="302"/>
      <c r="JIM3213" s="302"/>
      <c r="JIN3213" s="302"/>
      <c r="JIO3213" s="302"/>
      <c r="JIP3213" s="302"/>
      <c r="JIQ3213" s="302"/>
      <c r="JIR3213" s="302"/>
      <c r="JIS3213" s="302"/>
      <c r="JIT3213" s="302"/>
      <c r="JIU3213" s="302"/>
      <c r="JIV3213" s="302"/>
      <c r="JIW3213" s="302"/>
      <c r="JIX3213" s="302"/>
      <c r="JIY3213" s="302"/>
      <c r="JIZ3213" s="302"/>
      <c r="JJA3213" s="302"/>
      <c r="JJB3213" s="302"/>
      <c r="JJC3213" s="302"/>
      <c r="JJD3213" s="302"/>
      <c r="JJE3213" s="302"/>
      <c r="JJF3213" s="302"/>
      <c r="JJG3213" s="302"/>
      <c r="JJH3213" s="302"/>
      <c r="JJI3213" s="302"/>
      <c r="JJJ3213" s="302"/>
      <c r="JJK3213" s="302"/>
      <c r="JJL3213" s="302"/>
      <c r="JJM3213" s="302"/>
      <c r="JJN3213" s="302"/>
      <c r="JJO3213" s="302"/>
      <c r="JJP3213" s="302"/>
      <c r="JJQ3213" s="302"/>
      <c r="JJR3213" s="302"/>
      <c r="JJS3213" s="302"/>
      <c r="JJT3213" s="302"/>
      <c r="JJU3213" s="302"/>
      <c r="JJV3213" s="302"/>
      <c r="JJW3213" s="302"/>
      <c r="JJX3213" s="302"/>
      <c r="JJY3213" s="302"/>
      <c r="JJZ3213" s="302"/>
      <c r="JKA3213" s="302"/>
      <c r="JKB3213" s="302"/>
      <c r="JKC3213" s="302"/>
      <c r="JKD3213" s="302"/>
      <c r="JKE3213" s="302"/>
      <c r="JKF3213" s="302"/>
      <c r="JKG3213" s="302"/>
      <c r="JKH3213" s="302"/>
      <c r="JKI3213" s="302"/>
      <c r="JKJ3213" s="302"/>
      <c r="JKK3213" s="302"/>
      <c r="JKL3213" s="302"/>
      <c r="JKM3213" s="302"/>
      <c r="JKN3213" s="302"/>
      <c r="JKO3213" s="302"/>
      <c r="JKP3213" s="302"/>
      <c r="JKQ3213" s="302"/>
      <c r="JKR3213" s="302"/>
      <c r="JKS3213" s="302"/>
      <c r="JKT3213" s="302"/>
      <c r="JKU3213" s="302"/>
      <c r="JKV3213" s="302"/>
      <c r="JKW3213" s="302"/>
      <c r="JKX3213" s="302"/>
      <c r="JKY3213" s="302"/>
      <c r="JKZ3213" s="302"/>
      <c r="JLA3213" s="302"/>
      <c r="JLB3213" s="302"/>
      <c r="JLC3213" s="302"/>
      <c r="JLD3213" s="302"/>
      <c r="JLE3213" s="302"/>
      <c r="JLF3213" s="302"/>
      <c r="JLG3213" s="302"/>
      <c r="JLH3213" s="302"/>
      <c r="JLI3213" s="302"/>
      <c r="JLJ3213" s="302"/>
      <c r="JLK3213" s="302"/>
      <c r="JLL3213" s="302"/>
      <c r="JLM3213" s="302"/>
      <c r="JLN3213" s="302"/>
      <c r="JLO3213" s="302"/>
      <c r="JLP3213" s="302"/>
      <c r="JLQ3213" s="302"/>
      <c r="JLR3213" s="302"/>
      <c r="JLS3213" s="302"/>
      <c r="JLT3213" s="302"/>
      <c r="JLU3213" s="302"/>
      <c r="JLV3213" s="302"/>
      <c r="JLW3213" s="302"/>
      <c r="JLX3213" s="302"/>
      <c r="JLY3213" s="302"/>
      <c r="JLZ3213" s="302"/>
      <c r="JMA3213" s="302"/>
      <c r="JMB3213" s="302"/>
      <c r="JMC3213" s="302"/>
      <c r="JMD3213" s="302"/>
      <c r="JME3213" s="302"/>
      <c r="JMF3213" s="302"/>
      <c r="JMG3213" s="302"/>
      <c r="JMH3213" s="302"/>
      <c r="JMI3213" s="302"/>
      <c r="JMJ3213" s="302"/>
      <c r="JMK3213" s="302"/>
      <c r="JML3213" s="302"/>
      <c r="JMM3213" s="302"/>
      <c r="JMN3213" s="302"/>
      <c r="JMO3213" s="302"/>
      <c r="JMP3213" s="302"/>
      <c r="JMQ3213" s="302"/>
      <c r="JMR3213" s="302"/>
      <c r="JMS3213" s="302"/>
      <c r="JMT3213" s="302"/>
      <c r="JMU3213" s="302"/>
      <c r="JMV3213" s="302"/>
      <c r="JMW3213" s="302"/>
      <c r="JMX3213" s="302"/>
      <c r="JMY3213" s="302"/>
      <c r="JMZ3213" s="302"/>
      <c r="JNA3213" s="302"/>
      <c r="JNB3213" s="302"/>
      <c r="JNC3213" s="302"/>
      <c r="JND3213" s="302"/>
      <c r="JNE3213" s="302"/>
      <c r="JNF3213" s="302"/>
      <c r="JNG3213" s="302"/>
      <c r="JNH3213" s="302"/>
      <c r="JNI3213" s="302"/>
      <c r="JNJ3213" s="302"/>
      <c r="JNK3213" s="302"/>
      <c r="JNL3213" s="302"/>
      <c r="JNM3213" s="302"/>
      <c r="JNN3213" s="302"/>
      <c r="JNO3213" s="302"/>
      <c r="JNP3213" s="302"/>
      <c r="JNQ3213" s="302"/>
      <c r="JNR3213" s="302"/>
      <c r="JNS3213" s="302"/>
      <c r="JNT3213" s="302"/>
      <c r="JNU3213" s="302"/>
      <c r="JNV3213" s="302"/>
      <c r="JNW3213" s="302"/>
      <c r="JNX3213" s="302"/>
      <c r="JNY3213" s="302"/>
      <c r="JNZ3213" s="302"/>
      <c r="JOA3213" s="302"/>
      <c r="JOB3213" s="302"/>
      <c r="JOC3213" s="302"/>
      <c r="JOD3213" s="302"/>
      <c r="JOE3213" s="302"/>
      <c r="JOF3213" s="302"/>
      <c r="JOG3213" s="302"/>
      <c r="JOH3213" s="302"/>
      <c r="JOI3213" s="302"/>
      <c r="JOJ3213" s="302"/>
      <c r="JOK3213" s="302"/>
      <c r="JOL3213" s="302"/>
      <c r="JOM3213" s="302"/>
      <c r="JON3213" s="302"/>
      <c r="JOO3213" s="302"/>
      <c r="JOP3213" s="302"/>
      <c r="JOQ3213" s="302"/>
      <c r="JOR3213" s="302"/>
      <c r="JOS3213" s="302"/>
      <c r="JOT3213" s="302"/>
      <c r="JOU3213" s="302"/>
      <c r="JOV3213" s="302"/>
      <c r="JOW3213" s="302"/>
      <c r="JOX3213" s="302"/>
      <c r="JOY3213" s="302"/>
      <c r="JOZ3213" s="302"/>
      <c r="JPA3213" s="302"/>
      <c r="JPB3213" s="302"/>
      <c r="JPC3213" s="302"/>
      <c r="JPD3213" s="302"/>
      <c r="JPE3213" s="302"/>
      <c r="JPF3213" s="302"/>
      <c r="JPG3213" s="302"/>
      <c r="JPH3213" s="302"/>
      <c r="JPI3213" s="302"/>
      <c r="JPJ3213" s="302"/>
      <c r="JPK3213" s="302"/>
      <c r="JPL3213" s="302"/>
      <c r="JPM3213" s="302"/>
      <c r="JPN3213" s="302"/>
      <c r="JPO3213" s="302"/>
      <c r="JPP3213" s="302"/>
      <c r="JPQ3213" s="302"/>
      <c r="JPR3213" s="302"/>
      <c r="JPS3213" s="302"/>
      <c r="JPT3213" s="302"/>
      <c r="JPU3213" s="302"/>
      <c r="JPV3213" s="302"/>
      <c r="JPW3213" s="302"/>
      <c r="JPX3213" s="302"/>
      <c r="JPY3213" s="302"/>
      <c r="JPZ3213" s="302"/>
      <c r="JQA3213" s="302"/>
      <c r="JQB3213" s="302"/>
      <c r="JQC3213" s="302"/>
      <c r="JQD3213" s="302"/>
      <c r="JQE3213" s="302"/>
      <c r="JQF3213" s="302"/>
      <c r="JQG3213" s="302"/>
      <c r="JQH3213" s="302"/>
      <c r="JQI3213" s="302"/>
      <c r="JQJ3213" s="302"/>
      <c r="JQK3213" s="302"/>
      <c r="JQL3213" s="302"/>
      <c r="JQM3213" s="302"/>
      <c r="JQN3213" s="302"/>
      <c r="JQO3213" s="302"/>
      <c r="JQP3213" s="302"/>
      <c r="JQQ3213" s="302"/>
      <c r="JQR3213" s="302"/>
      <c r="JQS3213" s="302"/>
      <c r="JQT3213" s="302"/>
      <c r="JQU3213" s="302"/>
      <c r="JQV3213" s="302"/>
      <c r="JQW3213" s="302"/>
      <c r="JQX3213" s="302"/>
      <c r="JQY3213" s="302"/>
      <c r="JQZ3213" s="302"/>
      <c r="JRA3213" s="302"/>
      <c r="JRB3213" s="302"/>
      <c r="JRC3213" s="302"/>
      <c r="JRD3213" s="302"/>
      <c r="JRE3213" s="302"/>
      <c r="JRF3213" s="302"/>
      <c r="JRG3213" s="302"/>
      <c r="JRH3213" s="302"/>
      <c r="JRI3213" s="302"/>
      <c r="JRJ3213" s="302"/>
      <c r="JRK3213" s="302"/>
      <c r="JRL3213" s="302"/>
      <c r="JRM3213" s="302"/>
      <c r="JRN3213" s="302"/>
      <c r="JRO3213" s="302"/>
      <c r="JRP3213" s="302"/>
      <c r="JRQ3213" s="302"/>
      <c r="JRR3213" s="302"/>
      <c r="JRS3213" s="302"/>
      <c r="JRT3213" s="302"/>
      <c r="JRU3213" s="302"/>
      <c r="JRV3213" s="302"/>
      <c r="JRW3213" s="302"/>
      <c r="JRX3213" s="302"/>
      <c r="JRY3213" s="302"/>
      <c r="JRZ3213" s="302"/>
      <c r="JSA3213" s="302"/>
      <c r="JSB3213" s="302"/>
      <c r="JSC3213" s="302"/>
      <c r="JSD3213" s="302"/>
      <c r="JSE3213" s="302"/>
      <c r="JSF3213" s="302"/>
      <c r="JSG3213" s="302"/>
      <c r="JSH3213" s="302"/>
      <c r="JSI3213" s="302"/>
      <c r="JSJ3213" s="302"/>
      <c r="JSK3213" s="302"/>
      <c r="JSL3213" s="302"/>
      <c r="JSM3213" s="302"/>
      <c r="JSN3213" s="302"/>
      <c r="JSO3213" s="302"/>
      <c r="JSP3213" s="302"/>
      <c r="JSQ3213" s="302"/>
      <c r="JSR3213" s="302"/>
      <c r="JSS3213" s="302"/>
      <c r="JST3213" s="302"/>
      <c r="JSU3213" s="302"/>
      <c r="JSV3213" s="302"/>
      <c r="JSW3213" s="302"/>
      <c r="JSX3213" s="302"/>
      <c r="JSY3213" s="302"/>
      <c r="JSZ3213" s="302"/>
      <c r="JTA3213" s="302"/>
      <c r="JTB3213" s="302"/>
      <c r="JTC3213" s="302"/>
      <c r="JTD3213" s="302"/>
      <c r="JTE3213" s="302"/>
      <c r="JTF3213" s="302"/>
      <c r="JTG3213" s="302"/>
      <c r="JTH3213" s="302"/>
      <c r="JTI3213" s="302"/>
      <c r="JTJ3213" s="302"/>
      <c r="JTK3213" s="302"/>
      <c r="JTL3213" s="302"/>
      <c r="JTM3213" s="302"/>
      <c r="JTN3213" s="302"/>
      <c r="JTO3213" s="302"/>
      <c r="JTP3213" s="302"/>
      <c r="JTQ3213" s="302"/>
      <c r="JTR3213" s="302"/>
      <c r="JTS3213" s="302"/>
      <c r="JTT3213" s="302"/>
      <c r="JTU3213" s="302"/>
      <c r="JTV3213" s="302"/>
      <c r="JTW3213" s="302"/>
      <c r="JTX3213" s="302"/>
      <c r="JTY3213" s="302"/>
      <c r="JTZ3213" s="302"/>
      <c r="JUA3213" s="302"/>
      <c r="JUB3213" s="302"/>
      <c r="JUC3213" s="302"/>
      <c r="JUD3213" s="302"/>
      <c r="JUE3213" s="302"/>
      <c r="JUF3213" s="302"/>
      <c r="JUG3213" s="302"/>
      <c r="JUH3213" s="302"/>
      <c r="JUI3213" s="302"/>
      <c r="JUJ3213" s="302"/>
      <c r="JUK3213" s="302"/>
      <c r="JUL3213" s="302"/>
      <c r="JUM3213" s="302"/>
      <c r="JUN3213" s="302"/>
      <c r="JUO3213" s="302"/>
      <c r="JUP3213" s="302"/>
      <c r="JUQ3213" s="302"/>
      <c r="JUR3213" s="302"/>
      <c r="JUS3213" s="302"/>
      <c r="JUT3213" s="302"/>
      <c r="JUU3213" s="302"/>
      <c r="JUV3213" s="302"/>
      <c r="JUW3213" s="302"/>
      <c r="JUX3213" s="302"/>
      <c r="JUY3213" s="302"/>
      <c r="JUZ3213" s="302"/>
      <c r="JVA3213" s="302"/>
      <c r="JVB3213" s="302"/>
      <c r="JVC3213" s="302"/>
      <c r="JVD3213" s="302"/>
      <c r="JVE3213" s="302"/>
      <c r="JVF3213" s="302"/>
      <c r="JVG3213" s="302"/>
      <c r="JVH3213" s="302"/>
      <c r="JVI3213" s="302"/>
      <c r="JVJ3213" s="302"/>
      <c r="JVK3213" s="302"/>
      <c r="JVL3213" s="302"/>
      <c r="JVM3213" s="302"/>
      <c r="JVN3213" s="302"/>
      <c r="JVO3213" s="302"/>
      <c r="JVP3213" s="302"/>
      <c r="JVQ3213" s="302"/>
      <c r="JVR3213" s="302"/>
      <c r="JVS3213" s="302"/>
      <c r="JVT3213" s="302"/>
      <c r="JVU3213" s="302"/>
      <c r="JVV3213" s="302"/>
      <c r="JVW3213" s="302"/>
      <c r="JVX3213" s="302"/>
      <c r="JVY3213" s="302"/>
      <c r="JVZ3213" s="302"/>
      <c r="JWA3213" s="302"/>
      <c r="JWB3213" s="302"/>
      <c r="JWC3213" s="302"/>
      <c r="JWD3213" s="302"/>
      <c r="JWE3213" s="302"/>
      <c r="JWF3213" s="302"/>
      <c r="JWG3213" s="302"/>
      <c r="JWH3213" s="302"/>
      <c r="JWI3213" s="302"/>
      <c r="JWJ3213" s="302"/>
      <c r="JWK3213" s="302"/>
      <c r="JWL3213" s="302"/>
      <c r="JWM3213" s="302"/>
      <c r="JWN3213" s="302"/>
      <c r="JWO3213" s="302"/>
      <c r="JWP3213" s="302"/>
      <c r="JWQ3213" s="302"/>
      <c r="JWR3213" s="302"/>
      <c r="JWS3213" s="302"/>
      <c r="JWT3213" s="302"/>
      <c r="JWU3213" s="302"/>
      <c r="JWV3213" s="302"/>
      <c r="JWW3213" s="302"/>
      <c r="JWX3213" s="302"/>
      <c r="JWY3213" s="302"/>
      <c r="JWZ3213" s="302"/>
      <c r="JXA3213" s="302"/>
      <c r="JXB3213" s="302"/>
      <c r="JXC3213" s="302"/>
      <c r="JXD3213" s="302"/>
      <c r="JXE3213" s="302"/>
      <c r="JXF3213" s="302"/>
      <c r="JXG3213" s="302"/>
      <c r="JXH3213" s="302"/>
      <c r="JXI3213" s="302"/>
      <c r="JXJ3213" s="302"/>
      <c r="JXK3213" s="302"/>
      <c r="JXL3213" s="302"/>
      <c r="JXM3213" s="302"/>
      <c r="JXN3213" s="302"/>
      <c r="JXO3213" s="302"/>
      <c r="JXP3213" s="302"/>
      <c r="JXQ3213" s="302"/>
      <c r="JXR3213" s="302"/>
      <c r="JXS3213" s="302"/>
      <c r="JXT3213" s="302"/>
      <c r="JXU3213" s="302"/>
      <c r="JXV3213" s="302"/>
      <c r="JXW3213" s="302"/>
      <c r="JXX3213" s="302"/>
      <c r="JXY3213" s="302"/>
      <c r="JXZ3213" s="302"/>
      <c r="JYA3213" s="302"/>
      <c r="JYB3213" s="302"/>
      <c r="JYC3213" s="302"/>
      <c r="JYD3213" s="302"/>
      <c r="JYE3213" s="302"/>
      <c r="JYF3213" s="302"/>
      <c r="JYG3213" s="302"/>
      <c r="JYH3213" s="302"/>
      <c r="JYI3213" s="302"/>
      <c r="JYJ3213" s="302"/>
      <c r="JYK3213" s="302"/>
      <c r="JYL3213" s="302"/>
      <c r="JYM3213" s="302"/>
      <c r="JYN3213" s="302"/>
      <c r="JYO3213" s="302"/>
      <c r="JYP3213" s="302"/>
      <c r="JYQ3213" s="302"/>
      <c r="JYR3213" s="302"/>
      <c r="JYS3213" s="302"/>
      <c r="JYT3213" s="302"/>
      <c r="JYU3213" s="302"/>
      <c r="JYV3213" s="302"/>
      <c r="JYW3213" s="302"/>
      <c r="JYX3213" s="302"/>
      <c r="JYY3213" s="302"/>
      <c r="JYZ3213" s="302"/>
      <c r="JZA3213" s="302"/>
      <c r="JZB3213" s="302"/>
      <c r="JZC3213" s="302"/>
      <c r="JZD3213" s="302"/>
      <c r="JZE3213" s="302"/>
      <c r="JZF3213" s="302"/>
      <c r="JZG3213" s="302"/>
      <c r="JZH3213" s="302"/>
      <c r="JZI3213" s="302"/>
      <c r="JZJ3213" s="302"/>
      <c r="JZK3213" s="302"/>
      <c r="JZL3213" s="302"/>
      <c r="JZM3213" s="302"/>
      <c r="JZN3213" s="302"/>
      <c r="JZO3213" s="302"/>
      <c r="JZP3213" s="302"/>
      <c r="JZQ3213" s="302"/>
      <c r="JZR3213" s="302"/>
      <c r="JZS3213" s="302"/>
      <c r="JZT3213" s="302"/>
      <c r="JZU3213" s="302"/>
      <c r="JZV3213" s="302"/>
      <c r="JZW3213" s="302"/>
      <c r="JZX3213" s="302"/>
      <c r="JZY3213" s="302"/>
      <c r="JZZ3213" s="302"/>
      <c r="KAA3213" s="302"/>
      <c r="KAB3213" s="302"/>
      <c r="KAC3213" s="302"/>
      <c r="KAD3213" s="302"/>
      <c r="KAE3213" s="302"/>
      <c r="KAF3213" s="302"/>
      <c r="KAG3213" s="302"/>
      <c r="KAH3213" s="302"/>
      <c r="KAI3213" s="302"/>
      <c r="KAJ3213" s="302"/>
      <c r="KAK3213" s="302"/>
      <c r="KAL3213" s="302"/>
      <c r="KAM3213" s="302"/>
      <c r="KAN3213" s="302"/>
      <c r="KAO3213" s="302"/>
      <c r="KAP3213" s="302"/>
      <c r="KAQ3213" s="302"/>
      <c r="KAR3213" s="302"/>
      <c r="KAS3213" s="302"/>
      <c r="KAT3213" s="302"/>
      <c r="KAU3213" s="302"/>
      <c r="KAV3213" s="302"/>
      <c r="KAW3213" s="302"/>
      <c r="KAX3213" s="302"/>
      <c r="KAY3213" s="302"/>
      <c r="KAZ3213" s="302"/>
      <c r="KBA3213" s="302"/>
      <c r="KBB3213" s="302"/>
      <c r="KBC3213" s="302"/>
      <c r="KBD3213" s="302"/>
      <c r="KBE3213" s="302"/>
      <c r="KBF3213" s="302"/>
      <c r="KBG3213" s="302"/>
      <c r="KBH3213" s="302"/>
      <c r="KBI3213" s="302"/>
      <c r="KBJ3213" s="302"/>
      <c r="KBK3213" s="302"/>
      <c r="KBL3213" s="302"/>
      <c r="KBM3213" s="302"/>
      <c r="KBN3213" s="302"/>
      <c r="KBO3213" s="302"/>
      <c r="KBP3213" s="302"/>
      <c r="KBQ3213" s="302"/>
      <c r="KBR3213" s="302"/>
      <c r="KBS3213" s="302"/>
      <c r="KBT3213" s="302"/>
      <c r="KBU3213" s="302"/>
      <c r="KBV3213" s="302"/>
      <c r="KBW3213" s="302"/>
      <c r="KBX3213" s="302"/>
      <c r="KBY3213" s="302"/>
      <c r="KBZ3213" s="302"/>
      <c r="KCA3213" s="302"/>
      <c r="KCB3213" s="302"/>
      <c r="KCC3213" s="302"/>
      <c r="KCD3213" s="302"/>
      <c r="KCE3213" s="302"/>
      <c r="KCF3213" s="302"/>
      <c r="KCG3213" s="302"/>
      <c r="KCH3213" s="302"/>
      <c r="KCI3213" s="302"/>
      <c r="KCJ3213" s="302"/>
      <c r="KCK3213" s="302"/>
      <c r="KCL3213" s="302"/>
      <c r="KCM3213" s="302"/>
      <c r="KCN3213" s="302"/>
      <c r="KCO3213" s="302"/>
      <c r="KCP3213" s="302"/>
      <c r="KCQ3213" s="302"/>
      <c r="KCR3213" s="302"/>
      <c r="KCS3213" s="302"/>
      <c r="KCT3213" s="302"/>
      <c r="KCU3213" s="302"/>
      <c r="KCV3213" s="302"/>
      <c r="KCW3213" s="302"/>
      <c r="KCX3213" s="302"/>
      <c r="KCY3213" s="302"/>
      <c r="KCZ3213" s="302"/>
      <c r="KDA3213" s="302"/>
      <c r="KDB3213" s="302"/>
      <c r="KDC3213" s="302"/>
      <c r="KDD3213" s="302"/>
      <c r="KDE3213" s="302"/>
      <c r="KDF3213" s="302"/>
      <c r="KDG3213" s="302"/>
      <c r="KDH3213" s="302"/>
      <c r="KDI3213" s="302"/>
      <c r="KDJ3213" s="302"/>
      <c r="KDK3213" s="302"/>
      <c r="KDL3213" s="302"/>
      <c r="KDM3213" s="302"/>
      <c r="KDN3213" s="302"/>
      <c r="KDO3213" s="302"/>
      <c r="KDP3213" s="302"/>
      <c r="KDQ3213" s="302"/>
      <c r="KDR3213" s="302"/>
      <c r="KDS3213" s="302"/>
      <c r="KDT3213" s="302"/>
      <c r="KDU3213" s="302"/>
      <c r="KDV3213" s="302"/>
      <c r="KDW3213" s="302"/>
      <c r="KDX3213" s="302"/>
      <c r="KDY3213" s="302"/>
      <c r="KDZ3213" s="302"/>
      <c r="KEA3213" s="302"/>
      <c r="KEB3213" s="302"/>
      <c r="KEC3213" s="302"/>
      <c r="KED3213" s="302"/>
      <c r="KEE3213" s="302"/>
      <c r="KEF3213" s="302"/>
      <c r="KEG3213" s="302"/>
      <c r="KEH3213" s="302"/>
      <c r="KEI3213" s="302"/>
      <c r="KEJ3213" s="302"/>
      <c r="KEK3213" s="302"/>
      <c r="KEL3213" s="302"/>
      <c r="KEM3213" s="302"/>
      <c r="KEN3213" s="302"/>
      <c r="KEO3213" s="302"/>
      <c r="KEP3213" s="302"/>
      <c r="KEQ3213" s="302"/>
      <c r="KER3213" s="302"/>
      <c r="KES3213" s="302"/>
      <c r="KET3213" s="302"/>
      <c r="KEU3213" s="302"/>
      <c r="KEV3213" s="302"/>
      <c r="KEW3213" s="302"/>
      <c r="KEX3213" s="302"/>
      <c r="KEY3213" s="302"/>
      <c r="KEZ3213" s="302"/>
      <c r="KFA3213" s="302"/>
      <c r="KFB3213" s="302"/>
      <c r="KFC3213" s="302"/>
      <c r="KFD3213" s="302"/>
      <c r="KFE3213" s="302"/>
      <c r="KFF3213" s="302"/>
      <c r="KFG3213" s="302"/>
      <c r="KFH3213" s="302"/>
      <c r="KFI3213" s="302"/>
      <c r="KFJ3213" s="302"/>
      <c r="KFK3213" s="302"/>
      <c r="KFL3213" s="302"/>
      <c r="KFM3213" s="302"/>
      <c r="KFN3213" s="302"/>
      <c r="KFO3213" s="302"/>
      <c r="KFP3213" s="302"/>
      <c r="KFQ3213" s="302"/>
      <c r="KFR3213" s="302"/>
      <c r="KFS3213" s="302"/>
      <c r="KFT3213" s="302"/>
      <c r="KFU3213" s="302"/>
      <c r="KFV3213" s="302"/>
      <c r="KFW3213" s="302"/>
      <c r="KFX3213" s="302"/>
      <c r="KFY3213" s="302"/>
      <c r="KFZ3213" s="302"/>
      <c r="KGA3213" s="302"/>
      <c r="KGB3213" s="302"/>
      <c r="KGC3213" s="302"/>
      <c r="KGD3213" s="302"/>
      <c r="KGE3213" s="302"/>
      <c r="KGF3213" s="302"/>
      <c r="KGG3213" s="302"/>
      <c r="KGH3213" s="302"/>
      <c r="KGI3213" s="302"/>
      <c r="KGJ3213" s="302"/>
      <c r="KGK3213" s="302"/>
      <c r="KGL3213" s="302"/>
      <c r="KGM3213" s="302"/>
      <c r="KGN3213" s="302"/>
      <c r="KGO3213" s="302"/>
      <c r="KGP3213" s="302"/>
      <c r="KGQ3213" s="302"/>
      <c r="KGR3213" s="302"/>
      <c r="KGS3213" s="302"/>
      <c r="KGT3213" s="302"/>
      <c r="KGU3213" s="302"/>
      <c r="KGV3213" s="302"/>
      <c r="KGW3213" s="302"/>
      <c r="KGX3213" s="302"/>
      <c r="KGY3213" s="302"/>
      <c r="KGZ3213" s="302"/>
      <c r="KHA3213" s="302"/>
      <c r="KHB3213" s="302"/>
      <c r="KHC3213" s="302"/>
      <c r="KHD3213" s="302"/>
      <c r="KHE3213" s="302"/>
      <c r="KHF3213" s="302"/>
      <c r="KHG3213" s="302"/>
      <c r="KHH3213" s="302"/>
      <c r="KHI3213" s="302"/>
      <c r="KHJ3213" s="302"/>
      <c r="KHK3213" s="302"/>
      <c r="KHL3213" s="302"/>
      <c r="KHM3213" s="302"/>
      <c r="KHN3213" s="302"/>
      <c r="KHO3213" s="302"/>
      <c r="KHP3213" s="302"/>
      <c r="KHQ3213" s="302"/>
      <c r="KHR3213" s="302"/>
      <c r="KHS3213" s="302"/>
      <c r="KHT3213" s="302"/>
      <c r="KHU3213" s="302"/>
      <c r="KHV3213" s="302"/>
      <c r="KHW3213" s="302"/>
      <c r="KHX3213" s="302"/>
      <c r="KHY3213" s="302"/>
      <c r="KHZ3213" s="302"/>
      <c r="KIA3213" s="302"/>
      <c r="KIB3213" s="302"/>
      <c r="KIC3213" s="302"/>
      <c r="KID3213" s="302"/>
      <c r="KIE3213" s="302"/>
      <c r="KIF3213" s="302"/>
      <c r="KIG3213" s="302"/>
      <c r="KIH3213" s="302"/>
      <c r="KII3213" s="302"/>
      <c r="KIJ3213" s="302"/>
      <c r="KIK3213" s="302"/>
      <c r="KIL3213" s="302"/>
      <c r="KIM3213" s="302"/>
      <c r="KIN3213" s="302"/>
      <c r="KIO3213" s="302"/>
      <c r="KIP3213" s="302"/>
      <c r="KIQ3213" s="302"/>
      <c r="KIR3213" s="302"/>
      <c r="KIS3213" s="302"/>
      <c r="KIT3213" s="302"/>
      <c r="KIU3213" s="302"/>
      <c r="KIV3213" s="302"/>
      <c r="KIW3213" s="302"/>
      <c r="KIX3213" s="302"/>
      <c r="KIY3213" s="302"/>
      <c r="KIZ3213" s="302"/>
      <c r="KJA3213" s="302"/>
      <c r="KJB3213" s="302"/>
      <c r="KJC3213" s="302"/>
      <c r="KJD3213" s="302"/>
      <c r="KJE3213" s="302"/>
      <c r="KJF3213" s="302"/>
      <c r="KJG3213" s="302"/>
      <c r="KJH3213" s="302"/>
      <c r="KJI3213" s="302"/>
      <c r="KJJ3213" s="302"/>
      <c r="KJK3213" s="302"/>
      <c r="KJL3213" s="302"/>
      <c r="KJM3213" s="302"/>
      <c r="KJN3213" s="302"/>
      <c r="KJO3213" s="302"/>
      <c r="KJP3213" s="302"/>
      <c r="KJQ3213" s="302"/>
      <c r="KJR3213" s="302"/>
      <c r="KJS3213" s="302"/>
      <c r="KJT3213" s="302"/>
      <c r="KJU3213" s="302"/>
      <c r="KJV3213" s="302"/>
      <c r="KJW3213" s="302"/>
      <c r="KJX3213" s="302"/>
      <c r="KJY3213" s="302"/>
      <c r="KJZ3213" s="302"/>
      <c r="KKA3213" s="302"/>
      <c r="KKB3213" s="302"/>
      <c r="KKC3213" s="302"/>
      <c r="KKD3213" s="302"/>
      <c r="KKE3213" s="302"/>
      <c r="KKF3213" s="302"/>
      <c r="KKG3213" s="302"/>
      <c r="KKH3213" s="302"/>
      <c r="KKI3213" s="302"/>
      <c r="KKJ3213" s="302"/>
      <c r="KKK3213" s="302"/>
      <c r="KKL3213" s="302"/>
      <c r="KKM3213" s="302"/>
      <c r="KKN3213" s="302"/>
      <c r="KKO3213" s="302"/>
      <c r="KKP3213" s="302"/>
      <c r="KKQ3213" s="302"/>
      <c r="KKR3213" s="302"/>
      <c r="KKS3213" s="302"/>
      <c r="KKT3213" s="302"/>
      <c r="KKU3213" s="302"/>
      <c r="KKV3213" s="302"/>
      <c r="KKW3213" s="302"/>
      <c r="KKX3213" s="302"/>
      <c r="KKY3213" s="302"/>
      <c r="KKZ3213" s="302"/>
      <c r="KLA3213" s="302"/>
      <c r="KLB3213" s="302"/>
      <c r="KLC3213" s="302"/>
      <c r="KLD3213" s="302"/>
      <c r="KLE3213" s="302"/>
      <c r="KLF3213" s="302"/>
      <c r="KLG3213" s="302"/>
      <c r="KLH3213" s="302"/>
      <c r="KLI3213" s="302"/>
      <c r="KLJ3213" s="302"/>
      <c r="KLK3213" s="302"/>
      <c r="KLL3213" s="302"/>
      <c r="KLM3213" s="302"/>
      <c r="KLN3213" s="302"/>
      <c r="KLO3213" s="302"/>
      <c r="KLP3213" s="302"/>
      <c r="KLQ3213" s="302"/>
      <c r="KLR3213" s="302"/>
      <c r="KLS3213" s="302"/>
      <c r="KLT3213" s="302"/>
      <c r="KLU3213" s="302"/>
      <c r="KLV3213" s="302"/>
      <c r="KLW3213" s="302"/>
      <c r="KLX3213" s="302"/>
      <c r="KLY3213" s="302"/>
      <c r="KLZ3213" s="302"/>
      <c r="KMA3213" s="302"/>
      <c r="KMB3213" s="302"/>
      <c r="KMC3213" s="302"/>
      <c r="KMD3213" s="302"/>
      <c r="KME3213" s="302"/>
      <c r="KMF3213" s="302"/>
      <c r="KMG3213" s="302"/>
      <c r="KMH3213" s="302"/>
      <c r="KMI3213" s="302"/>
      <c r="KMJ3213" s="302"/>
      <c r="KMK3213" s="302"/>
      <c r="KML3213" s="302"/>
      <c r="KMM3213" s="302"/>
      <c r="KMN3213" s="302"/>
      <c r="KMO3213" s="302"/>
      <c r="KMP3213" s="302"/>
      <c r="KMQ3213" s="302"/>
      <c r="KMR3213" s="302"/>
      <c r="KMS3213" s="302"/>
      <c r="KMT3213" s="302"/>
      <c r="KMU3213" s="302"/>
      <c r="KMV3213" s="302"/>
      <c r="KMW3213" s="302"/>
      <c r="KMX3213" s="302"/>
      <c r="KMY3213" s="302"/>
      <c r="KMZ3213" s="302"/>
      <c r="KNA3213" s="302"/>
      <c r="KNB3213" s="302"/>
      <c r="KNC3213" s="302"/>
      <c r="KND3213" s="302"/>
      <c r="KNE3213" s="302"/>
      <c r="KNF3213" s="302"/>
      <c r="KNG3213" s="302"/>
      <c r="KNH3213" s="302"/>
      <c r="KNI3213" s="302"/>
      <c r="KNJ3213" s="302"/>
      <c r="KNK3213" s="302"/>
      <c r="KNL3213" s="302"/>
      <c r="KNM3213" s="302"/>
      <c r="KNN3213" s="302"/>
      <c r="KNO3213" s="302"/>
      <c r="KNP3213" s="302"/>
      <c r="KNQ3213" s="302"/>
      <c r="KNR3213" s="302"/>
      <c r="KNS3213" s="302"/>
      <c r="KNT3213" s="302"/>
      <c r="KNU3213" s="302"/>
      <c r="KNV3213" s="302"/>
      <c r="KNW3213" s="302"/>
      <c r="KNX3213" s="302"/>
      <c r="KNY3213" s="302"/>
      <c r="KNZ3213" s="302"/>
      <c r="KOA3213" s="302"/>
      <c r="KOB3213" s="302"/>
      <c r="KOC3213" s="302"/>
      <c r="KOD3213" s="302"/>
      <c r="KOE3213" s="302"/>
      <c r="KOF3213" s="302"/>
      <c r="KOG3213" s="302"/>
      <c r="KOH3213" s="302"/>
      <c r="KOI3213" s="302"/>
      <c r="KOJ3213" s="302"/>
      <c r="KOK3213" s="302"/>
      <c r="KOL3213" s="302"/>
      <c r="KOM3213" s="302"/>
      <c r="KON3213" s="302"/>
      <c r="KOO3213" s="302"/>
      <c r="KOP3213" s="302"/>
      <c r="KOQ3213" s="302"/>
      <c r="KOR3213" s="302"/>
      <c r="KOS3213" s="302"/>
      <c r="KOT3213" s="302"/>
      <c r="KOU3213" s="302"/>
      <c r="KOV3213" s="302"/>
      <c r="KOW3213" s="302"/>
      <c r="KOX3213" s="302"/>
      <c r="KOY3213" s="302"/>
      <c r="KOZ3213" s="302"/>
      <c r="KPA3213" s="302"/>
      <c r="KPB3213" s="302"/>
      <c r="KPC3213" s="302"/>
      <c r="KPD3213" s="302"/>
      <c r="KPE3213" s="302"/>
      <c r="KPF3213" s="302"/>
      <c r="KPG3213" s="302"/>
      <c r="KPH3213" s="302"/>
      <c r="KPI3213" s="302"/>
      <c r="KPJ3213" s="302"/>
      <c r="KPK3213" s="302"/>
      <c r="KPL3213" s="302"/>
      <c r="KPM3213" s="302"/>
      <c r="KPN3213" s="302"/>
      <c r="KPO3213" s="302"/>
      <c r="KPP3213" s="302"/>
      <c r="KPQ3213" s="302"/>
      <c r="KPR3213" s="302"/>
      <c r="KPS3213" s="302"/>
      <c r="KPT3213" s="302"/>
      <c r="KPU3213" s="302"/>
      <c r="KPV3213" s="302"/>
      <c r="KPW3213" s="302"/>
      <c r="KPX3213" s="302"/>
      <c r="KPY3213" s="302"/>
      <c r="KPZ3213" s="302"/>
      <c r="KQA3213" s="302"/>
      <c r="KQB3213" s="302"/>
      <c r="KQC3213" s="302"/>
      <c r="KQD3213" s="302"/>
      <c r="KQE3213" s="302"/>
      <c r="KQF3213" s="302"/>
      <c r="KQG3213" s="302"/>
      <c r="KQH3213" s="302"/>
      <c r="KQI3213" s="302"/>
      <c r="KQJ3213" s="302"/>
      <c r="KQK3213" s="302"/>
      <c r="KQL3213" s="302"/>
      <c r="KQM3213" s="302"/>
      <c r="KQN3213" s="302"/>
      <c r="KQO3213" s="302"/>
      <c r="KQP3213" s="302"/>
      <c r="KQQ3213" s="302"/>
      <c r="KQR3213" s="302"/>
      <c r="KQS3213" s="302"/>
      <c r="KQT3213" s="302"/>
      <c r="KQU3213" s="302"/>
      <c r="KQV3213" s="302"/>
      <c r="KQW3213" s="302"/>
      <c r="KQX3213" s="302"/>
      <c r="KQY3213" s="302"/>
      <c r="KQZ3213" s="302"/>
      <c r="KRA3213" s="302"/>
      <c r="KRB3213" s="302"/>
      <c r="KRC3213" s="302"/>
      <c r="KRD3213" s="302"/>
      <c r="KRE3213" s="302"/>
      <c r="KRF3213" s="302"/>
      <c r="KRG3213" s="302"/>
      <c r="KRH3213" s="302"/>
      <c r="KRI3213" s="302"/>
      <c r="KRJ3213" s="302"/>
      <c r="KRK3213" s="302"/>
      <c r="KRL3213" s="302"/>
      <c r="KRM3213" s="302"/>
      <c r="KRN3213" s="302"/>
      <c r="KRO3213" s="302"/>
      <c r="KRP3213" s="302"/>
      <c r="KRQ3213" s="302"/>
      <c r="KRR3213" s="302"/>
      <c r="KRS3213" s="302"/>
      <c r="KRT3213" s="302"/>
      <c r="KRU3213" s="302"/>
      <c r="KRV3213" s="302"/>
      <c r="KRW3213" s="302"/>
      <c r="KRX3213" s="302"/>
      <c r="KRY3213" s="302"/>
      <c r="KRZ3213" s="302"/>
      <c r="KSA3213" s="302"/>
      <c r="KSB3213" s="302"/>
      <c r="KSC3213" s="302"/>
      <c r="KSD3213" s="302"/>
      <c r="KSE3213" s="302"/>
      <c r="KSF3213" s="302"/>
      <c r="KSG3213" s="302"/>
      <c r="KSH3213" s="302"/>
      <c r="KSI3213" s="302"/>
      <c r="KSJ3213" s="302"/>
      <c r="KSK3213" s="302"/>
      <c r="KSL3213" s="302"/>
      <c r="KSM3213" s="302"/>
      <c r="KSN3213" s="302"/>
      <c r="KSO3213" s="302"/>
      <c r="KSP3213" s="302"/>
      <c r="KSQ3213" s="302"/>
      <c r="KSR3213" s="302"/>
      <c r="KSS3213" s="302"/>
      <c r="KST3213" s="302"/>
      <c r="KSU3213" s="302"/>
      <c r="KSV3213" s="302"/>
      <c r="KSW3213" s="302"/>
      <c r="KSX3213" s="302"/>
      <c r="KSY3213" s="302"/>
      <c r="KSZ3213" s="302"/>
      <c r="KTA3213" s="302"/>
      <c r="KTB3213" s="302"/>
      <c r="KTC3213" s="302"/>
      <c r="KTD3213" s="302"/>
      <c r="KTE3213" s="302"/>
      <c r="KTF3213" s="302"/>
      <c r="KTG3213" s="302"/>
      <c r="KTH3213" s="302"/>
      <c r="KTI3213" s="302"/>
      <c r="KTJ3213" s="302"/>
      <c r="KTK3213" s="302"/>
      <c r="KTL3213" s="302"/>
      <c r="KTM3213" s="302"/>
      <c r="KTN3213" s="302"/>
      <c r="KTO3213" s="302"/>
      <c r="KTP3213" s="302"/>
      <c r="KTQ3213" s="302"/>
      <c r="KTR3213" s="302"/>
      <c r="KTS3213" s="302"/>
      <c r="KTT3213" s="302"/>
      <c r="KTU3213" s="302"/>
      <c r="KTV3213" s="302"/>
      <c r="KTW3213" s="302"/>
      <c r="KTX3213" s="302"/>
      <c r="KTY3213" s="302"/>
      <c r="KTZ3213" s="302"/>
      <c r="KUA3213" s="302"/>
      <c r="KUB3213" s="302"/>
      <c r="KUC3213" s="302"/>
      <c r="KUD3213" s="302"/>
      <c r="KUE3213" s="302"/>
      <c r="KUF3213" s="302"/>
      <c r="KUG3213" s="302"/>
      <c r="KUH3213" s="302"/>
      <c r="KUI3213" s="302"/>
      <c r="KUJ3213" s="302"/>
      <c r="KUK3213" s="302"/>
      <c r="KUL3213" s="302"/>
      <c r="KUM3213" s="302"/>
      <c r="KUN3213" s="302"/>
      <c r="KUO3213" s="302"/>
      <c r="KUP3213" s="302"/>
      <c r="KUQ3213" s="302"/>
      <c r="KUR3213" s="302"/>
      <c r="KUS3213" s="302"/>
      <c r="KUT3213" s="302"/>
      <c r="KUU3213" s="302"/>
      <c r="KUV3213" s="302"/>
      <c r="KUW3213" s="302"/>
      <c r="KUX3213" s="302"/>
      <c r="KUY3213" s="302"/>
      <c r="KUZ3213" s="302"/>
      <c r="KVA3213" s="302"/>
      <c r="KVB3213" s="302"/>
      <c r="KVC3213" s="302"/>
      <c r="KVD3213" s="302"/>
      <c r="KVE3213" s="302"/>
      <c r="KVF3213" s="302"/>
      <c r="KVG3213" s="302"/>
      <c r="KVH3213" s="302"/>
      <c r="KVI3213" s="302"/>
      <c r="KVJ3213" s="302"/>
      <c r="KVK3213" s="302"/>
      <c r="KVL3213" s="302"/>
      <c r="KVM3213" s="302"/>
      <c r="KVN3213" s="302"/>
      <c r="KVO3213" s="302"/>
      <c r="KVP3213" s="302"/>
      <c r="KVQ3213" s="302"/>
      <c r="KVR3213" s="302"/>
      <c r="KVS3213" s="302"/>
      <c r="KVT3213" s="302"/>
      <c r="KVU3213" s="302"/>
      <c r="KVV3213" s="302"/>
      <c r="KVW3213" s="302"/>
      <c r="KVX3213" s="302"/>
      <c r="KVY3213" s="302"/>
      <c r="KVZ3213" s="302"/>
      <c r="KWA3213" s="302"/>
      <c r="KWB3213" s="302"/>
      <c r="KWC3213" s="302"/>
      <c r="KWD3213" s="302"/>
      <c r="KWE3213" s="302"/>
      <c r="KWF3213" s="302"/>
      <c r="KWG3213" s="302"/>
      <c r="KWH3213" s="302"/>
      <c r="KWI3213" s="302"/>
      <c r="KWJ3213" s="302"/>
      <c r="KWK3213" s="302"/>
      <c r="KWL3213" s="302"/>
      <c r="KWM3213" s="302"/>
      <c r="KWN3213" s="302"/>
      <c r="KWO3213" s="302"/>
      <c r="KWP3213" s="302"/>
      <c r="KWQ3213" s="302"/>
      <c r="KWR3213" s="302"/>
      <c r="KWS3213" s="302"/>
      <c r="KWT3213" s="302"/>
      <c r="KWU3213" s="302"/>
      <c r="KWV3213" s="302"/>
      <c r="KWW3213" s="302"/>
      <c r="KWX3213" s="302"/>
      <c r="KWY3213" s="302"/>
      <c r="KWZ3213" s="302"/>
      <c r="KXA3213" s="302"/>
      <c r="KXB3213" s="302"/>
      <c r="KXC3213" s="302"/>
      <c r="KXD3213" s="302"/>
      <c r="KXE3213" s="302"/>
      <c r="KXF3213" s="302"/>
      <c r="KXG3213" s="302"/>
      <c r="KXH3213" s="302"/>
      <c r="KXI3213" s="302"/>
      <c r="KXJ3213" s="302"/>
      <c r="KXK3213" s="302"/>
      <c r="KXL3213" s="302"/>
      <c r="KXM3213" s="302"/>
      <c r="KXN3213" s="302"/>
      <c r="KXO3213" s="302"/>
      <c r="KXP3213" s="302"/>
      <c r="KXQ3213" s="302"/>
      <c r="KXR3213" s="302"/>
      <c r="KXS3213" s="302"/>
      <c r="KXT3213" s="302"/>
      <c r="KXU3213" s="302"/>
      <c r="KXV3213" s="302"/>
      <c r="KXW3213" s="302"/>
      <c r="KXX3213" s="302"/>
      <c r="KXY3213" s="302"/>
      <c r="KXZ3213" s="302"/>
      <c r="KYA3213" s="302"/>
      <c r="KYB3213" s="302"/>
      <c r="KYC3213" s="302"/>
      <c r="KYD3213" s="302"/>
      <c r="KYE3213" s="302"/>
      <c r="KYF3213" s="302"/>
      <c r="KYG3213" s="302"/>
      <c r="KYH3213" s="302"/>
      <c r="KYI3213" s="302"/>
      <c r="KYJ3213" s="302"/>
      <c r="KYK3213" s="302"/>
      <c r="KYL3213" s="302"/>
      <c r="KYM3213" s="302"/>
      <c r="KYN3213" s="302"/>
      <c r="KYO3213" s="302"/>
      <c r="KYP3213" s="302"/>
      <c r="KYQ3213" s="302"/>
      <c r="KYR3213" s="302"/>
      <c r="KYS3213" s="302"/>
      <c r="KYT3213" s="302"/>
      <c r="KYU3213" s="302"/>
      <c r="KYV3213" s="302"/>
      <c r="KYW3213" s="302"/>
      <c r="KYX3213" s="302"/>
      <c r="KYY3213" s="302"/>
      <c r="KYZ3213" s="302"/>
      <c r="KZA3213" s="302"/>
      <c r="KZB3213" s="302"/>
      <c r="KZC3213" s="302"/>
      <c r="KZD3213" s="302"/>
      <c r="KZE3213" s="302"/>
      <c r="KZF3213" s="302"/>
      <c r="KZG3213" s="302"/>
      <c r="KZH3213" s="302"/>
      <c r="KZI3213" s="302"/>
      <c r="KZJ3213" s="302"/>
      <c r="KZK3213" s="302"/>
      <c r="KZL3213" s="302"/>
      <c r="KZM3213" s="302"/>
      <c r="KZN3213" s="302"/>
      <c r="KZO3213" s="302"/>
      <c r="KZP3213" s="302"/>
      <c r="KZQ3213" s="302"/>
      <c r="KZR3213" s="302"/>
      <c r="KZS3213" s="302"/>
      <c r="KZT3213" s="302"/>
      <c r="KZU3213" s="302"/>
      <c r="KZV3213" s="302"/>
      <c r="KZW3213" s="302"/>
      <c r="KZX3213" s="302"/>
      <c r="KZY3213" s="302"/>
      <c r="KZZ3213" s="302"/>
      <c r="LAA3213" s="302"/>
      <c r="LAB3213" s="302"/>
      <c r="LAC3213" s="302"/>
      <c r="LAD3213" s="302"/>
      <c r="LAE3213" s="302"/>
      <c r="LAF3213" s="302"/>
      <c r="LAG3213" s="302"/>
      <c r="LAH3213" s="302"/>
      <c r="LAI3213" s="302"/>
      <c r="LAJ3213" s="302"/>
      <c r="LAK3213" s="302"/>
      <c r="LAL3213" s="302"/>
      <c r="LAM3213" s="302"/>
      <c r="LAN3213" s="302"/>
      <c r="LAO3213" s="302"/>
      <c r="LAP3213" s="302"/>
      <c r="LAQ3213" s="302"/>
      <c r="LAR3213" s="302"/>
      <c r="LAS3213" s="302"/>
      <c r="LAT3213" s="302"/>
      <c r="LAU3213" s="302"/>
      <c r="LAV3213" s="302"/>
      <c r="LAW3213" s="302"/>
      <c r="LAX3213" s="302"/>
      <c r="LAY3213" s="302"/>
      <c r="LAZ3213" s="302"/>
      <c r="LBA3213" s="302"/>
      <c r="LBB3213" s="302"/>
      <c r="LBC3213" s="302"/>
      <c r="LBD3213" s="302"/>
      <c r="LBE3213" s="302"/>
      <c r="LBF3213" s="302"/>
      <c r="LBG3213" s="302"/>
      <c r="LBH3213" s="302"/>
      <c r="LBI3213" s="302"/>
      <c r="LBJ3213" s="302"/>
      <c r="LBK3213" s="302"/>
      <c r="LBL3213" s="302"/>
      <c r="LBM3213" s="302"/>
      <c r="LBN3213" s="302"/>
      <c r="LBO3213" s="302"/>
      <c r="LBP3213" s="302"/>
      <c r="LBQ3213" s="302"/>
      <c r="LBR3213" s="302"/>
      <c r="LBS3213" s="302"/>
      <c r="LBT3213" s="302"/>
      <c r="LBU3213" s="302"/>
      <c r="LBV3213" s="302"/>
      <c r="LBW3213" s="302"/>
      <c r="LBX3213" s="302"/>
      <c r="LBY3213" s="302"/>
      <c r="LBZ3213" s="302"/>
      <c r="LCA3213" s="302"/>
      <c r="LCB3213" s="302"/>
      <c r="LCC3213" s="302"/>
      <c r="LCD3213" s="302"/>
      <c r="LCE3213" s="302"/>
      <c r="LCF3213" s="302"/>
      <c r="LCG3213" s="302"/>
      <c r="LCH3213" s="302"/>
      <c r="LCI3213" s="302"/>
      <c r="LCJ3213" s="302"/>
      <c r="LCK3213" s="302"/>
      <c r="LCL3213" s="302"/>
      <c r="LCM3213" s="302"/>
      <c r="LCN3213" s="302"/>
      <c r="LCO3213" s="302"/>
      <c r="LCP3213" s="302"/>
      <c r="LCQ3213" s="302"/>
      <c r="LCR3213" s="302"/>
      <c r="LCS3213" s="302"/>
      <c r="LCT3213" s="302"/>
      <c r="LCU3213" s="302"/>
      <c r="LCV3213" s="302"/>
      <c r="LCW3213" s="302"/>
      <c r="LCX3213" s="302"/>
      <c r="LCY3213" s="302"/>
      <c r="LCZ3213" s="302"/>
      <c r="LDA3213" s="302"/>
      <c r="LDB3213" s="302"/>
      <c r="LDC3213" s="302"/>
      <c r="LDD3213" s="302"/>
      <c r="LDE3213" s="302"/>
      <c r="LDF3213" s="302"/>
      <c r="LDG3213" s="302"/>
      <c r="LDH3213" s="302"/>
      <c r="LDI3213" s="302"/>
      <c r="LDJ3213" s="302"/>
      <c r="LDK3213" s="302"/>
      <c r="LDL3213" s="302"/>
      <c r="LDM3213" s="302"/>
      <c r="LDN3213" s="302"/>
      <c r="LDO3213" s="302"/>
      <c r="LDP3213" s="302"/>
      <c r="LDQ3213" s="302"/>
      <c r="LDR3213" s="302"/>
      <c r="LDS3213" s="302"/>
      <c r="LDT3213" s="302"/>
      <c r="LDU3213" s="302"/>
      <c r="LDV3213" s="302"/>
      <c r="LDW3213" s="302"/>
      <c r="LDX3213" s="302"/>
      <c r="LDY3213" s="302"/>
      <c r="LDZ3213" s="302"/>
      <c r="LEA3213" s="302"/>
      <c r="LEB3213" s="302"/>
      <c r="LEC3213" s="302"/>
      <c r="LED3213" s="302"/>
      <c r="LEE3213" s="302"/>
      <c r="LEF3213" s="302"/>
      <c r="LEG3213" s="302"/>
      <c r="LEH3213" s="302"/>
      <c r="LEI3213" s="302"/>
      <c r="LEJ3213" s="302"/>
      <c r="LEK3213" s="302"/>
      <c r="LEL3213" s="302"/>
      <c r="LEM3213" s="302"/>
      <c r="LEN3213" s="302"/>
      <c r="LEO3213" s="302"/>
      <c r="LEP3213" s="302"/>
      <c r="LEQ3213" s="302"/>
      <c r="LER3213" s="302"/>
      <c r="LES3213" s="302"/>
      <c r="LET3213" s="302"/>
      <c r="LEU3213" s="302"/>
      <c r="LEV3213" s="302"/>
      <c r="LEW3213" s="302"/>
      <c r="LEX3213" s="302"/>
      <c r="LEY3213" s="302"/>
      <c r="LEZ3213" s="302"/>
      <c r="LFA3213" s="302"/>
      <c r="LFB3213" s="302"/>
      <c r="LFC3213" s="302"/>
      <c r="LFD3213" s="302"/>
      <c r="LFE3213" s="302"/>
      <c r="LFF3213" s="302"/>
      <c r="LFG3213" s="302"/>
      <c r="LFH3213" s="302"/>
      <c r="LFI3213" s="302"/>
      <c r="LFJ3213" s="302"/>
      <c r="LFK3213" s="302"/>
      <c r="LFL3213" s="302"/>
      <c r="LFM3213" s="302"/>
      <c r="LFN3213" s="302"/>
      <c r="LFO3213" s="302"/>
      <c r="LFP3213" s="302"/>
      <c r="LFQ3213" s="302"/>
      <c r="LFR3213" s="302"/>
      <c r="LFS3213" s="302"/>
      <c r="LFT3213" s="302"/>
      <c r="LFU3213" s="302"/>
      <c r="LFV3213" s="302"/>
      <c r="LFW3213" s="302"/>
      <c r="LFX3213" s="302"/>
      <c r="LFY3213" s="302"/>
      <c r="LFZ3213" s="302"/>
      <c r="LGA3213" s="302"/>
      <c r="LGB3213" s="302"/>
      <c r="LGC3213" s="302"/>
      <c r="LGD3213" s="302"/>
      <c r="LGE3213" s="302"/>
      <c r="LGF3213" s="302"/>
      <c r="LGG3213" s="302"/>
      <c r="LGH3213" s="302"/>
      <c r="LGI3213" s="302"/>
      <c r="LGJ3213" s="302"/>
      <c r="LGK3213" s="302"/>
      <c r="LGL3213" s="302"/>
      <c r="LGM3213" s="302"/>
      <c r="LGN3213" s="302"/>
      <c r="LGO3213" s="302"/>
      <c r="LGP3213" s="302"/>
      <c r="LGQ3213" s="302"/>
      <c r="LGR3213" s="302"/>
      <c r="LGS3213" s="302"/>
      <c r="LGT3213" s="302"/>
      <c r="LGU3213" s="302"/>
      <c r="LGV3213" s="302"/>
      <c r="LGW3213" s="302"/>
      <c r="LGX3213" s="302"/>
      <c r="LGY3213" s="302"/>
      <c r="LGZ3213" s="302"/>
      <c r="LHA3213" s="302"/>
      <c r="LHB3213" s="302"/>
      <c r="LHC3213" s="302"/>
      <c r="LHD3213" s="302"/>
      <c r="LHE3213" s="302"/>
      <c r="LHF3213" s="302"/>
      <c r="LHG3213" s="302"/>
      <c r="LHH3213" s="302"/>
      <c r="LHI3213" s="302"/>
      <c r="LHJ3213" s="302"/>
      <c r="LHK3213" s="302"/>
      <c r="LHL3213" s="302"/>
      <c r="LHM3213" s="302"/>
      <c r="LHN3213" s="302"/>
      <c r="LHO3213" s="302"/>
      <c r="LHP3213" s="302"/>
      <c r="LHQ3213" s="302"/>
      <c r="LHR3213" s="302"/>
      <c r="LHS3213" s="302"/>
      <c r="LHT3213" s="302"/>
      <c r="LHU3213" s="302"/>
      <c r="LHV3213" s="302"/>
      <c r="LHW3213" s="302"/>
      <c r="LHX3213" s="302"/>
      <c r="LHY3213" s="302"/>
      <c r="LHZ3213" s="302"/>
      <c r="LIA3213" s="302"/>
      <c r="LIB3213" s="302"/>
      <c r="LIC3213" s="302"/>
      <c r="LID3213" s="302"/>
      <c r="LIE3213" s="302"/>
      <c r="LIF3213" s="302"/>
      <c r="LIG3213" s="302"/>
      <c r="LIH3213" s="302"/>
      <c r="LII3213" s="302"/>
      <c r="LIJ3213" s="302"/>
      <c r="LIK3213" s="302"/>
      <c r="LIL3213" s="302"/>
      <c r="LIM3213" s="302"/>
      <c r="LIN3213" s="302"/>
      <c r="LIO3213" s="302"/>
      <c r="LIP3213" s="302"/>
      <c r="LIQ3213" s="302"/>
      <c r="LIR3213" s="302"/>
      <c r="LIS3213" s="302"/>
      <c r="LIT3213" s="302"/>
      <c r="LIU3213" s="302"/>
      <c r="LIV3213" s="302"/>
      <c r="LIW3213" s="302"/>
      <c r="LIX3213" s="302"/>
      <c r="LIY3213" s="302"/>
      <c r="LIZ3213" s="302"/>
      <c r="LJA3213" s="302"/>
      <c r="LJB3213" s="302"/>
      <c r="LJC3213" s="302"/>
      <c r="LJD3213" s="302"/>
      <c r="LJE3213" s="302"/>
      <c r="LJF3213" s="302"/>
      <c r="LJG3213" s="302"/>
      <c r="LJH3213" s="302"/>
      <c r="LJI3213" s="302"/>
      <c r="LJJ3213" s="302"/>
      <c r="LJK3213" s="302"/>
      <c r="LJL3213" s="302"/>
      <c r="LJM3213" s="302"/>
      <c r="LJN3213" s="302"/>
      <c r="LJO3213" s="302"/>
      <c r="LJP3213" s="302"/>
      <c r="LJQ3213" s="302"/>
      <c r="LJR3213" s="302"/>
      <c r="LJS3213" s="302"/>
      <c r="LJT3213" s="302"/>
      <c r="LJU3213" s="302"/>
      <c r="LJV3213" s="302"/>
      <c r="LJW3213" s="302"/>
      <c r="LJX3213" s="302"/>
      <c r="LJY3213" s="302"/>
      <c r="LJZ3213" s="302"/>
      <c r="LKA3213" s="302"/>
      <c r="LKB3213" s="302"/>
      <c r="LKC3213" s="302"/>
      <c r="LKD3213" s="302"/>
      <c r="LKE3213" s="302"/>
      <c r="LKF3213" s="302"/>
      <c r="LKG3213" s="302"/>
      <c r="LKH3213" s="302"/>
      <c r="LKI3213" s="302"/>
      <c r="LKJ3213" s="302"/>
      <c r="LKK3213" s="302"/>
      <c r="LKL3213" s="302"/>
      <c r="LKM3213" s="302"/>
      <c r="LKN3213" s="302"/>
      <c r="LKO3213" s="302"/>
      <c r="LKP3213" s="302"/>
      <c r="LKQ3213" s="302"/>
      <c r="LKR3213" s="302"/>
      <c r="LKS3213" s="302"/>
      <c r="LKT3213" s="302"/>
      <c r="LKU3213" s="302"/>
      <c r="LKV3213" s="302"/>
      <c r="LKW3213" s="302"/>
      <c r="LKX3213" s="302"/>
      <c r="LKY3213" s="302"/>
      <c r="LKZ3213" s="302"/>
      <c r="LLA3213" s="302"/>
      <c r="LLB3213" s="302"/>
      <c r="LLC3213" s="302"/>
      <c r="LLD3213" s="302"/>
      <c r="LLE3213" s="302"/>
      <c r="LLF3213" s="302"/>
      <c r="LLG3213" s="302"/>
      <c r="LLH3213" s="302"/>
      <c r="LLI3213" s="302"/>
      <c r="LLJ3213" s="302"/>
      <c r="LLK3213" s="302"/>
      <c r="LLL3213" s="302"/>
      <c r="LLM3213" s="302"/>
      <c r="LLN3213" s="302"/>
      <c r="LLO3213" s="302"/>
      <c r="LLP3213" s="302"/>
      <c r="LLQ3213" s="302"/>
      <c r="LLR3213" s="302"/>
      <c r="LLS3213" s="302"/>
      <c r="LLT3213" s="302"/>
      <c r="LLU3213" s="302"/>
      <c r="LLV3213" s="302"/>
      <c r="LLW3213" s="302"/>
      <c r="LLX3213" s="302"/>
      <c r="LLY3213" s="302"/>
      <c r="LLZ3213" s="302"/>
      <c r="LMA3213" s="302"/>
      <c r="LMB3213" s="302"/>
      <c r="LMC3213" s="302"/>
      <c r="LMD3213" s="302"/>
      <c r="LME3213" s="302"/>
      <c r="LMF3213" s="302"/>
      <c r="LMG3213" s="302"/>
      <c r="LMH3213" s="302"/>
      <c r="LMI3213" s="302"/>
      <c r="LMJ3213" s="302"/>
      <c r="LMK3213" s="302"/>
      <c r="LML3213" s="302"/>
      <c r="LMM3213" s="302"/>
      <c r="LMN3213" s="302"/>
      <c r="LMO3213" s="302"/>
      <c r="LMP3213" s="302"/>
      <c r="LMQ3213" s="302"/>
      <c r="LMR3213" s="302"/>
      <c r="LMS3213" s="302"/>
      <c r="LMT3213" s="302"/>
      <c r="LMU3213" s="302"/>
      <c r="LMV3213" s="302"/>
      <c r="LMW3213" s="302"/>
      <c r="LMX3213" s="302"/>
      <c r="LMY3213" s="302"/>
      <c r="LMZ3213" s="302"/>
      <c r="LNA3213" s="302"/>
      <c r="LNB3213" s="302"/>
      <c r="LNC3213" s="302"/>
      <c r="LND3213" s="302"/>
      <c r="LNE3213" s="302"/>
      <c r="LNF3213" s="302"/>
      <c r="LNG3213" s="302"/>
      <c r="LNH3213" s="302"/>
      <c r="LNI3213" s="302"/>
      <c r="LNJ3213" s="302"/>
      <c r="LNK3213" s="302"/>
      <c r="LNL3213" s="302"/>
      <c r="LNM3213" s="302"/>
      <c r="LNN3213" s="302"/>
      <c r="LNO3213" s="302"/>
      <c r="LNP3213" s="302"/>
      <c r="LNQ3213" s="302"/>
      <c r="LNR3213" s="302"/>
      <c r="LNS3213" s="302"/>
      <c r="LNT3213" s="302"/>
      <c r="LNU3213" s="302"/>
      <c r="LNV3213" s="302"/>
      <c r="LNW3213" s="302"/>
      <c r="LNX3213" s="302"/>
      <c r="LNY3213" s="302"/>
      <c r="LNZ3213" s="302"/>
      <c r="LOA3213" s="302"/>
      <c r="LOB3213" s="302"/>
      <c r="LOC3213" s="302"/>
      <c r="LOD3213" s="302"/>
      <c r="LOE3213" s="302"/>
      <c r="LOF3213" s="302"/>
      <c r="LOG3213" s="302"/>
      <c r="LOH3213" s="302"/>
      <c r="LOI3213" s="302"/>
      <c r="LOJ3213" s="302"/>
      <c r="LOK3213" s="302"/>
      <c r="LOL3213" s="302"/>
      <c r="LOM3213" s="302"/>
      <c r="LON3213" s="302"/>
      <c r="LOO3213" s="302"/>
      <c r="LOP3213" s="302"/>
      <c r="LOQ3213" s="302"/>
      <c r="LOR3213" s="302"/>
      <c r="LOS3213" s="302"/>
      <c r="LOT3213" s="302"/>
      <c r="LOU3213" s="302"/>
      <c r="LOV3213" s="302"/>
      <c r="LOW3213" s="302"/>
      <c r="LOX3213" s="302"/>
      <c r="LOY3213" s="302"/>
      <c r="LOZ3213" s="302"/>
      <c r="LPA3213" s="302"/>
      <c r="LPB3213" s="302"/>
      <c r="LPC3213" s="302"/>
      <c r="LPD3213" s="302"/>
      <c r="LPE3213" s="302"/>
      <c r="LPF3213" s="302"/>
      <c r="LPG3213" s="302"/>
      <c r="LPH3213" s="302"/>
      <c r="LPI3213" s="302"/>
      <c r="LPJ3213" s="302"/>
      <c r="LPK3213" s="302"/>
      <c r="LPL3213" s="302"/>
      <c r="LPM3213" s="302"/>
      <c r="LPN3213" s="302"/>
      <c r="LPO3213" s="302"/>
      <c r="LPP3213" s="302"/>
      <c r="LPQ3213" s="302"/>
      <c r="LPR3213" s="302"/>
      <c r="LPS3213" s="302"/>
      <c r="LPT3213" s="302"/>
      <c r="LPU3213" s="302"/>
      <c r="LPV3213" s="302"/>
      <c r="LPW3213" s="302"/>
      <c r="LPX3213" s="302"/>
      <c r="LPY3213" s="302"/>
      <c r="LPZ3213" s="302"/>
      <c r="LQA3213" s="302"/>
      <c r="LQB3213" s="302"/>
      <c r="LQC3213" s="302"/>
      <c r="LQD3213" s="302"/>
      <c r="LQE3213" s="302"/>
      <c r="LQF3213" s="302"/>
      <c r="LQG3213" s="302"/>
      <c r="LQH3213" s="302"/>
      <c r="LQI3213" s="302"/>
      <c r="LQJ3213" s="302"/>
      <c r="LQK3213" s="302"/>
      <c r="LQL3213" s="302"/>
      <c r="LQM3213" s="302"/>
      <c r="LQN3213" s="302"/>
      <c r="LQO3213" s="302"/>
      <c r="LQP3213" s="302"/>
      <c r="LQQ3213" s="302"/>
      <c r="LQR3213" s="302"/>
      <c r="LQS3213" s="302"/>
      <c r="LQT3213" s="302"/>
      <c r="LQU3213" s="302"/>
      <c r="LQV3213" s="302"/>
      <c r="LQW3213" s="302"/>
      <c r="LQX3213" s="302"/>
      <c r="LQY3213" s="302"/>
      <c r="LQZ3213" s="302"/>
      <c r="LRA3213" s="302"/>
      <c r="LRB3213" s="302"/>
      <c r="LRC3213" s="302"/>
      <c r="LRD3213" s="302"/>
      <c r="LRE3213" s="302"/>
      <c r="LRF3213" s="302"/>
      <c r="LRG3213" s="302"/>
      <c r="LRH3213" s="302"/>
      <c r="LRI3213" s="302"/>
      <c r="LRJ3213" s="302"/>
      <c r="LRK3213" s="302"/>
      <c r="LRL3213" s="302"/>
      <c r="LRM3213" s="302"/>
      <c r="LRN3213" s="302"/>
      <c r="LRO3213" s="302"/>
      <c r="LRP3213" s="302"/>
      <c r="LRQ3213" s="302"/>
      <c r="LRR3213" s="302"/>
      <c r="LRS3213" s="302"/>
      <c r="LRT3213" s="302"/>
      <c r="LRU3213" s="302"/>
      <c r="LRV3213" s="302"/>
      <c r="LRW3213" s="302"/>
      <c r="LRX3213" s="302"/>
      <c r="LRY3213" s="302"/>
      <c r="LRZ3213" s="302"/>
      <c r="LSA3213" s="302"/>
      <c r="LSB3213" s="302"/>
      <c r="LSC3213" s="302"/>
      <c r="LSD3213" s="302"/>
      <c r="LSE3213" s="302"/>
      <c r="LSF3213" s="302"/>
      <c r="LSG3213" s="302"/>
      <c r="LSH3213" s="302"/>
      <c r="LSI3213" s="302"/>
      <c r="LSJ3213" s="302"/>
      <c r="LSK3213" s="302"/>
      <c r="LSL3213" s="302"/>
      <c r="LSM3213" s="302"/>
      <c r="LSN3213" s="302"/>
      <c r="LSO3213" s="302"/>
      <c r="LSP3213" s="302"/>
      <c r="LSQ3213" s="302"/>
      <c r="LSR3213" s="302"/>
      <c r="LSS3213" s="302"/>
      <c r="LST3213" s="302"/>
      <c r="LSU3213" s="302"/>
      <c r="LSV3213" s="302"/>
      <c r="LSW3213" s="302"/>
      <c r="LSX3213" s="302"/>
      <c r="LSY3213" s="302"/>
      <c r="LSZ3213" s="302"/>
      <c r="LTA3213" s="302"/>
      <c r="LTB3213" s="302"/>
      <c r="LTC3213" s="302"/>
      <c r="LTD3213" s="302"/>
      <c r="LTE3213" s="302"/>
      <c r="LTF3213" s="302"/>
      <c r="LTG3213" s="302"/>
      <c r="LTH3213" s="302"/>
      <c r="LTI3213" s="302"/>
      <c r="LTJ3213" s="302"/>
      <c r="LTK3213" s="302"/>
      <c r="LTL3213" s="302"/>
      <c r="LTM3213" s="302"/>
      <c r="LTN3213" s="302"/>
      <c r="LTO3213" s="302"/>
      <c r="LTP3213" s="302"/>
      <c r="LTQ3213" s="302"/>
      <c r="LTR3213" s="302"/>
      <c r="LTS3213" s="302"/>
      <c r="LTT3213" s="302"/>
      <c r="LTU3213" s="302"/>
      <c r="LTV3213" s="302"/>
      <c r="LTW3213" s="302"/>
      <c r="LTX3213" s="302"/>
      <c r="LTY3213" s="302"/>
      <c r="LTZ3213" s="302"/>
      <c r="LUA3213" s="302"/>
      <c r="LUB3213" s="302"/>
      <c r="LUC3213" s="302"/>
      <c r="LUD3213" s="302"/>
      <c r="LUE3213" s="302"/>
      <c r="LUF3213" s="302"/>
      <c r="LUG3213" s="302"/>
      <c r="LUH3213" s="302"/>
      <c r="LUI3213" s="302"/>
      <c r="LUJ3213" s="302"/>
      <c r="LUK3213" s="302"/>
      <c r="LUL3213" s="302"/>
      <c r="LUM3213" s="302"/>
      <c r="LUN3213" s="302"/>
      <c r="LUO3213" s="302"/>
      <c r="LUP3213" s="302"/>
      <c r="LUQ3213" s="302"/>
      <c r="LUR3213" s="302"/>
      <c r="LUS3213" s="302"/>
      <c r="LUT3213" s="302"/>
      <c r="LUU3213" s="302"/>
      <c r="LUV3213" s="302"/>
      <c r="LUW3213" s="302"/>
      <c r="LUX3213" s="302"/>
      <c r="LUY3213" s="302"/>
      <c r="LUZ3213" s="302"/>
      <c r="LVA3213" s="302"/>
      <c r="LVB3213" s="302"/>
      <c r="LVC3213" s="302"/>
      <c r="LVD3213" s="302"/>
      <c r="LVE3213" s="302"/>
      <c r="LVF3213" s="302"/>
      <c r="LVG3213" s="302"/>
      <c r="LVH3213" s="302"/>
      <c r="LVI3213" s="302"/>
      <c r="LVJ3213" s="302"/>
      <c r="LVK3213" s="302"/>
      <c r="LVL3213" s="302"/>
      <c r="LVM3213" s="302"/>
      <c r="LVN3213" s="302"/>
      <c r="LVO3213" s="302"/>
      <c r="LVP3213" s="302"/>
      <c r="LVQ3213" s="302"/>
      <c r="LVR3213" s="302"/>
      <c r="LVS3213" s="302"/>
      <c r="LVT3213" s="302"/>
      <c r="LVU3213" s="302"/>
      <c r="LVV3213" s="302"/>
      <c r="LVW3213" s="302"/>
      <c r="LVX3213" s="302"/>
      <c r="LVY3213" s="302"/>
      <c r="LVZ3213" s="302"/>
      <c r="LWA3213" s="302"/>
      <c r="LWB3213" s="302"/>
      <c r="LWC3213" s="302"/>
      <c r="LWD3213" s="302"/>
      <c r="LWE3213" s="302"/>
      <c r="LWF3213" s="302"/>
      <c r="LWG3213" s="302"/>
      <c r="LWH3213" s="302"/>
      <c r="LWI3213" s="302"/>
      <c r="LWJ3213" s="302"/>
      <c r="LWK3213" s="302"/>
      <c r="LWL3213" s="302"/>
      <c r="LWM3213" s="302"/>
      <c r="LWN3213" s="302"/>
      <c r="LWO3213" s="302"/>
      <c r="LWP3213" s="302"/>
      <c r="LWQ3213" s="302"/>
      <c r="LWR3213" s="302"/>
      <c r="LWS3213" s="302"/>
      <c r="LWT3213" s="302"/>
      <c r="LWU3213" s="302"/>
      <c r="LWV3213" s="302"/>
      <c r="LWW3213" s="302"/>
      <c r="LWX3213" s="302"/>
      <c r="LWY3213" s="302"/>
      <c r="LWZ3213" s="302"/>
      <c r="LXA3213" s="302"/>
      <c r="LXB3213" s="302"/>
      <c r="LXC3213" s="302"/>
      <c r="LXD3213" s="302"/>
      <c r="LXE3213" s="302"/>
      <c r="LXF3213" s="302"/>
      <c r="LXG3213" s="302"/>
      <c r="LXH3213" s="302"/>
      <c r="LXI3213" s="302"/>
      <c r="LXJ3213" s="302"/>
      <c r="LXK3213" s="302"/>
      <c r="LXL3213" s="302"/>
      <c r="LXM3213" s="302"/>
      <c r="LXN3213" s="302"/>
      <c r="LXO3213" s="302"/>
      <c r="LXP3213" s="302"/>
      <c r="LXQ3213" s="302"/>
      <c r="LXR3213" s="302"/>
      <c r="LXS3213" s="302"/>
      <c r="LXT3213" s="302"/>
      <c r="LXU3213" s="302"/>
      <c r="LXV3213" s="302"/>
      <c r="LXW3213" s="302"/>
      <c r="LXX3213" s="302"/>
      <c r="LXY3213" s="302"/>
      <c r="LXZ3213" s="302"/>
      <c r="LYA3213" s="302"/>
      <c r="LYB3213" s="302"/>
      <c r="LYC3213" s="302"/>
      <c r="LYD3213" s="302"/>
      <c r="LYE3213" s="302"/>
      <c r="LYF3213" s="302"/>
      <c r="LYG3213" s="302"/>
      <c r="LYH3213" s="302"/>
      <c r="LYI3213" s="302"/>
      <c r="LYJ3213" s="302"/>
      <c r="LYK3213" s="302"/>
      <c r="LYL3213" s="302"/>
      <c r="LYM3213" s="302"/>
      <c r="LYN3213" s="302"/>
      <c r="LYO3213" s="302"/>
      <c r="LYP3213" s="302"/>
      <c r="LYQ3213" s="302"/>
      <c r="LYR3213" s="302"/>
      <c r="LYS3213" s="302"/>
      <c r="LYT3213" s="302"/>
      <c r="LYU3213" s="302"/>
      <c r="LYV3213" s="302"/>
      <c r="LYW3213" s="302"/>
      <c r="LYX3213" s="302"/>
      <c r="LYY3213" s="302"/>
      <c r="LYZ3213" s="302"/>
      <c r="LZA3213" s="302"/>
      <c r="LZB3213" s="302"/>
      <c r="LZC3213" s="302"/>
      <c r="LZD3213" s="302"/>
      <c r="LZE3213" s="302"/>
      <c r="LZF3213" s="302"/>
      <c r="LZG3213" s="302"/>
      <c r="LZH3213" s="302"/>
      <c r="LZI3213" s="302"/>
      <c r="LZJ3213" s="302"/>
      <c r="LZK3213" s="302"/>
      <c r="LZL3213" s="302"/>
      <c r="LZM3213" s="302"/>
      <c r="LZN3213" s="302"/>
      <c r="LZO3213" s="302"/>
      <c r="LZP3213" s="302"/>
      <c r="LZQ3213" s="302"/>
      <c r="LZR3213" s="302"/>
      <c r="LZS3213" s="302"/>
      <c r="LZT3213" s="302"/>
      <c r="LZU3213" s="302"/>
      <c r="LZV3213" s="302"/>
      <c r="LZW3213" s="302"/>
      <c r="LZX3213" s="302"/>
      <c r="LZY3213" s="302"/>
      <c r="LZZ3213" s="302"/>
      <c r="MAA3213" s="302"/>
      <c r="MAB3213" s="302"/>
      <c r="MAC3213" s="302"/>
      <c r="MAD3213" s="302"/>
      <c r="MAE3213" s="302"/>
      <c r="MAF3213" s="302"/>
      <c r="MAG3213" s="302"/>
      <c r="MAH3213" s="302"/>
      <c r="MAI3213" s="302"/>
      <c r="MAJ3213" s="302"/>
      <c r="MAK3213" s="302"/>
      <c r="MAL3213" s="302"/>
      <c r="MAM3213" s="302"/>
      <c r="MAN3213" s="302"/>
      <c r="MAO3213" s="302"/>
      <c r="MAP3213" s="302"/>
      <c r="MAQ3213" s="302"/>
      <c r="MAR3213" s="302"/>
      <c r="MAS3213" s="302"/>
      <c r="MAT3213" s="302"/>
      <c r="MAU3213" s="302"/>
      <c r="MAV3213" s="302"/>
      <c r="MAW3213" s="302"/>
      <c r="MAX3213" s="302"/>
      <c r="MAY3213" s="302"/>
      <c r="MAZ3213" s="302"/>
      <c r="MBA3213" s="302"/>
      <c r="MBB3213" s="302"/>
      <c r="MBC3213" s="302"/>
      <c r="MBD3213" s="302"/>
      <c r="MBE3213" s="302"/>
      <c r="MBF3213" s="302"/>
      <c r="MBG3213" s="302"/>
      <c r="MBH3213" s="302"/>
      <c r="MBI3213" s="302"/>
      <c r="MBJ3213" s="302"/>
      <c r="MBK3213" s="302"/>
      <c r="MBL3213" s="302"/>
      <c r="MBM3213" s="302"/>
      <c r="MBN3213" s="302"/>
      <c r="MBO3213" s="302"/>
      <c r="MBP3213" s="302"/>
      <c r="MBQ3213" s="302"/>
      <c r="MBR3213" s="302"/>
      <c r="MBS3213" s="302"/>
      <c r="MBT3213" s="302"/>
      <c r="MBU3213" s="302"/>
      <c r="MBV3213" s="302"/>
      <c r="MBW3213" s="302"/>
      <c r="MBX3213" s="302"/>
      <c r="MBY3213" s="302"/>
      <c r="MBZ3213" s="302"/>
      <c r="MCA3213" s="302"/>
      <c r="MCB3213" s="302"/>
      <c r="MCC3213" s="302"/>
      <c r="MCD3213" s="302"/>
      <c r="MCE3213" s="302"/>
      <c r="MCF3213" s="302"/>
      <c r="MCG3213" s="302"/>
      <c r="MCH3213" s="302"/>
      <c r="MCI3213" s="302"/>
      <c r="MCJ3213" s="302"/>
      <c r="MCK3213" s="302"/>
      <c r="MCL3213" s="302"/>
      <c r="MCM3213" s="302"/>
      <c r="MCN3213" s="302"/>
      <c r="MCO3213" s="302"/>
      <c r="MCP3213" s="302"/>
      <c r="MCQ3213" s="302"/>
      <c r="MCR3213" s="302"/>
      <c r="MCS3213" s="302"/>
      <c r="MCT3213" s="302"/>
      <c r="MCU3213" s="302"/>
      <c r="MCV3213" s="302"/>
      <c r="MCW3213" s="302"/>
      <c r="MCX3213" s="302"/>
      <c r="MCY3213" s="302"/>
      <c r="MCZ3213" s="302"/>
      <c r="MDA3213" s="302"/>
      <c r="MDB3213" s="302"/>
      <c r="MDC3213" s="302"/>
      <c r="MDD3213" s="302"/>
      <c r="MDE3213" s="302"/>
      <c r="MDF3213" s="302"/>
      <c r="MDG3213" s="302"/>
      <c r="MDH3213" s="302"/>
      <c r="MDI3213" s="302"/>
      <c r="MDJ3213" s="302"/>
      <c r="MDK3213" s="302"/>
      <c r="MDL3213" s="302"/>
      <c r="MDM3213" s="302"/>
      <c r="MDN3213" s="302"/>
      <c r="MDO3213" s="302"/>
      <c r="MDP3213" s="302"/>
      <c r="MDQ3213" s="302"/>
      <c r="MDR3213" s="302"/>
      <c r="MDS3213" s="302"/>
      <c r="MDT3213" s="302"/>
      <c r="MDU3213" s="302"/>
      <c r="MDV3213" s="302"/>
      <c r="MDW3213" s="302"/>
      <c r="MDX3213" s="302"/>
      <c r="MDY3213" s="302"/>
      <c r="MDZ3213" s="302"/>
      <c r="MEA3213" s="302"/>
      <c r="MEB3213" s="302"/>
      <c r="MEC3213" s="302"/>
      <c r="MED3213" s="302"/>
      <c r="MEE3213" s="302"/>
      <c r="MEF3213" s="302"/>
      <c r="MEG3213" s="302"/>
      <c r="MEH3213" s="302"/>
      <c r="MEI3213" s="302"/>
      <c r="MEJ3213" s="302"/>
      <c r="MEK3213" s="302"/>
      <c r="MEL3213" s="302"/>
      <c r="MEM3213" s="302"/>
      <c r="MEN3213" s="302"/>
      <c r="MEO3213" s="302"/>
      <c r="MEP3213" s="302"/>
      <c r="MEQ3213" s="302"/>
      <c r="MER3213" s="302"/>
      <c r="MES3213" s="302"/>
      <c r="MET3213" s="302"/>
      <c r="MEU3213" s="302"/>
      <c r="MEV3213" s="302"/>
      <c r="MEW3213" s="302"/>
      <c r="MEX3213" s="302"/>
      <c r="MEY3213" s="302"/>
      <c r="MEZ3213" s="302"/>
      <c r="MFA3213" s="302"/>
      <c r="MFB3213" s="302"/>
      <c r="MFC3213" s="302"/>
      <c r="MFD3213" s="302"/>
      <c r="MFE3213" s="302"/>
      <c r="MFF3213" s="302"/>
      <c r="MFG3213" s="302"/>
      <c r="MFH3213" s="302"/>
      <c r="MFI3213" s="302"/>
      <c r="MFJ3213" s="302"/>
      <c r="MFK3213" s="302"/>
      <c r="MFL3213" s="302"/>
      <c r="MFM3213" s="302"/>
      <c r="MFN3213" s="302"/>
      <c r="MFO3213" s="302"/>
      <c r="MFP3213" s="302"/>
      <c r="MFQ3213" s="302"/>
      <c r="MFR3213" s="302"/>
      <c r="MFS3213" s="302"/>
      <c r="MFT3213" s="302"/>
      <c r="MFU3213" s="302"/>
      <c r="MFV3213" s="302"/>
      <c r="MFW3213" s="302"/>
      <c r="MFX3213" s="302"/>
      <c r="MFY3213" s="302"/>
      <c r="MFZ3213" s="302"/>
      <c r="MGA3213" s="302"/>
      <c r="MGB3213" s="302"/>
      <c r="MGC3213" s="302"/>
      <c r="MGD3213" s="302"/>
      <c r="MGE3213" s="302"/>
      <c r="MGF3213" s="302"/>
      <c r="MGG3213" s="302"/>
      <c r="MGH3213" s="302"/>
      <c r="MGI3213" s="302"/>
      <c r="MGJ3213" s="302"/>
      <c r="MGK3213" s="302"/>
      <c r="MGL3213" s="302"/>
      <c r="MGM3213" s="302"/>
      <c r="MGN3213" s="302"/>
      <c r="MGO3213" s="302"/>
      <c r="MGP3213" s="302"/>
      <c r="MGQ3213" s="302"/>
      <c r="MGR3213" s="302"/>
      <c r="MGS3213" s="302"/>
      <c r="MGT3213" s="302"/>
      <c r="MGU3213" s="302"/>
      <c r="MGV3213" s="302"/>
      <c r="MGW3213" s="302"/>
      <c r="MGX3213" s="302"/>
      <c r="MGY3213" s="302"/>
      <c r="MGZ3213" s="302"/>
      <c r="MHA3213" s="302"/>
      <c r="MHB3213" s="302"/>
      <c r="MHC3213" s="302"/>
      <c r="MHD3213" s="302"/>
      <c r="MHE3213" s="302"/>
      <c r="MHF3213" s="302"/>
      <c r="MHG3213" s="302"/>
      <c r="MHH3213" s="302"/>
      <c r="MHI3213" s="302"/>
      <c r="MHJ3213" s="302"/>
      <c r="MHK3213" s="302"/>
      <c r="MHL3213" s="302"/>
      <c r="MHM3213" s="302"/>
      <c r="MHN3213" s="302"/>
      <c r="MHO3213" s="302"/>
      <c r="MHP3213" s="302"/>
      <c r="MHQ3213" s="302"/>
      <c r="MHR3213" s="302"/>
      <c r="MHS3213" s="302"/>
      <c r="MHT3213" s="302"/>
      <c r="MHU3213" s="302"/>
      <c r="MHV3213" s="302"/>
      <c r="MHW3213" s="302"/>
      <c r="MHX3213" s="302"/>
      <c r="MHY3213" s="302"/>
      <c r="MHZ3213" s="302"/>
      <c r="MIA3213" s="302"/>
      <c r="MIB3213" s="302"/>
      <c r="MIC3213" s="302"/>
      <c r="MID3213" s="302"/>
      <c r="MIE3213" s="302"/>
      <c r="MIF3213" s="302"/>
      <c r="MIG3213" s="302"/>
      <c r="MIH3213" s="302"/>
      <c r="MII3213" s="302"/>
      <c r="MIJ3213" s="302"/>
      <c r="MIK3213" s="302"/>
      <c r="MIL3213" s="302"/>
      <c r="MIM3213" s="302"/>
      <c r="MIN3213" s="302"/>
      <c r="MIO3213" s="302"/>
      <c r="MIP3213" s="302"/>
      <c r="MIQ3213" s="302"/>
      <c r="MIR3213" s="302"/>
      <c r="MIS3213" s="302"/>
      <c r="MIT3213" s="302"/>
      <c r="MIU3213" s="302"/>
      <c r="MIV3213" s="302"/>
      <c r="MIW3213" s="302"/>
      <c r="MIX3213" s="302"/>
      <c r="MIY3213" s="302"/>
      <c r="MIZ3213" s="302"/>
      <c r="MJA3213" s="302"/>
      <c r="MJB3213" s="302"/>
      <c r="MJC3213" s="302"/>
      <c r="MJD3213" s="302"/>
      <c r="MJE3213" s="302"/>
      <c r="MJF3213" s="302"/>
      <c r="MJG3213" s="302"/>
      <c r="MJH3213" s="302"/>
      <c r="MJI3213" s="302"/>
      <c r="MJJ3213" s="302"/>
      <c r="MJK3213" s="302"/>
      <c r="MJL3213" s="302"/>
      <c r="MJM3213" s="302"/>
      <c r="MJN3213" s="302"/>
      <c r="MJO3213" s="302"/>
      <c r="MJP3213" s="302"/>
      <c r="MJQ3213" s="302"/>
      <c r="MJR3213" s="302"/>
      <c r="MJS3213" s="302"/>
      <c r="MJT3213" s="302"/>
      <c r="MJU3213" s="302"/>
      <c r="MJV3213" s="302"/>
      <c r="MJW3213" s="302"/>
      <c r="MJX3213" s="302"/>
      <c r="MJY3213" s="302"/>
      <c r="MJZ3213" s="302"/>
      <c r="MKA3213" s="302"/>
      <c r="MKB3213" s="302"/>
      <c r="MKC3213" s="302"/>
      <c r="MKD3213" s="302"/>
      <c r="MKE3213" s="302"/>
      <c r="MKF3213" s="302"/>
      <c r="MKG3213" s="302"/>
      <c r="MKH3213" s="302"/>
      <c r="MKI3213" s="302"/>
      <c r="MKJ3213" s="302"/>
      <c r="MKK3213" s="302"/>
      <c r="MKL3213" s="302"/>
      <c r="MKM3213" s="302"/>
      <c r="MKN3213" s="302"/>
      <c r="MKO3213" s="302"/>
      <c r="MKP3213" s="302"/>
      <c r="MKQ3213" s="302"/>
      <c r="MKR3213" s="302"/>
      <c r="MKS3213" s="302"/>
      <c r="MKT3213" s="302"/>
      <c r="MKU3213" s="302"/>
      <c r="MKV3213" s="302"/>
      <c r="MKW3213" s="302"/>
      <c r="MKX3213" s="302"/>
      <c r="MKY3213" s="302"/>
      <c r="MKZ3213" s="302"/>
      <c r="MLA3213" s="302"/>
      <c r="MLB3213" s="302"/>
      <c r="MLC3213" s="302"/>
      <c r="MLD3213" s="302"/>
      <c r="MLE3213" s="302"/>
      <c r="MLF3213" s="302"/>
      <c r="MLG3213" s="302"/>
      <c r="MLH3213" s="302"/>
      <c r="MLI3213" s="302"/>
      <c r="MLJ3213" s="302"/>
      <c r="MLK3213" s="302"/>
      <c r="MLL3213" s="302"/>
      <c r="MLM3213" s="302"/>
      <c r="MLN3213" s="302"/>
      <c r="MLO3213" s="302"/>
      <c r="MLP3213" s="302"/>
      <c r="MLQ3213" s="302"/>
      <c r="MLR3213" s="302"/>
      <c r="MLS3213" s="302"/>
      <c r="MLT3213" s="302"/>
      <c r="MLU3213" s="302"/>
      <c r="MLV3213" s="302"/>
      <c r="MLW3213" s="302"/>
      <c r="MLX3213" s="302"/>
      <c r="MLY3213" s="302"/>
      <c r="MLZ3213" s="302"/>
      <c r="MMA3213" s="302"/>
      <c r="MMB3213" s="302"/>
      <c r="MMC3213" s="302"/>
      <c r="MMD3213" s="302"/>
      <c r="MME3213" s="302"/>
      <c r="MMF3213" s="302"/>
      <c r="MMG3213" s="302"/>
      <c r="MMH3213" s="302"/>
      <c r="MMI3213" s="302"/>
      <c r="MMJ3213" s="302"/>
      <c r="MMK3213" s="302"/>
      <c r="MML3213" s="302"/>
      <c r="MMM3213" s="302"/>
      <c r="MMN3213" s="302"/>
      <c r="MMO3213" s="302"/>
      <c r="MMP3213" s="302"/>
      <c r="MMQ3213" s="302"/>
      <c r="MMR3213" s="302"/>
      <c r="MMS3213" s="302"/>
      <c r="MMT3213" s="302"/>
      <c r="MMU3213" s="302"/>
      <c r="MMV3213" s="302"/>
      <c r="MMW3213" s="302"/>
      <c r="MMX3213" s="302"/>
      <c r="MMY3213" s="302"/>
      <c r="MMZ3213" s="302"/>
      <c r="MNA3213" s="302"/>
      <c r="MNB3213" s="302"/>
      <c r="MNC3213" s="302"/>
      <c r="MND3213" s="302"/>
      <c r="MNE3213" s="302"/>
      <c r="MNF3213" s="302"/>
      <c r="MNG3213" s="302"/>
      <c r="MNH3213" s="302"/>
      <c r="MNI3213" s="302"/>
      <c r="MNJ3213" s="302"/>
      <c r="MNK3213" s="302"/>
      <c r="MNL3213" s="302"/>
      <c r="MNM3213" s="302"/>
      <c r="MNN3213" s="302"/>
      <c r="MNO3213" s="302"/>
      <c r="MNP3213" s="302"/>
      <c r="MNQ3213" s="302"/>
      <c r="MNR3213" s="302"/>
      <c r="MNS3213" s="302"/>
      <c r="MNT3213" s="302"/>
      <c r="MNU3213" s="302"/>
      <c r="MNV3213" s="302"/>
      <c r="MNW3213" s="302"/>
      <c r="MNX3213" s="302"/>
      <c r="MNY3213" s="302"/>
      <c r="MNZ3213" s="302"/>
      <c r="MOA3213" s="302"/>
      <c r="MOB3213" s="302"/>
      <c r="MOC3213" s="302"/>
      <c r="MOD3213" s="302"/>
      <c r="MOE3213" s="302"/>
      <c r="MOF3213" s="302"/>
      <c r="MOG3213" s="302"/>
      <c r="MOH3213" s="302"/>
      <c r="MOI3213" s="302"/>
      <c r="MOJ3213" s="302"/>
      <c r="MOK3213" s="302"/>
      <c r="MOL3213" s="302"/>
      <c r="MOM3213" s="302"/>
      <c r="MON3213" s="302"/>
      <c r="MOO3213" s="302"/>
      <c r="MOP3213" s="302"/>
      <c r="MOQ3213" s="302"/>
      <c r="MOR3213" s="302"/>
      <c r="MOS3213" s="302"/>
      <c r="MOT3213" s="302"/>
      <c r="MOU3213" s="302"/>
      <c r="MOV3213" s="302"/>
      <c r="MOW3213" s="302"/>
      <c r="MOX3213" s="302"/>
      <c r="MOY3213" s="302"/>
      <c r="MOZ3213" s="302"/>
      <c r="MPA3213" s="302"/>
      <c r="MPB3213" s="302"/>
      <c r="MPC3213" s="302"/>
      <c r="MPD3213" s="302"/>
      <c r="MPE3213" s="302"/>
      <c r="MPF3213" s="302"/>
      <c r="MPG3213" s="302"/>
      <c r="MPH3213" s="302"/>
      <c r="MPI3213" s="302"/>
      <c r="MPJ3213" s="302"/>
      <c r="MPK3213" s="302"/>
      <c r="MPL3213" s="302"/>
      <c r="MPM3213" s="302"/>
      <c r="MPN3213" s="302"/>
      <c r="MPO3213" s="302"/>
      <c r="MPP3213" s="302"/>
      <c r="MPQ3213" s="302"/>
      <c r="MPR3213" s="302"/>
      <c r="MPS3213" s="302"/>
      <c r="MPT3213" s="302"/>
      <c r="MPU3213" s="302"/>
      <c r="MPV3213" s="302"/>
      <c r="MPW3213" s="302"/>
      <c r="MPX3213" s="302"/>
      <c r="MPY3213" s="302"/>
      <c r="MPZ3213" s="302"/>
      <c r="MQA3213" s="302"/>
      <c r="MQB3213" s="302"/>
      <c r="MQC3213" s="302"/>
      <c r="MQD3213" s="302"/>
      <c r="MQE3213" s="302"/>
      <c r="MQF3213" s="302"/>
      <c r="MQG3213" s="302"/>
      <c r="MQH3213" s="302"/>
      <c r="MQI3213" s="302"/>
      <c r="MQJ3213" s="302"/>
      <c r="MQK3213" s="302"/>
      <c r="MQL3213" s="302"/>
      <c r="MQM3213" s="302"/>
      <c r="MQN3213" s="302"/>
      <c r="MQO3213" s="302"/>
      <c r="MQP3213" s="302"/>
      <c r="MQQ3213" s="302"/>
      <c r="MQR3213" s="302"/>
      <c r="MQS3213" s="302"/>
      <c r="MQT3213" s="302"/>
      <c r="MQU3213" s="302"/>
      <c r="MQV3213" s="302"/>
      <c r="MQW3213" s="302"/>
      <c r="MQX3213" s="302"/>
      <c r="MQY3213" s="302"/>
      <c r="MQZ3213" s="302"/>
      <c r="MRA3213" s="302"/>
      <c r="MRB3213" s="302"/>
      <c r="MRC3213" s="302"/>
      <c r="MRD3213" s="302"/>
      <c r="MRE3213" s="302"/>
      <c r="MRF3213" s="302"/>
      <c r="MRG3213" s="302"/>
      <c r="MRH3213" s="302"/>
      <c r="MRI3213" s="302"/>
      <c r="MRJ3213" s="302"/>
      <c r="MRK3213" s="302"/>
      <c r="MRL3213" s="302"/>
      <c r="MRM3213" s="302"/>
      <c r="MRN3213" s="302"/>
      <c r="MRO3213" s="302"/>
      <c r="MRP3213" s="302"/>
      <c r="MRQ3213" s="302"/>
      <c r="MRR3213" s="302"/>
      <c r="MRS3213" s="302"/>
      <c r="MRT3213" s="302"/>
      <c r="MRU3213" s="302"/>
      <c r="MRV3213" s="302"/>
      <c r="MRW3213" s="302"/>
      <c r="MRX3213" s="302"/>
      <c r="MRY3213" s="302"/>
      <c r="MRZ3213" s="302"/>
      <c r="MSA3213" s="302"/>
      <c r="MSB3213" s="302"/>
      <c r="MSC3213" s="302"/>
      <c r="MSD3213" s="302"/>
      <c r="MSE3213" s="302"/>
      <c r="MSF3213" s="302"/>
      <c r="MSG3213" s="302"/>
      <c r="MSH3213" s="302"/>
      <c r="MSI3213" s="302"/>
      <c r="MSJ3213" s="302"/>
      <c r="MSK3213" s="302"/>
      <c r="MSL3213" s="302"/>
      <c r="MSM3213" s="302"/>
      <c r="MSN3213" s="302"/>
      <c r="MSO3213" s="302"/>
      <c r="MSP3213" s="302"/>
      <c r="MSQ3213" s="302"/>
      <c r="MSR3213" s="302"/>
      <c r="MSS3213" s="302"/>
      <c r="MST3213" s="302"/>
      <c r="MSU3213" s="302"/>
      <c r="MSV3213" s="302"/>
      <c r="MSW3213" s="302"/>
      <c r="MSX3213" s="302"/>
      <c r="MSY3213" s="302"/>
      <c r="MSZ3213" s="302"/>
      <c r="MTA3213" s="302"/>
      <c r="MTB3213" s="302"/>
      <c r="MTC3213" s="302"/>
      <c r="MTD3213" s="302"/>
      <c r="MTE3213" s="302"/>
      <c r="MTF3213" s="302"/>
      <c r="MTG3213" s="302"/>
      <c r="MTH3213" s="302"/>
      <c r="MTI3213" s="302"/>
      <c r="MTJ3213" s="302"/>
      <c r="MTK3213" s="302"/>
      <c r="MTL3213" s="302"/>
      <c r="MTM3213" s="302"/>
      <c r="MTN3213" s="302"/>
      <c r="MTO3213" s="302"/>
      <c r="MTP3213" s="302"/>
      <c r="MTQ3213" s="302"/>
      <c r="MTR3213" s="302"/>
      <c r="MTS3213" s="302"/>
      <c r="MTT3213" s="302"/>
      <c r="MTU3213" s="302"/>
      <c r="MTV3213" s="302"/>
      <c r="MTW3213" s="302"/>
      <c r="MTX3213" s="302"/>
      <c r="MTY3213" s="302"/>
      <c r="MTZ3213" s="302"/>
      <c r="MUA3213" s="302"/>
      <c r="MUB3213" s="302"/>
      <c r="MUC3213" s="302"/>
      <c r="MUD3213" s="302"/>
      <c r="MUE3213" s="302"/>
      <c r="MUF3213" s="302"/>
      <c r="MUG3213" s="302"/>
      <c r="MUH3213" s="302"/>
      <c r="MUI3213" s="302"/>
      <c r="MUJ3213" s="302"/>
      <c r="MUK3213" s="302"/>
      <c r="MUL3213" s="302"/>
      <c r="MUM3213" s="302"/>
      <c r="MUN3213" s="302"/>
      <c r="MUO3213" s="302"/>
      <c r="MUP3213" s="302"/>
      <c r="MUQ3213" s="302"/>
      <c r="MUR3213" s="302"/>
      <c r="MUS3213" s="302"/>
      <c r="MUT3213" s="302"/>
      <c r="MUU3213" s="302"/>
      <c r="MUV3213" s="302"/>
      <c r="MUW3213" s="302"/>
      <c r="MUX3213" s="302"/>
      <c r="MUY3213" s="302"/>
      <c r="MUZ3213" s="302"/>
      <c r="MVA3213" s="302"/>
      <c r="MVB3213" s="302"/>
      <c r="MVC3213" s="302"/>
      <c r="MVD3213" s="302"/>
      <c r="MVE3213" s="302"/>
      <c r="MVF3213" s="302"/>
      <c r="MVG3213" s="302"/>
      <c r="MVH3213" s="302"/>
      <c r="MVI3213" s="302"/>
      <c r="MVJ3213" s="302"/>
      <c r="MVK3213" s="302"/>
      <c r="MVL3213" s="302"/>
      <c r="MVM3213" s="302"/>
      <c r="MVN3213" s="302"/>
      <c r="MVO3213" s="302"/>
      <c r="MVP3213" s="302"/>
      <c r="MVQ3213" s="302"/>
      <c r="MVR3213" s="302"/>
      <c r="MVS3213" s="302"/>
      <c r="MVT3213" s="302"/>
      <c r="MVU3213" s="302"/>
      <c r="MVV3213" s="302"/>
      <c r="MVW3213" s="302"/>
      <c r="MVX3213" s="302"/>
      <c r="MVY3213" s="302"/>
      <c r="MVZ3213" s="302"/>
      <c r="MWA3213" s="302"/>
      <c r="MWB3213" s="302"/>
      <c r="MWC3213" s="302"/>
      <c r="MWD3213" s="302"/>
      <c r="MWE3213" s="302"/>
      <c r="MWF3213" s="302"/>
      <c r="MWG3213" s="302"/>
      <c r="MWH3213" s="302"/>
      <c r="MWI3213" s="302"/>
      <c r="MWJ3213" s="302"/>
      <c r="MWK3213" s="302"/>
      <c r="MWL3213" s="302"/>
      <c r="MWM3213" s="302"/>
      <c r="MWN3213" s="302"/>
      <c r="MWO3213" s="302"/>
      <c r="MWP3213" s="302"/>
      <c r="MWQ3213" s="302"/>
      <c r="MWR3213" s="302"/>
      <c r="MWS3213" s="302"/>
      <c r="MWT3213" s="302"/>
      <c r="MWU3213" s="302"/>
      <c r="MWV3213" s="302"/>
      <c r="MWW3213" s="302"/>
      <c r="MWX3213" s="302"/>
      <c r="MWY3213" s="302"/>
      <c r="MWZ3213" s="302"/>
      <c r="MXA3213" s="302"/>
      <c r="MXB3213" s="302"/>
      <c r="MXC3213" s="302"/>
      <c r="MXD3213" s="302"/>
      <c r="MXE3213" s="302"/>
      <c r="MXF3213" s="302"/>
      <c r="MXG3213" s="302"/>
      <c r="MXH3213" s="302"/>
      <c r="MXI3213" s="302"/>
      <c r="MXJ3213" s="302"/>
      <c r="MXK3213" s="302"/>
      <c r="MXL3213" s="302"/>
      <c r="MXM3213" s="302"/>
      <c r="MXN3213" s="302"/>
      <c r="MXO3213" s="302"/>
      <c r="MXP3213" s="302"/>
      <c r="MXQ3213" s="302"/>
      <c r="MXR3213" s="302"/>
      <c r="MXS3213" s="302"/>
      <c r="MXT3213" s="302"/>
      <c r="MXU3213" s="302"/>
      <c r="MXV3213" s="302"/>
      <c r="MXW3213" s="302"/>
      <c r="MXX3213" s="302"/>
      <c r="MXY3213" s="302"/>
      <c r="MXZ3213" s="302"/>
      <c r="MYA3213" s="302"/>
      <c r="MYB3213" s="302"/>
      <c r="MYC3213" s="302"/>
      <c r="MYD3213" s="302"/>
      <c r="MYE3213" s="302"/>
      <c r="MYF3213" s="302"/>
      <c r="MYG3213" s="302"/>
      <c r="MYH3213" s="302"/>
      <c r="MYI3213" s="302"/>
      <c r="MYJ3213" s="302"/>
      <c r="MYK3213" s="302"/>
      <c r="MYL3213" s="302"/>
      <c r="MYM3213" s="302"/>
      <c r="MYN3213" s="302"/>
      <c r="MYO3213" s="302"/>
      <c r="MYP3213" s="302"/>
      <c r="MYQ3213" s="302"/>
      <c r="MYR3213" s="302"/>
      <c r="MYS3213" s="302"/>
      <c r="MYT3213" s="302"/>
      <c r="MYU3213" s="302"/>
      <c r="MYV3213" s="302"/>
      <c r="MYW3213" s="302"/>
      <c r="MYX3213" s="302"/>
      <c r="MYY3213" s="302"/>
      <c r="MYZ3213" s="302"/>
      <c r="MZA3213" s="302"/>
      <c r="MZB3213" s="302"/>
      <c r="MZC3213" s="302"/>
      <c r="MZD3213" s="302"/>
      <c r="MZE3213" s="302"/>
      <c r="MZF3213" s="302"/>
      <c r="MZG3213" s="302"/>
      <c r="MZH3213" s="302"/>
      <c r="MZI3213" s="302"/>
      <c r="MZJ3213" s="302"/>
      <c r="MZK3213" s="302"/>
      <c r="MZL3213" s="302"/>
      <c r="MZM3213" s="302"/>
      <c r="MZN3213" s="302"/>
      <c r="MZO3213" s="302"/>
      <c r="MZP3213" s="302"/>
      <c r="MZQ3213" s="302"/>
      <c r="MZR3213" s="302"/>
      <c r="MZS3213" s="302"/>
      <c r="MZT3213" s="302"/>
      <c r="MZU3213" s="302"/>
      <c r="MZV3213" s="302"/>
      <c r="MZW3213" s="302"/>
      <c r="MZX3213" s="302"/>
      <c r="MZY3213" s="302"/>
      <c r="MZZ3213" s="302"/>
      <c r="NAA3213" s="302"/>
      <c r="NAB3213" s="302"/>
      <c r="NAC3213" s="302"/>
      <c r="NAD3213" s="302"/>
      <c r="NAE3213" s="302"/>
      <c r="NAF3213" s="302"/>
      <c r="NAG3213" s="302"/>
      <c r="NAH3213" s="302"/>
      <c r="NAI3213" s="302"/>
      <c r="NAJ3213" s="302"/>
      <c r="NAK3213" s="302"/>
      <c r="NAL3213" s="302"/>
      <c r="NAM3213" s="302"/>
      <c r="NAN3213" s="302"/>
      <c r="NAO3213" s="302"/>
      <c r="NAP3213" s="302"/>
      <c r="NAQ3213" s="302"/>
      <c r="NAR3213" s="302"/>
      <c r="NAS3213" s="302"/>
      <c r="NAT3213" s="302"/>
      <c r="NAU3213" s="302"/>
      <c r="NAV3213" s="302"/>
      <c r="NAW3213" s="302"/>
      <c r="NAX3213" s="302"/>
      <c r="NAY3213" s="302"/>
      <c r="NAZ3213" s="302"/>
      <c r="NBA3213" s="302"/>
      <c r="NBB3213" s="302"/>
      <c r="NBC3213" s="302"/>
      <c r="NBD3213" s="302"/>
      <c r="NBE3213" s="302"/>
      <c r="NBF3213" s="302"/>
      <c r="NBG3213" s="302"/>
      <c r="NBH3213" s="302"/>
      <c r="NBI3213" s="302"/>
      <c r="NBJ3213" s="302"/>
      <c r="NBK3213" s="302"/>
      <c r="NBL3213" s="302"/>
      <c r="NBM3213" s="302"/>
      <c r="NBN3213" s="302"/>
      <c r="NBO3213" s="302"/>
      <c r="NBP3213" s="302"/>
      <c r="NBQ3213" s="302"/>
      <c r="NBR3213" s="302"/>
      <c r="NBS3213" s="302"/>
      <c r="NBT3213" s="302"/>
      <c r="NBU3213" s="302"/>
      <c r="NBV3213" s="302"/>
      <c r="NBW3213" s="302"/>
      <c r="NBX3213" s="302"/>
      <c r="NBY3213" s="302"/>
      <c r="NBZ3213" s="302"/>
      <c r="NCA3213" s="302"/>
      <c r="NCB3213" s="302"/>
      <c r="NCC3213" s="302"/>
      <c r="NCD3213" s="302"/>
      <c r="NCE3213" s="302"/>
      <c r="NCF3213" s="302"/>
      <c r="NCG3213" s="302"/>
      <c r="NCH3213" s="302"/>
      <c r="NCI3213" s="302"/>
      <c r="NCJ3213" s="302"/>
      <c r="NCK3213" s="302"/>
      <c r="NCL3213" s="302"/>
      <c r="NCM3213" s="302"/>
      <c r="NCN3213" s="302"/>
      <c r="NCO3213" s="302"/>
      <c r="NCP3213" s="302"/>
      <c r="NCQ3213" s="302"/>
      <c r="NCR3213" s="302"/>
      <c r="NCS3213" s="302"/>
      <c r="NCT3213" s="302"/>
      <c r="NCU3213" s="302"/>
      <c r="NCV3213" s="302"/>
      <c r="NCW3213" s="302"/>
      <c r="NCX3213" s="302"/>
      <c r="NCY3213" s="302"/>
      <c r="NCZ3213" s="302"/>
      <c r="NDA3213" s="302"/>
      <c r="NDB3213" s="302"/>
      <c r="NDC3213" s="302"/>
      <c r="NDD3213" s="302"/>
      <c r="NDE3213" s="302"/>
      <c r="NDF3213" s="302"/>
      <c r="NDG3213" s="302"/>
      <c r="NDH3213" s="302"/>
      <c r="NDI3213" s="302"/>
      <c r="NDJ3213" s="302"/>
      <c r="NDK3213" s="302"/>
      <c r="NDL3213" s="302"/>
      <c r="NDM3213" s="302"/>
      <c r="NDN3213" s="302"/>
      <c r="NDO3213" s="302"/>
      <c r="NDP3213" s="302"/>
      <c r="NDQ3213" s="302"/>
      <c r="NDR3213" s="302"/>
      <c r="NDS3213" s="302"/>
      <c r="NDT3213" s="302"/>
      <c r="NDU3213" s="302"/>
      <c r="NDV3213" s="302"/>
      <c r="NDW3213" s="302"/>
      <c r="NDX3213" s="302"/>
      <c r="NDY3213" s="302"/>
      <c r="NDZ3213" s="302"/>
      <c r="NEA3213" s="302"/>
      <c r="NEB3213" s="302"/>
      <c r="NEC3213" s="302"/>
      <c r="NED3213" s="302"/>
      <c r="NEE3213" s="302"/>
      <c r="NEF3213" s="302"/>
      <c r="NEG3213" s="302"/>
      <c r="NEH3213" s="302"/>
      <c r="NEI3213" s="302"/>
      <c r="NEJ3213" s="302"/>
      <c r="NEK3213" s="302"/>
      <c r="NEL3213" s="302"/>
      <c r="NEM3213" s="302"/>
      <c r="NEN3213" s="302"/>
      <c r="NEO3213" s="302"/>
      <c r="NEP3213" s="302"/>
      <c r="NEQ3213" s="302"/>
      <c r="NER3213" s="302"/>
      <c r="NES3213" s="302"/>
      <c r="NET3213" s="302"/>
      <c r="NEU3213" s="302"/>
      <c r="NEV3213" s="302"/>
      <c r="NEW3213" s="302"/>
      <c r="NEX3213" s="302"/>
      <c r="NEY3213" s="302"/>
      <c r="NEZ3213" s="302"/>
      <c r="NFA3213" s="302"/>
      <c r="NFB3213" s="302"/>
      <c r="NFC3213" s="302"/>
      <c r="NFD3213" s="302"/>
      <c r="NFE3213" s="302"/>
      <c r="NFF3213" s="302"/>
      <c r="NFG3213" s="302"/>
      <c r="NFH3213" s="302"/>
      <c r="NFI3213" s="302"/>
      <c r="NFJ3213" s="302"/>
      <c r="NFK3213" s="302"/>
      <c r="NFL3213" s="302"/>
      <c r="NFM3213" s="302"/>
      <c r="NFN3213" s="302"/>
      <c r="NFO3213" s="302"/>
      <c r="NFP3213" s="302"/>
      <c r="NFQ3213" s="302"/>
      <c r="NFR3213" s="302"/>
      <c r="NFS3213" s="302"/>
      <c r="NFT3213" s="302"/>
      <c r="NFU3213" s="302"/>
      <c r="NFV3213" s="302"/>
      <c r="NFW3213" s="302"/>
      <c r="NFX3213" s="302"/>
      <c r="NFY3213" s="302"/>
      <c r="NFZ3213" s="302"/>
      <c r="NGA3213" s="302"/>
      <c r="NGB3213" s="302"/>
      <c r="NGC3213" s="302"/>
      <c r="NGD3213" s="302"/>
      <c r="NGE3213" s="302"/>
      <c r="NGF3213" s="302"/>
      <c r="NGG3213" s="302"/>
      <c r="NGH3213" s="302"/>
      <c r="NGI3213" s="302"/>
      <c r="NGJ3213" s="302"/>
      <c r="NGK3213" s="302"/>
      <c r="NGL3213" s="302"/>
      <c r="NGM3213" s="302"/>
      <c r="NGN3213" s="302"/>
      <c r="NGO3213" s="302"/>
      <c r="NGP3213" s="302"/>
      <c r="NGQ3213" s="302"/>
      <c r="NGR3213" s="302"/>
      <c r="NGS3213" s="302"/>
      <c r="NGT3213" s="302"/>
      <c r="NGU3213" s="302"/>
      <c r="NGV3213" s="302"/>
      <c r="NGW3213" s="302"/>
      <c r="NGX3213" s="302"/>
      <c r="NGY3213" s="302"/>
      <c r="NGZ3213" s="302"/>
      <c r="NHA3213" s="302"/>
      <c r="NHB3213" s="302"/>
      <c r="NHC3213" s="302"/>
      <c r="NHD3213" s="302"/>
      <c r="NHE3213" s="302"/>
      <c r="NHF3213" s="302"/>
      <c r="NHG3213" s="302"/>
      <c r="NHH3213" s="302"/>
      <c r="NHI3213" s="302"/>
      <c r="NHJ3213" s="302"/>
      <c r="NHK3213" s="302"/>
      <c r="NHL3213" s="302"/>
      <c r="NHM3213" s="302"/>
      <c r="NHN3213" s="302"/>
      <c r="NHO3213" s="302"/>
      <c r="NHP3213" s="302"/>
      <c r="NHQ3213" s="302"/>
      <c r="NHR3213" s="302"/>
      <c r="NHS3213" s="302"/>
      <c r="NHT3213" s="302"/>
      <c r="NHU3213" s="302"/>
      <c r="NHV3213" s="302"/>
      <c r="NHW3213" s="302"/>
      <c r="NHX3213" s="302"/>
      <c r="NHY3213" s="302"/>
      <c r="NHZ3213" s="302"/>
      <c r="NIA3213" s="302"/>
      <c r="NIB3213" s="302"/>
      <c r="NIC3213" s="302"/>
      <c r="NID3213" s="302"/>
      <c r="NIE3213" s="302"/>
      <c r="NIF3213" s="302"/>
      <c r="NIG3213" s="302"/>
      <c r="NIH3213" s="302"/>
      <c r="NII3213" s="302"/>
      <c r="NIJ3213" s="302"/>
      <c r="NIK3213" s="302"/>
      <c r="NIL3213" s="302"/>
      <c r="NIM3213" s="302"/>
      <c r="NIN3213" s="302"/>
      <c r="NIO3213" s="302"/>
      <c r="NIP3213" s="302"/>
      <c r="NIQ3213" s="302"/>
      <c r="NIR3213" s="302"/>
      <c r="NIS3213" s="302"/>
      <c r="NIT3213" s="302"/>
      <c r="NIU3213" s="302"/>
      <c r="NIV3213" s="302"/>
      <c r="NIW3213" s="302"/>
      <c r="NIX3213" s="302"/>
      <c r="NIY3213" s="302"/>
      <c r="NIZ3213" s="302"/>
      <c r="NJA3213" s="302"/>
      <c r="NJB3213" s="302"/>
      <c r="NJC3213" s="302"/>
      <c r="NJD3213" s="302"/>
      <c r="NJE3213" s="302"/>
      <c r="NJF3213" s="302"/>
      <c r="NJG3213" s="302"/>
      <c r="NJH3213" s="302"/>
      <c r="NJI3213" s="302"/>
      <c r="NJJ3213" s="302"/>
      <c r="NJK3213" s="302"/>
      <c r="NJL3213" s="302"/>
      <c r="NJM3213" s="302"/>
      <c r="NJN3213" s="302"/>
      <c r="NJO3213" s="302"/>
      <c r="NJP3213" s="302"/>
      <c r="NJQ3213" s="302"/>
      <c r="NJR3213" s="302"/>
      <c r="NJS3213" s="302"/>
      <c r="NJT3213" s="302"/>
      <c r="NJU3213" s="302"/>
      <c r="NJV3213" s="302"/>
      <c r="NJW3213" s="302"/>
      <c r="NJX3213" s="302"/>
      <c r="NJY3213" s="302"/>
      <c r="NJZ3213" s="302"/>
      <c r="NKA3213" s="302"/>
      <c r="NKB3213" s="302"/>
      <c r="NKC3213" s="302"/>
      <c r="NKD3213" s="302"/>
      <c r="NKE3213" s="302"/>
      <c r="NKF3213" s="302"/>
      <c r="NKG3213" s="302"/>
      <c r="NKH3213" s="302"/>
      <c r="NKI3213" s="302"/>
      <c r="NKJ3213" s="302"/>
      <c r="NKK3213" s="302"/>
      <c r="NKL3213" s="302"/>
      <c r="NKM3213" s="302"/>
      <c r="NKN3213" s="302"/>
      <c r="NKO3213" s="302"/>
      <c r="NKP3213" s="302"/>
      <c r="NKQ3213" s="302"/>
      <c r="NKR3213" s="302"/>
      <c r="NKS3213" s="302"/>
      <c r="NKT3213" s="302"/>
      <c r="NKU3213" s="302"/>
      <c r="NKV3213" s="302"/>
      <c r="NKW3213" s="302"/>
      <c r="NKX3213" s="302"/>
      <c r="NKY3213" s="302"/>
      <c r="NKZ3213" s="302"/>
      <c r="NLA3213" s="302"/>
      <c r="NLB3213" s="302"/>
      <c r="NLC3213" s="302"/>
      <c r="NLD3213" s="302"/>
      <c r="NLE3213" s="302"/>
      <c r="NLF3213" s="302"/>
      <c r="NLG3213" s="302"/>
      <c r="NLH3213" s="302"/>
      <c r="NLI3213" s="302"/>
      <c r="NLJ3213" s="302"/>
      <c r="NLK3213" s="302"/>
      <c r="NLL3213" s="302"/>
      <c r="NLM3213" s="302"/>
      <c r="NLN3213" s="302"/>
      <c r="NLO3213" s="302"/>
      <c r="NLP3213" s="302"/>
      <c r="NLQ3213" s="302"/>
      <c r="NLR3213" s="302"/>
      <c r="NLS3213" s="302"/>
      <c r="NLT3213" s="302"/>
      <c r="NLU3213" s="302"/>
      <c r="NLV3213" s="302"/>
      <c r="NLW3213" s="302"/>
      <c r="NLX3213" s="302"/>
      <c r="NLY3213" s="302"/>
      <c r="NLZ3213" s="302"/>
      <c r="NMA3213" s="302"/>
      <c r="NMB3213" s="302"/>
      <c r="NMC3213" s="302"/>
      <c r="NMD3213" s="302"/>
      <c r="NME3213" s="302"/>
      <c r="NMF3213" s="302"/>
      <c r="NMG3213" s="302"/>
      <c r="NMH3213" s="302"/>
      <c r="NMI3213" s="302"/>
      <c r="NMJ3213" s="302"/>
      <c r="NMK3213" s="302"/>
      <c r="NML3213" s="302"/>
      <c r="NMM3213" s="302"/>
      <c r="NMN3213" s="302"/>
      <c r="NMO3213" s="302"/>
      <c r="NMP3213" s="302"/>
      <c r="NMQ3213" s="302"/>
      <c r="NMR3213" s="302"/>
      <c r="NMS3213" s="302"/>
      <c r="NMT3213" s="302"/>
      <c r="NMU3213" s="302"/>
      <c r="NMV3213" s="302"/>
      <c r="NMW3213" s="302"/>
      <c r="NMX3213" s="302"/>
      <c r="NMY3213" s="302"/>
      <c r="NMZ3213" s="302"/>
      <c r="NNA3213" s="302"/>
      <c r="NNB3213" s="302"/>
      <c r="NNC3213" s="302"/>
      <c r="NND3213" s="302"/>
      <c r="NNE3213" s="302"/>
      <c r="NNF3213" s="302"/>
      <c r="NNG3213" s="302"/>
      <c r="NNH3213" s="302"/>
      <c r="NNI3213" s="302"/>
      <c r="NNJ3213" s="302"/>
      <c r="NNK3213" s="302"/>
      <c r="NNL3213" s="302"/>
      <c r="NNM3213" s="302"/>
      <c r="NNN3213" s="302"/>
      <c r="NNO3213" s="302"/>
      <c r="NNP3213" s="302"/>
      <c r="NNQ3213" s="302"/>
      <c r="NNR3213" s="302"/>
      <c r="NNS3213" s="302"/>
      <c r="NNT3213" s="302"/>
      <c r="NNU3213" s="302"/>
      <c r="NNV3213" s="302"/>
      <c r="NNW3213" s="302"/>
      <c r="NNX3213" s="302"/>
      <c r="NNY3213" s="302"/>
      <c r="NNZ3213" s="302"/>
      <c r="NOA3213" s="302"/>
      <c r="NOB3213" s="302"/>
      <c r="NOC3213" s="302"/>
      <c r="NOD3213" s="302"/>
      <c r="NOE3213" s="302"/>
      <c r="NOF3213" s="302"/>
      <c r="NOG3213" s="302"/>
      <c r="NOH3213" s="302"/>
      <c r="NOI3213" s="302"/>
      <c r="NOJ3213" s="302"/>
      <c r="NOK3213" s="302"/>
      <c r="NOL3213" s="302"/>
      <c r="NOM3213" s="302"/>
      <c r="NON3213" s="302"/>
      <c r="NOO3213" s="302"/>
      <c r="NOP3213" s="302"/>
      <c r="NOQ3213" s="302"/>
      <c r="NOR3213" s="302"/>
      <c r="NOS3213" s="302"/>
      <c r="NOT3213" s="302"/>
      <c r="NOU3213" s="302"/>
      <c r="NOV3213" s="302"/>
      <c r="NOW3213" s="302"/>
      <c r="NOX3213" s="302"/>
      <c r="NOY3213" s="302"/>
      <c r="NOZ3213" s="302"/>
      <c r="NPA3213" s="302"/>
      <c r="NPB3213" s="302"/>
      <c r="NPC3213" s="302"/>
      <c r="NPD3213" s="302"/>
      <c r="NPE3213" s="302"/>
      <c r="NPF3213" s="302"/>
      <c r="NPG3213" s="302"/>
      <c r="NPH3213" s="302"/>
      <c r="NPI3213" s="302"/>
      <c r="NPJ3213" s="302"/>
      <c r="NPK3213" s="302"/>
      <c r="NPL3213" s="302"/>
      <c r="NPM3213" s="302"/>
      <c r="NPN3213" s="302"/>
      <c r="NPO3213" s="302"/>
      <c r="NPP3213" s="302"/>
      <c r="NPQ3213" s="302"/>
      <c r="NPR3213" s="302"/>
      <c r="NPS3213" s="302"/>
      <c r="NPT3213" s="302"/>
      <c r="NPU3213" s="302"/>
      <c r="NPV3213" s="302"/>
      <c r="NPW3213" s="302"/>
      <c r="NPX3213" s="302"/>
      <c r="NPY3213" s="302"/>
      <c r="NPZ3213" s="302"/>
      <c r="NQA3213" s="302"/>
      <c r="NQB3213" s="302"/>
      <c r="NQC3213" s="302"/>
      <c r="NQD3213" s="302"/>
      <c r="NQE3213" s="302"/>
      <c r="NQF3213" s="302"/>
      <c r="NQG3213" s="302"/>
      <c r="NQH3213" s="302"/>
      <c r="NQI3213" s="302"/>
      <c r="NQJ3213" s="302"/>
      <c r="NQK3213" s="302"/>
      <c r="NQL3213" s="302"/>
      <c r="NQM3213" s="302"/>
      <c r="NQN3213" s="302"/>
      <c r="NQO3213" s="302"/>
      <c r="NQP3213" s="302"/>
      <c r="NQQ3213" s="302"/>
      <c r="NQR3213" s="302"/>
      <c r="NQS3213" s="302"/>
      <c r="NQT3213" s="302"/>
      <c r="NQU3213" s="302"/>
      <c r="NQV3213" s="302"/>
      <c r="NQW3213" s="302"/>
      <c r="NQX3213" s="302"/>
      <c r="NQY3213" s="302"/>
      <c r="NQZ3213" s="302"/>
      <c r="NRA3213" s="302"/>
      <c r="NRB3213" s="302"/>
      <c r="NRC3213" s="302"/>
      <c r="NRD3213" s="302"/>
      <c r="NRE3213" s="302"/>
      <c r="NRF3213" s="302"/>
      <c r="NRG3213" s="302"/>
      <c r="NRH3213" s="302"/>
      <c r="NRI3213" s="302"/>
      <c r="NRJ3213" s="302"/>
      <c r="NRK3213" s="302"/>
      <c r="NRL3213" s="302"/>
      <c r="NRM3213" s="302"/>
      <c r="NRN3213" s="302"/>
      <c r="NRO3213" s="302"/>
      <c r="NRP3213" s="302"/>
      <c r="NRQ3213" s="302"/>
      <c r="NRR3213" s="302"/>
      <c r="NRS3213" s="302"/>
      <c r="NRT3213" s="302"/>
      <c r="NRU3213" s="302"/>
      <c r="NRV3213" s="302"/>
      <c r="NRW3213" s="302"/>
      <c r="NRX3213" s="302"/>
      <c r="NRY3213" s="302"/>
      <c r="NRZ3213" s="302"/>
      <c r="NSA3213" s="302"/>
      <c r="NSB3213" s="302"/>
      <c r="NSC3213" s="302"/>
      <c r="NSD3213" s="302"/>
      <c r="NSE3213" s="302"/>
      <c r="NSF3213" s="302"/>
      <c r="NSG3213" s="302"/>
      <c r="NSH3213" s="302"/>
      <c r="NSI3213" s="302"/>
      <c r="NSJ3213" s="302"/>
      <c r="NSK3213" s="302"/>
      <c r="NSL3213" s="302"/>
      <c r="NSM3213" s="302"/>
      <c r="NSN3213" s="302"/>
      <c r="NSO3213" s="302"/>
      <c r="NSP3213" s="302"/>
      <c r="NSQ3213" s="302"/>
      <c r="NSR3213" s="302"/>
      <c r="NSS3213" s="302"/>
      <c r="NST3213" s="302"/>
      <c r="NSU3213" s="302"/>
      <c r="NSV3213" s="302"/>
      <c r="NSW3213" s="302"/>
      <c r="NSX3213" s="302"/>
      <c r="NSY3213" s="302"/>
      <c r="NSZ3213" s="302"/>
      <c r="NTA3213" s="302"/>
      <c r="NTB3213" s="302"/>
      <c r="NTC3213" s="302"/>
      <c r="NTD3213" s="302"/>
      <c r="NTE3213" s="302"/>
      <c r="NTF3213" s="302"/>
      <c r="NTG3213" s="302"/>
      <c r="NTH3213" s="302"/>
      <c r="NTI3213" s="302"/>
      <c r="NTJ3213" s="302"/>
      <c r="NTK3213" s="302"/>
      <c r="NTL3213" s="302"/>
      <c r="NTM3213" s="302"/>
      <c r="NTN3213" s="302"/>
      <c r="NTO3213" s="302"/>
      <c r="NTP3213" s="302"/>
      <c r="NTQ3213" s="302"/>
      <c r="NTR3213" s="302"/>
      <c r="NTS3213" s="302"/>
      <c r="NTT3213" s="302"/>
      <c r="NTU3213" s="302"/>
      <c r="NTV3213" s="302"/>
      <c r="NTW3213" s="302"/>
      <c r="NTX3213" s="302"/>
      <c r="NTY3213" s="302"/>
      <c r="NTZ3213" s="302"/>
      <c r="NUA3213" s="302"/>
      <c r="NUB3213" s="302"/>
      <c r="NUC3213" s="302"/>
      <c r="NUD3213" s="302"/>
      <c r="NUE3213" s="302"/>
      <c r="NUF3213" s="302"/>
      <c r="NUG3213" s="302"/>
      <c r="NUH3213" s="302"/>
      <c r="NUI3213" s="302"/>
      <c r="NUJ3213" s="302"/>
      <c r="NUK3213" s="302"/>
      <c r="NUL3213" s="302"/>
      <c r="NUM3213" s="302"/>
      <c r="NUN3213" s="302"/>
      <c r="NUO3213" s="302"/>
      <c r="NUP3213" s="302"/>
      <c r="NUQ3213" s="302"/>
      <c r="NUR3213" s="302"/>
      <c r="NUS3213" s="302"/>
      <c r="NUT3213" s="302"/>
      <c r="NUU3213" s="302"/>
      <c r="NUV3213" s="302"/>
      <c r="NUW3213" s="302"/>
      <c r="NUX3213" s="302"/>
      <c r="NUY3213" s="302"/>
      <c r="NUZ3213" s="302"/>
      <c r="NVA3213" s="302"/>
      <c r="NVB3213" s="302"/>
      <c r="NVC3213" s="302"/>
      <c r="NVD3213" s="302"/>
      <c r="NVE3213" s="302"/>
      <c r="NVF3213" s="302"/>
      <c r="NVG3213" s="302"/>
      <c r="NVH3213" s="302"/>
      <c r="NVI3213" s="302"/>
      <c r="NVJ3213" s="302"/>
      <c r="NVK3213" s="302"/>
      <c r="NVL3213" s="302"/>
      <c r="NVM3213" s="302"/>
      <c r="NVN3213" s="302"/>
      <c r="NVO3213" s="302"/>
      <c r="NVP3213" s="302"/>
      <c r="NVQ3213" s="302"/>
      <c r="NVR3213" s="302"/>
      <c r="NVS3213" s="302"/>
      <c r="NVT3213" s="302"/>
      <c r="NVU3213" s="302"/>
      <c r="NVV3213" s="302"/>
      <c r="NVW3213" s="302"/>
      <c r="NVX3213" s="302"/>
      <c r="NVY3213" s="302"/>
      <c r="NVZ3213" s="302"/>
      <c r="NWA3213" s="302"/>
      <c r="NWB3213" s="302"/>
      <c r="NWC3213" s="302"/>
      <c r="NWD3213" s="302"/>
      <c r="NWE3213" s="302"/>
      <c r="NWF3213" s="302"/>
      <c r="NWG3213" s="302"/>
      <c r="NWH3213" s="302"/>
      <c r="NWI3213" s="302"/>
      <c r="NWJ3213" s="302"/>
      <c r="NWK3213" s="302"/>
      <c r="NWL3213" s="302"/>
      <c r="NWM3213" s="302"/>
      <c r="NWN3213" s="302"/>
      <c r="NWO3213" s="302"/>
      <c r="NWP3213" s="302"/>
      <c r="NWQ3213" s="302"/>
      <c r="NWR3213" s="302"/>
      <c r="NWS3213" s="302"/>
      <c r="NWT3213" s="302"/>
      <c r="NWU3213" s="302"/>
      <c r="NWV3213" s="302"/>
      <c r="NWW3213" s="302"/>
      <c r="NWX3213" s="302"/>
      <c r="NWY3213" s="302"/>
      <c r="NWZ3213" s="302"/>
      <c r="NXA3213" s="302"/>
      <c r="NXB3213" s="302"/>
      <c r="NXC3213" s="302"/>
      <c r="NXD3213" s="302"/>
      <c r="NXE3213" s="302"/>
      <c r="NXF3213" s="302"/>
      <c r="NXG3213" s="302"/>
      <c r="NXH3213" s="302"/>
      <c r="NXI3213" s="302"/>
      <c r="NXJ3213" s="302"/>
      <c r="NXK3213" s="302"/>
      <c r="NXL3213" s="302"/>
      <c r="NXM3213" s="302"/>
      <c r="NXN3213" s="302"/>
      <c r="NXO3213" s="302"/>
      <c r="NXP3213" s="302"/>
      <c r="NXQ3213" s="302"/>
      <c r="NXR3213" s="302"/>
      <c r="NXS3213" s="302"/>
      <c r="NXT3213" s="302"/>
      <c r="NXU3213" s="302"/>
      <c r="NXV3213" s="302"/>
      <c r="NXW3213" s="302"/>
      <c r="NXX3213" s="302"/>
      <c r="NXY3213" s="302"/>
      <c r="NXZ3213" s="302"/>
      <c r="NYA3213" s="302"/>
      <c r="NYB3213" s="302"/>
      <c r="NYC3213" s="302"/>
      <c r="NYD3213" s="302"/>
      <c r="NYE3213" s="302"/>
      <c r="NYF3213" s="302"/>
      <c r="NYG3213" s="302"/>
      <c r="NYH3213" s="302"/>
      <c r="NYI3213" s="302"/>
      <c r="NYJ3213" s="302"/>
      <c r="NYK3213" s="302"/>
      <c r="NYL3213" s="302"/>
      <c r="NYM3213" s="302"/>
      <c r="NYN3213" s="302"/>
      <c r="NYO3213" s="302"/>
      <c r="NYP3213" s="302"/>
      <c r="NYQ3213" s="302"/>
      <c r="NYR3213" s="302"/>
      <c r="NYS3213" s="302"/>
      <c r="NYT3213" s="302"/>
      <c r="NYU3213" s="302"/>
      <c r="NYV3213" s="302"/>
      <c r="NYW3213" s="302"/>
      <c r="NYX3213" s="302"/>
      <c r="NYY3213" s="302"/>
      <c r="NYZ3213" s="302"/>
      <c r="NZA3213" s="302"/>
      <c r="NZB3213" s="302"/>
      <c r="NZC3213" s="302"/>
      <c r="NZD3213" s="302"/>
      <c r="NZE3213" s="302"/>
      <c r="NZF3213" s="302"/>
      <c r="NZG3213" s="302"/>
      <c r="NZH3213" s="302"/>
      <c r="NZI3213" s="302"/>
      <c r="NZJ3213" s="302"/>
      <c r="NZK3213" s="302"/>
      <c r="NZL3213" s="302"/>
      <c r="NZM3213" s="302"/>
      <c r="NZN3213" s="302"/>
      <c r="NZO3213" s="302"/>
      <c r="NZP3213" s="302"/>
      <c r="NZQ3213" s="302"/>
      <c r="NZR3213" s="302"/>
      <c r="NZS3213" s="302"/>
      <c r="NZT3213" s="302"/>
      <c r="NZU3213" s="302"/>
      <c r="NZV3213" s="302"/>
      <c r="NZW3213" s="302"/>
      <c r="NZX3213" s="302"/>
      <c r="NZY3213" s="302"/>
      <c r="NZZ3213" s="302"/>
      <c r="OAA3213" s="302"/>
      <c r="OAB3213" s="302"/>
      <c r="OAC3213" s="302"/>
      <c r="OAD3213" s="302"/>
      <c r="OAE3213" s="302"/>
      <c r="OAF3213" s="302"/>
      <c r="OAG3213" s="302"/>
      <c r="OAH3213" s="302"/>
      <c r="OAI3213" s="302"/>
      <c r="OAJ3213" s="302"/>
      <c r="OAK3213" s="302"/>
      <c r="OAL3213" s="302"/>
      <c r="OAM3213" s="302"/>
      <c r="OAN3213" s="302"/>
      <c r="OAO3213" s="302"/>
      <c r="OAP3213" s="302"/>
      <c r="OAQ3213" s="302"/>
      <c r="OAR3213" s="302"/>
      <c r="OAS3213" s="302"/>
      <c r="OAT3213" s="302"/>
      <c r="OAU3213" s="302"/>
      <c r="OAV3213" s="302"/>
      <c r="OAW3213" s="302"/>
      <c r="OAX3213" s="302"/>
      <c r="OAY3213" s="302"/>
      <c r="OAZ3213" s="302"/>
      <c r="OBA3213" s="302"/>
      <c r="OBB3213" s="302"/>
      <c r="OBC3213" s="302"/>
      <c r="OBD3213" s="302"/>
      <c r="OBE3213" s="302"/>
      <c r="OBF3213" s="302"/>
      <c r="OBG3213" s="302"/>
      <c r="OBH3213" s="302"/>
      <c r="OBI3213" s="302"/>
      <c r="OBJ3213" s="302"/>
      <c r="OBK3213" s="302"/>
      <c r="OBL3213" s="302"/>
      <c r="OBM3213" s="302"/>
      <c r="OBN3213" s="302"/>
      <c r="OBO3213" s="302"/>
      <c r="OBP3213" s="302"/>
      <c r="OBQ3213" s="302"/>
      <c r="OBR3213" s="302"/>
      <c r="OBS3213" s="302"/>
      <c r="OBT3213" s="302"/>
      <c r="OBU3213" s="302"/>
      <c r="OBV3213" s="302"/>
      <c r="OBW3213" s="302"/>
      <c r="OBX3213" s="302"/>
      <c r="OBY3213" s="302"/>
      <c r="OBZ3213" s="302"/>
      <c r="OCA3213" s="302"/>
      <c r="OCB3213" s="302"/>
      <c r="OCC3213" s="302"/>
      <c r="OCD3213" s="302"/>
      <c r="OCE3213" s="302"/>
      <c r="OCF3213" s="302"/>
      <c r="OCG3213" s="302"/>
      <c r="OCH3213" s="302"/>
      <c r="OCI3213" s="302"/>
      <c r="OCJ3213" s="302"/>
      <c r="OCK3213" s="302"/>
      <c r="OCL3213" s="302"/>
      <c r="OCM3213" s="302"/>
      <c r="OCN3213" s="302"/>
      <c r="OCO3213" s="302"/>
      <c r="OCP3213" s="302"/>
      <c r="OCQ3213" s="302"/>
      <c r="OCR3213" s="302"/>
      <c r="OCS3213" s="302"/>
      <c r="OCT3213" s="302"/>
      <c r="OCU3213" s="302"/>
      <c r="OCV3213" s="302"/>
      <c r="OCW3213" s="302"/>
      <c r="OCX3213" s="302"/>
      <c r="OCY3213" s="302"/>
      <c r="OCZ3213" s="302"/>
      <c r="ODA3213" s="302"/>
      <c r="ODB3213" s="302"/>
      <c r="ODC3213" s="302"/>
      <c r="ODD3213" s="302"/>
      <c r="ODE3213" s="302"/>
      <c r="ODF3213" s="302"/>
      <c r="ODG3213" s="302"/>
      <c r="ODH3213" s="302"/>
      <c r="ODI3213" s="302"/>
      <c r="ODJ3213" s="302"/>
      <c r="ODK3213" s="302"/>
      <c r="ODL3213" s="302"/>
      <c r="ODM3213" s="302"/>
      <c r="ODN3213" s="302"/>
      <c r="ODO3213" s="302"/>
      <c r="ODP3213" s="302"/>
      <c r="ODQ3213" s="302"/>
      <c r="ODR3213" s="302"/>
      <c r="ODS3213" s="302"/>
      <c r="ODT3213" s="302"/>
      <c r="ODU3213" s="302"/>
      <c r="ODV3213" s="302"/>
      <c r="ODW3213" s="302"/>
      <c r="ODX3213" s="302"/>
      <c r="ODY3213" s="302"/>
      <c r="ODZ3213" s="302"/>
      <c r="OEA3213" s="302"/>
      <c r="OEB3213" s="302"/>
      <c r="OEC3213" s="302"/>
      <c r="OED3213" s="302"/>
      <c r="OEE3213" s="302"/>
      <c r="OEF3213" s="302"/>
      <c r="OEG3213" s="302"/>
      <c r="OEH3213" s="302"/>
      <c r="OEI3213" s="302"/>
      <c r="OEJ3213" s="302"/>
      <c r="OEK3213" s="302"/>
      <c r="OEL3213" s="302"/>
      <c r="OEM3213" s="302"/>
      <c r="OEN3213" s="302"/>
      <c r="OEO3213" s="302"/>
      <c r="OEP3213" s="302"/>
      <c r="OEQ3213" s="302"/>
      <c r="OER3213" s="302"/>
      <c r="OES3213" s="302"/>
      <c r="OET3213" s="302"/>
      <c r="OEU3213" s="302"/>
      <c r="OEV3213" s="302"/>
      <c r="OEW3213" s="302"/>
      <c r="OEX3213" s="302"/>
      <c r="OEY3213" s="302"/>
      <c r="OEZ3213" s="302"/>
      <c r="OFA3213" s="302"/>
      <c r="OFB3213" s="302"/>
      <c r="OFC3213" s="302"/>
      <c r="OFD3213" s="302"/>
      <c r="OFE3213" s="302"/>
      <c r="OFF3213" s="302"/>
      <c r="OFG3213" s="302"/>
      <c r="OFH3213" s="302"/>
      <c r="OFI3213" s="302"/>
      <c r="OFJ3213" s="302"/>
      <c r="OFK3213" s="302"/>
      <c r="OFL3213" s="302"/>
      <c r="OFM3213" s="302"/>
      <c r="OFN3213" s="302"/>
      <c r="OFO3213" s="302"/>
      <c r="OFP3213" s="302"/>
      <c r="OFQ3213" s="302"/>
      <c r="OFR3213" s="302"/>
      <c r="OFS3213" s="302"/>
      <c r="OFT3213" s="302"/>
      <c r="OFU3213" s="302"/>
      <c r="OFV3213" s="302"/>
      <c r="OFW3213" s="302"/>
      <c r="OFX3213" s="302"/>
      <c r="OFY3213" s="302"/>
      <c r="OFZ3213" s="302"/>
      <c r="OGA3213" s="302"/>
      <c r="OGB3213" s="302"/>
      <c r="OGC3213" s="302"/>
      <c r="OGD3213" s="302"/>
      <c r="OGE3213" s="302"/>
      <c r="OGF3213" s="302"/>
      <c r="OGG3213" s="302"/>
      <c r="OGH3213" s="302"/>
      <c r="OGI3213" s="302"/>
      <c r="OGJ3213" s="302"/>
      <c r="OGK3213" s="302"/>
      <c r="OGL3213" s="302"/>
      <c r="OGM3213" s="302"/>
      <c r="OGN3213" s="302"/>
      <c r="OGO3213" s="302"/>
      <c r="OGP3213" s="302"/>
      <c r="OGQ3213" s="302"/>
      <c r="OGR3213" s="302"/>
      <c r="OGS3213" s="302"/>
      <c r="OGT3213" s="302"/>
      <c r="OGU3213" s="302"/>
      <c r="OGV3213" s="302"/>
      <c r="OGW3213" s="302"/>
      <c r="OGX3213" s="302"/>
      <c r="OGY3213" s="302"/>
      <c r="OGZ3213" s="302"/>
      <c r="OHA3213" s="302"/>
      <c r="OHB3213" s="302"/>
      <c r="OHC3213" s="302"/>
      <c r="OHD3213" s="302"/>
      <c r="OHE3213" s="302"/>
      <c r="OHF3213" s="302"/>
      <c r="OHG3213" s="302"/>
      <c r="OHH3213" s="302"/>
      <c r="OHI3213" s="302"/>
      <c r="OHJ3213" s="302"/>
      <c r="OHK3213" s="302"/>
      <c r="OHL3213" s="302"/>
      <c r="OHM3213" s="302"/>
      <c r="OHN3213" s="302"/>
      <c r="OHO3213" s="302"/>
      <c r="OHP3213" s="302"/>
      <c r="OHQ3213" s="302"/>
      <c r="OHR3213" s="302"/>
      <c r="OHS3213" s="302"/>
      <c r="OHT3213" s="302"/>
      <c r="OHU3213" s="302"/>
      <c r="OHV3213" s="302"/>
      <c r="OHW3213" s="302"/>
      <c r="OHX3213" s="302"/>
      <c r="OHY3213" s="302"/>
      <c r="OHZ3213" s="302"/>
      <c r="OIA3213" s="302"/>
      <c r="OIB3213" s="302"/>
      <c r="OIC3213" s="302"/>
      <c r="OID3213" s="302"/>
      <c r="OIE3213" s="302"/>
      <c r="OIF3213" s="302"/>
      <c r="OIG3213" s="302"/>
      <c r="OIH3213" s="302"/>
      <c r="OII3213" s="302"/>
      <c r="OIJ3213" s="302"/>
      <c r="OIK3213" s="302"/>
      <c r="OIL3213" s="302"/>
      <c r="OIM3213" s="302"/>
      <c r="OIN3213" s="302"/>
      <c r="OIO3213" s="302"/>
      <c r="OIP3213" s="302"/>
      <c r="OIQ3213" s="302"/>
      <c r="OIR3213" s="302"/>
      <c r="OIS3213" s="302"/>
      <c r="OIT3213" s="302"/>
      <c r="OIU3213" s="302"/>
      <c r="OIV3213" s="302"/>
      <c r="OIW3213" s="302"/>
      <c r="OIX3213" s="302"/>
      <c r="OIY3213" s="302"/>
      <c r="OIZ3213" s="302"/>
      <c r="OJA3213" s="302"/>
      <c r="OJB3213" s="302"/>
      <c r="OJC3213" s="302"/>
      <c r="OJD3213" s="302"/>
      <c r="OJE3213" s="302"/>
      <c r="OJF3213" s="302"/>
      <c r="OJG3213" s="302"/>
      <c r="OJH3213" s="302"/>
      <c r="OJI3213" s="302"/>
      <c r="OJJ3213" s="302"/>
      <c r="OJK3213" s="302"/>
      <c r="OJL3213" s="302"/>
      <c r="OJM3213" s="302"/>
      <c r="OJN3213" s="302"/>
      <c r="OJO3213" s="302"/>
      <c r="OJP3213" s="302"/>
      <c r="OJQ3213" s="302"/>
      <c r="OJR3213" s="302"/>
      <c r="OJS3213" s="302"/>
      <c r="OJT3213" s="302"/>
      <c r="OJU3213" s="302"/>
      <c r="OJV3213" s="302"/>
      <c r="OJW3213" s="302"/>
      <c r="OJX3213" s="302"/>
      <c r="OJY3213" s="302"/>
      <c r="OJZ3213" s="302"/>
      <c r="OKA3213" s="302"/>
      <c r="OKB3213" s="302"/>
      <c r="OKC3213" s="302"/>
      <c r="OKD3213" s="302"/>
      <c r="OKE3213" s="302"/>
      <c r="OKF3213" s="302"/>
      <c r="OKG3213" s="302"/>
      <c r="OKH3213" s="302"/>
      <c r="OKI3213" s="302"/>
      <c r="OKJ3213" s="302"/>
      <c r="OKK3213" s="302"/>
      <c r="OKL3213" s="302"/>
      <c r="OKM3213" s="302"/>
      <c r="OKN3213" s="302"/>
      <c r="OKO3213" s="302"/>
      <c r="OKP3213" s="302"/>
      <c r="OKQ3213" s="302"/>
      <c r="OKR3213" s="302"/>
      <c r="OKS3213" s="302"/>
      <c r="OKT3213" s="302"/>
      <c r="OKU3213" s="302"/>
      <c r="OKV3213" s="302"/>
      <c r="OKW3213" s="302"/>
      <c r="OKX3213" s="302"/>
      <c r="OKY3213" s="302"/>
      <c r="OKZ3213" s="302"/>
      <c r="OLA3213" s="302"/>
      <c r="OLB3213" s="302"/>
      <c r="OLC3213" s="302"/>
      <c r="OLD3213" s="302"/>
      <c r="OLE3213" s="302"/>
      <c r="OLF3213" s="302"/>
      <c r="OLG3213" s="302"/>
      <c r="OLH3213" s="302"/>
      <c r="OLI3213" s="302"/>
      <c r="OLJ3213" s="302"/>
      <c r="OLK3213" s="302"/>
      <c r="OLL3213" s="302"/>
      <c r="OLM3213" s="302"/>
      <c r="OLN3213" s="302"/>
      <c r="OLO3213" s="302"/>
      <c r="OLP3213" s="302"/>
      <c r="OLQ3213" s="302"/>
      <c r="OLR3213" s="302"/>
      <c r="OLS3213" s="302"/>
      <c r="OLT3213" s="302"/>
      <c r="OLU3213" s="302"/>
      <c r="OLV3213" s="302"/>
      <c r="OLW3213" s="302"/>
      <c r="OLX3213" s="302"/>
      <c r="OLY3213" s="302"/>
      <c r="OLZ3213" s="302"/>
      <c r="OMA3213" s="302"/>
      <c r="OMB3213" s="302"/>
      <c r="OMC3213" s="302"/>
      <c r="OMD3213" s="302"/>
      <c r="OME3213" s="302"/>
      <c r="OMF3213" s="302"/>
      <c r="OMG3213" s="302"/>
      <c r="OMH3213" s="302"/>
      <c r="OMI3213" s="302"/>
      <c r="OMJ3213" s="302"/>
      <c r="OMK3213" s="302"/>
      <c r="OML3213" s="302"/>
      <c r="OMM3213" s="302"/>
      <c r="OMN3213" s="302"/>
      <c r="OMO3213" s="302"/>
      <c r="OMP3213" s="302"/>
      <c r="OMQ3213" s="302"/>
      <c r="OMR3213" s="302"/>
      <c r="OMS3213" s="302"/>
      <c r="OMT3213" s="302"/>
      <c r="OMU3213" s="302"/>
      <c r="OMV3213" s="302"/>
      <c r="OMW3213" s="302"/>
      <c r="OMX3213" s="302"/>
      <c r="OMY3213" s="302"/>
      <c r="OMZ3213" s="302"/>
      <c r="ONA3213" s="302"/>
      <c r="ONB3213" s="302"/>
      <c r="ONC3213" s="302"/>
      <c r="OND3213" s="302"/>
      <c r="ONE3213" s="302"/>
      <c r="ONF3213" s="302"/>
      <c r="ONG3213" s="302"/>
      <c r="ONH3213" s="302"/>
      <c r="ONI3213" s="302"/>
      <c r="ONJ3213" s="302"/>
      <c r="ONK3213" s="302"/>
      <c r="ONL3213" s="302"/>
      <c r="ONM3213" s="302"/>
      <c r="ONN3213" s="302"/>
      <c r="ONO3213" s="302"/>
      <c r="ONP3213" s="302"/>
      <c r="ONQ3213" s="302"/>
      <c r="ONR3213" s="302"/>
      <c r="ONS3213" s="302"/>
      <c r="ONT3213" s="302"/>
      <c r="ONU3213" s="302"/>
      <c r="ONV3213" s="302"/>
      <c r="ONW3213" s="302"/>
      <c r="ONX3213" s="302"/>
      <c r="ONY3213" s="302"/>
      <c r="ONZ3213" s="302"/>
      <c r="OOA3213" s="302"/>
      <c r="OOB3213" s="302"/>
      <c r="OOC3213" s="302"/>
      <c r="OOD3213" s="302"/>
      <c r="OOE3213" s="302"/>
      <c r="OOF3213" s="302"/>
      <c r="OOG3213" s="302"/>
      <c r="OOH3213" s="302"/>
      <c r="OOI3213" s="302"/>
      <c r="OOJ3213" s="302"/>
      <c r="OOK3213" s="302"/>
      <c r="OOL3213" s="302"/>
      <c r="OOM3213" s="302"/>
      <c r="OON3213" s="302"/>
      <c r="OOO3213" s="302"/>
      <c r="OOP3213" s="302"/>
      <c r="OOQ3213" s="302"/>
      <c r="OOR3213" s="302"/>
      <c r="OOS3213" s="302"/>
      <c r="OOT3213" s="302"/>
      <c r="OOU3213" s="302"/>
      <c r="OOV3213" s="302"/>
      <c r="OOW3213" s="302"/>
      <c r="OOX3213" s="302"/>
      <c r="OOY3213" s="302"/>
      <c r="OOZ3213" s="302"/>
      <c r="OPA3213" s="302"/>
      <c r="OPB3213" s="302"/>
      <c r="OPC3213" s="302"/>
      <c r="OPD3213" s="302"/>
      <c r="OPE3213" s="302"/>
      <c r="OPF3213" s="302"/>
      <c r="OPG3213" s="302"/>
      <c r="OPH3213" s="302"/>
      <c r="OPI3213" s="302"/>
      <c r="OPJ3213" s="302"/>
      <c r="OPK3213" s="302"/>
      <c r="OPL3213" s="302"/>
      <c r="OPM3213" s="302"/>
      <c r="OPN3213" s="302"/>
      <c r="OPO3213" s="302"/>
      <c r="OPP3213" s="302"/>
      <c r="OPQ3213" s="302"/>
      <c r="OPR3213" s="302"/>
      <c r="OPS3213" s="302"/>
      <c r="OPT3213" s="302"/>
      <c r="OPU3213" s="302"/>
      <c r="OPV3213" s="302"/>
      <c r="OPW3213" s="302"/>
      <c r="OPX3213" s="302"/>
      <c r="OPY3213" s="302"/>
      <c r="OPZ3213" s="302"/>
      <c r="OQA3213" s="302"/>
      <c r="OQB3213" s="302"/>
      <c r="OQC3213" s="302"/>
      <c r="OQD3213" s="302"/>
      <c r="OQE3213" s="302"/>
      <c r="OQF3213" s="302"/>
      <c r="OQG3213" s="302"/>
      <c r="OQH3213" s="302"/>
      <c r="OQI3213" s="302"/>
      <c r="OQJ3213" s="302"/>
      <c r="OQK3213" s="302"/>
      <c r="OQL3213" s="302"/>
      <c r="OQM3213" s="302"/>
      <c r="OQN3213" s="302"/>
      <c r="OQO3213" s="302"/>
      <c r="OQP3213" s="302"/>
      <c r="OQQ3213" s="302"/>
      <c r="OQR3213" s="302"/>
      <c r="OQS3213" s="302"/>
      <c r="OQT3213" s="302"/>
      <c r="OQU3213" s="302"/>
      <c r="OQV3213" s="302"/>
      <c r="OQW3213" s="302"/>
      <c r="OQX3213" s="302"/>
      <c r="OQY3213" s="302"/>
      <c r="OQZ3213" s="302"/>
      <c r="ORA3213" s="302"/>
      <c r="ORB3213" s="302"/>
      <c r="ORC3213" s="302"/>
      <c r="ORD3213" s="302"/>
      <c r="ORE3213" s="302"/>
      <c r="ORF3213" s="302"/>
      <c r="ORG3213" s="302"/>
      <c r="ORH3213" s="302"/>
      <c r="ORI3213" s="302"/>
      <c r="ORJ3213" s="302"/>
      <c r="ORK3213" s="302"/>
      <c r="ORL3213" s="302"/>
      <c r="ORM3213" s="302"/>
      <c r="ORN3213" s="302"/>
      <c r="ORO3213" s="302"/>
      <c r="ORP3213" s="302"/>
      <c r="ORQ3213" s="302"/>
      <c r="ORR3213" s="302"/>
      <c r="ORS3213" s="302"/>
      <c r="ORT3213" s="302"/>
      <c r="ORU3213" s="302"/>
      <c r="ORV3213" s="302"/>
      <c r="ORW3213" s="302"/>
      <c r="ORX3213" s="302"/>
      <c r="ORY3213" s="302"/>
      <c r="ORZ3213" s="302"/>
      <c r="OSA3213" s="302"/>
      <c r="OSB3213" s="302"/>
      <c r="OSC3213" s="302"/>
      <c r="OSD3213" s="302"/>
      <c r="OSE3213" s="302"/>
      <c r="OSF3213" s="302"/>
      <c r="OSG3213" s="302"/>
      <c r="OSH3213" s="302"/>
      <c r="OSI3213" s="302"/>
      <c r="OSJ3213" s="302"/>
      <c r="OSK3213" s="302"/>
      <c r="OSL3213" s="302"/>
      <c r="OSM3213" s="302"/>
      <c r="OSN3213" s="302"/>
      <c r="OSO3213" s="302"/>
      <c r="OSP3213" s="302"/>
      <c r="OSQ3213" s="302"/>
      <c r="OSR3213" s="302"/>
      <c r="OSS3213" s="302"/>
      <c r="OST3213" s="302"/>
      <c r="OSU3213" s="302"/>
      <c r="OSV3213" s="302"/>
      <c r="OSW3213" s="302"/>
      <c r="OSX3213" s="302"/>
      <c r="OSY3213" s="302"/>
      <c r="OSZ3213" s="302"/>
      <c r="OTA3213" s="302"/>
      <c r="OTB3213" s="302"/>
      <c r="OTC3213" s="302"/>
      <c r="OTD3213" s="302"/>
      <c r="OTE3213" s="302"/>
      <c r="OTF3213" s="302"/>
      <c r="OTG3213" s="302"/>
      <c r="OTH3213" s="302"/>
      <c r="OTI3213" s="302"/>
      <c r="OTJ3213" s="302"/>
      <c r="OTK3213" s="302"/>
      <c r="OTL3213" s="302"/>
      <c r="OTM3213" s="302"/>
      <c r="OTN3213" s="302"/>
      <c r="OTO3213" s="302"/>
      <c r="OTP3213" s="302"/>
      <c r="OTQ3213" s="302"/>
      <c r="OTR3213" s="302"/>
      <c r="OTS3213" s="302"/>
      <c r="OTT3213" s="302"/>
      <c r="OTU3213" s="302"/>
      <c r="OTV3213" s="302"/>
      <c r="OTW3213" s="302"/>
      <c r="OTX3213" s="302"/>
      <c r="OTY3213" s="302"/>
      <c r="OTZ3213" s="302"/>
      <c r="OUA3213" s="302"/>
      <c r="OUB3213" s="302"/>
      <c r="OUC3213" s="302"/>
      <c r="OUD3213" s="302"/>
      <c r="OUE3213" s="302"/>
      <c r="OUF3213" s="302"/>
      <c r="OUG3213" s="302"/>
      <c r="OUH3213" s="302"/>
      <c r="OUI3213" s="302"/>
      <c r="OUJ3213" s="302"/>
      <c r="OUK3213" s="302"/>
      <c r="OUL3213" s="302"/>
      <c r="OUM3213" s="302"/>
      <c r="OUN3213" s="302"/>
      <c r="OUO3213" s="302"/>
      <c r="OUP3213" s="302"/>
      <c r="OUQ3213" s="302"/>
      <c r="OUR3213" s="302"/>
      <c r="OUS3213" s="302"/>
      <c r="OUT3213" s="302"/>
      <c r="OUU3213" s="302"/>
      <c r="OUV3213" s="302"/>
      <c r="OUW3213" s="302"/>
      <c r="OUX3213" s="302"/>
      <c r="OUY3213" s="302"/>
      <c r="OUZ3213" s="302"/>
      <c r="OVA3213" s="302"/>
      <c r="OVB3213" s="302"/>
      <c r="OVC3213" s="302"/>
      <c r="OVD3213" s="302"/>
      <c r="OVE3213" s="302"/>
      <c r="OVF3213" s="302"/>
      <c r="OVG3213" s="302"/>
      <c r="OVH3213" s="302"/>
      <c r="OVI3213" s="302"/>
      <c r="OVJ3213" s="302"/>
      <c r="OVK3213" s="302"/>
      <c r="OVL3213" s="302"/>
      <c r="OVM3213" s="302"/>
      <c r="OVN3213" s="302"/>
      <c r="OVO3213" s="302"/>
      <c r="OVP3213" s="302"/>
      <c r="OVQ3213" s="302"/>
      <c r="OVR3213" s="302"/>
      <c r="OVS3213" s="302"/>
      <c r="OVT3213" s="302"/>
      <c r="OVU3213" s="302"/>
      <c r="OVV3213" s="302"/>
      <c r="OVW3213" s="302"/>
      <c r="OVX3213" s="302"/>
      <c r="OVY3213" s="302"/>
      <c r="OVZ3213" s="302"/>
      <c r="OWA3213" s="302"/>
      <c r="OWB3213" s="302"/>
      <c r="OWC3213" s="302"/>
      <c r="OWD3213" s="302"/>
      <c r="OWE3213" s="302"/>
      <c r="OWF3213" s="302"/>
      <c r="OWG3213" s="302"/>
      <c r="OWH3213" s="302"/>
      <c r="OWI3213" s="302"/>
      <c r="OWJ3213" s="302"/>
      <c r="OWK3213" s="302"/>
      <c r="OWL3213" s="302"/>
      <c r="OWM3213" s="302"/>
      <c r="OWN3213" s="302"/>
      <c r="OWO3213" s="302"/>
      <c r="OWP3213" s="302"/>
      <c r="OWQ3213" s="302"/>
      <c r="OWR3213" s="302"/>
      <c r="OWS3213" s="302"/>
      <c r="OWT3213" s="302"/>
      <c r="OWU3213" s="302"/>
      <c r="OWV3213" s="302"/>
      <c r="OWW3213" s="302"/>
      <c r="OWX3213" s="302"/>
      <c r="OWY3213" s="302"/>
      <c r="OWZ3213" s="302"/>
      <c r="OXA3213" s="302"/>
      <c r="OXB3213" s="302"/>
      <c r="OXC3213" s="302"/>
      <c r="OXD3213" s="302"/>
      <c r="OXE3213" s="302"/>
      <c r="OXF3213" s="302"/>
      <c r="OXG3213" s="302"/>
      <c r="OXH3213" s="302"/>
      <c r="OXI3213" s="302"/>
      <c r="OXJ3213" s="302"/>
      <c r="OXK3213" s="302"/>
      <c r="OXL3213" s="302"/>
      <c r="OXM3213" s="302"/>
      <c r="OXN3213" s="302"/>
      <c r="OXO3213" s="302"/>
      <c r="OXP3213" s="302"/>
      <c r="OXQ3213" s="302"/>
      <c r="OXR3213" s="302"/>
      <c r="OXS3213" s="302"/>
      <c r="OXT3213" s="302"/>
      <c r="OXU3213" s="302"/>
      <c r="OXV3213" s="302"/>
      <c r="OXW3213" s="302"/>
      <c r="OXX3213" s="302"/>
      <c r="OXY3213" s="302"/>
      <c r="OXZ3213" s="302"/>
      <c r="OYA3213" s="302"/>
      <c r="OYB3213" s="302"/>
      <c r="OYC3213" s="302"/>
      <c r="OYD3213" s="302"/>
      <c r="OYE3213" s="302"/>
      <c r="OYF3213" s="302"/>
      <c r="OYG3213" s="302"/>
      <c r="OYH3213" s="302"/>
      <c r="OYI3213" s="302"/>
      <c r="OYJ3213" s="302"/>
      <c r="OYK3213" s="302"/>
      <c r="OYL3213" s="302"/>
      <c r="OYM3213" s="302"/>
      <c r="OYN3213" s="302"/>
      <c r="OYO3213" s="302"/>
      <c r="OYP3213" s="302"/>
      <c r="OYQ3213" s="302"/>
      <c r="OYR3213" s="302"/>
      <c r="OYS3213" s="302"/>
      <c r="OYT3213" s="302"/>
      <c r="OYU3213" s="302"/>
      <c r="OYV3213" s="302"/>
      <c r="OYW3213" s="302"/>
      <c r="OYX3213" s="302"/>
      <c r="OYY3213" s="302"/>
      <c r="OYZ3213" s="302"/>
      <c r="OZA3213" s="302"/>
      <c r="OZB3213" s="302"/>
      <c r="OZC3213" s="302"/>
      <c r="OZD3213" s="302"/>
      <c r="OZE3213" s="302"/>
      <c r="OZF3213" s="302"/>
      <c r="OZG3213" s="302"/>
      <c r="OZH3213" s="302"/>
      <c r="OZI3213" s="302"/>
      <c r="OZJ3213" s="302"/>
      <c r="OZK3213" s="302"/>
      <c r="OZL3213" s="302"/>
      <c r="OZM3213" s="302"/>
      <c r="OZN3213" s="302"/>
      <c r="OZO3213" s="302"/>
      <c r="OZP3213" s="302"/>
      <c r="OZQ3213" s="302"/>
      <c r="OZR3213" s="302"/>
      <c r="OZS3213" s="302"/>
      <c r="OZT3213" s="302"/>
      <c r="OZU3213" s="302"/>
      <c r="OZV3213" s="302"/>
      <c r="OZW3213" s="302"/>
      <c r="OZX3213" s="302"/>
      <c r="OZY3213" s="302"/>
      <c r="OZZ3213" s="302"/>
      <c r="PAA3213" s="302"/>
      <c r="PAB3213" s="302"/>
      <c r="PAC3213" s="302"/>
      <c r="PAD3213" s="302"/>
      <c r="PAE3213" s="302"/>
      <c r="PAF3213" s="302"/>
      <c r="PAG3213" s="302"/>
      <c r="PAH3213" s="302"/>
      <c r="PAI3213" s="302"/>
      <c r="PAJ3213" s="302"/>
      <c r="PAK3213" s="302"/>
      <c r="PAL3213" s="302"/>
      <c r="PAM3213" s="302"/>
      <c r="PAN3213" s="302"/>
      <c r="PAO3213" s="302"/>
      <c r="PAP3213" s="302"/>
      <c r="PAQ3213" s="302"/>
      <c r="PAR3213" s="302"/>
      <c r="PAS3213" s="302"/>
      <c r="PAT3213" s="302"/>
      <c r="PAU3213" s="302"/>
      <c r="PAV3213" s="302"/>
      <c r="PAW3213" s="302"/>
      <c r="PAX3213" s="302"/>
      <c r="PAY3213" s="302"/>
      <c r="PAZ3213" s="302"/>
      <c r="PBA3213" s="302"/>
      <c r="PBB3213" s="302"/>
      <c r="PBC3213" s="302"/>
      <c r="PBD3213" s="302"/>
      <c r="PBE3213" s="302"/>
      <c r="PBF3213" s="302"/>
      <c r="PBG3213" s="302"/>
      <c r="PBH3213" s="302"/>
      <c r="PBI3213" s="302"/>
      <c r="PBJ3213" s="302"/>
      <c r="PBK3213" s="302"/>
      <c r="PBL3213" s="302"/>
      <c r="PBM3213" s="302"/>
      <c r="PBN3213" s="302"/>
      <c r="PBO3213" s="302"/>
      <c r="PBP3213" s="302"/>
      <c r="PBQ3213" s="302"/>
      <c r="PBR3213" s="302"/>
      <c r="PBS3213" s="302"/>
      <c r="PBT3213" s="302"/>
      <c r="PBU3213" s="302"/>
      <c r="PBV3213" s="302"/>
      <c r="PBW3213" s="302"/>
      <c r="PBX3213" s="302"/>
      <c r="PBY3213" s="302"/>
      <c r="PBZ3213" s="302"/>
      <c r="PCA3213" s="302"/>
      <c r="PCB3213" s="302"/>
      <c r="PCC3213" s="302"/>
      <c r="PCD3213" s="302"/>
      <c r="PCE3213" s="302"/>
      <c r="PCF3213" s="302"/>
      <c r="PCG3213" s="302"/>
      <c r="PCH3213" s="302"/>
      <c r="PCI3213" s="302"/>
      <c r="PCJ3213" s="302"/>
      <c r="PCK3213" s="302"/>
      <c r="PCL3213" s="302"/>
      <c r="PCM3213" s="302"/>
      <c r="PCN3213" s="302"/>
      <c r="PCO3213" s="302"/>
      <c r="PCP3213" s="302"/>
      <c r="PCQ3213" s="302"/>
      <c r="PCR3213" s="302"/>
      <c r="PCS3213" s="302"/>
      <c r="PCT3213" s="302"/>
      <c r="PCU3213" s="302"/>
      <c r="PCV3213" s="302"/>
      <c r="PCW3213" s="302"/>
      <c r="PCX3213" s="302"/>
      <c r="PCY3213" s="302"/>
      <c r="PCZ3213" s="302"/>
      <c r="PDA3213" s="302"/>
      <c r="PDB3213" s="302"/>
      <c r="PDC3213" s="302"/>
      <c r="PDD3213" s="302"/>
      <c r="PDE3213" s="302"/>
      <c r="PDF3213" s="302"/>
      <c r="PDG3213" s="302"/>
      <c r="PDH3213" s="302"/>
      <c r="PDI3213" s="302"/>
      <c r="PDJ3213" s="302"/>
      <c r="PDK3213" s="302"/>
      <c r="PDL3213" s="302"/>
      <c r="PDM3213" s="302"/>
      <c r="PDN3213" s="302"/>
      <c r="PDO3213" s="302"/>
      <c r="PDP3213" s="302"/>
      <c r="PDQ3213" s="302"/>
      <c r="PDR3213" s="302"/>
      <c r="PDS3213" s="302"/>
      <c r="PDT3213" s="302"/>
      <c r="PDU3213" s="302"/>
      <c r="PDV3213" s="302"/>
      <c r="PDW3213" s="302"/>
      <c r="PDX3213" s="302"/>
      <c r="PDY3213" s="302"/>
      <c r="PDZ3213" s="302"/>
      <c r="PEA3213" s="302"/>
      <c r="PEB3213" s="302"/>
      <c r="PEC3213" s="302"/>
      <c r="PED3213" s="302"/>
      <c r="PEE3213" s="302"/>
      <c r="PEF3213" s="302"/>
      <c r="PEG3213" s="302"/>
      <c r="PEH3213" s="302"/>
      <c r="PEI3213" s="302"/>
      <c r="PEJ3213" s="302"/>
      <c r="PEK3213" s="302"/>
      <c r="PEL3213" s="302"/>
      <c r="PEM3213" s="302"/>
      <c r="PEN3213" s="302"/>
      <c r="PEO3213" s="302"/>
      <c r="PEP3213" s="302"/>
      <c r="PEQ3213" s="302"/>
      <c r="PER3213" s="302"/>
      <c r="PES3213" s="302"/>
      <c r="PET3213" s="302"/>
      <c r="PEU3213" s="302"/>
      <c r="PEV3213" s="302"/>
      <c r="PEW3213" s="302"/>
      <c r="PEX3213" s="302"/>
      <c r="PEY3213" s="302"/>
      <c r="PEZ3213" s="302"/>
      <c r="PFA3213" s="302"/>
      <c r="PFB3213" s="302"/>
      <c r="PFC3213" s="302"/>
      <c r="PFD3213" s="302"/>
      <c r="PFE3213" s="302"/>
      <c r="PFF3213" s="302"/>
      <c r="PFG3213" s="302"/>
      <c r="PFH3213" s="302"/>
      <c r="PFI3213" s="302"/>
      <c r="PFJ3213" s="302"/>
      <c r="PFK3213" s="302"/>
      <c r="PFL3213" s="302"/>
      <c r="PFM3213" s="302"/>
      <c r="PFN3213" s="302"/>
      <c r="PFO3213" s="302"/>
      <c r="PFP3213" s="302"/>
      <c r="PFQ3213" s="302"/>
      <c r="PFR3213" s="302"/>
      <c r="PFS3213" s="302"/>
      <c r="PFT3213" s="302"/>
      <c r="PFU3213" s="302"/>
      <c r="PFV3213" s="302"/>
      <c r="PFW3213" s="302"/>
      <c r="PFX3213" s="302"/>
      <c r="PFY3213" s="302"/>
      <c r="PFZ3213" s="302"/>
      <c r="PGA3213" s="302"/>
      <c r="PGB3213" s="302"/>
      <c r="PGC3213" s="302"/>
      <c r="PGD3213" s="302"/>
      <c r="PGE3213" s="302"/>
      <c r="PGF3213" s="302"/>
      <c r="PGG3213" s="302"/>
      <c r="PGH3213" s="302"/>
      <c r="PGI3213" s="302"/>
      <c r="PGJ3213" s="302"/>
      <c r="PGK3213" s="302"/>
      <c r="PGL3213" s="302"/>
      <c r="PGM3213" s="302"/>
      <c r="PGN3213" s="302"/>
      <c r="PGO3213" s="302"/>
      <c r="PGP3213" s="302"/>
      <c r="PGQ3213" s="302"/>
      <c r="PGR3213" s="302"/>
      <c r="PGS3213" s="302"/>
      <c r="PGT3213" s="302"/>
      <c r="PGU3213" s="302"/>
      <c r="PGV3213" s="302"/>
      <c r="PGW3213" s="302"/>
      <c r="PGX3213" s="302"/>
      <c r="PGY3213" s="302"/>
      <c r="PGZ3213" s="302"/>
      <c r="PHA3213" s="302"/>
      <c r="PHB3213" s="302"/>
      <c r="PHC3213" s="302"/>
      <c r="PHD3213" s="302"/>
      <c r="PHE3213" s="302"/>
      <c r="PHF3213" s="302"/>
      <c r="PHG3213" s="302"/>
      <c r="PHH3213" s="302"/>
      <c r="PHI3213" s="302"/>
      <c r="PHJ3213" s="302"/>
      <c r="PHK3213" s="302"/>
      <c r="PHL3213" s="302"/>
      <c r="PHM3213" s="302"/>
      <c r="PHN3213" s="302"/>
      <c r="PHO3213" s="302"/>
      <c r="PHP3213" s="302"/>
      <c r="PHQ3213" s="302"/>
      <c r="PHR3213" s="302"/>
      <c r="PHS3213" s="302"/>
      <c r="PHT3213" s="302"/>
      <c r="PHU3213" s="302"/>
      <c r="PHV3213" s="302"/>
      <c r="PHW3213" s="302"/>
      <c r="PHX3213" s="302"/>
      <c r="PHY3213" s="302"/>
      <c r="PHZ3213" s="302"/>
      <c r="PIA3213" s="302"/>
      <c r="PIB3213" s="302"/>
      <c r="PIC3213" s="302"/>
      <c r="PID3213" s="302"/>
      <c r="PIE3213" s="302"/>
      <c r="PIF3213" s="302"/>
      <c r="PIG3213" s="302"/>
      <c r="PIH3213" s="302"/>
      <c r="PII3213" s="302"/>
      <c r="PIJ3213" s="302"/>
      <c r="PIK3213" s="302"/>
      <c r="PIL3213" s="302"/>
      <c r="PIM3213" s="302"/>
      <c r="PIN3213" s="302"/>
      <c r="PIO3213" s="302"/>
      <c r="PIP3213" s="302"/>
      <c r="PIQ3213" s="302"/>
      <c r="PIR3213" s="302"/>
      <c r="PIS3213" s="302"/>
      <c r="PIT3213" s="302"/>
      <c r="PIU3213" s="302"/>
      <c r="PIV3213" s="302"/>
      <c r="PIW3213" s="302"/>
      <c r="PIX3213" s="302"/>
      <c r="PIY3213" s="302"/>
      <c r="PIZ3213" s="302"/>
      <c r="PJA3213" s="302"/>
      <c r="PJB3213" s="302"/>
      <c r="PJC3213" s="302"/>
      <c r="PJD3213" s="302"/>
      <c r="PJE3213" s="302"/>
      <c r="PJF3213" s="302"/>
      <c r="PJG3213" s="302"/>
      <c r="PJH3213" s="302"/>
      <c r="PJI3213" s="302"/>
      <c r="PJJ3213" s="302"/>
      <c r="PJK3213" s="302"/>
      <c r="PJL3213" s="302"/>
      <c r="PJM3213" s="302"/>
      <c r="PJN3213" s="302"/>
      <c r="PJO3213" s="302"/>
      <c r="PJP3213" s="302"/>
      <c r="PJQ3213" s="302"/>
      <c r="PJR3213" s="302"/>
      <c r="PJS3213" s="302"/>
      <c r="PJT3213" s="302"/>
      <c r="PJU3213" s="302"/>
      <c r="PJV3213" s="302"/>
      <c r="PJW3213" s="302"/>
      <c r="PJX3213" s="302"/>
      <c r="PJY3213" s="302"/>
      <c r="PJZ3213" s="302"/>
      <c r="PKA3213" s="302"/>
      <c r="PKB3213" s="302"/>
      <c r="PKC3213" s="302"/>
      <c r="PKD3213" s="302"/>
      <c r="PKE3213" s="302"/>
      <c r="PKF3213" s="302"/>
      <c r="PKG3213" s="302"/>
      <c r="PKH3213" s="302"/>
      <c r="PKI3213" s="302"/>
      <c r="PKJ3213" s="302"/>
      <c r="PKK3213" s="302"/>
      <c r="PKL3213" s="302"/>
      <c r="PKM3213" s="302"/>
      <c r="PKN3213" s="302"/>
      <c r="PKO3213" s="302"/>
      <c r="PKP3213" s="302"/>
      <c r="PKQ3213" s="302"/>
      <c r="PKR3213" s="302"/>
      <c r="PKS3213" s="302"/>
      <c r="PKT3213" s="302"/>
      <c r="PKU3213" s="302"/>
      <c r="PKV3213" s="302"/>
      <c r="PKW3213" s="302"/>
      <c r="PKX3213" s="302"/>
      <c r="PKY3213" s="302"/>
      <c r="PKZ3213" s="302"/>
      <c r="PLA3213" s="302"/>
      <c r="PLB3213" s="302"/>
      <c r="PLC3213" s="302"/>
      <c r="PLD3213" s="302"/>
      <c r="PLE3213" s="302"/>
      <c r="PLF3213" s="302"/>
      <c r="PLG3213" s="302"/>
      <c r="PLH3213" s="302"/>
      <c r="PLI3213" s="302"/>
      <c r="PLJ3213" s="302"/>
      <c r="PLK3213" s="302"/>
      <c r="PLL3213" s="302"/>
      <c r="PLM3213" s="302"/>
      <c r="PLN3213" s="302"/>
      <c r="PLO3213" s="302"/>
      <c r="PLP3213" s="302"/>
      <c r="PLQ3213" s="302"/>
      <c r="PLR3213" s="302"/>
      <c r="PLS3213" s="302"/>
      <c r="PLT3213" s="302"/>
      <c r="PLU3213" s="302"/>
      <c r="PLV3213" s="302"/>
      <c r="PLW3213" s="302"/>
      <c r="PLX3213" s="302"/>
      <c r="PLY3213" s="302"/>
      <c r="PLZ3213" s="302"/>
      <c r="PMA3213" s="302"/>
      <c r="PMB3213" s="302"/>
      <c r="PMC3213" s="302"/>
      <c r="PMD3213" s="302"/>
      <c r="PME3213" s="302"/>
      <c r="PMF3213" s="302"/>
      <c r="PMG3213" s="302"/>
      <c r="PMH3213" s="302"/>
      <c r="PMI3213" s="302"/>
      <c r="PMJ3213" s="302"/>
      <c r="PMK3213" s="302"/>
      <c r="PML3213" s="302"/>
      <c r="PMM3213" s="302"/>
      <c r="PMN3213" s="302"/>
      <c r="PMO3213" s="302"/>
      <c r="PMP3213" s="302"/>
      <c r="PMQ3213" s="302"/>
      <c r="PMR3213" s="302"/>
      <c r="PMS3213" s="302"/>
      <c r="PMT3213" s="302"/>
      <c r="PMU3213" s="302"/>
      <c r="PMV3213" s="302"/>
      <c r="PMW3213" s="302"/>
      <c r="PMX3213" s="302"/>
      <c r="PMY3213" s="302"/>
      <c r="PMZ3213" s="302"/>
      <c r="PNA3213" s="302"/>
      <c r="PNB3213" s="302"/>
      <c r="PNC3213" s="302"/>
      <c r="PND3213" s="302"/>
      <c r="PNE3213" s="302"/>
      <c r="PNF3213" s="302"/>
      <c r="PNG3213" s="302"/>
      <c r="PNH3213" s="302"/>
      <c r="PNI3213" s="302"/>
      <c r="PNJ3213" s="302"/>
      <c r="PNK3213" s="302"/>
      <c r="PNL3213" s="302"/>
      <c r="PNM3213" s="302"/>
      <c r="PNN3213" s="302"/>
      <c r="PNO3213" s="302"/>
      <c r="PNP3213" s="302"/>
      <c r="PNQ3213" s="302"/>
      <c r="PNR3213" s="302"/>
      <c r="PNS3213" s="302"/>
      <c r="PNT3213" s="302"/>
      <c r="PNU3213" s="302"/>
      <c r="PNV3213" s="302"/>
      <c r="PNW3213" s="302"/>
      <c r="PNX3213" s="302"/>
      <c r="PNY3213" s="302"/>
      <c r="PNZ3213" s="302"/>
      <c r="POA3213" s="302"/>
      <c r="POB3213" s="302"/>
      <c r="POC3213" s="302"/>
      <c r="POD3213" s="302"/>
      <c r="POE3213" s="302"/>
      <c r="POF3213" s="302"/>
      <c r="POG3213" s="302"/>
      <c r="POH3213" s="302"/>
      <c r="POI3213" s="302"/>
      <c r="POJ3213" s="302"/>
      <c r="POK3213" s="302"/>
      <c r="POL3213" s="302"/>
      <c r="POM3213" s="302"/>
      <c r="PON3213" s="302"/>
      <c r="POO3213" s="302"/>
      <c r="POP3213" s="302"/>
      <c r="POQ3213" s="302"/>
      <c r="POR3213" s="302"/>
      <c r="POS3213" s="302"/>
      <c r="POT3213" s="302"/>
      <c r="POU3213" s="302"/>
      <c r="POV3213" s="302"/>
      <c r="POW3213" s="302"/>
      <c r="POX3213" s="302"/>
      <c r="POY3213" s="302"/>
      <c r="POZ3213" s="302"/>
      <c r="PPA3213" s="302"/>
      <c r="PPB3213" s="302"/>
      <c r="PPC3213" s="302"/>
      <c r="PPD3213" s="302"/>
      <c r="PPE3213" s="302"/>
      <c r="PPF3213" s="302"/>
      <c r="PPG3213" s="302"/>
      <c r="PPH3213" s="302"/>
      <c r="PPI3213" s="302"/>
      <c r="PPJ3213" s="302"/>
      <c r="PPK3213" s="302"/>
      <c r="PPL3213" s="302"/>
      <c r="PPM3213" s="302"/>
      <c r="PPN3213" s="302"/>
      <c r="PPO3213" s="302"/>
      <c r="PPP3213" s="302"/>
      <c r="PPQ3213" s="302"/>
      <c r="PPR3213" s="302"/>
      <c r="PPS3213" s="302"/>
      <c r="PPT3213" s="302"/>
      <c r="PPU3213" s="302"/>
      <c r="PPV3213" s="302"/>
      <c r="PPW3213" s="302"/>
      <c r="PPX3213" s="302"/>
      <c r="PPY3213" s="302"/>
      <c r="PPZ3213" s="302"/>
      <c r="PQA3213" s="302"/>
      <c r="PQB3213" s="302"/>
      <c r="PQC3213" s="302"/>
      <c r="PQD3213" s="302"/>
      <c r="PQE3213" s="302"/>
      <c r="PQF3213" s="302"/>
      <c r="PQG3213" s="302"/>
      <c r="PQH3213" s="302"/>
      <c r="PQI3213" s="302"/>
      <c r="PQJ3213" s="302"/>
      <c r="PQK3213" s="302"/>
      <c r="PQL3213" s="302"/>
      <c r="PQM3213" s="302"/>
      <c r="PQN3213" s="302"/>
      <c r="PQO3213" s="302"/>
      <c r="PQP3213" s="302"/>
      <c r="PQQ3213" s="302"/>
      <c r="PQR3213" s="302"/>
      <c r="PQS3213" s="302"/>
      <c r="PQT3213" s="302"/>
      <c r="PQU3213" s="302"/>
      <c r="PQV3213" s="302"/>
      <c r="PQW3213" s="302"/>
      <c r="PQX3213" s="302"/>
      <c r="PQY3213" s="302"/>
      <c r="PQZ3213" s="302"/>
      <c r="PRA3213" s="302"/>
      <c r="PRB3213" s="302"/>
      <c r="PRC3213" s="302"/>
      <c r="PRD3213" s="302"/>
      <c r="PRE3213" s="302"/>
      <c r="PRF3213" s="302"/>
      <c r="PRG3213" s="302"/>
      <c r="PRH3213" s="302"/>
      <c r="PRI3213" s="302"/>
      <c r="PRJ3213" s="302"/>
      <c r="PRK3213" s="302"/>
      <c r="PRL3213" s="302"/>
      <c r="PRM3213" s="302"/>
      <c r="PRN3213" s="302"/>
      <c r="PRO3213" s="302"/>
      <c r="PRP3213" s="302"/>
      <c r="PRQ3213" s="302"/>
      <c r="PRR3213" s="302"/>
      <c r="PRS3213" s="302"/>
      <c r="PRT3213" s="302"/>
      <c r="PRU3213" s="302"/>
      <c r="PRV3213" s="302"/>
      <c r="PRW3213" s="302"/>
      <c r="PRX3213" s="302"/>
      <c r="PRY3213" s="302"/>
      <c r="PRZ3213" s="302"/>
      <c r="PSA3213" s="302"/>
      <c r="PSB3213" s="302"/>
      <c r="PSC3213" s="302"/>
      <c r="PSD3213" s="302"/>
      <c r="PSE3213" s="302"/>
      <c r="PSF3213" s="302"/>
      <c r="PSG3213" s="302"/>
      <c r="PSH3213" s="302"/>
      <c r="PSI3213" s="302"/>
      <c r="PSJ3213" s="302"/>
      <c r="PSK3213" s="302"/>
      <c r="PSL3213" s="302"/>
      <c r="PSM3213" s="302"/>
      <c r="PSN3213" s="302"/>
      <c r="PSO3213" s="302"/>
      <c r="PSP3213" s="302"/>
      <c r="PSQ3213" s="302"/>
      <c r="PSR3213" s="302"/>
      <c r="PSS3213" s="302"/>
      <c r="PST3213" s="302"/>
      <c r="PSU3213" s="302"/>
      <c r="PSV3213" s="302"/>
      <c r="PSW3213" s="302"/>
      <c r="PSX3213" s="302"/>
      <c r="PSY3213" s="302"/>
      <c r="PSZ3213" s="302"/>
      <c r="PTA3213" s="302"/>
      <c r="PTB3213" s="302"/>
      <c r="PTC3213" s="302"/>
      <c r="PTD3213" s="302"/>
      <c r="PTE3213" s="302"/>
      <c r="PTF3213" s="302"/>
      <c r="PTG3213" s="302"/>
      <c r="PTH3213" s="302"/>
      <c r="PTI3213" s="302"/>
      <c r="PTJ3213" s="302"/>
      <c r="PTK3213" s="302"/>
      <c r="PTL3213" s="302"/>
      <c r="PTM3213" s="302"/>
      <c r="PTN3213" s="302"/>
      <c r="PTO3213" s="302"/>
      <c r="PTP3213" s="302"/>
      <c r="PTQ3213" s="302"/>
      <c r="PTR3213" s="302"/>
      <c r="PTS3213" s="302"/>
      <c r="PTT3213" s="302"/>
      <c r="PTU3213" s="302"/>
      <c r="PTV3213" s="302"/>
      <c r="PTW3213" s="302"/>
      <c r="PTX3213" s="302"/>
      <c r="PTY3213" s="302"/>
      <c r="PTZ3213" s="302"/>
      <c r="PUA3213" s="302"/>
      <c r="PUB3213" s="302"/>
      <c r="PUC3213" s="302"/>
      <c r="PUD3213" s="302"/>
      <c r="PUE3213" s="302"/>
      <c r="PUF3213" s="302"/>
      <c r="PUG3213" s="302"/>
      <c r="PUH3213" s="302"/>
      <c r="PUI3213" s="302"/>
      <c r="PUJ3213" s="302"/>
      <c r="PUK3213" s="302"/>
      <c r="PUL3213" s="302"/>
      <c r="PUM3213" s="302"/>
      <c r="PUN3213" s="302"/>
      <c r="PUO3213" s="302"/>
      <c r="PUP3213" s="302"/>
      <c r="PUQ3213" s="302"/>
      <c r="PUR3213" s="302"/>
      <c r="PUS3213" s="302"/>
      <c r="PUT3213" s="302"/>
      <c r="PUU3213" s="302"/>
      <c r="PUV3213" s="302"/>
      <c r="PUW3213" s="302"/>
      <c r="PUX3213" s="302"/>
      <c r="PUY3213" s="302"/>
      <c r="PUZ3213" s="302"/>
      <c r="PVA3213" s="302"/>
      <c r="PVB3213" s="302"/>
      <c r="PVC3213" s="302"/>
      <c r="PVD3213" s="302"/>
      <c r="PVE3213" s="302"/>
      <c r="PVF3213" s="302"/>
      <c r="PVG3213" s="302"/>
      <c r="PVH3213" s="302"/>
      <c r="PVI3213" s="302"/>
      <c r="PVJ3213" s="302"/>
      <c r="PVK3213" s="302"/>
      <c r="PVL3213" s="302"/>
      <c r="PVM3213" s="302"/>
      <c r="PVN3213" s="302"/>
      <c r="PVO3213" s="302"/>
      <c r="PVP3213" s="302"/>
      <c r="PVQ3213" s="302"/>
      <c r="PVR3213" s="302"/>
      <c r="PVS3213" s="302"/>
      <c r="PVT3213" s="302"/>
      <c r="PVU3213" s="302"/>
      <c r="PVV3213" s="302"/>
      <c r="PVW3213" s="302"/>
      <c r="PVX3213" s="302"/>
      <c r="PVY3213" s="302"/>
      <c r="PVZ3213" s="302"/>
      <c r="PWA3213" s="302"/>
      <c r="PWB3213" s="302"/>
      <c r="PWC3213" s="302"/>
      <c r="PWD3213" s="302"/>
      <c r="PWE3213" s="302"/>
      <c r="PWF3213" s="302"/>
      <c r="PWG3213" s="302"/>
      <c r="PWH3213" s="302"/>
      <c r="PWI3213" s="302"/>
      <c r="PWJ3213" s="302"/>
      <c r="PWK3213" s="302"/>
      <c r="PWL3213" s="302"/>
      <c r="PWM3213" s="302"/>
      <c r="PWN3213" s="302"/>
      <c r="PWO3213" s="302"/>
      <c r="PWP3213" s="302"/>
      <c r="PWQ3213" s="302"/>
      <c r="PWR3213" s="302"/>
      <c r="PWS3213" s="302"/>
      <c r="PWT3213" s="302"/>
      <c r="PWU3213" s="302"/>
      <c r="PWV3213" s="302"/>
      <c r="PWW3213" s="302"/>
      <c r="PWX3213" s="302"/>
      <c r="PWY3213" s="302"/>
      <c r="PWZ3213" s="302"/>
      <c r="PXA3213" s="302"/>
      <c r="PXB3213" s="302"/>
      <c r="PXC3213" s="302"/>
      <c r="PXD3213" s="302"/>
      <c r="PXE3213" s="302"/>
      <c r="PXF3213" s="302"/>
      <c r="PXG3213" s="302"/>
      <c r="PXH3213" s="302"/>
      <c r="PXI3213" s="302"/>
      <c r="PXJ3213" s="302"/>
      <c r="PXK3213" s="302"/>
      <c r="PXL3213" s="302"/>
      <c r="PXM3213" s="302"/>
      <c r="PXN3213" s="302"/>
      <c r="PXO3213" s="302"/>
      <c r="PXP3213" s="302"/>
      <c r="PXQ3213" s="302"/>
      <c r="PXR3213" s="302"/>
      <c r="PXS3213" s="302"/>
      <c r="PXT3213" s="302"/>
      <c r="PXU3213" s="302"/>
      <c r="PXV3213" s="302"/>
      <c r="PXW3213" s="302"/>
      <c r="PXX3213" s="302"/>
      <c r="PXY3213" s="302"/>
      <c r="PXZ3213" s="302"/>
      <c r="PYA3213" s="302"/>
      <c r="PYB3213" s="302"/>
      <c r="PYC3213" s="302"/>
      <c r="PYD3213" s="302"/>
      <c r="PYE3213" s="302"/>
      <c r="PYF3213" s="302"/>
      <c r="PYG3213" s="302"/>
      <c r="PYH3213" s="302"/>
      <c r="PYI3213" s="302"/>
      <c r="PYJ3213" s="302"/>
      <c r="PYK3213" s="302"/>
      <c r="PYL3213" s="302"/>
      <c r="PYM3213" s="302"/>
      <c r="PYN3213" s="302"/>
      <c r="PYO3213" s="302"/>
      <c r="PYP3213" s="302"/>
      <c r="PYQ3213" s="302"/>
      <c r="PYR3213" s="302"/>
      <c r="PYS3213" s="302"/>
      <c r="PYT3213" s="302"/>
      <c r="PYU3213" s="302"/>
      <c r="PYV3213" s="302"/>
      <c r="PYW3213" s="302"/>
      <c r="PYX3213" s="302"/>
      <c r="PYY3213" s="302"/>
      <c r="PYZ3213" s="302"/>
      <c r="PZA3213" s="302"/>
      <c r="PZB3213" s="302"/>
      <c r="PZC3213" s="302"/>
      <c r="PZD3213" s="302"/>
      <c r="PZE3213" s="302"/>
      <c r="PZF3213" s="302"/>
      <c r="PZG3213" s="302"/>
      <c r="PZH3213" s="302"/>
      <c r="PZI3213" s="302"/>
      <c r="PZJ3213" s="302"/>
      <c r="PZK3213" s="302"/>
      <c r="PZL3213" s="302"/>
      <c r="PZM3213" s="302"/>
      <c r="PZN3213" s="302"/>
      <c r="PZO3213" s="302"/>
      <c r="PZP3213" s="302"/>
      <c r="PZQ3213" s="302"/>
      <c r="PZR3213" s="302"/>
      <c r="PZS3213" s="302"/>
      <c r="PZT3213" s="302"/>
      <c r="PZU3213" s="302"/>
      <c r="PZV3213" s="302"/>
      <c r="PZW3213" s="302"/>
      <c r="PZX3213" s="302"/>
      <c r="PZY3213" s="302"/>
      <c r="PZZ3213" s="302"/>
      <c r="QAA3213" s="302"/>
      <c r="QAB3213" s="302"/>
      <c r="QAC3213" s="302"/>
      <c r="QAD3213" s="302"/>
      <c r="QAE3213" s="302"/>
      <c r="QAF3213" s="302"/>
      <c r="QAG3213" s="302"/>
      <c r="QAH3213" s="302"/>
      <c r="QAI3213" s="302"/>
      <c r="QAJ3213" s="302"/>
      <c r="QAK3213" s="302"/>
      <c r="QAL3213" s="302"/>
      <c r="QAM3213" s="302"/>
      <c r="QAN3213" s="302"/>
      <c r="QAO3213" s="302"/>
      <c r="QAP3213" s="302"/>
      <c r="QAQ3213" s="302"/>
      <c r="QAR3213" s="302"/>
      <c r="QAS3213" s="302"/>
      <c r="QAT3213" s="302"/>
      <c r="QAU3213" s="302"/>
      <c r="QAV3213" s="302"/>
      <c r="QAW3213" s="302"/>
      <c r="QAX3213" s="302"/>
      <c r="QAY3213" s="302"/>
      <c r="QAZ3213" s="302"/>
      <c r="QBA3213" s="302"/>
      <c r="QBB3213" s="302"/>
      <c r="QBC3213" s="302"/>
      <c r="QBD3213" s="302"/>
      <c r="QBE3213" s="302"/>
      <c r="QBF3213" s="302"/>
      <c r="QBG3213" s="302"/>
      <c r="QBH3213" s="302"/>
      <c r="QBI3213" s="302"/>
      <c r="QBJ3213" s="302"/>
      <c r="QBK3213" s="302"/>
      <c r="QBL3213" s="302"/>
      <c r="QBM3213" s="302"/>
      <c r="QBN3213" s="302"/>
      <c r="QBO3213" s="302"/>
      <c r="QBP3213" s="302"/>
      <c r="QBQ3213" s="302"/>
      <c r="QBR3213" s="302"/>
      <c r="QBS3213" s="302"/>
      <c r="QBT3213" s="302"/>
      <c r="QBU3213" s="302"/>
      <c r="QBV3213" s="302"/>
      <c r="QBW3213" s="302"/>
      <c r="QBX3213" s="302"/>
      <c r="QBY3213" s="302"/>
      <c r="QBZ3213" s="302"/>
      <c r="QCA3213" s="302"/>
      <c r="QCB3213" s="302"/>
      <c r="QCC3213" s="302"/>
      <c r="QCD3213" s="302"/>
      <c r="QCE3213" s="302"/>
      <c r="QCF3213" s="302"/>
      <c r="QCG3213" s="302"/>
      <c r="QCH3213" s="302"/>
      <c r="QCI3213" s="302"/>
      <c r="QCJ3213" s="302"/>
      <c r="QCK3213" s="302"/>
      <c r="QCL3213" s="302"/>
      <c r="QCM3213" s="302"/>
      <c r="QCN3213" s="302"/>
      <c r="QCO3213" s="302"/>
      <c r="QCP3213" s="302"/>
      <c r="QCQ3213" s="302"/>
      <c r="QCR3213" s="302"/>
      <c r="QCS3213" s="302"/>
      <c r="QCT3213" s="302"/>
      <c r="QCU3213" s="302"/>
      <c r="QCV3213" s="302"/>
      <c r="QCW3213" s="302"/>
      <c r="QCX3213" s="302"/>
      <c r="QCY3213" s="302"/>
      <c r="QCZ3213" s="302"/>
      <c r="QDA3213" s="302"/>
      <c r="QDB3213" s="302"/>
      <c r="QDC3213" s="302"/>
      <c r="QDD3213" s="302"/>
      <c r="QDE3213" s="302"/>
      <c r="QDF3213" s="302"/>
      <c r="QDG3213" s="302"/>
      <c r="QDH3213" s="302"/>
      <c r="QDI3213" s="302"/>
      <c r="QDJ3213" s="302"/>
      <c r="QDK3213" s="302"/>
      <c r="QDL3213" s="302"/>
      <c r="QDM3213" s="302"/>
      <c r="QDN3213" s="302"/>
      <c r="QDO3213" s="302"/>
      <c r="QDP3213" s="302"/>
      <c r="QDQ3213" s="302"/>
      <c r="QDR3213" s="302"/>
      <c r="QDS3213" s="302"/>
      <c r="QDT3213" s="302"/>
      <c r="QDU3213" s="302"/>
      <c r="QDV3213" s="302"/>
      <c r="QDW3213" s="302"/>
      <c r="QDX3213" s="302"/>
      <c r="QDY3213" s="302"/>
      <c r="QDZ3213" s="302"/>
      <c r="QEA3213" s="302"/>
      <c r="QEB3213" s="302"/>
      <c r="QEC3213" s="302"/>
      <c r="QED3213" s="302"/>
      <c r="QEE3213" s="302"/>
      <c r="QEF3213" s="302"/>
      <c r="QEG3213" s="302"/>
      <c r="QEH3213" s="302"/>
      <c r="QEI3213" s="302"/>
      <c r="QEJ3213" s="302"/>
      <c r="QEK3213" s="302"/>
      <c r="QEL3213" s="302"/>
      <c r="QEM3213" s="302"/>
      <c r="QEN3213" s="302"/>
      <c r="QEO3213" s="302"/>
      <c r="QEP3213" s="302"/>
      <c r="QEQ3213" s="302"/>
      <c r="QER3213" s="302"/>
      <c r="QES3213" s="302"/>
      <c r="QET3213" s="302"/>
      <c r="QEU3213" s="302"/>
      <c r="QEV3213" s="302"/>
      <c r="QEW3213" s="302"/>
      <c r="QEX3213" s="302"/>
      <c r="QEY3213" s="302"/>
      <c r="QEZ3213" s="302"/>
      <c r="QFA3213" s="302"/>
      <c r="QFB3213" s="302"/>
      <c r="QFC3213" s="302"/>
      <c r="QFD3213" s="302"/>
      <c r="QFE3213" s="302"/>
      <c r="QFF3213" s="302"/>
      <c r="QFG3213" s="302"/>
      <c r="QFH3213" s="302"/>
      <c r="QFI3213" s="302"/>
      <c r="QFJ3213" s="302"/>
      <c r="QFK3213" s="302"/>
      <c r="QFL3213" s="302"/>
      <c r="QFM3213" s="302"/>
      <c r="QFN3213" s="302"/>
      <c r="QFO3213" s="302"/>
      <c r="QFP3213" s="302"/>
      <c r="QFQ3213" s="302"/>
      <c r="QFR3213" s="302"/>
      <c r="QFS3213" s="302"/>
      <c r="QFT3213" s="302"/>
      <c r="QFU3213" s="302"/>
      <c r="QFV3213" s="302"/>
      <c r="QFW3213" s="302"/>
      <c r="QFX3213" s="302"/>
      <c r="QFY3213" s="302"/>
      <c r="QFZ3213" s="302"/>
      <c r="QGA3213" s="302"/>
      <c r="QGB3213" s="302"/>
      <c r="QGC3213" s="302"/>
      <c r="QGD3213" s="302"/>
      <c r="QGE3213" s="302"/>
      <c r="QGF3213" s="302"/>
      <c r="QGG3213" s="302"/>
      <c r="QGH3213" s="302"/>
      <c r="QGI3213" s="302"/>
      <c r="QGJ3213" s="302"/>
      <c r="QGK3213" s="302"/>
      <c r="QGL3213" s="302"/>
      <c r="QGM3213" s="302"/>
      <c r="QGN3213" s="302"/>
      <c r="QGO3213" s="302"/>
      <c r="QGP3213" s="302"/>
      <c r="QGQ3213" s="302"/>
      <c r="QGR3213" s="302"/>
      <c r="QGS3213" s="302"/>
      <c r="QGT3213" s="302"/>
      <c r="QGU3213" s="302"/>
      <c r="QGV3213" s="302"/>
      <c r="QGW3213" s="302"/>
      <c r="QGX3213" s="302"/>
      <c r="QGY3213" s="302"/>
      <c r="QGZ3213" s="302"/>
      <c r="QHA3213" s="302"/>
      <c r="QHB3213" s="302"/>
      <c r="QHC3213" s="302"/>
      <c r="QHD3213" s="302"/>
      <c r="QHE3213" s="302"/>
      <c r="QHF3213" s="302"/>
      <c r="QHG3213" s="302"/>
      <c r="QHH3213" s="302"/>
      <c r="QHI3213" s="302"/>
      <c r="QHJ3213" s="302"/>
      <c r="QHK3213" s="302"/>
      <c r="QHL3213" s="302"/>
      <c r="QHM3213" s="302"/>
      <c r="QHN3213" s="302"/>
      <c r="QHO3213" s="302"/>
      <c r="QHP3213" s="302"/>
      <c r="QHQ3213" s="302"/>
      <c r="QHR3213" s="302"/>
      <c r="QHS3213" s="302"/>
      <c r="QHT3213" s="302"/>
      <c r="QHU3213" s="302"/>
      <c r="QHV3213" s="302"/>
      <c r="QHW3213" s="302"/>
      <c r="QHX3213" s="302"/>
      <c r="QHY3213" s="302"/>
      <c r="QHZ3213" s="302"/>
      <c r="QIA3213" s="302"/>
      <c r="QIB3213" s="302"/>
      <c r="QIC3213" s="302"/>
      <c r="QID3213" s="302"/>
      <c r="QIE3213" s="302"/>
      <c r="QIF3213" s="302"/>
      <c r="QIG3213" s="302"/>
      <c r="QIH3213" s="302"/>
      <c r="QII3213" s="302"/>
      <c r="QIJ3213" s="302"/>
      <c r="QIK3213" s="302"/>
      <c r="QIL3213" s="302"/>
      <c r="QIM3213" s="302"/>
      <c r="QIN3213" s="302"/>
      <c r="QIO3213" s="302"/>
      <c r="QIP3213" s="302"/>
      <c r="QIQ3213" s="302"/>
      <c r="QIR3213" s="302"/>
      <c r="QIS3213" s="302"/>
      <c r="QIT3213" s="302"/>
      <c r="QIU3213" s="302"/>
      <c r="QIV3213" s="302"/>
      <c r="QIW3213" s="302"/>
      <c r="QIX3213" s="302"/>
      <c r="QIY3213" s="302"/>
      <c r="QIZ3213" s="302"/>
      <c r="QJA3213" s="302"/>
      <c r="QJB3213" s="302"/>
      <c r="QJC3213" s="302"/>
      <c r="QJD3213" s="302"/>
      <c r="QJE3213" s="302"/>
      <c r="QJF3213" s="302"/>
      <c r="QJG3213" s="302"/>
      <c r="QJH3213" s="302"/>
      <c r="QJI3213" s="302"/>
      <c r="QJJ3213" s="302"/>
      <c r="QJK3213" s="302"/>
      <c r="QJL3213" s="302"/>
      <c r="QJM3213" s="302"/>
      <c r="QJN3213" s="302"/>
      <c r="QJO3213" s="302"/>
      <c r="QJP3213" s="302"/>
      <c r="QJQ3213" s="302"/>
      <c r="QJR3213" s="302"/>
      <c r="QJS3213" s="302"/>
      <c r="QJT3213" s="302"/>
      <c r="QJU3213" s="302"/>
      <c r="QJV3213" s="302"/>
      <c r="QJW3213" s="302"/>
      <c r="QJX3213" s="302"/>
      <c r="QJY3213" s="302"/>
      <c r="QJZ3213" s="302"/>
      <c r="QKA3213" s="302"/>
      <c r="QKB3213" s="302"/>
      <c r="QKC3213" s="302"/>
      <c r="QKD3213" s="302"/>
      <c r="QKE3213" s="302"/>
      <c r="QKF3213" s="302"/>
      <c r="QKG3213" s="302"/>
      <c r="QKH3213" s="302"/>
      <c r="QKI3213" s="302"/>
      <c r="QKJ3213" s="302"/>
      <c r="QKK3213" s="302"/>
      <c r="QKL3213" s="302"/>
      <c r="QKM3213" s="302"/>
      <c r="QKN3213" s="302"/>
      <c r="QKO3213" s="302"/>
      <c r="QKP3213" s="302"/>
      <c r="QKQ3213" s="302"/>
      <c r="QKR3213" s="302"/>
      <c r="QKS3213" s="302"/>
      <c r="QKT3213" s="302"/>
      <c r="QKU3213" s="302"/>
      <c r="QKV3213" s="302"/>
      <c r="QKW3213" s="302"/>
      <c r="QKX3213" s="302"/>
      <c r="QKY3213" s="302"/>
      <c r="QKZ3213" s="302"/>
      <c r="QLA3213" s="302"/>
      <c r="QLB3213" s="302"/>
      <c r="QLC3213" s="302"/>
      <c r="QLD3213" s="302"/>
      <c r="QLE3213" s="302"/>
      <c r="QLF3213" s="302"/>
      <c r="QLG3213" s="302"/>
      <c r="QLH3213" s="302"/>
      <c r="QLI3213" s="302"/>
      <c r="QLJ3213" s="302"/>
      <c r="QLK3213" s="302"/>
      <c r="QLL3213" s="302"/>
      <c r="QLM3213" s="302"/>
      <c r="QLN3213" s="302"/>
      <c r="QLO3213" s="302"/>
      <c r="QLP3213" s="302"/>
      <c r="QLQ3213" s="302"/>
      <c r="QLR3213" s="302"/>
      <c r="QLS3213" s="302"/>
      <c r="QLT3213" s="302"/>
      <c r="QLU3213" s="302"/>
      <c r="QLV3213" s="302"/>
      <c r="QLW3213" s="302"/>
      <c r="QLX3213" s="302"/>
      <c r="QLY3213" s="302"/>
      <c r="QLZ3213" s="302"/>
      <c r="QMA3213" s="302"/>
      <c r="QMB3213" s="302"/>
      <c r="QMC3213" s="302"/>
      <c r="QMD3213" s="302"/>
      <c r="QME3213" s="302"/>
      <c r="QMF3213" s="302"/>
      <c r="QMG3213" s="302"/>
      <c r="QMH3213" s="302"/>
      <c r="QMI3213" s="302"/>
      <c r="QMJ3213" s="302"/>
      <c r="QMK3213" s="302"/>
      <c r="QML3213" s="302"/>
      <c r="QMM3213" s="302"/>
      <c r="QMN3213" s="302"/>
      <c r="QMO3213" s="302"/>
      <c r="QMP3213" s="302"/>
      <c r="QMQ3213" s="302"/>
      <c r="QMR3213" s="302"/>
      <c r="QMS3213" s="302"/>
      <c r="QMT3213" s="302"/>
      <c r="QMU3213" s="302"/>
      <c r="QMV3213" s="302"/>
      <c r="QMW3213" s="302"/>
      <c r="QMX3213" s="302"/>
      <c r="QMY3213" s="302"/>
      <c r="QMZ3213" s="302"/>
      <c r="QNA3213" s="302"/>
      <c r="QNB3213" s="302"/>
      <c r="QNC3213" s="302"/>
      <c r="QND3213" s="302"/>
      <c r="QNE3213" s="302"/>
      <c r="QNF3213" s="302"/>
      <c r="QNG3213" s="302"/>
      <c r="QNH3213" s="302"/>
      <c r="QNI3213" s="302"/>
      <c r="QNJ3213" s="302"/>
      <c r="QNK3213" s="302"/>
      <c r="QNL3213" s="302"/>
      <c r="QNM3213" s="302"/>
      <c r="QNN3213" s="302"/>
      <c r="QNO3213" s="302"/>
      <c r="QNP3213" s="302"/>
      <c r="QNQ3213" s="302"/>
      <c r="QNR3213" s="302"/>
      <c r="QNS3213" s="302"/>
      <c r="QNT3213" s="302"/>
      <c r="QNU3213" s="302"/>
      <c r="QNV3213" s="302"/>
      <c r="QNW3213" s="302"/>
      <c r="QNX3213" s="302"/>
      <c r="QNY3213" s="302"/>
      <c r="QNZ3213" s="302"/>
      <c r="QOA3213" s="302"/>
      <c r="QOB3213" s="302"/>
      <c r="QOC3213" s="302"/>
      <c r="QOD3213" s="302"/>
      <c r="QOE3213" s="302"/>
      <c r="QOF3213" s="302"/>
      <c r="QOG3213" s="302"/>
      <c r="QOH3213" s="302"/>
      <c r="QOI3213" s="302"/>
      <c r="QOJ3213" s="302"/>
      <c r="QOK3213" s="302"/>
      <c r="QOL3213" s="302"/>
      <c r="QOM3213" s="302"/>
      <c r="QON3213" s="302"/>
      <c r="QOO3213" s="302"/>
      <c r="QOP3213" s="302"/>
      <c r="QOQ3213" s="302"/>
      <c r="QOR3213" s="302"/>
      <c r="QOS3213" s="302"/>
      <c r="QOT3213" s="302"/>
      <c r="QOU3213" s="302"/>
      <c r="QOV3213" s="302"/>
      <c r="QOW3213" s="302"/>
      <c r="QOX3213" s="302"/>
      <c r="QOY3213" s="302"/>
      <c r="QOZ3213" s="302"/>
      <c r="QPA3213" s="302"/>
      <c r="QPB3213" s="302"/>
      <c r="QPC3213" s="302"/>
      <c r="QPD3213" s="302"/>
      <c r="QPE3213" s="302"/>
      <c r="QPF3213" s="302"/>
      <c r="QPG3213" s="302"/>
      <c r="QPH3213" s="302"/>
      <c r="QPI3213" s="302"/>
      <c r="QPJ3213" s="302"/>
      <c r="QPK3213" s="302"/>
      <c r="QPL3213" s="302"/>
      <c r="QPM3213" s="302"/>
      <c r="QPN3213" s="302"/>
      <c r="QPO3213" s="302"/>
      <c r="QPP3213" s="302"/>
      <c r="QPQ3213" s="302"/>
      <c r="QPR3213" s="302"/>
      <c r="QPS3213" s="302"/>
      <c r="QPT3213" s="302"/>
      <c r="QPU3213" s="302"/>
      <c r="QPV3213" s="302"/>
      <c r="QPW3213" s="302"/>
      <c r="QPX3213" s="302"/>
      <c r="QPY3213" s="302"/>
      <c r="QPZ3213" s="302"/>
      <c r="QQA3213" s="302"/>
      <c r="QQB3213" s="302"/>
      <c r="QQC3213" s="302"/>
      <c r="QQD3213" s="302"/>
      <c r="QQE3213" s="302"/>
      <c r="QQF3213" s="302"/>
      <c r="QQG3213" s="302"/>
      <c r="QQH3213" s="302"/>
      <c r="QQI3213" s="302"/>
      <c r="QQJ3213" s="302"/>
      <c r="QQK3213" s="302"/>
      <c r="QQL3213" s="302"/>
      <c r="QQM3213" s="302"/>
      <c r="QQN3213" s="302"/>
      <c r="QQO3213" s="302"/>
      <c r="QQP3213" s="302"/>
      <c r="QQQ3213" s="302"/>
      <c r="QQR3213" s="302"/>
      <c r="QQS3213" s="302"/>
      <c r="QQT3213" s="302"/>
      <c r="QQU3213" s="302"/>
      <c r="QQV3213" s="302"/>
      <c r="QQW3213" s="302"/>
      <c r="QQX3213" s="302"/>
      <c r="QQY3213" s="302"/>
      <c r="QQZ3213" s="302"/>
      <c r="QRA3213" s="302"/>
      <c r="QRB3213" s="302"/>
      <c r="QRC3213" s="302"/>
      <c r="QRD3213" s="302"/>
      <c r="QRE3213" s="302"/>
      <c r="QRF3213" s="302"/>
      <c r="QRG3213" s="302"/>
      <c r="QRH3213" s="302"/>
      <c r="QRI3213" s="302"/>
      <c r="QRJ3213" s="302"/>
      <c r="QRK3213" s="302"/>
      <c r="QRL3213" s="302"/>
      <c r="QRM3213" s="302"/>
      <c r="QRN3213" s="302"/>
      <c r="QRO3213" s="302"/>
      <c r="QRP3213" s="302"/>
      <c r="QRQ3213" s="302"/>
      <c r="QRR3213" s="302"/>
      <c r="QRS3213" s="302"/>
      <c r="QRT3213" s="302"/>
      <c r="QRU3213" s="302"/>
      <c r="QRV3213" s="302"/>
      <c r="QRW3213" s="302"/>
      <c r="QRX3213" s="302"/>
      <c r="QRY3213" s="302"/>
      <c r="QRZ3213" s="302"/>
      <c r="QSA3213" s="302"/>
      <c r="QSB3213" s="302"/>
      <c r="QSC3213" s="302"/>
      <c r="QSD3213" s="302"/>
      <c r="QSE3213" s="302"/>
      <c r="QSF3213" s="302"/>
      <c r="QSG3213" s="302"/>
      <c r="QSH3213" s="302"/>
      <c r="QSI3213" s="302"/>
      <c r="QSJ3213" s="302"/>
      <c r="QSK3213" s="302"/>
      <c r="QSL3213" s="302"/>
      <c r="QSM3213" s="302"/>
      <c r="QSN3213" s="302"/>
      <c r="QSO3213" s="302"/>
      <c r="QSP3213" s="302"/>
      <c r="QSQ3213" s="302"/>
      <c r="QSR3213" s="302"/>
      <c r="QSS3213" s="302"/>
      <c r="QST3213" s="302"/>
      <c r="QSU3213" s="302"/>
      <c r="QSV3213" s="302"/>
      <c r="QSW3213" s="302"/>
      <c r="QSX3213" s="302"/>
      <c r="QSY3213" s="302"/>
      <c r="QSZ3213" s="302"/>
      <c r="QTA3213" s="302"/>
      <c r="QTB3213" s="302"/>
      <c r="QTC3213" s="302"/>
      <c r="QTD3213" s="302"/>
      <c r="QTE3213" s="302"/>
      <c r="QTF3213" s="302"/>
      <c r="QTG3213" s="302"/>
      <c r="QTH3213" s="302"/>
      <c r="QTI3213" s="302"/>
      <c r="QTJ3213" s="302"/>
      <c r="QTK3213" s="302"/>
      <c r="QTL3213" s="302"/>
      <c r="QTM3213" s="302"/>
      <c r="QTN3213" s="302"/>
      <c r="QTO3213" s="302"/>
      <c r="QTP3213" s="302"/>
      <c r="QTQ3213" s="302"/>
      <c r="QTR3213" s="302"/>
      <c r="QTS3213" s="302"/>
      <c r="QTT3213" s="302"/>
      <c r="QTU3213" s="302"/>
      <c r="QTV3213" s="302"/>
      <c r="QTW3213" s="302"/>
      <c r="QTX3213" s="302"/>
      <c r="QTY3213" s="302"/>
      <c r="QTZ3213" s="302"/>
      <c r="QUA3213" s="302"/>
      <c r="QUB3213" s="302"/>
      <c r="QUC3213" s="302"/>
      <c r="QUD3213" s="302"/>
      <c r="QUE3213" s="302"/>
      <c r="QUF3213" s="302"/>
      <c r="QUG3213" s="302"/>
      <c r="QUH3213" s="302"/>
      <c r="QUI3213" s="302"/>
      <c r="QUJ3213" s="302"/>
      <c r="QUK3213" s="302"/>
      <c r="QUL3213" s="302"/>
      <c r="QUM3213" s="302"/>
      <c r="QUN3213" s="302"/>
      <c r="QUO3213" s="302"/>
      <c r="QUP3213" s="302"/>
      <c r="QUQ3213" s="302"/>
      <c r="QUR3213" s="302"/>
      <c r="QUS3213" s="302"/>
      <c r="QUT3213" s="302"/>
      <c r="QUU3213" s="302"/>
      <c r="QUV3213" s="302"/>
      <c r="QUW3213" s="302"/>
      <c r="QUX3213" s="302"/>
      <c r="QUY3213" s="302"/>
      <c r="QUZ3213" s="302"/>
      <c r="QVA3213" s="302"/>
      <c r="QVB3213" s="302"/>
      <c r="QVC3213" s="302"/>
      <c r="QVD3213" s="302"/>
      <c r="QVE3213" s="302"/>
      <c r="QVF3213" s="302"/>
      <c r="QVG3213" s="302"/>
      <c r="QVH3213" s="302"/>
      <c r="QVI3213" s="302"/>
      <c r="QVJ3213" s="302"/>
      <c r="QVK3213" s="302"/>
      <c r="QVL3213" s="302"/>
      <c r="QVM3213" s="302"/>
      <c r="QVN3213" s="302"/>
      <c r="QVO3213" s="302"/>
      <c r="QVP3213" s="302"/>
      <c r="QVQ3213" s="302"/>
      <c r="QVR3213" s="302"/>
      <c r="QVS3213" s="302"/>
      <c r="QVT3213" s="302"/>
      <c r="QVU3213" s="302"/>
      <c r="QVV3213" s="302"/>
      <c r="QVW3213" s="302"/>
      <c r="QVX3213" s="302"/>
      <c r="QVY3213" s="302"/>
      <c r="QVZ3213" s="302"/>
      <c r="QWA3213" s="302"/>
      <c r="QWB3213" s="302"/>
      <c r="QWC3213" s="302"/>
      <c r="QWD3213" s="302"/>
      <c r="QWE3213" s="302"/>
      <c r="QWF3213" s="302"/>
      <c r="QWG3213" s="302"/>
      <c r="QWH3213" s="302"/>
      <c r="QWI3213" s="302"/>
      <c r="QWJ3213" s="302"/>
      <c r="QWK3213" s="302"/>
      <c r="QWL3213" s="302"/>
      <c r="QWM3213" s="302"/>
      <c r="QWN3213" s="302"/>
      <c r="QWO3213" s="302"/>
      <c r="QWP3213" s="302"/>
      <c r="QWQ3213" s="302"/>
      <c r="QWR3213" s="302"/>
      <c r="QWS3213" s="302"/>
      <c r="QWT3213" s="302"/>
      <c r="QWU3213" s="302"/>
      <c r="QWV3213" s="302"/>
      <c r="QWW3213" s="302"/>
      <c r="QWX3213" s="302"/>
      <c r="QWY3213" s="302"/>
      <c r="QWZ3213" s="302"/>
      <c r="QXA3213" s="302"/>
      <c r="QXB3213" s="302"/>
      <c r="QXC3213" s="302"/>
      <c r="QXD3213" s="302"/>
      <c r="QXE3213" s="302"/>
      <c r="QXF3213" s="302"/>
      <c r="QXG3213" s="302"/>
      <c r="QXH3213" s="302"/>
      <c r="QXI3213" s="302"/>
      <c r="QXJ3213" s="302"/>
      <c r="QXK3213" s="302"/>
      <c r="QXL3213" s="302"/>
      <c r="QXM3213" s="302"/>
      <c r="QXN3213" s="302"/>
      <c r="QXO3213" s="302"/>
      <c r="QXP3213" s="302"/>
      <c r="QXQ3213" s="302"/>
      <c r="QXR3213" s="302"/>
      <c r="QXS3213" s="302"/>
      <c r="QXT3213" s="302"/>
      <c r="QXU3213" s="302"/>
      <c r="QXV3213" s="302"/>
      <c r="QXW3213" s="302"/>
      <c r="QXX3213" s="302"/>
      <c r="QXY3213" s="302"/>
      <c r="QXZ3213" s="302"/>
      <c r="QYA3213" s="302"/>
      <c r="QYB3213" s="302"/>
      <c r="QYC3213" s="302"/>
      <c r="QYD3213" s="302"/>
      <c r="QYE3213" s="302"/>
      <c r="QYF3213" s="302"/>
      <c r="QYG3213" s="302"/>
      <c r="QYH3213" s="302"/>
      <c r="QYI3213" s="302"/>
      <c r="QYJ3213" s="302"/>
      <c r="QYK3213" s="302"/>
      <c r="QYL3213" s="302"/>
      <c r="QYM3213" s="302"/>
      <c r="QYN3213" s="302"/>
      <c r="QYO3213" s="302"/>
      <c r="QYP3213" s="302"/>
      <c r="QYQ3213" s="302"/>
      <c r="QYR3213" s="302"/>
      <c r="QYS3213" s="302"/>
      <c r="QYT3213" s="302"/>
      <c r="QYU3213" s="302"/>
      <c r="QYV3213" s="302"/>
      <c r="QYW3213" s="302"/>
      <c r="QYX3213" s="302"/>
      <c r="QYY3213" s="302"/>
      <c r="QYZ3213" s="302"/>
      <c r="QZA3213" s="302"/>
      <c r="QZB3213" s="302"/>
      <c r="QZC3213" s="302"/>
      <c r="QZD3213" s="302"/>
      <c r="QZE3213" s="302"/>
      <c r="QZF3213" s="302"/>
      <c r="QZG3213" s="302"/>
      <c r="QZH3213" s="302"/>
      <c r="QZI3213" s="302"/>
      <c r="QZJ3213" s="302"/>
      <c r="QZK3213" s="302"/>
      <c r="QZL3213" s="302"/>
      <c r="QZM3213" s="302"/>
      <c r="QZN3213" s="302"/>
      <c r="QZO3213" s="302"/>
      <c r="QZP3213" s="302"/>
      <c r="QZQ3213" s="302"/>
      <c r="QZR3213" s="302"/>
      <c r="QZS3213" s="302"/>
      <c r="QZT3213" s="302"/>
      <c r="QZU3213" s="302"/>
      <c r="QZV3213" s="302"/>
      <c r="QZW3213" s="302"/>
      <c r="QZX3213" s="302"/>
      <c r="QZY3213" s="302"/>
      <c r="QZZ3213" s="302"/>
      <c r="RAA3213" s="302"/>
      <c r="RAB3213" s="302"/>
      <c r="RAC3213" s="302"/>
      <c r="RAD3213" s="302"/>
      <c r="RAE3213" s="302"/>
      <c r="RAF3213" s="302"/>
      <c r="RAG3213" s="302"/>
      <c r="RAH3213" s="302"/>
      <c r="RAI3213" s="302"/>
      <c r="RAJ3213" s="302"/>
      <c r="RAK3213" s="302"/>
      <c r="RAL3213" s="302"/>
      <c r="RAM3213" s="302"/>
      <c r="RAN3213" s="302"/>
      <c r="RAO3213" s="302"/>
      <c r="RAP3213" s="302"/>
      <c r="RAQ3213" s="302"/>
      <c r="RAR3213" s="302"/>
      <c r="RAS3213" s="302"/>
      <c r="RAT3213" s="302"/>
      <c r="RAU3213" s="302"/>
      <c r="RAV3213" s="302"/>
      <c r="RAW3213" s="302"/>
      <c r="RAX3213" s="302"/>
      <c r="RAY3213" s="302"/>
      <c r="RAZ3213" s="302"/>
      <c r="RBA3213" s="302"/>
      <c r="RBB3213" s="302"/>
      <c r="RBC3213" s="302"/>
      <c r="RBD3213" s="302"/>
      <c r="RBE3213" s="302"/>
      <c r="RBF3213" s="302"/>
      <c r="RBG3213" s="302"/>
      <c r="RBH3213" s="302"/>
      <c r="RBI3213" s="302"/>
      <c r="RBJ3213" s="302"/>
      <c r="RBK3213" s="302"/>
      <c r="RBL3213" s="302"/>
      <c r="RBM3213" s="302"/>
      <c r="RBN3213" s="302"/>
      <c r="RBO3213" s="302"/>
      <c r="RBP3213" s="302"/>
      <c r="RBQ3213" s="302"/>
      <c r="RBR3213" s="302"/>
      <c r="RBS3213" s="302"/>
      <c r="RBT3213" s="302"/>
      <c r="RBU3213" s="302"/>
      <c r="RBV3213" s="302"/>
      <c r="RBW3213" s="302"/>
      <c r="RBX3213" s="302"/>
      <c r="RBY3213" s="302"/>
      <c r="RBZ3213" s="302"/>
      <c r="RCA3213" s="302"/>
      <c r="RCB3213" s="302"/>
      <c r="RCC3213" s="302"/>
      <c r="RCD3213" s="302"/>
      <c r="RCE3213" s="302"/>
      <c r="RCF3213" s="302"/>
      <c r="RCG3213" s="302"/>
      <c r="RCH3213" s="302"/>
      <c r="RCI3213" s="302"/>
      <c r="RCJ3213" s="302"/>
      <c r="RCK3213" s="302"/>
      <c r="RCL3213" s="302"/>
      <c r="RCM3213" s="302"/>
      <c r="RCN3213" s="302"/>
      <c r="RCO3213" s="302"/>
      <c r="RCP3213" s="302"/>
      <c r="RCQ3213" s="302"/>
      <c r="RCR3213" s="302"/>
      <c r="RCS3213" s="302"/>
      <c r="RCT3213" s="302"/>
      <c r="RCU3213" s="302"/>
      <c r="RCV3213" s="302"/>
      <c r="RCW3213" s="302"/>
      <c r="RCX3213" s="302"/>
      <c r="RCY3213" s="302"/>
      <c r="RCZ3213" s="302"/>
      <c r="RDA3213" s="302"/>
      <c r="RDB3213" s="302"/>
      <c r="RDC3213" s="302"/>
      <c r="RDD3213" s="302"/>
      <c r="RDE3213" s="302"/>
      <c r="RDF3213" s="302"/>
      <c r="RDG3213" s="302"/>
      <c r="RDH3213" s="302"/>
      <c r="RDI3213" s="302"/>
      <c r="RDJ3213" s="302"/>
      <c r="RDK3213" s="302"/>
      <c r="RDL3213" s="302"/>
      <c r="RDM3213" s="302"/>
      <c r="RDN3213" s="302"/>
      <c r="RDO3213" s="302"/>
      <c r="RDP3213" s="302"/>
      <c r="RDQ3213" s="302"/>
      <c r="RDR3213" s="302"/>
      <c r="RDS3213" s="302"/>
      <c r="RDT3213" s="302"/>
      <c r="RDU3213" s="302"/>
      <c r="RDV3213" s="302"/>
      <c r="RDW3213" s="302"/>
      <c r="RDX3213" s="302"/>
      <c r="RDY3213" s="302"/>
      <c r="RDZ3213" s="302"/>
      <c r="REA3213" s="302"/>
      <c r="REB3213" s="302"/>
      <c r="REC3213" s="302"/>
      <c r="RED3213" s="302"/>
      <c r="REE3213" s="302"/>
      <c r="REF3213" s="302"/>
      <c r="REG3213" s="302"/>
      <c r="REH3213" s="302"/>
      <c r="REI3213" s="302"/>
      <c r="REJ3213" s="302"/>
      <c r="REK3213" s="302"/>
      <c r="REL3213" s="302"/>
      <c r="REM3213" s="302"/>
      <c r="REN3213" s="302"/>
      <c r="REO3213" s="302"/>
      <c r="REP3213" s="302"/>
      <c r="REQ3213" s="302"/>
      <c r="RER3213" s="302"/>
      <c r="RES3213" s="302"/>
      <c r="RET3213" s="302"/>
      <c r="REU3213" s="302"/>
      <c r="REV3213" s="302"/>
      <c r="REW3213" s="302"/>
      <c r="REX3213" s="302"/>
      <c r="REY3213" s="302"/>
      <c r="REZ3213" s="302"/>
      <c r="RFA3213" s="302"/>
      <c r="RFB3213" s="302"/>
      <c r="RFC3213" s="302"/>
      <c r="RFD3213" s="302"/>
      <c r="RFE3213" s="302"/>
      <c r="RFF3213" s="302"/>
      <c r="RFG3213" s="302"/>
      <c r="RFH3213" s="302"/>
      <c r="RFI3213" s="302"/>
      <c r="RFJ3213" s="302"/>
      <c r="RFK3213" s="302"/>
      <c r="RFL3213" s="302"/>
      <c r="RFM3213" s="302"/>
      <c r="RFN3213" s="302"/>
      <c r="RFO3213" s="302"/>
      <c r="RFP3213" s="302"/>
      <c r="RFQ3213" s="302"/>
      <c r="RFR3213" s="302"/>
      <c r="RFS3213" s="302"/>
      <c r="RFT3213" s="302"/>
      <c r="RFU3213" s="302"/>
      <c r="RFV3213" s="302"/>
      <c r="RFW3213" s="302"/>
      <c r="RFX3213" s="302"/>
      <c r="RFY3213" s="302"/>
      <c r="RFZ3213" s="302"/>
      <c r="RGA3213" s="302"/>
      <c r="RGB3213" s="302"/>
      <c r="RGC3213" s="302"/>
      <c r="RGD3213" s="302"/>
      <c r="RGE3213" s="302"/>
      <c r="RGF3213" s="302"/>
      <c r="RGG3213" s="302"/>
      <c r="RGH3213" s="302"/>
      <c r="RGI3213" s="302"/>
      <c r="RGJ3213" s="302"/>
      <c r="RGK3213" s="302"/>
      <c r="RGL3213" s="302"/>
      <c r="RGM3213" s="302"/>
      <c r="RGN3213" s="302"/>
      <c r="RGO3213" s="302"/>
      <c r="RGP3213" s="302"/>
      <c r="RGQ3213" s="302"/>
      <c r="RGR3213" s="302"/>
      <c r="RGS3213" s="302"/>
      <c r="RGT3213" s="302"/>
      <c r="RGU3213" s="302"/>
      <c r="RGV3213" s="302"/>
      <c r="RGW3213" s="302"/>
      <c r="RGX3213" s="302"/>
      <c r="RGY3213" s="302"/>
      <c r="RGZ3213" s="302"/>
      <c r="RHA3213" s="302"/>
      <c r="RHB3213" s="302"/>
      <c r="RHC3213" s="302"/>
      <c r="RHD3213" s="302"/>
      <c r="RHE3213" s="302"/>
      <c r="RHF3213" s="302"/>
      <c r="RHG3213" s="302"/>
      <c r="RHH3213" s="302"/>
      <c r="RHI3213" s="302"/>
      <c r="RHJ3213" s="302"/>
      <c r="RHK3213" s="302"/>
      <c r="RHL3213" s="302"/>
      <c r="RHM3213" s="302"/>
      <c r="RHN3213" s="302"/>
      <c r="RHO3213" s="302"/>
      <c r="RHP3213" s="302"/>
      <c r="RHQ3213" s="302"/>
      <c r="RHR3213" s="302"/>
      <c r="RHS3213" s="302"/>
      <c r="RHT3213" s="302"/>
      <c r="RHU3213" s="302"/>
      <c r="RHV3213" s="302"/>
      <c r="RHW3213" s="302"/>
      <c r="RHX3213" s="302"/>
      <c r="RHY3213" s="302"/>
      <c r="RHZ3213" s="302"/>
      <c r="RIA3213" s="302"/>
      <c r="RIB3213" s="302"/>
      <c r="RIC3213" s="302"/>
      <c r="RID3213" s="302"/>
      <c r="RIE3213" s="302"/>
      <c r="RIF3213" s="302"/>
      <c r="RIG3213" s="302"/>
      <c r="RIH3213" s="302"/>
      <c r="RII3213" s="302"/>
      <c r="RIJ3213" s="302"/>
      <c r="RIK3213" s="302"/>
      <c r="RIL3213" s="302"/>
      <c r="RIM3213" s="302"/>
      <c r="RIN3213" s="302"/>
      <c r="RIO3213" s="302"/>
      <c r="RIP3213" s="302"/>
      <c r="RIQ3213" s="302"/>
      <c r="RIR3213" s="302"/>
      <c r="RIS3213" s="302"/>
      <c r="RIT3213" s="302"/>
      <c r="RIU3213" s="302"/>
      <c r="RIV3213" s="302"/>
      <c r="RIW3213" s="302"/>
      <c r="RIX3213" s="302"/>
      <c r="RIY3213" s="302"/>
      <c r="RIZ3213" s="302"/>
      <c r="RJA3213" s="302"/>
      <c r="RJB3213" s="302"/>
      <c r="RJC3213" s="302"/>
      <c r="RJD3213" s="302"/>
      <c r="RJE3213" s="302"/>
      <c r="RJF3213" s="302"/>
      <c r="RJG3213" s="302"/>
      <c r="RJH3213" s="302"/>
      <c r="RJI3213" s="302"/>
      <c r="RJJ3213" s="302"/>
      <c r="RJK3213" s="302"/>
      <c r="RJL3213" s="302"/>
      <c r="RJM3213" s="302"/>
      <c r="RJN3213" s="302"/>
      <c r="RJO3213" s="302"/>
      <c r="RJP3213" s="302"/>
      <c r="RJQ3213" s="302"/>
      <c r="RJR3213" s="302"/>
      <c r="RJS3213" s="302"/>
      <c r="RJT3213" s="302"/>
      <c r="RJU3213" s="302"/>
      <c r="RJV3213" s="302"/>
      <c r="RJW3213" s="302"/>
      <c r="RJX3213" s="302"/>
      <c r="RJY3213" s="302"/>
      <c r="RJZ3213" s="302"/>
      <c r="RKA3213" s="302"/>
      <c r="RKB3213" s="302"/>
      <c r="RKC3213" s="302"/>
      <c r="RKD3213" s="302"/>
      <c r="RKE3213" s="302"/>
      <c r="RKF3213" s="302"/>
      <c r="RKG3213" s="302"/>
      <c r="RKH3213" s="302"/>
      <c r="RKI3213" s="302"/>
      <c r="RKJ3213" s="302"/>
      <c r="RKK3213" s="302"/>
      <c r="RKL3213" s="302"/>
      <c r="RKM3213" s="302"/>
      <c r="RKN3213" s="302"/>
      <c r="RKO3213" s="302"/>
      <c r="RKP3213" s="302"/>
      <c r="RKQ3213" s="302"/>
      <c r="RKR3213" s="302"/>
      <c r="RKS3213" s="302"/>
      <c r="RKT3213" s="302"/>
      <c r="RKU3213" s="302"/>
      <c r="RKV3213" s="302"/>
      <c r="RKW3213" s="302"/>
      <c r="RKX3213" s="302"/>
      <c r="RKY3213" s="302"/>
      <c r="RKZ3213" s="302"/>
      <c r="RLA3213" s="302"/>
      <c r="RLB3213" s="302"/>
      <c r="RLC3213" s="302"/>
      <c r="RLD3213" s="302"/>
      <c r="RLE3213" s="302"/>
      <c r="RLF3213" s="302"/>
      <c r="RLG3213" s="302"/>
      <c r="RLH3213" s="302"/>
      <c r="RLI3213" s="302"/>
      <c r="RLJ3213" s="302"/>
      <c r="RLK3213" s="302"/>
      <c r="RLL3213" s="302"/>
      <c r="RLM3213" s="302"/>
      <c r="RLN3213" s="302"/>
      <c r="RLO3213" s="302"/>
      <c r="RLP3213" s="302"/>
      <c r="RLQ3213" s="302"/>
      <c r="RLR3213" s="302"/>
      <c r="RLS3213" s="302"/>
      <c r="RLT3213" s="302"/>
      <c r="RLU3213" s="302"/>
      <c r="RLV3213" s="302"/>
      <c r="RLW3213" s="302"/>
      <c r="RLX3213" s="302"/>
      <c r="RLY3213" s="302"/>
      <c r="RLZ3213" s="302"/>
      <c r="RMA3213" s="302"/>
      <c r="RMB3213" s="302"/>
      <c r="RMC3213" s="302"/>
      <c r="RMD3213" s="302"/>
      <c r="RME3213" s="302"/>
      <c r="RMF3213" s="302"/>
      <c r="RMG3213" s="302"/>
      <c r="RMH3213" s="302"/>
      <c r="RMI3213" s="302"/>
      <c r="RMJ3213" s="302"/>
      <c r="RMK3213" s="302"/>
      <c r="RML3213" s="302"/>
      <c r="RMM3213" s="302"/>
      <c r="RMN3213" s="302"/>
      <c r="RMO3213" s="302"/>
      <c r="RMP3213" s="302"/>
      <c r="RMQ3213" s="302"/>
      <c r="RMR3213" s="302"/>
      <c r="RMS3213" s="302"/>
      <c r="RMT3213" s="302"/>
      <c r="RMU3213" s="302"/>
      <c r="RMV3213" s="302"/>
      <c r="RMW3213" s="302"/>
      <c r="RMX3213" s="302"/>
      <c r="RMY3213" s="302"/>
      <c r="RMZ3213" s="302"/>
      <c r="RNA3213" s="302"/>
      <c r="RNB3213" s="302"/>
      <c r="RNC3213" s="302"/>
      <c r="RND3213" s="302"/>
      <c r="RNE3213" s="302"/>
      <c r="RNF3213" s="302"/>
      <c r="RNG3213" s="302"/>
      <c r="RNH3213" s="302"/>
      <c r="RNI3213" s="302"/>
      <c r="RNJ3213" s="302"/>
      <c r="RNK3213" s="302"/>
      <c r="RNL3213" s="302"/>
      <c r="RNM3213" s="302"/>
      <c r="RNN3213" s="302"/>
      <c r="RNO3213" s="302"/>
      <c r="RNP3213" s="302"/>
      <c r="RNQ3213" s="302"/>
      <c r="RNR3213" s="302"/>
      <c r="RNS3213" s="302"/>
      <c r="RNT3213" s="302"/>
      <c r="RNU3213" s="302"/>
      <c r="RNV3213" s="302"/>
      <c r="RNW3213" s="302"/>
      <c r="RNX3213" s="302"/>
      <c r="RNY3213" s="302"/>
      <c r="RNZ3213" s="302"/>
      <c r="ROA3213" s="302"/>
      <c r="ROB3213" s="302"/>
      <c r="ROC3213" s="302"/>
      <c r="ROD3213" s="302"/>
      <c r="ROE3213" s="302"/>
      <c r="ROF3213" s="302"/>
      <c r="ROG3213" s="302"/>
      <c r="ROH3213" s="302"/>
      <c r="ROI3213" s="302"/>
      <c r="ROJ3213" s="302"/>
      <c r="ROK3213" s="302"/>
      <c r="ROL3213" s="302"/>
      <c r="ROM3213" s="302"/>
      <c r="RON3213" s="302"/>
      <c r="ROO3213" s="302"/>
      <c r="ROP3213" s="302"/>
      <c r="ROQ3213" s="302"/>
      <c r="ROR3213" s="302"/>
      <c r="ROS3213" s="302"/>
      <c r="ROT3213" s="302"/>
      <c r="ROU3213" s="302"/>
      <c r="ROV3213" s="302"/>
      <c r="ROW3213" s="302"/>
      <c r="ROX3213" s="302"/>
      <c r="ROY3213" s="302"/>
      <c r="ROZ3213" s="302"/>
      <c r="RPA3213" s="302"/>
      <c r="RPB3213" s="302"/>
      <c r="RPC3213" s="302"/>
      <c r="RPD3213" s="302"/>
      <c r="RPE3213" s="302"/>
      <c r="RPF3213" s="302"/>
      <c r="RPG3213" s="302"/>
      <c r="RPH3213" s="302"/>
      <c r="RPI3213" s="302"/>
      <c r="RPJ3213" s="302"/>
      <c r="RPK3213" s="302"/>
      <c r="RPL3213" s="302"/>
      <c r="RPM3213" s="302"/>
      <c r="RPN3213" s="302"/>
      <c r="RPO3213" s="302"/>
      <c r="RPP3213" s="302"/>
      <c r="RPQ3213" s="302"/>
      <c r="RPR3213" s="302"/>
      <c r="RPS3213" s="302"/>
      <c r="RPT3213" s="302"/>
      <c r="RPU3213" s="302"/>
      <c r="RPV3213" s="302"/>
      <c r="RPW3213" s="302"/>
      <c r="RPX3213" s="302"/>
      <c r="RPY3213" s="302"/>
      <c r="RPZ3213" s="302"/>
      <c r="RQA3213" s="302"/>
      <c r="RQB3213" s="302"/>
      <c r="RQC3213" s="302"/>
      <c r="RQD3213" s="302"/>
      <c r="RQE3213" s="302"/>
      <c r="RQF3213" s="302"/>
      <c r="RQG3213" s="302"/>
      <c r="RQH3213" s="302"/>
      <c r="RQI3213" s="302"/>
      <c r="RQJ3213" s="302"/>
      <c r="RQK3213" s="302"/>
      <c r="RQL3213" s="302"/>
      <c r="RQM3213" s="302"/>
      <c r="RQN3213" s="302"/>
      <c r="RQO3213" s="302"/>
      <c r="RQP3213" s="302"/>
      <c r="RQQ3213" s="302"/>
      <c r="RQR3213" s="302"/>
      <c r="RQS3213" s="302"/>
      <c r="RQT3213" s="302"/>
      <c r="RQU3213" s="302"/>
      <c r="RQV3213" s="302"/>
      <c r="RQW3213" s="302"/>
      <c r="RQX3213" s="302"/>
      <c r="RQY3213" s="302"/>
      <c r="RQZ3213" s="302"/>
      <c r="RRA3213" s="302"/>
      <c r="RRB3213" s="302"/>
      <c r="RRC3213" s="302"/>
      <c r="RRD3213" s="302"/>
      <c r="RRE3213" s="302"/>
      <c r="RRF3213" s="302"/>
      <c r="RRG3213" s="302"/>
      <c r="RRH3213" s="302"/>
      <c r="RRI3213" s="302"/>
      <c r="RRJ3213" s="302"/>
      <c r="RRK3213" s="302"/>
      <c r="RRL3213" s="302"/>
      <c r="RRM3213" s="302"/>
      <c r="RRN3213" s="302"/>
      <c r="RRO3213" s="302"/>
      <c r="RRP3213" s="302"/>
      <c r="RRQ3213" s="302"/>
      <c r="RRR3213" s="302"/>
      <c r="RRS3213" s="302"/>
      <c r="RRT3213" s="302"/>
      <c r="RRU3213" s="302"/>
      <c r="RRV3213" s="302"/>
      <c r="RRW3213" s="302"/>
      <c r="RRX3213" s="302"/>
      <c r="RRY3213" s="302"/>
      <c r="RRZ3213" s="302"/>
      <c r="RSA3213" s="302"/>
      <c r="RSB3213" s="302"/>
      <c r="RSC3213" s="302"/>
      <c r="RSD3213" s="302"/>
      <c r="RSE3213" s="302"/>
      <c r="RSF3213" s="302"/>
      <c r="RSG3213" s="302"/>
      <c r="RSH3213" s="302"/>
      <c r="RSI3213" s="302"/>
      <c r="RSJ3213" s="302"/>
      <c r="RSK3213" s="302"/>
      <c r="RSL3213" s="302"/>
      <c r="RSM3213" s="302"/>
      <c r="RSN3213" s="302"/>
      <c r="RSO3213" s="302"/>
      <c r="RSP3213" s="302"/>
      <c r="RSQ3213" s="302"/>
      <c r="RSR3213" s="302"/>
      <c r="RSS3213" s="302"/>
      <c r="RST3213" s="302"/>
      <c r="RSU3213" s="302"/>
      <c r="RSV3213" s="302"/>
      <c r="RSW3213" s="302"/>
      <c r="RSX3213" s="302"/>
      <c r="RSY3213" s="302"/>
      <c r="RSZ3213" s="302"/>
      <c r="RTA3213" s="302"/>
      <c r="RTB3213" s="302"/>
      <c r="RTC3213" s="302"/>
      <c r="RTD3213" s="302"/>
      <c r="RTE3213" s="302"/>
      <c r="RTF3213" s="302"/>
      <c r="RTG3213" s="302"/>
      <c r="RTH3213" s="302"/>
      <c r="RTI3213" s="302"/>
      <c r="RTJ3213" s="302"/>
      <c r="RTK3213" s="302"/>
      <c r="RTL3213" s="302"/>
      <c r="RTM3213" s="302"/>
      <c r="RTN3213" s="302"/>
      <c r="RTO3213" s="302"/>
      <c r="RTP3213" s="302"/>
      <c r="RTQ3213" s="302"/>
      <c r="RTR3213" s="302"/>
      <c r="RTS3213" s="302"/>
      <c r="RTT3213" s="302"/>
      <c r="RTU3213" s="302"/>
      <c r="RTV3213" s="302"/>
      <c r="RTW3213" s="302"/>
      <c r="RTX3213" s="302"/>
      <c r="RTY3213" s="302"/>
      <c r="RTZ3213" s="302"/>
      <c r="RUA3213" s="302"/>
      <c r="RUB3213" s="302"/>
      <c r="RUC3213" s="302"/>
      <c r="RUD3213" s="302"/>
      <c r="RUE3213" s="302"/>
      <c r="RUF3213" s="302"/>
      <c r="RUG3213" s="302"/>
      <c r="RUH3213" s="302"/>
      <c r="RUI3213" s="302"/>
      <c r="RUJ3213" s="302"/>
      <c r="RUK3213" s="302"/>
      <c r="RUL3213" s="302"/>
      <c r="RUM3213" s="302"/>
      <c r="RUN3213" s="302"/>
      <c r="RUO3213" s="302"/>
      <c r="RUP3213" s="302"/>
      <c r="RUQ3213" s="302"/>
      <c r="RUR3213" s="302"/>
      <c r="RUS3213" s="302"/>
      <c r="RUT3213" s="302"/>
      <c r="RUU3213" s="302"/>
      <c r="RUV3213" s="302"/>
      <c r="RUW3213" s="302"/>
      <c r="RUX3213" s="302"/>
      <c r="RUY3213" s="302"/>
      <c r="RUZ3213" s="302"/>
      <c r="RVA3213" s="302"/>
      <c r="RVB3213" s="302"/>
      <c r="RVC3213" s="302"/>
      <c r="RVD3213" s="302"/>
      <c r="RVE3213" s="302"/>
      <c r="RVF3213" s="302"/>
      <c r="RVG3213" s="302"/>
      <c r="RVH3213" s="302"/>
      <c r="RVI3213" s="302"/>
      <c r="RVJ3213" s="302"/>
      <c r="RVK3213" s="302"/>
      <c r="RVL3213" s="302"/>
      <c r="RVM3213" s="302"/>
      <c r="RVN3213" s="302"/>
      <c r="RVO3213" s="302"/>
      <c r="RVP3213" s="302"/>
      <c r="RVQ3213" s="302"/>
      <c r="RVR3213" s="302"/>
      <c r="RVS3213" s="302"/>
      <c r="RVT3213" s="302"/>
      <c r="RVU3213" s="302"/>
      <c r="RVV3213" s="302"/>
      <c r="RVW3213" s="302"/>
      <c r="RVX3213" s="302"/>
      <c r="RVY3213" s="302"/>
      <c r="RVZ3213" s="302"/>
      <c r="RWA3213" s="302"/>
      <c r="RWB3213" s="302"/>
      <c r="RWC3213" s="302"/>
      <c r="RWD3213" s="302"/>
      <c r="RWE3213" s="302"/>
      <c r="RWF3213" s="302"/>
      <c r="RWG3213" s="302"/>
      <c r="RWH3213" s="302"/>
      <c r="RWI3213" s="302"/>
      <c r="RWJ3213" s="302"/>
      <c r="RWK3213" s="302"/>
      <c r="RWL3213" s="302"/>
      <c r="RWM3213" s="302"/>
      <c r="RWN3213" s="302"/>
      <c r="RWO3213" s="302"/>
      <c r="RWP3213" s="302"/>
      <c r="RWQ3213" s="302"/>
      <c r="RWR3213" s="302"/>
      <c r="RWS3213" s="302"/>
      <c r="RWT3213" s="302"/>
      <c r="RWU3213" s="302"/>
      <c r="RWV3213" s="302"/>
      <c r="RWW3213" s="302"/>
      <c r="RWX3213" s="302"/>
      <c r="RWY3213" s="302"/>
      <c r="RWZ3213" s="302"/>
      <c r="RXA3213" s="302"/>
      <c r="RXB3213" s="302"/>
      <c r="RXC3213" s="302"/>
      <c r="RXD3213" s="302"/>
      <c r="RXE3213" s="302"/>
      <c r="RXF3213" s="302"/>
      <c r="RXG3213" s="302"/>
      <c r="RXH3213" s="302"/>
      <c r="RXI3213" s="302"/>
      <c r="RXJ3213" s="302"/>
      <c r="RXK3213" s="302"/>
      <c r="RXL3213" s="302"/>
      <c r="RXM3213" s="302"/>
      <c r="RXN3213" s="302"/>
      <c r="RXO3213" s="302"/>
      <c r="RXP3213" s="302"/>
      <c r="RXQ3213" s="302"/>
      <c r="RXR3213" s="302"/>
      <c r="RXS3213" s="302"/>
      <c r="RXT3213" s="302"/>
      <c r="RXU3213" s="302"/>
      <c r="RXV3213" s="302"/>
      <c r="RXW3213" s="302"/>
      <c r="RXX3213" s="302"/>
      <c r="RXY3213" s="302"/>
      <c r="RXZ3213" s="302"/>
      <c r="RYA3213" s="302"/>
      <c r="RYB3213" s="302"/>
      <c r="RYC3213" s="302"/>
      <c r="RYD3213" s="302"/>
      <c r="RYE3213" s="302"/>
      <c r="RYF3213" s="302"/>
      <c r="RYG3213" s="302"/>
      <c r="RYH3213" s="302"/>
      <c r="RYI3213" s="302"/>
      <c r="RYJ3213" s="302"/>
      <c r="RYK3213" s="302"/>
      <c r="RYL3213" s="302"/>
      <c r="RYM3213" s="302"/>
      <c r="RYN3213" s="302"/>
      <c r="RYO3213" s="302"/>
      <c r="RYP3213" s="302"/>
      <c r="RYQ3213" s="302"/>
      <c r="RYR3213" s="302"/>
      <c r="RYS3213" s="302"/>
      <c r="RYT3213" s="302"/>
      <c r="RYU3213" s="302"/>
      <c r="RYV3213" s="302"/>
      <c r="RYW3213" s="302"/>
      <c r="RYX3213" s="302"/>
      <c r="RYY3213" s="302"/>
      <c r="RYZ3213" s="302"/>
      <c r="RZA3213" s="302"/>
      <c r="RZB3213" s="302"/>
      <c r="RZC3213" s="302"/>
      <c r="RZD3213" s="302"/>
      <c r="RZE3213" s="302"/>
      <c r="RZF3213" s="302"/>
      <c r="RZG3213" s="302"/>
      <c r="RZH3213" s="302"/>
      <c r="RZI3213" s="302"/>
      <c r="RZJ3213" s="302"/>
      <c r="RZK3213" s="302"/>
      <c r="RZL3213" s="302"/>
      <c r="RZM3213" s="302"/>
      <c r="RZN3213" s="302"/>
      <c r="RZO3213" s="302"/>
      <c r="RZP3213" s="302"/>
      <c r="RZQ3213" s="302"/>
      <c r="RZR3213" s="302"/>
      <c r="RZS3213" s="302"/>
      <c r="RZT3213" s="302"/>
      <c r="RZU3213" s="302"/>
      <c r="RZV3213" s="302"/>
      <c r="RZW3213" s="302"/>
      <c r="RZX3213" s="302"/>
      <c r="RZY3213" s="302"/>
      <c r="RZZ3213" s="302"/>
      <c r="SAA3213" s="302"/>
      <c r="SAB3213" s="302"/>
      <c r="SAC3213" s="302"/>
      <c r="SAD3213" s="302"/>
      <c r="SAE3213" s="302"/>
      <c r="SAF3213" s="302"/>
      <c r="SAG3213" s="302"/>
      <c r="SAH3213" s="302"/>
      <c r="SAI3213" s="302"/>
      <c r="SAJ3213" s="302"/>
      <c r="SAK3213" s="302"/>
      <c r="SAL3213" s="302"/>
      <c r="SAM3213" s="302"/>
      <c r="SAN3213" s="302"/>
      <c r="SAO3213" s="302"/>
      <c r="SAP3213" s="302"/>
      <c r="SAQ3213" s="302"/>
      <c r="SAR3213" s="302"/>
      <c r="SAS3213" s="302"/>
      <c r="SAT3213" s="302"/>
      <c r="SAU3213" s="302"/>
      <c r="SAV3213" s="302"/>
      <c r="SAW3213" s="302"/>
      <c r="SAX3213" s="302"/>
      <c r="SAY3213" s="302"/>
      <c r="SAZ3213" s="302"/>
      <c r="SBA3213" s="302"/>
      <c r="SBB3213" s="302"/>
      <c r="SBC3213" s="302"/>
      <c r="SBD3213" s="302"/>
      <c r="SBE3213" s="302"/>
      <c r="SBF3213" s="302"/>
      <c r="SBG3213" s="302"/>
      <c r="SBH3213" s="302"/>
      <c r="SBI3213" s="302"/>
      <c r="SBJ3213" s="302"/>
      <c r="SBK3213" s="302"/>
      <c r="SBL3213" s="302"/>
      <c r="SBM3213" s="302"/>
      <c r="SBN3213" s="302"/>
      <c r="SBO3213" s="302"/>
      <c r="SBP3213" s="302"/>
      <c r="SBQ3213" s="302"/>
      <c r="SBR3213" s="302"/>
      <c r="SBS3213" s="302"/>
      <c r="SBT3213" s="302"/>
      <c r="SBU3213" s="302"/>
      <c r="SBV3213" s="302"/>
      <c r="SBW3213" s="302"/>
      <c r="SBX3213" s="302"/>
      <c r="SBY3213" s="302"/>
      <c r="SBZ3213" s="302"/>
      <c r="SCA3213" s="302"/>
      <c r="SCB3213" s="302"/>
      <c r="SCC3213" s="302"/>
      <c r="SCD3213" s="302"/>
      <c r="SCE3213" s="302"/>
      <c r="SCF3213" s="302"/>
      <c r="SCG3213" s="302"/>
      <c r="SCH3213" s="302"/>
      <c r="SCI3213" s="302"/>
      <c r="SCJ3213" s="302"/>
      <c r="SCK3213" s="302"/>
      <c r="SCL3213" s="302"/>
      <c r="SCM3213" s="302"/>
      <c r="SCN3213" s="302"/>
      <c r="SCO3213" s="302"/>
      <c r="SCP3213" s="302"/>
      <c r="SCQ3213" s="302"/>
      <c r="SCR3213" s="302"/>
      <c r="SCS3213" s="302"/>
      <c r="SCT3213" s="302"/>
      <c r="SCU3213" s="302"/>
      <c r="SCV3213" s="302"/>
      <c r="SCW3213" s="302"/>
      <c r="SCX3213" s="302"/>
      <c r="SCY3213" s="302"/>
      <c r="SCZ3213" s="302"/>
      <c r="SDA3213" s="302"/>
      <c r="SDB3213" s="302"/>
      <c r="SDC3213" s="302"/>
      <c r="SDD3213" s="302"/>
      <c r="SDE3213" s="302"/>
      <c r="SDF3213" s="302"/>
      <c r="SDG3213" s="302"/>
      <c r="SDH3213" s="302"/>
      <c r="SDI3213" s="302"/>
      <c r="SDJ3213" s="302"/>
      <c r="SDK3213" s="302"/>
      <c r="SDL3213" s="302"/>
      <c r="SDM3213" s="302"/>
      <c r="SDN3213" s="302"/>
      <c r="SDO3213" s="302"/>
      <c r="SDP3213" s="302"/>
      <c r="SDQ3213" s="302"/>
      <c r="SDR3213" s="302"/>
      <c r="SDS3213" s="302"/>
      <c r="SDT3213" s="302"/>
      <c r="SDU3213" s="302"/>
      <c r="SDV3213" s="302"/>
      <c r="SDW3213" s="302"/>
      <c r="SDX3213" s="302"/>
      <c r="SDY3213" s="302"/>
      <c r="SDZ3213" s="302"/>
      <c r="SEA3213" s="302"/>
      <c r="SEB3213" s="302"/>
      <c r="SEC3213" s="302"/>
      <c r="SED3213" s="302"/>
      <c r="SEE3213" s="302"/>
      <c r="SEF3213" s="302"/>
      <c r="SEG3213" s="302"/>
      <c r="SEH3213" s="302"/>
      <c r="SEI3213" s="302"/>
      <c r="SEJ3213" s="302"/>
      <c r="SEK3213" s="302"/>
      <c r="SEL3213" s="302"/>
      <c r="SEM3213" s="302"/>
      <c r="SEN3213" s="302"/>
      <c r="SEO3213" s="302"/>
      <c r="SEP3213" s="302"/>
      <c r="SEQ3213" s="302"/>
      <c r="SER3213" s="302"/>
      <c r="SES3213" s="302"/>
      <c r="SET3213" s="302"/>
      <c r="SEU3213" s="302"/>
      <c r="SEV3213" s="302"/>
      <c r="SEW3213" s="302"/>
      <c r="SEX3213" s="302"/>
      <c r="SEY3213" s="302"/>
      <c r="SEZ3213" s="302"/>
      <c r="SFA3213" s="302"/>
      <c r="SFB3213" s="302"/>
      <c r="SFC3213" s="302"/>
      <c r="SFD3213" s="302"/>
      <c r="SFE3213" s="302"/>
      <c r="SFF3213" s="302"/>
      <c r="SFG3213" s="302"/>
      <c r="SFH3213" s="302"/>
      <c r="SFI3213" s="302"/>
      <c r="SFJ3213" s="302"/>
      <c r="SFK3213" s="302"/>
      <c r="SFL3213" s="302"/>
      <c r="SFM3213" s="302"/>
      <c r="SFN3213" s="302"/>
      <c r="SFO3213" s="302"/>
      <c r="SFP3213" s="302"/>
      <c r="SFQ3213" s="302"/>
      <c r="SFR3213" s="302"/>
      <c r="SFS3213" s="302"/>
      <c r="SFT3213" s="302"/>
      <c r="SFU3213" s="302"/>
      <c r="SFV3213" s="302"/>
      <c r="SFW3213" s="302"/>
      <c r="SFX3213" s="302"/>
      <c r="SFY3213" s="302"/>
      <c r="SFZ3213" s="302"/>
      <c r="SGA3213" s="302"/>
      <c r="SGB3213" s="302"/>
      <c r="SGC3213" s="302"/>
      <c r="SGD3213" s="302"/>
      <c r="SGE3213" s="302"/>
      <c r="SGF3213" s="302"/>
      <c r="SGG3213" s="302"/>
      <c r="SGH3213" s="302"/>
      <c r="SGI3213" s="302"/>
      <c r="SGJ3213" s="302"/>
      <c r="SGK3213" s="302"/>
      <c r="SGL3213" s="302"/>
      <c r="SGM3213" s="302"/>
      <c r="SGN3213" s="302"/>
      <c r="SGO3213" s="302"/>
      <c r="SGP3213" s="302"/>
      <c r="SGQ3213" s="302"/>
      <c r="SGR3213" s="302"/>
      <c r="SGS3213" s="302"/>
      <c r="SGT3213" s="302"/>
      <c r="SGU3213" s="302"/>
      <c r="SGV3213" s="302"/>
      <c r="SGW3213" s="302"/>
      <c r="SGX3213" s="302"/>
      <c r="SGY3213" s="302"/>
      <c r="SGZ3213" s="302"/>
      <c r="SHA3213" s="302"/>
      <c r="SHB3213" s="302"/>
      <c r="SHC3213" s="302"/>
      <c r="SHD3213" s="302"/>
      <c r="SHE3213" s="302"/>
      <c r="SHF3213" s="302"/>
      <c r="SHG3213" s="302"/>
      <c r="SHH3213" s="302"/>
      <c r="SHI3213" s="302"/>
      <c r="SHJ3213" s="302"/>
      <c r="SHK3213" s="302"/>
      <c r="SHL3213" s="302"/>
      <c r="SHM3213" s="302"/>
      <c r="SHN3213" s="302"/>
      <c r="SHO3213" s="302"/>
      <c r="SHP3213" s="302"/>
      <c r="SHQ3213" s="302"/>
      <c r="SHR3213" s="302"/>
      <c r="SHS3213" s="302"/>
      <c r="SHT3213" s="302"/>
      <c r="SHU3213" s="302"/>
      <c r="SHV3213" s="302"/>
      <c r="SHW3213" s="302"/>
      <c r="SHX3213" s="302"/>
      <c r="SHY3213" s="302"/>
      <c r="SHZ3213" s="302"/>
      <c r="SIA3213" s="302"/>
      <c r="SIB3213" s="302"/>
      <c r="SIC3213" s="302"/>
      <c r="SID3213" s="302"/>
      <c r="SIE3213" s="302"/>
      <c r="SIF3213" s="302"/>
      <c r="SIG3213" s="302"/>
      <c r="SIH3213" s="302"/>
      <c r="SII3213" s="302"/>
      <c r="SIJ3213" s="302"/>
      <c r="SIK3213" s="302"/>
      <c r="SIL3213" s="302"/>
      <c r="SIM3213" s="302"/>
      <c r="SIN3213" s="302"/>
      <c r="SIO3213" s="302"/>
      <c r="SIP3213" s="302"/>
      <c r="SIQ3213" s="302"/>
      <c r="SIR3213" s="302"/>
      <c r="SIS3213" s="302"/>
      <c r="SIT3213" s="302"/>
      <c r="SIU3213" s="302"/>
      <c r="SIV3213" s="302"/>
      <c r="SIW3213" s="302"/>
      <c r="SIX3213" s="302"/>
      <c r="SIY3213" s="302"/>
      <c r="SIZ3213" s="302"/>
      <c r="SJA3213" s="302"/>
      <c r="SJB3213" s="302"/>
      <c r="SJC3213" s="302"/>
      <c r="SJD3213" s="302"/>
      <c r="SJE3213" s="302"/>
      <c r="SJF3213" s="302"/>
      <c r="SJG3213" s="302"/>
      <c r="SJH3213" s="302"/>
      <c r="SJI3213" s="302"/>
      <c r="SJJ3213" s="302"/>
      <c r="SJK3213" s="302"/>
      <c r="SJL3213" s="302"/>
      <c r="SJM3213" s="302"/>
      <c r="SJN3213" s="302"/>
      <c r="SJO3213" s="302"/>
      <c r="SJP3213" s="302"/>
      <c r="SJQ3213" s="302"/>
      <c r="SJR3213" s="302"/>
      <c r="SJS3213" s="302"/>
      <c r="SJT3213" s="302"/>
      <c r="SJU3213" s="302"/>
      <c r="SJV3213" s="302"/>
      <c r="SJW3213" s="302"/>
      <c r="SJX3213" s="302"/>
      <c r="SJY3213" s="302"/>
      <c r="SJZ3213" s="302"/>
      <c r="SKA3213" s="302"/>
      <c r="SKB3213" s="302"/>
      <c r="SKC3213" s="302"/>
      <c r="SKD3213" s="302"/>
      <c r="SKE3213" s="302"/>
      <c r="SKF3213" s="302"/>
      <c r="SKG3213" s="302"/>
      <c r="SKH3213" s="302"/>
      <c r="SKI3213" s="302"/>
      <c r="SKJ3213" s="302"/>
      <c r="SKK3213" s="302"/>
      <c r="SKL3213" s="302"/>
      <c r="SKM3213" s="302"/>
      <c r="SKN3213" s="302"/>
      <c r="SKO3213" s="302"/>
      <c r="SKP3213" s="302"/>
      <c r="SKQ3213" s="302"/>
      <c r="SKR3213" s="302"/>
      <c r="SKS3213" s="302"/>
      <c r="SKT3213" s="302"/>
      <c r="SKU3213" s="302"/>
      <c r="SKV3213" s="302"/>
      <c r="SKW3213" s="302"/>
      <c r="SKX3213" s="302"/>
      <c r="SKY3213" s="302"/>
      <c r="SKZ3213" s="302"/>
      <c r="SLA3213" s="302"/>
      <c r="SLB3213" s="302"/>
      <c r="SLC3213" s="302"/>
      <c r="SLD3213" s="302"/>
      <c r="SLE3213" s="302"/>
      <c r="SLF3213" s="302"/>
      <c r="SLG3213" s="302"/>
      <c r="SLH3213" s="302"/>
      <c r="SLI3213" s="302"/>
      <c r="SLJ3213" s="302"/>
      <c r="SLK3213" s="302"/>
      <c r="SLL3213" s="302"/>
      <c r="SLM3213" s="302"/>
      <c r="SLN3213" s="302"/>
      <c r="SLO3213" s="302"/>
      <c r="SLP3213" s="302"/>
      <c r="SLQ3213" s="302"/>
      <c r="SLR3213" s="302"/>
      <c r="SLS3213" s="302"/>
      <c r="SLT3213" s="302"/>
      <c r="SLU3213" s="302"/>
      <c r="SLV3213" s="302"/>
      <c r="SLW3213" s="302"/>
      <c r="SLX3213" s="302"/>
      <c r="SLY3213" s="302"/>
      <c r="SLZ3213" s="302"/>
      <c r="SMA3213" s="302"/>
      <c r="SMB3213" s="302"/>
      <c r="SMC3213" s="302"/>
      <c r="SMD3213" s="302"/>
      <c r="SME3213" s="302"/>
      <c r="SMF3213" s="302"/>
      <c r="SMG3213" s="302"/>
      <c r="SMH3213" s="302"/>
      <c r="SMI3213" s="302"/>
      <c r="SMJ3213" s="302"/>
      <c r="SMK3213" s="302"/>
      <c r="SML3213" s="302"/>
      <c r="SMM3213" s="302"/>
      <c r="SMN3213" s="302"/>
      <c r="SMO3213" s="302"/>
      <c r="SMP3213" s="302"/>
      <c r="SMQ3213" s="302"/>
      <c r="SMR3213" s="302"/>
      <c r="SMS3213" s="302"/>
      <c r="SMT3213" s="302"/>
      <c r="SMU3213" s="302"/>
      <c r="SMV3213" s="302"/>
      <c r="SMW3213" s="302"/>
      <c r="SMX3213" s="302"/>
      <c r="SMY3213" s="302"/>
      <c r="SMZ3213" s="302"/>
      <c r="SNA3213" s="302"/>
      <c r="SNB3213" s="302"/>
      <c r="SNC3213" s="302"/>
      <c r="SND3213" s="302"/>
      <c r="SNE3213" s="302"/>
      <c r="SNF3213" s="302"/>
      <c r="SNG3213" s="302"/>
      <c r="SNH3213" s="302"/>
      <c r="SNI3213" s="302"/>
      <c r="SNJ3213" s="302"/>
      <c r="SNK3213" s="302"/>
      <c r="SNL3213" s="302"/>
      <c r="SNM3213" s="302"/>
      <c r="SNN3213" s="302"/>
      <c r="SNO3213" s="302"/>
      <c r="SNP3213" s="302"/>
      <c r="SNQ3213" s="302"/>
      <c r="SNR3213" s="302"/>
      <c r="SNS3213" s="302"/>
      <c r="SNT3213" s="302"/>
      <c r="SNU3213" s="302"/>
      <c r="SNV3213" s="302"/>
      <c r="SNW3213" s="302"/>
      <c r="SNX3213" s="302"/>
      <c r="SNY3213" s="302"/>
      <c r="SNZ3213" s="302"/>
      <c r="SOA3213" s="302"/>
      <c r="SOB3213" s="302"/>
      <c r="SOC3213" s="302"/>
      <c r="SOD3213" s="302"/>
      <c r="SOE3213" s="302"/>
      <c r="SOF3213" s="302"/>
      <c r="SOG3213" s="302"/>
      <c r="SOH3213" s="302"/>
      <c r="SOI3213" s="302"/>
      <c r="SOJ3213" s="302"/>
      <c r="SOK3213" s="302"/>
      <c r="SOL3213" s="302"/>
      <c r="SOM3213" s="302"/>
      <c r="SON3213" s="302"/>
      <c r="SOO3213" s="302"/>
      <c r="SOP3213" s="302"/>
      <c r="SOQ3213" s="302"/>
      <c r="SOR3213" s="302"/>
      <c r="SOS3213" s="302"/>
      <c r="SOT3213" s="302"/>
      <c r="SOU3213" s="302"/>
      <c r="SOV3213" s="302"/>
      <c r="SOW3213" s="302"/>
      <c r="SOX3213" s="302"/>
      <c r="SOY3213" s="302"/>
      <c r="SOZ3213" s="302"/>
      <c r="SPA3213" s="302"/>
      <c r="SPB3213" s="302"/>
      <c r="SPC3213" s="302"/>
      <c r="SPD3213" s="302"/>
      <c r="SPE3213" s="302"/>
      <c r="SPF3213" s="302"/>
      <c r="SPG3213" s="302"/>
      <c r="SPH3213" s="302"/>
      <c r="SPI3213" s="302"/>
      <c r="SPJ3213" s="302"/>
      <c r="SPK3213" s="302"/>
      <c r="SPL3213" s="302"/>
      <c r="SPM3213" s="302"/>
      <c r="SPN3213" s="302"/>
      <c r="SPO3213" s="302"/>
      <c r="SPP3213" s="302"/>
      <c r="SPQ3213" s="302"/>
      <c r="SPR3213" s="302"/>
      <c r="SPS3213" s="302"/>
      <c r="SPT3213" s="302"/>
      <c r="SPU3213" s="302"/>
      <c r="SPV3213" s="302"/>
      <c r="SPW3213" s="302"/>
      <c r="SPX3213" s="302"/>
      <c r="SPY3213" s="302"/>
      <c r="SPZ3213" s="302"/>
      <c r="SQA3213" s="302"/>
      <c r="SQB3213" s="302"/>
      <c r="SQC3213" s="302"/>
      <c r="SQD3213" s="302"/>
      <c r="SQE3213" s="302"/>
      <c r="SQF3213" s="302"/>
      <c r="SQG3213" s="302"/>
      <c r="SQH3213" s="302"/>
      <c r="SQI3213" s="302"/>
      <c r="SQJ3213" s="302"/>
      <c r="SQK3213" s="302"/>
      <c r="SQL3213" s="302"/>
      <c r="SQM3213" s="302"/>
      <c r="SQN3213" s="302"/>
      <c r="SQO3213" s="302"/>
      <c r="SQP3213" s="302"/>
      <c r="SQQ3213" s="302"/>
      <c r="SQR3213" s="302"/>
      <c r="SQS3213" s="302"/>
      <c r="SQT3213" s="302"/>
      <c r="SQU3213" s="302"/>
      <c r="SQV3213" s="302"/>
      <c r="SQW3213" s="302"/>
      <c r="SQX3213" s="302"/>
      <c r="SQY3213" s="302"/>
      <c r="SQZ3213" s="302"/>
      <c r="SRA3213" s="302"/>
      <c r="SRB3213" s="302"/>
      <c r="SRC3213" s="302"/>
      <c r="SRD3213" s="302"/>
      <c r="SRE3213" s="302"/>
      <c r="SRF3213" s="302"/>
      <c r="SRG3213" s="302"/>
      <c r="SRH3213" s="302"/>
      <c r="SRI3213" s="302"/>
      <c r="SRJ3213" s="302"/>
      <c r="SRK3213" s="302"/>
      <c r="SRL3213" s="302"/>
      <c r="SRM3213" s="302"/>
      <c r="SRN3213" s="302"/>
      <c r="SRO3213" s="302"/>
      <c r="SRP3213" s="302"/>
      <c r="SRQ3213" s="302"/>
      <c r="SRR3213" s="302"/>
      <c r="SRS3213" s="302"/>
      <c r="SRT3213" s="302"/>
      <c r="SRU3213" s="302"/>
      <c r="SRV3213" s="302"/>
      <c r="SRW3213" s="302"/>
      <c r="SRX3213" s="302"/>
      <c r="SRY3213" s="302"/>
      <c r="SRZ3213" s="302"/>
      <c r="SSA3213" s="302"/>
      <c r="SSB3213" s="302"/>
      <c r="SSC3213" s="302"/>
      <c r="SSD3213" s="302"/>
      <c r="SSE3213" s="302"/>
      <c r="SSF3213" s="302"/>
      <c r="SSG3213" s="302"/>
      <c r="SSH3213" s="302"/>
      <c r="SSI3213" s="302"/>
      <c r="SSJ3213" s="302"/>
      <c r="SSK3213" s="302"/>
      <c r="SSL3213" s="302"/>
      <c r="SSM3213" s="302"/>
      <c r="SSN3213" s="302"/>
      <c r="SSO3213" s="302"/>
      <c r="SSP3213" s="302"/>
      <c r="SSQ3213" s="302"/>
      <c r="SSR3213" s="302"/>
      <c r="SSS3213" s="302"/>
      <c r="SST3213" s="302"/>
      <c r="SSU3213" s="302"/>
      <c r="SSV3213" s="302"/>
      <c r="SSW3213" s="302"/>
      <c r="SSX3213" s="302"/>
      <c r="SSY3213" s="302"/>
      <c r="SSZ3213" s="302"/>
      <c r="STA3213" s="302"/>
      <c r="STB3213" s="302"/>
      <c r="STC3213" s="302"/>
      <c r="STD3213" s="302"/>
      <c r="STE3213" s="302"/>
      <c r="STF3213" s="302"/>
      <c r="STG3213" s="302"/>
      <c r="STH3213" s="302"/>
      <c r="STI3213" s="302"/>
      <c r="STJ3213" s="302"/>
      <c r="STK3213" s="302"/>
      <c r="STL3213" s="302"/>
      <c r="STM3213" s="302"/>
      <c r="STN3213" s="302"/>
      <c r="STO3213" s="302"/>
      <c r="STP3213" s="302"/>
      <c r="STQ3213" s="302"/>
      <c r="STR3213" s="302"/>
      <c r="STS3213" s="302"/>
      <c r="STT3213" s="302"/>
      <c r="STU3213" s="302"/>
      <c r="STV3213" s="302"/>
      <c r="STW3213" s="302"/>
      <c r="STX3213" s="302"/>
      <c r="STY3213" s="302"/>
      <c r="STZ3213" s="302"/>
      <c r="SUA3213" s="302"/>
      <c r="SUB3213" s="302"/>
      <c r="SUC3213" s="302"/>
      <c r="SUD3213" s="302"/>
      <c r="SUE3213" s="302"/>
      <c r="SUF3213" s="302"/>
      <c r="SUG3213" s="302"/>
      <c r="SUH3213" s="302"/>
      <c r="SUI3213" s="302"/>
      <c r="SUJ3213" s="302"/>
      <c r="SUK3213" s="302"/>
      <c r="SUL3213" s="302"/>
      <c r="SUM3213" s="302"/>
      <c r="SUN3213" s="302"/>
      <c r="SUO3213" s="302"/>
      <c r="SUP3213" s="302"/>
      <c r="SUQ3213" s="302"/>
      <c r="SUR3213" s="302"/>
      <c r="SUS3213" s="302"/>
      <c r="SUT3213" s="302"/>
      <c r="SUU3213" s="302"/>
      <c r="SUV3213" s="302"/>
      <c r="SUW3213" s="302"/>
      <c r="SUX3213" s="302"/>
      <c r="SUY3213" s="302"/>
      <c r="SUZ3213" s="302"/>
      <c r="SVA3213" s="302"/>
      <c r="SVB3213" s="302"/>
      <c r="SVC3213" s="302"/>
      <c r="SVD3213" s="302"/>
      <c r="SVE3213" s="302"/>
      <c r="SVF3213" s="302"/>
      <c r="SVG3213" s="302"/>
      <c r="SVH3213" s="302"/>
      <c r="SVI3213" s="302"/>
      <c r="SVJ3213" s="302"/>
      <c r="SVK3213" s="302"/>
      <c r="SVL3213" s="302"/>
      <c r="SVM3213" s="302"/>
      <c r="SVN3213" s="302"/>
      <c r="SVO3213" s="302"/>
      <c r="SVP3213" s="302"/>
      <c r="SVQ3213" s="302"/>
      <c r="SVR3213" s="302"/>
      <c r="SVS3213" s="302"/>
      <c r="SVT3213" s="302"/>
      <c r="SVU3213" s="302"/>
      <c r="SVV3213" s="302"/>
      <c r="SVW3213" s="302"/>
      <c r="SVX3213" s="302"/>
      <c r="SVY3213" s="302"/>
      <c r="SVZ3213" s="302"/>
      <c r="SWA3213" s="302"/>
      <c r="SWB3213" s="302"/>
      <c r="SWC3213" s="302"/>
      <c r="SWD3213" s="302"/>
      <c r="SWE3213" s="302"/>
      <c r="SWF3213" s="302"/>
      <c r="SWG3213" s="302"/>
      <c r="SWH3213" s="302"/>
      <c r="SWI3213" s="302"/>
      <c r="SWJ3213" s="302"/>
      <c r="SWK3213" s="302"/>
      <c r="SWL3213" s="302"/>
      <c r="SWM3213" s="302"/>
      <c r="SWN3213" s="302"/>
      <c r="SWO3213" s="302"/>
      <c r="SWP3213" s="302"/>
      <c r="SWQ3213" s="302"/>
      <c r="SWR3213" s="302"/>
      <c r="SWS3213" s="302"/>
      <c r="SWT3213" s="302"/>
      <c r="SWU3213" s="302"/>
      <c r="SWV3213" s="302"/>
      <c r="SWW3213" s="302"/>
      <c r="SWX3213" s="302"/>
      <c r="SWY3213" s="302"/>
      <c r="SWZ3213" s="302"/>
      <c r="SXA3213" s="302"/>
      <c r="SXB3213" s="302"/>
      <c r="SXC3213" s="302"/>
      <c r="SXD3213" s="302"/>
      <c r="SXE3213" s="302"/>
      <c r="SXF3213" s="302"/>
      <c r="SXG3213" s="302"/>
      <c r="SXH3213" s="302"/>
      <c r="SXI3213" s="302"/>
      <c r="SXJ3213" s="302"/>
      <c r="SXK3213" s="302"/>
      <c r="SXL3213" s="302"/>
      <c r="SXM3213" s="302"/>
      <c r="SXN3213" s="302"/>
      <c r="SXO3213" s="302"/>
      <c r="SXP3213" s="302"/>
      <c r="SXQ3213" s="302"/>
      <c r="SXR3213" s="302"/>
      <c r="SXS3213" s="302"/>
      <c r="SXT3213" s="302"/>
      <c r="SXU3213" s="302"/>
      <c r="SXV3213" s="302"/>
      <c r="SXW3213" s="302"/>
      <c r="SXX3213" s="302"/>
      <c r="SXY3213" s="302"/>
      <c r="SXZ3213" s="302"/>
      <c r="SYA3213" s="302"/>
      <c r="SYB3213" s="302"/>
      <c r="SYC3213" s="302"/>
      <c r="SYD3213" s="302"/>
      <c r="SYE3213" s="302"/>
      <c r="SYF3213" s="302"/>
      <c r="SYG3213" s="302"/>
      <c r="SYH3213" s="302"/>
      <c r="SYI3213" s="302"/>
      <c r="SYJ3213" s="302"/>
      <c r="SYK3213" s="302"/>
      <c r="SYL3213" s="302"/>
      <c r="SYM3213" s="302"/>
      <c r="SYN3213" s="302"/>
      <c r="SYO3213" s="302"/>
      <c r="SYP3213" s="302"/>
      <c r="SYQ3213" s="302"/>
      <c r="SYR3213" s="302"/>
      <c r="SYS3213" s="302"/>
      <c r="SYT3213" s="302"/>
      <c r="SYU3213" s="302"/>
      <c r="SYV3213" s="302"/>
      <c r="SYW3213" s="302"/>
      <c r="SYX3213" s="302"/>
      <c r="SYY3213" s="302"/>
      <c r="SYZ3213" s="302"/>
      <c r="SZA3213" s="302"/>
      <c r="SZB3213" s="302"/>
      <c r="SZC3213" s="302"/>
      <c r="SZD3213" s="302"/>
      <c r="SZE3213" s="302"/>
      <c r="SZF3213" s="302"/>
      <c r="SZG3213" s="302"/>
      <c r="SZH3213" s="302"/>
      <c r="SZI3213" s="302"/>
      <c r="SZJ3213" s="302"/>
      <c r="SZK3213" s="302"/>
      <c r="SZL3213" s="302"/>
      <c r="SZM3213" s="302"/>
      <c r="SZN3213" s="302"/>
      <c r="SZO3213" s="302"/>
      <c r="SZP3213" s="302"/>
      <c r="SZQ3213" s="302"/>
      <c r="SZR3213" s="302"/>
      <c r="SZS3213" s="302"/>
      <c r="SZT3213" s="302"/>
      <c r="SZU3213" s="302"/>
      <c r="SZV3213" s="302"/>
      <c r="SZW3213" s="302"/>
      <c r="SZX3213" s="302"/>
      <c r="SZY3213" s="302"/>
      <c r="SZZ3213" s="302"/>
      <c r="TAA3213" s="302"/>
      <c r="TAB3213" s="302"/>
      <c r="TAC3213" s="302"/>
      <c r="TAD3213" s="302"/>
      <c r="TAE3213" s="302"/>
      <c r="TAF3213" s="302"/>
      <c r="TAG3213" s="302"/>
      <c r="TAH3213" s="302"/>
      <c r="TAI3213" s="302"/>
      <c r="TAJ3213" s="302"/>
      <c r="TAK3213" s="302"/>
      <c r="TAL3213" s="302"/>
      <c r="TAM3213" s="302"/>
      <c r="TAN3213" s="302"/>
      <c r="TAO3213" s="302"/>
      <c r="TAP3213" s="302"/>
      <c r="TAQ3213" s="302"/>
      <c r="TAR3213" s="302"/>
      <c r="TAS3213" s="302"/>
      <c r="TAT3213" s="302"/>
      <c r="TAU3213" s="302"/>
      <c r="TAV3213" s="302"/>
      <c r="TAW3213" s="302"/>
      <c r="TAX3213" s="302"/>
      <c r="TAY3213" s="302"/>
      <c r="TAZ3213" s="302"/>
      <c r="TBA3213" s="302"/>
      <c r="TBB3213" s="302"/>
      <c r="TBC3213" s="302"/>
      <c r="TBD3213" s="302"/>
      <c r="TBE3213" s="302"/>
      <c r="TBF3213" s="302"/>
      <c r="TBG3213" s="302"/>
      <c r="TBH3213" s="302"/>
      <c r="TBI3213" s="302"/>
      <c r="TBJ3213" s="302"/>
      <c r="TBK3213" s="302"/>
      <c r="TBL3213" s="302"/>
      <c r="TBM3213" s="302"/>
      <c r="TBN3213" s="302"/>
      <c r="TBO3213" s="302"/>
      <c r="TBP3213" s="302"/>
      <c r="TBQ3213" s="302"/>
      <c r="TBR3213" s="302"/>
      <c r="TBS3213" s="302"/>
      <c r="TBT3213" s="302"/>
      <c r="TBU3213" s="302"/>
      <c r="TBV3213" s="302"/>
      <c r="TBW3213" s="302"/>
      <c r="TBX3213" s="302"/>
      <c r="TBY3213" s="302"/>
      <c r="TBZ3213" s="302"/>
      <c r="TCA3213" s="302"/>
      <c r="TCB3213" s="302"/>
      <c r="TCC3213" s="302"/>
      <c r="TCD3213" s="302"/>
      <c r="TCE3213" s="302"/>
      <c r="TCF3213" s="302"/>
      <c r="TCG3213" s="302"/>
      <c r="TCH3213" s="302"/>
      <c r="TCI3213" s="302"/>
      <c r="TCJ3213" s="302"/>
      <c r="TCK3213" s="302"/>
      <c r="TCL3213" s="302"/>
      <c r="TCM3213" s="302"/>
      <c r="TCN3213" s="302"/>
      <c r="TCO3213" s="302"/>
      <c r="TCP3213" s="302"/>
      <c r="TCQ3213" s="302"/>
      <c r="TCR3213" s="302"/>
      <c r="TCS3213" s="302"/>
      <c r="TCT3213" s="302"/>
      <c r="TCU3213" s="302"/>
      <c r="TCV3213" s="302"/>
      <c r="TCW3213" s="302"/>
      <c r="TCX3213" s="302"/>
      <c r="TCY3213" s="302"/>
      <c r="TCZ3213" s="302"/>
      <c r="TDA3213" s="302"/>
      <c r="TDB3213" s="302"/>
      <c r="TDC3213" s="302"/>
      <c r="TDD3213" s="302"/>
      <c r="TDE3213" s="302"/>
      <c r="TDF3213" s="302"/>
      <c r="TDG3213" s="302"/>
      <c r="TDH3213" s="302"/>
      <c r="TDI3213" s="302"/>
      <c r="TDJ3213" s="302"/>
      <c r="TDK3213" s="302"/>
      <c r="TDL3213" s="302"/>
      <c r="TDM3213" s="302"/>
      <c r="TDN3213" s="302"/>
      <c r="TDO3213" s="302"/>
      <c r="TDP3213" s="302"/>
      <c r="TDQ3213" s="302"/>
      <c r="TDR3213" s="302"/>
      <c r="TDS3213" s="302"/>
      <c r="TDT3213" s="302"/>
      <c r="TDU3213" s="302"/>
      <c r="TDV3213" s="302"/>
      <c r="TDW3213" s="302"/>
      <c r="TDX3213" s="302"/>
      <c r="TDY3213" s="302"/>
      <c r="TDZ3213" s="302"/>
      <c r="TEA3213" s="302"/>
      <c r="TEB3213" s="302"/>
      <c r="TEC3213" s="302"/>
      <c r="TED3213" s="302"/>
      <c r="TEE3213" s="302"/>
      <c r="TEF3213" s="302"/>
      <c r="TEG3213" s="302"/>
      <c r="TEH3213" s="302"/>
      <c r="TEI3213" s="302"/>
      <c r="TEJ3213" s="302"/>
      <c r="TEK3213" s="302"/>
      <c r="TEL3213" s="302"/>
      <c r="TEM3213" s="302"/>
      <c r="TEN3213" s="302"/>
      <c r="TEO3213" s="302"/>
      <c r="TEP3213" s="302"/>
      <c r="TEQ3213" s="302"/>
      <c r="TER3213" s="302"/>
      <c r="TES3213" s="302"/>
      <c r="TET3213" s="302"/>
      <c r="TEU3213" s="302"/>
      <c r="TEV3213" s="302"/>
      <c r="TEW3213" s="302"/>
      <c r="TEX3213" s="302"/>
      <c r="TEY3213" s="302"/>
      <c r="TEZ3213" s="302"/>
      <c r="TFA3213" s="302"/>
      <c r="TFB3213" s="302"/>
      <c r="TFC3213" s="302"/>
      <c r="TFD3213" s="302"/>
      <c r="TFE3213" s="302"/>
      <c r="TFF3213" s="302"/>
      <c r="TFG3213" s="302"/>
      <c r="TFH3213" s="302"/>
      <c r="TFI3213" s="302"/>
      <c r="TFJ3213" s="302"/>
      <c r="TFK3213" s="302"/>
      <c r="TFL3213" s="302"/>
      <c r="TFM3213" s="302"/>
      <c r="TFN3213" s="302"/>
      <c r="TFO3213" s="302"/>
      <c r="TFP3213" s="302"/>
      <c r="TFQ3213" s="302"/>
      <c r="TFR3213" s="302"/>
      <c r="TFS3213" s="302"/>
      <c r="TFT3213" s="302"/>
      <c r="TFU3213" s="302"/>
      <c r="TFV3213" s="302"/>
      <c r="TFW3213" s="302"/>
      <c r="TFX3213" s="302"/>
      <c r="TFY3213" s="302"/>
      <c r="TFZ3213" s="302"/>
      <c r="TGA3213" s="302"/>
      <c r="TGB3213" s="302"/>
      <c r="TGC3213" s="302"/>
      <c r="TGD3213" s="302"/>
      <c r="TGE3213" s="302"/>
      <c r="TGF3213" s="302"/>
      <c r="TGG3213" s="302"/>
      <c r="TGH3213" s="302"/>
      <c r="TGI3213" s="302"/>
      <c r="TGJ3213" s="302"/>
      <c r="TGK3213" s="302"/>
      <c r="TGL3213" s="302"/>
      <c r="TGM3213" s="302"/>
      <c r="TGN3213" s="302"/>
      <c r="TGO3213" s="302"/>
      <c r="TGP3213" s="302"/>
      <c r="TGQ3213" s="302"/>
      <c r="TGR3213" s="302"/>
      <c r="TGS3213" s="302"/>
      <c r="TGT3213" s="302"/>
      <c r="TGU3213" s="302"/>
      <c r="TGV3213" s="302"/>
      <c r="TGW3213" s="302"/>
      <c r="TGX3213" s="302"/>
      <c r="TGY3213" s="302"/>
      <c r="TGZ3213" s="302"/>
      <c r="THA3213" s="302"/>
      <c r="THB3213" s="302"/>
      <c r="THC3213" s="302"/>
      <c r="THD3213" s="302"/>
      <c r="THE3213" s="302"/>
      <c r="THF3213" s="302"/>
      <c r="THG3213" s="302"/>
      <c r="THH3213" s="302"/>
      <c r="THI3213" s="302"/>
      <c r="THJ3213" s="302"/>
      <c r="THK3213" s="302"/>
      <c r="THL3213" s="302"/>
      <c r="THM3213" s="302"/>
      <c r="THN3213" s="302"/>
      <c r="THO3213" s="302"/>
      <c r="THP3213" s="302"/>
      <c r="THQ3213" s="302"/>
      <c r="THR3213" s="302"/>
      <c r="THS3213" s="302"/>
      <c r="THT3213" s="302"/>
      <c r="THU3213" s="302"/>
      <c r="THV3213" s="302"/>
      <c r="THW3213" s="302"/>
      <c r="THX3213" s="302"/>
      <c r="THY3213" s="302"/>
      <c r="THZ3213" s="302"/>
      <c r="TIA3213" s="302"/>
      <c r="TIB3213" s="302"/>
      <c r="TIC3213" s="302"/>
      <c r="TID3213" s="302"/>
      <c r="TIE3213" s="302"/>
      <c r="TIF3213" s="302"/>
      <c r="TIG3213" s="302"/>
      <c r="TIH3213" s="302"/>
      <c r="TII3213" s="302"/>
      <c r="TIJ3213" s="302"/>
      <c r="TIK3213" s="302"/>
      <c r="TIL3213" s="302"/>
      <c r="TIM3213" s="302"/>
      <c r="TIN3213" s="302"/>
      <c r="TIO3213" s="302"/>
      <c r="TIP3213" s="302"/>
      <c r="TIQ3213" s="302"/>
      <c r="TIR3213" s="302"/>
      <c r="TIS3213" s="302"/>
      <c r="TIT3213" s="302"/>
      <c r="TIU3213" s="302"/>
      <c r="TIV3213" s="302"/>
      <c r="TIW3213" s="302"/>
      <c r="TIX3213" s="302"/>
      <c r="TIY3213" s="302"/>
      <c r="TIZ3213" s="302"/>
      <c r="TJA3213" s="302"/>
      <c r="TJB3213" s="302"/>
      <c r="TJC3213" s="302"/>
      <c r="TJD3213" s="302"/>
      <c r="TJE3213" s="302"/>
      <c r="TJF3213" s="302"/>
      <c r="TJG3213" s="302"/>
      <c r="TJH3213" s="302"/>
      <c r="TJI3213" s="302"/>
      <c r="TJJ3213" s="302"/>
      <c r="TJK3213" s="302"/>
      <c r="TJL3213" s="302"/>
      <c r="TJM3213" s="302"/>
      <c r="TJN3213" s="302"/>
      <c r="TJO3213" s="302"/>
      <c r="TJP3213" s="302"/>
      <c r="TJQ3213" s="302"/>
      <c r="TJR3213" s="302"/>
      <c r="TJS3213" s="302"/>
      <c r="TJT3213" s="302"/>
      <c r="TJU3213" s="302"/>
      <c r="TJV3213" s="302"/>
      <c r="TJW3213" s="302"/>
      <c r="TJX3213" s="302"/>
      <c r="TJY3213" s="302"/>
      <c r="TJZ3213" s="302"/>
      <c r="TKA3213" s="302"/>
      <c r="TKB3213" s="302"/>
      <c r="TKC3213" s="302"/>
      <c r="TKD3213" s="302"/>
      <c r="TKE3213" s="302"/>
      <c r="TKF3213" s="302"/>
      <c r="TKG3213" s="302"/>
      <c r="TKH3213" s="302"/>
      <c r="TKI3213" s="302"/>
      <c r="TKJ3213" s="302"/>
      <c r="TKK3213" s="302"/>
      <c r="TKL3213" s="302"/>
      <c r="TKM3213" s="302"/>
      <c r="TKN3213" s="302"/>
      <c r="TKO3213" s="302"/>
      <c r="TKP3213" s="302"/>
      <c r="TKQ3213" s="302"/>
      <c r="TKR3213" s="302"/>
      <c r="TKS3213" s="302"/>
      <c r="TKT3213" s="302"/>
      <c r="TKU3213" s="302"/>
      <c r="TKV3213" s="302"/>
      <c r="TKW3213" s="302"/>
      <c r="TKX3213" s="302"/>
      <c r="TKY3213" s="302"/>
      <c r="TKZ3213" s="302"/>
      <c r="TLA3213" s="302"/>
      <c r="TLB3213" s="302"/>
      <c r="TLC3213" s="302"/>
      <c r="TLD3213" s="302"/>
      <c r="TLE3213" s="302"/>
      <c r="TLF3213" s="302"/>
      <c r="TLG3213" s="302"/>
      <c r="TLH3213" s="302"/>
      <c r="TLI3213" s="302"/>
      <c r="TLJ3213" s="302"/>
      <c r="TLK3213" s="302"/>
      <c r="TLL3213" s="302"/>
      <c r="TLM3213" s="302"/>
      <c r="TLN3213" s="302"/>
      <c r="TLO3213" s="302"/>
      <c r="TLP3213" s="302"/>
      <c r="TLQ3213" s="302"/>
      <c r="TLR3213" s="302"/>
      <c r="TLS3213" s="302"/>
      <c r="TLT3213" s="302"/>
      <c r="TLU3213" s="302"/>
      <c r="TLV3213" s="302"/>
      <c r="TLW3213" s="302"/>
      <c r="TLX3213" s="302"/>
      <c r="TLY3213" s="302"/>
      <c r="TLZ3213" s="302"/>
      <c r="TMA3213" s="302"/>
      <c r="TMB3213" s="302"/>
      <c r="TMC3213" s="302"/>
      <c r="TMD3213" s="302"/>
      <c r="TME3213" s="302"/>
      <c r="TMF3213" s="302"/>
      <c r="TMG3213" s="302"/>
      <c r="TMH3213" s="302"/>
      <c r="TMI3213" s="302"/>
      <c r="TMJ3213" s="302"/>
      <c r="TMK3213" s="302"/>
      <c r="TML3213" s="302"/>
      <c r="TMM3213" s="302"/>
      <c r="TMN3213" s="302"/>
      <c r="TMO3213" s="302"/>
      <c r="TMP3213" s="302"/>
      <c r="TMQ3213" s="302"/>
      <c r="TMR3213" s="302"/>
      <c r="TMS3213" s="302"/>
      <c r="TMT3213" s="302"/>
      <c r="TMU3213" s="302"/>
      <c r="TMV3213" s="302"/>
      <c r="TMW3213" s="302"/>
      <c r="TMX3213" s="302"/>
      <c r="TMY3213" s="302"/>
      <c r="TMZ3213" s="302"/>
      <c r="TNA3213" s="302"/>
      <c r="TNB3213" s="302"/>
      <c r="TNC3213" s="302"/>
      <c r="TND3213" s="302"/>
      <c r="TNE3213" s="302"/>
      <c r="TNF3213" s="302"/>
      <c r="TNG3213" s="302"/>
      <c r="TNH3213" s="302"/>
      <c r="TNI3213" s="302"/>
      <c r="TNJ3213" s="302"/>
      <c r="TNK3213" s="302"/>
      <c r="TNL3213" s="302"/>
      <c r="TNM3213" s="302"/>
      <c r="TNN3213" s="302"/>
      <c r="TNO3213" s="302"/>
      <c r="TNP3213" s="302"/>
      <c r="TNQ3213" s="302"/>
      <c r="TNR3213" s="302"/>
      <c r="TNS3213" s="302"/>
      <c r="TNT3213" s="302"/>
      <c r="TNU3213" s="302"/>
      <c r="TNV3213" s="302"/>
      <c r="TNW3213" s="302"/>
      <c r="TNX3213" s="302"/>
      <c r="TNY3213" s="302"/>
      <c r="TNZ3213" s="302"/>
      <c r="TOA3213" s="302"/>
      <c r="TOB3213" s="302"/>
      <c r="TOC3213" s="302"/>
      <c r="TOD3213" s="302"/>
      <c r="TOE3213" s="302"/>
      <c r="TOF3213" s="302"/>
      <c r="TOG3213" s="302"/>
      <c r="TOH3213" s="302"/>
      <c r="TOI3213" s="302"/>
      <c r="TOJ3213" s="302"/>
      <c r="TOK3213" s="302"/>
      <c r="TOL3213" s="302"/>
      <c r="TOM3213" s="302"/>
      <c r="TON3213" s="302"/>
      <c r="TOO3213" s="302"/>
      <c r="TOP3213" s="302"/>
      <c r="TOQ3213" s="302"/>
      <c r="TOR3213" s="302"/>
      <c r="TOS3213" s="302"/>
      <c r="TOT3213" s="302"/>
      <c r="TOU3213" s="302"/>
      <c r="TOV3213" s="302"/>
      <c r="TOW3213" s="302"/>
      <c r="TOX3213" s="302"/>
      <c r="TOY3213" s="302"/>
      <c r="TOZ3213" s="302"/>
      <c r="TPA3213" s="302"/>
      <c r="TPB3213" s="302"/>
      <c r="TPC3213" s="302"/>
      <c r="TPD3213" s="302"/>
      <c r="TPE3213" s="302"/>
      <c r="TPF3213" s="302"/>
      <c r="TPG3213" s="302"/>
      <c r="TPH3213" s="302"/>
      <c r="TPI3213" s="302"/>
      <c r="TPJ3213" s="302"/>
      <c r="TPK3213" s="302"/>
      <c r="TPL3213" s="302"/>
      <c r="TPM3213" s="302"/>
      <c r="TPN3213" s="302"/>
      <c r="TPO3213" s="302"/>
      <c r="TPP3213" s="302"/>
      <c r="TPQ3213" s="302"/>
      <c r="TPR3213" s="302"/>
      <c r="TPS3213" s="302"/>
      <c r="TPT3213" s="302"/>
      <c r="TPU3213" s="302"/>
      <c r="TPV3213" s="302"/>
      <c r="TPW3213" s="302"/>
      <c r="TPX3213" s="302"/>
      <c r="TPY3213" s="302"/>
      <c r="TPZ3213" s="302"/>
      <c r="TQA3213" s="302"/>
      <c r="TQB3213" s="302"/>
      <c r="TQC3213" s="302"/>
      <c r="TQD3213" s="302"/>
      <c r="TQE3213" s="302"/>
      <c r="TQF3213" s="302"/>
      <c r="TQG3213" s="302"/>
      <c r="TQH3213" s="302"/>
      <c r="TQI3213" s="302"/>
      <c r="TQJ3213" s="302"/>
      <c r="TQK3213" s="302"/>
      <c r="TQL3213" s="302"/>
      <c r="TQM3213" s="302"/>
      <c r="TQN3213" s="302"/>
      <c r="TQO3213" s="302"/>
      <c r="TQP3213" s="302"/>
      <c r="TQQ3213" s="302"/>
      <c r="TQR3213" s="302"/>
      <c r="TQS3213" s="302"/>
      <c r="TQT3213" s="302"/>
      <c r="TQU3213" s="302"/>
      <c r="TQV3213" s="302"/>
      <c r="TQW3213" s="302"/>
      <c r="TQX3213" s="302"/>
      <c r="TQY3213" s="302"/>
      <c r="TQZ3213" s="302"/>
      <c r="TRA3213" s="302"/>
      <c r="TRB3213" s="302"/>
      <c r="TRC3213" s="302"/>
      <c r="TRD3213" s="302"/>
      <c r="TRE3213" s="302"/>
      <c r="TRF3213" s="302"/>
      <c r="TRG3213" s="302"/>
      <c r="TRH3213" s="302"/>
      <c r="TRI3213" s="302"/>
      <c r="TRJ3213" s="302"/>
      <c r="TRK3213" s="302"/>
      <c r="TRL3213" s="302"/>
      <c r="TRM3213" s="302"/>
      <c r="TRN3213" s="302"/>
      <c r="TRO3213" s="302"/>
      <c r="TRP3213" s="302"/>
      <c r="TRQ3213" s="302"/>
      <c r="TRR3213" s="302"/>
      <c r="TRS3213" s="302"/>
      <c r="TRT3213" s="302"/>
      <c r="TRU3213" s="302"/>
      <c r="TRV3213" s="302"/>
      <c r="TRW3213" s="302"/>
      <c r="TRX3213" s="302"/>
      <c r="TRY3213" s="302"/>
      <c r="TRZ3213" s="302"/>
      <c r="TSA3213" s="302"/>
      <c r="TSB3213" s="302"/>
      <c r="TSC3213" s="302"/>
      <c r="TSD3213" s="302"/>
      <c r="TSE3213" s="302"/>
      <c r="TSF3213" s="302"/>
      <c r="TSG3213" s="302"/>
      <c r="TSH3213" s="302"/>
      <c r="TSI3213" s="302"/>
      <c r="TSJ3213" s="302"/>
      <c r="TSK3213" s="302"/>
      <c r="TSL3213" s="302"/>
      <c r="TSM3213" s="302"/>
      <c r="TSN3213" s="302"/>
      <c r="TSO3213" s="302"/>
      <c r="TSP3213" s="302"/>
      <c r="TSQ3213" s="302"/>
      <c r="TSR3213" s="302"/>
      <c r="TSS3213" s="302"/>
      <c r="TST3213" s="302"/>
      <c r="TSU3213" s="302"/>
      <c r="TSV3213" s="302"/>
      <c r="TSW3213" s="302"/>
      <c r="TSX3213" s="302"/>
      <c r="TSY3213" s="302"/>
      <c r="TSZ3213" s="302"/>
      <c r="TTA3213" s="302"/>
      <c r="TTB3213" s="302"/>
      <c r="TTC3213" s="302"/>
      <c r="TTD3213" s="302"/>
      <c r="TTE3213" s="302"/>
      <c r="TTF3213" s="302"/>
      <c r="TTG3213" s="302"/>
      <c r="TTH3213" s="302"/>
      <c r="TTI3213" s="302"/>
      <c r="TTJ3213" s="302"/>
      <c r="TTK3213" s="302"/>
      <c r="TTL3213" s="302"/>
      <c r="TTM3213" s="302"/>
      <c r="TTN3213" s="302"/>
      <c r="TTO3213" s="302"/>
      <c r="TTP3213" s="302"/>
      <c r="TTQ3213" s="302"/>
      <c r="TTR3213" s="302"/>
      <c r="TTS3213" s="302"/>
      <c r="TTT3213" s="302"/>
      <c r="TTU3213" s="302"/>
      <c r="TTV3213" s="302"/>
      <c r="TTW3213" s="302"/>
      <c r="TTX3213" s="302"/>
      <c r="TTY3213" s="302"/>
      <c r="TTZ3213" s="302"/>
      <c r="TUA3213" s="302"/>
      <c r="TUB3213" s="302"/>
      <c r="TUC3213" s="302"/>
      <c r="TUD3213" s="302"/>
      <c r="TUE3213" s="302"/>
      <c r="TUF3213" s="302"/>
      <c r="TUG3213" s="302"/>
      <c r="TUH3213" s="302"/>
      <c r="TUI3213" s="302"/>
      <c r="TUJ3213" s="302"/>
      <c r="TUK3213" s="302"/>
      <c r="TUL3213" s="302"/>
      <c r="TUM3213" s="302"/>
      <c r="TUN3213" s="302"/>
      <c r="TUO3213" s="302"/>
      <c r="TUP3213" s="302"/>
      <c r="TUQ3213" s="302"/>
      <c r="TUR3213" s="302"/>
      <c r="TUS3213" s="302"/>
      <c r="TUT3213" s="302"/>
      <c r="TUU3213" s="302"/>
      <c r="TUV3213" s="302"/>
      <c r="TUW3213" s="302"/>
      <c r="TUX3213" s="302"/>
      <c r="TUY3213" s="302"/>
      <c r="TUZ3213" s="302"/>
      <c r="TVA3213" s="302"/>
      <c r="TVB3213" s="302"/>
      <c r="TVC3213" s="302"/>
      <c r="TVD3213" s="302"/>
      <c r="TVE3213" s="302"/>
      <c r="TVF3213" s="302"/>
      <c r="TVG3213" s="302"/>
      <c r="TVH3213" s="302"/>
      <c r="TVI3213" s="302"/>
      <c r="TVJ3213" s="302"/>
      <c r="TVK3213" s="302"/>
      <c r="TVL3213" s="302"/>
      <c r="TVM3213" s="302"/>
      <c r="TVN3213" s="302"/>
      <c r="TVO3213" s="302"/>
      <c r="TVP3213" s="302"/>
      <c r="TVQ3213" s="302"/>
      <c r="TVR3213" s="302"/>
      <c r="TVS3213" s="302"/>
      <c r="TVT3213" s="302"/>
      <c r="TVU3213" s="302"/>
      <c r="TVV3213" s="302"/>
      <c r="TVW3213" s="302"/>
      <c r="TVX3213" s="302"/>
      <c r="TVY3213" s="302"/>
      <c r="TVZ3213" s="302"/>
      <c r="TWA3213" s="302"/>
      <c r="TWB3213" s="302"/>
      <c r="TWC3213" s="302"/>
      <c r="TWD3213" s="302"/>
      <c r="TWE3213" s="302"/>
      <c r="TWF3213" s="302"/>
      <c r="TWG3213" s="302"/>
      <c r="TWH3213" s="302"/>
      <c r="TWI3213" s="302"/>
      <c r="TWJ3213" s="302"/>
      <c r="TWK3213" s="302"/>
      <c r="TWL3213" s="302"/>
      <c r="TWM3213" s="302"/>
      <c r="TWN3213" s="302"/>
      <c r="TWO3213" s="302"/>
      <c r="TWP3213" s="302"/>
      <c r="TWQ3213" s="302"/>
      <c r="TWR3213" s="302"/>
      <c r="TWS3213" s="302"/>
      <c r="TWT3213" s="302"/>
      <c r="TWU3213" s="302"/>
      <c r="TWV3213" s="302"/>
      <c r="TWW3213" s="302"/>
      <c r="TWX3213" s="302"/>
      <c r="TWY3213" s="302"/>
      <c r="TWZ3213" s="302"/>
      <c r="TXA3213" s="302"/>
      <c r="TXB3213" s="302"/>
      <c r="TXC3213" s="302"/>
      <c r="TXD3213" s="302"/>
      <c r="TXE3213" s="302"/>
      <c r="TXF3213" s="302"/>
      <c r="TXG3213" s="302"/>
      <c r="TXH3213" s="302"/>
      <c r="TXI3213" s="302"/>
      <c r="TXJ3213" s="302"/>
      <c r="TXK3213" s="302"/>
      <c r="TXL3213" s="302"/>
      <c r="TXM3213" s="302"/>
      <c r="TXN3213" s="302"/>
      <c r="TXO3213" s="302"/>
      <c r="TXP3213" s="302"/>
      <c r="TXQ3213" s="302"/>
      <c r="TXR3213" s="302"/>
      <c r="TXS3213" s="302"/>
      <c r="TXT3213" s="302"/>
      <c r="TXU3213" s="302"/>
      <c r="TXV3213" s="302"/>
      <c r="TXW3213" s="302"/>
      <c r="TXX3213" s="302"/>
      <c r="TXY3213" s="302"/>
      <c r="TXZ3213" s="302"/>
      <c r="TYA3213" s="302"/>
      <c r="TYB3213" s="302"/>
      <c r="TYC3213" s="302"/>
      <c r="TYD3213" s="302"/>
      <c r="TYE3213" s="302"/>
      <c r="TYF3213" s="302"/>
      <c r="TYG3213" s="302"/>
      <c r="TYH3213" s="302"/>
      <c r="TYI3213" s="302"/>
      <c r="TYJ3213" s="302"/>
      <c r="TYK3213" s="302"/>
      <c r="TYL3213" s="302"/>
      <c r="TYM3213" s="302"/>
      <c r="TYN3213" s="302"/>
      <c r="TYO3213" s="302"/>
      <c r="TYP3213" s="302"/>
      <c r="TYQ3213" s="302"/>
      <c r="TYR3213" s="302"/>
      <c r="TYS3213" s="302"/>
      <c r="TYT3213" s="302"/>
      <c r="TYU3213" s="302"/>
      <c r="TYV3213" s="302"/>
      <c r="TYW3213" s="302"/>
      <c r="TYX3213" s="302"/>
      <c r="TYY3213" s="302"/>
      <c r="TYZ3213" s="302"/>
      <c r="TZA3213" s="302"/>
      <c r="TZB3213" s="302"/>
      <c r="TZC3213" s="302"/>
      <c r="TZD3213" s="302"/>
      <c r="TZE3213" s="302"/>
      <c r="TZF3213" s="302"/>
      <c r="TZG3213" s="302"/>
      <c r="TZH3213" s="302"/>
      <c r="TZI3213" s="302"/>
      <c r="TZJ3213" s="302"/>
      <c r="TZK3213" s="302"/>
      <c r="TZL3213" s="302"/>
      <c r="TZM3213" s="302"/>
      <c r="TZN3213" s="302"/>
      <c r="TZO3213" s="302"/>
      <c r="TZP3213" s="302"/>
      <c r="TZQ3213" s="302"/>
      <c r="TZR3213" s="302"/>
      <c r="TZS3213" s="302"/>
      <c r="TZT3213" s="302"/>
      <c r="TZU3213" s="302"/>
      <c r="TZV3213" s="302"/>
      <c r="TZW3213" s="302"/>
      <c r="TZX3213" s="302"/>
      <c r="TZY3213" s="302"/>
      <c r="TZZ3213" s="302"/>
      <c r="UAA3213" s="302"/>
      <c r="UAB3213" s="302"/>
      <c r="UAC3213" s="302"/>
      <c r="UAD3213" s="302"/>
      <c r="UAE3213" s="302"/>
      <c r="UAF3213" s="302"/>
      <c r="UAG3213" s="302"/>
      <c r="UAH3213" s="302"/>
      <c r="UAI3213" s="302"/>
      <c r="UAJ3213" s="302"/>
      <c r="UAK3213" s="302"/>
      <c r="UAL3213" s="302"/>
      <c r="UAM3213" s="302"/>
      <c r="UAN3213" s="302"/>
      <c r="UAO3213" s="302"/>
      <c r="UAP3213" s="302"/>
      <c r="UAQ3213" s="302"/>
      <c r="UAR3213" s="302"/>
      <c r="UAS3213" s="302"/>
      <c r="UAT3213" s="302"/>
      <c r="UAU3213" s="302"/>
      <c r="UAV3213" s="302"/>
      <c r="UAW3213" s="302"/>
      <c r="UAX3213" s="302"/>
      <c r="UAY3213" s="302"/>
      <c r="UAZ3213" s="302"/>
      <c r="UBA3213" s="302"/>
      <c r="UBB3213" s="302"/>
      <c r="UBC3213" s="302"/>
      <c r="UBD3213" s="302"/>
      <c r="UBE3213" s="302"/>
      <c r="UBF3213" s="302"/>
      <c r="UBG3213" s="302"/>
      <c r="UBH3213" s="302"/>
      <c r="UBI3213" s="302"/>
      <c r="UBJ3213" s="302"/>
      <c r="UBK3213" s="302"/>
      <c r="UBL3213" s="302"/>
      <c r="UBM3213" s="302"/>
      <c r="UBN3213" s="302"/>
      <c r="UBO3213" s="302"/>
      <c r="UBP3213" s="302"/>
      <c r="UBQ3213" s="302"/>
      <c r="UBR3213" s="302"/>
      <c r="UBS3213" s="302"/>
      <c r="UBT3213" s="302"/>
      <c r="UBU3213" s="302"/>
      <c r="UBV3213" s="302"/>
      <c r="UBW3213" s="302"/>
      <c r="UBX3213" s="302"/>
      <c r="UBY3213" s="302"/>
      <c r="UBZ3213" s="302"/>
      <c r="UCA3213" s="302"/>
      <c r="UCB3213" s="302"/>
      <c r="UCC3213" s="302"/>
      <c r="UCD3213" s="302"/>
      <c r="UCE3213" s="302"/>
      <c r="UCF3213" s="302"/>
      <c r="UCG3213" s="302"/>
      <c r="UCH3213" s="302"/>
      <c r="UCI3213" s="302"/>
      <c r="UCJ3213" s="302"/>
      <c r="UCK3213" s="302"/>
      <c r="UCL3213" s="302"/>
      <c r="UCM3213" s="302"/>
      <c r="UCN3213" s="302"/>
      <c r="UCO3213" s="302"/>
      <c r="UCP3213" s="302"/>
      <c r="UCQ3213" s="302"/>
      <c r="UCR3213" s="302"/>
      <c r="UCS3213" s="302"/>
      <c r="UCT3213" s="302"/>
      <c r="UCU3213" s="302"/>
      <c r="UCV3213" s="302"/>
      <c r="UCW3213" s="302"/>
      <c r="UCX3213" s="302"/>
      <c r="UCY3213" s="302"/>
      <c r="UCZ3213" s="302"/>
      <c r="UDA3213" s="302"/>
      <c r="UDB3213" s="302"/>
      <c r="UDC3213" s="302"/>
      <c r="UDD3213" s="302"/>
      <c r="UDE3213" s="302"/>
      <c r="UDF3213" s="302"/>
      <c r="UDG3213" s="302"/>
      <c r="UDH3213" s="302"/>
      <c r="UDI3213" s="302"/>
      <c r="UDJ3213" s="302"/>
      <c r="UDK3213" s="302"/>
      <c r="UDL3213" s="302"/>
      <c r="UDM3213" s="302"/>
      <c r="UDN3213" s="302"/>
      <c r="UDO3213" s="302"/>
      <c r="UDP3213" s="302"/>
      <c r="UDQ3213" s="302"/>
      <c r="UDR3213" s="302"/>
      <c r="UDS3213" s="302"/>
      <c r="UDT3213" s="302"/>
      <c r="UDU3213" s="302"/>
      <c r="UDV3213" s="302"/>
      <c r="UDW3213" s="302"/>
      <c r="UDX3213" s="302"/>
      <c r="UDY3213" s="302"/>
      <c r="UDZ3213" s="302"/>
      <c r="UEA3213" s="302"/>
      <c r="UEB3213" s="302"/>
      <c r="UEC3213" s="302"/>
      <c r="UED3213" s="302"/>
      <c r="UEE3213" s="302"/>
      <c r="UEF3213" s="302"/>
      <c r="UEG3213" s="302"/>
      <c r="UEH3213" s="302"/>
      <c r="UEI3213" s="302"/>
      <c r="UEJ3213" s="302"/>
      <c r="UEK3213" s="302"/>
      <c r="UEL3213" s="302"/>
      <c r="UEM3213" s="302"/>
      <c r="UEN3213" s="302"/>
      <c r="UEO3213" s="302"/>
      <c r="UEP3213" s="302"/>
      <c r="UEQ3213" s="302"/>
      <c r="UER3213" s="302"/>
      <c r="UES3213" s="302"/>
      <c r="UET3213" s="302"/>
      <c r="UEU3213" s="302"/>
      <c r="UEV3213" s="302"/>
      <c r="UEW3213" s="302"/>
      <c r="UEX3213" s="302"/>
      <c r="UEY3213" s="302"/>
      <c r="UEZ3213" s="302"/>
      <c r="UFA3213" s="302"/>
      <c r="UFB3213" s="302"/>
      <c r="UFC3213" s="302"/>
      <c r="UFD3213" s="302"/>
      <c r="UFE3213" s="302"/>
      <c r="UFF3213" s="302"/>
      <c r="UFG3213" s="302"/>
      <c r="UFH3213" s="302"/>
      <c r="UFI3213" s="302"/>
      <c r="UFJ3213" s="302"/>
      <c r="UFK3213" s="302"/>
      <c r="UFL3213" s="302"/>
      <c r="UFM3213" s="302"/>
      <c r="UFN3213" s="302"/>
      <c r="UFO3213" s="302"/>
      <c r="UFP3213" s="302"/>
      <c r="UFQ3213" s="302"/>
      <c r="UFR3213" s="302"/>
      <c r="UFS3213" s="302"/>
      <c r="UFT3213" s="302"/>
      <c r="UFU3213" s="302"/>
      <c r="UFV3213" s="302"/>
      <c r="UFW3213" s="302"/>
      <c r="UFX3213" s="302"/>
      <c r="UFY3213" s="302"/>
      <c r="UFZ3213" s="302"/>
      <c r="UGA3213" s="302"/>
      <c r="UGB3213" s="302"/>
      <c r="UGC3213" s="302"/>
      <c r="UGD3213" s="302"/>
      <c r="UGE3213" s="302"/>
      <c r="UGF3213" s="302"/>
      <c r="UGG3213" s="302"/>
      <c r="UGH3213" s="302"/>
      <c r="UGI3213" s="302"/>
      <c r="UGJ3213" s="302"/>
      <c r="UGK3213" s="302"/>
      <c r="UGL3213" s="302"/>
      <c r="UGM3213" s="302"/>
      <c r="UGN3213" s="302"/>
      <c r="UGO3213" s="302"/>
      <c r="UGP3213" s="302"/>
      <c r="UGQ3213" s="302"/>
      <c r="UGR3213" s="302"/>
      <c r="UGS3213" s="302"/>
      <c r="UGT3213" s="302"/>
      <c r="UGU3213" s="302"/>
      <c r="UGV3213" s="302"/>
      <c r="UGW3213" s="302"/>
      <c r="UGX3213" s="302"/>
      <c r="UGY3213" s="302"/>
      <c r="UGZ3213" s="302"/>
      <c r="UHA3213" s="302"/>
      <c r="UHB3213" s="302"/>
      <c r="UHC3213" s="302"/>
      <c r="UHD3213" s="302"/>
      <c r="UHE3213" s="302"/>
      <c r="UHF3213" s="302"/>
      <c r="UHG3213" s="302"/>
      <c r="UHH3213" s="302"/>
      <c r="UHI3213" s="302"/>
      <c r="UHJ3213" s="302"/>
      <c r="UHK3213" s="302"/>
      <c r="UHL3213" s="302"/>
      <c r="UHM3213" s="302"/>
      <c r="UHN3213" s="302"/>
      <c r="UHO3213" s="302"/>
      <c r="UHP3213" s="302"/>
      <c r="UHQ3213" s="302"/>
      <c r="UHR3213" s="302"/>
      <c r="UHS3213" s="302"/>
      <c r="UHT3213" s="302"/>
      <c r="UHU3213" s="302"/>
      <c r="UHV3213" s="302"/>
      <c r="UHW3213" s="302"/>
      <c r="UHX3213" s="302"/>
      <c r="UHY3213" s="302"/>
      <c r="UHZ3213" s="302"/>
      <c r="UIA3213" s="302"/>
      <c r="UIB3213" s="302"/>
      <c r="UIC3213" s="302"/>
      <c r="UID3213" s="302"/>
      <c r="UIE3213" s="302"/>
      <c r="UIF3213" s="302"/>
      <c r="UIG3213" s="302"/>
      <c r="UIH3213" s="302"/>
      <c r="UII3213" s="302"/>
      <c r="UIJ3213" s="302"/>
      <c r="UIK3213" s="302"/>
      <c r="UIL3213" s="302"/>
      <c r="UIM3213" s="302"/>
      <c r="UIN3213" s="302"/>
      <c r="UIO3213" s="302"/>
      <c r="UIP3213" s="302"/>
      <c r="UIQ3213" s="302"/>
      <c r="UIR3213" s="302"/>
      <c r="UIS3213" s="302"/>
      <c r="UIT3213" s="302"/>
      <c r="UIU3213" s="302"/>
      <c r="UIV3213" s="302"/>
      <c r="UIW3213" s="302"/>
      <c r="UIX3213" s="302"/>
      <c r="UIY3213" s="302"/>
      <c r="UIZ3213" s="302"/>
      <c r="UJA3213" s="302"/>
      <c r="UJB3213" s="302"/>
      <c r="UJC3213" s="302"/>
      <c r="UJD3213" s="302"/>
      <c r="UJE3213" s="302"/>
      <c r="UJF3213" s="302"/>
      <c r="UJG3213" s="302"/>
      <c r="UJH3213" s="302"/>
      <c r="UJI3213" s="302"/>
      <c r="UJJ3213" s="302"/>
      <c r="UJK3213" s="302"/>
      <c r="UJL3213" s="302"/>
      <c r="UJM3213" s="302"/>
      <c r="UJN3213" s="302"/>
      <c r="UJO3213" s="302"/>
      <c r="UJP3213" s="302"/>
      <c r="UJQ3213" s="302"/>
      <c r="UJR3213" s="302"/>
      <c r="UJS3213" s="302"/>
      <c r="UJT3213" s="302"/>
      <c r="UJU3213" s="302"/>
      <c r="UJV3213" s="302"/>
      <c r="UJW3213" s="302"/>
      <c r="UJX3213" s="302"/>
      <c r="UJY3213" s="302"/>
      <c r="UJZ3213" s="302"/>
      <c r="UKA3213" s="302"/>
      <c r="UKB3213" s="302"/>
      <c r="UKC3213" s="302"/>
      <c r="UKD3213" s="302"/>
      <c r="UKE3213" s="302"/>
      <c r="UKF3213" s="302"/>
      <c r="UKG3213" s="302"/>
      <c r="UKH3213" s="302"/>
      <c r="UKI3213" s="302"/>
      <c r="UKJ3213" s="302"/>
      <c r="UKK3213" s="302"/>
      <c r="UKL3213" s="302"/>
      <c r="UKM3213" s="302"/>
      <c r="UKN3213" s="302"/>
      <c r="UKO3213" s="302"/>
      <c r="UKP3213" s="302"/>
      <c r="UKQ3213" s="302"/>
      <c r="UKR3213" s="302"/>
      <c r="UKS3213" s="302"/>
      <c r="UKT3213" s="302"/>
      <c r="UKU3213" s="302"/>
      <c r="UKV3213" s="302"/>
      <c r="UKW3213" s="302"/>
      <c r="UKX3213" s="302"/>
      <c r="UKY3213" s="302"/>
      <c r="UKZ3213" s="302"/>
      <c r="ULA3213" s="302"/>
      <c r="ULB3213" s="302"/>
      <c r="ULC3213" s="302"/>
      <c r="ULD3213" s="302"/>
      <c r="ULE3213" s="302"/>
      <c r="ULF3213" s="302"/>
      <c r="ULG3213" s="302"/>
      <c r="ULH3213" s="302"/>
      <c r="ULI3213" s="302"/>
      <c r="ULJ3213" s="302"/>
      <c r="ULK3213" s="302"/>
      <c r="ULL3213" s="302"/>
      <c r="ULM3213" s="302"/>
      <c r="ULN3213" s="302"/>
      <c r="ULO3213" s="302"/>
      <c r="ULP3213" s="302"/>
      <c r="ULQ3213" s="302"/>
      <c r="ULR3213" s="302"/>
      <c r="ULS3213" s="302"/>
      <c r="ULT3213" s="302"/>
      <c r="ULU3213" s="302"/>
      <c r="ULV3213" s="302"/>
      <c r="ULW3213" s="302"/>
      <c r="ULX3213" s="302"/>
      <c r="ULY3213" s="302"/>
      <c r="ULZ3213" s="302"/>
      <c r="UMA3213" s="302"/>
      <c r="UMB3213" s="302"/>
      <c r="UMC3213" s="302"/>
      <c r="UMD3213" s="302"/>
      <c r="UME3213" s="302"/>
      <c r="UMF3213" s="302"/>
      <c r="UMG3213" s="302"/>
      <c r="UMH3213" s="302"/>
      <c r="UMI3213" s="302"/>
      <c r="UMJ3213" s="302"/>
      <c r="UMK3213" s="302"/>
      <c r="UML3213" s="302"/>
      <c r="UMM3213" s="302"/>
      <c r="UMN3213" s="302"/>
      <c r="UMO3213" s="302"/>
      <c r="UMP3213" s="302"/>
      <c r="UMQ3213" s="302"/>
      <c r="UMR3213" s="302"/>
      <c r="UMS3213" s="302"/>
      <c r="UMT3213" s="302"/>
      <c r="UMU3213" s="302"/>
      <c r="UMV3213" s="302"/>
      <c r="UMW3213" s="302"/>
      <c r="UMX3213" s="302"/>
      <c r="UMY3213" s="302"/>
      <c r="UMZ3213" s="302"/>
      <c r="UNA3213" s="302"/>
      <c r="UNB3213" s="302"/>
      <c r="UNC3213" s="302"/>
      <c r="UND3213" s="302"/>
      <c r="UNE3213" s="302"/>
      <c r="UNF3213" s="302"/>
      <c r="UNG3213" s="302"/>
      <c r="UNH3213" s="302"/>
      <c r="UNI3213" s="302"/>
      <c r="UNJ3213" s="302"/>
      <c r="UNK3213" s="302"/>
      <c r="UNL3213" s="302"/>
      <c r="UNM3213" s="302"/>
      <c r="UNN3213" s="302"/>
      <c r="UNO3213" s="302"/>
      <c r="UNP3213" s="302"/>
      <c r="UNQ3213" s="302"/>
      <c r="UNR3213" s="302"/>
      <c r="UNS3213" s="302"/>
      <c r="UNT3213" s="302"/>
      <c r="UNU3213" s="302"/>
      <c r="UNV3213" s="302"/>
      <c r="UNW3213" s="302"/>
      <c r="UNX3213" s="302"/>
      <c r="UNY3213" s="302"/>
      <c r="UNZ3213" s="302"/>
      <c r="UOA3213" s="302"/>
      <c r="UOB3213" s="302"/>
      <c r="UOC3213" s="302"/>
      <c r="UOD3213" s="302"/>
      <c r="UOE3213" s="302"/>
      <c r="UOF3213" s="302"/>
      <c r="UOG3213" s="302"/>
      <c r="UOH3213" s="302"/>
      <c r="UOI3213" s="302"/>
      <c r="UOJ3213" s="302"/>
      <c r="UOK3213" s="302"/>
      <c r="UOL3213" s="302"/>
      <c r="UOM3213" s="302"/>
      <c r="UON3213" s="302"/>
      <c r="UOO3213" s="302"/>
      <c r="UOP3213" s="302"/>
      <c r="UOQ3213" s="302"/>
      <c r="UOR3213" s="302"/>
      <c r="UOS3213" s="302"/>
      <c r="UOT3213" s="302"/>
      <c r="UOU3213" s="302"/>
      <c r="UOV3213" s="302"/>
      <c r="UOW3213" s="302"/>
      <c r="UOX3213" s="302"/>
      <c r="UOY3213" s="302"/>
      <c r="UOZ3213" s="302"/>
      <c r="UPA3213" s="302"/>
      <c r="UPB3213" s="302"/>
      <c r="UPC3213" s="302"/>
      <c r="UPD3213" s="302"/>
      <c r="UPE3213" s="302"/>
      <c r="UPF3213" s="302"/>
      <c r="UPG3213" s="302"/>
      <c r="UPH3213" s="302"/>
      <c r="UPI3213" s="302"/>
      <c r="UPJ3213" s="302"/>
      <c r="UPK3213" s="302"/>
      <c r="UPL3213" s="302"/>
      <c r="UPM3213" s="302"/>
      <c r="UPN3213" s="302"/>
      <c r="UPO3213" s="302"/>
      <c r="UPP3213" s="302"/>
      <c r="UPQ3213" s="302"/>
      <c r="UPR3213" s="302"/>
      <c r="UPS3213" s="302"/>
      <c r="UPT3213" s="302"/>
      <c r="UPU3213" s="302"/>
      <c r="UPV3213" s="302"/>
      <c r="UPW3213" s="302"/>
      <c r="UPX3213" s="302"/>
      <c r="UPY3213" s="302"/>
      <c r="UPZ3213" s="302"/>
      <c r="UQA3213" s="302"/>
      <c r="UQB3213" s="302"/>
      <c r="UQC3213" s="302"/>
      <c r="UQD3213" s="302"/>
      <c r="UQE3213" s="302"/>
      <c r="UQF3213" s="302"/>
      <c r="UQG3213" s="302"/>
      <c r="UQH3213" s="302"/>
      <c r="UQI3213" s="302"/>
      <c r="UQJ3213" s="302"/>
      <c r="UQK3213" s="302"/>
      <c r="UQL3213" s="302"/>
      <c r="UQM3213" s="302"/>
      <c r="UQN3213" s="302"/>
      <c r="UQO3213" s="302"/>
      <c r="UQP3213" s="302"/>
      <c r="UQQ3213" s="302"/>
      <c r="UQR3213" s="302"/>
      <c r="UQS3213" s="302"/>
      <c r="UQT3213" s="302"/>
      <c r="UQU3213" s="302"/>
      <c r="UQV3213" s="302"/>
      <c r="UQW3213" s="302"/>
      <c r="UQX3213" s="302"/>
      <c r="UQY3213" s="302"/>
      <c r="UQZ3213" s="302"/>
      <c r="URA3213" s="302"/>
      <c r="URB3213" s="302"/>
      <c r="URC3213" s="302"/>
      <c r="URD3213" s="302"/>
      <c r="URE3213" s="302"/>
      <c r="URF3213" s="302"/>
      <c r="URG3213" s="302"/>
      <c r="URH3213" s="302"/>
      <c r="URI3213" s="302"/>
      <c r="URJ3213" s="302"/>
      <c r="URK3213" s="302"/>
      <c r="URL3213" s="302"/>
      <c r="URM3213" s="302"/>
      <c r="URN3213" s="302"/>
      <c r="URO3213" s="302"/>
      <c r="URP3213" s="302"/>
      <c r="URQ3213" s="302"/>
      <c r="URR3213" s="302"/>
      <c r="URS3213" s="302"/>
      <c r="URT3213" s="302"/>
      <c r="URU3213" s="302"/>
      <c r="URV3213" s="302"/>
      <c r="URW3213" s="302"/>
      <c r="URX3213" s="302"/>
      <c r="URY3213" s="302"/>
      <c r="URZ3213" s="302"/>
      <c r="USA3213" s="302"/>
      <c r="USB3213" s="302"/>
      <c r="USC3213" s="302"/>
      <c r="USD3213" s="302"/>
      <c r="USE3213" s="302"/>
      <c r="USF3213" s="302"/>
      <c r="USG3213" s="302"/>
      <c r="USH3213" s="302"/>
      <c r="USI3213" s="302"/>
      <c r="USJ3213" s="302"/>
      <c r="USK3213" s="302"/>
      <c r="USL3213" s="302"/>
      <c r="USM3213" s="302"/>
      <c r="USN3213" s="302"/>
      <c r="USO3213" s="302"/>
      <c r="USP3213" s="302"/>
      <c r="USQ3213" s="302"/>
      <c r="USR3213" s="302"/>
      <c r="USS3213" s="302"/>
      <c r="UST3213" s="302"/>
      <c r="USU3213" s="302"/>
      <c r="USV3213" s="302"/>
      <c r="USW3213" s="302"/>
      <c r="USX3213" s="302"/>
      <c r="USY3213" s="302"/>
      <c r="USZ3213" s="302"/>
      <c r="UTA3213" s="302"/>
      <c r="UTB3213" s="302"/>
      <c r="UTC3213" s="302"/>
      <c r="UTD3213" s="302"/>
      <c r="UTE3213" s="302"/>
      <c r="UTF3213" s="302"/>
      <c r="UTG3213" s="302"/>
      <c r="UTH3213" s="302"/>
      <c r="UTI3213" s="302"/>
      <c r="UTJ3213" s="302"/>
      <c r="UTK3213" s="302"/>
      <c r="UTL3213" s="302"/>
      <c r="UTM3213" s="302"/>
      <c r="UTN3213" s="302"/>
      <c r="UTO3213" s="302"/>
      <c r="UTP3213" s="302"/>
      <c r="UTQ3213" s="302"/>
      <c r="UTR3213" s="302"/>
      <c r="UTS3213" s="302"/>
      <c r="UTT3213" s="302"/>
      <c r="UTU3213" s="302"/>
      <c r="UTV3213" s="302"/>
      <c r="UTW3213" s="302"/>
      <c r="UTX3213" s="302"/>
      <c r="UTY3213" s="302"/>
      <c r="UTZ3213" s="302"/>
      <c r="UUA3213" s="302"/>
      <c r="UUB3213" s="302"/>
      <c r="UUC3213" s="302"/>
      <c r="UUD3213" s="302"/>
      <c r="UUE3213" s="302"/>
      <c r="UUF3213" s="302"/>
      <c r="UUG3213" s="302"/>
      <c r="UUH3213" s="302"/>
      <c r="UUI3213" s="302"/>
      <c r="UUJ3213" s="302"/>
      <c r="UUK3213" s="302"/>
      <c r="UUL3213" s="302"/>
      <c r="UUM3213" s="302"/>
      <c r="UUN3213" s="302"/>
      <c r="UUO3213" s="302"/>
      <c r="UUP3213" s="302"/>
      <c r="UUQ3213" s="302"/>
      <c r="UUR3213" s="302"/>
      <c r="UUS3213" s="302"/>
      <c r="UUT3213" s="302"/>
      <c r="UUU3213" s="302"/>
      <c r="UUV3213" s="302"/>
      <c r="UUW3213" s="302"/>
      <c r="UUX3213" s="302"/>
      <c r="UUY3213" s="302"/>
      <c r="UUZ3213" s="302"/>
      <c r="UVA3213" s="302"/>
      <c r="UVB3213" s="302"/>
      <c r="UVC3213" s="302"/>
      <c r="UVD3213" s="302"/>
      <c r="UVE3213" s="302"/>
      <c r="UVF3213" s="302"/>
      <c r="UVG3213" s="302"/>
      <c r="UVH3213" s="302"/>
      <c r="UVI3213" s="302"/>
      <c r="UVJ3213" s="302"/>
      <c r="UVK3213" s="302"/>
      <c r="UVL3213" s="302"/>
      <c r="UVM3213" s="302"/>
      <c r="UVN3213" s="302"/>
      <c r="UVO3213" s="302"/>
      <c r="UVP3213" s="302"/>
      <c r="UVQ3213" s="302"/>
      <c r="UVR3213" s="302"/>
      <c r="UVS3213" s="302"/>
      <c r="UVT3213" s="302"/>
      <c r="UVU3213" s="302"/>
      <c r="UVV3213" s="302"/>
      <c r="UVW3213" s="302"/>
      <c r="UVX3213" s="302"/>
      <c r="UVY3213" s="302"/>
      <c r="UVZ3213" s="302"/>
      <c r="UWA3213" s="302"/>
      <c r="UWB3213" s="302"/>
      <c r="UWC3213" s="302"/>
      <c r="UWD3213" s="302"/>
      <c r="UWE3213" s="302"/>
      <c r="UWF3213" s="302"/>
      <c r="UWG3213" s="302"/>
      <c r="UWH3213" s="302"/>
      <c r="UWI3213" s="302"/>
      <c r="UWJ3213" s="302"/>
      <c r="UWK3213" s="302"/>
      <c r="UWL3213" s="302"/>
      <c r="UWM3213" s="302"/>
      <c r="UWN3213" s="302"/>
      <c r="UWO3213" s="302"/>
      <c r="UWP3213" s="302"/>
      <c r="UWQ3213" s="302"/>
      <c r="UWR3213" s="302"/>
      <c r="UWS3213" s="302"/>
      <c r="UWT3213" s="302"/>
      <c r="UWU3213" s="302"/>
      <c r="UWV3213" s="302"/>
      <c r="UWW3213" s="302"/>
      <c r="UWX3213" s="302"/>
      <c r="UWY3213" s="302"/>
      <c r="UWZ3213" s="302"/>
      <c r="UXA3213" s="302"/>
      <c r="UXB3213" s="302"/>
      <c r="UXC3213" s="302"/>
      <c r="UXD3213" s="302"/>
      <c r="UXE3213" s="302"/>
      <c r="UXF3213" s="302"/>
      <c r="UXG3213" s="302"/>
      <c r="UXH3213" s="302"/>
      <c r="UXI3213" s="302"/>
      <c r="UXJ3213" s="302"/>
      <c r="UXK3213" s="302"/>
      <c r="UXL3213" s="302"/>
      <c r="UXM3213" s="302"/>
      <c r="UXN3213" s="302"/>
      <c r="UXO3213" s="302"/>
      <c r="UXP3213" s="302"/>
      <c r="UXQ3213" s="302"/>
      <c r="UXR3213" s="302"/>
      <c r="UXS3213" s="302"/>
      <c r="UXT3213" s="302"/>
      <c r="UXU3213" s="302"/>
      <c r="UXV3213" s="302"/>
      <c r="UXW3213" s="302"/>
      <c r="UXX3213" s="302"/>
      <c r="UXY3213" s="302"/>
      <c r="UXZ3213" s="302"/>
      <c r="UYA3213" s="302"/>
      <c r="UYB3213" s="302"/>
      <c r="UYC3213" s="302"/>
      <c r="UYD3213" s="302"/>
      <c r="UYE3213" s="302"/>
      <c r="UYF3213" s="302"/>
      <c r="UYG3213" s="302"/>
      <c r="UYH3213" s="302"/>
      <c r="UYI3213" s="302"/>
      <c r="UYJ3213" s="302"/>
      <c r="UYK3213" s="302"/>
      <c r="UYL3213" s="302"/>
      <c r="UYM3213" s="302"/>
      <c r="UYN3213" s="302"/>
      <c r="UYO3213" s="302"/>
      <c r="UYP3213" s="302"/>
      <c r="UYQ3213" s="302"/>
      <c r="UYR3213" s="302"/>
      <c r="UYS3213" s="302"/>
      <c r="UYT3213" s="302"/>
      <c r="UYU3213" s="302"/>
      <c r="UYV3213" s="302"/>
      <c r="UYW3213" s="302"/>
      <c r="UYX3213" s="302"/>
      <c r="UYY3213" s="302"/>
      <c r="UYZ3213" s="302"/>
      <c r="UZA3213" s="302"/>
      <c r="UZB3213" s="302"/>
      <c r="UZC3213" s="302"/>
      <c r="UZD3213" s="302"/>
      <c r="UZE3213" s="302"/>
      <c r="UZF3213" s="302"/>
      <c r="UZG3213" s="302"/>
      <c r="UZH3213" s="302"/>
      <c r="UZI3213" s="302"/>
      <c r="UZJ3213" s="302"/>
      <c r="UZK3213" s="302"/>
      <c r="UZL3213" s="302"/>
      <c r="UZM3213" s="302"/>
      <c r="UZN3213" s="302"/>
      <c r="UZO3213" s="302"/>
      <c r="UZP3213" s="302"/>
      <c r="UZQ3213" s="302"/>
      <c r="UZR3213" s="302"/>
      <c r="UZS3213" s="302"/>
      <c r="UZT3213" s="302"/>
      <c r="UZU3213" s="302"/>
      <c r="UZV3213" s="302"/>
      <c r="UZW3213" s="302"/>
      <c r="UZX3213" s="302"/>
      <c r="UZY3213" s="302"/>
      <c r="UZZ3213" s="302"/>
      <c r="VAA3213" s="302"/>
      <c r="VAB3213" s="302"/>
      <c r="VAC3213" s="302"/>
      <c r="VAD3213" s="302"/>
      <c r="VAE3213" s="302"/>
      <c r="VAF3213" s="302"/>
      <c r="VAG3213" s="302"/>
      <c r="VAH3213" s="302"/>
      <c r="VAI3213" s="302"/>
      <c r="VAJ3213" s="302"/>
      <c r="VAK3213" s="302"/>
      <c r="VAL3213" s="302"/>
      <c r="VAM3213" s="302"/>
      <c r="VAN3213" s="302"/>
      <c r="VAO3213" s="302"/>
      <c r="VAP3213" s="302"/>
      <c r="VAQ3213" s="302"/>
      <c r="VAR3213" s="302"/>
      <c r="VAS3213" s="302"/>
      <c r="VAT3213" s="302"/>
      <c r="VAU3213" s="302"/>
      <c r="VAV3213" s="302"/>
      <c r="VAW3213" s="302"/>
      <c r="VAX3213" s="302"/>
      <c r="VAY3213" s="302"/>
      <c r="VAZ3213" s="302"/>
      <c r="VBA3213" s="302"/>
      <c r="VBB3213" s="302"/>
      <c r="VBC3213" s="302"/>
      <c r="VBD3213" s="302"/>
      <c r="VBE3213" s="302"/>
      <c r="VBF3213" s="302"/>
      <c r="VBG3213" s="302"/>
      <c r="VBH3213" s="302"/>
      <c r="VBI3213" s="302"/>
      <c r="VBJ3213" s="302"/>
      <c r="VBK3213" s="302"/>
      <c r="VBL3213" s="302"/>
      <c r="VBM3213" s="302"/>
      <c r="VBN3213" s="302"/>
      <c r="VBO3213" s="302"/>
      <c r="VBP3213" s="302"/>
      <c r="VBQ3213" s="302"/>
      <c r="VBR3213" s="302"/>
      <c r="VBS3213" s="302"/>
      <c r="VBT3213" s="302"/>
      <c r="VBU3213" s="302"/>
      <c r="VBV3213" s="302"/>
      <c r="VBW3213" s="302"/>
      <c r="VBX3213" s="302"/>
      <c r="VBY3213" s="302"/>
      <c r="VBZ3213" s="302"/>
      <c r="VCA3213" s="302"/>
      <c r="VCB3213" s="302"/>
      <c r="VCC3213" s="302"/>
      <c r="VCD3213" s="302"/>
      <c r="VCE3213" s="302"/>
      <c r="VCF3213" s="302"/>
      <c r="VCG3213" s="302"/>
      <c r="VCH3213" s="302"/>
      <c r="VCI3213" s="302"/>
      <c r="VCJ3213" s="302"/>
      <c r="VCK3213" s="302"/>
      <c r="VCL3213" s="302"/>
      <c r="VCM3213" s="302"/>
      <c r="VCN3213" s="302"/>
      <c r="VCO3213" s="302"/>
      <c r="VCP3213" s="302"/>
      <c r="VCQ3213" s="302"/>
      <c r="VCR3213" s="302"/>
      <c r="VCS3213" s="302"/>
      <c r="VCT3213" s="302"/>
      <c r="VCU3213" s="302"/>
      <c r="VCV3213" s="302"/>
      <c r="VCW3213" s="302"/>
      <c r="VCX3213" s="302"/>
      <c r="VCY3213" s="302"/>
      <c r="VCZ3213" s="302"/>
      <c r="VDA3213" s="302"/>
      <c r="VDB3213" s="302"/>
      <c r="VDC3213" s="302"/>
      <c r="VDD3213" s="302"/>
      <c r="VDE3213" s="302"/>
      <c r="VDF3213" s="302"/>
      <c r="VDG3213" s="302"/>
      <c r="VDH3213" s="302"/>
      <c r="VDI3213" s="302"/>
      <c r="VDJ3213" s="302"/>
      <c r="VDK3213" s="302"/>
      <c r="VDL3213" s="302"/>
      <c r="VDM3213" s="302"/>
      <c r="VDN3213" s="302"/>
      <c r="VDO3213" s="302"/>
      <c r="VDP3213" s="302"/>
      <c r="VDQ3213" s="302"/>
      <c r="VDR3213" s="302"/>
      <c r="VDS3213" s="302"/>
      <c r="VDT3213" s="302"/>
      <c r="VDU3213" s="302"/>
      <c r="VDV3213" s="302"/>
      <c r="VDW3213" s="302"/>
      <c r="VDX3213" s="302"/>
      <c r="VDY3213" s="302"/>
      <c r="VDZ3213" s="302"/>
      <c r="VEA3213" s="302"/>
      <c r="VEB3213" s="302"/>
      <c r="VEC3213" s="302"/>
      <c r="VED3213" s="302"/>
      <c r="VEE3213" s="302"/>
      <c r="VEF3213" s="302"/>
      <c r="VEG3213" s="302"/>
      <c r="VEH3213" s="302"/>
      <c r="VEI3213" s="302"/>
      <c r="VEJ3213" s="302"/>
      <c r="VEK3213" s="302"/>
      <c r="VEL3213" s="302"/>
      <c r="VEM3213" s="302"/>
      <c r="VEN3213" s="302"/>
      <c r="VEO3213" s="302"/>
      <c r="VEP3213" s="302"/>
      <c r="VEQ3213" s="302"/>
      <c r="VER3213" s="302"/>
      <c r="VES3213" s="302"/>
      <c r="VET3213" s="302"/>
      <c r="VEU3213" s="302"/>
      <c r="VEV3213" s="302"/>
      <c r="VEW3213" s="302"/>
      <c r="VEX3213" s="302"/>
      <c r="VEY3213" s="302"/>
      <c r="VEZ3213" s="302"/>
      <c r="VFA3213" s="302"/>
      <c r="VFB3213" s="302"/>
      <c r="VFC3213" s="302"/>
      <c r="VFD3213" s="302"/>
      <c r="VFE3213" s="302"/>
      <c r="VFF3213" s="302"/>
      <c r="VFG3213" s="302"/>
      <c r="VFH3213" s="302"/>
      <c r="VFI3213" s="302"/>
      <c r="VFJ3213" s="302"/>
      <c r="VFK3213" s="302"/>
      <c r="VFL3213" s="302"/>
      <c r="VFM3213" s="302"/>
      <c r="VFN3213" s="302"/>
      <c r="VFO3213" s="302"/>
      <c r="VFP3213" s="302"/>
      <c r="VFQ3213" s="302"/>
      <c r="VFR3213" s="302"/>
      <c r="VFS3213" s="302"/>
      <c r="VFT3213" s="302"/>
      <c r="VFU3213" s="302"/>
      <c r="VFV3213" s="302"/>
      <c r="VFW3213" s="302"/>
      <c r="VFX3213" s="302"/>
      <c r="VFY3213" s="302"/>
      <c r="VFZ3213" s="302"/>
      <c r="VGA3213" s="302"/>
      <c r="VGB3213" s="302"/>
      <c r="VGC3213" s="302"/>
      <c r="VGD3213" s="302"/>
      <c r="VGE3213" s="302"/>
      <c r="VGF3213" s="302"/>
      <c r="VGG3213" s="302"/>
      <c r="VGH3213" s="302"/>
      <c r="VGI3213" s="302"/>
      <c r="VGJ3213" s="302"/>
      <c r="VGK3213" s="302"/>
      <c r="VGL3213" s="302"/>
      <c r="VGM3213" s="302"/>
      <c r="VGN3213" s="302"/>
      <c r="VGO3213" s="302"/>
      <c r="VGP3213" s="302"/>
      <c r="VGQ3213" s="302"/>
      <c r="VGR3213" s="302"/>
      <c r="VGS3213" s="302"/>
      <c r="VGT3213" s="302"/>
      <c r="VGU3213" s="302"/>
      <c r="VGV3213" s="302"/>
      <c r="VGW3213" s="302"/>
      <c r="VGX3213" s="302"/>
      <c r="VGY3213" s="302"/>
      <c r="VGZ3213" s="302"/>
      <c r="VHA3213" s="302"/>
      <c r="VHB3213" s="302"/>
      <c r="VHC3213" s="302"/>
      <c r="VHD3213" s="302"/>
      <c r="VHE3213" s="302"/>
      <c r="VHF3213" s="302"/>
      <c r="VHG3213" s="302"/>
      <c r="VHH3213" s="302"/>
      <c r="VHI3213" s="302"/>
      <c r="VHJ3213" s="302"/>
      <c r="VHK3213" s="302"/>
      <c r="VHL3213" s="302"/>
      <c r="VHM3213" s="302"/>
      <c r="VHN3213" s="302"/>
      <c r="VHO3213" s="302"/>
      <c r="VHP3213" s="302"/>
      <c r="VHQ3213" s="302"/>
      <c r="VHR3213" s="302"/>
      <c r="VHS3213" s="302"/>
      <c r="VHT3213" s="302"/>
      <c r="VHU3213" s="302"/>
      <c r="VHV3213" s="302"/>
      <c r="VHW3213" s="302"/>
      <c r="VHX3213" s="302"/>
      <c r="VHY3213" s="302"/>
      <c r="VHZ3213" s="302"/>
      <c r="VIA3213" s="302"/>
      <c r="VIB3213" s="302"/>
      <c r="VIC3213" s="302"/>
      <c r="VID3213" s="302"/>
      <c r="VIE3213" s="302"/>
      <c r="VIF3213" s="302"/>
      <c r="VIG3213" s="302"/>
      <c r="VIH3213" s="302"/>
      <c r="VII3213" s="302"/>
      <c r="VIJ3213" s="302"/>
      <c r="VIK3213" s="302"/>
      <c r="VIL3213" s="302"/>
      <c r="VIM3213" s="302"/>
      <c r="VIN3213" s="302"/>
      <c r="VIO3213" s="302"/>
      <c r="VIP3213" s="302"/>
      <c r="VIQ3213" s="302"/>
      <c r="VIR3213" s="302"/>
      <c r="VIS3213" s="302"/>
      <c r="VIT3213" s="302"/>
      <c r="VIU3213" s="302"/>
      <c r="VIV3213" s="302"/>
      <c r="VIW3213" s="302"/>
      <c r="VIX3213" s="302"/>
      <c r="VIY3213" s="302"/>
      <c r="VIZ3213" s="302"/>
      <c r="VJA3213" s="302"/>
      <c r="VJB3213" s="302"/>
      <c r="VJC3213" s="302"/>
      <c r="VJD3213" s="302"/>
      <c r="VJE3213" s="302"/>
      <c r="VJF3213" s="302"/>
      <c r="VJG3213" s="302"/>
      <c r="VJH3213" s="302"/>
      <c r="VJI3213" s="302"/>
      <c r="VJJ3213" s="302"/>
      <c r="VJK3213" s="302"/>
      <c r="VJL3213" s="302"/>
      <c r="VJM3213" s="302"/>
      <c r="VJN3213" s="302"/>
      <c r="VJO3213" s="302"/>
      <c r="VJP3213" s="302"/>
      <c r="VJQ3213" s="302"/>
      <c r="VJR3213" s="302"/>
      <c r="VJS3213" s="302"/>
      <c r="VJT3213" s="302"/>
      <c r="VJU3213" s="302"/>
      <c r="VJV3213" s="302"/>
      <c r="VJW3213" s="302"/>
      <c r="VJX3213" s="302"/>
      <c r="VJY3213" s="302"/>
      <c r="VJZ3213" s="302"/>
      <c r="VKA3213" s="302"/>
      <c r="VKB3213" s="302"/>
      <c r="VKC3213" s="302"/>
      <c r="VKD3213" s="302"/>
      <c r="VKE3213" s="302"/>
      <c r="VKF3213" s="302"/>
      <c r="VKG3213" s="302"/>
      <c r="VKH3213" s="302"/>
      <c r="VKI3213" s="302"/>
      <c r="VKJ3213" s="302"/>
      <c r="VKK3213" s="302"/>
      <c r="VKL3213" s="302"/>
      <c r="VKM3213" s="302"/>
      <c r="VKN3213" s="302"/>
      <c r="VKO3213" s="302"/>
      <c r="VKP3213" s="302"/>
      <c r="VKQ3213" s="302"/>
      <c r="VKR3213" s="302"/>
      <c r="VKS3213" s="302"/>
      <c r="VKT3213" s="302"/>
      <c r="VKU3213" s="302"/>
      <c r="VKV3213" s="302"/>
      <c r="VKW3213" s="302"/>
      <c r="VKX3213" s="302"/>
      <c r="VKY3213" s="302"/>
      <c r="VKZ3213" s="302"/>
      <c r="VLA3213" s="302"/>
      <c r="VLB3213" s="302"/>
      <c r="VLC3213" s="302"/>
      <c r="VLD3213" s="302"/>
      <c r="VLE3213" s="302"/>
      <c r="VLF3213" s="302"/>
      <c r="VLG3213" s="302"/>
      <c r="VLH3213" s="302"/>
      <c r="VLI3213" s="302"/>
      <c r="VLJ3213" s="302"/>
      <c r="VLK3213" s="302"/>
      <c r="VLL3213" s="302"/>
      <c r="VLM3213" s="302"/>
      <c r="VLN3213" s="302"/>
      <c r="VLO3213" s="302"/>
      <c r="VLP3213" s="302"/>
      <c r="VLQ3213" s="302"/>
      <c r="VLR3213" s="302"/>
      <c r="VLS3213" s="302"/>
      <c r="VLT3213" s="302"/>
      <c r="VLU3213" s="302"/>
      <c r="VLV3213" s="302"/>
      <c r="VLW3213" s="302"/>
      <c r="VLX3213" s="302"/>
      <c r="VLY3213" s="302"/>
      <c r="VLZ3213" s="302"/>
      <c r="VMA3213" s="302"/>
      <c r="VMB3213" s="302"/>
      <c r="VMC3213" s="302"/>
      <c r="VMD3213" s="302"/>
      <c r="VME3213" s="302"/>
      <c r="VMF3213" s="302"/>
      <c r="VMG3213" s="302"/>
      <c r="VMH3213" s="302"/>
      <c r="VMI3213" s="302"/>
      <c r="VMJ3213" s="302"/>
      <c r="VMK3213" s="302"/>
      <c r="VML3213" s="302"/>
      <c r="VMM3213" s="302"/>
      <c r="VMN3213" s="302"/>
      <c r="VMO3213" s="302"/>
      <c r="VMP3213" s="302"/>
      <c r="VMQ3213" s="302"/>
      <c r="VMR3213" s="302"/>
      <c r="VMS3213" s="302"/>
      <c r="VMT3213" s="302"/>
      <c r="VMU3213" s="302"/>
      <c r="VMV3213" s="302"/>
      <c r="VMW3213" s="302"/>
      <c r="VMX3213" s="302"/>
      <c r="VMY3213" s="302"/>
      <c r="VMZ3213" s="302"/>
      <c r="VNA3213" s="302"/>
      <c r="VNB3213" s="302"/>
      <c r="VNC3213" s="302"/>
      <c r="VND3213" s="302"/>
      <c r="VNE3213" s="302"/>
      <c r="VNF3213" s="302"/>
      <c r="VNG3213" s="302"/>
      <c r="VNH3213" s="302"/>
      <c r="VNI3213" s="302"/>
      <c r="VNJ3213" s="302"/>
      <c r="VNK3213" s="302"/>
      <c r="VNL3213" s="302"/>
      <c r="VNM3213" s="302"/>
      <c r="VNN3213" s="302"/>
      <c r="VNO3213" s="302"/>
      <c r="VNP3213" s="302"/>
      <c r="VNQ3213" s="302"/>
      <c r="VNR3213" s="302"/>
      <c r="VNS3213" s="302"/>
      <c r="VNT3213" s="302"/>
      <c r="VNU3213" s="302"/>
      <c r="VNV3213" s="302"/>
      <c r="VNW3213" s="302"/>
      <c r="VNX3213" s="302"/>
      <c r="VNY3213" s="302"/>
      <c r="VNZ3213" s="302"/>
      <c r="VOA3213" s="302"/>
      <c r="VOB3213" s="302"/>
      <c r="VOC3213" s="302"/>
      <c r="VOD3213" s="302"/>
      <c r="VOE3213" s="302"/>
      <c r="VOF3213" s="302"/>
      <c r="VOG3213" s="302"/>
      <c r="VOH3213" s="302"/>
      <c r="VOI3213" s="302"/>
      <c r="VOJ3213" s="302"/>
      <c r="VOK3213" s="302"/>
      <c r="VOL3213" s="302"/>
      <c r="VOM3213" s="302"/>
      <c r="VON3213" s="302"/>
      <c r="VOO3213" s="302"/>
      <c r="VOP3213" s="302"/>
      <c r="VOQ3213" s="302"/>
      <c r="VOR3213" s="302"/>
      <c r="VOS3213" s="302"/>
      <c r="VOT3213" s="302"/>
      <c r="VOU3213" s="302"/>
      <c r="VOV3213" s="302"/>
      <c r="VOW3213" s="302"/>
      <c r="VOX3213" s="302"/>
      <c r="VOY3213" s="302"/>
      <c r="VOZ3213" s="302"/>
      <c r="VPA3213" s="302"/>
      <c r="VPB3213" s="302"/>
      <c r="VPC3213" s="302"/>
      <c r="VPD3213" s="302"/>
      <c r="VPE3213" s="302"/>
      <c r="VPF3213" s="302"/>
      <c r="VPG3213" s="302"/>
      <c r="VPH3213" s="302"/>
      <c r="VPI3213" s="302"/>
      <c r="VPJ3213" s="302"/>
      <c r="VPK3213" s="302"/>
      <c r="VPL3213" s="302"/>
      <c r="VPM3213" s="302"/>
      <c r="VPN3213" s="302"/>
      <c r="VPO3213" s="302"/>
      <c r="VPP3213" s="302"/>
      <c r="VPQ3213" s="302"/>
      <c r="VPR3213" s="302"/>
      <c r="VPS3213" s="302"/>
      <c r="VPT3213" s="302"/>
      <c r="VPU3213" s="302"/>
      <c r="VPV3213" s="302"/>
      <c r="VPW3213" s="302"/>
      <c r="VPX3213" s="302"/>
      <c r="VPY3213" s="302"/>
      <c r="VPZ3213" s="302"/>
      <c r="VQA3213" s="302"/>
      <c r="VQB3213" s="302"/>
      <c r="VQC3213" s="302"/>
      <c r="VQD3213" s="302"/>
      <c r="VQE3213" s="302"/>
      <c r="VQF3213" s="302"/>
      <c r="VQG3213" s="302"/>
      <c r="VQH3213" s="302"/>
      <c r="VQI3213" s="302"/>
      <c r="VQJ3213" s="302"/>
      <c r="VQK3213" s="302"/>
      <c r="VQL3213" s="302"/>
      <c r="VQM3213" s="302"/>
      <c r="VQN3213" s="302"/>
      <c r="VQO3213" s="302"/>
      <c r="VQP3213" s="302"/>
      <c r="VQQ3213" s="302"/>
      <c r="VQR3213" s="302"/>
      <c r="VQS3213" s="302"/>
      <c r="VQT3213" s="302"/>
      <c r="VQU3213" s="302"/>
      <c r="VQV3213" s="302"/>
      <c r="VQW3213" s="302"/>
      <c r="VQX3213" s="302"/>
      <c r="VQY3213" s="302"/>
      <c r="VQZ3213" s="302"/>
      <c r="VRA3213" s="302"/>
      <c r="VRB3213" s="302"/>
      <c r="VRC3213" s="302"/>
      <c r="VRD3213" s="302"/>
      <c r="VRE3213" s="302"/>
      <c r="VRF3213" s="302"/>
      <c r="VRG3213" s="302"/>
      <c r="VRH3213" s="302"/>
      <c r="VRI3213" s="302"/>
      <c r="VRJ3213" s="302"/>
      <c r="VRK3213" s="302"/>
      <c r="VRL3213" s="302"/>
      <c r="VRM3213" s="302"/>
      <c r="VRN3213" s="302"/>
      <c r="VRO3213" s="302"/>
      <c r="VRP3213" s="302"/>
      <c r="VRQ3213" s="302"/>
      <c r="VRR3213" s="302"/>
      <c r="VRS3213" s="302"/>
      <c r="VRT3213" s="302"/>
      <c r="VRU3213" s="302"/>
      <c r="VRV3213" s="302"/>
      <c r="VRW3213" s="302"/>
      <c r="VRX3213" s="302"/>
      <c r="VRY3213" s="302"/>
      <c r="VRZ3213" s="302"/>
      <c r="VSA3213" s="302"/>
      <c r="VSB3213" s="302"/>
      <c r="VSC3213" s="302"/>
      <c r="VSD3213" s="302"/>
      <c r="VSE3213" s="302"/>
      <c r="VSF3213" s="302"/>
      <c r="VSG3213" s="302"/>
      <c r="VSH3213" s="302"/>
      <c r="VSI3213" s="302"/>
      <c r="VSJ3213" s="302"/>
      <c r="VSK3213" s="302"/>
      <c r="VSL3213" s="302"/>
      <c r="VSM3213" s="302"/>
      <c r="VSN3213" s="302"/>
      <c r="VSO3213" s="302"/>
      <c r="VSP3213" s="302"/>
      <c r="VSQ3213" s="302"/>
      <c r="VSR3213" s="302"/>
      <c r="VSS3213" s="302"/>
      <c r="VST3213" s="302"/>
      <c r="VSU3213" s="302"/>
      <c r="VSV3213" s="302"/>
      <c r="VSW3213" s="302"/>
      <c r="VSX3213" s="302"/>
      <c r="VSY3213" s="302"/>
      <c r="VSZ3213" s="302"/>
      <c r="VTA3213" s="302"/>
      <c r="VTB3213" s="302"/>
      <c r="VTC3213" s="302"/>
      <c r="VTD3213" s="302"/>
      <c r="VTE3213" s="302"/>
      <c r="VTF3213" s="302"/>
      <c r="VTG3213" s="302"/>
      <c r="VTH3213" s="302"/>
      <c r="VTI3213" s="302"/>
      <c r="VTJ3213" s="302"/>
      <c r="VTK3213" s="302"/>
      <c r="VTL3213" s="302"/>
      <c r="VTM3213" s="302"/>
      <c r="VTN3213" s="302"/>
      <c r="VTO3213" s="302"/>
      <c r="VTP3213" s="302"/>
      <c r="VTQ3213" s="302"/>
      <c r="VTR3213" s="302"/>
      <c r="VTS3213" s="302"/>
      <c r="VTT3213" s="302"/>
      <c r="VTU3213" s="302"/>
      <c r="VTV3213" s="302"/>
      <c r="VTW3213" s="302"/>
      <c r="VTX3213" s="302"/>
      <c r="VTY3213" s="302"/>
      <c r="VTZ3213" s="302"/>
      <c r="VUA3213" s="302"/>
      <c r="VUB3213" s="302"/>
      <c r="VUC3213" s="302"/>
      <c r="VUD3213" s="302"/>
      <c r="VUE3213" s="302"/>
      <c r="VUF3213" s="302"/>
      <c r="VUG3213" s="302"/>
      <c r="VUH3213" s="302"/>
      <c r="VUI3213" s="302"/>
      <c r="VUJ3213" s="302"/>
      <c r="VUK3213" s="302"/>
      <c r="VUL3213" s="302"/>
      <c r="VUM3213" s="302"/>
      <c r="VUN3213" s="302"/>
      <c r="VUO3213" s="302"/>
      <c r="VUP3213" s="302"/>
      <c r="VUQ3213" s="302"/>
      <c r="VUR3213" s="302"/>
      <c r="VUS3213" s="302"/>
      <c r="VUT3213" s="302"/>
      <c r="VUU3213" s="302"/>
      <c r="VUV3213" s="302"/>
      <c r="VUW3213" s="302"/>
      <c r="VUX3213" s="302"/>
      <c r="VUY3213" s="302"/>
      <c r="VUZ3213" s="302"/>
      <c r="VVA3213" s="302"/>
      <c r="VVB3213" s="302"/>
      <c r="VVC3213" s="302"/>
      <c r="VVD3213" s="302"/>
      <c r="VVE3213" s="302"/>
      <c r="VVF3213" s="302"/>
      <c r="VVG3213" s="302"/>
      <c r="VVH3213" s="302"/>
      <c r="VVI3213" s="302"/>
      <c r="VVJ3213" s="302"/>
      <c r="VVK3213" s="302"/>
      <c r="VVL3213" s="302"/>
      <c r="VVM3213" s="302"/>
      <c r="VVN3213" s="302"/>
      <c r="VVO3213" s="302"/>
      <c r="VVP3213" s="302"/>
      <c r="VVQ3213" s="302"/>
      <c r="VVR3213" s="302"/>
      <c r="VVS3213" s="302"/>
      <c r="VVT3213" s="302"/>
      <c r="VVU3213" s="302"/>
      <c r="VVV3213" s="302"/>
      <c r="VVW3213" s="302"/>
      <c r="VVX3213" s="302"/>
      <c r="VVY3213" s="302"/>
      <c r="VVZ3213" s="302"/>
      <c r="VWA3213" s="302"/>
      <c r="VWB3213" s="302"/>
      <c r="VWC3213" s="302"/>
      <c r="VWD3213" s="302"/>
      <c r="VWE3213" s="302"/>
      <c r="VWF3213" s="302"/>
      <c r="VWG3213" s="302"/>
      <c r="VWH3213" s="302"/>
      <c r="VWI3213" s="302"/>
      <c r="VWJ3213" s="302"/>
      <c r="VWK3213" s="302"/>
      <c r="VWL3213" s="302"/>
      <c r="VWM3213" s="302"/>
      <c r="VWN3213" s="302"/>
      <c r="VWO3213" s="302"/>
      <c r="VWP3213" s="302"/>
      <c r="VWQ3213" s="302"/>
      <c r="VWR3213" s="302"/>
      <c r="VWS3213" s="302"/>
      <c r="VWT3213" s="302"/>
      <c r="VWU3213" s="302"/>
      <c r="VWV3213" s="302"/>
      <c r="VWW3213" s="302"/>
      <c r="VWX3213" s="302"/>
      <c r="VWY3213" s="302"/>
      <c r="VWZ3213" s="302"/>
      <c r="VXA3213" s="302"/>
      <c r="VXB3213" s="302"/>
      <c r="VXC3213" s="302"/>
      <c r="VXD3213" s="302"/>
      <c r="VXE3213" s="302"/>
      <c r="VXF3213" s="302"/>
      <c r="VXG3213" s="302"/>
      <c r="VXH3213" s="302"/>
      <c r="VXI3213" s="302"/>
      <c r="VXJ3213" s="302"/>
      <c r="VXK3213" s="302"/>
      <c r="VXL3213" s="302"/>
      <c r="VXM3213" s="302"/>
      <c r="VXN3213" s="302"/>
      <c r="VXO3213" s="302"/>
      <c r="VXP3213" s="302"/>
      <c r="VXQ3213" s="302"/>
      <c r="VXR3213" s="302"/>
      <c r="VXS3213" s="302"/>
      <c r="VXT3213" s="302"/>
      <c r="VXU3213" s="302"/>
      <c r="VXV3213" s="302"/>
      <c r="VXW3213" s="302"/>
      <c r="VXX3213" s="302"/>
      <c r="VXY3213" s="302"/>
      <c r="VXZ3213" s="302"/>
      <c r="VYA3213" s="302"/>
      <c r="VYB3213" s="302"/>
      <c r="VYC3213" s="302"/>
      <c r="VYD3213" s="302"/>
      <c r="VYE3213" s="302"/>
      <c r="VYF3213" s="302"/>
      <c r="VYG3213" s="302"/>
      <c r="VYH3213" s="302"/>
      <c r="VYI3213" s="302"/>
      <c r="VYJ3213" s="302"/>
      <c r="VYK3213" s="302"/>
      <c r="VYL3213" s="302"/>
      <c r="VYM3213" s="302"/>
      <c r="VYN3213" s="302"/>
      <c r="VYO3213" s="302"/>
      <c r="VYP3213" s="302"/>
      <c r="VYQ3213" s="302"/>
      <c r="VYR3213" s="302"/>
      <c r="VYS3213" s="302"/>
      <c r="VYT3213" s="302"/>
      <c r="VYU3213" s="302"/>
      <c r="VYV3213" s="302"/>
      <c r="VYW3213" s="302"/>
      <c r="VYX3213" s="302"/>
      <c r="VYY3213" s="302"/>
      <c r="VYZ3213" s="302"/>
      <c r="VZA3213" s="302"/>
      <c r="VZB3213" s="302"/>
      <c r="VZC3213" s="302"/>
      <c r="VZD3213" s="302"/>
      <c r="VZE3213" s="302"/>
      <c r="VZF3213" s="302"/>
      <c r="VZG3213" s="302"/>
      <c r="VZH3213" s="302"/>
      <c r="VZI3213" s="302"/>
      <c r="VZJ3213" s="302"/>
      <c r="VZK3213" s="302"/>
      <c r="VZL3213" s="302"/>
      <c r="VZM3213" s="302"/>
      <c r="VZN3213" s="302"/>
      <c r="VZO3213" s="302"/>
      <c r="VZP3213" s="302"/>
      <c r="VZQ3213" s="302"/>
      <c r="VZR3213" s="302"/>
      <c r="VZS3213" s="302"/>
      <c r="VZT3213" s="302"/>
      <c r="VZU3213" s="302"/>
      <c r="VZV3213" s="302"/>
      <c r="VZW3213" s="302"/>
      <c r="VZX3213" s="302"/>
      <c r="VZY3213" s="302"/>
      <c r="VZZ3213" s="302"/>
      <c r="WAA3213" s="302"/>
      <c r="WAB3213" s="302"/>
      <c r="WAC3213" s="302"/>
      <c r="WAD3213" s="302"/>
      <c r="WAE3213" s="302"/>
      <c r="WAF3213" s="302"/>
      <c r="WAG3213" s="302"/>
      <c r="WAH3213" s="302"/>
      <c r="WAI3213" s="302"/>
      <c r="WAJ3213" s="302"/>
      <c r="WAK3213" s="302"/>
      <c r="WAL3213" s="302"/>
      <c r="WAM3213" s="302"/>
      <c r="WAN3213" s="302"/>
      <c r="WAO3213" s="302"/>
      <c r="WAP3213" s="302"/>
      <c r="WAQ3213" s="302"/>
      <c r="WAR3213" s="302"/>
      <c r="WAS3213" s="302"/>
      <c r="WAT3213" s="302"/>
      <c r="WAU3213" s="302"/>
      <c r="WAV3213" s="302"/>
      <c r="WAW3213" s="302"/>
      <c r="WAX3213" s="302"/>
      <c r="WAY3213" s="302"/>
      <c r="WAZ3213" s="302"/>
      <c r="WBA3213" s="302"/>
      <c r="WBB3213" s="302"/>
      <c r="WBC3213" s="302"/>
      <c r="WBD3213" s="302"/>
      <c r="WBE3213" s="302"/>
      <c r="WBF3213" s="302"/>
      <c r="WBG3213" s="302"/>
      <c r="WBH3213" s="302"/>
      <c r="WBI3213" s="302"/>
      <c r="WBJ3213" s="302"/>
      <c r="WBK3213" s="302"/>
      <c r="WBL3213" s="302"/>
      <c r="WBM3213" s="302"/>
      <c r="WBN3213" s="302"/>
      <c r="WBO3213" s="302"/>
      <c r="WBP3213" s="302"/>
      <c r="WBQ3213" s="302"/>
      <c r="WBR3213" s="302"/>
      <c r="WBS3213" s="302"/>
      <c r="WBT3213" s="302"/>
      <c r="WBU3213" s="302"/>
      <c r="WBV3213" s="302"/>
      <c r="WBW3213" s="302"/>
      <c r="WBX3213" s="302"/>
      <c r="WBY3213" s="302"/>
      <c r="WBZ3213" s="302"/>
      <c r="WCA3213" s="302"/>
      <c r="WCB3213" s="302"/>
      <c r="WCC3213" s="302"/>
      <c r="WCD3213" s="302"/>
      <c r="WCE3213" s="302"/>
      <c r="WCF3213" s="302"/>
      <c r="WCG3213" s="302"/>
      <c r="WCH3213" s="302"/>
      <c r="WCI3213" s="302"/>
      <c r="WCJ3213" s="302"/>
      <c r="WCK3213" s="302"/>
      <c r="WCL3213" s="302"/>
      <c r="WCM3213" s="302"/>
      <c r="WCN3213" s="302"/>
      <c r="WCO3213" s="302"/>
      <c r="WCP3213" s="302"/>
      <c r="WCQ3213" s="302"/>
      <c r="WCR3213" s="302"/>
      <c r="WCS3213" s="302"/>
      <c r="WCT3213" s="302"/>
      <c r="WCU3213" s="302"/>
      <c r="WCV3213" s="302"/>
      <c r="WCW3213" s="302"/>
      <c r="WCX3213" s="302"/>
      <c r="WCY3213" s="302"/>
      <c r="WCZ3213" s="302"/>
      <c r="WDA3213" s="302"/>
      <c r="WDB3213" s="302"/>
      <c r="WDC3213" s="302"/>
      <c r="WDD3213" s="302"/>
      <c r="WDE3213" s="302"/>
      <c r="WDF3213" s="302"/>
      <c r="WDG3213" s="302"/>
      <c r="WDH3213" s="302"/>
      <c r="WDI3213" s="302"/>
      <c r="WDJ3213" s="302"/>
      <c r="WDK3213" s="302"/>
      <c r="WDL3213" s="302"/>
      <c r="WDM3213" s="302"/>
      <c r="WDN3213" s="302"/>
      <c r="WDO3213" s="302"/>
      <c r="WDP3213" s="302"/>
      <c r="WDQ3213" s="302"/>
      <c r="WDR3213" s="302"/>
      <c r="WDS3213" s="302"/>
      <c r="WDT3213" s="302"/>
      <c r="WDU3213" s="302"/>
      <c r="WDV3213" s="302"/>
      <c r="WDW3213" s="302"/>
      <c r="WDX3213" s="302"/>
      <c r="WDY3213" s="302"/>
      <c r="WDZ3213" s="302"/>
      <c r="WEA3213" s="302"/>
      <c r="WEB3213" s="302"/>
      <c r="WEC3213" s="302"/>
      <c r="WED3213" s="302"/>
      <c r="WEE3213" s="302"/>
      <c r="WEF3213" s="302"/>
      <c r="WEG3213" s="302"/>
      <c r="WEH3213" s="302"/>
      <c r="WEI3213" s="302"/>
      <c r="WEJ3213" s="302"/>
      <c r="WEK3213" s="302"/>
      <c r="WEL3213" s="302"/>
      <c r="WEM3213" s="302"/>
      <c r="WEN3213" s="302"/>
      <c r="WEO3213" s="302"/>
      <c r="WEP3213" s="302"/>
      <c r="WEQ3213" s="302"/>
      <c r="WER3213" s="302"/>
      <c r="WES3213" s="302"/>
      <c r="WET3213" s="302"/>
      <c r="WEU3213" s="302"/>
      <c r="WEV3213" s="302"/>
      <c r="WEW3213" s="302"/>
      <c r="WEX3213" s="302"/>
      <c r="WEY3213" s="302"/>
      <c r="WEZ3213" s="302"/>
      <c r="WFA3213" s="302"/>
      <c r="WFB3213" s="302"/>
      <c r="WFC3213" s="302"/>
      <c r="WFD3213" s="302"/>
      <c r="WFE3213" s="302"/>
      <c r="WFF3213" s="302"/>
      <c r="WFG3213" s="302"/>
      <c r="WFH3213" s="302"/>
      <c r="WFI3213" s="302"/>
      <c r="WFJ3213" s="302"/>
      <c r="WFK3213" s="302"/>
      <c r="WFL3213" s="302"/>
      <c r="WFM3213" s="302"/>
      <c r="WFN3213" s="302"/>
      <c r="WFO3213" s="302"/>
      <c r="WFP3213" s="302"/>
      <c r="WFQ3213" s="302"/>
      <c r="WFR3213" s="302"/>
      <c r="WFS3213" s="302"/>
      <c r="WFT3213" s="302"/>
      <c r="WFU3213" s="302"/>
      <c r="WFV3213" s="302"/>
      <c r="WFW3213" s="302"/>
      <c r="WFX3213" s="302"/>
      <c r="WFY3213" s="302"/>
      <c r="WFZ3213" s="302"/>
      <c r="WGA3213" s="302"/>
      <c r="WGB3213" s="302"/>
      <c r="WGC3213" s="302"/>
      <c r="WGD3213" s="302"/>
      <c r="WGE3213" s="302"/>
      <c r="WGF3213" s="302"/>
      <c r="WGG3213" s="302"/>
      <c r="WGH3213" s="302"/>
      <c r="WGI3213" s="302"/>
      <c r="WGJ3213" s="302"/>
      <c r="WGK3213" s="302"/>
      <c r="WGL3213" s="302"/>
      <c r="WGM3213" s="302"/>
      <c r="WGN3213" s="302"/>
      <c r="WGO3213" s="302"/>
      <c r="WGP3213" s="302"/>
      <c r="WGQ3213" s="302"/>
      <c r="WGR3213" s="302"/>
      <c r="WGS3213" s="302"/>
      <c r="WGT3213" s="302"/>
      <c r="WGU3213" s="302"/>
      <c r="WGV3213" s="302"/>
      <c r="WGW3213" s="302"/>
      <c r="WGX3213" s="302"/>
      <c r="WGY3213" s="302"/>
      <c r="WGZ3213" s="302"/>
      <c r="WHA3213" s="302"/>
      <c r="WHB3213" s="302"/>
      <c r="WHC3213" s="302"/>
      <c r="WHD3213" s="302"/>
      <c r="WHE3213" s="302"/>
      <c r="WHF3213" s="302"/>
      <c r="WHG3213" s="302"/>
      <c r="WHH3213" s="302"/>
      <c r="WHI3213" s="302"/>
      <c r="WHJ3213" s="302"/>
      <c r="WHK3213" s="302"/>
      <c r="WHL3213" s="302"/>
      <c r="WHM3213" s="302"/>
      <c r="WHN3213" s="302"/>
      <c r="WHO3213" s="302"/>
      <c r="WHP3213" s="302"/>
      <c r="WHQ3213" s="302"/>
      <c r="WHR3213" s="302"/>
      <c r="WHS3213" s="302"/>
      <c r="WHT3213" s="302"/>
      <c r="WHU3213" s="302"/>
      <c r="WHV3213" s="302"/>
      <c r="WHW3213" s="302"/>
      <c r="WHX3213" s="302"/>
      <c r="WHY3213" s="302"/>
      <c r="WHZ3213" s="302"/>
      <c r="WIA3213" s="302"/>
      <c r="WIB3213" s="302"/>
      <c r="WIC3213" s="302"/>
      <c r="WID3213" s="302"/>
      <c r="WIE3213" s="302"/>
      <c r="WIF3213" s="302"/>
      <c r="WIG3213" s="302"/>
      <c r="WIH3213" s="302"/>
      <c r="WII3213" s="302"/>
      <c r="WIJ3213" s="302"/>
      <c r="WIK3213" s="302"/>
      <c r="WIL3213" s="302"/>
      <c r="WIM3213" s="302"/>
      <c r="WIN3213" s="302"/>
      <c r="WIO3213" s="302"/>
      <c r="WIP3213" s="302"/>
      <c r="WIQ3213" s="302"/>
      <c r="WIR3213" s="302"/>
      <c r="WIS3213" s="302"/>
      <c r="WIT3213" s="302"/>
      <c r="WIU3213" s="302"/>
      <c r="WIV3213" s="302"/>
      <c r="WIW3213" s="302"/>
      <c r="WIX3213" s="302"/>
      <c r="WIY3213" s="302"/>
      <c r="WIZ3213" s="302"/>
      <c r="WJA3213" s="302"/>
      <c r="WJB3213" s="302"/>
      <c r="WJC3213" s="302"/>
      <c r="WJD3213" s="302"/>
      <c r="WJE3213" s="302"/>
      <c r="WJF3213" s="302"/>
      <c r="WJG3213" s="302"/>
      <c r="WJH3213" s="302"/>
      <c r="WJI3213" s="302"/>
      <c r="WJJ3213" s="302"/>
      <c r="WJK3213" s="302"/>
      <c r="WJL3213" s="302"/>
      <c r="WJM3213" s="302"/>
      <c r="WJN3213" s="302"/>
      <c r="WJO3213" s="302"/>
      <c r="WJP3213" s="302"/>
      <c r="WJQ3213" s="302"/>
      <c r="WJR3213" s="302"/>
      <c r="WJS3213" s="302"/>
      <c r="WJT3213" s="302"/>
      <c r="WJU3213" s="302"/>
      <c r="WJV3213" s="302"/>
      <c r="WJW3213" s="302"/>
      <c r="WJX3213" s="302"/>
      <c r="WJY3213" s="302"/>
      <c r="WJZ3213" s="302"/>
      <c r="WKA3213" s="302"/>
      <c r="WKB3213" s="302"/>
      <c r="WKC3213" s="302"/>
      <c r="WKD3213" s="302"/>
      <c r="WKE3213" s="302"/>
      <c r="WKF3213" s="302"/>
      <c r="WKG3213" s="302"/>
      <c r="WKH3213" s="302"/>
      <c r="WKI3213" s="302"/>
      <c r="WKJ3213" s="302"/>
      <c r="WKK3213" s="302"/>
      <c r="WKL3213" s="302"/>
      <c r="WKM3213" s="302"/>
      <c r="WKN3213" s="302"/>
      <c r="WKO3213" s="302"/>
      <c r="WKP3213" s="302"/>
      <c r="WKQ3213" s="302"/>
      <c r="WKR3213" s="302"/>
      <c r="WKS3213" s="302"/>
      <c r="WKT3213" s="302"/>
      <c r="WKU3213" s="302"/>
      <c r="WKV3213" s="302"/>
      <c r="WKW3213" s="302"/>
      <c r="WKX3213" s="302"/>
      <c r="WKY3213" s="302"/>
      <c r="WKZ3213" s="302"/>
      <c r="WLA3213" s="302"/>
      <c r="WLB3213" s="302"/>
      <c r="WLC3213" s="302"/>
      <c r="WLD3213" s="302"/>
      <c r="WLE3213" s="302"/>
      <c r="WLF3213" s="302"/>
      <c r="WLG3213" s="302"/>
      <c r="WLH3213" s="302"/>
      <c r="WLI3213" s="302"/>
      <c r="WLJ3213" s="302"/>
      <c r="WLK3213" s="302"/>
      <c r="WLL3213" s="302"/>
      <c r="WLM3213" s="302"/>
      <c r="WLN3213" s="302"/>
      <c r="WLO3213" s="302"/>
      <c r="WLP3213" s="302"/>
      <c r="WLQ3213" s="302"/>
      <c r="WLR3213" s="302"/>
      <c r="WLS3213" s="302"/>
      <c r="WLT3213" s="302"/>
      <c r="WLU3213" s="302"/>
      <c r="WLV3213" s="302"/>
      <c r="WLW3213" s="302"/>
      <c r="WLX3213" s="302"/>
      <c r="WLY3213" s="302"/>
      <c r="WLZ3213" s="302"/>
      <c r="WMA3213" s="302"/>
      <c r="WMB3213" s="302"/>
      <c r="WMC3213" s="302"/>
      <c r="WMD3213" s="302"/>
      <c r="WME3213" s="302"/>
      <c r="WMF3213" s="302"/>
      <c r="WMG3213" s="302"/>
      <c r="WMH3213" s="302"/>
      <c r="WMI3213" s="302"/>
      <c r="WMJ3213" s="302"/>
      <c r="WMK3213" s="302"/>
      <c r="WML3213" s="302"/>
      <c r="WMM3213" s="302"/>
      <c r="WMN3213" s="302"/>
      <c r="WMO3213" s="302"/>
      <c r="WMP3213" s="302"/>
      <c r="WMQ3213" s="302"/>
      <c r="WMR3213" s="302"/>
      <c r="WMS3213" s="302"/>
      <c r="WMT3213" s="302"/>
      <c r="WMU3213" s="302"/>
      <c r="WMV3213" s="302"/>
      <c r="WMW3213" s="302"/>
      <c r="WMX3213" s="302"/>
      <c r="WMY3213" s="302"/>
      <c r="WMZ3213" s="302"/>
      <c r="WNA3213" s="302"/>
      <c r="WNB3213" s="302"/>
      <c r="WNC3213" s="302"/>
      <c r="WND3213" s="302"/>
      <c r="WNE3213" s="302"/>
      <c r="WNF3213" s="302"/>
      <c r="WNG3213" s="302"/>
      <c r="WNH3213" s="302"/>
      <c r="WNI3213" s="302"/>
      <c r="WNJ3213" s="302"/>
      <c r="WNK3213" s="302"/>
      <c r="WNL3213" s="302"/>
      <c r="WNM3213" s="302"/>
      <c r="WNN3213" s="302"/>
      <c r="WNO3213" s="302"/>
      <c r="WNP3213" s="302"/>
      <c r="WNQ3213" s="302"/>
      <c r="WNR3213" s="302"/>
      <c r="WNS3213" s="302"/>
      <c r="WNT3213" s="302"/>
      <c r="WNU3213" s="302"/>
      <c r="WNV3213" s="302"/>
      <c r="WNW3213" s="302"/>
      <c r="WNX3213" s="302"/>
      <c r="WNY3213" s="302"/>
      <c r="WNZ3213" s="302"/>
      <c r="WOA3213" s="302"/>
      <c r="WOB3213" s="302"/>
      <c r="WOC3213" s="302"/>
      <c r="WOD3213" s="302"/>
      <c r="WOE3213" s="302"/>
      <c r="WOF3213" s="302"/>
      <c r="WOG3213" s="302"/>
      <c r="WOH3213" s="302"/>
      <c r="WOI3213" s="302"/>
      <c r="WOJ3213" s="302"/>
      <c r="WOK3213" s="302"/>
      <c r="WOL3213" s="302"/>
      <c r="WOM3213" s="302"/>
      <c r="WON3213" s="302"/>
      <c r="WOO3213" s="302"/>
      <c r="WOP3213" s="302"/>
      <c r="WOQ3213" s="302"/>
      <c r="WOR3213" s="302"/>
      <c r="WOS3213" s="302"/>
      <c r="WOT3213" s="302"/>
      <c r="WOU3213" s="302"/>
      <c r="WOV3213" s="302"/>
      <c r="WOW3213" s="302"/>
      <c r="WOX3213" s="302"/>
      <c r="WOY3213" s="302"/>
      <c r="WOZ3213" s="302"/>
      <c r="WPA3213" s="302"/>
      <c r="WPB3213" s="302"/>
      <c r="WPC3213" s="302"/>
      <c r="WPD3213" s="302"/>
      <c r="WPE3213" s="302"/>
      <c r="WPF3213" s="302"/>
      <c r="WPG3213" s="302"/>
      <c r="WPH3213" s="302"/>
      <c r="WPI3213" s="302"/>
      <c r="WPJ3213" s="302"/>
      <c r="WPK3213" s="302"/>
      <c r="WPL3213" s="302"/>
      <c r="WPM3213" s="302"/>
      <c r="WPN3213" s="302"/>
      <c r="WPO3213" s="302"/>
      <c r="WPP3213" s="302"/>
      <c r="WPQ3213" s="302"/>
      <c r="WPR3213" s="302"/>
      <c r="WPS3213" s="302"/>
      <c r="WPT3213" s="302"/>
      <c r="WPU3213" s="302"/>
      <c r="WPV3213" s="302"/>
      <c r="WPW3213" s="302"/>
      <c r="WPX3213" s="302"/>
      <c r="WPY3213" s="302"/>
      <c r="WPZ3213" s="302"/>
      <c r="WQA3213" s="302"/>
      <c r="WQB3213" s="302"/>
      <c r="WQC3213" s="302"/>
      <c r="WQD3213" s="302"/>
      <c r="WQE3213" s="302"/>
      <c r="WQF3213" s="302"/>
      <c r="WQG3213" s="302"/>
      <c r="WQH3213" s="302"/>
      <c r="WQI3213" s="302"/>
      <c r="WQJ3213" s="302"/>
      <c r="WQK3213" s="302"/>
      <c r="WQL3213" s="302"/>
      <c r="WQM3213" s="302"/>
      <c r="WQN3213" s="302"/>
      <c r="WQO3213" s="302"/>
      <c r="WQP3213" s="302"/>
      <c r="WQQ3213" s="302"/>
      <c r="WQR3213" s="302"/>
      <c r="WQS3213" s="302"/>
      <c r="WQT3213" s="302"/>
      <c r="WQU3213" s="302"/>
      <c r="WQV3213" s="302"/>
      <c r="WQW3213" s="302"/>
      <c r="WQX3213" s="302"/>
      <c r="WQY3213" s="302"/>
      <c r="WQZ3213" s="302"/>
      <c r="WRA3213" s="302"/>
      <c r="WRB3213" s="302"/>
      <c r="WRC3213" s="302"/>
      <c r="WRD3213" s="302"/>
      <c r="WRE3213" s="302"/>
      <c r="WRF3213" s="302"/>
      <c r="WRG3213" s="302"/>
      <c r="WRH3213" s="302"/>
      <c r="WRI3213" s="302"/>
      <c r="WRJ3213" s="302"/>
      <c r="WRK3213" s="302"/>
      <c r="WRL3213" s="302"/>
      <c r="WRM3213" s="302"/>
      <c r="WRN3213" s="302"/>
      <c r="WRO3213" s="302"/>
      <c r="WRP3213" s="302"/>
      <c r="WRQ3213" s="302"/>
      <c r="WRR3213" s="302"/>
      <c r="WRS3213" s="302"/>
      <c r="WRT3213" s="302"/>
      <c r="WRU3213" s="302"/>
      <c r="WRV3213" s="302"/>
      <c r="WRW3213" s="302"/>
      <c r="WRX3213" s="302"/>
      <c r="WRY3213" s="302"/>
      <c r="WRZ3213" s="302"/>
      <c r="WSA3213" s="302"/>
      <c r="WSB3213" s="302"/>
      <c r="WSC3213" s="302"/>
      <c r="WSD3213" s="302"/>
      <c r="WSE3213" s="302"/>
      <c r="WSF3213" s="302"/>
      <c r="WSG3213" s="302"/>
      <c r="WSH3213" s="302"/>
      <c r="WSI3213" s="302"/>
      <c r="WSJ3213" s="302"/>
      <c r="WSK3213" s="302"/>
      <c r="WSL3213" s="302"/>
      <c r="WSM3213" s="302"/>
      <c r="WSN3213" s="302"/>
      <c r="WSO3213" s="302"/>
      <c r="WSP3213" s="302"/>
      <c r="WSQ3213" s="302"/>
      <c r="WSR3213" s="302"/>
      <c r="WSS3213" s="302"/>
      <c r="WST3213" s="302"/>
      <c r="WSU3213" s="302"/>
      <c r="WSV3213" s="302"/>
      <c r="WSW3213" s="302"/>
      <c r="WSX3213" s="302"/>
      <c r="WSY3213" s="302"/>
      <c r="WSZ3213" s="302"/>
      <c r="WTA3213" s="302"/>
      <c r="WTB3213" s="302"/>
      <c r="WTC3213" s="302"/>
      <c r="WTD3213" s="302"/>
      <c r="WTE3213" s="302"/>
      <c r="WTF3213" s="302"/>
      <c r="WTG3213" s="302"/>
      <c r="WTH3213" s="302"/>
      <c r="WTI3213" s="302"/>
      <c r="WTJ3213" s="302"/>
      <c r="WTK3213" s="302"/>
      <c r="WTL3213" s="302"/>
      <c r="WTM3213" s="302"/>
      <c r="WTN3213" s="302"/>
      <c r="WTO3213" s="302"/>
      <c r="WTP3213" s="302"/>
      <c r="WTQ3213" s="302"/>
      <c r="WTR3213" s="302"/>
      <c r="WTS3213" s="302"/>
      <c r="WTT3213" s="302"/>
      <c r="WTU3213" s="302"/>
      <c r="WTV3213" s="302"/>
      <c r="WTW3213" s="302"/>
      <c r="WTX3213" s="302"/>
      <c r="WTY3213" s="302"/>
      <c r="WTZ3213" s="302"/>
      <c r="WUA3213" s="302"/>
      <c r="WUB3213" s="302"/>
      <c r="WUC3213" s="302"/>
      <c r="WUD3213" s="302"/>
      <c r="WUE3213" s="302"/>
      <c r="WUF3213" s="302"/>
      <c r="WUG3213" s="302"/>
      <c r="WUH3213" s="302"/>
      <c r="WUI3213" s="302"/>
      <c r="WUJ3213" s="302"/>
      <c r="WUK3213" s="302"/>
      <c r="WUL3213" s="302"/>
      <c r="WUM3213" s="302"/>
      <c r="WUN3213" s="302"/>
      <c r="WUO3213" s="302"/>
      <c r="WUP3213" s="302"/>
      <c r="WUQ3213" s="302"/>
      <c r="WUR3213" s="302"/>
      <c r="WUS3213" s="302"/>
      <c r="WUT3213" s="302"/>
      <c r="WUU3213" s="302"/>
      <c r="WUV3213" s="302"/>
      <c r="WUW3213" s="302"/>
      <c r="WUX3213" s="302"/>
      <c r="WUY3213" s="302"/>
      <c r="WUZ3213" s="302"/>
      <c r="WVA3213" s="302"/>
      <c r="WVB3213" s="302"/>
      <c r="WVC3213" s="302"/>
      <c r="WVD3213" s="302"/>
      <c r="WVE3213" s="302"/>
      <c r="WVF3213" s="302"/>
      <c r="WVG3213" s="302"/>
      <c r="WVH3213" s="302"/>
      <c r="WVI3213" s="302"/>
      <c r="WVJ3213" s="302"/>
      <c r="WVK3213" s="302"/>
      <c r="WVL3213" s="302"/>
      <c r="WVM3213" s="302"/>
      <c r="WVN3213" s="302"/>
      <c r="WVO3213" s="302"/>
      <c r="WVP3213" s="302"/>
      <c r="WVQ3213" s="302"/>
      <c r="WVR3213" s="302"/>
      <c r="WVS3213" s="302"/>
      <c r="WVT3213" s="302"/>
      <c r="WVU3213" s="302"/>
      <c r="WVV3213" s="302"/>
      <c r="WVW3213" s="302"/>
      <c r="WVX3213" s="302"/>
      <c r="WVY3213" s="302"/>
      <c r="WVZ3213" s="302"/>
      <c r="WWA3213" s="302"/>
      <c r="WWB3213" s="302"/>
      <c r="WWC3213" s="302"/>
      <c r="WWD3213" s="302"/>
      <c r="WWE3213" s="302"/>
      <c r="WWF3213" s="302"/>
      <c r="WWG3213" s="302"/>
      <c r="WWH3213" s="302"/>
      <c r="WWI3213" s="302"/>
      <c r="WWJ3213" s="302"/>
      <c r="WWK3213" s="302"/>
      <c r="WWL3213" s="302"/>
      <c r="WWM3213" s="302"/>
      <c r="WWN3213" s="302"/>
      <c r="WWO3213" s="302"/>
      <c r="WWP3213" s="302"/>
      <c r="WWQ3213" s="302"/>
      <c r="WWR3213" s="302"/>
      <c r="WWS3213" s="302"/>
      <c r="WWT3213" s="302"/>
      <c r="WWU3213" s="302"/>
      <c r="WWV3213" s="302"/>
      <c r="WWW3213" s="302"/>
      <c r="WWX3213" s="302"/>
      <c r="WWY3213" s="302"/>
      <c r="WWZ3213" s="302"/>
      <c r="WXA3213" s="302"/>
      <c r="WXB3213" s="302"/>
      <c r="WXC3213" s="302"/>
      <c r="WXD3213" s="302"/>
      <c r="WXE3213" s="302"/>
      <c r="WXF3213" s="302"/>
      <c r="WXG3213" s="302"/>
      <c r="WXH3213" s="302"/>
      <c r="WXI3213" s="302"/>
      <c r="WXJ3213" s="302"/>
      <c r="WXK3213" s="302"/>
      <c r="WXL3213" s="302"/>
      <c r="WXM3213" s="302"/>
      <c r="WXN3213" s="302"/>
      <c r="WXO3213" s="302"/>
      <c r="WXP3213" s="302"/>
      <c r="WXQ3213" s="302"/>
      <c r="WXR3213" s="302"/>
      <c r="WXS3213" s="302"/>
      <c r="WXT3213" s="302"/>
      <c r="WXU3213" s="302"/>
      <c r="WXV3213" s="302"/>
      <c r="WXW3213" s="302"/>
      <c r="WXX3213" s="302"/>
      <c r="WXY3213" s="302"/>
      <c r="WXZ3213" s="302"/>
      <c r="WYA3213" s="302"/>
      <c r="WYB3213" s="302"/>
      <c r="WYC3213" s="302"/>
      <c r="WYD3213" s="302"/>
      <c r="WYE3213" s="302"/>
      <c r="WYF3213" s="302"/>
      <c r="WYG3213" s="302"/>
      <c r="WYH3213" s="302"/>
      <c r="WYI3213" s="302"/>
      <c r="WYJ3213" s="302"/>
      <c r="WYK3213" s="302"/>
      <c r="WYL3213" s="302"/>
      <c r="WYM3213" s="302"/>
      <c r="WYN3213" s="302"/>
      <c r="WYO3213" s="302"/>
      <c r="WYP3213" s="302"/>
      <c r="WYQ3213" s="302"/>
      <c r="WYR3213" s="302"/>
      <c r="WYS3213" s="302"/>
      <c r="WYT3213" s="302"/>
      <c r="WYU3213" s="302"/>
      <c r="WYV3213" s="302"/>
      <c r="WYW3213" s="302"/>
      <c r="WYX3213" s="302"/>
      <c r="WYY3213" s="302"/>
      <c r="WYZ3213" s="302"/>
      <c r="WZA3213" s="302"/>
      <c r="WZB3213" s="302"/>
      <c r="WZC3213" s="302"/>
      <c r="WZD3213" s="302"/>
      <c r="WZE3213" s="302"/>
      <c r="WZF3213" s="302"/>
      <c r="WZG3213" s="302"/>
      <c r="WZH3213" s="302"/>
      <c r="WZI3213" s="302"/>
      <c r="WZJ3213" s="302"/>
      <c r="WZK3213" s="302"/>
      <c r="WZL3213" s="302"/>
      <c r="WZM3213" s="302"/>
      <c r="WZN3213" s="302"/>
      <c r="WZO3213" s="302"/>
      <c r="WZP3213" s="302"/>
      <c r="WZQ3213" s="302"/>
      <c r="WZR3213" s="302"/>
      <c r="WZS3213" s="302"/>
      <c r="WZT3213" s="302"/>
      <c r="WZU3213" s="302"/>
      <c r="WZV3213" s="302"/>
      <c r="WZW3213" s="302"/>
      <c r="WZX3213" s="302"/>
      <c r="WZY3213" s="302"/>
      <c r="WZZ3213" s="302"/>
      <c r="XAA3213" s="302"/>
      <c r="XAB3213" s="302"/>
      <c r="XAC3213" s="302"/>
      <c r="XAD3213" s="302"/>
      <c r="XAE3213" s="302"/>
      <c r="XAF3213" s="302"/>
      <c r="XAG3213" s="302"/>
      <c r="XAH3213" s="302"/>
      <c r="XAI3213" s="302"/>
      <c r="XAJ3213" s="302"/>
      <c r="XAK3213" s="302"/>
      <c r="XAL3213" s="302"/>
      <c r="XAM3213" s="302"/>
      <c r="XAN3213" s="302"/>
      <c r="XAO3213" s="302"/>
      <c r="XAP3213" s="302"/>
      <c r="XAQ3213" s="302"/>
      <c r="XAR3213" s="302"/>
      <c r="XAS3213" s="302"/>
      <c r="XAT3213" s="302"/>
      <c r="XAU3213" s="302"/>
      <c r="XAV3213" s="302"/>
      <c r="XAW3213" s="302"/>
      <c r="XAX3213" s="302"/>
      <c r="XAY3213" s="302"/>
      <c r="XAZ3213" s="302"/>
      <c r="XBA3213" s="302"/>
      <c r="XBB3213" s="302"/>
      <c r="XBC3213" s="302"/>
      <c r="XBD3213" s="302"/>
      <c r="XBE3213" s="302"/>
      <c r="XBF3213" s="302"/>
      <c r="XBG3213" s="302"/>
      <c r="XBH3213" s="302"/>
      <c r="XBI3213" s="302"/>
      <c r="XBJ3213" s="302"/>
      <c r="XBK3213" s="302"/>
      <c r="XBL3213" s="302"/>
      <c r="XBM3213" s="302"/>
      <c r="XBN3213" s="302"/>
      <c r="XBO3213" s="302"/>
      <c r="XBP3213" s="302"/>
      <c r="XBQ3213" s="302"/>
      <c r="XBR3213" s="302"/>
      <c r="XBS3213" s="302"/>
      <c r="XBT3213" s="302"/>
      <c r="XBU3213" s="302"/>
      <c r="XBV3213" s="302"/>
      <c r="XBW3213" s="302"/>
      <c r="XBX3213" s="302"/>
      <c r="XBY3213" s="302"/>
      <c r="XBZ3213" s="302"/>
      <c r="XCA3213" s="302"/>
      <c r="XCB3213" s="302"/>
      <c r="XCC3213" s="302"/>
      <c r="XCD3213" s="302"/>
      <c r="XCE3213" s="302"/>
      <c r="XCF3213" s="302"/>
      <c r="XCG3213" s="302"/>
      <c r="XCH3213" s="302"/>
      <c r="XCI3213" s="302"/>
      <c r="XCJ3213" s="302"/>
      <c r="XCK3213" s="302"/>
      <c r="XCL3213" s="302"/>
      <c r="XCM3213" s="302"/>
      <c r="XCN3213" s="302"/>
      <c r="XCO3213" s="302"/>
      <c r="XCP3213" s="302"/>
      <c r="XCQ3213" s="302"/>
      <c r="XCR3213" s="302"/>
      <c r="XCS3213" s="302"/>
      <c r="XCT3213" s="302"/>
      <c r="XCU3213" s="302"/>
      <c r="XCV3213" s="302"/>
      <c r="XCW3213" s="302"/>
      <c r="XCX3213" s="302"/>
      <c r="XCY3213" s="302"/>
      <c r="XCZ3213" s="302"/>
      <c r="XDA3213" s="302"/>
      <c r="XDB3213" s="302"/>
      <c r="XDC3213" s="302"/>
      <c r="XDD3213" s="302"/>
      <c r="XDE3213" s="302"/>
      <c r="XDF3213" s="302"/>
      <c r="XDG3213" s="302"/>
      <c r="XDH3213" s="302"/>
      <c r="XDI3213" s="302"/>
      <c r="XDJ3213" s="302"/>
      <c r="XDK3213" s="302"/>
      <c r="XDL3213" s="302"/>
      <c r="XDM3213" s="302"/>
      <c r="XDN3213" s="302"/>
      <c r="XDO3213" s="302"/>
      <c r="XDP3213" s="302"/>
      <c r="XDQ3213" s="302"/>
      <c r="XDR3213" s="302"/>
      <c r="XDS3213" s="302"/>
      <c r="XDT3213" s="302"/>
      <c r="XDU3213" s="302"/>
      <c r="XDV3213" s="302"/>
      <c r="XDW3213" s="302"/>
      <c r="XDX3213" s="302"/>
      <c r="XDY3213" s="302"/>
      <c r="XDZ3213" s="302"/>
      <c r="XEA3213" s="302"/>
      <c r="XEB3213" s="302"/>
      <c r="XEC3213" s="302"/>
      <c r="XED3213" s="302"/>
      <c r="XEE3213" s="302"/>
      <c r="XEF3213" s="302"/>
      <c r="XEG3213" s="302"/>
      <c r="XEH3213" s="302"/>
      <c r="XEI3213" s="302"/>
      <c r="XEJ3213" s="302"/>
      <c r="XEK3213" s="302"/>
      <c r="XEL3213" s="302"/>
      <c r="XEM3213" s="302"/>
      <c r="XEN3213" s="302"/>
      <c r="XEO3213" s="302"/>
      <c r="XEP3213" s="302"/>
      <c r="XEQ3213" s="302"/>
      <c r="XER3213" s="302"/>
      <c r="XES3213" s="302"/>
      <c r="XET3213" s="302"/>
      <c r="XEU3213" s="302"/>
      <c r="XEV3213" s="302"/>
      <c r="XEW3213" s="302"/>
      <c r="XEX3213" s="302"/>
      <c r="XEY3213" s="302"/>
      <c r="XEZ3213" s="302"/>
      <c r="XFA3213" s="302"/>
      <c r="XFB3213" s="302"/>
      <c r="XFC3213" s="302"/>
      <c r="XFD3213" s="302"/>
    </row>
    <row r="3214" spans="1:16384" s="424" customFormat="1" ht="15.75">
      <c r="A3214" s="312"/>
      <c r="B3214" s="336" t="s">
        <v>3</v>
      </c>
      <c r="C3214" s="337" t="s">
        <v>338</v>
      </c>
      <c r="D3214" s="295" t="s">
        <v>31</v>
      </c>
      <c r="E3214" s="338" t="s">
        <v>1702</v>
      </c>
      <c r="F3214" s="315">
        <f>VLOOKUP(B3214,'HSD PSPN,STR,ARS'!$C$6:F1512,4,FALSE)</f>
        <v>150000</v>
      </c>
      <c r="G3214" s="536">
        <f t="shared" si="117"/>
        <v>4950</v>
      </c>
    </row>
    <row r="3215" spans="1:16384" s="424" customFormat="1" ht="15.75">
      <c r="A3215" s="312"/>
      <c r="B3215" s="336" t="s">
        <v>4</v>
      </c>
      <c r="C3215" s="337" t="s">
        <v>339</v>
      </c>
      <c r="D3215" s="295" t="s">
        <v>31</v>
      </c>
      <c r="E3215" s="338" t="s">
        <v>1282</v>
      </c>
      <c r="F3215" s="315">
        <f>VLOOKUP(B3215,'HSD PSPN,STR,ARS'!$C$6:F1513,4,FALSE)</f>
        <v>200000</v>
      </c>
      <c r="G3215" s="536">
        <f t="shared" si="117"/>
        <v>2200</v>
      </c>
    </row>
    <row r="3216" spans="1:16384" s="333" customFormat="1">
      <c r="A3216" s="1158" t="s">
        <v>2171</v>
      </c>
      <c r="B3216" s="1159"/>
      <c r="C3216" s="1159"/>
      <c r="D3216" s="1159"/>
      <c r="E3216" s="1159"/>
      <c r="F3216" s="1160"/>
      <c r="G3216" s="321">
        <f>SUM(G3211:G3215)</f>
        <v>69600</v>
      </c>
    </row>
    <row r="3217" spans="1:7">
      <c r="A3217" s="295" t="s">
        <v>19</v>
      </c>
      <c r="B3217" s="336" t="s">
        <v>2172</v>
      </c>
      <c r="C3217" s="337"/>
      <c r="D3217" s="295"/>
      <c r="E3217" s="338"/>
      <c r="F3217" s="338"/>
      <c r="G3217" s="535"/>
    </row>
    <row r="3218" spans="1:7">
      <c r="A3218" s="1144" t="s">
        <v>2176</v>
      </c>
      <c r="B3218" s="1144"/>
      <c r="C3218" s="1144"/>
      <c r="D3218" s="1144"/>
      <c r="E3218" s="1144"/>
      <c r="F3218" s="1144"/>
      <c r="G3218" s="321">
        <f>SUM(G3217)</f>
        <v>0</v>
      </c>
    </row>
    <row r="3219" spans="1:7">
      <c r="A3219" s="295" t="s">
        <v>20</v>
      </c>
      <c r="B3219" s="336" t="s">
        <v>2177</v>
      </c>
      <c r="C3219" s="337"/>
      <c r="D3219" s="295"/>
      <c r="E3219" s="338"/>
      <c r="F3219" s="338"/>
      <c r="G3219" s="535"/>
    </row>
    <row r="3220" spans="1:7">
      <c r="A3220" s="1146" t="s">
        <v>2180</v>
      </c>
      <c r="B3220" s="1146"/>
      <c r="C3220" s="1146"/>
      <c r="D3220" s="1146"/>
      <c r="E3220" s="1146"/>
      <c r="F3220" s="1146"/>
      <c r="G3220" s="318">
        <f>SUM(G3219)</f>
        <v>0</v>
      </c>
    </row>
    <row r="3221" spans="1:7">
      <c r="A3221" s="375" t="s">
        <v>21</v>
      </c>
      <c r="B3221" s="1145" t="s">
        <v>1111</v>
      </c>
      <c r="C3221" s="1145"/>
      <c r="D3221" s="1145"/>
      <c r="E3221" s="1145"/>
      <c r="F3221" s="1145"/>
      <c r="G3221" s="318">
        <f>SUM(G3211:G3220)/2</f>
        <v>69600</v>
      </c>
    </row>
    <row r="3222" spans="1:7">
      <c r="A3222" s="375" t="s">
        <v>22</v>
      </c>
      <c r="B3222" s="1145" t="s">
        <v>1112</v>
      </c>
      <c r="C3222" s="1145"/>
      <c r="D3222" s="1145"/>
      <c r="E3222" s="1145"/>
      <c r="F3222" s="376">
        <v>0.1</v>
      </c>
      <c r="G3222" s="318">
        <f>G3221*F3222</f>
        <v>6960</v>
      </c>
    </row>
    <row r="3223" spans="1:7">
      <c r="A3223" s="375" t="s">
        <v>23</v>
      </c>
      <c r="B3223" s="1145" t="s">
        <v>184</v>
      </c>
      <c r="C3223" s="1145"/>
      <c r="D3223" s="1145"/>
      <c r="E3223" s="1145"/>
      <c r="F3223" s="1145"/>
      <c r="G3223" s="318">
        <f>ROUNDDOWN(G3221+G3222,0)</f>
        <v>76560</v>
      </c>
    </row>
    <row r="3224" spans="1:7">
      <c r="A3224" s="302" t="s">
        <v>2234</v>
      </c>
      <c r="B3224"/>
      <c r="C3224"/>
      <c r="D3224"/>
      <c r="E3224" s="335"/>
      <c r="F3224" s="335"/>
      <c r="G3224" s="534"/>
    </row>
    <row r="3225" spans="1:7">
      <c r="A3225" s="302" t="s">
        <v>2235</v>
      </c>
      <c r="B3225"/>
      <c r="C3225"/>
      <c r="D3225"/>
      <c r="E3225" s="335"/>
      <c r="F3225" s="335"/>
      <c r="G3225" s="534"/>
    </row>
    <row r="3226" spans="1:7">
      <c r="A3226" s="302"/>
      <c r="B3226"/>
      <c r="C3226"/>
      <c r="D3226"/>
      <c r="E3226" s="335"/>
      <c r="F3226" s="335"/>
      <c r="G3226" s="534"/>
    </row>
    <row r="3227" spans="1:7">
      <c r="A3227" s="293" t="s">
        <v>2244</v>
      </c>
      <c r="B3227" s="333"/>
      <c r="C3227" s="333"/>
      <c r="D3227" s="333"/>
      <c r="E3227" s="334"/>
      <c r="F3227" s="334"/>
      <c r="G3227" s="533"/>
    </row>
    <row r="3228" spans="1:7">
      <c r="A3228" s="302" t="s">
        <v>2245</v>
      </c>
      <c r="B3228"/>
      <c r="C3228"/>
      <c r="D3228"/>
      <c r="E3228" s="335"/>
      <c r="F3228" s="335"/>
      <c r="G3228" s="534"/>
    </row>
    <row r="3229" spans="1:7" ht="30">
      <c r="A3229" s="317" t="s">
        <v>73</v>
      </c>
      <c r="B3229" s="317" t="s">
        <v>74</v>
      </c>
      <c r="C3229" s="317" t="s">
        <v>166</v>
      </c>
      <c r="D3229" s="317" t="s">
        <v>78</v>
      </c>
      <c r="E3229" s="317" t="s">
        <v>167</v>
      </c>
      <c r="F3229" s="317" t="s">
        <v>168</v>
      </c>
      <c r="G3229" s="529" t="s">
        <v>169</v>
      </c>
    </row>
    <row r="3230" spans="1:7">
      <c r="A3230" s="295" t="s">
        <v>17</v>
      </c>
      <c r="B3230" s="336" t="s">
        <v>2169</v>
      </c>
      <c r="C3230" s="337"/>
      <c r="D3230" s="295"/>
      <c r="E3230" s="338"/>
      <c r="F3230" s="338"/>
      <c r="G3230" s="535"/>
    </row>
    <row r="3231" spans="1:7">
      <c r="A3231" s="312"/>
      <c r="B3231" s="336" t="s">
        <v>2229</v>
      </c>
      <c r="C3231" s="337" t="s">
        <v>337</v>
      </c>
      <c r="D3231" s="295" t="s">
        <v>31</v>
      </c>
      <c r="E3231" s="338" t="s">
        <v>2246</v>
      </c>
      <c r="F3231" s="315">
        <f>VLOOKUP(B3231,'HSD PSPN,STR,ARS'!$C$6:F1529,4,FALSE)</f>
        <v>150000</v>
      </c>
      <c r="G3231" s="536">
        <f t="shared" ref="G3231:G3233" si="118">F3231*E3231</f>
        <v>5700</v>
      </c>
    </row>
    <row r="3232" spans="1:7">
      <c r="A3232" s="312"/>
      <c r="B3232" s="336" t="s">
        <v>3</v>
      </c>
      <c r="C3232" s="337" t="s">
        <v>338</v>
      </c>
      <c r="D3232" s="295" t="s">
        <v>31</v>
      </c>
      <c r="E3232" s="338" t="s">
        <v>2247</v>
      </c>
      <c r="F3232" s="315">
        <f>VLOOKUP(B3232,'HSD PSPN,STR,ARS'!$C$6:F1530,4,FALSE)</f>
        <v>150000</v>
      </c>
      <c r="G3232" s="536">
        <f t="shared" si="118"/>
        <v>570</v>
      </c>
    </row>
    <row r="3233" spans="1:7">
      <c r="A3233" s="312"/>
      <c r="B3233" s="336" t="s">
        <v>4</v>
      </c>
      <c r="C3233" s="337" t="s">
        <v>339</v>
      </c>
      <c r="D3233" s="295" t="s">
        <v>31</v>
      </c>
      <c r="E3233" s="338" t="s">
        <v>1756</v>
      </c>
      <c r="F3233" s="315">
        <f>VLOOKUP(B3233,'HSD PSPN,STR,ARS'!$C$6:F1531,4,FALSE)</f>
        <v>200000</v>
      </c>
      <c r="G3233" s="536">
        <f t="shared" si="118"/>
        <v>200</v>
      </c>
    </row>
    <row r="3234" spans="1:7">
      <c r="A3234" s="1158" t="s">
        <v>2171</v>
      </c>
      <c r="B3234" s="1159"/>
      <c r="C3234" s="1159"/>
      <c r="D3234" s="1159"/>
      <c r="E3234" s="1159"/>
      <c r="F3234" s="1160"/>
      <c r="G3234" s="321">
        <f>SUM(G3230:G3233)</f>
        <v>6470</v>
      </c>
    </row>
    <row r="3235" spans="1:7">
      <c r="A3235" s="295" t="s">
        <v>19</v>
      </c>
      <c r="B3235" s="336" t="s">
        <v>2172</v>
      </c>
      <c r="C3235" s="337"/>
      <c r="D3235" s="295"/>
      <c r="E3235" s="338"/>
      <c r="F3235" s="338"/>
      <c r="G3235" s="535"/>
    </row>
    <row r="3236" spans="1:7">
      <c r="A3236" s="1144" t="s">
        <v>2176</v>
      </c>
      <c r="B3236" s="1144"/>
      <c r="C3236" s="1144"/>
      <c r="D3236" s="1144"/>
      <c r="E3236" s="1144"/>
      <c r="F3236" s="1144"/>
      <c r="G3236" s="321">
        <f>SUM(G3235)</f>
        <v>0</v>
      </c>
    </row>
    <row r="3237" spans="1:7">
      <c r="A3237" s="295" t="s">
        <v>20</v>
      </c>
      <c r="B3237" s="336" t="s">
        <v>2177</v>
      </c>
      <c r="C3237" s="337"/>
      <c r="D3237" s="295"/>
      <c r="E3237" s="338"/>
      <c r="F3237" s="338"/>
      <c r="G3237" s="535"/>
    </row>
    <row r="3238" spans="1:7">
      <c r="A3238" s="312"/>
      <c r="B3238" s="336" t="s">
        <v>236</v>
      </c>
      <c r="C3238" s="337"/>
      <c r="D3238" s="295" t="s">
        <v>2248</v>
      </c>
      <c r="E3238" s="338" t="s">
        <v>1274</v>
      </c>
      <c r="F3238" s="315">
        <f>VLOOKUP(B3238,'HSD PSPN,STR,ARS'!$C$6:F1536,4,FALSE)</f>
        <v>10000</v>
      </c>
      <c r="G3238" s="536">
        <f t="shared" ref="G3238" si="119">F3238*E3238</f>
        <v>190</v>
      </c>
    </row>
    <row r="3239" spans="1:7">
      <c r="A3239" s="1146" t="s">
        <v>2180</v>
      </c>
      <c r="B3239" s="1146"/>
      <c r="C3239" s="1146"/>
      <c r="D3239" s="1146"/>
      <c r="E3239" s="1146"/>
      <c r="F3239" s="1146"/>
      <c r="G3239" s="321">
        <f>SUM(G3238)</f>
        <v>190</v>
      </c>
    </row>
    <row r="3240" spans="1:7">
      <c r="A3240" s="375" t="s">
        <v>21</v>
      </c>
      <c r="B3240" s="1145" t="s">
        <v>1111</v>
      </c>
      <c r="C3240" s="1145"/>
      <c r="D3240" s="1145"/>
      <c r="E3240" s="1145"/>
      <c r="F3240" s="1145"/>
      <c r="G3240" s="318">
        <f>SUM(G3230:G3239)/2</f>
        <v>6660</v>
      </c>
    </row>
    <row r="3241" spans="1:7">
      <c r="A3241" s="375" t="s">
        <v>22</v>
      </c>
      <c r="B3241" s="1145" t="s">
        <v>1112</v>
      </c>
      <c r="C3241" s="1145"/>
      <c r="D3241" s="1145"/>
      <c r="E3241" s="1145"/>
      <c r="F3241" s="376">
        <v>0.1</v>
      </c>
      <c r="G3241" s="318">
        <f>G3240*F3241</f>
        <v>666</v>
      </c>
    </row>
    <row r="3242" spans="1:7">
      <c r="A3242" s="375" t="s">
        <v>23</v>
      </c>
      <c r="B3242" s="1145" t="s">
        <v>184</v>
      </c>
      <c r="C3242" s="1145"/>
      <c r="D3242" s="1145"/>
      <c r="E3242" s="1145"/>
      <c r="F3242" s="1145"/>
      <c r="G3242" s="318">
        <f>ROUNDDOWN(G3240+G3241,0)</f>
        <v>7326</v>
      </c>
    </row>
    <row r="3243" spans="1:7">
      <c r="A3243" s="298"/>
      <c r="B3243" s="299"/>
      <c r="C3243" s="298"/>
      <c r="D3243" s="298"/>
      <c r="E3243" s="342"/>
      <c r="F3243" s="342"/>
      <c r="G3243" s="537"/>
    </row>
    <row r="3244" spans="1:7">
      <c r="A3244" s="293" t="s">
        <v>2337</v>
      </c>
      <c r="B3244" s="423"/>
      <c r="C3244" s="423"/>
      <c r="D3244" s="423"/>
      <c r="E3244" s="423"/>
      <c r="F3244" s="423"/>
      <c r="G3244" s="539"/>
    </row>
    <row r="3245" spans="1:7" ht="30">
      <c r="A3245" s="317" t="s">
        <v>73</v>
      </c>
      <c r="B3245" s="317" t="s">
        <v>74</v>
      </c>
      <c r="C3245" s="317" t="s">
        <v>166</v>
      </c>
      <c r="D3245" s="317" t="s">
        <v>78</v>
      </c>
      <c r="E3245" s="317" t="s">
        <v>167</v>
      </c>
      <c r="F3245" s="317" t="s">
        <v>168</v>
      </c>
      <c r="G3245" s="529" t="s">
        <v>169</v>
      </c>
    </row>
    <row r="3246" spans="1:7">
      <c r="A3246" s="295" t="s">
        <v>17</v>
      </c>
      <c r="B3246" s="336" t="s">
        <v>2169</v>
      </c>
      <c r="C3246" s="337"/>
      <c r="D3246" s="295"/>
      <c r="E3246" s="338"/>
      <c r="F3246" s="338"/>
      <c r="G3246" s="535"/>
    </row>
    <row r="3247" spans="1:7">
      <c r="A3247" s="312"/>
      <c r="B3247" s="336" t="s">
        <v>2229</v>
      </c>
      <c r="C3247" s="337" t="s">
        <v>337</v>
      </c>
      <c r="D3247" s="295" t="s">
        <v>31</v>
      </c>
      <c r="E3247" s="338" t="s">
        <v>2246</v>
      </c>
      <c r="F3247" s="315">
        <f>VLOOKUP(B3247,'HSD PSPN,STR,ARS'!$C$6:F1545,4,FALSE)</f>
        <v>150000</v>
      </c>
      <c r="G3247" s="536">
        <f t="shared" ref="G3247:G3249" si="120">F3247*E3247</f>
        <v>5700</v>
      </c>
    </row>
    <row r="3248" spans="1:7">
      <c r="A3248" s="312"/>
      <c r="B3248" s="336" t="s">
        <v>3</v>
      </c>
      <c r="C3248" s="337" t="s">
        <v>338</v>
      </c>
      <c r="D3248" s="295" t="s">
        <v>31</v>
      </c>
      <c r="E3248" s="338" t="s">
        <v>2247</v>
      </c>
      <c r="F3248" s="315">
        <f>VLOOKUP(B3248,'HSD PSPN,STR,ARS'!$C$6:F1546,4,FALSE)</f>
        <v>150000</v>
      </c>
      <c r="G3248" s="536">
        <f t="shared" si="120"/>
        <v>570</v>
      </c>
    </row>
    <row r="3249" spans="1:7">
      <c r="A3249" s="312"/>
      <c r="B3249" s="336" t="s">
        <v>4</v>
      </c>
      <c r="C3249" s="337" t="s">
        <v>339</v>
      </c>
      <c r="D3249" s="295" t="s">
        <v>31</v>
      </c>
      <c r="E3249" s="338" t="s">
        <v>1756</v>
      </c>
      <c r="F3249" s="315">
        <f>VLOOKUP(B3249,'HSD PSPN,STR,ARS'!$C$6:F1547,4,FALSE)</f>
        <v>200000</v>
      </c>
      <c r="G3249" s="536">
        <f t="shared" si="120"/>
        <v>200</v>
      </c>
    </row>
    <row r="3250" spans="1:7">
      <c r="A3250" s="1158" t="s">
        <v>2171</v>
      </c>
      <c r="B3250" s="1159"/>
      <c r="C3250" s="1159"/>
      <c r="D3250" s="1159"/>
      <c r="E3250" s="1159"/>
      <c r="F3250" s="1160"/>
      <c r="G3250" s="321">
        <f>SUM(G3246:G3249)</f>
        <v>6470</v>
      </c>
    </row>
    <row r="3251" spans="1:7">
      <c r="A3251" s="295" t="s">
        <v>19</v>
      </c>
      <c r="B3251" s="336" t="s">
        <v>2172</v>
      </c>
      <c r="C3251" s="337"/>
      <c r="D3251" s="295"/>
      <c r="E3251" s="338"/>
      <c r="F3251" s="338"/>
      <c r="G3251" s="535"/>
    </row>
    <row r="3252" spans="1:7">
      <c r="A3252" s="1144" t="s">
        <v>2176</v>
      </c>
      <c r="B3252" s="1144"/>
      <c r="C3252" s="1144"/>
      <c r="D3252" s="1144"/>
      <c r="E3252" s="1144"/>
      <c r="F3252" s="1144"/>
      <c r="G3252" s="321">
        <f>SUM(G3251)</f>
        <v>0</v>
      </c>
    </row>
    <row r="3253" spans="1:7">
      <c r="A3253" s="295" t="s">
        <v>20</v>
      </c>
      <c r="B3253" s="336" t="s">
        <v>2177</v>
      </c>
      <c r="C3253" s="337"/>
      <c r="D3253" s="295"/>
      <c r="E3253" s="338"/>
      <c r="F3253" s="338"/>
      <c r="G3253" s="535"/>
    </row>
    <row r="3254" spans="1:7">
      <c r="A3254" s="312"/>
      <c r="B3254" s="336" t="s">
        <v>236</v>
      </c>
      <c r="C3254" s="337"/>
      <c r="D3254" s="295" t="s">
        <v>2248</v>
      </c>
      <c r="E3254" s="338" t="s">
        <v>1274</v>
      </c>
      <c r="F3254" s="315">
        <f>VLOOKUP(B3254,'HSD PSPN,STR,ARS'!$C$6:F1552,4,FALSE)</f>
        <v>10000</v>
      </c>
      <c r="G3254" s="536">
        <f t="shared" ref="G3254" si="121">F3254*E3254</f>
        <v>190</v>
      </c>
    </row>
    <row r="3255" spans="1:7">
      <c r="A3255" s="1146" t="s">
        <v>2180</v>
      </c>
      <c r="B3255" s="1146"/>
      <c r="C3255" s="1146"/>
      <c r="D3255" s="1146"/>
      <c r="E3255" s="1146"/>
      <c r="F3255" s="1146"/>
      <c r="G3255" s="321">
        <f>SUM(G3252:G3254)</f>
        <v>190</v>
      </c>
    </row>
    <row r="3256" spans="1:7">
      <c r="A3256" s="375" t="s">
        <v>21</v>
      </c>
      <c r="B3256" s="1145" t="s">
        <v>1111</v>
      </c>
      <c r="C3256" s="1145"/>
      <c r="D3256" s="1145"/>
      <c r="E3256" s="1145"/>
      <c r="F3256" s="1145"/>
      <c r="G3256" s="318">
        <f>SUM(G3246:G3255)/2</f>
        <v>6660</v>
      </c>
    </row>
    <row r="3257" spans="1:7">
      <c r="A3257" s="375" t="s">
        <v>22</v>
      </c>
      <c r="B3257" s="1145" t="s">
        <v>1112</v>
      </c>
      <c r="C3257" s="1145"/>
      <c r="D3257" s="1145"/>
      <c r="E3257" s="1145"/>
      <c r="F3257" s="376">
        <v>0.1</v>
      </c>
      <c r="G3257" s="318">
        <f>G3256*F3257</f>
        <v>666</v>
      </c>
    </row>
    <row r="3258" spans="1:7">
      <c r="A3258" s="375" t="s">
        <v>23</v>
      </c>
      <c r="B3258" s="1145" t="s">
        <v>184</v>
      </c>
      <c r="C3258" s="1145"/>
      <c r="D3258" s="1145"/>
      <c r="E3258" s="1145"/>
      <c r="F3258" s="1145"/>
      <c r="G3258" s="318">
        <f>ROUNDDOWN(G3256+G3257,0)</f>
        <v>7326</v>
      </c>
    </row>
    <row r="3259" spans="1:7">
      <c r="A3259" s="298"/>
      <c r="B3259" s="299"/>
      <c r="C3259" s="298"/>
      <c r="D3259" s="298"/>
      <c r="E3259" s="342"/>
      <c r="F3259" s="342"/>
      <c r="G3259" s="537"/>
    </row>
    <row r="3260" spans="1:7">
      <c r="A3260" s="293" t="s">
        <v>2338</v>
      </c>
      <c r="B3260" s="423"/>
      <c r="C3260" s="423"/>
      <c r="D3260" s="423"/>
      <c r="E3260" s="423"/>
      <c r="F3260" s="423"/>
      <c r="G3260" s="539"/>
    </row>
    <row r="3261" spans="1:7" ht="30">
      <c r="A3261" s="317" t="s">
        <v>73</v>
      </c>
      <c r="B3261" s="317" t="s">
        <v>74</v>
      </c>
      <c r="C3261" s="317" t="s">
        <v>166</v>
      </c>
      <c r="D3261" s="317" t="s">
        <v>78</v>
      </c>
      <c r="E3261" s="317" t="s">
        <v>167</v>
      </c>
      <c r="F3261" s="317" t="s">
        <v>168</v>
      </c>
      <c r="G3261" s="529" t="s">
        <v>169</v>
      </c>
    </row>
    <row r="3262" spans="1:7">
      <c r="A3262" s="295" t="s">
        <v>17</v>
      </c>
      <c r="B3262" s="336" t="s">
        <v>2169</v>
      </c>
      <c r="C3262" s="337"/>
      <c r="D3262" s="295"/>
      <c r="E3262" s="338"/>
      <c r="F3262" s="338"/>
      <c r="G3262" s="535"/>
    </row>
    <row r="3263" spans="1:7">
      <c r="A3263" s="312"/>
      <c r="B3263" s="336" t="s">
        <v>2229</v>
      </c>
      <c r="C3263" s="337" t="s">
        <v>337</v>
      </c>
      <c r="D3263" s="295" t="s">
        <v>31</v>
      </c>
      <c r="E3263" s="338" t="s">
        <v>2246</v>
      </c>
      <c r="F3263" s="315">
        <f>VLOOKUP(B3263,'HSD PSPN,STR,ARS'!$C$6:F1561,4,FALSE)</f>
        <v>150000</v>
      </c>
      <c r="G3263" s="536">
        <f t="shared" ref="G3263:G3265" si="122">F3263*E3263</f>
        <v>5700</v>
      </c>
    </row>
    <row r="3264" spans="1:7">
      <c r="A3264" s="312"/>
      <c r="B3264" s="336" t="s">
        <v>3</v>
      </c>
      <c r="C3264" s="337" t="s">
        <v>338</v>
      </c>
      <c r="D3264" s="295" t="s">
        <v>31</v>
      </c>
      <c r="E3264" s="338" t="s">
        <v>2247</v>
      </c>
      <c r="F3264" s="315">
        <f>VLOOKUP(B3264,'HSD PSPN,STR,ARS'!$C$6:F1562,4,FALSE)</f>
        <v>150000</v>
      </c>
      <c r="G3264" s="536">
        <f t="shared" si="122"/>
        <v>570</v>
      </c>
    </row>
    <row r="3265" spans="1:7">
      <c r="A3265" s="312"/>
      <c r="B3265" s="336" t="s">
        <v>4</v>
      </c>
      <c r="C3265" s="337" t="s">
        <v>339</v>
      </c>
      <c r="D3265" s="295" t="s">
        <v>31</v>
      </c>
      <c r="E3265" s="338" t="s">
        <v>1756</v>
      </c>
      <c r="F3265" s="315">
        <f>VLOOKUP(B3265,'HSD PSPN,STR,ARS'!$C$6:F1563,4,FALSE)</f>
        <v>200000</v>
      </c>
      <c r="G3265" s="536">
        <f t="shared" si="122"/>
        <v>200</v>
      </c>
    </row>
    <row r="3266" spans="1:7">
      <c r="A3266" s="1158" t="s">
        <v>2171</v>
      </c>
      <c r="B3266" s="1159"/>
      <c r="C3266" s="1159"/>
      <c r="D3266" s="1159"/>
      <c r="E3266" s="1159"/>
      <c r="F3266" s="1160"/>
      <c r="G3266" s="321">
        <f>SUM(G3262:G3265)</f>
        <v>6470</v>
      </c>
    </row>
    <row r="3267" spans="1:7">
      <c r="A3267" s="295" t="s">
        <v>19</v>
      </c>
      <c r="B3267" s="336" t="s">
        <v>2172</v>
      </c>
      <c r="C3267" s="337"/>
      <c r="D3267" s="295"/>
      <c r="E3267" s="338"/>
      <c r="F3267" s="338"/>
      <c r="G3267" s="535"/>
    </row>
    <row r="3268" spans="1:7">
      <c r="A3268" s="1144" t="s">
        <v>2176</v>
      </c>
      <c r="B3268" s="1144"/>
      <c r="C3268" s="1144"/>
      <c r="D3268" s="1144"/>
      <c r="E3268" s="1144"/>
      <c r="F3268" s="1144"/>
      <c r="G3268" s="321">
        <f>SUM(G3267)</f>
        <v>0</v>
      </c>
    </row>
    <row r="3269" spans="1:7">
      <c r="A3269" s="295" t="s">
        <v>20</v>
      </c>
      <c r="B3269" s="336" t="s">
        <v>2177</v>
      </c>
      <c r="C3269" s="337"/>
      <c r="D3269" s="295"/>
      <c r="E3269" s="338"/>
      <c r="F3269" s="338"/>
      <c r="G3269" s="535"/>
    </row>
    <row r="3270" spans="1:7">
      <c r="A3270" s="312"/>
      <c r="B3270" s="336" t="s">
        <v>236</v>
      </c>
      <c r="C3270" s="337"/>
      <c r="D3270" s="295" t="s">
        <v>2248</v>
      </c>
      <c r="E3270" s="338" t="s">
        <v>1274</v>
      </c>
      <c r="F3270" s="315">
        <f>VLOOKUP(B3270,'HSD PSPN,STR,ARS'!$C$6:F1568,4,FALSE)</f>
        <v>10000</v>
      </c>
      <c r="G3270" s="536">
        <f t="shared" ref="G3270" si="123">F3270*E3270</f>
        <v>190</v>
      </c>
    </row>
    <row r="3271" spans="1:7">
      <c r="A3271" s="1146" t="s">
        <v>2180</v>
      </c>
      <c r="B3271" s="1146"/>
      <c r="C3271" s="1146"/>
      <c r="D3271" s="1146"/>
      <c r="E3271" s="1146"/>
      <c r="F3271" s="1146"/>
      <c r="G3271" s="321">
        <f>SUM(G3270)</f>
        <v>190</v>
      </c>
    </row>
    <row r="3272" spans="1:7">
      <c r="A3272" s="375" t="s">
        <v>21</v>
      </c>
      <c r="B3272" s="1145" t="s">
        <v>1111</v>
      </c>
      <c r="C3272" s="1145"/>
      <c r="D3272" s="1145"/>
      <c r="E3272" s="1145"/>
      <c r="F3272" s="1145"/>
      <c r="G3272" s="318">
        <f>SUM(G3262:G3271)/2</f>
        <v>6660</v>
      </c>
    </row>
    <row r="3273" spans="1:7">
      <c r="A3273" s="375" t="s">
        <v>22</v>
      </c>
      <c r="B3273" s="1145" t="s">
        <v>1112</v>
      </c>
      <c r="C3273" s="1145"/>
      <c r="D3273" s="1145"/>
      <c r="E3273" s="1145"/>
      <c r="F3273" s="376">
        <v>0.1</v>
      </c>
      <c r="G3273" s="318">
        <f>G3272*F3273</f>
        <v>666</v>
      </c>
    </row>
    <row r="3274" spans="1:7">
      <c r="A3274" s="375" t="s">
        <v>23</v>
      </c>
      <c r="B3274" s="1145" t="s">
        <v>184</v>
      </c>
      <c r="C3274" s="1145"/>
      <c r="D3274" s="1145"/>
      <c r="E3274" s="1145"/>
      <c r="F3274" s="1145"/>
      <c r="G3274" s="318">
        <f>ROUNDDOWN(G3272+G3273,0)</f>
        <v>7326</v>
      </c>
    </row>
    <row r="3275" spans="1:7">
      <c r="A3275" s="298"/>
      <c r="B3275" s="299"/>
      <c r="C3275" s="298"/>
      <c r="D3275" s="298"/>
      <c r="E3275" s="342"/>
      <c r="F3275" s="342"/>
      <c r="G3275" s="537"/>
    </row>
    <row r="3276" spans="1:7" s="424" customFormat="1" ht="15.75">
      <c r="A3276" s="311" t="s">
        <v>2339</v>
      </c>
      <c r="G3276" s="540"/>
    </row>
    <row r="3277" spans="1:7">
      <c r="A3277" s="302" t="s">
        <v>2340</v>
      </c>
      <c r="B3277"/>
      <c r="C3277"/>
      <c r="D3277"/>
      <c r="E3277"/>
      <c r="F3277"/>
      <c r="G3277" s="541"/>
    </row>
    <row r="3278" spans="1:7">
      <c r="A3278" s="302" t="s">
        <v>2341</v>
      </c>
      <c r="B3278"/>
      <c r="C3278"/>
      <c r="D3278"/>
      <c r="E3278"/>
      <c r="F3278"/>
      <c r="G3278" s="541"/>
    </row>
    <row r="3279" spans="1:7" ht="30">
      <c r="A3279" s="317" t="s">
        <v>73</v>
      </c>
      <c r="B3279" s="317" t="s">
        <v>74</v>
      </c>
      <c r="C3279" s="317" t="s">
        <v>166</v>
      </c>
      <c r="D3279" s="317" t="s">
        <v>78</v>
      </c>
      <c r="E3279" s="317" t="s">
        <v>167</v>
      </c>
      <c r="F3279" s="317" t="s">
        <v>168</v>
      </c>
      <c r="G3279" s="529" t="s">
        <v>169</v>
      </c>
    </row>
    <row r="3280" spans="1:7">
      <c r="A3280" s="295" t="s">
        <v>17</v>
      </c>
      <c r="B3280" s="336" t="s">
        <v>2169</v>
      </c>
      <c r="C3280" s="337"/>
      <c r="D3280" s="295"/>
      <c r="E3280" s="338"/>
      <c r="F3280" s="338"/>
      <c r="G3280" s="535"/>
    </row>
    <row r="3281" spans="1:7">
      <c r="A3281" s="312"/>
      <c r="B3281" s="336" t="s">
        <v>1</v>
      </c>
      <c r="C3281" s="337" t="s">
        <v>336</v>
      </c>
      <c r="D3281" s="295" t="s">
        <v>31</v>
      </c>
      <c r="E3281" s="338" t="s">
        <v>1431</v>
      </c>
      <c r="F3281" s="315">
        <f>VLOOKUP(B3281,'HSD PSPN,STR,ARS'!$C$6:F1579,4,FALSE)</f>
        <v>100000</v>
      </c>
      <c r="G3281" s="536">
        <f t="shared" ref="G3281:G3285" si="124">F3281*E3281</f>
        <v>6700</v>
      </c>
    </row>
    <row r="3282" spans="1:7">
      <c r="A3282" s="312"/>
      <c r="B3282" s="336" t="s">
        <v>2229</v>
      </c>
      <c r="C3282" s="337" t="s">
        <v>337</v>
      </c>
      <c r="D3282" s="295" t="s">
        <v>31</v>
      </c>
      <c r="E3282" s="338" t="s">
        <v>1431</v>
      </c>
      <c r="F3282" s="315">
        <f>VLOOKUP(B3282,'HSD PSPN,STR,ARS'!$C$6:F1580,4,FALSE)</f>
        <v>150000</v>
      </c>
      <c r="G3282" s="536">
        <f t="shared" si="124"/>
        <v>10050</v>
      </c>
    </row>
    <row r="3283" spans="1:7">
      <c r="A3283" s="312"/>
      <c r="B3283" s="336" t="s">
        <v>2249</v>
      </c>
      <c r="C3283" s="337" t="s">
        <v>337</v>
      </c>
      <c r="D3283" s="295" t="s">
        <v>31</v>
      </c>
      <c r="E3283" s="338" t="s">
        <v>1600</v>
      </c>
      <c r="F3283" s="315">
        <f>VLOOKUP(B3283,'HSD PSPN,STR,ARS'!$C$6:F1581,4,FALSE)</f>
        <v>150000</v>
      </c>
      <c r="G3283" s="536">
        <f t="shared" si="124"/>
        <v>20100</v>
      </c>
    </row>
    <row r="3284" spans="1:7">
      <c r="A3284" s="312"/>
      <c r="B3284" s="336" t="s">
        <v>3</v>
      </c>
      <c r="C3284" s="337" t="s">
        <v>338</v>
      </c>
      <c r="D3284" s="295" t="s">
        <v>31</v>
      </c>
      <c r="E3284" s="338" t="s">
        <v>1431</v>
      </c>
      <c r="F3284" s="315">
        <f>VLOOKUP(B3284,'HSD PSPN,STR,ARS'!$C$6:F1582,4,FALSE)</f>
        <v>150000</v>
      </c>
      <c r="G3284" s="536">
        <f t="shared" si="124"/>
        <v>10050</v>
      </c>
    </row>
    <row r="3285" spans="1:7">
      <c r="A3285" s="312"/>
      <c r="B3285" s="336" t="s">
        <v>4</v>
      </c>
      <c r="C3285" s="337" t="s">
        <v>339</v>
      </c>
      <c r="D3285" s="295" t="s">
        <v>31</v>
      </c>
      <c r="E3285" s="338" t="s">
        <v>2250</v>
      </c>
      <c r="F3285" s="315">
        <f>VLOOKUP(B3285,'HSD PSPN,STR,ARS'!$C$6:F1583,4,FALSE)</f>
        <v>200000</v>
      </c>
      <c r="G3285" s="536">
        <f t="shared" si="124"/>
        <v>4400</v>
      </c>
    </row>
    <row r="3286" spans="1:7">
      <c r="A3286" s="1158" t="s">
        <v>2171</v>
      </c>
      <c r="B3286" s="1159"/>
      <c r="C3286" s="1159"/>
      <c r="D3286" s="1159"/>
      <c r="E3286" s="1159"/>
      <c r="F3286" s="1160"/>
      <c r="G3286" s="321">
        <f>SUM(G3281:G3285)</f>
        <v>51300</v>
      </c>
    </row>
    <row r="3287" spans="1:7">
      <c r="A3287" s="295" t="s">
        <v>19</v>
      </c>
      <c r="B3287" s="336" t="s">
        <v>2172</v>
      </c>
      <c r="C3287" s="337"/>
      <c r="D3287" s="295"/>
      <c r="E3287" s="338"/>
      <c r="F3287" s="338"/>
      <c r="G3287" s="535"/>
    </row>
    <row r="3288" spans="1:7">
      <c r="A3288" s="1144" t="s">
        <v>2176</v>
      </c>
      <c r="B3288" s="1144"/>
      <c r="C3288" s="1144"/>
      <c r="D3288" s="1144"/>
      <c r="E3288" s="1144"/>
      <c r="F3288" s="1144"/>
      <c r="G3288" s="321">
        <f>SUM(G3287)</f>
        <v>0</v>
      </c>
    </row>
    <row r="3289" spans="1:7">
      <c r="A3289" s="295" t="s">
        <v>20</v>
      </c>
      <c r="B3289" s="336" t="s">
        <v>2177</v>
      </c>
      <c r="C3289" s="337"/>
      <c r="D3289" s="295"/>
      <c r="E3289" s="338"/>
      <c r="F3289" s="338"/>
      <c r="G3289" s="535"/>
    </row>
    <row r="3290" spans="1:7">
      <c r="A3290" s="312"/>
      <c r="B3290" s="336" t="s">
        <v>236</v>
      </c>
      <c r="C3290" s="337"/>
      <c r="D3290" s="295" t="s">
        <v>2248</v>
      </c>
      <c r="E3290" s="338" t="s">
        <v>1431</v>
      </c>
      <c r="F3290" s="315">
        <f>VLOOKUP(B3290,'HSD PSPN,STR,ARS'!$C$6:F1588,4,FALSE)</f>
        <v>10000</v>
      </c>
      <c r="G3290" s="536">
        <f t="shared" ref="G3290:G3291" si="125">F3290*E3290</f>
        <v>670</v>
      </c>
    </row>
    <row r="3291" spans="1:7">
      <c r="A3291" s="312"/>
      <c r="B3291" s="336" t="s">
        <v>2251</v>
      </c>
      <c r="C3291" s="337"/>
      <c r="D3291" s="295" t="s">
        <v>2252</v>
      </c>
      <c r="E3291" s="338" t="s">
        <v>1401</v>
      </c>
      <c r="F3291" s="315">
        <f>VLOOKUP(B3291,'HSD PSPN,STR,ARS'!$C$6:F1589,4,FALSE)</f>
        <v>10000</v>
      </c>
      <c r="G3291" s="536">
        <f t="shared" si="125"/>
        <v>11000</v>
      </c>
    </row>
    <row r="3292" spans="1:7">
      <c r="A3292" s="1146" t="s">
        <v>2180</v>
      </c>
      <c r="B3292" s="1146"/>
      <c r="C3292" s="1146"/>
      <c r="D3292" s="1146"/>
      <c r="E3292" s="1146"/>
      <c r="F3292" s="1146"/>
      <c r="G3292" s="321">
        <f>SUM(G3290:G3291)</f>
        <v>11670</v>
      </c>
    </row>
    <row r="3293" spans="1:7">
      <c r="A3293" s="375" t="s">
        <v>21</v>
      </c>
      <c r="B3293" s="1145" t="s">
        <v>1111</v>
      </c>
      <c r="C3293" s="1145"/>
      <c r="D3293" s="1145"/>
      <c r="E3293" s="1145"/>
      <c r="F3293" s="1145"/>
      <c r="G3293" s="318">
        <f>SUM(G3281:G3292)/2</f>
        <v>62970</v>
      </c>
    </row>
    <row r="3294" spans="1:7">
      <c r="A3294" s="375" t="s">
        <v>22</v>
      </c>
      <c r="B3294" s="1145" t="s">
        <v>1112</v>
      </c>
      <c r="C3294" s="1145"/>
      <c r="D3294" s="1145"/>
      <c r="E3294" s="1145"/>
      <c r="F3294" s="376">
        <v>0.1</v>
      </c>
      <c r="G3294" s="318">
        <f>G3293*F3294</f>
        <v>6297</v>
      </c>
    </row>
    <row r="3295" spans="1:7">
      <c r="A3295" s="375" t="s">
        <v>23</v>
      </c>
      <c r="B3295" s="1145" t="s">
        <v>184</v>
      </c>
      <c r="C3295" s="1145"/>
      <c r="D3295" s="1145"/>
      <c r="E3295" s="1145"/>
      <c r="F3295" s="1145"/>
      <c r="G3295" s="318">
        <f>ROUNDDOWN(G3293+G3294,0)</f>
        <v>69267</v>
      </c>
    </row>
    <row r="3296" spans="1:7">
      <c r="A3296" s="298"/>
      <c r="B3296" s="299"/>
      <c r="C3296" s="298"/>
      <c r="D3296" s="298"/>
      <c r="E3296" s="342"/>
      <c r="F3296" s="342"/>
      <c r="G3296" s="537"/>
    </row>
    <row r="3297" spans="1:7">
      <c r="A3297" s="302" t="s">
        <v>2342</v>
      </c>
      <c r="B3297"/>
      <c r="C3297"/>
      <c r="D3297"/>
      <c r="E3297"/>
      <c r="F3297"/>
      <c r="G3297" s="541"/>
    </row>
    <row r="3298" spans="1:7">
      <c r="A3298" s="302" t="s">
        <v>2343</v>
      </c>
      <c r="B3298"/>
      <c r="C3298"/>
      <c r="D3298"/>
      <c r="E3298"/>
      <c r="F3298"/>
      <c r="G3298" s="541"/>
    </row>
    <row r="3299" spans="1:7" ht="30">
      <c r="A3299" s="317" t="s">
        <v>73</v>
      </c>
      <c r="B3299" s="317" t="s">
        <v>74</v>
      </c>
      <c r="C3299" s="317" t="s">
        <v>166</v>
      </c>
      <c r="D3299" s="317" t="s">
        <v>78</v>
      </c>
      <c r="E3299" s="317" t="s">
        <v>167</v>
      </c>
      <c r="F3299" s="317" t="s">
        <v>168</v>
      </c>
      <c r="G3299" s="529" t="s">
        <v>169</v>
      </c>
    </row>
    <row r="3300" spans="1:7">
      <c r="A3300" s="295" t="s">
        <v>17</v>
      </c>
      <c r="B3300" s="336" t="s">
        <v>2169</v>
      </c>
      <c r="C3300" s="337"/>
      <c r="D3300" s="295"/>
      <c r="E3300" s="338"/>
      <c r="F3300" s="338"/>
      <c r="G3300" s="535"/>
    </row>
    <row r="3301" spans="1:7">
      <c r="A3301" s="312"/>
      <c r="B3301" s="336" t="s">
        <v>1</v>
      </c>
      <c r="C3301" s="337" t="s">
        <v>336</v>
      </c>
      <c r="D3301" s="295" t="s">
        <v>31</v>
      </c>
      <c r="E3301" s="338" t="s">
        <v>2253</v>
      </c>
      <c r="F3301" s="315">
        <f>VLOOKUP(B3301,'HSD PSPN,STR,ARS'!$C$6:F1599,4,FALSE)</f>
        <v>100000</v>
      </c>
      <c r="G3301" s="536">
        <f t="shared" ref="G3301:G3305" si="126">F3301*E3301</f>
        <v>6100</v>
      </c>
    </row>
    <row r="3302" spans="1:7">
      <c r="A3302" s="312"/>
      <c r="B3302" s="336" t="s">
        <v>2229</v>
      </c>
      <c r="C3302" s="337" t="s">
        <v>337</v>
      </c>
      <c r="D3302" s="295" t="s">
        <v>31</v>
      </c>
      <c r="E3302" s="338" t="s">
        <v>2253</v>
      </c>
      <c r="F3302" s="315">
        <f>VLOOKUP(B3302,'HSD PSPN,STR,ARS'!$C$6:F1600,4,FALSE)</f>
        <v>150000</v>
      </c>
      <c r="G3302" s="536">
        <f t="shared" si="126"/>
        <v>9150</v>
      </c>
    </row>
    <row r="3303" spans="1:7">
      <c r="A3303" s="312"/>
      <c r="B3303" s="336" t="s">
        <v>2249</v>
      </c>
      <c r="C3303" s="337" t="s">
        <v>337</v>
      </c>
      <c r="D3303" s="295" t="s">
        <v>31</v>
      </c>
      <c r="E3303" s="338" t="s">
        <v>2254</v>
      </c>
      <c r="F3303" s="315">
        <f>VLOOKUP(B3303,'HSD PSPN,STR,ARS'!$C$6:F1601,4,FALSE)</f>
        <v>150000</v>
      </c>
      <c r="G3303" s="536">
        <f t="shared" si="126"/>
        <v>18300</v>
      </c>
    </row>
    <row r="3304" spans="1:7">
      <c r="A3304" s="312"/>
      <c r="B3304" s="336" t="s">
        <v>3</v>
      </c>
      <c r="C3304" s="337" t="s">
        <v>338</v>
      </c>
      <c r="D3304" s="295" t="s">
        <v>31</v>
      </c>
      <c r="E3304" s="338" t="s">
        <v>2253</v>
      </c>
      <c r="F3304" s="315">
        <f>VLOOKUP(B3304,'HSD PSPN,STR,ARS'!$C$6:F1602,4,FALSE)</f>
        <v>150000</v>
      </c>
      <c r="G3304" s="536">
        <f t="shared" si="126"/>
        <v>9150</v>
      </c>
    </row>
    <row r="3305" spans="1:7">
      <c r="A3305" s="312"/>
      <c r="B3305" s="336" t="s">
        <v>4</v>
      </c>
      <c r="C3305" s="337" t="s">
        <v>339</v>
      </c>
      <c r="D3305" s="295" t="s">
        <v>31</v>
      </c>
      <c r="E3305" s="338" t="s">
        <v>1408</v>
      </c>
      <c r="F3305" s="315">
        <f>VLOOKUP(B3305,'HSD PSPN,STR,ARS'!$C$6:F1603,4,FALSE)</f>
        <v>200000</v>
      </c>
      <c r="G3305" s="536">
        <f t="shared" si="126"/>
        <v>4000</v>
      </c>
    </row>
    <row r="3306" spans="1:7">
      <c r="A3306" s="1158" t="s">
        <v>2171</v>
      </c>
      <c r="B3306" s="1159"/>
      <c r="C3306" s="1159"/>
      <c r="D3306" s="1159"/>
      <c r="E3306" s="1159"/>
      <c r="F3306" s="1160"/>
      <c r="G3306" s="321">
        <f>SUM(G3301:G3305)</f>
        <v>46700</v>
      </c>
    </row>
    <row r="3307" spans="1:7">
      <c r="A3307" s="295" t="s">
        <v>19</v>
      </c>
      <c r="B3307" s="336" t="s">
        <v>2172</v>
      </c>
      <c r="C3307" s="337"/>
      <c r="D3307" s="295"/>
      <c r="E3307" s="338"/>
      <c r="F3307" s="338"/>
      <c r="G3307" s="535"/>
    </row>
    <row r="3308" spans="1:7">
      <c r="A3308" s="1144" t="s">
        <v>2176</v>
      </c>
      <c r="B3308" s="1144"/>
      <c r="C3308" s="1144"/>
      <c r="D3308" s="1144"/>
      <c r="E3308" s="1144"/>
      <c r="F3308" s="1144"/>
      <c r="G3308" s="321">
        <f>SUM(G3307)</f>
        <v>0</v>
      </c>
    </row>
    <row r="3309" spans="1:7">
      <c r="A3309" s="295" t="s">
        <v>20</v>
      </c>
      <c r="B3309" s="336" t="s">
        <v>2177</v>
      </c>
      <c r="C3309" s="337"/>
      <c r="D3309" s="295"/>
      <c r="E3309" s="338"/>
      <c r="F3309" s="338"/>
      <c r="G3309" s="535"/>
    </row>
    <row r="3310" spans="1:7">
      <c r="A3310" s="312"/>
      <c r="B3310" s="336" t="s">
        <v>236</v>
      </c>
      <c r="C3310" s="337"/>
      <c r="D3310" s="295" t="s">
        <v>2248</v>
      </c>
      <c r="E3310" s="338" t="s">
        <v>2242</v>
      </c>
      <c r="F3310" s="315">
        <f>VLOOKUP(B3310,'HSD PSPN,STR,ARS'!$C$6:F1608,4,FALSE)</f>
        <v>10000</v>
      </c>
      <c r="G3310" s="536">
        <f t="shared" ref="G3310:G3311" si="127">F3310*E3310</f>
        <v>610</v>
      </c>
    </row>
    <row r="3311" spans="1:7">
      <c r="A3311" s="312"/>
      <c r="B3311" s="336" t="s">
        <v>2255</v>
      </c>
      <c r="C3311" s="337"/>
      <c r="D3311" s="295" t="s">
        <v>2252</v>
      </c>
      <c r="E3311" s="338" t="s">
        <v>1401</v>
      </c>
      <c r="F3311" s="315">
        <f>VLOOKUP(B3311,'HSD PSPN,STR,ARS'!$C$6:F1609,4,FALSE)</f>
        <v>10000</v>
      </c>
      <c r="G3311" s="536">
        <f t="shared" si="127"/>
        <v>11000</v>
      </c>
    </row>
    <row r="3312" spans="1:7">
      <c r="A3312" s="1146" t="s">
        <v>2180</v>
      </c>
      <c r="B3312" s="1146"/>
      <c r="C3312" s="1146"/>
      <c r="D3312" s="1146"/>
      <c r="E3312" s="1146"/>
      <c r="F3312" s="1146"/>
      <c r="G3312" s="321">
        <f>SUM(G3310:G3311)</f>
        <v>11610</v>
      </c>
    </row>
    <row r="3313" spans="1:7">
      <c r="A3313" s="375" t="s">
        <v>21</v>
      </c>
      <c r="B3313" s="1145" t="s">
        <v>1111</v>
      </c>
      <c r="C3313" s="1145"/>
      <c r="D3313" s="1145"/>
      <c r="E3313" s="1145"/>
      <c r="F3313" s="1145"/>
      <c r="G3313" s="318">
        <f>SUM(G3301:G3312)/2</f>
        <v>58310</v>
      </c>
    </row>
    <row r="3314" spans="1:7">
      <c r="A3314" s="375" t="s">
        <v>22</v>
      </c>
      <c r="B3314" s="1145" t="s">
        <v>1112</v>
      </c>
      <c r="C3314" s="1145"/>
      <c r="D3314" s="1145"/>
      <c r="E3314" s="1145"/>
      <c r="F3314" s="376">
        <v>0.1</v>
      </c>
      <c r="G3314" s="318">
        <f>G3313*F3314</f>
        <v>5831</v>
      </c>
    </row>
    <row r="3315" spans="1:7">
      <c r="A3315" s="375" t="s">
        <v>23</v>
      </c>
      <c r="B3315" s="1145" t="s">
        <v>184</v>
      </c>
      <c r="C3315" s="1145"/>
      <c r="D3315" s="1145"/>
      <c r="E3315" s="1145"/>
      <c r="F3315" s="1145"/>
      <c r="G3315" s="318">
        <f>ROUNDDOWN(G3313+G3314,0)</f>
        <v>64141</v>
      </c>
    </row>
    <row r="3316" spans="1:7">
      <c r="A3316" s="298"/>
      <c r="B3316" s="299"/>
      <c r="C3316" s="298"/>
      <c r="D3316" s="298"/>
      <c r="E3316" s="342"/>
      <c r="F3316" s="342"/>
      <c r="G3316" s="537"/>
    </row>
    <row r="3317" spans="1:7">
      <c r="A3317" s="302" t="s">
        <v>2344</v>
      </c>
      <c r="B3317"/>
      <c r="C3317"/>
      <c r="D3317"/>
      <c r="E3317"/>
      <c r="F3317"/>
      <c r="G3317" s="541"/>
    </row>
    <row r="3318" spans="1:7" ht="30">
      <c r="A3318" s="317" t="s">
        <v>73</v>
      </c>
      <c r="B3318" s="317" t="s">
        <v>74</v>
      </c>
      <c r="C3318" s="317" t="s">
        <v>166</v>
      </c>
      <c r="D3318" s="317" t="s">
        <v>78</v>
      </c>
      <c r="E3318" s="317" t="s">
        <v>167</v>
      </c>
      <c r="F3318" s="317" t="s">
        <v>168</v>
      </c>
      <c r="G3318" s="529" t="s">
        <v>169</v>
      </c>
    </row>
    <row r="3319" spans="1:7">
      <c r="A3319" s="295" t="s">
        <v>17</v>
      </c>
      <c r="B3319" s="336" t="s">
        <v>2169</v>
      </c>
      <c r="C3319" s="337"/>
      <c r="D3319" s="295"/>
      <c r="E3319" s="338"/>
      <c r="F3319" s="338"/>
      <c r="G3319" s="535"/>
    </row>
    <row r="3320" spans="1:7">
      <c r="A3320" s="312"/>
      <c r="B3320" s="336" t="s">
        <v>1</v>
      </c>
      <c r="C3320" s="337" t="s">
        <v>336</v>
      </c>
      <c r="D3320" s="295" t="s">
        <v>31</v>
      </c>
      <c r="E3320" s="338" t="s">
        <v>1431</v>
      </c>
      <c r="F3320" s="315">
        <f>VLOOKUP(B3320,'HSD PSPN,STR,ARS'!$C$6:F1618,4,FALSE)</f>
        <v>100000</v>
      </c>
      <c r="G3320" s="536">
        <f t="shared" ref="G3320:G3324" si="128">F3320*E3320</f>
        <v>6700</v>
      </c>
    </row>
    <row r="3321" spans="1:7">
      <c r="A3321" s="312"/>
      <c r="B3321" s="336" t="s">
        <v>2229</v>
      </c>
      <c r="C3321" s="337" t="s">
        <v>337</v>
      </c>
      <c r="D3321" s="295" t="s">
        <v>31</v>
      </c>
      <c r="E3321" s="338" t="s">
        <v>1431</v>
      </c>
      <c r="F3321" s="315">
        <f>VLOOKUP(B3321,'HSD PSPN,STR,ARS'!$C$6:F1619,4,FALSE)</f>
        <v>150000</v>
      </c>
      <c r="G3321" s="536">
        <f t="shared" si="128"/>
        <v>10050</v>
      </c>
    </row>
    <row r="3322" spans="1:7">
      <c r="A3322" s="312"/>
      <c r="B3322" s="336" t="s">
        <v>2249</v>
      </c>
      <c r="C3322" s="337" t="s">
        <v>337</v>
      </c>
      <c r="D3322" s="295" t="s">
        <v>31</v>
      </c>
      <c r="E3322" s="338" t="s">
        <v>1600</v>
      </c>
      <c r="F3322" s="315">
        <f>VLOOKUP(B3322,'HSD PSPN,STR,ARS'!$C$6:F1620,4,FALSE)</f>
        <v>150000</v>
      </c>
      <c r="G3322" s="536">
        <f t="shared" si="128"/>
        <v>20100</v>
      </c>
    </row>
    <row r="3323" spans="1:7">
      <c r="A3323" s="312"/>
      <c r="B3323" s="336" t="s">
        <v>3</v>
      </c>
      <c r="C3323" s="337" t="s">
        <v>338</v>
      </c>
      <c r="D3323" s="295" t="s">
        <v>31</v>
      </c>
      <c r="E3323" s="338" t="s">
        <v>1431</v>
      </c>
      <c r="F3323" s="315">
        <f>VLOOKUP(B3323,'HSD PSPN,STR,ARS'!$C$6:F1621,4,FALSE)</f>
        <v>150000</v>
      </c>
      <c r="G3323" s="536">
        <f t="shared" si="128"/>
        <v>10050</v>
      </c>
    </row>
    <row r="3324" spans="1:7">
      <c r="A3324" s="312"/>
      <c r="B3324" s="336" t="s">
        <v>4</v>
      </c>
      <c r="C3324" s="337" t="s">
        <v>339</v>
      </c>
      <c r="D3324" s="295" t="s">
        <v>31</v>
      </c>
      <c r="E3324" s="338" t="s">
        <v>2250</v>
      </c>
      <c r="F3324" s="315">
        <f>VLOOKUP(B3324,'HSD PSPN,STR,ARS'!$C$6:F1622,4,FALSE)</f>
        <v>200000</v>
      </c>
      <c r="G3324" s="536">
        <f t="shared" si="128"/>
        <v>4400</v>
      </c>
    </row>
    <row r="3325" spans="1:7">
      <c r="A3325" s="1158" t="s">
        <v>2171</v>
      </c>
      <c r="B3325" s="1159"/>
      <c r="C3325" s="1159"/>
      <c r="D3325" s="1159"/>
      <c r="E3325" s="1159"/>
      <c r="F3325" s="1160"/>
      <c r="G3325" s="321">
        <f>SUM(G3320:G3324)</f>
        <v>51300</v>
      </c>
    </row>
    <row r="3326" spans="1:7">
      <c r="A3326" s="295" t="s">
        <v>19</v>
      </c>
      <c r="B3326" s="336" t="s">
        <v>2172</v>
      </c>
      <c r="C3326" s="337"/>
      <c r="D3326" s="295"/>
      <c r="E3326" s="338"/>
      <c r="F3326" s="338"/>
      <c r="G3326" s="535"/>
    </row>
    <row r="3327" spans="1:7">
      <c r="A3327" s="1144" t="s">
        <v>2176</v>
      </c>
      <c r="B3327" s="1144"/>
      <c r="C3327" s="1144"/>
      <c r="D3327" s="1144"/>
      <c r="E3327" s="1144"/>
      <c r="F3327" s="1144"/>
      <c r="G3327" s="321">
        <f>SUM(G3326)</f>
        <v>0</v>
      </c>
    </row>
    <row r="3328" spans="1:7">
      <c r="A3328" s="295" t="s">
        <v>20</v>
      </c>
      <c r="B3328" s="336" t="s">
        <v>2177</v>
      </c>
      <c r="C3328" s="337"/>
      <c r="D3328" s="295"/>
      <c r="E3328" s="338"/>
      <c r="F3328" s="338"/>
      <c r="G3328" s="535"/>
    </row>
    <row r="3329" spans="1:7">
      <c r="A3329" s="312"/>
      <c r="B3329" s="336" t="s">
        <v>236</v>
      </c>
      <c r="C3329" s="337"/>
      <c r="D3329" s="295" t="s">
        <v>2248</v>
      </c>
      <c r="E3329" s="338" t="s">
        <v>1431</v>
      </c>
      <c r="F3329" s="315">
        <f>VLOOKUP(B3329,'HSD PSPN,STR,ARS'!$C$6:F1627,4,FALSE)</f>
        <v>10000</v>
      </c>
      <c r="G3329" s="536">
        <f t="shared" ref="G3329:G3330" si="129">F3329*E3329</f>
        <v>670</v>
      </c>
    </row>
    <row r="3330" spans="1:7">
      <c r="A3330" s="312"/>
      <c r="B3330" s="336" t="s">
        <v>2251</v>
      </c>
      <c r="C3330" s="337"/>
      <c r="D3330" s="295" t="s">
        <v>2252</v>
      </c>
      <c r="E3330" s="338" t="s">
        <v>1401</v>
      </c>
      <c r="F3330" s="315">
        <f>VLOOKUP(B3330,'HSD PSPN,STR,ARS'!$C$6:F1628,4,FALSE)</f>
        <v>10000</v>
      </c>
      <c r="G3330" s="536">
        <f t="shared" si="129"/>
        <v>11000</v>
      </c>
    </row>
    <row r="3331" spans="1:7">
      <c r="A3331" s="1146" t="s">
        <v>2180</v>
      </c>
      <c r="B3331" s="1146"/>
      <c r="C3331" s="1146"/>
      <c r="D3331" s="1146"/>
      <c r="E3331" s="1146"/>
      <c r="F3331" s="1146"/>
      <c r="G3331" s="321">
        <f>SUM(G3329:G3330)</f>
        <v>11670</v>
      </c>
    </row>
    <row r="3332" spans="1:7">
      <c r="A3332" s="375" t="s">
        <v>21</v>
      </c>
      <c r="B3332" s="1145" t="s">
        <v>1111</v>
      </c>
      <c r="C3332" s="1145"/>
      <c r="D3332" s="1145"/>
      <c r="E3332" s="1145"/>
      <c r="F3332" s="1145"/>
      <c r="G3332" s="318">
        <f>SUM(G3320:G3331)/2</f>
        <v>62970</v>
      </c>
    </row>
    <row r="3333" spans="1:7">
      <c r="A3333" s="375" t="s">
        <v>22</v>
      </c>
      <c r="B3333" s="1145" t="s">
        <v>1112</v>
      </c>
      <c r="C3333" s="1145"/>
      <c r="D3333" s="1145"/>
      <c r="E3333" s="1145"/>
      <c r="F3333" s="376">
        <v>0.1</v>
      </c>
      <c r="G3333" s="318">
        <f>G3332*F3333</f>
        <v>6297</v>
      </c>
    </row>
    <row r="3334" spans="1:7">
      <c r="A3334" s="375" t="s">
        <v>23</v>
      </c>
      <c r="B3334" s="1145" t="s">
        <v>184</v>
      </c>
      <c r="C3334" s="1145"/>
      <c r="D3334" s="1145"/>
      <c r="E3334" s="1145"/>
      <c r="F3334" s="1145"/>
      <c r="G3334" s="318">
        <f>ROUNDDOWN(G3332+G3333,0)</f>
        <v>69267</v>
      </c>
    </row>
    <row r="3335" spans="1:7">
      <c r="A3335" s="298"/>
      <c r="B3335" s="299"/>
      <c r="C3335" s="298"/>
      <c r="D3335" s="298"/>
      <c r="E3335" s="342"/>
      <c r="F3335" s="342"/>
      <c r="G3335" s="537"/>
    </row>
    <row r="3336" spans="1:7">
      <c r="A3336" s="302" t="s">
        <v>2345</v>
      </c>
      <c r="B3336"/>
      <c r="C3336"/>
      <c r="D3336"/>
      <c r="E3336"/>
      <c r="F3336"/>
      <c r="G3336" s="541"/>
    </row>
    <row r="3337" spans="1:7" ht="30">
      <c r="A3337" s="317" t="s">
        <v>73</v>
      </c>
      <c r="B3337" s="317" t="s">
        <v>74</v>
      </c>
      <c r="C3337" s="317" t="s">
        <v>166</v>
      </c>
      <c r="D3337" s="317" t="s">
        <v>78</v>
      </c>
      <c r="E3337" s="317" t="s">
        <v>167</v>
      </c>
      <c r="F3337" s="317" t="s">
        <v>168</v>
      </c>
      <c r="G3337" s="529" t="s">
        <v>169</v>
      </c>
    </row>
    <row r="3338" spans="1:7">
      <c r="A3338" s="295" t="s">
        <v>17</v>
      </c>
      <c r="B3338" s="336" t="s">
        <v>2169</v>
      </c>
      <c r="C3338" s="337"/>
      <c r="D3338" s="295"/>
      <c r="E3338" s="338"/>
      <c r="F3338" s="338"/>
      <c r="G3338" s="535"/>
    </row>
    <row r="3339" spans="1:7">
      <c r="A3339" s="312"/>
      <c r="B3339" s="336" t="s">
        <v>1</v>
      </c>
      <c r="C3339" s="337" t="s">
        <v>336</v>
      </c>
      <c r="D3339" s="295" t="s">
        <v>31</v>
      </c>
      <c r="E3339" s="338" t="s">
        <v>2242</v>
      </c>
      <c r="F3339" s="315">
        <f>VLOOKUP(B3339,'HSD PSPN,STR,ARS'!$C$6:F1637,4,FALSE)</f>
        <v>100000</v>
      </c>
      <c r="G3339" s="536">
        <f t="shared" ref="G3339:G3343" si="130">F3339*E3339</f>
        <v>6100</v>
      </c>
    </row>
    <row r="3340" spans="1:7">
      <c r="A3340" s="312"/>
      <c r="B3340" s="336" t="s">
        <v>2229</v>
      </c>
      <c r="C3340" s="337" t="s">
        <v>337</v>
      </c>
      <c r="D3340" s="295" t="s">
        <v>31</v>
      </c>
      <c r="E3340" s="338" t="s">
        <v>2242</v>
      </c>
      <c r="F3340" s="315">
        <f>VLOOKUP(B3340,'HSD PSPN,STR,ARS'!$C$6:F1638,4,FALSE)</f>
        <v>150000</v>
      </c>
      <c r="G3340" s="536">
        <f t="shared" si="130"/>
        <v>9150</v>
      </c>
    </row>
    <row r="3341" spans="1:7">
      <c r="A3341" s="312"/>
      <c r="B3341" s="336" t="s">
        <v>2249</v>
      </c>
      <c r="C3341" s="337" t="s">
        <v>337</v>
      </c>
      <c r="D3341" s="295" t="s">
        <v>31</v>
      </c>
      <c r="E3341" s="338" t="s">
        <v>1349</v>
      </c>
      <c r="F3341" s="315">
        <f>VLOOKUP(B3341,'HSD PSPN,STR,ARS'!$C$6:F1639,4,FALSE)</f>
        <v>150000</v>
      </c>
      <c r="G3341" s="536">
        <f t="shared" si="130"/>
        <v>18300</v>
      </c>
    </row>
    <row r="3342" spans="1:7">
      <c r="A3342" s="312"/>
      <c r="B3342" s="336" t="s">
        <v>3</v>
      </c>
      <c r="C3342" s="337" t="s">
        <v>338</v>
      </c>
      <c r="D3342" s="295" t="s">
        <v>31</v>
      </c>
      <c r="E3342" s="338" t="s">
        <v>2242</v>
      </c>
      <c r="F3342" s="315">
        <f>VLOOKUP(B3342,'HSD PSPN,STR,ARS'!$C$6:F1640,4,FALSE)</f>
        <v>150000</v>
      </c>
      <c r="G3342" s="536">
        <f t="shared" si="130"/>
        <v>9150</v>
      </c>
    </row>
    <row r="3343" spans="1:7">
      <c r="A3343" s="312"/>
      <c r="B3343" s="336" t="s">
        <v>4</v>
      </c>
      <c r="C3343" s="337" t="s">
        <v>339</v>
      </c>
      <c r="D3343" s="295" t="s">
        <v>31</v>
      </c>
      <c r="E3343" s="338" t="s">
        <v>1408</v>
      </c>
      <c r="F3343" s="315">
        <f>VLOOKUP(B3343,'HSD PSPN,STR,ARS'!$C$6:F1641,4,FALSE)</f>
        <v>200000</v>
      </c>
      <c r="G3343" s="536">
        <f t="shared" si="130"/>
        <v>4000</v>
      </c>
    </row>
    <row r="3344" spans="1:7">
      <c r="A3344" s="1158" t="s">
        <v>2171</v>
      </c>
      <c r="B3344" s="1159"/>
      <c r="C3344" s="1159"/>
      <c r="D3344" s="1159"/>
      <c r="E3344" s="1159"/>
      <c r="F3344" s="1160"/>
      <c r="G3344" s="321">
        <f>SUM(G3339:G3343)</f>
        <v>46700</v>
      </c>
    </row>
    <row r="3345" spans="1:7">
      <c r="A3345" s="295" t="s">
        <v>19</v>
      </c>
      <c r="B3345" s="336" t="s">
        <v>2172</v>
      </c>
      <c r="C3345" s="337"/>
      <c r="D3345" s="295"/>
      <c r="E3345" s="338"/>
      <c r="F3345" s="338"/>
      <c r="G3345" s="535"/>
    </row>
    <row r="3346" spans="1:7">
      <c r="A3346" s="1144" t="s">
        <v>2176</v>
      </c>
      <c r="B3346" s="1144"/>
      <c r="C3346" s="1144"/>
      <c r="D3346" s="1144"/>
      <c r="E3346" s="1144"/>
      <c r="F3346" s="1144"/>
      <c r="G3346" s="321">
        <f>SUM(G3345)</f>
        <v>0</v>
      </c>
    </row>
    <row r="3347" spans="1:7">
      <c r="A3347" s="295" t="s">
        <v>20</v>
      </c>
      <c r="B3347" s="336" t="s">
        <v>2177</v>
      </c>
      <c r="C3347" s="337"/>
      <c r="D3347" s="295"/>
      <c r="E3347" s="338"/>
      <c r="F3347" s="338"/>
      <c r="G3347" s="535"/>
    </row>
    <row r="3348" spans="1:7">
      <c r="A3348" s="312"/>
      <c r="B3348" s="336" t="s">
        <v>236</v>
      </c>
      <c r="C3348" s="337"/>
      <c r="D3348" s="295" t="s">
        <v>2248</v>
      </c>
      <c r="E3348" s="338" t="s">
        <v>2242</v>
      </c>
      <c r="F3348" s="315">
        <f>VLOOKUP(B3348,'HSD PSPN,STR,ARS'!$C$6:F1646,4,FALSE)</f>
        <v>10000</v>
      </c>
      <c r="G3348" s="536">
        <f t="shared" ref="G3348:G3349" si="131">F3348*E3348</f>
        <v>610</v>
      </c>
    </row>
    <row r="3349" spans="1:7">
      <c r="A3349" s="312"/>
      <c r="B3349" s="336" t="s">
        <v>2251</v>
      </c>
      <c r="C3349" s="337"/>
      <c r="D3349" s="295" t="s">
        <v>2252</v>
      </c>
      <c r="E3349" s="338" t="s">
        <v>1401</v>
      </c>
      <c r="F3349" s="315">
        <f>VLOOKUP(B3349,'HSD PSPN,STR,ARS'!$C$6:F1647,4,FALSE)</f>
        <v>10000</v>
      </c>
      <c r="G3349" s="536">
        <f t="shared" si="131"/>
        <v>11000</v>
      </c>
    </row>
    <row r="3350" spans="1:7">
      <c r="A3350" s="1146" t="s">
        <v>2180</v>
      </c>
      <c r="B3350" s="1146"/>
      <c r="C3350" s="1146"/>
      <c r="D3350" s="1146"/>
      <c r="E3350" s="1146"/>
      <c r="F3350" s="1146"/>
      <c r="G3350" s="321">
        <f>SUM(G3348:G3349)</f>
        <v>11610</v>
      </c>
    </row>
    <row r="3351" spans="1:7">
      <c r="A3351" s="375" t="s">
        <v>21</v>
      </c>
      <c r="B3351" s="1145" t="s">
        <v>1111</v>
      </c>
      <c r="C3351" s="1145"/>
      <c r="D3351" s="1145"/>
      <c r="E3351" s="1145"/>
      <c r="F3351" s="1145"/>
      <c r="G3351" s="318">
        <f>SUM(G3339:G3350)/2</f>
        <v>58310</v>
      </c>
    </row>
    <row r="3352" spans="1:7">
      <c r="A3352" s="375" t="s">
        <v>22</v>
      </c>
      <c r="B3352" s="1145" t="s">
        <v>1112</v>
      </c>
      <c r="C3352" s="1145"/>
      <c r="D3352" s="1145"/>
      <c r="E3352" s="1145"/>
      <c r="F3352" s="376">
        <v>0.1</v>
      </c>
      <c r="G3352" s="318">
        <f>G3351*F3352</f>
        <v>5831</v>
      </c>
    </row>
    <row r="3353" spans="1:7">
      <c r="A3353" s="375" t="s">
        <v>23</v>
      </c>
      <c r="B3353" s="1145" t="s">
        <v>184</v>
      </c>
      <c r="C3353" s="1145"/>
      <c r="D3353" s="1145"/>
      <c r="E3353" s="1145"/>
      <c r="F3353" s="1145"/>
      <c r="G3353" s="318">
        <f>ROUNDDOWN(G3351+G3352,0)</f>
        <v>64141</v>
      </c>
    </row>
    <row r="3354" spans="1:7">
      <c r="A3354" s="298"/>
      <c r="B3354" s="299"/>
      <c r="C3354" s="298"/>
      <c r="D3354" s="298"/>
      <c r="E3354" s="342"/>
      <c r="F3354" s="342"/>
      <c r="G3354" s="537"/>
    </row>
    <row r="3355" spans="1:7">
      <c r="A3355" s="302" t="s">
        <v>2346</v>
      </c>
      <c r="B3355"/>
      <c r="C3355"/>
      <c r="D3355"/>
      <c r="E3355"/>
      <c r="F3355"/>
      <c r="G3355" s="541"/>
    </row>
    <row r="3356" spans="1:7" ht="30">
      <c r="A3356" s="317" t="s">
        <v>73</v>
      </c>
      <c r="B3356" s="317" t="s">
        <v>74</v>
      </c>
      <c r="C3356" s="317" t="s">
        <v>166</v>
      </c>
      <c r="D3356" s="317" t="s">
        <v>78</v>
      </c>
      <c r="E3356" s="317" t="s">
        <v>167</v>
      </c>
      <c r="F3356" s="317" t="s">
        <v>168</v>
      </c>
      <c r="G3356" s="529" t="s">
        <v>169</v>
      </c>
    </row>
    <row r="3357" spans="1:7">
      <c r="A3357" s="295" t="s">
        <v>17</v>
      </c>
      <c r="B3357" s="336" t="s">
        <v>2169</v>
      </c>
      <c r="C3357" s="337"/>
      <c r="D3357" s="295"/>
      <c r="E3357" s="338"/>
      <c r="F3357" s="338"/>
      <c r="G3357" s="535"/>
    </row>
    <row r="3358" spans="1:7">
      <c r="A3358" s="312"/>
      <c r="B3358" s="336" t="s">
        <v>1</v>
      </c>
      <c r="C3358" s="337" t="s">
        <v>336</v>
      </c>
      <c r="D3358" s="295" t="s">
        <v>31</v>
      </c>
      <c r="E3358" s="338" t="s">
        <v>1754</v>
      </c>
      <c r="F3358" s="315">
        <f>VLOOKUP(B3358,'HSD PSPN,STR,ARS'!$C$6:F1656,4,FALSE)</f>
        <v>100000</v>
      </c>
      <c r="G3358" s="536">
        <f t="shared" ref="G3358:G3362" si="132">F3358*E3358</f>
        <v>8300</v>
      </c>
    </row>
    <row r="3359" spans="1:7">
      <c r="A3359" s="312"/>
      <c r="B3359" s="336" t="s">
        <v>2229</v>
      </c>
      <c r="C3359" s="337" t="s">
        <v>337</v>
      </c>
      <c r="D3359" s="295" t="s">
        <v>31</v>
      </c>
      <c r="E3359" s="338" t="s">
        <v>1754</v>
      </c>
      <c r="F3359" s="315">
        <f>VLOOKUP(B3359,'HSD PSPN,STR,ARS'!$C$6:F1657,4,FALSE)</f>
        <v>150000</v>
      </c>
      <c r="G3359" s="536">
        <f t="shared" si="132"/>
        <v>12450</v>
      </c>
    </row>
    <row r="3360" spans="1:7">
      <c r="A3360" s="312"/>
      <c r="B3360" s="336" t="s">
        <v>2249</v>
      </c>
      <c r="C3360" s="337" t="s">
        <v>337</v>
      </c>
      <c r="D3360" s="295" t="s">
        <v>31</v>
      </c>
      <c r="E3360" s="338" t="s">
        <v>2256</v>
      </c>
      <c r="F3360" s="315">
        <f>VLOOKUP(B3360,'HSD PSPN,STR,ARS'!$C$6:F1658,4,FALSE)</f>
        <v>150000</v>
      </c>
      <c r="G3360" s="536">
        <f t="shared" si="132"/>
        <v>24900</v>
      </c>
    </row>
    <row r="3361" spans="1:7">
      <c r="A3361" s="312"/>
      <c r="B3361" s="336" t="s">
        <v>3</v>
      </c>
      <c r="C3361" s="337" t="s">
        <v>338</v>
      </c>
      <c r="D3361" s="295" t="s">
        <v>31</v>
      </c>
      <c r="E3361" s="338" t="s">
        <v>1754</v>
      </c>
      <c r="F3361" s="315">
        <f>VLOOKUP(B3361,'HSD PSPN,STR,ARS'!$C$6:F1659,4,FALSE)</f>
        <v>150000</v>
      </c>
      <c r="G3361" s="536">
        <f t="shared" si="132"/>
        <v>12450</v>
      </c>
    </row>
    <row r="3362" spans="1:7">
      <c r="A3362" s="312"/>
      <c r="B3362" s="336" t="s">
        <v>4</v>
      </c>
      <c r="C3362" s="337" t="s">
        <v>339</v>
      </c>
      <c r="D3362" s="295" t="s">
        <v>31</v>
      </c>
      <c r="E3362" s="338" t="s">
        <v>1672</v>
      </c>
      <c r="F3362" s="315">
        <f>VLOOKUP(B3362,'HSD PSPN,STR,ARS'!$C$6:F1660,4,FALSE)</f>
        <v>200000</v>
      </c>
      <c r="G3362" s="536">
        <f t="shared" si="132"/>
        <v>5600</v>
      </c>
    </row>
    <row r="3363" spans="1:7">
      <c r="A3363" s="1158" t="s">
        <v>2171</v>
      </c>
      <c r="B3363" s="1159"/>
      <c r="C3363" s="1159"/>
      <c r="D3363" s="1159"/>
      <c r="E3363" s="1159"/>
      <c r="F3363" s="1160"/>
      <c r="G3363" s="321">
        <f>SUM(G3358:G3362)</f>
        <v>63700</v>
      </c>
    </row>
    <row r="3364" spans="1:7">
      <c r="A3364" s="295" t="s">
        <v>19</v>
      </c>
      <c r="B3364" s="336" t="s">
        <v>2172</v>
      </c>
      <c r="C3364" s="337"/>
      <c r="D3364" s="295"/>
      <c r="E3364" s="338"/>
      <c r="F3364" s="338"/>
      <c r="G3364" s="535"/>
    </row>
    <row r="3365" spans="1:7">
      <c r="A3365" s="1144" t="s">
        <v>2176</v>
      </c>
      <c r="B3365" s="1144"/>
      <c r="C3365" s="1144"/>
      <c r="D3365" s="1144"/>
      <c r="E3365" s="1144"/>
      <c r="F3365" s="1144"/>
      <c r="G3365" s="321">
        <f>SUM(G3364)</f>
        <v>0</v>
      </c>
    </row>
    <row r="3366" spans="1:7">
      <c r="A3366" s="295" t="s">
        <v>20</v>
      </c>
      <c r="B3366" s="336" t="s">
        <v>2177</v>
      </c>
      <c r="C3366" s="337"/>
      <c r="D3366" s="295"/>
      <c r="E3366" s="338"/>
      <c r="F3366" s="338"/>
      <c r="G3366" s="535"/>
    </row>
    <row r="3367" spans="1:7">
      <c r="A3367" s="312"/>
      <c r="B3367" s="336" t="s">
        <v>236</v>
      </c>
      <c r="C3367" s="337"/>
      <c r="D3367" s="295" t="s">
        <v>2248</v>
      </c>
      <c r="E3367" s="338" t="s">
        <v>1754</v>
      </c>
      <c r="F3367" s="315">
        <f>VLOOKUP(B3367,'HSD PSPN,STR,ARS'!$C$6:F1665,4,FALSE)</f>
        <v>10000</v>
      </c>
      <c r="G3367" s="536">
        <f t="shared" ref="G3367:G3368" si="133">F3367*E3367</f>
        <v>830</v>
      </c>
    </row>
    <row r="3368" spans="1:7">
      <c r="A3368" s="312"/>
      <c r="B3368" s="336" t="s">
        <v>2251</v>
      </c>
      <c r="C3368" s="337"/>
      <c r="D3368" s="295" t="s">
        <v>2252</v>
      </c>
      <c r="E3368" s="338" t="s">
        <v>2257</v>
      </c>
      <c r="F3368" s="315">
        <f>VLOOKUP(B3368,'HSD PSPN,STR,ARS'!$C$6:F1666,4,FALSE)</f>
        <v>10000</v>
      </c>
      <c r="G3368" s="536">
        <f t="shared" si="133"/>
        <v>22000</v>
      </c>
    </row>
    <row r="3369" spans="1:7">
      <c r="A3369" s="1146" t="s">
        <v>2180</v>
      </c>
      <c r="B3369" s="1146"/>
      <c r="C3369" s="1146"/>
      <c r="D3369" s="1146"/>
      <c r="E3369" s="1146"/>
      <c r="F3369" s="1146"/>
      <c r="G3369" s="321">
        <f>SUM(G3367:G3368)</f>
        <v>22830</v>
      </c>
    </row>
    <row r="3370" spans="1:7">
      <c r="A3370" s="375" t="s">
        <v>21</v>
      </c>
      <c r="B3370" s="1145" t="s">
        <v>1111</v>
      </c>
      <c r="C3370" s="1145"/>
      <c r="D3370" s="1145"/>
      <c r="E3370" s="1145"/>
      <c r="F3370" s="1145"/>
      <c r="G3370" s="318">
        <f>SUM(G3358:G3369)/2</f>
        <v>86530</v>
      </c>
    </row>
    <row r="3371" spans="1:7">
      <c r="A3371" s="375" t="s">
        <v>22</v>
      </c>
      <c r="B3371" s="1145" t="s">
        <v>1112</v>
      </c>
      <c r="C3371" s="1145"/>
      <c r="D3371" s="1145"/>
      <c r="E3371" s="1145"/>
      <c r="F3371" s="376">
        <v>0.1</v>
      </c>
      <c r="G3371" s="318">
        <f>G3370*F3371</f>
        <v>8653</v>
      </c>
    </row>
    <row r="3372" spans="1:7">
      <c r="A3372" s="375" t="s">
        <v>23</v>
      </c>
      <c r="B3372" s="1145" t="s">
        <v>184</v>
      </c>
      <c r="C3372" s="1145"/>
      <c r="D3372" s="1145"/>
      <c r="E3372" s="1145"/>
      <c r="F3372" s="1145"/>
      <c r="G3372" s="318">
        <f>ROUNDDOWN(G3370+G3371,0)</f>
        <v>95183</v>
      </c>
    </row>
    <row r="3373" spans="1:7">
      <c r="A3373" s="298"/>
      <c r="B3373" s="299"/>
      <c r="C3373" s="298"/>
      <c r="D3373" s="298"/>
      <c r="E3373" s="342"/>
      <c r="F3373" s="342"/>
      <c r="G3373" s="537"/>
    </row>
    <row r="3374" spans="1:7">
      <c r="A3374" s="302" t="s">
        <v>2347</v>
      </c>
      <c r="B3374"/>
      <c r="C3374"/>
      <c r="D3374"/>
      <c r="E3374"/>
      <c r="F3374"/>
      <c r="G3374" s="541"/>
    </row>
    <row r="3375" spans="1:7" ht="30">
      <c r="A3375" s="317" t="s">
        <v>73</v>
      </c>
      <c r="B3375" s="317" t="s">
        <v>74</v>
      </c>
      <c r="C3375" s="317" t="s">
        <v>166</v>
      </c>
      <c r="D3375" s="317" t="s">
        <v>78</v>
      </c>
      <c r="E3375" s="317" t="s">
        <v>167</v>
      </c>
      <c r="F3375" s="317" t="s">
        <v>168</v>
      </c>
      <c r="G3375" s="529" t="s">
        <v>169</v>
      </c>
    </row>
    <row r="3376" spans="1:7">
      <c r="A3376" s="295" t="s">
        <v>17</v>
      </c>
      <c r="B3376" s="336" t="s">
        <v>2169</v>
      </c>
      <c r="C3376" s="337"/>
      <c r="D3376" s="295"/>
      <c r="E3376" s="338"/>
      <c r="F3376" s="338"/>
      <c r="G3376" s="535"/>
    </row>
    <row r="3377" spans="1:7">
      <c r="A3377" s="312"/>
      <c r="B3377" s="336" t="s">
        <v>2229</v>
      </c>
      <c r="C3377" s="337" t="s">
        <v>337</v>
      </c>
      <c r="D3377" s="295" t="s">
        <v>31</v>
      </c>
      <c r="E3377" s="338" t="s">
        <v>2258</v>
      </c>
      <c r="F3377" s="315">
        <f>VLOOKUP(B3377,'HSD PSPN,STR,ARS'!$C$6:F1675,4,FALSE)</f>
        <v>150000</v>
      </c>
      <c r="G3377" s="536">
        <f t="shared" ref="G3377:G3379" si="134">F3377*E3377</f>
        <v>55050</v>
      </c>
    </row>
    <row r="3378" spans="1:7">
      <c r="A3378" s="312"/>
      <c r="B3378" s="336" t="s">
        <v>3</v>
      </c>
      <c r="C3378" s="337" t="s">
        <v>338</v>
      </c>
      <c r="D3378" s="295" t="s">
        <v>31</v>
      </c>
      <c r="E3378" s="338" t="s">
        <v>2259</v>
      </c>
      <c r="F3378" s="315">
        <f>VLOOKUP(B3378,'HSD PSPN,STR,ARS'!$C$6:F1676,4,FALSE)</f>
        <v>150000</v>
      </c>
      <c r="G3378" s="536">
        <f t="shared" si="134"/>
        <v>11100</v>
      </c>
    </row>
    <row r="3379" spans="1:7">
      <c r="A3379" s="312"/>
      <c r="B3379" s="336" t="s">
        <v>4</v>
      </c>
      <c r="C3379" s="337" t="s">
        <v>339</v>
      </c>
      <c r="D3379" s="295" t="s">
        <v>31</v>
      </c>
      <c r="E3379" s="338" t="s">
        <v>1204</v>
      </c>
      <c r="F3379" s="315">
        <f>VLOOKUP(B3379,'HSD PSPN,STR,ARS'!$C$6:F1677,4,FALSE)</f>
        <v>200000</v>
      </c>
      <c r="G3379" s="536">
        <f t="shared" si="134"/>
        <v>5000</v>
      </c>
    </row>
    <row r="3380" spans="1:7">
      <c r="A3380" s="1158" t="s">
        <v>2171</v>
      </c>
      <c r="B3380" s="1159"/>
      <c r="C3380" s="1159"/>
      <c r="D3380" s="1159"/>
      <c r="E3380" s="1159"/>
      <c r="F3380" s="1160"/>
      <c r="G3380" s="321">
        <f>SUM(G3376:G3379)</f>
        <v>71150</v>
      </c>
    </row>
    <row r="3381" spans="1:7">
      <c r="A3381" s="295" t="s">
        <v>19</v>
      </c>
      <c r="B3381" s="336" t="s">
        <v>2172</v>
      </c>
      <c r="C3381" s="337"/>
      <c r="D3381" s="295"/>
      <c r="E3381" s="338"/>
      <c r="F3381" s="338"/>
      <c r="G3381" s="535"/>
    </row>
    <row r="3382" spans="1:7">
      <c r="A3382" s="1144" t="s">
        <v>2176</v>
      </c>
      <c r="B3382" s="1144"/>
      <c r="C3382" s="1144"/>
      <c r="D3382" s="1144"/>
      <c r="E3382" s="1144"/>
      <c r="F3382" s="1144"/>
      <c r="G3382" s="321">
        <f>SUM(G3381)</f>
        <v>0</v>
      </c>
    </row>
    <row r="3383" spans="1:7">
      <c r="A3383" s="295" t="s">
        <v>20</v>
      </c>
      <c r="B3383" s="336" t="s">
        <v>2177</v>
      </c>
      <c r="C3383" s="337"/>
      <c r="D3383" s="295"/>
      <c r="E3383" s="338"/>
      <c r="F3383" s="338"/>
      <c r="G3383" s="535"/>
    </row>
    <row r="3384" spans="1:7">
      <c r="A3384" s="1146" t="s">
        <v>2180</v>
      </c>
      <c r="B3384" s="1146"/>
      <c r="C3384" s="1146"/>
      <c r="D3384" s="1146"/>
      <c r="E3384" s="1146"/>
      <c r="F3384" s="1146"/>
      <c r="G3384" s="318">
        <f>SUM(G3383)</f>
        <v>0</v>
      </c>
    </row>
    <row r="3385" spans="1:7">
      <c r="A3385" s="375" t="s">
        <v>21</v>
      </c>
      <c r="B3385" s="1145" t="s">
        <v>1111</v>
      </c>
      <c r="C3385" s="1145"/>
      <c r="D3385" s="1145"/>
      <c r="E3385" s="1145"/>
      <c r="F3385" s="1145"/>
      <c r="G3385" s="318">
        <f>SUM(G3376:G3384)/2</f>
        <v>71150</v>
      </c>
    </row>
    <row r="3386" spans="1:7">
      <c r="A3386" s="375" t="s">
        <v>22</v>
      </c>
      <c r="B3386" s="1145" t="s">
        <v>1112</v>
      </c>
      <c r="C3386" s="1145"/>
      <c r="D3386" s="1145"/>
      <c r="E3386" s="1145"/>
      <c r="F3386" s="376">
        <v>0.1</v>
      </c>
      <c r="G3386" s="318">
        <f>G3385*F3386</f>
        <v>7115</v>
      </c>
    </row>
    <row r="3387" spans="1:7">
      <c r="A3387" s="375" t="s">
        <v>23</v>
      </c>
      <c r="B3387" s="1145" t="s">
        <v>184</v>
      </c>
      <c r="C3387" s="1145"/>
      <c r="D3387" s="1145"/>
      <c r="E3387" s="1145"/>
      <c r="F3387" s="1145"/>
      <c r="G3387" s="318">
        <f>ROUNDDOWN(G3385+G3386,0)</f>
        <v>78265</v>
      </c>
    </row>
    <row r="3388" spans="1:7">
      <c r="A3388" s="298"/>
      <c r="B3388" s="299"/>
      <c r="C3388" s="298"/>
      <c r="D3388" s="298"/>
      <c r="E3388" s="342"/>
      <c r="F3388" s="342"/>
      <c r="G3388" s="537"/>
    </row>
    <row r="3389" spans="1:7">
      <c r="A3389" s="302" t="s">
        <v>2348</v>
      </c>
      <c r="B3389"/>
      <c r="C3389"/>
      <c r="D3389"/>
      <c r="E3389"/>
      <c r="F3389"/>
      <c r="G3389" s="541"/>
    </row>
    <row r="3390" spans="1:7" ht="30">
      <c r="A3390" s="317" t="s">
        <v>73</v>
      </c>
      <c r="B3390" s="317" t="s">
        <v>74</v>
      </c>
      <c r="C3390" s="317" t="s">
        <v>166</v>
      </c>
      <c r="D3390" s="317" t="s">
        <v>78</v>
      </c>
      <c r="E3390" s="317" t="s">
        <v>167</v>
      </c>
      <c r="F3390" s="317" t="s">
        <v>168</v>
      </c>
      <c r="G3390" s="529" t="s">
        <v>169</v>
      </c>
    </row>
    <row r="3391" spans="1:7">
      <c r="A3391" s="295" t="s">
        <v>17</v>
      </c>
      <c r="B3391" s="336" t="s">
        <v>2169</v>
      </c>
      <c r="C3391" s="337"/>
      <c r="D3391" s="295"/>
      <c r="E3391" s="338"/>
      <c r="F3391" s="338"/>
      <c r="G3391" s="535"/>
    </row>
    <row r="3392" spans="1:7">
      <c r="A3392" s="312"/>
      <c r="B3392" s="336" t="s">
        <v>1</v>
      </c>
      <c r="C3392" s="337" t="s">
        <v>336</v>
      </c>
      <c r="D3392" s="295" t="s">
        <v>31</v>
      </c>
      <c r="E3392" s="338" t="s">
        <v>2260</v>
      </c>
      <c r="F3392" s="315">
        <f>VLOOKUP(B3392,'HSD PSPN,STR,ARS'!$C$6:F1690,4,FALSE)</f>
        <v>100000</v>
      </c>
      <c r="G3392" s="536">
        <f t="shared" ref="G3392:G3395" si="135">F3392*E3392</f>
        <v>22000</v>
      </c>
    </row>
    <row r="3393" spans="1:7">
      <c r="A3393" s="312"/>
      <c r="B3393" s="336" t="s">
        <v>32</v>
      </c>
      <c r="C3393" s="337" t="s">
        <v>337</v>
      </c>
      <c r="D3393" s="295" t="s">
        <v>31</v>
      </c>
      <c r="E3393" s="338" t="s">
        <v>2250</v>
      </c>
      <c r="F3393" s="315">
        <f>VLOOKUP(B3393,'HSD PSPN,STR,ARS'!$C$6:F1691,4,FALSE)</f>
        <v>150000</v>
      </c>
      <c r="G3393" s="536">
        <f t="shared" si="135"/>
        <v>3300</v>
      </c>
    </row>
    <row r="3394" spans="1:7">
      <c r="A3394" s="312"/>
      <c r="B3394" s="426" t="s">
        <v>1695</v>
      </c>
      <c r="C3394" s="340" t="s">
        <v>337</v>
      </c>
      <c r="D3394" s="301" t="s">
        <v>31</v>
      </c>
      <c r="E3394" s="341" t="s">
        <v>2261</v>
      </c>
      <c r="F3394" s="315">
        <f>VLOOKUP(B3394,'HSD PSPN,STR,ARS'!$C$6:F1692,4,FALSE)</f>
        <v>100000</v>
      </c>
      <c r="G3394" s="536">
        <f t="shared" si="135"/>
        <v>22000</v>
      </c>
    </row>
    <row r="3395" spans="1:7">
      <c r="A3395" s="312"/>
      <c r="B3395" s="336" t="s">
        <v>4</v>
      </c>
      <c r="C3395" s="337" t="s">
        <v>339</v>
      </c>
      <c r="D3395" s="295" t="s">
        <v>31</v>
      </c>
      <c r="E3395" s="338" t="s">
        <v>2262</v>
      </c>
      <c r="F3395" s="315">
        <f>VLOOKUP(B3395,'HSD PSPN,STR,ARS'!$C$6:F1693,4,FALSE)</f>
        <v>200000</v>
      </c>
      <c r="G3395" s="536">
        <f t="shared" si="135"/>
        <v>14599.999999999998</v>
      </c>
    </row>
    <row r="3396" spans="1:7">
      <c r="A3396" s="1158" t="s">
        <v>2171</v>
      </c>
      <c r="B3396" s="1159"/>
      <c r="C3396" s="1159"/>
      <c r="D3396" s="1159"/>
      <c r="E3396" s="1159"/>
      <c r="F3396" s="1160"/>
      <c r="G3396" s="321">
        <f>SUM(G3391:G3395)</f>
        <v>61900</v>
      </c>
    </row>
    <row r="3397" spans="1:7">
      <c r="A3397" s="295" t="s">
        <v>19</v>
      </c>
      <c r="B3397" s="336" t="s">
        <v>2172</v>
      </c>
      <c r="C3397" s="337"/>
      <c r="D3397" s="295"/>
      <c r="E3397" s="338"/>
      <c r="F3397" s="338"/>
      <c r="G3397" s="535"/>
    </row>
    <row r="3398" spans="1:7">
      <c r="A3398" s="1144" t="s">
        <v>2176</v>
      </c>
      <c r="B3398" s="1144"/>
      <c r="C3398" s="1144"/>
      <c r="D3398" s="1144"/>
      <c r="E3398" s="1144"/>
      <c r="F3398" s="1144"/>
      <c r="G3398" s="321">
        <f>SUM(G3397)</f>
        <v>0</v>
      </c>
    </row>
    <row r="3399" spans="1:7">
      <c r="A3399" s="295" t="s">
        <v>20</v>
      </c>
      <c r="B3399" s="336" t="s">
        <v>2177</v>
      </c>
      <c r="C3399" s="337"/>
      <c r="D3399" s="295"/>
      <c r="E3399" s="338"/>
      <c r="F3399" s="338"/>
      <c r="G3399" s="535"/>
    </row>
    <row r="3400" spans="1:7">
      <c r="A3400" s="1146" t="s">
        <v>2180</v>
      </c>
      <c r="B3400" s="1146"/>
      <c r="C3400" s="1146"/>
      <c r="D3400" s="1146"/>
      <c r="E3400" s="1146"/>
      <c r="F3400" s="1146"/>
      <c r="G3400" s="318">
        <f>SUM(G3399)</f>
        <v>0</v>
      </c>
    </row>
    <row r="3401" spans="1:7">
      <c r="A3401" s="375" t="s">
        <v>21</v>
      </c>
      <c r="B3401" s="1145" t="s">
        <v>1111</v>
      </c>
      <c r="C3401" s="1145"/>
      <c r="D3401" s="1145"/>
      <c r="E3401" s="1145"/>
      <c r="F3401" s="1145"/>
      <c r="G3401" s="318">
        <f>SUM(G3392:G3400)/2</f>
        <v>61900</v>
      </c>
    </row>
    <row r="3402" spans="1:7">
      <c r="A3402" s="375" t="s">
        <v>22</v>
      </c>
      <c r="B3402" s="1145" t="s">
        <v>1112</v>
      </c>
      <c r="C3402" s="1145"/>
      <c r="D3402" s="1145"/>
      <c r="E3402" s="1145"/>
      <c r="F3402" s="376">
        <v>0.1</v>
      </c>
      <c r="G3402" s="318">
        <f>G3401*F3402</f>
        <v>6190</v>
      </c>
    </row>
    <row r="3403" spans="1:7">
      <c r="A3403" s="375" t="s">
        <v>23</v>
      </c>
      <c r="B3403" s="1145" t="s">
        <v>184</v>
      </c>
      <c r="C3403" s="1145"/>
      <c r="D3403" s="1145"/>
      <c r="E3403" s="1145"/>
      <c r="F3403" s="1145"/>
      <c r="G3403" s="318">
        <f>ROUNDDOWN(G3401+G3402,0)</f>
        <v>68090</v>
      </c>
    </row>
    <row r="3404" spans="1:7">
      <c r="A3404" s="298"/>
      <c r="B3404" s="299"/>
      <c r="C3404" s="298"/>
      <c r="D3404" s="298"/>
      <c r="E3404" s="342"/>
      <c r="F3404" s="342"/>
      <c r="G3404" s="537"/>
    </row>
    <row r="3405" spans="1:7" ht="15.75">
      <c r="A3405" s="311" t="s">
        <v>2349</v>
      </c>
      <c r="B3405" s="424"/>
      <c r="C3405" s="424"/>
      <c r="D3405" s="424"/>
      <c r="E3405" s="424"/>
      <c r="F3405" s="424"/>
      <c r="G3405" s="540"/>
    </row>
    <row r="3406" spans="1:7">
      <c r="A3406" s="302" t="s">
        <v>2350</v>
      </c>
      <c r="B3406"/>
      <c r="C3406"/>
      <c r="D3406"/>
      <c r="E3406"/>
      <c r="F3406"/>
      <c r="G3406" s="541"/>
    </row>
    <row r="3407" spans="1:7" ht="30">
      <c r="A3407" s="317" t="s">
        <v>73</v>
      </c>
      <c r="B3407" s="317" t="s">
        <v>74</v>
      </c>
      <c r="C3407" s="317" t="s">
        <v>166</v>
      </c>
      <c r="D3407" s="317" t="s">
        <v>78</v>
      </c>
      <c r="E3407" s="317" t="s">
        <v>167</v>
      </c>
      <c r="F3407" s="317" t="s">
        <v>168</v>
      </c>
      <c r="G3407" s="529" t="s">
        <v>169</v>
      </c>
    </row>
    <row r="3408" spans="1:7">
      <c r="A3408" s="295" t="s">
        <v>17</v>
      </c>
      <c r="B3408" s="336" t="s">
        <v>2169</v>
      </c>
      <c r="C3408" s="337"/>
      <c r="D3408" s="295"/>
      <c r="E3408" s="338"/>
      <c r="F3408" s="338"/>
      <c r="G3408" s="535"/>
    </row>
    <row r="3409" spans="1:7">
      <c r="A3409" s="312"/>
      <c r="B3409" s="336" t="s">
        <v>1</v>
      </c>
      <c r="C3409" s="337" t="s">
        <v>336</v>
      </c>
      <c r="D3409" s="295" t="s">
        <v>31</v>
      </c>
      <c r="E3409" s="338" t="s">
        <v>2263</v>
      </c>
      <c r="F3409" s="315">
        <f>VLOOKUP(B3409,'HSD PSPN,STR,ARS'!$C$6:F1707,4,FALSE)</f>
        <v>100000</v>
      </c>
      <c r="G3409" s="536">
        <f t="shared" ref="G3409:G3412" si="136">F3409*E3409</f>
        <v>13200</v>
      </c>
    </row>
    <row r="3410" spans="1:7">
      <c r="A3410" s="312"/>
      <c r="B3410" s="336" t="s">
        <v>2229</v>
      </c>
      <c r="C3410" s="337" t="s">
        <v>337</v>
      </c>
      <c r="D3410" s="295" t="s">
        <v>31</v>
      </c>
      <c r="E3410" s="338" t="s">
        <v>2250</v>
      </c>
      <c r="F3410" s="315">
        <f>VLOOKUP(B3410,'HSD PSPN,STR,ARS'!$C$6:F1708,4,FALSE)</f>
        <v>150000</v>
      </c>
      <c r="G3410" s="536">
        <f t="shared" si="136"/>
        <v>3300</v>
      </c>
    </row>
    <row r="3411" spans="1:7">
      <c r="A3411" s="312"/>
      <c r="B3411" s="336" t="s">
        <v>3</v>
      </c>
      <c r="C3411" s="337" t="s">
        <v>338</v>
      </c>
      <c r="D3411" s="295" t="s">
        <v>31</v>
      </c>
      <c r="E3411" s="338" t="s">
        <v>1286</v>
      </c>
      <c r="F3411" s="315">
        <f>VLOOKUP(B3411,'HSD PSPN,STR,ARS'!$C$6:F1709,4,FALSE)</f>
        <v>150000</v>
      </c>
      <c r="G3411" s="536">
        <f t="shared" si="136"/>
        <v>300</v>
      </c>
    </row>
    <row r="3412" spans="1:7">
      <c r="A3412" s="312"/>
      <c r="B3412" s="336" t="s">
        <v>4</v>
      </c>
      <c r="C3412" s="337" t="s">
        <v>339</v>
      </c>
      <c r="D3412" s="295" t="s">
        <v>31</v>
      </c>
      <c r="E3412" s="338" t="s">
        <v>1756</v>
      </c>
      <c r="F3412" s="315">
        <f>VLOOKUP(B3412,'HSD PSPN,STR,ARS'!$C$6:F1710,4,FALSE)</f>
        <v>200000</v>
      </c>
      <c r="G3412" s="536">
        <f t="shared" si="136"/>
        <v>200</v>
      </c>
    </row>
    <row r="3413" spans="1:7">
      <c r="A3413" s="1158" t="s">
        <v>2171</v>
      </c>
      <c r="B3413" s="1159"/>
      <c r="C3413" s="1159"/>
      <c r="D3413" s="1159"/>
      <c r="E3413" s="1159"/>
      <c r="F3413" s="1160"/>
      <c r="G3413" s="321">
        <f>SUM(G3408:G3412)</f>
        <v>17000</v>
      </c>
    </row>
    <row r="3414" spans="1:7">
      <c r="A3414" s="295" t="s">
        <v>19</v>
      </c>
      <c r="B3414" s="336" t="s">
        <v>2172</v>
      </c>
      <c r="C3414" s="337"/>
      <c r="D3414" s="295"/>
      <c r="E3414" s="338"/>
      <c r="F3414" s="338"/>
      <c r="G3414" s="535"/>
    </row>
    <row r="3415" spans="1:7">
      <c r="A3415" s="312"/>
      <c r="B3415" s="336" t="s">
        <v>176</v>
      </c>
      <c r="C3415" s="337"/>
      <c r="D3415" s="295" t="s">
        <v>329</v>
      </c>
      <c r="E3415" s="338" t="s">
        <v>2264</v>
      </c>
      <c r="F3415" s="315">
        <f>VLOOKUP(B3415,'HSD PSPN,STR,ARS'!$C$6:F1713,4,FALSE)</f>
        <v>10000</v>
      </c>
      <c r="G3415" s="536">
        <f t="shared" ref="G3415:G3418" si="137">F3415*E3415</f>
        <v>260799.99999999997</v>
      </c>
    </row>
    <row r="3416" spans="1:7">
      <c r="A3416" s="312"/>
      <c r="B3416" s="336" t="s">
        <v>36</v>
      </c>
      <c r="C3416" s="337"/>
      <c r="D3416" s="295" t="s">
        <v>329</v>
      </c>
      <c r="E3416" s="338" t="s">
        <v>2265</v>
      </c>
      <c r="F3416" s="315">
        <f>VLOOKUP(B3416,'HSD PSPN,STR,ARS'!$C$6:F1714,4,FALSE)</f>
        <v>10000</v>
      </c>
      <c r="G3416" s="536">
        <f t="shared" si="137"/>
        <v>608000</v>
      </c>
    </row>
    <row r="3417" spans="1:7">
      <c r="A3417" s="312"/>
      <c r="B3417" s="458" t="s">
        <v>2270</v>
      </c>
      <c r="C3417" s="337"/>
      <c r="D3417" s="301" t="s">
        <v>329</v>
      </c>
      <c r="E3417" s="341" t="s">
        <v>2266</v>
      </c>
      <c r="F3417" s="315">
        <f>VLOOKUP(B3417,'HSD PSPN,STR,ARS'!$C$6:F1715,4,FALSE)</f>
        <v>10000</v>
      </c>
      <c r="G3417" s="536">
        <f t="shared" si="137"/>
        <v>823199.99999999988</v>
      </c>
    </row>
    <row r="3418" spans="1:7">
      <c r="A3418" s="312"/>
      <c r="B3418" s="336" t="s">
        <v>24</v>
      </c>
      <c r="C3418" s="337"/>
      <c r="D3418" s="295" t="s">
        <v>37</v>
      </c>
      <c r="E3418" s="338" t="s">
        <v>2267</v>
      </c>
      <c r="F3418" s="315">
        <f>VLOOKUP(B3418,'HSD PSPN,STR,ARS'!$C$6:F1716,4,FALSE)</f>
        <v>1000</v>
      </c>
      <c r="G3418" s="536">
        <f t="shared" si="137"/>
        <v>17200</v>
      </c>
    </row>
    <row r="3419" spans="1:7">
      <c r="A3419" s="1144" t="s">
        <v>2176</v>
      </c>
      <c r="B3419" s="1144"/>
      <c r="C3419" s="1144"/>
      <c r="D3419" s="1144"/>
      <c r="E3419" s="1144"/>
      <c r="F3419" s="1144"/>
      <c r="G3419" s="321">
        <f>SUM(G3415:G3418)</f>
        <v>1709200</v>
      </c>
    </row>
    <row r="3420" spans="1:7">
      <c r="A3420" s="295" t="s">
        <v>20</v>
      </c>
      <c r="B3420" s="336" t="s">
        <v>2177</v>
      </c>
      <c r="C3420" s="337"/>
      <c r="D3420" s="295"/>
      <c r="E3420" s="338"/>
      <c r="F3420" s="338"/>
      <c r="G3420" s="535"/>
    </row>
    <row r="3421" spans="1:7">
      <c r="A3421" s="1146" t="s">
        <v>2180</v>
      </c>
      <c r="B3421" s="1146"/>
      <c r="C3421" s="1146"/>
      <c r="D3421" s="1146"/>
      <c r="E3421" s="1146"/>
      <c r="F3421" s="1146"/>
      <c r="G3421" s="318">
        <f>SUM(G3420)</f>
        <v>0</v>
      </c>
    </row>
    <row r="3422" spans="1:7">
      <c r="A3422" s="375" t="s">
        <v>21</v>
      </c>
      <c r="B3422" s="1145" t="s">
        <v>1111</v>
      </c>
      <c r="C3422" s="1145"/>
      <c r="D3422" s="1145"/>
      <c r="E3422" s="1145"/>
      <c r="F3422" s="1145"/>
      <c r="G3422" s="318">
        <f>SUM(G3409:G3421)/2</f>
        <v>1726200</v>
      </c>
    </row>
    <row r="3423" spans="1:7">
      <c r="A3423" s="375" t="s">
        <v>22</v>
      </c>
      <c r="B3423" s="1145" t="s">
        <v>1112</v>
      </c>
      <c r="C3423" s="1145"/>
      <c r="D3423" s="1145"/>
      <c r="E3423" s="1145"/>
      <c r="F3423" s="376">
        <v>0.1</v>
      </c>
      <c r="G3423" s="318">
        <f>G3422*F3423</f>
        <v>172620</v>
      </c>
    </row>
    <row r="3424" spans="1:7">
      <c r="A3424" s="375" t="s">
        <v>23</v>
      </c>
      <c r="B3424" s="1145" t="s">
        <v>184</v>
      </c>
      <c r="C3424" s="1145"/>
      <c r="D3424" s="1145"/>
      <c r="E3424" s="1145"/>
      <c r="F3424" s="1145"/>
      <c r="G3424" s="318">
        <f>ROUNDDOWN(G3422+G3423,0)</f>
        <v>1898820</v>
      </c>
    </row>
    <row r="3425" spans="1:7">
      <c r="A3425" s="298"/>
      <c r="B3425" s="299"/>
      <c r="C3425" s="298"/>
      <c r="D3425" s="298"/>
      <c r="E3425" s="342"/>
      <c r="F3425" s="342"/>
      <c r="G3425" s="537"/>
    </row>
    <row r="3426" spans="1:7">
      <c r="A3426" s="302" t="s">
        <v>2351</v>
      </c>
      <c r="B3426"/>
      <c r="C3426"/>
      <c r="D3426"/>
      <c r="E3426"/>
      <c r="F3426"/>
      <c r="G3426" s="541"/>
    </row>
    <row r="3427" spans="1:7" ht="30">
      <c r="A3427" s="317" t="s">
        <v>73</v>
      </c>
      <c r="B3427" s="317" t="s">
        <v>74</v>
      </c>
      <c r="C3427" s="317" t="s">
        <v>166</v>
      </c>
      <c r="D3427" s="317" t="s">
        <v>78</v>
      </c>
      <c r="E3427" s="317" t="s">
        <v>167</v>
      </c>
      <c r="F3427" s="317" t="s">
        <v>168</v>
      </c>
      <c r="G3427" s="529" t="s">
        <v>169</v>
      </c>
    </row>
    <row r="3428" spans="1:7">
      <c r="A3428" s="295" t="s">
        <v>17</v>
      </c>
      <c r="B3428" s="336" t="s">
        <v>2169</v>
      </c>
      <c r="C3428" s="337"/>
      <c r="D3428" s="295"/>
      <c r="E3428" s="338"/>
      <c r="F3428" s="338"/>
      <c r="G3428" s="535"/>
    </row>
    <row r="3429" spans="1:7">
      <c r="A3429" s="312"/>
      <c r="B3429" s="336" t="s">
        <v>1</v>
      </c>
      <c r="C3429" s="337" t="s">
        <v>336</v>
      </c>
      <c r="D3429" s="295" t="s">
        <v>31</v>
      </c>
      <c r="E3429" s="338" t="s">
        <v>2268</v>
      </c>
      <c r="F3429" s="315">
        <f>VLOOKUP(B3429,'HSD PSPN,STR,ARS'!$C$6:F1727,4,FALSE)</f>
        <v>100000</v>
      </c>
      <c r="G3429" s="536">
        <f t="shared" ref="G3429:G3432" si="138">F3429*E3429</f>
        <v>16500</v>
      </c>
    </row>
    <row r="3430" spans="1:7">
      <c r="A3430" s="312"/>
      <c r="B3430" s="336" t="s">
        <v>2229</v>
      </c>
      <c r="C3430" s="337" t="s">
        <v>337</v>
      </c>
      <c r="D3430" s="295" t="s">
        <v>31</v>
      </c>
      <c r="E3430" s="338" t="s">
        <v>1672</v>
      </c>
      <c r="F3430" s="315">
        <f>VLOOKUP(B3430,'HSD PSPN,STR,ARS'!$C$6:F1728,4,FALSE)</f>
        <v>150000</v>
      </c>
      <c r="G3430" s="536">
        <f t="shared" si="138"/>
        <v>4200</v>
      </c>
    </row>
    <row r="3431" spans="1:7">
      <c r="A3431" s="312"/>
      <c r="B3431" s="336" t="s">
        <v>3</v>
      </c>
      <c r="C3431" s="337" t="s">
        <v>338</v>
      </c>
      <c r="D3431" s="295" t="s">
        <v>31</v>
      </c>
      <c r="E3431" s="338" t="s">
        <v>1244</v>
      </c>
      <c r="F3431" s="315">
        <f>VLOOKUP(B3431,'HSD PSPN,STR,ARS'!$C$6:F1729,4,FALSE)</f>
        <v>150000</v>
      </c>
      <c r="G3431" s="536">
        <f t="shared" si="138"/>
        <v>450</v>
      </c>
    </row>
    <row r="3432" spans="1:7">
      <c r="A3432" s="312"/>
      <c r="B3432" s="336" t="s">
        <v>4</v>
      </c>
      <c r="C3432" s="337" t="s">
        <v>339</v>
      </c>
      <c r="D3432" s="295" t="s">
        <v>31</v>
      </c>
      <c r="E3432" s="338" t="s">
        <v>1756</v>
      </c>
      <c r="F3432" s="315">
        <f>VLOOKUP(B3432,'HSD PSPN,STR,ARS'!$C$6:F1730,4,FALSE)</f>
        <v>200000</v>
      </c>
      <c r="G3432" s="536">
        <f t="shared" si="138"/>
        <v>200</v>
      </c>
    </row>
    <row r="3433" spans="1:7">
      <c r="A3433" s="1158" t="s">
        <v>2171</v>
      </c>
      <c r="B3433" s="1159"/>
      <c r="C3433" s="1159"/>
      <c r="D3433" s="1159"/>
      <c r="E3433" s="1159"/>
      <c r="F3433" s="1160"/>
      <c r="G3433" s="321">
        <f>SUM(G3428:G3432)</f>
        <v>21350</v>
      </c>
    </row>
    <row r="3434" spans="1:7">
      <c r="A3434" s="295" t="s">
        <v>19</v>
      </c>
      <c r="B3434" s="336" t="s">
        <v>2172</v>
      </c>
      <c r="C3434" s="337"/>
      <c r="D3434" s="295"/>
      <c r="E3434" s="338"/>
      <c r="F3434" s="338"/>
      <c r="G3434" s="535"/>
    </row>
    <row r="3435" spans="1:7">
      <c r="A3435" s="312"/>
      <c r="B3435" s="336" t="s">
        <v>176</v>
      </c>
      <c r="C3435" s="337"/>
      <c r="D3435" s="295" t="s">
        <v>329</v>
      </c>
      <c r="E3435" s="338" t="s">
        <v>2269</v>
      </c>
      <c r="F3435" s="315">
        <f>VLOOKUP(B3435,'HSD PSPN,STR,ARS'!$C$6:F1733,4,FALSE)</f>
        <v>10000</v>
      </c>
      <c r="G3435" s="536">
        <f t="shared" ref="G3435:G3438" si="139">F3435*E3435</f>
        <v>326000</v>
      </c>
    </row>
    <row r="3436" spans="1:7">
      <c r="A3436" s="312"/>
      <c r="B3436" s="336" t="s">
        <v>36</v>
      </c>
      <c r="C3436" s="337"/>
      <c r="D3436" s="295" t="s">
        <v>329</v>
      </c>
      <c r="E3436" s="338">
        <v>76</v>
      </c>
      <c r="F3436" s="315">
        <f>VLOOKUP(B3436,'HSD PSPN,STR,ARS'!$C$6:F1734,4,FALSE)</f>
        <v>10000</v>
      </c>
      <c r="G3436" s="536">
        <f t="shared" si="139"/>
        <v>760000</v>
      </c>
    </row>
    <row r="3437" spans="1:7">
      <c r="A3437" s="312"/>
      <c r="B3437" s="336" t="s">
        <v>2270</v>
      </c>
      <c r="C3437" s="337"/>
      <c r="D3437" s="301" t="s">
        <v>329</v>
      </c>
      <c r="E3437" s="341" t="s">
        <v>2271</v>
      </c>
      <c r="F3437" s="315">
        <f>VLOOKUP(B3437,'HSD PSPN,STR,ARS'!$C$6:F1735,4,FALSE)</f>
        <v>10000</v>
      </c>
      <c r="G3437" s="536">
        <f t="shared" si="139"/>
        <v>1029000</v>
      </c>
    </row>
    <row r="3438" spans="1:7">
      <c r="A3438" s="312"/>
      <c r="B3438" s="336" t="s">
        <v>24</v>
      </c>
      <c r="C3438" s="337"/>
      <c r="D3438" s="295" t="s">
        <v>37</v>
      </c>
      <c r="E3438" s="338" t="s">
        <v>2272</v>
      </c>
      <c r="F3438" s="315">
        <f>VLOOKUP(B3438,'HSD PSPN,STR,ARS'!$C$6:F1736,4,FALSE)</f>
        <v>1000</v>
      </c>
      <c r="G3438" s="536">
        <f t="shared" si="139"/>
        <v>21500</v>
      </c>
    </row>
    <row r="3439" spans="1:7">
      <c r="A3439" s="1144" t="s">
        <v>2176</v>
      </c>
      <c r="B3439" s="1144"/>
      <c r="C3439" s="1144"/>
      <c r="D3439" s="1144"/>
      <c r="E3439" s="1144"/>
      <c r="F3439" s="1144"/>
      <c r="G3439" s="321">
        <f>SUM(G3435:G3438)</f>
        <v>2136500</v>
      </c>
    </row>
    <row r="3440" spans="1:7">
      <c r="A3440" s="295" t="s">
        <v>20</v>
      </c>
      <c r="B3440" s="336" t="s">
        <v>2177</v>
      </c>
      <c r="C3440" s="337"/>
      <c r="D3440" s="295"/>
      <c r="E3440" s="338"/>
      <c r="F3440" s="338"/>
      <c r="G3440" s="535"/>
    </row>
    <row r="3441" spans="1:7">
      <c r="A3441" s="1146" t="s">
        <v>2180</v>
      </c>
      <c r="B3441" s="1146"/>
      <c r="C3441" s="1146"/>
      <c r="D3441" s="1146"/>
      <c r="E3441" s="1146"/>
      <c r="F3441" s="1146"/>
      <c r="G3441" s="318">
        <f>SUM(G3440)</f>
        <v>0</v>
      </c>
    </row>
    <row r="3442" spans="1:7">
      <c r="A3442" s="375" t="s">
        <v>21</v>
      </c>
      <c r="B3442" s="1145" t="s">
        <v>1111</v>
      </c>
      <c r="C3442" s="1145"/>
      <c r="D3442" s="1145"/>
      <c r="E3442" s="1145"/>
      <c r="F3442" s="1145"/>
      <c r="G3442" s="318">
        <f>SUM(G3429:G3441)/2</f>
        <v>2157850</v>
      </c>
    </row>
    <row r="3443" spans="1:7">
      <c r="A3443" s="375" t="s">
        <v>22</v>
      </c>
      <c r="B3443" s="1145" t="s">
        <v>1112</v>
      </c>
      <c r="C3443" s="1145"/>
      <c r="D3443" s="1145"/>
      <c r="E3443" s="1145"/>
      <c r="F3443" s="376">
        <v>0.1</v>
      </c>
      <c r="G3443" s="318">
        <f>G3442*F3443</f>
        <v>215785</v>
      </c>
    </row>
    <row r="3444" spans="1:7">
      <c r="A3444" s="375" t="s">
        <v>23</v>
      </c>
      <c r="B3444" s="1145" t="s">
        <v>184</v>
      </c>
      <c r="C3444" s="1145"/>
      <c r="D3444" s="1145"/>
      <c r="E3444" s="1145"/>
      <c r="F3444" s="1145"/>
      <c r="G3444" s="318">
        <f>ROUNDDOWN(G3442+G3443,0)</f>
        <v>2373635</v>
      </c>
    </row>
    <row r="3445" spans="1:7">
      <c r="A3445" s="298"/>
      <c r="B3445" s="299"/>
      <c r="C3445" s="298"/>
      <c r="D3445" s="298"/>
      <c r="E3445" s="342"/>
      <c r="F3445" s="342"/>
      <c r="G3445" s="537"/>
    </row>
    <row r="3446" spans="1:7">
      <c r="A3446" s="302" t="s">
        <v>2352</v>
      </c>
      <c r="B3446"/>
      <c r="C3446"/>
      <c r="D3446"/>
      <c r="E3446"/>
      <c r="F3446"/>
      <c r="G3446" s="541"/>
    </row>
    <row r="3447" spans="1:7" ht="30">
      <c r="A3447" s="317" t="s">
        <v>73</v>
      </c>
      <c r="B3447" s="317" t="s">
        <v>74</v>
      </c>
      <c r="C3447" s="317" t="s">
        <v>166</v>
      </c>
      <c r="D3447" s="317" t="s">
        <v>78</v>
      </c>
      <c r="E3447" s="317" t="s">
        <v>167</v>
      </c>
      <c r="F3447" s="317" t="s">
        <v>168</v>
      </c>
      <c r="G3447" s="529" t="s">
        <v>169</v>
      </c>
    </row>
    <row r="3448" spans="1:7">
      <c r="A3448" s="295" t="s">
        <v>17</v>
      </c>
      <c r="B3448" s="336" t="s">
        <v>2169</v>
      </c>
      <c r="C3448" s="337"/>
      <c r="D3448" s="295"/>
      <c r="E3448" s="338"/>
      <c r="F3448" s="338"/>
      <c r="G3448" s="535"/>
    </row>
    <row r="3449" spans="1:7">
      <c r="A3449" s="312"/>
      <c r="B3449" s="336" t="s">
        <v>1</v>
      </c>
      <c r="C3449" s="337" t="s">
        <v>336</v>
      </c>
      <c r="D3449" s="295" t="s">
        <v>31</v>
      </c>
      <c r="E3449" s="338" t="s">
        <v>2273</v>
      </c>
      <c r="F3449" s="315">
        <f>VLOOKUP(B3449,'HSD PSPN,STR,ARS'!$C$6:F1747,4,FALSE)</f>
        <v>100000</v>
      </c>
      <c r="G3449" s="536">
        <f t="shared" ref="G3449:G3452" si="140">F3449*E3449</f>
        <v>19800</v>
      </c>
    </row>
    <row r="3450" spans="1:7">
      <c r="A3450" s="312"/>
      <c r="B3450" s="336" t="s">
        <v>2229</v>
      </c>
      <c r="C3450" s="337" t="s">
        <v>337</v>
      </c>
      <c r="D3450" s="295" t="s">
        <v>31</v>
      </c>
      <c r="E3450" s="338" t="s">
        <v>1702</v>
      </c>
      <c r="F3450" s="315">
        <f>VLOOKUP(B3450,'HSD PSPN,STR,ARS'!$C$6:F1748,4,FALSE)</f>
        <v>150000</v>
      </c>
      <c r="G3450" s="536">
        <f t="shared" si="140"/>
        <v>4950</v>
      </c>
    </row>
    <row r="3451" spans="1:7">
      <c r="A3451" s="312"/>
      <c r="B3451" s="336" t="s">
        <v>3</v>
      </c>
      <c r="C3451" s="337" t="s">
        <v>338</v>
      </c>
      <c r="D3451" s="295" t="s">
        <v>31</v>
      </c>
      <c r="E3451" s="338" t="s">
        <v>1244</v>
      </c>
      <c r="F3451" s="315">
        <f>VLOOKUP(B3451,'HSD PSPN,STR,ARS'!$C$6:F1749,4,FALSE)</f>
        <v>150000</v>
      </c>
      <c r="G3451" s="536">
        <f t="shared" si="140"/>
        <v>450</v>
      </c>
    </row>
    <row r="3452" spans="1:7">
      <c r="A3452" s="312"/>
      <c r="B3452" s="336" t="s">
        <v>4</v>
      </c>
      <c r="C3452" s="337" t="s">
        <v>339</v>
      </c>
      <c r="D3452" s="295" t="s">
        <v>31</v>
      </c>
      <c r="E3452" s="338" t="s">
        <v>1756</v>
      </c>
      <c r="F3452" s="315">
        <f>VLOOKUP(B3452,'HSD PSPN,STR,ARS'!$C$6:F1750,4,FALSE)</f>
        <v>200000</v>
      </c>
      <c r="G3452" s="536">
        <f t="shared" si="140"/>
        <v>200</v>
      </c>
    </row>
    <row r="3453" spans="1:7">
      <c r="A3453" s="1158" t="s">
        <v>2171</v>
      </c>
      <c r="B3453" s="1159"/>
      <c r="C3453" s="1159"/>
      <c r="D3453" s="1159"/>
      <c r="E3453" s="1159"/>
      <c r="F3453" s="1160"/>
      <c r="G3453" s="321">
        <f>SUM(G3448:G3452)</f>
        <v>25400</v>
      </c>
    </row>
    <row r="3454" spans="1:7">
      <c r="A3454" s="295" t="s">
        <v>19</v>
      </c>
      <c r="B3454" s="336" t="s">
        <v>2172</v>
      </c>
      <c r="C3454" s="337"/>
      <c r="D3454" s="295"/>
      <c r="E3454" s="338"/>
      <c r="F3454" s="338"/>
      <c r="G3454" s="535"/>
    </row>
    <row r="3455" spans="1:7">
      <c r="A3455" s="312"/>
      <c r="B3455" s="336" t="s">
        <v>176</v>
      </c>
      <c r="C3455" s="337"/>
      <c r="D3455" s="295" t="s">
        <v>329</v>
      </c>
      <c r="E3455" s="338" t="s">
        <v>2274</v>
      </c>
      <c r="F3455" s="315">
        <f>VLOOKUP(B3455,'HSD PSPN,STR,ARS'!$C$6:F1753,4,FALSE)</f>
        <v>10000</v>
      </c>
      <c r="G3455" s="536">
        <f t="shared" ref="G3455:G3458" si="141">F3455*E3455</f>
        <v>391200</v>
      </c>
    </row>
    <row r="3456" spans="1:7">
      <c r="A3456" s="312"/>
      <c r="B3456" s="336" t="s">
        <v>36</v>
      </c>
      <c r="C3456" s="337"/>
      <c r="D3456" s="295" t="s">
        <v>329</v>
      </c>
      <c r="E3456" s="338" t="s">
        <v>2275</v>
      </c>
      <c r="F3456" s="315">
        <f>VLOOKUP(B3456,'HSD PSPN,STR,ARS'!$C$6:F1754,4,FALSE)</f>
        <v>10000</v>
      </c>
      <c r="G3456" s="536">
        <f t="shared" si="141"/>
        <v>912000</v>
      </c>
    </row>
    <row r="3457" spans="1:7">
      <c r="A3457" s="312"/>
      <c r="B3457" s="336" t="s">
        <v>2270</v>
      </c>
      <c r="C3457" s="337"/>
      <c r="D3457" s="301" t="s">
        <v>329</v>
      </c>
      <c r="E3457" s="341" t="s">
        <v>2276</v>
      </c>
      <c r="F3457" s="315">
        <f>VLOOKUP(B3457,'HSD PSPN,STR,ARS'!$C$6:F1755,4,FALSE)</f>
        <v>10000</v>
      </c>
      <c r="G3457" s="536">
        <f t="shared" si="141"/>
        <v>1234800</v>
      </c>
    </row>
    <row r="3458" spans="1:7">
      <c r="A3458" s="312"/>
      <c r="B3458" s="336" t="s">
        <v>24</v>
      </c>
      <c r="C3458" s="337"/>
      <c r="D3458" s="295" t="s">
        <v>37</v>
      </c>
      <c r="E3458" s="338" t="s">
        <v>2277</v>
      </c>
      <c r="F3458" s="315">
        <f>VLOOKUP(B3458,'HSD PSPN,STR,ARS'!$C$6:F1756,4,FALSE)</f>
        <v>1000</v>
      </c>
      <c r="G3458" s="536">
        <f t="shared" si="141"/>
        <v>25800</v>
      </c>
    </row>
    <row r="3459" spans="1:7">
      <c r="A3459" s="1144" t="s">
        <v>2176</v>
      </c>
      <c r="B3459" s="1144"/>
      <c r="C3459" s="1144"/>
      <c r="D3459" s="1144"/>
      <c r="E3459" s="1144"/>
      <c r="F3459" s="1144"/>
      <c r="G3459" s="321">
        <f>SUM(G3455:G3458)</f>
        <v>2563800</v>
      </c>
    </row>
    <row r="3460" spans="1:7">
      <c r="A3460" s="295" t="s">
        <v>20</v>
      </c>
      <c r="B3460" s="336" t="s">
        <v>2177</v>
      </c>
      <c r="C3460" s="337"/>
      <c r="D3460" s="295"/>
      <c r="E3460" s="338"/>
      <c r="F3460" s="338"/>
      <c r="G3460" s="535"/>
    </row>
    <row r="3461" spans="1:7">
      <c r="A3461" s="1146" t="s">
        <v>2180</v>
      </c>
      <c r="B3461" s="1146"/>
      <c r="C3461" s="1146"/>
      <c r="D3461" s="1146"/>
      <c r="E3461" s="1146"/>
      <c r="F3461" s="1146"/>
      <c r="G3461" s="318">
        <f>SUM(G3460)</f>
        <v>0</v>
      </c>
    </row>
    <row r="3462" spans="1:7">
      <c r="A3462" s="375" t="s">
        <v>21</v>
      </c>
      <c r="B3462" s="1145" t="s">
        <v>1111</v>
      </c>
      <c r="C3462" s="1145"/>
      <c r="D3462" s="1145"/>
      <c r="E3462" s="1145"/>
      <c r="F3462" s="1145"/>
      <c r="G3462" s="318">
        <f>SUM(G3449:G3461)/2</f>
        <v>2589200</v>
      </c>
    </row>
    <row r="3463" spans="1:7">
      <c r="A3463" s="375" t="s">
        <v>22</v>
      </c>
      <c r="B3463" s="1145" t="s">
        <v>1112</v>
      </c>
      <c r="C3463" s="1145"/>
      <c r="D3463" s="1145"/>
      <c r="E3463" s="1145"/>
      <c r="F3463" s="376">
        <v>0.1</v>
      </c>
      <c r="G3463" s="318">
        <f>G3462*F3463</f>
        <v>258920</v>
      </c>
    </row>
    <row r="3464" spans="1:7">
      <c r="A3464" s="375" t="s">
        <v>23</v>
      </c>
      <c r="B3464" s="1145" t="s">
        <v>184</v>
      </c>
      <c r="C3464" s="1145"/>
      <c r="D3464" s="1145"/>
      <c r="E3464" s="1145"/>
      <c r="F3464" s="1145"/>
      <c r="G3464" s="318">
        <f>ROUNDDOWN(G3462+G3463,0)</f>
        <v>2848120</v>
      </c>
    </row>
    <row r="3465" spans="1:7">
      <c r="A3465" s="298"/>
      <c r="B3465" s="299"/>
      <c r="C3465" s="298"/>
      <c r="D3465" s="298"/>
      <c r="E3465" s="342"/>
      <c r="F3465" s="342"/>
      <c r="G3465" s="537"/>
    </row>
    <row r="3466" spans="1:7">
      <c r="A3466" s="302" t="s">
        <v>2353</v>
      </c>
      <c r="B3466"/>
      <c r="C3466"/>
      <c r="D3466"/>
      <c r="E3466"/>
      <c r="F3466"/>
      <c r="G3466" s="541"/>
    </row>
    <row r="3467" spans="1:7" ht="30">
      <c r="A3467" s="317" t="s">
        <v>73</v>
      </c>
      <c r="B3467" s="317" t="s">
        <v>74</v>
      </c>
      <c r="C3467" s="317" t="s">
        <v>166</v>
      </c>
      <c r="D3467" s="317" t="s">
        <v>78</v>
      </c>
      <c r="E3467" s="317" t="s">
        <v>167</v>
      </c>
      <c r="F3467" s="317" t="s">
        <v>168</v>
      </c>
      <c r="G3467" s="529" t="s">
        <v>169</v>
      </c>
    </row>
    <row r="3468" spans="1:7">
      <c r="A3468" s="295" t="s">
        <v>17</v>
      </c>
      <c r="B3468" s="336" t="s">
        <v>2169</v>
      </c>
      <c r="C3468" s="337"/>
      <c r="D3468" s="295"/>
      <c r="E3468" s="338"/>
      <c r="F3468" s="338"/>
      <c r="G3468" s="535"/>
    </row>
    <row r="3469" spans="1:7">
      <c r="A3469" s="312"/>
      <c r="B3469" s="336" t="s">
        <v>1</v>
      </c>
      <c r="C3469" s="337" t="s">
        <v>336</v>
      </c>
      <c r="D3469" s="295" t="s">
        <v>31</v>
      </c>
      <c r="E3469" s="338" t="s">
        <v>2278</v>
      </c>
      <c r="F3469" s="315">
        <f>VLOOKUP(B3469,'HSD PSPN,STR,ARS'!$C$6:F1767,4,FALSE)</f>
        <v>100000</v>
      </c>
      <c r="G3469" s="536">
        <f t="shared" ref="G3469:G3472" si="142">F3469*E3469</f>
        <v>24800</v>
      </c>
    </row>
    <row r="3470" spans="1:7">
      <c r="A3470" s="312"/>
      <c r="B3470" s="336" t="s">
        <v>2229</v>
      </c>
      <c r="C3470" s="337" t="s">
        <v>337</v>
      </c>
      <c r="D3470" s="295" t="s">
        <v>31</v>
      </c>
      <c r="E3470" s="338" t="s">
        <v>2279</v>
      </c>
      <c r="F3470" s="315">
        <f>VLOOKUP(B3470,'HSD PSPN,STR,ARS'!$C$6:F1768,4,FALSE)</f>
        <v>150000</v>
      </c>
      <c r="G3470" s="536">
        <f t="shared" si="142"/>
        <v>6150</v>
      </c>
    </row>
    <row r="3471" spans="1:7">
      <c r="A3471" s="312"/>
      <c r="B3471" s="336" t="s">
        <v>3</v>
      </c>
      <c r="C3471" s="337" t="s">
        <v>338</v>
      </c>
      <c r="D3471" s="295" t="s">
        <v>31</v>
      </c>
      <c r="E3471" s="338" t="s">
        <v>1296</v>
      </c>
      <c r="F3471" s="315">
        <f>VLOOKUP(B3471,'HSD PSPN,STR,ARS'!$C$6:F1769,4,FALSE)</f>
        <v>150000</v>
      </c>
      <c r="G3471" s="536">
        <f t="shared" si="142"/>
        <v>600</v>
      </c>
    </row>
    <row r="3472" spans="1:7">
      <c r="A3472" s="312"/>
      <c r="B3472" s="336" t="s">
        <v>4</v>
      </c>
      <c r="C3472" s="337" t="s">
        <v>339</v>
      </c>
      <c r="D3472" s="295" t="s">
        <v>31</v>
      </c>
      <c r="E3472" s="338" t="s">
        <v>1756</v>
      </c>
      <c r="F3472" s="315">
        <f>VLOOKUP(B3472,'HSD PSPN,STR,ARS'!$C$6:F1770,4,FALSE)</f>
        <v>200000</v>
      </c>
      <c r="G3472" s="536">
        <f t="shared" si="142"/>
        <v>200</v>
      </c>
    </row>
    <row r="3473" spans="1:7">
      <c r="A3473" s="1158" t="s">
        <v>2171</v>
      </c>
      <c r="B3473" s="1159"/>
      <c r="C3473" s="1159"/>
      <c r="D3473" s="1159"/>
      <c r="E3473" s="1159"/>
      <c r="F3473" s="1160"/>
      <c r="G3473" s="321">
        <f>SUM(G3468:G3472)</f>
        <v>31750</v>
      </c>
    </row>
    <row r="3474" spans="1:7">
      <c r="A3474" s="295" t="s">
        <v>19</v>
      </c>
      <c r="B3474" s="336" t="s">
        <v>2172</v>
      </c>
      <c r="C3474" s="337"/>
      <c r="D3474" s="295"/>
      <c r="E3474" s="338"/>
      <c r="F3474" s="338"/>
      <c r="G3474" s="535"/>
    </row>
    <row r="3475" spans="1:7">
      <c r="A3475" s="312"/>
      <c r="B3475" s="336" t="s">
        <v>176</v>
      </c>
      <c r="C3475" s="337"/>
      <c r="D3475" s="295" t="s">
        <v>329</v>
      </c>
      <c r="E3475" s="338" t="s">
        <v>2280</v>
      </c>
      <c r="F3475" s="315">
        <f>VLOOKUP(B3475,'HSD PSPN,STR,ARS'!$C$6:F1773,4,FALSE)</f>
        <v>10000</v>
      </c>
      <c r="G3475" s="536">
        <f t="shared" ref="G3475:G3478" si="143">F3475*E3475</f>
        <v>489000</v>
      </c>
    </row>
    <row r="3476" spans="1:7">
      <c r="A3476" s="312"/>
      <c r="B3476" s="336" t="s">
        <v>36</v>
      </c>
      <c r="C3476" s="337"/>
      <c r="D3476" s="295" t="s">
        <v>329</v>
      </c>
      <c r="E3476" s="338">
        <v>114</v>
      </c>
      <c r="F3476" s="315">
        <f>VLOOKUP(B3476,'HSD PSPN,STR,ARS'!$C$6:F1774,4,FALSE)</f>
        <v>10000</v>
      </c>
      <c r="G3476" s="536">
        <f t="shared" si="143"/>
        <v>1140000</v>
      </c>
    </row>
    <row r="3477" spans="1:7">
      <c r="A3477" s="312"/>
      <c r="B3477" s="458" t="s">
        <v>2270</v>
      </c>
      <c r="C3477" s="337"/>
      <c r="D3477" s="301" t="s">
        <v>329</v>
      </c>
      <c r="E3477" s="341" t="s">
        <v>2281</v>
      </c>
      <c r="F3477" s="315">
        <f>VLOOKUP(B3477,'HSD PSPN,STR,ARS'!$C$6:F1775,4,FALSE)</f>
        <v>10000</v>
      </c>
      <c r="G3477" s="536">
        <f t="shared" si="143"/>
        <v>1543500</v>
      </c>
    </row>
    <row r="3478" spans="1:7">
      <c r="A3478" s="312"/>
      <c r="B3478" s="336" t="s">
        <v>24</v>
      </c>
      <c r="C3478" s="337"/>
      <c r="D3478" s="295" t="s">
        <v>37</v>
      </c>
      <c r="E3478" s="338" t="s">
        <v>2282</v>
      </c>
      <c r="F3478" s="315">
        <f>VLOOKUP(B3478,'HSD PSPN,STR,ARS'!$C$6:F1776,4,FALSE)</f>
        <v>1000</v>
      </c>
      <c r="G3478" s="536">
        <f t="shared" si="143"/>
        <v>32250</v>
      </c>
    </row>
    <row r="3479" spans="1:7">
      <c r="A3479" s="1144" t="s">
        <v>2176</v>
      </c>
      <c r="B3479" s="1144"/>
      <c r="C3479" s="1144"/>
      <c r="D3479" s="1144"/>
      <c r="E3479" s="1144"/>
      <c r="F3479" s="1144"/>
      <c r="G3479" s="321">
        <f>SUM(G3475:G3478)</f>
        <v>3204750</v>
      </c>
    </row>
    <row r="3480" spans="1:7">
      <c r="A3480" s="295" t="s">
        <v>20</v>
      </c>
      <c r="B3480" s="336" t="s">
        <v>2177</v>
      </c>
      <c r="C3480" s="337"/>
      <c r="D3480" s="295"/>
      <c r="E3480" s="338"/>
      <c r="F3480" s="338"/>
      <c r="G3480" s="535"/>
    </row>
    <row r="3481" spans="1:7">
      <c r="A3481" s="1146" t="s">
        <v>2180</v>
      </c>
      <c r="B3481" s="1146"/>
      <c r="C3481" s="1146"/>
      <c r="D3481" s="1146"/>
      <c r="E3481" s="1146"/>
      <c r="F3481" s="1146"/>
      <c r="G3481" s="318">
        <f>SUM(G3480)</f>
        <v>0</v>
      </c>
    </row>
    <row r="3482" spans="1:7">
      <c r="A3482" s="375" t="s">
        <v>21</v>
      </c>
      <c r="B3482" s="1145" t="s">
        <v>1111</v>
      </c>
      <c r="C3482" s="1145"/>
      <c r="D3482" s="1145"/>
      <c r="E3482" s="1145"/>
      <c r="F3482" s="1145"/>
      <c r="G3482" s="318">
        <f>SUM(G3469:G3481)/2</f>
        <v>3236500</v>
      </c>
    </row>
    <row r="3483" spans="1:7">
      <c r="A3483" s="375" t="s">
        <v>22</v>
      </c>
      <c r="B3483" s="1145" t="s">
        <v>1112</v>
      </c>
      <c r="C3483" s="1145"/>
      <c r="D3483" s="1145"/>
      <c r="E3483" s="1145"/>
      <c r="F3483" s="376">
        <v>0.1</v>
      </c>
      <c r="G3483" s="318">
        <f>G3482*F3483</f>
        <v>323650</v>
      </c>
    </row>
    <row r="3484" spans="1:7">
      <c r="A3484" s="375" t="s">
        <v>23</v>
      </c>
      <c r="B3484" s="1145" t="s">
        <v>184</v>
      </c>
      <c r="C3484" s="1145"/>
      <c r="D3484" s="1145"/>
      <c r="E3484" s="1145"/>
      <c r="F3484" s="1145"/>
      <c r="G3484" s="318">
        <f>ROUNDDOWN(G3482+G3483,0)</f>
        <v>3560150</v>
      </c>
    </row>
    <row r="3485" spans="1:7">
      <c r="A3485" s="298"/>
      <c r="B3485" s="299"/>
      <c r="C3485" s="298"/>
      <c r="D3485" s="298"/>
      <c r="E3485" s="342"/>
      <c r="F3485" s="342"/>
      <c r="G3485" s="537"/>
    </row>
    <row r="3486" spans="1:7" ht="15.75">
      <c r="A3486" s="311" t="s">
        <v>2354</v>
      </c>
      <c r="B3486" s="424"/>
      <c r="C3486" s="424"/>
      <c r="D3486" s="424"/>
      <c r="E3486" s="424"/>
      <c r="F3486" s="424"/>
      <c r="G3486" s="540"/>
    </row>
    <row r="3487" spans="1:7">
      <c r="A3487" s="302" t="s">
        <v>2355</v>
      </c>
      <c r="B3487"/>
      <c r="C3487"/>
      <c r="D3487"/>
      <c r="E3487"/>
      <c r="F3487"/>
      <c r="G3487" s="541"/>
    </row>
    <row r="3488" spans="1:7">
      <c r="A3488" s="302"/>
      <c r="B3488"/>
      <c r="C3488"/>
      <c r="D3488"/>
      <c r="E3488"/>
      <c r="F3488"/>
      <c r="G3488" s="541"/>
    </row>
    <row r="3489" spans="1:7" ht="30">
      <c r="A3489" s="317" t="s">
        <v>73</v>
      </c>
      <c r="B3489" s="317" t="s">
        <v>74</v>
      </c>
      <c r="C3489" s="317" t="s">
        <v>166</v>
      </c>
      <c r="D3489" s="317" t="s">
        <v>78</v>
      </c>
      <c r="E3489" s="317" t="s">
        <v>167</v>
      </c>
      <c r="F3489" s="317" t="s">
        <v>168</v>
      </c>
      <c r="G3489" s="529" t="s">
        <v>169</v>
      </c>
    </row>
    <row r="3490" spans="1:7">
      <c r="A3490" s="295" t="s">
        <v>17</v>
      </c>
      <c r="B3490" s="336" t="s">
        <v>2169</v>
      </c>
      <c r="C3490" s="337"/>
      <c r="D3490" s="295"/>
      <c r="E3490" s="338"/>
      <c r="F3490" s="338"/>
      <c r="G3490" s="535"/>
    </row>
    <row r="3491" spans="1:7">
      <c r="A3491" s="312"/>
      <c r="B3491" s="336" t="s">
        <v>1</v>
      </c>
      <c r="C3491" s="337" t="s">
        <v>336</v>
      </c>
      <c r="D3491" s="295" t="s">
        <v>31</v>
      </c>
      <c r="E3491" s="338" t="s">
        <v>1190</v>
      </c>
      <c r="F3491" s="315">
        <f>VLOOKUP(B3491,'HSD PSPN,STR,ARS'!$C$6:F1789,4,FALSE)</f>
        <v>100000</v>
      </c>
      <c r="G3491" s="536">
        <f t="shared" ref="G3491:G3494" si="144">F3491*E3491</f>
        <v>500</v>
      </c>
    </row>
    <row r="3492" spans="1:7">
      <c r="A3492" s="312"/>
      <c r="B3492" s="426" t="s">
        <v>1695</v>
      </c>
      <c r="C3492" s="340" t="s">
        <v>337</v>
      </c>
      <c r="D3492" s="301" t="s">
        <v>31</v>
      </c>
      <c r="E3492" s="341" t="s">
        <v>1190</v>
      </c>
      <c r="F3492" s="315">
        <f>VLOOKUP(B3492,'HSD PSPN,STR,ARS'!$C$6:F1790,4,FALSE)</f>
        <v>100000</v>
      </c>
      <c r="G3492" s="536">
        <f t="shared" si="144"/>
        <v>500</v>
      </c>
    </row>
    <row r="3493" spans="1:7">
      <c r="A3493" s="312"/>
      <c r="B3493" s="336" t="s">
        <v>3</v>
      </c>
      <c r="C3493" s="337" t="s">
        <v>338</v>
      </c>
      <c r="D3493" s="295" t="s">
        <v>31</v>
      </c>
      <c r="E3493" s="338" t="s">
        <v>1478</v>
      </c>
      <c r="F3493" s="315">
        <f>VLOOKUP(B3493,'HSD PSPN,STR,ARS'!$C$6:F1791,4,FALSE)</f>
        <v>150000</v>
      </c>
      <c r="G3493" s="536">
        <f t="shared" si="144"/>
        <v>75</v>
      </c>
    </row>
    <row r="3494" spans="1:7">
      <c r="A3494" s="312"/>
      <c r="B3494" s="336" t="s">
        <v>4</v>
      </c>
      <c r="C3494" s="337" t="s">
        <v>339</v>
      </c>
      <c r="D3494" s="295" t="s">
        <v>31</v>
      </c>
      <c r="E3494" s="338" t="s">
        <v>1479</v>
      </c>
      <c r="F3494" s="315">
        <f>VLOOKUP(B3494,'HSD PSPN,STR,ARS'!$C$6:F1792,4,FALSE)</f>
        <v>200000</v>
      </c>
      <c r="G3494" s="536">
        <f t="shared" si="144"/>
        <v>40</v>
      </c>
    </row>
    <row r="3495" spans="1:7">
      <c r="A3495" s="1158" t="s">
        <v>2171</v>
      </c>
      <c r="B3495" s="1159"/>
      <c r="C3495" s="1159"/>
      <c r="D3495" s="1159"/>
      <c r="E3495" s="1159"/>
      <c r="F3495" s="1160"/>
      <c r="G3495" s="321">
        <f>SUM(G3490:G3494)</f>
        <v>1115</v>
      </c>
    </row>
    <row r="3496" spans="1:7">
      <c r="A3496" s="295" t="s">
        <v>19</v>
      </c>
      <c r="B3496" s="336" t="s">
        <v>2172</v>
      </c>
      <c r="C3496" s="337"/>
      <c r="D3496" s="295"/>
      <c r="E3496" s="338"/>
      <c r="F3496" s="338"/>
      <c r="G3496" s="535"/>
    </row>
    <row r="3497" spans="1:7">
      <c r="A3497" s="312"/>
      <c r="B3497" s="336" t="s">
        <v>2283</v>
      </c>
      <c r="C3497" s="337"/>
      <c r="D3497" s="295" t="s">
        <v>329</v>
      </c>
      <c r="E3497" s="338" t="s">
        <v>1277</v>
      </c>
      <c r="F3497" s="315">
        <f>VLOOKUP(B3497,'HSD PSPN,STR,ARS'!$C$6:F1795,4,FALSE)</f>
        <v>10000</v>
      </c>
      <c r="G3497" s="536">
        <f t="shared" ref="G3497:G3498" si="145">F3497*E3497</f>
        <v>10500</v>
      </c>
    </row>
    <row r="3498" spans="1:7">
      <c r="A3498" s="312"/>
      <c r="B3498" s="336" t="s">
        <v>39</v>
      </c>
      <c r="C3498" s="337"/>
      <c r="D3498" s="295" t="s">
        <v>329</v>
      </c>
      <c r="E3498" s="338" t="s">
        <v>1225</v>
      </c>
      <c r="F3498" s="315">
        <f>VLOOKUP(B3498,'HSD PSPN,STR,ARS'!$C$6:F1796,4,FALSE)</f>
        <v>10000</v>
      </c>
      <c r="G3498" s="536">
        <f t="shared" si="145"/>
        <v>100</v>
      </c>
    </row>
    <row r="3499" spans="1:7">
      <c r="A3499" s="1144" t="s">
        <v>2176</v>
      </c>
      <c r="B3499" s="1144"/>
      <c r="C3499" s="1144"/>
      <c r="D3499" s="1144"/>
      <c r="E3499" s="1144"/>
      <c r="F3499" s="1144"/>
      <c r="G3499" s="321">
        <f>SUM(G3497:G3498)</f>
        <v>10600</v>
      </c>
    </row>
    <row r="3500" spans="1:7">
      <c r="A3500" s="295" t="s">
        <v>20</v>
      </c>
      <c r="B3500" s="336" t="s">
        <v>2177</v>
      </c>
      <c r="C3500" s="337"/>
      <c r="D3500" s="295"/>
      <c r="E3500" s="338"/>
      <c r="F3500" s="338"/>
      <c r="G3500" s="535"/>
    </row>
    <row r="3501" spans="1:7">
      <c r="A3501" s="312"/>
      <c r="B3501" s="336" t="s">
        <v>236</v>
      </c>
      <c r="C3501" s="337"/>
      <c r="D3501" s="295" t="s">
        <v>2248</v>
      </c>
      <c r="E3501" s="338" t="s">
        <v>1274</v>
      </c>
      <c r="F3501" s="315">
        <f>VLOOKUP(B3501,'HSD PSPN,STR,ARS'!$C$6:F1799,4,FALSE)</f>
        <v>10000</v>
      </c>
      <c r="G3501" s="536">
        <f t="shared" ref="G3501" si="146">F3501*E3501</f>
        <v>190</v>
      </c>
    </row>
    <row r="3502" spans="1:7">
      <c r="A3502" s="1146" t="s">
        <v>2180</v>
      </c>
      <c r="B3502" s="1146"/>
      <c r="C3502" s="1146"/>
      <c r="D3502" s="1146"/>
      <c r="E3502" s="1146"/>
      <c r="F3502" s="1146"/>
      <c r="G3502" s="321">
        <f>SUM(G3501)</f>
        <v>190</v>
      </c>
    </row>
    <row r="3503" spans="1:7">
      <c r="A3503" s="375" t="s">
        <v>21</v>
      </c>
      <c r="B3503" s="1145" t="s">
        <v>1111</v>
      </c>
      <c r="C3503" s="1145"/>
      <c r="D3503" s="1145"/>
      <c r="E3503" s="1145"/>
      <c r="F3503" s="1145"/>
      <c r="G3503" s="318">
        <f>SUM(G3490:G3502)/2</f>
        <v>11905</v>
      </c>
    </row>
    <row r="3504" spans="1:7">
      <c r="A3504" s="375" t="s">
        <v>22</v>
      </c>
      <c r="B3504" s="1145" t="s">
        <v>1112</v>
      </c>
      <c r="C3504" s="1145"/>
      <c r="D3504" s="1145"/>
      <c r="E3504" s="1145"/>
      <c r="F3504" s="376">
        <v>0.1</v>
      </c>
      <c r="G3504" s="318">
        <f>G3503*F3504</f>
        <v>1190.5</v>
      </c>
    </row>
    <row r="3505" spans="1:7">
      <c r="A3505" s="375" t="s">
        <v>23</v>
      </c>
      <c r="B3505" s="1145" t="s">
        <v>184</v>
      </c>
      <c r="C3505" s="1145"/>
      <c r="D3505" s="1145"/>
      <c r="E3505" s="1145"/>
      <c r="F3505" s="1145"/>
      <c r="G3505" s="318">
        <f>ROUNDDOWN(G3503+G3504,0)</f>
        <v>13095</v>
      </c>
    </row>
    <row r="3506" spans="1:7">
      <c r="A3506" s="302" t="s">
        <v>2356</v>
      </c>
      <c r="B3506" s="302"/>
      <c r="C3506" s="302"/>
      <c r="D3506" s="302"/>
      <c r="E3506" s="302"/>
      <c r="F3506" s="302"/>
      <c r="G3506" s="542"/>
    </row>
    <row r="3507" spans="1:7">
      <c r="A3507" s="302"/>
      <c r="B3507" s="302"/>
      <c r="C3507" s="302"/>
      <c r="D3507" s="302"/>
      <c r="E3507" s="302"/>
      <c r="F3507" s="302"/>
      <c r="G3507" s="542"/>
    </row>
    <row r="3508" spans="1:7" ht="15.75">
      <c r="A3508" s="311" t="s">
        <v>2357</v>
      </c>
      <c r="B3508" s="424"/>
      <c r="C3508" s="424"/>
      <c r="D3508" s="424"/>
      <c r="E3508" s="424"/>
      <c r="F3508" s="424"/>
      <c r="G3508" s="540"/>
    </row>
    <row r="3509" spans="1:7" ht="15.75">
      <c r="A3509" s="311" t="s">
        <v>2358</v>
      </c>
      <c r="B3509" s="424"/>
      <c r="C3509" s="424"/>
      <c r="D3509" s="424"/>
      <c r="E3509" s="424"/>
      <c r="F3509" s="424"/>
      <c r="G3509" s="540"/>
    </row>
    <row r="3510" spans="1:7">
      <c r="A3510" s="293" t="s">
        <v>2359</v>
      </c>
      <c r="B3510" s="333"/>
      <c r="C3510" s="333"/>
      <c r="D3510" s="333"/>
      <c r="E3510" s="333"/>
      <c r="F3510" s="333"/>
      <c r="G3510" s="543"/>
    </row>
    <row r="3511" spans="1:7">
      <c r="A3511" s="302" t="s">
        <v>2360</v>
      </c>
      <c r="B3511"/>
      <c r="C3511"/>
      <c r="D3511"/>
      <c r="E3511"/>
      <c r="F3511"/>
      <c r="G3511" s="541"/>
    </row>
    <row r="3512" spans="1:7" ht="30">
      <c r="A3512" s="317" t="s">
        <v>73</v>
      </c>
      <c r="B3512" s="317" t="s">
        <v>74</v>
      </c>
      <c r="C3512" s="317" t="s">
        <v>166</v>
      </c>
      <c r="D3512" s="317" t="s">
        <v>78</v>
      </c>
      <c r="E3512" s="317" t="s">
        <v>167</v>
      </c>
      <c r="F3512" s="317" t="s">
        <v>168</v>
      </c>
      <c r="G3512" s="529" t="s">
        <v>169</v>
      </c>
    </row>
    <row r="3513" spans="1:7">
      <c r="A3513" s="295" t="s">
        <v>17</v>
      </c>
      <c r="B3513" s="336" t="s">
        <v>2169</v>
      </c>
      <c r="C3513" s="337"/>
      <c r="D3513" s="295"/>
      <c r="E3513" s="338"/>
      <c r="F3513" s="338"/>
      <c r="G3513" s="535"/>
    </row>
    <row r="3514" spans="1:7">
      <c r="A3514" s="312"/>
      <c r="B3514" s="336" t="s">
        <v>1</v>
      </c>
      <c r="C3514" s="337" t="s">
        <v>336</v>
      </c>
      <c r="D3514" s="295" t="s">
        <v>31</v>
      </c>
      <c r="E3514" s="338" t="s">
        <v>2284</v>
      </c>
      <c r="F3514" s="315">
        <f>VLOOKUP(B3514,'HSD PSPN,STR,ARS'!$C$6:F1812,4,FALSE)</f>
        <v>100000</v>
      </c>
      <c r="G3514" s="536">
        <f t="shared" ref="G3514:G3516" si="147">F3514*E3514</f>
        <v>6050</v>
      </c>
    </row>
    <row r="3515" spans="1:7">
      <c r="A3515" s="312"/>
      <c r="B3515" s="336" t="s">
        <v>2</v>
      </c>
      <c r="C3515" s="337" t="s">
        <v>337</v>
      </c>
      <c r="D3515" s="295" t="s">
        <v>31</v>
      </c>
      <c r="E3515" s="338" t="s">
        <v>2284</v>
      </c>
      <c r="F3515" s="315">
        <f>VLOOKUP(B3515,'HSD PSPN,STR,ARS'!$C$6:F1813,4,FALSE)</f>
        <v>150000</v>
      </c>
      <c r="G3515" s="536">
        <f t="shared" si="147"/>
        <v>9075</v>
      </c>
    </row>
    <row r="3516" spans="1:7">
      <c r="A3516" s="312"/>
      <c r="B3516" s="336" t="s">
        <v>4</v>
      </c>
      <c r="C3516" s="337" t="s">
        <v>339</v>
      </c>
      <c r="D3516" s="295" t="s">
        <v>31</v>
      </c>
      <c r="E3516" s="338" t="s">
        <v>1434</v>
      </c>
      <c r="F3516" s="315">
        <f>VLOOKUP(B3516,'HSD PSPN,STR,ARS'!$C$6:F1814,4,FALSE)</f>
        <v>200000</v>
      </c>
      <c r="G3516" s="536">
        <f t="shared" si="147"/>
        <v>1200</v>
      </c>
    </row>
    <row r="3517" spans="1:7">
      <c r="A3517" s="1158" t="s">
        <v>2171</v>
      </c>
      <c r="B3517" s="1159"/>
      <c r="C3517" s="1159"/>
      <c r="D3517" s="1159"/>
      <c r="E3517" s="1159"/>
      <c r="F3517" s="1160"/>
      <c r="G3517" s="321">
        <f>SUM(G3513:G3516)</f>
        <v>16325</v>
      </c>
    </row>
    <row r="3518" spans="1:7">
      <c r="A3518" s="295" t="s">
        <v>19</v>
      </c>
      <c r="B3518" s="336" t="s">
        <v>2172</v>
      </c>
      <c r="C3518" s="337"/>
      <c r="D3518" s="295"/>
      <c r="E3518" s="338"/>
      <c r="F3518" s="338"/>
      <c r="G3518" s="535"/>
    </row>
    <row r="3519" spans="1:7">
      <c r="A3519" s="312"/>
      <c r="B3519" s="336" t="s">
        <v>2285</v>
      </c>
      <c r="C3519" s="337"/>
      <c r="D3519" s="301" t="s">
        <v>239</v>
      </c>
      <c r="E3519" s="341" t="s">
        <v>1670</v>
      </c>
      <c r="F3519" s="315">
        <f>VLOOKUP(B3519,'HSD PSPN,STR,ARS'!$C$6:F1817,4,FALSE)</f>
        <v>10000</v>
      </c>
      <c r="G3519" s="536">
        <f t="shared" ref="G3519:G3520" si="148">F3519*E3519</f>
        <v>2500</v>
      </c>
    </row>
    <row r="3520" spans="1:7" ht="30">
      <c r="A3520" s="312"/>
      <c r="B3520" s="339" t="s">
        <v>2286</v>
      </c>
      <c r="C3520" s="337"/>
      <c r="D3520" s="301" t="s">
        <v>239</v>
      </c>
      <c r="E3520" s="341" t="s">
        <v>1670</v>
      </c>
      <c r="F3520" s="315">
        <f>VLOOKUP(B3520,'HSD PSPN,STR,ARS'!$C$6:F1818,4,FALSE)</f>
        <v>10000</v>
      </c>
      <c r="G3520" s="536">
        <f t="shared" si="148"/>
        <v>2500</v>
      </c>
    </row>
    <row r="3521" spans="1:7">
      <c r="A3521" s="1144" t="s">
        <v>2176</v>
      </c>
      <c r="B3521" s="1144"/>
      <c r="C3521" s="1144"/>
      <c r="D3521" s="1144"/>
      <c r="E3521" s="1144"/>
      <c r="F3521" s="1144"/>
      <c r="G3521" s="321">
        <f>SUM(G3519:G3520)</f>
        <v>5000</v>
      </c>
    </row>
    <row r="3522" spans="1:7">
      <c r="A3522" s="295" t="s">
        <v>20</v>
      </c>
      <c r="B3522" s="336" t="s">
        <v>2177</v>
      </c>
      <c r="C3522" s="337"/>
      <c r="D3522" s="295"/>
      <c r="E3522" s="338"/>
      <c r="F3522" s="338"/>
      <c r="G3522" s="535"/>
    </row>
    <row r="3523" spans="1:7" ht="45">
      <c r="A3523" s="312"/>
      <c r="B3523" s="339" t="s">
        <v>2287</v>
      </c>
      <c r="C3523" s="337"/>
      <c r="D3523" s="301" t="s">
        <v>275</v>
      </c>
      <c r="E3523" s="341" t="s">
        <v>2284</v>
      </c>
      <c r="F3523" s="315">
        <f>VLOOKUP(B3523,'HSD PSPN,STR,ARS'!$C$6:F1821,4,FALSE)</f>
        <v>10000</v>
      </c>
      <c r="G3523" s="536">
        <f t="shared" ref="G3523" si="149">F3523*E3523</f>
        <v>605</v>
      </c>
    </row>
    <row r="3524" spans="1:7">
      <c r="A3524" s="1146" t="s">
        <v>2180</v>
      </c>
      <c r="B3524" s="1146"/>
      <c r="C3524" s="1146"/>
      <c r="D3524" s="1146"/>
      <c r="E3524" s="1146"/>
      <c r="F3524" s="1146"/>
      <c r="G3524" s="318">
        <f>SUM(G3523)</f>
        <v>605</v>
      </c>
    </row>
    <row r="3525" spans="1:7">
      <c r="A3525" s="375" t="s">
        <v>21</v>
      </c>
      <c r="B3525" s="1145" t="s">
        <v>1111</v>
      </c>
      <c r="C3525" s="1145"/>
      <c r="D3525" s="1145"/>
      <c r="E3525" s="1145"/>
      <c r="F3525" s="1145"/>
      <c r="G3525" s="318">
        <f>SUM(G3513:G3524)/2</f>
        <v>21930</v>
      </c>
    </row>
    <row r="3526" spans="1:7">
      <c r="A3526" s="375" t="s">
        <v>22</v>
      </c>
      <c r="B3526" s="1145" t="s">
        <v>1112</v>
      </c>
      <c r="C3526" s="1145"/>
      <c r="D3526" s="1145"/>
      <c r="E3526" s="1145"/>
      <c r="F3526" s="376">
        <v>0.1</v>
      </c>
      <c r="G3526" s="318">
        <f>G3525*F3526</f>
        <v>2193</v>
      </c>
    </row>
    <row r="3527" spans="1:7">
      <c r="A3527" s="375" t="s">
        <v>23</v>
      </c>
      <c r="B3527" s="1145" t="s">
        <v>184</v>
      </c>
      <c r="C3527" s="1145"/>
      <c r="D3527" s="1145"/>
      <c r="E3527" s="1145"/>
      <c r="F3527" s="1145"/>
      <c r="G3527" s="318">
        <f>ROUNDDOWN(G3525+G3526,0)</f>
        <v>24123</v>
      </c>
    </row>
    <row r="3528" spans="1:7">
      <c r="A3528" s="302" t="s">
        <v>2361</v>
      </c>
      <c r="B3528"/>
      <c r="C3528"/>
      <c r="D3528"/>
      <c r="E3528"/>
      <c r="F3528"/>
      <c r="G3528" s="541"/>
    </row>
    <row r="3529" spans="1:7">
      <c r="A3529" s="302" t="s">
        <v>2362</v>
      </c>
      <c r="B3529"/>
      <c r="C3529"/>
      <c r="D3529"/>
      <c r="E3529"/>
      <c r="F3529"/>
      <c r="G3529" s="541"/>
    </row>
    <row r="3530" spans="1:7">
      <c r="A3530" s="302"/>
      <c r="B3530"/>
      <c r="C3530"/>
      <c r="D3530"/>
      <c r="E3530"/>
      <c r="F3530"/>
      <c r="G3530" s="541"/>
    </row>
    <row r="3531" spans="1:7">
      <c r="A3531" s="302" t="s">
        <v>2363</v>
      </c>
      <c r="B3531"/>
      <c r="C3531"/>
      <c r="D3531"/>
      <c r="E3531"/>
      <c r="F3531"/>
      <c r="G3531" s="541"/>
    </row>
    <row r="3532" spans="1:7" ht="30">
      <c r="A3532" s="317" t="s">
        <v>73</v>
      </c>
      <c r="B3532" s="317" t="s">
        <v>74</v>
      </c>
      <c r="C3532" s="317" t="s">
        <v>166</v>
      </c>
      <c r="D3532" s="317" t="s">
        <v>78</v>
      </c>
      <c r="E3532" s="317" t="s">
        <v>167</v>
      </c>
      <c r="F3532" s="317" t="s">
        <v>168</v>
      </c>
      <c r="G3532" s="529" t="s">
        <v>169</v>
      </c>
    </row>
    <row r="3533" spans="1:7">
      <c r="A3533" s="295" t="s">
        <v>17</v>
      </c>
      <c r="B3533" s="336" t="s">
        <v>2169</v>
      </c>
      <c r="C3533" s="337"/>
      <c r="D3533" s="295"/>
      <c r="E3533" s="338"/>
      <c r="F3533" s="338"/>
      <c r="G3533" s="535"/>
    </row>
    <row r="3534" spans="1:7">
      <c r="A3534" s="312"/>
      <c r="B3534" s="336" t="s">
        <v>1</v>
      </c>
      <c r="C3534" s="337" t="s">
        <v>336</v>
      </c>
      <c r="D3534" s="295" t="s">
        <v>31</v>
      </c>
      <c r="E3534" s="338" t="s">
        <v>2288</v>
      </c>
      <c r="F3534" s="315">
        <f>VLOOKUP(B3534,'HSD PSPN,STR,ARS'!$C$6:F1832,4,FALSE)</f>
        <v>100000</v>
      </c>
      <c r="G3534" s="536">
        <f t="shared" ref="G3534:G3536" si="150">F3534*E3534</f>
        <v>7589.9999999999991</v>
      </c>
    </row>
    <row r="3535" spans="1:7">
      <c r="A3535" s="312"/>
      <c r="B3535" s="336" t="s">
        <v>2</v>
      </c>
      <c r="C3535" s="337" t="s">
        <v>337</v>
      </c>
      <c r="D3535" s="295" t="s">
        <v>31</v>
      </c>
      <c r="E3535" s="338" t="s">
        <v>2288</v>
      </c>
      <c r="F3535" s="315">
        <f>VLOOKUP(B3535,'HSD PSPN,STR,ARS'!$C$6:F1833,4,FALSE)</f>
        <v>150000</v>
      </c>
      <c r="G3535" s="536">
        <f t="shared" si="150"/>
        <v>11385</v>
      </c>
    </row>
    <row r="3536" spans="1:7">
      <c r="A3536" s="312"/>
      <c r="B3536" s="336" t="s">
        <v>4</v>
      </c>
      <c r="C3536" s="337" t="s">
        <v>339</v>
      </c>
      <c r="D3536" s="295" t="s">
        <v>31</v>
      </c>
      <c r="E3536" s="338" t="s">
        <v>2289</v>
      </c>
      <c r="F3536" s="315">
        <f>VLOOKUP(B3536,'HSD PSPN,STR,ARS'!$C$6:F1834,4,FALSE)</f>
        <v>200000</v>
      </c>
      <c r="G3536" s="536">
        <f t="shared" si="150"/>
        <v>4560</v>
      </c>
    </row>
    <row r="3537" spans="1:7">
      <c r="A3537" s="1158" t="s">
        <v>2171</v>
      </c>
      <c r="B3537" s="1159"/>
      <c r="C3537" s="1159"/>
      <c r="D3537" s="1159"/>
      <c r="E3537" s="1159"/>
      <c r="F3537" s="1160"/>
      <c r="G3537" s="321">
        <f>SUM(G3533:G3536)</f>
        <v>23535</v>
      </c>
    </row>
    <row r="3538" spans="1:7">
      <c r="A3538" s="295" t="s">
        <v>19</v>
      </c>
      <c r="B3538" s="336" t="s">
        <v>2172</v>
      </c>
      <c r="C3538" s="337"/>
      <c r="D3538" s="295"/>
      <c r="E3538" s="338"/>
      <c r="F3538" s="338"/>
      <c r="G3538" s="535"/>
    </row>
    <row r="3539" spans="1:7" ht="30">
      <c r="A3539" s="312"/>
      <c r="B3539" s="339" t="s">
        <v>2290</v>
      </c>
      <c r="C3539" s="337"/>
      <c r="D3539" s="301" t="s">
        <v>239</v>
      </c>
      <c r="E3539" s="341" t="s">
        <v>1670</v>
      </c>
      <c r="F3539" s="315">
        <f>VLOOKUP(B3539,'HSD PSPN,STR,ARS'!$C$6:F1837,4,FALSE)</f>
        <v>10000</v>
      </c>
      <c r="G3539" s="536">
        <f t="shared" ref="G3539:G3540" si="151">F3539*E3539</f>
        <v>2500</v>
      </c>
    </row>
    <row r="3540" spans="1:7">
      <c r="A3540" s="312"/>
      <c r="B3540" s="336" t="s">
        <v>2291</v>
      </c>
      <c r="C3540" s="337"/>
      <c r="D3540" s="301" t="s">
        <v>239</v>
      </c>
      <c r="E3540" s="341" t="s">
        <v>1670</v>
      </c>
      <c r="F3540" s="315">
        <f>VLOOKUP(B3540,'HSD PSPN,STR,ARS'!$C$6:F1838,4,FALSE)</f>
        <v>10000</v>
      </c>
      <c r="G3540" s="536">
        <f t="shared" si="151"/>
        <v>2500</v>
      </c>
    </row>
    <row r="3541" spans="1:7">
      <c r="A3541" s="1144" t="s">
        <v>2176</v>
      </c>
      <c r="B3541" s="1144"/>
      <c r="C3541" s="1144"/>
      <c r="D3541" s="1144"/>
      <c r="E3541" s="1144"/>
      <c r="F3541" s="1144"/>
      <c r="G3541" s="321">
        <f>SUM(G3539:G3540)</f>
        <v>5000</v>
      </c>
    </row>
    <row r="3542" spans="1:7">
      <c r="A3542" s="295" t="s">
        <v>20</v>
      </c>
      <c r="B3542" s="336" t="s">
        <v>2177</v>
      </c>
      <c r="C3542" s="337"/>
      <c r="D3542" s="295"/>
      <c r="E3542" s="338"/>
      <c r="F3542" s="338"/>
      <c r="G3542" s="535"/>
    </row>
    <row r="3543" spans="1:7">
      <c r="A3543" s="312"/>
      <c r="B3543" s="336" t="s">
        <v>2292</v>
      </c>
      <c r="C3543" s="337"/>
      <c r="D3543" s="295" t="s">
        <v>275</v>
      </c>
      <c r="E3543" s="338" t="s">
        <v>2288</v>
      </c>
      <c r="F3543" s="315">
        <f>VLOOKUP(B3543,'HSD PSPN,STR,ARS'!$C$6:F1841,4,FALSE)</f>
        <v>10000</v>
      </c>
      <c r="G3543" s="536">
        <f t="shared" ref="G3543:G3544" si="152">F3543*E3543</f>
        <v>759</v>
      </c>
    </row>
    <row r="3544" spans="1:7" ht="60">
      <c r="A3544" s="312"/>
      <c r="B3544" s="339" t="s">
        <v>2293</v>
      </c>
      <c r="C3544" s="337"/>
      <c r="D3544" s="301" t="s">
        <v>275</v>
      </c>
      <c r="E3544" s="341" t="s">
        <v>2288</v>
      </c>
      <c r="F3544" s="315">
        <f>VLOOKUP(B3544,'HSD PSPN,STR,ARS'!$C$6:F1842,4,FALSE)</f>
        <v>10000</v>
      </c>
      <c r="G3544" s="536">
        <f t="shared" si="152"/>
        <v>759</v>
      </c>
    </row>
    <row r="3545" spans="1:7">
      <c r="A3545" s="1146" t="s">
        <v>2180</v>
      </c>
      <c r="B3545" s="1146"/>
      <c r="C3545" s="1146"/>
      <c r="D3545" s="1146"/>
      <c r="E3545" s="1146"/>
      <c r="F3545" s="1146"/>
      <c r="G3545" s="321">
        <f>SUM(G3543:G3544)</f>
        <v>1518</v>
      </c>
    </row>
    <row r="3546" spans="1:7">
      <c r="A3546" s="375" t="s">
        <v>21</v>
      </c>
      <c r="B3546" s="1145" t="s">
        <v>1111</v>
      </c>
      <c r="C3546" s="1145"/>
      <c r="D3546" s="1145"/>
      <c r="E3546" s="1145"/>
      <c r="F3546" s="1145"/>
      <c r="G3546" s="318">
        <f>SUM(G3534:G3545)/2</f>
        <v>30053</v>
      </c>
    </row>
    <row r="3547" spans="1:7">
      <c r="A3547" s="375" t="s">
        <v>22</v>
      </c>
      <c r="B3547" s="1145" t="s">
        <v>1112</v>
      </c>
      <c r="C3547" s="1145"/>
      <c r="D3547" s="1145"/>
      <c r="E3547" s="1145"/>
      <c r="F3547" s="376">
        <v>0.1</v>
      </c>
      <c r="G3547" s="318">
        <f>G3546*F3547</f>
        <v>3005.3</v>
      </c>
    </row>
    <row r="3548" spans="1:7">
      <c r="A3548" s="375" t="s">
        <v>23</v>
      </c>
      <c r="B3548" s="1145" t="s">
        <v>184</v>
      </c>
      <c r="C3548" s="1145"/>
      <c r="D3548" s="1145"/>
      <c r="E3548" s="1145"/>
      <c r="F3548" s="1145"/>
      <c r="G3548" s="318">
        <f>ROUNDDOWN(G3546+G3547,0)</f>
        <v>33058</v>
      </c>
    </row>
    <row r="3549" spans="1:7">
      <c r="A3549" s="298"/>
      <c r="B3549" s="299"/>
      <c r="C3549" s="298"/>
      <c r="D3549" s="298"/>
      <c r="E3549" s="342"/>
      <c r="F3549" s="342"/>
      <c r="G3549" s="537"/>
    </row>
    <row r="3550" spans="1:7">
      <c r="A3550" s="302" t="s">
        <v>2364</v>
      </c>
      <c r="B3550"/>
      <c r="C3550"/>
      <c r="D3550"/>
      <c r="E3550"/>
      <c r="F3550"/>
      <c r="G3550" s="541"/>
    </row>
    <row r="3551" spans="1:7" ht="30">
      <c r="A3551" s="317" t="s">
        <v>73</v>
      </c>
      <c r="B3551" s="317" t="s">
        <v>74</v>
      </c>
      <c r="C3551" s="317" t="s">
        <v>166</v>
      </c>
      <c r="D3551" s="317" t="s">
        <v>78</v>
      </c>
      <c r="E3551" s="317" t="s">
        <v>167</v>
      </c>
      <c r="F3551" s="317" t="s">
        <v>168</v>
      </c>
      <c r="G3551" s="529" t="s">
        <v>169</v>
      </c>
    </row>
    <row r="3552" spans="1:7">
      <c r="A3552" s="295" t="s">
        <v>17</v>
      </c>
      <c r="B3552" s="336" t="s">
        <v>2169</v>
      </c>
      <c r="C3552" s="337"/>
      <c r="D3552" s="295"/>
      <c r="E3552" s="338"/>
      <c r="F3552" s="338"/>
      <c r="G3552" s="535"/>
    </row>
    <row r="3553" spans="1:7">
      <c r="A3553" s="312"/>
      <c r="B3553" s="336" t="s">
        <v>1</v>
      </c>
      <c r="C3553" s="337" t="s">
        <v>336</v>
      </c>
      <c r="D3553" s="295" t="s">
        <v>31</v>
      </c>
      <c r="E3553" s="338" t="s">
        <v>2294</v>
      </c>
      <c r="F3553" s="315">
        <f>VLOOKUP(B3553,'HSD PSPN,STR,ARS'!$C$6:F1851,4,FALSE)</f>
        <v>100000</v>
      </c>
      <c r="G3553" s="536">
        <f t="shared" ref="G3553:G3556" si="153">F3553*E3553</f>
        <v>11100</v>
      </c>
    </row>
    <row r="3554" spans="1:7">
      <c r="A3554" s="312"/>
      <c r="B3554" s="336" t="s">
        <v>2</v>
      </c>
      <c r="C3554" s="337" t="s">
        <v>337</v>
      </c>
      <c r="D3554" s="295" t="s">
        <v>31</v>
      </c>
      <c r="E3554" s="338" t="s">
        <v>1771</v>
      </c>
      <c r="F3554" s="315">
        <f>VLOOKUP(B3554,'HSD PSPN,STR,ARS'!$C$6:F1852,4,FALSE)</f>
        <v>150000</v>
      </c>
      <c r="G3554" s="536">
        <f t="shared" si="153"/>
        <v>8400</v>
      </c>
    </row>
    <row r="3555" spans="1:7">
      <c r="A3555" s="312"/>
      <c r="B3555" s="336" t="s">
        <v>3</v>
      </c>
      <c r="C3555" s="337" t="s">
        <v>338</v>
      </c>
      <c r="D3555" s="295" t="s">
        <v>31</v>
      </c>
      <c r="E3555" s="338" t="s">
        <v>1434</v>
      </c>
      <c r="F3555" s="315">
        <f>VLOOKUP(B3555,'HSD PSPN,STR,ARS'!$C$6:F1853,4,FALSE)</f>
        <v>150000</v>
      </c>
      <c r="G3555" s="536">
        <f t="shared" si="153"/>
        <v>900</v>
      </c>
    </row>
    <row r="3556" spans="1:7">
      <c r="A3556" s="312"/>
      <c r="B3556" s="336" t="s">
        <v>4</v>
      </c>
      <c r="C3556" s="337" t="s">
        <v>339</v>
      </c>
      <c r="D3556" s="295" t="s">
        <v>31</v>
      </c>
      <c r="E3556" s="338" t="s">
        <v>1286</v>
      </c>
      <c r="F3556" s="315">
        <f>VLOOKUP(B3556,'HSD PSPN,STR,ARS'!$C$6:F1854,4,FALSE)</f>
        <v>200000</v>
      </c>
      <c r="G3556" s="536">
        <f t="shared" si="153"/>
        <v>400</v>
      </c>
    </row>
    <row r="3557" spans="1:7">
      <c r="A3557" s="1158" t="s">
        <v>2171</v>
      </c>
      <c r="B3557" s="1159"/>
      <c r="C3557" s="1159"/>
      <c r="D3557" s="1159"/>
      <c r="E3557" s="1159"/>
      <c r="F3557" s="1160"/>
      <c r="G3557" s="321">
        <f>SUM(G3552:G3556)</f>
        <v>20800</v>
      </c>
    </row>
    <row r="3558" spans="1:7">
      <c r="A3558" s="295" t="s">
        <v>19</v>
      </c>
      <c r="B3558" s="336" t="s">
        <v>2172</v>
      </c>
      <c r="C3558" s="337"/>
      <c r="D3558" s="295"/>
      <c r="E3558" s="338"/>
      <c r="F3558" s="338"/>
      <c r="G3558" s="535"/>
    </row>
    <row r="3559" spans="1:7" ht="30">
      <c r="A3559" s="312"/>
      <c r="B3559" s="339" t="s">
        <v>2295</v>
      </c>
      <c r="C3559" s="337"/>
      <c r="D3559" s="301" t="s">
        <v>2296</v>
      </c>
      <c r="E3559" s="341" t="s">
        <v>2297</v>
      </c>
      <c r="F3559" s="315">
        <f>VLOOKUP(B3559,'HSD PSPN,STR,ARS'!$C$6:F1857,4,FALSE)</f>
        <v>10000</v>
      </c>
      <c r="G3559" s="536">
        <f t="shared" ref="G3559:G3561" si="154">F3559*E3559</f>
        <v>8333</v>
      </c>
    </row>
    <row r="3560" spans="1:7" s="430" customFormat="1" ht="30">
      <c r="A3560" s="312"/>
      <c r="B3560" s="339" t="s">
        <v>2298</v>
      </c>
      <c r="C3560" s="337"/>
      <c r="D3560" s="301" t="s">
        <v>351</v>
      </c>
      <c r="E3560" s="341" t="s">
        <v>2299</v>
      </c>
      <c r="F3560" s="315">
        <f>VLOOKUP(B3560,'HSD PSPN,STR,ARS'!$C$6:F1858,4,FALSE)</f>
        <v>10000</v>
      </c>
      <c r="G3560" s="536">
        <f t="shared" si="154"/>
        <v>3000</v>
      </c>
    </row>
    <row r="3561" spans="1:7" s="219" customFormat="1">
      <c r="A3561" s="312"/>
      <c r="B3561" s="336" t="s">
        <v>2300</v>
      </c>
      <c r="C3561" s="337"/>
      <c r="D3561" s="295" t="s">
        <v>329</v>
      </c>
      <c r="E3561" s="338" t="s">
        <v>2301</v>
      </c>
      <c r="F3561" s="315">
        <f>VLOOKUP(B3561,'HSD PSPN,STR,ARS'!$C$6:F1859,4,FALSE)</f>
        <v>10000</v>
      </c>
      <c r="G3561" s="536">
        <f t="shared" si="154"/>
        <v>1477</v>
      </c>
    </row>
    <row r="3562" spans="1:7">
      <c r="A3562" s="1144" t="s">
        <v>2176</v>
      </c>
      <c r="B3562" s="1144"/>
      <c r="C3562" s="1144"/>
      <c r="D3562" s="1144"/>
      <c r="E3562" s="1144"/>
      <c r="F3562" s="1144"/>
      <c r="G3562" s="321">
        <f>SUM(G3558:G3561)</f>
        <v>12810</v>
      </c>
    </row>
    <row r="3563" spans="1:7">
      <c r="A3563" s="295" t="s">
        <v>20</v>
      </c>
      <c r="B3563" s="336" t="s">
        <v>2177</v>
      </c>
      <c r="C3563" s="337"/>
      <c r="D3563" s="295"/>
      <c r="E3563" s="338"/>
      <c r="F3563" s="338"/>
      <c r="G3563" s="535"/>
    </row>
    <row r="3564" spans="1:7">
      <c r="A3564" s="1146" t="s">
        <v>2180</v>
      </c>
      <c r="B3564" s="1146"/>
      <c r="C3564" s="1146"/>
      <c r="D3564" s="1146"/>
      <c r="E3564" s="1146"/>
      <c r="F3564" s="1146"/>
      <c r="G3564" s="318">
        <f>SUM(G3563)</f>
        <v>0</v>
      </c>
    </row>
    <row r="3565" spans="1:7">
      <c r="A3565" s="375" t="s">
        <v>21</v>
      </c>
      <c r="B3565" s="1145" t="s">
        <v>1111</v>
      </c>
      <c r="C3565" s="1145"/>
      <c r="D3565" s="1145"/>
      <c r="E3565" s="1145"/>
      <c r="F3565" s="1145"/>
      <c r="G3565" s="318">
        <f>SUM(G3553:G3564)/2</f>
        <v>33610</v>
      </c>
    </row>
    <row r="3566" spans="1:7">
      <c r="A3566" s="375" t="s">
        <v>22</v>
      </c>
      <c r="B3566" s="1145" t="s">
        <v>1112</v>
      </c>
      <c r="C3566" s="1145"/>
      <c r="D3566" s="1145"/>
      <c r="E3566" s="1145"/>
      <c r="F3566" s="376">
        <v>0.1</v>
      </c>
      <c r="G3566" s="318">
        <f>G3565*F3566</f>
        <v>3361</v>
      </c>
    </row>
    <row r="3567" spans="1:7">
      <c r="A3567" s="375" t="s">
        <v>23</v>
      </c>
      <c r="B3567" s="1145" t="s">
        <v>184</v>
      </c>
      <c r="C3567" s="1145"/>
      <c r="D3567" s="1145"/>
      <c r="E3567" s="1145"/>
      <c r="F3567" s="1145"/>
      <c r="G3567" s="318">
        <f>ROUNDDOWN(G3565+G3566,0)</f>
        <v>36971</v>
      </c>
    </row>
    <row r="3568" spans="1:7">
      <c r="A3568" s="302" t="s">
        <v>2365</v>
      </c>
      <c r="B3568"/>
      <c r="C3568"/>
      <c r="D3568"/>
      <c r="E3568"/>
      <c r="F3568"/>
      <c r="G3568" s="541"/>
    </row>
    <row r="3569" spans="1:7">
      <c r="A3569" s="302"/>
      <c r="B3569"/>
      <c r="C3569"/>
      <c r="D3569"/>
      <c r="E3569"/>
      <c r="F3569"/>
      <c r="G3569" s="541"/>
    </row>
    <row r="3570" spans="1:7" ht="15.75">
      <c r="A3570" s="311" t="s">
        <v>2366</v>
      </c>
      <c r="B3570" s="424"/>
      <c r="C3570" s="424"/>
      <c r="D3570" s="424"/>
      <c r="E3570" s="424"/>
      <c r="F3570" s="424"/>
      <c r="G3570" s="540"/>
    </row>
    <row r="3571" spans="1:7">
      <c r="A3571" s="302" t="s">
        <v>2385</v>
      </c>
      <c r="B3571"/>
      <c r="C3571"/>
      <c r="D3571"/>
      <c r="E3571"/>
      <c r="F3571"/>
      <c r="G3571" s="541"/>
    </row>
    <row r="3572" spans="1:7" ht="30">
      <c r="A3572" s="317" t="s">
        <v>73</v>
      </c>
      <c r="B3572" s="317" t="s">
        <v>74</v>
      </c>
      <c r="C3572" s="317" t="s">
        <v>166</v>
      </c>
      <c r="D3572" s="317" t="s">
        <v>78</v>
      </c>
      <c r="E3572" s="317" t="s">
        <v>167</v>
      </c>
      <c r="F3572" s="317" t="s">
        <v>168</v>
      </c>
      <c r="G3572" s="529" t="s">
        <v>169</v>
      </c>
    </row>
    <row r="3573" spans="1:7">
      <c r="A3573" s="295" t="s">
        <v>17</v>
      </c>
      <c r="B3573" s="336" t="s">
        <v>2169</v>
      </c>
      <c r="C3573" s="337"/>
      <c r="D3573" s="295"/>
      <c r="E3573" s="338"/>
      <c r="F3573" s="338"/>
      <c r="G3573" s="535"/>
    </row>
    <row r="3574" spans="1:7">
      <c r="A3574" s="312"/>
      <c r="B3574" s="336" t="s">
        <v>1</v>
      </c>
      <c r="C3574" s="337" t="s">
        <v>336</v>
      </c>
      <c r="D3574" s="295" t="s">
        <v>31</v>
      </c>
      <c r="E3574" s="338" t="s">
        <v>1243</v>
      </c>
      <c r="F3574" s="315">
        <f>VLOOKUP(B3574,'HSD PSPN,STR,ARS'!$C$6:F1872,4,FALSE)</f>
        <v>100000</v>
      </c>
      <c r="G3574" s="536">
        <f t="shared" ref="G3574:G3575" si="155">F3574*E3574</f>
        <v>1000</v>
      </c>
    </row>
    <row r="3575" spans="1:7">
      <c r="A3575" s="312"/>
      <c r="B3575" s="336" t="s">
        <v>4</v>
      </c>
      <c r="C3575" s="337" t="s">
        <v>339</v>
      </c>
      <c r="D3575" s="295" t="s">
        <v>31</v>
      </c>
      <c r="E3575" s="338" t="s">
        <v>1756</v>
      </c>
      <c r="F3575" s="315">
        <f>VLOOKUP(B3575,'HSD PSPN,STR,ARS'!$C$6:F1873,4,FALSE)</f>
        <v>200000</v>
      </c>
      <c r="G3575" s="536">
        <f t="shared" si="155"/>
        <v>200</v>
      </c>
    </row>
    <row r="3576" spans="1:7">
      <c r="A3576" s="1158" t="s">
        <v>2171</v>
      </c>
      <c r="B3576" s="1159"/>
      <c r="C3576" s="1159"/>
      <c r="D3576" s="1159"/>
      <c r="E3576" s="1159"/>
      <c r="F3576" s="1160"/>
      <c r="G3576" s="321">
        <f>SUM(G3571:G3575)</f>
        <v>1200</v>
      </c>
    </row>
    <row r="3577" spans="1:7">
      <c r="A3577" s="295" t="s">
        <v>19</v>
      </c>
      <c r="B3577" s="336" t="s">
        <v>2172</v>
      </c>
      <c r="C3577" s="337"/>
      <c r="D3577" s="295"/>
      <c r="E3577" s="338"/>
      <c r="F3577" s="338"/>
      <c r="G3577" s="535"/>
    </row>
    <row r="3578" spans="1:7">
      <c r="A3578" s="312"/>
      <c r="B3578" s="336" t="s">
        <v>2302</v>
      </c>
      <c r="C3578" s="337"/>
      <c r="D3578" s="295" t="s">
        <v>347</v>
      </c>
      <c r="E3578" s="338" t="s">
        <v>2303</v>
      </c>
      <c r="F3578" s="315">
        <f>VLOOKUP(B3578,'HSD PSPN,STR,ARS'!$C$6:F1876,4,FALSE)</f>
        <v>10000</v>
      </c>
      <c r="G3578" s="536">
        <f t="shared" ref="G3578:G3581" si="156">F3578*E3578</f>
        <v>10500</v>
      </c>
    </row>
    <row r="3579" spans="1:7">
      <c r="A3579" s="312"/>
      <c r="B3579" s="336" t="s">
        <v>208</v>
      </c>
      <c r="C3579" s="337"/>
      <c r="D3579" s="295" t="s">
        <v>329</v>
      </c>
      <c r="E3579" s="338" t="s">
        <v>2304</v>
      </c>
      <c r="F3579" s="315">
        <f>VLOOKUP(B3579,'HSD PSPN,STR,ARS'!$C$6:F1877,4,FALSE)</f>
        <v>10000</v>
      </c>
      <c r="G3579" s="536">
        <f t="shared" si="156"/>
        <v>4561</v>
      </c>
    </row>
    <row r="3580" spans="1:7">
      <c r="A3580" s="312"/>
      <c r="B3580" s="336" t="s">
        <v>50</v>
      </c>
      <c r="C3580" s="337"/>
      <c r="D3580" s="295" t="s">
        <v>342</v>
      </c>
      <c r="E3580" s="338" t="s">
        <v>2305</v>
      </c>
      <c r="F3580" s="315">
        <f>VLOOKUP(B3580,'HSD PSPN,STR,ARS'!$C$6:F1878,4,FALSE)</f>
        <v>10000</v>
      </c>
      <c r="G3580" s="536">
        <f t="shared" si="156"/>
        <v>196</v>
      </c>
    </row>
    <row r="3581" spans="1:7">
      <c r="A3581" s="312"/>
      <c r="B3581" s="336" t="s">
        <v>2306</v>
      </c>
      <c r="C3581" s="337"/>
      <c r="D3581" s="295" t="s">
        <v>195</v>
      </c>
      <c r="E3581" s="338" t="s">
        <v>1118</v>
      </c>
      <c r="F3581" s="315">
        <f>VLOOKUP(B3581,'HSD PSPN,STR,ARS'!$C$6:F1879,4,FALSE)</f>
        <v>10000</v>
      </c>
      <c r="G3581" s="536">
        <f t="shared" si="156"/>
        <v>2000</v>
      </c>
    </row>
    <row r="3582" spans="1:7">
      <c r="A3582" s="1144" t="s">
        <v>2176</v>
      </c>
      <c r="B3582" s="1144"/>
      <c r="C3582" s="1144"/>
      <c r="D3582" s="1144"/>
      <c r="E3582" s="1144"/>
      <c r="F3582" s="1144"/>
      <c r="G3582" s="321">
        <f>SUM(G3578:G3581)</f>
        <v>17257</v>
      </c>
    </row>
    <row r="3583" spans="1:7">
      <c r="A3583" s="295" t="s">
        <v>20</v>
      </c>
      <c r="B3583" s="336" t="s">
        <v>2177</v>
      </c>
      <c r="C3583" s="337"/>
      <c r="D3583" s="295"/>
      <c r="E3583" s="338"/>
      <c r="F3583" s="338"/>
      <c r="G3583" s="535"/>
    </row>
    <row r="3584" spans="1:7">
      <c r="A3584" s="1146" t="s">
        <v>2180</v>
      </c>
      <c r="B3584" s="1146"/>
      <c r="C3584" s="1146"/>
      <c r="D3584" s="1146"/>
      <c r="E3584" s="1146"/>
      <c r="F3584" s="1146"/>
      <c r="G3584" s="318">
        <f>SUM(G3583)</f>
        <v>0</v>
      </c>
    </row>
    <row r="3585" spans="1:7">
      <c r="A3585" s="375" t="s">
        <v>21</v>
      </c>
      <c r="B3585" s="1145" t="s">
        <v>1111</v>
      </c>
      <c r="C3585" s="1145"/>
      <c r="D3585" s="1145"/>
      <c r="E3585" s="1145"/>
      <c r="F3585" s="1145"/>
      <c r="G3585" s="318">
        <f>SUM(G3573:G3584)/2</f>
        <v>18457</v>
      </c>
    </row>
    <row r="3586" spans="1:7">
      <c r="A3586" s="375" t="s">
        <v>22</v>
      </c>
      <c r="B3586" s="1145" t="s">
        <v>1112</v>
      </c>
      <c r="C3586" s="1145"/>
      <c r="D3586" s="1145"/>
      <c r="E3586" s="1145"/>
      <c r="F3586" s="376">
        <v>0.1</v>
      </c>
      <c r="G3586" s="318">
        <f>G3585*F3586</f>
        <v>1845.7</v>
      </c>
    </row>
    <row r="3587" spans="1:7">
      <c r="A3587" s="375" t="s">
        <v>23</v>
      </c>
      <c r="B3587" s="1145" t="s">
        <v>184</v>
      </c>
      <c r="C3587" s="1145"/>
      <c r="D3587" s="1145"/>
      <c r="E3587" s="1145"/>
      <c r="F3587" s="1145"/>
      <c r="G3587" s="318">
        <f>ROUNDDOWN(G3585+G3586,0)</f>
        <v>20302</v>
      </c>
    </row>
    <row r="3588" spans="1:7">
      <c r="A3588" s="298"/>
      <c r="B3588" s="299"/>
      <c r="C3588" s="298"/>
      <c r="D3588" s="298"/>
      <c r="E3588" s="342"/>
      <c r="F3588" s="342"/>
      <c r="G3588" s="537"/>
    </row>
    <row r="3589" spans="1:7">
      <c r="A3589" s="302" t="s">
        <v>2384</v>
      </c>
      <c r="B3589"/>
      <c r="C3589"/>
      <c r="D3589"/>
      <c r="E3589"/>
      <c r="F3589"/>
      <c r="G3589" s="541"/>
    </row>
    <row r="3590" spans="1:7" ht="30">
      <c r="A3590" s="317" t="s">
        <v>73</v>
      </c>
      <c r="B3590" s="317" t="s">
        <v>74</v>
      </c>
      <c r="C3590" s="317" t="s">
        <v>166</v>
      </c>
      <c r="D3590" s="317" t="s">
        <v>78</v>
      </c>
      <c r="E3590" s="317" t="s">
        <v>167</v>
      </c>
      <c r="F3590" s="317" t="s">
        <v>168</v>
      </c>
      <c r="G3590" s="529" t="s">
        <v>169</v>
      </c>
    </row>
    <row r="3591" spans="1:7">
      <c r="A3591" s="295" t="s">
        <v>17</v>
      </c>
      <c r="B3591" s="336" t="s">
        <v>2169</v>
      </c>
      <c r="C3591" s="337"/>
      <c r="D3591" s="295"/>
      <c r="E3591" s="338"/>
      <c r="F3591" s="338"/>
      <c r="G3591" s="535"/>
    </row>
    <row r="3592" spans="1:7">
      <c r="A3592" s="312"/>
      <c r="B3592" s="336" t="s">
        <v>1</v>
      </c>
      <c r="C3592" s="337" t="s">
        <v>336</v>
      </c>
      <c r="D3592" s="295" t="s">
        <v>31</v>
      </c>
      <c r="E3592" s="338" t="s">
        <v>1243</v>
      </c>
      <c r="F3592" s="315">
        <f>VLOOKUP(B3592,'HSD PSPN,STR,ARS'!$C$6:F1890,4,FALSE)</f>
        <v>100000</v>
      </c>
      <c r="G3592" s="536">
        <f t="shared" ref="G3592:G3593" si="157">F3592*E3592</f>
        <v>1000</v>
      </c>
    </row>
    <row r="3593" spans="1:7">
      <c r="A3593" s="312"/>
      <c r="B3593" s="336" t="s">
        <v>4</v>
      </c>
      <c r="C3593" s="337" t="s">
        <v>339</v>
      </c>
      <c r="D3593" s="295" t="s">
        <v>31</v>
      </c>
      <c r="E3593" s="338" t="s">
        <v>1756</v>
      </c>
      <c r="F3593" s="315">
        <f>VLOOKUP(B3593,'HSD PSPN,STR,ARS'!$C$6:F1891,4,FALSE)</f>
        <v>200000</v>
      </c>
      <c r="G3593" s="536">
        <f t="shared" si="157"/>
        <v>200</v>
      </c>
    </row>
    <row r="3594" spans="1:7">
      <c r="A3594" s="1158" t="s">
        <v>2171</v>
      </c>
      <c r="B3594" s="1159"/>
      <c r="C3594" s="1159"/>
      <c r="D3594" s="1159"/>
      <c r="E3594" s="1159"/>
      <c r="F3594" s="1160"/>
      <c r="G3594" s="321">
        <f>SUM(G3591:G3593)</f>
        <v>1200</v>
      </c>
    </row>
    <row r="3595" spans="1:7">
      <c r="A3595" s="295" t="s">
        <v>19</v>
      </c>
      <c r="B3595" s="336" t="s">
        <v>2172</v>
      </c>
      <c r="C3595" s="337"/>
      <c r="D3595" s="295"/>
      <c r="E3595" s="338"/>
      <c r="F3595" s="338"/>
      <c r="G3595" s="535"/>
    </row>
    <row r="3596" spans="1:7">
      <c r="A3596" s="312"/>
      <c r="B3596" s="336" t="s">
        <v>2307</v>
      </c>
      <c r="C3596" s="337"/>
      <c r="D3596" s="295" t="s">
        <v>347</v>
      </c>
      <c r="E3596" s="338" t="s">
        <v>2303</v>
      </c>
      <c r="F3596" s="315">
        <f>VLOOKUP(B3596,'HSD PSPN,STR,ARS'!$C$6:F1894,4,FALSE)</f>
        <v>10000</v>
      </c>
      <c r="G3596" s="536">
        <f t="shared" ref="G3596:G3599" si="158">F3596*E3596</f>
        <v>10500</v>
      </c>
    </row>
    <row r="3597" spans="1:7">
      <c r="A3597" s="312"/>
      <c r="B3597" s="336" t="s">
        <v>208</v>
      </c>
      <c r="C3597" s="337"/>
      <c r="D3597" s="295" t="s">
        <v>329</v>
      </c>
      <c r="E3597" s="338" t="s">
        <v>2308</v>
      </c>
      <c r="F3597" s="315">
        <f>VLOOKUP(B3597,'HSD PSPN,STR,ARS'!$C$6:F1895,4,FALSE)</f>
        <v>10000</v>
      </c>
      <c r="G3597" s="536">
        <f t="shared" si="158"/>
        <v>6774</v>
      </c>
    </row>
    <row r="3598" spans="1:7">
      <c r="A3598" s="312"/>
      <c r="B3598" s="336" t="s">
        <v>50</v>
      </c>
      <c r="C3598" s="337"/>
      <c r="D3598" s="295" t="s">
        <v>342</v>
      </c>
      <c r="E3598" s="338" t="s">
        <v>2309</v>
      </c>
      <c r="F3598" s="315">
        <f>VLOOKUP(B3598,'HSD PSPN,STR,ARS'!$C$6:F1896,4,FALSE)</f>
        <v>10000</v>
      </c>
      <c r="G3598" s="536">
        <f t="shared" si="158"/>
        <v>235</v>
      </c>
    </row>
    <row r="3599" spans="1:7">
      <c r="A3599" s="312"/>
      <c r="B3599" s="336" t="s">
        <v>2306</v>
      </c>
      <c r="C3599" s="337"/>
      <c r="D3599" s="295" t="s">
        <v>195</v>
      </c>
      <c r="E3599" s="338" t="s">
        <v>1331</v>
      </c>
      <c r="F3599" s="315">
        <f>VLOOKUP(B3599,'HSD PSPN,STR,ARS'!$C$6:F1897,4,FALSE)</f>
        <v>10000</v>
      </c>
      <c r="G3599" s="536">
        <f t="shared" si="158"/>
        <v>3500</v>
      </c>
    </row>
    <row r="3600" spans="1:7">
      <c r="A3600" s="1144" t="s">
        <v>2176</v>
      </c>
      <c r="B3600" s="1144"/>
      <c r="C3600" s="1144"/>
      <c r="D3600" s="1144"/>
      <c r="E3600" s="1144"/>
      <c r="F3600" s="1144"/>
      <c r="G3600" s="321">
        <f>SUM(G3596:G3599)</f>
        <v>21009</v>
      </c>
    </row>
    <row r="3601" spans="1:7">
      <c r="A3601" s="295" t="s">
        <v>20</v>
      </c>
      <c r="B3601" s="336" t="s">
        <v>2177</v>
      </c>
      <c r="C3601" s="337"/>
      <c r="D3601" s="295"/>
      <c r="E3601" s="338"/>
      <c r="F3601" s="338"/>
      <c r="G3601" s="535"/>
    </row>
    <row r="3602" spans="1:7">
      <c r="A3602" s="1146" t="s">
        <v>2180</v>
      </c>
      <c r="B3602" s="1146"/>
      <c r="C3602" s="1146"/>
      <c r="D3602" s="1146"/>
      <c r="E3602" s="1146"/>
      <c r="F3602" s="1146"/>
      <c r="G3602" s="318">
        <f>SUM(G3601)</f>
        <v>0</v>
      </c>
    </row>
    <row r="3603" spans="1:7">
      <c r="A3603" s="375" t="s">
        <v>21</v>
      </c>
      <c r="B3603" s="1145" t="s">
        <v>1111</v>
      </c>
      <c r="C3603" s="1145"/>
      <c r="D3603" s="1145"/>
      <c r="E3603" s="1145"/>
      <c r="F3603" s="1145"/>
      <c r="G3603" s="318">
        <f>SUM(G3591:G3602)/2</f>
        <v>22209</v>
      </c>
    </row>
    <row r="3604" spans="1:7">
      <c r="A3604" s="375" t="s">
        <v>22</v>
      </c>
      <c r="B3604" s="1145" t="s">
        <v>1112</v>
      </c>
      <c r="C3604" s="1145"/>
      <c r="D3604" s="1145"/>
      <c r="E3604" s="1145"/>
      <c r="F3604" s="376">
        <v>0.1</v>
      </c>
      <c r="G3604" s="318">
        <f>G3603*F3604</f>
        <v>2220.9</v>
      </c>
    </row>
    <row r="3605" spans="1:7">
      <c r="A3605" s="375" t="s">
        <v>23</v>
      </c>
      <c r="B3605" s="1145" t="s">
        <v>184</v>
      </c>
      <c r="C3605" s="1145"/>
      <c r="D3605" s="1145"/>
      <c r="E3605" s="1145"/>
      <c r="F3605" s="1145"/>
      <c r="G3605" s="318">
        <f>ROUNDDOWN(G3603+G3604,0)</f>
        <v>24429</v>
      </c>
    </row>
    <row r="3606" spans="1:7">
      <c r="A3606" s="298"/>
      <c r="B3606" s="299"/>
      <c r="C3606" s="298"/>
      <c r="D3606" s="298"/>
      <c r="E3606" s="342"/>
      <c r="F3606" s="342"/>
      <c r="G3606" s="537"/>
    </row>
    <row r="3607" spans="1:7">
      <c r="A3607" s="302" t="s">
        <v>2383</v>
      </c>
      <c r="B3607"/>
      <c r="C3607"/>
      <c r="D3607"/>
      <c r="E3607"/>
      <c r="F3607"/>
      <c r="G3607" s="541"/>
    </row>
    <row r="3608" spans="1:7" ht="30">
      <c r="A3608" s="317" t="s">
        <v>73</v>
      </c>
      <c r="B3608" s="317" t="s">
        <v>74</v>
      </c>
      <c r="C3608" s="317" t="s">
        <v>166</v>
      </c>
      <c r="D3608" s="317" t="s">
        <v>78</v>
      </c>
      <c r="E3608" s="317" t="s">
        <v>167</v>
      </c>
      <c r="F3608" s="317" t="s">
        <v>168</v>
      </c>
      <c r="G3608" s="529" t="s">
        <v>169</v>
      </c>
    </row>
    <row r="3609" spans="1:7">
      <c r="A3609" s="295" t="s">
        <v>17</v>
      </c>
      <c r="B3609" s="336" t="s">
        <v>2169</v>
      </c>
      <c r="C3609" s="337"/>
      <c r="D3609" s="295"/>
      <c r="E3609" s="338"/>
      <c r="F3609" s="338"/>
      <c r="G3609" s="535"/>
    </row>
    <row r="3610" spans="1:7">
      <c r="A3610" s="312"/>
      <c r="B3610" s="336" t="s">
        <v>1</v>
      </c>
      <c r="C3610" s="337" t="s">
        <v>336</v>
      </c>
      <c r="D3610" s="295" t="s">
        <v>31</v>
      </c>
      <c r="E3610" s="338" t="s">
        <v>1201</v>
      </c>
      <c r="F3610" s="315">
        <f>VLOOKUP(B3610,'HSD PSPN,STR,ARS'!$C$6:F1908,4,FALSE)</f>
        <v>100000</v>
      </c>
      <c r="G3610" s="536">
        <f t="shared" ref="G3610:G3611" si="159">F3610*E3610</f>
        <v>15000</v>
      </c>
    </row>
    <row r="3611" spans="1:7">
      <c r="A3611" s="312"/>
      <c r="B3611" s="336" t="s">
        <v>4</v>
      </c>
      <c r="C3611" s="337" t="s">
        <v>339</v>
      </c>
      <c r="D3611" s="295" t="s">
        <v>31</v>
      </c>
      <c r="E3611" s="338" t="s">
        <v>1262</v>
      </c>
      <c r="F3611" s="315">
        <f>VLOOKUP(B3611,'HSD PSPN,STR,ARS'!$C$6:F1909,4,FALSE)</f>
        <v>200000</v>
      </c>
      <c r="G3611" s="536">
        <f t="shared" si="159"/>
        <v>3000</v>
      </c>
    </row>
    <row r="3612" spans="1:7">
      <c r="A3612" s="1158" t="s">
        <v>2171</v>
      </c>
      <c r="B3612" s="1159"/>
      <c r="C3612" s="1159"/>
      <c r="D3612" s="1159"/>
      <c r="E3612" s="1159"/>
      <c r="F3612" s="1160"/>
      <c r="G3612" s="321">
        <f>SUM(G3610:G3611)</f>
        <v>18000</v>
      </c>
    </row>
    <row r="3613" spans="1:7">
      <c r="A3613" s="295" t="s">
        <v>19</v>
      </c>
      <c r="B3613" s="336" t="s">
        <v>2172</v>
      </c>
      <c r="C3613" s="337"/>
      <c r="D3613" s="295"/>
      <c r="E3613" s="338"/>
      <c r="F3613" s="338"/>
      <c r="G3613" s="535"/>
    </row>
    <row r="3614" spans="1:7">
      <c r="A3614" s="312"/>
      <c r="B3614" s="336" t="s">
        <v>208</v>
      </c>
      <c r="C3614" s="337"/>
      <c r="D3614" s="295" t="s">
        <v>329</v>
      </c>
      <c r="E3614" s="338" t="s">
        <v>1831</v>
      </c>
      <c r="F3614" s="315">
        <f>VLOOKUP(B3614,'HSD PSPN,STR,ARS'!$C$6:F1912,4,FALSE)</f>
        <v>10000</v>
      </c>
      <c r="G3614" s="536">
        <f t="shared" ref="G3614" si="160">F3614*E3614</f>
        <v>60000</v>
      </c>
    </row>
    <row r="3615" spans="1:7">
      <c r="A3615" s="1144" t="s">
        <v>2176</v>
      </c>
      <c r="B3615" s="1144"/>
      <c r="C3615" s="1144"/>
      <c r="D3615" s="1144"/>
      <c r="E3615" s="1144"/>
      <c r="F3615" s="1144"/>
      <c r="G3615" s="321">
        <f>SUM(G3613:G3614)</f>
        <v>60000</v>
      </c>
    </row>
    <row r="3616" spans="1:7">
      <c r="A3616" s="295" t="s">
        <v>20</v>
      </c>
      <c r="B3616" s="336" t="s">
        <v>2177</v>
      </c>
      <c r="C3616" s="337"/>
      <c r="D3616" s="295"/>
      <c r="E3616" s="338"/>
      <c r="F3616" s="338"/>
      <c r="G3616" s="535"/>
    </row>
    <row r="3617" spans="1:7">
      <c r="A3617" s="1146" t="s">
        <v>2180</v>
      </c>
      <c r="B3617" s="1146"/>
      <c r="C3617" s="1146"/>
      <c r="D3617" s="1146"/>
      <c r="E3617" s="1146"/>
      <c r="F3617" s="1146"/>
      <c r="G3617" s="318">
        <f>SUM(G3616)</f>
        <v>0</v>
      </c>
    </row>
    <row r="3618" spans="1:7">
      <c r="A3618" s="375" t="s">
        <v>21</v>
      </c>
      <c r="B3618" s="1145" t="s">
        <v>1111</v>
      </c>
      <c r="C3618" s="1145"/>
      <c r="D3618" s="1145"/>
      <c r="E3618" s="1145"/>
      <c r="F3618" s="1145"/>
      <c r="G3618" s="318">
        <f>SUM(G3609:G3617)/2</f>
        <v>78000</v>
      </c>
    </row>
    <row r="3619" spans="1:7">
      <c r="A3619" s="375" t="s">
        <v>22</v>
      </c>
      <c r="B3619" s="1145" t="s">
        <v>1112</v>
      </c>
      <c r="C3619" s="1145"/>
      <c r="D3619" s="1145"/>
      <c r="E3619" s="1145"/>
      <c r="F3619" s="376">
        <v>0.1</v>
      </c>
      <c r="G3619" s="318">
        <f>G3618*F3619</f>
        <v>7800</v>
      </c>
    </row>
    <row r="3620" spans="1:7">
      <c r="A3620" s="375" t="s">
        <v>23</v>
      </c>
      <c r="B3620" s="1145" t="s">
        <v>184</v>
      </c>
      <c r="C3620" s="1145"/>
      <c r="D3620" s="1145"/>
      <c r="E3620" s="1145"/>
      <c r="F3620" s="1145"/>
      <c r="G3620" s="318">
        <f>ROUNDDOWN(G3618+G3619,0)</f>
        <v>85800</v>
      </c>
    </row>
    <row r="3621" spans="1:7">
      <c r="A3621" s="298"/>
      <c r="B3621" s="299"/>
      <c r="C3621" s="298"/>
      <c r="D3621" s="298"/>
      <c r="E3621" s="342"/>
      <c r="F3621" s="342"/>
      <c r="G3621" s="537"/>
    </row>
    <row r="3622" spans="1:7">
      <c r="A3622" s="302" t="s">
        <v>2382</v>
      </c>
      <c r="B3622"/>
      <c r="C3622"/>
      <c r="D3622"/>
      <c r="E3622"/>
      <c r="F3622"/>
      <c r="G3622" s="541"/>
    </row>
    <row r="3623" spans="1:7" ht="30">
      <c r="A3623" s="317" t="s">
        <v>73</v>
      </c>
      <c r="B3623" s="317" t="s">
        <v>74</v>
      </c>
      <c r="C3623" s="317" t="s">
        <v>166</v>
      </c>
      <c r="D3623" s="317" t="s">
        <v>78</v>
      </c>
      <c r="E3623" s="317" t="s">
        <v>167</v>
      </c>
      <c r="F3623" s="317" t="s">
        <v>168</v>
      </c>
      <c r="G3623" s="529" t="s">
        <v>169</v>
      </c>
    </row>
    <row r="3624" spans="1:7">
      <c r="A3624" s="295" t="s">
        <v>17</v>
      </c>
      <c r="B3624" s="336" t="s">
        <v>2169</v>
      </c>
      <c r="C3624" s="337"/>
      <c r="D3624" s="295"/>
      <c r="E3624" s="338"/>
      <c r="F3624" s="338"/>
      <c r="G3624" s="535"/>
    </row>
    <row r="3625" spans="1:7">
      <c r="A3625" s="312"/>
      <c r="B3625" s="336" t="s">
        <v>1</v>
      </c>
      <c r="C3625" s="337" t="s">
        <v>336</v>
      </c>
      <c r="D3625" s="295" t="s">
        <v>31</v>
      </c>
      <c r="E3625" s="338" t="s">
        <v>1241</v>
      </c>
      <c r="F3625" s="315">
        <f>VLOOKUP(B3625,'HSD PSPN,STR,ARS'!$C$6:F1923,4,FALSE)</f>
        <v>100000</v>
      </c>
      <c r="G3625" s="536">
        <f t="shared" ref="G3625:G3628" si="161">F3625*E3625</f>
        <v>30000</v>
      </c>
    </row>
    <row r="3626" spans="1:7">
      <c r="A3626" s="312"/>
      <c r="B3626" s="336" t="s">
        <v>2229</v>
      </c>
      <c r="C3626" s="337" t="s">
        <v>337</v>
      </c>
      <c r="D3626" s="295" t="s">
        <v>31</v>
      </c>
      <c r="E3626" s="338" t="s">
        <v>1201</v>
      </c>
      <c r="F3626" s="315">
        <f>VLOOKUP(B3626,'HSD PSPN,STR,ARS'!$C$6:F1924,4,FALSE)</f>
        <v>150000</v>
      </c>
      <c r="G3626" s="536">
        <f t="shared" si="161"/>
        <v>22500</v>
      </c>
    </row>
    <row r="3627" spans="1:7">
      <c r="A3627" s="312"/>
      <c r="B3627" s="336" t="s">
        <v>3</v>
      </c>
      <c r="C3627" s="337" t="s">
        <v>338</v>
      </c>
      <c r="D3627" s="295" t="s">
        <v>31</v>
      </c>
      <c r="E3627" s="338" t="s">
        <v>1262</v>
      </c>
      <c r="F3627" s="315">
        <f>VLOOKUP(B3627,'HSD PSPN,STR,ARS'!$C$6:F1925,4,FALSE)</f>
        <v>150000</v>
      </c>
      <c r="G3627" s="536">
        <f t="shared" si="161"/>
        <v>2250</v>
      </c>
    </row>
    <row r="3628" spans="1:7">
      <c r="A3628" s="312"/>
      <c r="B3628" s="336" t="s">
        <v>4</v>
      </c>
      <c r="C3628" s="337" t="s">
        <v>339</v>
      </c>
      <c r="D3628" s="295" t="s">
        <v>31</v>
      </c>
      <c r="E3628" s="338" t="s">
        <v>1262</v>
      </c>
      <c r="F3628" s="315">
        <f>VLOOKUP(B3628,'HSD PSPN,STR,ARS'!$C$6:F1926,4,FALSE)</f>
        <v>200000</v>
      </c>
      <c r="G3628" s="536">
        <f t="shared" si="161"/>
        <v>3000</v>
      </c>
    </row>
    <row r="3629" spans="1:7">
      <c r="A3629" s="1158" t="s">
        <v>2171</v>
      </c>
      <c r="B3629" s="1159"/>
      <c r="C3629" s="1159"/>
      <c r="D3629" s="1159"/>
      <c r="E3629" s="1159"/>
      <c r="F3629" s="1160"/>
      <c r="G3629" s="321">
        <f>SUM(G3624:G3628)</f>
        <v>57750</v>
      </c>
    </row>
    <row r="3630" spans="1:7">
      <c r="A3630" s="295" t="s">
        <v>19</v>
      </c>
      <c r="B3630" s="336" t="s">
        <v>2172</v>
      </c>
      <c r="C3630" s="337"/>
      <c r="D3630" s="295"/>
      <c r="E3630" s="338"/>
      <c r="F3630" s="338"/>
      <c r="G3630" s="535"/>
    </row>
    <row r="3631" spans="1:7">
      <c r="A3631" s="312"/>
      <c r="B3631" s="336" t="s">
        <v>176</v>
      </c>
      <c r="C3631" s="337"/>
      <c r="D3631" s="295" t="s">
        <v>329</v>
      </c>
      <c r="E3631" s="338" t="s">
        <v>2310</v>
      </c>
      <c r="F3631" s="315">
        <f>VLOOKUP(B3631,'HSD PSPN,STR,ARS'!$C$6:F1929,4,FALSE)</f>
        <v>10000</v>
      </c>
      <c r="G3631" s="536">
        <f t="shared" ref="G3631:G3632" si="162">F3631*E3631</f>
        <v>63400</v>
      </c>
    </row>
    <row r="3632" spans="1:7">
      <c r="A3632" s="312"/>
      <c r="B3632" s="336" t="s">
        <v>206</v>
      </c>
      <c r="C3632" s="337"/>
      <c r="D3632" s="295" t="s">
        <v>379</v>
      </c>
      <c r="E3632" s="338" t="s">
        <v>1295</v>
      </c>
      <c r="F3632" s="315">
        <f>VLOOKUP(B3632,'HSD PSPN,STR,ARS'!$C$6:F1930,4,FALSE)</f>
        <v>10000</v>
      </c>
      <c r="G3632" s="536">
        <f t="shared" si="162"/>
        <v>120</v>
      </c>
    </row>
    <row r="3633" spans="1:7">
      <c r="A3633" s="312"/>
      <c r="B3633" s="336"/>
      <c r="C3633" s="337"/>
      <c r="D3633" s="295"/>
      <c r="E3633" s="338"/>
      <c r="F3633" s="338"/>
      <c r="G3633" s="535"/>
    </row>
    <row r="3634" spans="1:7">
      <c r="A3634" s="1144" t="s">
        <v>2176</v>
      </c>
      <c r="B3634" s="1144"/>
      <c r="C3634" s="1144"/>
      <c r="D3634" s="1144"/>
      <c r="E3634" s="1144"/>
      <c r="F3634" s="1144"/>
      <c r="G3634" s="321">
        <f>SUM(G3631:G3633)</f>
        <v>63520</v>
      </c>
    </row>
    <row r="3635" spans="1:7">
      <c r="A3635" s="295" t="s">
        <v>20</v>
      </c>
      <c r="B3635" s="336" t="s">
        <v>2177</v>
      </c>
      <c r="C3635" s="337"/>
      <c r="D3635" s="295"/>
      <c r="E3635" s="338"/>
      <c r="F3635" s="338"/>
      <c r="G3635" s="535"/>
    </row>
    <row r="3636" spans="1:7">
      <c r="A3636" s="1146" t="s">
        <v>2180</v>
      </c>
      <c r="B3636" s="1146"/>
      <c r="C3636" s="1146"/>
      <c r="D3636" s="1146"/>
      <c r="E3636" s="1146"/>
      <c r="F3636" s="1146"/>
      <c r="G3636" s="318">
        <f>SUM(G3635)</f>
        <v>0</v>
      </c>
    </row>
    <row r="3637" spans="1:7">
      <c r="A3637" s="375" t="s">
        <v>21</v>
      </c>
      <c r="B3637" s="1145" t="s">
        <v>1111</v>
      </c>
      <c r="C3637" s="1145"/>
      <c r="D3637" s="1145"/>
      <c r="E3637" s="1145"/>
      <c r="F3637" s="1145"/>
      <c r="G3637" s="318">
        <f>SUM(G3625:G3636)/2</f>
        <v>121270</v>
      </c>
    </row>
    <row r="3638" spans="1:7">
      <c r="A3638" s="375" t="s">
        <v>22</v>
      </c>
      <c r="B3638" s="1145" t="s">
        <v>1112</v>
      </c>
      <c r="C3638" s="1145"/>
      <c r="D3638" s="1145"/>
      <c r="E3638" s="1145"/>
      <c r="F3638" s="376">
        <v>0.1</v>
      </c>
      <c r="G3638" s="318">
        <f>G3637*F3638</f>
        <v>12127</v>
      </c>
    </row>
    <row r="3639" spans="1:7">
      <c r="A3639" s="375" t="s">
        <v>23</v>
      </c>
      <c r="B3639" s="1145" t="s">
        <v>184</v>
      </c>
      <c r="C3639" s="1145"/>
      <c r="D3639" s="1145"/>
      <c r="E3639" s="1145"/>
      <c r="F3639" s="1145"/>
      <c r="G3639" s="318">
        <f>ROUNDDOWN(G3637+G3638,0)</f>
        <v>133397</v>
      </c>
    </row>
    <row r="3640" spans="1:7">
      <c r="A3640" s="298"/>
      <c r="B3640" s="299"/>
      <c r="C3640" s="298"/>
      <c r="D3640" s="298"/>
      <c r="E3640" s="342"/>
      <c r="F3640" s="342"/>
      <c r="G3640" s="537"/>
    </row>
    <row r="3641" spans="1:7">
      <c r="A3641" s="302" t="s">
        <v>2381</v>
      </c>
      <c r="B3641"/>
      <c r="C3641"/>
      <c r="D3641"/>
      <c r="E3641"/>
      <c r="F3641"/>
      <c r="G3641" s="541"/>
    </row>
    <row r="3642" spans="1:7" ht="30">
      <c r="A3642" s="317" t="s">
        <v>73</v>
      </c>
      <c r="B3642" s="317" t="s">
        <v>74</v>
      </c>
      <c r="C3642" s="317" t="s">
        <v>166</v>
      </c>
      <c r="D3642" s="317" t="s">
        <v>78</v>
      </c>
      <c r="E3642" s="317" t="s">
        <v>167</v>
      </c>
      <c r="F3642" s="317" t="s">
        <v>168</v>
      </c>
      <c r="G3642" s="529" t="s">
        <v>169</v>
      </c>
    </row>
    <row r="3643" spans="1:7">
      <c r="A3643" s="295" t="s">
        <v>17</v>
      </c>
      <c r="B3643" s="336" t="s">
        <v>2169</v>
      </c>
      <c r="C3643" s="337"/>
      <c r="D3643" s="295"/>
      <c r="E3643" s="338"/>
      <c r="F3643" s="338"/>
      <c r="G3643" s="535"/>
    </row>
    <row r="3644" spans="1:7">
      <c r="A3644" s="312"/>
      <c r="B3644" s="336" t="s">
        <v>1</v>
      </c>
      <c r="C3644" s="337" t="s">
        <v>336</v>
      </c>
      <c r="D3644" s="295" t="s">
        <v>31</v>
      </c>
      <c r="E3644" s="338" t="s">
        <v>2311</v>
      </c>
      <c r="F3644" s="315">
        <f>VLOOKUP(B3644,'HSD PSPN,STR,ARS'!$C$6:F1942,4,FALSE)</f>
        <v>100000</v>
      </c>
      <c r="G3644" s="536">
        <f t="shared" ref="G3644:G3646" si="163">F3644*E3644</f>
        <v>61570</v>
      </c>
    </row>
    <row r="3645" spans="1:7" ht="30">
      <c r="A3645" s="312"/>
      <c r="B3645" s="339" t="s">
        <v>2319</v>
      </c>
      <c r="C3645" s="340" t="s">
        <v>337</v>
      </c>
      <c r="D3645" s="301" t="s">
        <v>31</v>
      </c>
      <c r="E3645" s="341" t="s">
        <v>2312</v>
      </c>
      <c r="F3645" s="315">
        <f>VLOOKUP(B3645,'HSD PSPN,STR,ARS'!$C$6:F1943,4,FALSE)</f>
        <v>150000</v>
      </c>
      <c r="G3645" s="536">
        <f t="shared" si="163"/>
        <v>59355</v>
      </c>
    </row>
    <row r="3646" spans="1:7">
      <c r="A3646" s="312"/>
      <c r="B3646" s="336" t="s">
        <v>4</v>
      </c>
      <c r="C3646" s="337" t="s">
        <v>339</v>
      </c>
      <c r="D3646" s="295" t="s">
        <v>31</v>
      </c>
      <c r="E3646" s="338" t="s">
        <v>2313</v>
      </c>
      <c r="F3646" s="315">
        <f>VLOOKUP(B3646,'HSD PSPN,STR,ARS'!$C$6:F1944,4,FALSE)</f>
        <v>200000</v>
      </c>
      <c r="G3646" s="536">
        <f t="shared" si="163"/>
        <v>12320</v>
      </c>
    </row>
    <row r="3647" spans="1:7">
      <c r="A3647" s="1158" t="s">
        <v>2171</v>
      </c>
      <c r="B3647" s="1159"/>
      <c r="C3647" s="1159"/>
      <c r="D3647" s="1159"/>
      <c r="E3647" s="1159"/>
      <c r="F3647" s="1160"/>
      <c r="G3647" s="321">
        <f>SUM(G3643:G3646)</f>
        <v>133245</v>
      </c>
    </row>
    <row r="3648" spans="1:7">
      <c r="A3648" s="295" t="s">
        <v>19</v>
      </c>
      <c r="B3648" s="336" t="s">
        <v>2172</v>
      </c>
      <c r="C3648" s="337"/>
      <c r="D3648" s="295"/>
      <c r="E3648" s="338"/>
      <c r="F3648" s="338"/>
      <c r="G3648" s="535"/>
    </row>
    <row r="3649" spans="1:7">
      <c r="A3649" s="312"/>
      <c r="B3649" s="336" t="s">
        <v>2314</v>
      </c>
      <c r="C3649" s="337"/>
      <c r="D3649" s="295" t="s">
        <v>342</v>
      </c>
      <c r="E3649" s="338" t="s">
        <v>2315</v>
      </c>
      <c r="F3649" s="315">
        <f>VLOOKUP(B3649,'HSD PSPN,STR,ARS'!$C$6:F1947,4,FALSE)</f>
        <v>10000</v>
      </c>
      <c r="G3649" s="536">
        <f t="shared" ref="G3649:G3651" si="164">F3649*E3649</f>
        <v>13000</v>
      </c>
    </row>
    <row r="3650" spans="1:7" ht="30">
      <c r="A3650" s="312"/>
      <c r="B3650" s="339" t="s">
        <v>2316</v>
      </c>
      <c r="C3650" s="337"/>
      <c r="D3650" s="301" t="s">
        <v>329</v>
      </c>
      <c r="E3650" s="341" t="s">
        <v>2317</v>
      </c>
      <c r="F3650" s="315">
        <f>VLOOKUP(B3650,'HSD PSPN,STR,ARS'!$C$6:F1948,4,FALSE)</f>
        <v>10000</v>
      </c>
      <c r="G3650" s="536">
        <f t="shared" si="164"/>
        <v>138500</v>
      </c>
    </row>
    <row r="3651" spans="1:7">
      <c r="A3651" s="312"/>
      <c r="B3651" s="247" t="s">
        <v>34</v>
      </c>
      <c r="C3651" s="337"/>
      <c r="D3651" s="295" t="s">
        <v>342</v>
      </c>
      <c r="E3651" s="338" t="s">
        <v>2318</v>
      </c>
      <c r="F3651" s="315">
        <f>VLOOKUP(B3651,'HSD PSPN,STR,ARS'!$C$6:F1949,4,FALSE)</f>
        <v>10000</v>
      </c>
      <c r="G3651" s="536">
        <f t="shared" si="164"/>
        <v>4320</v>
      </c>
    </row>
    <row r="3652" spans="1:7">
      <c r="A3652" s="1144" t="s">
        <v>2176</v>
      </c>
      <c r="B3652" s="1144"/>
      <c r="C3652" s="1144"/>
      <c r="D3652" s="1144"/>
      <c r="E3652" s="1144"/>
      <c r="F3652" s="1144"/>
      <c r="G3652" s="321">
        <f>SUM(G3649:G3651)</f>
        <v>155820</v>
      </c>
    </row>
    <row r="3653" spans="1:7">
      <c r="A3653" s="295" t="s">
        <v>20</v>
      </c>
      <c r="B3653" s="336" t="s">
        <v>2177</v>
      </c>
      <c r="C3653" s="337"/>
      <c r="D3653" s="295"/>
      <c r="E3653" s="338"/>
      <c r="F3653" s="338"/>
      <c r="G3653" s="535"/>
    </row>
    <row r="3654" spans="1:7">
      <c r="A3654" s="1146" t="s">
        <v>2180</v>
      </c>
      <c r="B3654" s="1146"/>
      <c r="C3654" s="1146"/>
      <c r="D3654" s="1146"/>
      <c r="E3654" s="1146"/>
      <c r="F3654" s="1146"/>
      <c r="G3654" s="318">
        <f>SUM(G3653)</f>
        <v>0</v>
      </c>
    </row>
    <row r="3655" spans="1:7">
      <c r="A3655" s="375" t="s">
        <v>21</v>
      </c>
      <c r="B3655" s="1145" t="s">
        <v>1111</v>
      </c>
      <c r="C3655" s="1145"/>
      <c r="D3655" s="1145"/>
      <c r="E3655" s="1145"/>
      <c r="F3655" s="1145"/>
      <c r="G3655" s="318">
        <f>SUM(G3643:G3654)/2</f>
        <v>289065</v>
      </c>
    </row>
    <row r="3656" spans="1:7">
      <c r="A3656" s="375" t="s">
        <v>22</v>
      </c>
      <c r="B3656" s="1145" t="s">
        <v>1112</v>
      </c>
      <c r="C3656" s="1145"/>
      <c r="D3656" s="1145"/>
      <c r="E3656" s="1145"/>
      <c r="F3656" s="376">
        <v>0.1</v>
      </c>
      <c r="G3656" s="318">
        <f>G3655*F3656</f>
        <v>28906.5</v>
      </c>
    </row>
    <row r="3657" spans="1:7">
      <c r="A3657" s="375" t="s">
        <v>23</v>
      </c>
      <c r="B3657" s="1145" t="s">
        <v>184</v>
      </c>
      <c r="C3657" s="1145"/>
      <c r="D3657" s="1145"/>
      <c r="E3657" s="1145"/>
      <c r="F3657" s="1145"/>
      <c r="G3657" s="318">
        <f>ROUNDDOWN(G3655+G3656,0)</f>
        <v>317971</v>
      </c>
    </row>
    <row r="3658" spans="1:7">
      <c r="A3658" s="302" t="s">
        <v>2368</v>
      </c>
      <c r="B3658"/>
      <c r="C3658"/>
      <c r="D3658"/>
      <c r="E3658"/>
      <c r="F3658"/>
      <c r="G3658" s="541"/>
    </row>
    <row r="3659" spans="1:7">
      <c r="A3659" s="302"/>
      <c r="B3659"/>
      <c r="C3659"/>
      <c r="D3659"/>
      <c r="E3659"/>
      <c r="F3659"/>
      <c r="G3659" s="541"/>
    </row>
    <row r="3660" spans="1:7">
      <c r="A3660" s="302" t="s">
        <v>2380</v>
      </c>
      <c r="B3660"/>
      <c r="C3660"/>
      <c r="D3660"/>
      <c r="E3660"/>
      <c r="F3660"/>
      <c r="G3660" s="541"/>
    </row>
    <row r="3661" spans="1:7">
      <c r="A3661" s="302" t="s">
        <v>2369</v>
      </c>
      <c r="B3661"/>
      <c r="C3661"/>
      <c r="D3661"/>
      <c r="E3661"/>
      <c r="F3661"/>
      <c r="G3661" s="541"/>
    </row>
    <row r="3662" spans="1:7" ht="30">
      <c r="A3662" s="317" t="s">
        <v>73</v>
      </c>
      <c r="B3662" s="317" t="s">
        <v>74</v>
      </c>
      <c r="C3662" s="317" t="s">
        <v>166</v>
      </c>
      <c r="D3662" s="317" t="s">
        <v>78</v>
      </c>
      <c r="E3662" s="317" t="s">
        <v>167</v>
      </c>
      <c r="F3662" s="317" t="s">
        <v>168</v>
      </c>
      <c r="G3662" s="529" t="s">
        <v>169</v>
      </c>
    </row>
    <row r="3663" spans="1:7">
      <c r="A3663" s="295" t="s">
        <v>17</v>
      </c>
      <c r="B3663" s="336" t="s">
        <v>2169</v>
      </c>
      <c r="C3663" s="337"/>
      <c r="D3663" s="295"/>
      <c r="E3663" s="338"/>
      <c r="F3663" s="338"/>
      <c r="G3663" s="535"/>
    </row>
    <row r="3664" spans="1:7">
      <c r="A3664" s="312"/>
      <c r="B3664" s="336" t="s">
        <v>1</v>
      </c>
      <c r="C3664" s="337" t="s">
        <v>336</v>
      </c>
      <c r="D3664" s="295" t="s">
        <v>31</v>
      </c>
      <c r="E3664" s="338" t="s">
        <v>2311</v>
      </c>
      <c r="F3664" s="315">
        <f>VLOOKUP(B3664,'HSD PSPN,STR,ARS'!$C$6:F1962,4,FALSE)</f>
        <v>100000</v>
      </c>
      <c r="G3664" s="536">
        <f t="shared" ref="G3664:G3666" si="165">F3664*E3664</f>
        <v>61570</v>
      </c>
    </row>
    <row r="3665" spans="1:7" ht="30">
      <c r="A3665" s="312"/>
      <c r="B3665" s="339" t="s">
        <v>2319</v>
      </c>
      <c r="C3665" s="340" t="s">
        <v>337</v>
      </c>
      <c r="D3665" s="301" t="s">
        <v>31</v>
      </c>
      <c r="E3665" s="341" t="s">
        <v>2312</v>
      </c>
      <c r="F3665" s="315">
        <f>VLOOKUP(B3665,'HSD PSPN,STR,ARS'!$C$6:F1963,4,FALSE)</f>
        <v>150000</v>
      </c>
      <c r="G3665" s="536">
        <f t="shared" si="165"/>
        <v>59355</v>
      </c>
    </row>
    <row r="3666" spans="1:7">
      <c r="A3666" s="312"/>
      <c r="B3666" s="336" t="s">
        <v>4</v>
      </c>
      <c r="C3666" s="337" t="s">
        <v>339</v>
      </c>
      <c r="D3666" s="295" t="s">
        <v>31</v>
      </c>
      <c r="E3666" s="338" t="s">
        <v>2313</v>
      </c>
      <c r="F3666" s="315">
        <f>VLOOKUP(B3666,'HSD PSPN,STR,ARS'!$C$6:F1964,4,FALSE)</f>
        <v>200000</v>
      </c>
      <c r="G3666" s="536">
        <f t="shared" si="165"/>
        <v>12320</v>
      </c>
    </row>
    <row r="3667" spans="1:7">
      <c r="A3667" s="1158" t="s">
        <v>2171</v>
      </c>
      <c r="B3667" s="1159"/>
      <c r="C3667" s="1159"/>
      <c r="D3667" s="1159"/>
      <c r="E3667" s="1159"/>
      <c r="F3667" s="1160"/>
      <c r="G3667" s="321">
        <f>SUM(G3663:G3666)</f>
        <v>133245</v>
      </c>
    </row>
    <row r="3668" spans="1:7">
      <c r="A3668" s="295" t="s">
        <v>19</v>
      </c>
      <c r="B3668" s="336" t="s">
        <v>2172</v>
      </c>
      <c r="C3668" s="337"/>
      <c r="D3668" s="295"/>
      <c r="E3668" s="338"/>
      <c r="F3668" s="315"/>
      <c r="G3668" s="536">
        <f t="shared" ref="G3668:G3670" si="166">F3668*E3668</f>
        <v>0</v>
      </c>
    </row>
    <row r="3669" spans="1:7">
      <c r="A3669" s="312"/>
      <c r="B3669" s="336" t="s">
        <v>2314</v>
      </c>
      <c r="C3669" s="337"/>
      <c r="D3669" s="295" t="s">
        <v>342</v>
      </c>
      <c r="E3669" s="338" t="s">
        <v>2315</v>
      </c>
      <c r="F3669" s="315">
        <f>VLOOKUP(B3669,'HSD PSPN,STR,ARS'!$C$6:F1967,4,FALSE)</f>
        <v>10000</v>
      </c>
      <c r="G3669" s="536">
        <f t="shared" si="166"/>
        <v>13000</v>
      </c>
    </row>
    <row r="3670" spans="1:7" ht="30">
      <c r="A3670" s="312"/>
      <c r="B3670" s="339" t="s">
        <v>2316</v>
      </c>
      <c r="C3670" s="337"/>
      <c r="D3670" s="301" t="s">
        <v>329</v>
      </c>
      <c r="E3670" s="341" t="s">
        <v>2317</v>
      </c>
      <c r="F3670" s="315">
        <f>VLOOKUP(B3670,'HSD PSPN,STR,ARS'!$C$6:F1968,4,FALSE)</f>
        <v>10000</v>
      </c>
      <c r="G3670" s="536">
        <f t="shared" si="166"/>
        <v>138500</v>
      </c>
    </row>
    <row r="3671" spans="1:7">
      <c r="A3671" s="1144" t="s">
        <v>2176</v>
      </c>
      <c r="B3671" s="1144"/>
      <c r="C3671" s="1144"/>
      <c r="D3671" s="1144"/>
      <c r="E3671" s="1144"/>
      <c r="F3671" s="1144"/>
      <c r="G3671" s="321">
        <f>SUM(G3668:G3670)</f>
        <v>151500</v>
      </c>
    </row>
    <row r="3672" spans="1:7">
      <c r="A3672" s="295" t="s">
        <v>20</v>
      </c>
      <c r="B3672" s="336" t="s">
        <v>2177</v>
      </c>
      <c r="C3672" s="337"/>
      <c r="D3672" s="295"/>
      <c r="E3672" s="338"/>
      <c r="F3672" s="338"/>
      <c r="G3672" s="535"/>
    </row>
    <row r="3673" spans="1:7">
      <c r="A3673" s="1146" t="s">
        <v>2180</v>
      </c>
      <c r="B3673" s="1146"/>
      <c r="C3673" s="1146"/>
      <c r="D3673" s="1146"/>
      <c r="E3673" s="1146"/>
      <c r="F3673" s="1146"/>
      <c r="G3673" s="318">
        <f>SUM(G3672)</f>
        <v>0</v>
      </c>
    </row>
    <row r="3674" spans="1:7">
      <c r="A3674" s="375" t="s">
        <v>21</v>
      </c>
      <c r="B3674" s="1145" t="s">
        <v>1111</v>
      </c>
      <c r="C3674" s="1145"/>
      <c r="D3674" s="1145"/>
      <c r="E3674" s="1145"/>
      <c r="F3674" s="1145"/>
      <c r="G3674" s="318">
        <f>SUM(G3663:G3673)/2</f>
        <v>284745</v>
      </c>
    </row>
    <row r="3675" spans="1:7">
      <c r="A3675" s="375" t="s">
        <v>22</v>
      </c>
      <c r="B3675" s="1145" t="s">
        <v>1112</v>
      </c>
      <c r="C3675" s="1145"/>
      <c r="D3675" s="1145"/>
      <c r="E3675" s="1145"/>
      <c r="F3675" s="376">
        <v>0.1</v>
      </c>
      <c r="G3675" s="318">
        <f>G3674*F3675</f>
        <v>28474.5</v>
      </c>
    </row>
    <row r="3676" spans="1:7">
      <c r="A3676" s="375" t="s">
        <v>23</v>
      </c>
      <c r="B3676" s="1145" t="s">
        <v>184</v>
      </c>
      <c r="C3676" s="1145"/>
      <c r="D3676" s="1145"/>
      <c r="E3676" s="1145"/>
      <c r="F3676" s="1145"/>
      <c r="G3676" s="318">
        <f>ROUNDDOWN(G3674+G3675,0)</f>
        <v>313219</v>
      </c>
    </row>
    <row r="3677" spans="1:7">
      <c r="A3677" s="302" t="s">
        <v>2368</v>
      </c>
      <c r="B3677"/>
      <c r="C3677"/>
      <c r="D3677"/>
      <c r="E3677"/>
      <c r="F3677"/>
      <c r="G3677" s="541"/>
    </row>
    <row r="3678" spans="1:7">
      <c r="A3678" s="302"/>
      <c r="B3678"/>
      <c r="C3678"/>
      <c r="D3678"/>
      <c r="E3678"/>
      <c r="F3678"/>
      <c r="G3678" s="541"/>
    </row>
    <row r="3679" spans="1:7">
      <c r="A3679" s="302" t="s">
        <v>2379</v>
      </c>
      <c r="B3679"/>
      <c r="C3679"/>
      <c r="D3679"/>
      <c r="E3679"/>
      <c r="F3679"/>
      <c r="G3679" s="541"/>
    </row>
    <row r="3680" spans="1:7" ht="30">
      <c r="A3680" s="317" t="s">
        <v>73</v>
      </c>
      <c r="B3680" s="317" t="s">
        <v>74</v>
      </c>
      <c r="C3680" s="317" t="s">
        <v>166</v>
      </c>
      <c r="D3680" s="317" t="s">
        <v>78</v>
      </c>
      <c r="E3680" s="317" t="s">
        <v>167</v>
      </c>
      <c r="F3680" s="317" t="s">
        <v>168</v>
      </c>
      <c r="G3680" s="529" t="s">
        <v>169</v>
      </c>
    </row>
    <row r="3681" spans="1:7">
      <c r="A3681" s="295" t="s">
        <v>17</v>
      </c>
      <c r="B3681" s="336" t="s">
        <v>2169</v>
      </c>
      <c r="C3681" s="337"/>
      <c r="D3681" s="295"/>
      <c r="E3681" s="338"/>
      <c r="F3681" s="338"/>
      <c r="G3681" s="535"/>
    </row>
    <row r="3682" spans="1:7">
      <c r="A3682" s="312"/>
      <c r="B3682" s="336" t="s">
        <v>1</v>
      </c>
      <c r="C3682" s="337" t="s">
        <v>336</v>
      </c>
      <c r="D3682" s="295" t="s">
        <v>31</v>
      </c>
      <c r="E3682" s="338" t="s">
        <v>2320</v>
      </c>
      <c r="F3682" s="315">
        <f>VLOOKUP(B3682,'HSD PSPN,STR,ARS'!$C$6:F1980,4,FALSE)</f>
        <v>100000</v>
      </c>
      <c r="G3682" s="536">
        <f t="shared" ref="G3682:G3684" si="167">F3682*E3682</f>
        <v>95740</v>
      </c>
    </row>
    <row r="3683" spans="1:7" ht="30">
      <c r="A3683" s="312"/>
      <c r="B3683" s="339" t="s">
        <v>2319</v>
      </c>
      <c r="C3683" s="340" t="s">
        <v>337</v>
      </c>
      <c r="D3683" s="301" t="s">
        <v>31</v>
      </c>
      <c r="E3683" s="341" t="s">
        <v>2321</v>
      </c>
      <c r="F3683" s="315">
        <f>VLOOKUP(B3683,'HSD PSPN,STR,ARS'!$C$6:F1981,4,FALSE)</f>
        <v>150000</v>
      </c>
      <c r="G3683" s="536">
        <f t="shared" si="167"/>
        <v>76440.000000000015</v>
      </c>
    </row>
    <row r="3684" spans="1:7">
      <c r="A3684" s="312"/>
      <c r="B3684" s="336" t="s">
        <v>4</v>
      </c>
      <c r="C3684" s="337" t="s">
        <v>339</v>
      </c>
      <c r="D3684" s="295" t="s">
        <v>31</v>
      </c>
      <c r="E3684" s="338" t="s">
        <v>2322</v>
      </c>
      <c r="F3684" s="315">
        <f>VLOOKUP(B3684,'HSD PSPN,STR,ARS'!$C$6:F1982,4,FALSE)</f>
        <v>200000</v>
      </c>
      <c r="G3684" s="536">
        <f t="shared" si="167"/>
        <v>30560</v>
      </c>
    </row>
    <row r="3685" spans="1:7">
      <c r="A3685" s="1158" t="s">
        <v>2171</v>
      </c>
      <c r="B3685" s="1159"/>
      <c r="C3685" s="1159"/>
      <c r="D3685" s="1159"/>
      <c r="E3685" s="1159"/>
      <c r="F3685" s="1160"/>
      <c r="G3685" s="321">
        <f>SUM(G3681:G3684)</f>
        <v>202740</v>
      </c>
    </row>
    <row r="3686" spans="1:7">
      <c r="A3686" s="295" t="s">
        <v>19</v>
      </c>
      <c r="B3686" s="336" t="s">
        <v>2172</v>
      </c>
      <c r="C3686" s="337"/>
      <c r="D3686" s="295"/>
      <c r="E3686" s="338"/>
      <c r="F3686" s="338"/>
      <c r="G3686" s="535"/>
    </row>
    <row r="3687" spans="1:7">
      <c r="A3687" s="312"/>
      <c r="B3687" s="336" t="s">
        <v>2314</v>
      </c>
      <c r="C3687" s="337"/>
      <c r="D3687" s="295" t="s">
        <v>342</v>
      </c>
      <c r="E3687" s="338" t="s">
        <v>2315</v>
      </c>
      <c r="F3687" s="315">
        <f>VLOOKUP(B3687,'HSD PSPN,STR,ARS'!$C$6:F1985,4,FALSE)</f>
        <v>10000</v>
      </c>
      <c r="G3687" s="536">
        <f t="shared" ref="G3687:G3689" si="168">F3687*E3687</f>
        <v>13000</v>
      </c>
    </row>
    <row r="3688" spans="1:7" ht="30">
      <c r="A3688" s="312"/>
      <c r="B3688" s="339" t="s">
        <v>2316</v>
      </c>
      <c r="C3688" s="337"/>
      <c r="D3688" s="301" t="s">
        <v>329</v>
      </c>
      <c r="E3688" s="341" t="s">
        <v>2317</v>
      </c>
      <c r="F3688" s="315">
        <f>VLOOKUP(B3688,'HSD PSPN,STR,ARS'!$C$6:F1986,4,FALSE)</f>
        <v>10000</v>
      </c>
      <c r="G3688" s="536">
        <f t="shared" si="168"/>
        <v>138500</v>
      </c>
    </row>
    <row r="3689" spans="1:7">
      <c r="A3689" s="312"/>
      <c r="B3689" s="247" t="s">
        <v>34</v>
      </c>
      <c r="C3689" s="337"/>
      <c r="D3689" s="295" t="s">
        <v>342</v>
      </c>
      <c r="E3689" s="338" t="s">
        <v>2318</v>
      </c>
      <c r="F3689" s="315">
        <f>VLOOKUP(B3689,'HSD PSPN,STR,ARS'!$C$6:F1987,4,FALSE)</f>
        <v>10000</v>
      </c>
      <c r="G3689" s="536">
        <f t="shared" si="168"/>
        <v>4320</v>
      </c>
    </row>
    <row r="3690" spans="1:7">
      <c r="A3690" s="1144" t="s">
        <v>2176</v>
      </c>
      <c r="B3690" s="1144"/>
      <c r="C3690" s="1144"/>
      <c r="D3690" s="1144"/>
      <c r="E3690" s="1144"/>
      <c r="F3690" s="1144"/>
      <c r="G3690" s="321">
        <f>SUM(G3687:G3689)</f>
        <v>155820</v>
      </c>
    </row>
    <row r="3691" spans="1:7">
      <c r="A3691" s="295" t="s">
        <v>20</v>
      </c>
      <c r="B3691" s="336" t="s">
        <v>2177</v>
      </c>
      <c r="C3691" s="337"/>
      <c r="D3691" s="295"/>
      <c r="E3691" s="338"/>
      <c r="F3691" s="338"/>
      <c r="G3691" s="535"/>
    </row>
    <row r="3692" spans="1:7">
      <c r="A3692" s="1146" t="s">
        <v>2180</v>
      </c>
      <c r="B3692" s="1146"/>
      <c r="C3692" s="1146"/>
      <c r="D3692" s="1146"/>
      <c r="E3692" s="1146"/>
      <c r="F3692" s="1146"/>
      <c r="G3692" s="318">
        <f>SUM(G3691)</f>
        <v>0</v>
      </c>
    </row>
    <row r="3693" spans="1:7">
      <c r="A3693" s="375" t="s">
        <v>21</v>
      </c>
      <c r="B3693" s="1145" t="s">
        <v>1111</v>
      </c>
      <c r="C3693" s="1145"/>
      <c r="D3693" s="1145"/>
      <c r="E3693" s="1145"/>
      <c r="F3693" s="1145"/>
      <c r="G3693" s="318">
        <f>SUM(G3682:G3692)/2</f>
        <v>358560</v>
      </c>
    </row>
    <row r="3694" spans="1:7">
      <c r="A3694" s="375" t="s">
        <v>22</v>
      </c>
      <c r="B3694" s="1145" t="s">
        <v>1112</v>
      </c>
      <c r="C3694" s="1145"/>
      <c r="D3694" s="1145"/>
      <c r="E3694" s="1145"/>
      <c r="F3694" s="376">
        <v>0.1</v>
      </c>
      <c r="G3694" s="318">
        <f>G3693*F3694</f>
        <v>35856</v>
      </c>
    </row>
    <row r="3695" spans="1:7">
      <c r="A3695" s="375" t="s">
        <v>23</v>
      </c>
      <c r="B3695" s="1145" t="s">
        <v>184</v>
      </c>
      <c r="C3695" s="1145"/>
      <c r="D3695" s="1145"/>
      <c r="E3695" s="1145"/>
      <c r="F3695" s="1145"/>
      <c r="G3695" s="318">
        <f>ROUNDDOWN(G3693+G3694,0)</f>
        <v>394416</v>
      </c>
    </row>
    <row r="3696" spans="1:7">
      <c r="A3696" s="302" t="s">
        <v>2371</v>
      </c>
      <c r="B3696"/>
      <c r="C3696"/>
      <c r="D3696"/>
      <c r="E3696"/>
      <c r="F3696"/>
      <c r="G3696" s="541"/>
    </row>
    <row r="3697" spans="1:7">
      <c r="A3697" s="302"/>
      <c r="B3697"/>
      <c r="C3697"/>
      <c r="D3697"/>
      <c r="E3697"/>
      <c r="F3697"/>
      <c r="G3697" s="541"/>
    </row>
    <row r="3698" spans="1:7">
      <c r="A3698" s="302" t="s">
        <v>2386</v>
      </c>
      <c r="B3698"/>
      <c r="C3698"/>
      <c r="D3698"/>
      <c r="E3698"/>
      <c r="F3698"/>
      <c r="G3698" s="541"/>
    </row>
    <row r="3699" spans="1:7" ht="30">
      <c r="A3699" s="317" t="s">
        <v>73</v>
      </c>
      <c r="B3699" s="317" t="s">
        <v>74</v>
      </c>
      <c r="C3699" s="317" t="s">
        <v>166</v>
      </c>
      <c r="D3699" s="317" t="s">
        <v>78</v>
      </c>
      <c r="E3699" s="317" t="s">
        <v>167</v>
      </c>
      <c r="F3699" s="317" t="s">
        <v>168</v>
      </c>
      <c r="G3699" s="529" t="s">
        <v>169</v>
      </c>
    </row>
    <row r="3700" spans="1:7">
      <c r="A3700" s="295" t="s">
        <v>17</v>
      </c>
      <c r="B3700" s="336" t="s">
        <v>2169</v>
      </c>
      <c r="C3700" s="337"/>
      <c r="D3700" s="295"/>
      <c r="E3700" s="338"/>
      <c r="F3700" s="338"/>
      <c r="G3700" s="535"/>
    </row>
    <row r="3701" spans="1:7">
      <c r="A3701" s="312"/>
      <c r="B3701" s="336" t="s">
        <v>1</v>
      </c>
      <c r="C3701" s="337" t="s">
        <v>336</v>
      </c>
      <c r="D3701" s="295" t="s">
        <v>31</v>
      </c>
      <c r="E3701" s="338" t="s">
        <v>2320</v>
      </c>
      <c r="F3701" s="315">
        <f>VLOOKUP(B3701,'HSD PSPN,STR,ARS'!$C$6:F1999,4,FALSE)</f>
        <v>100000</v>
      </c>
      <c r="G3701" s="536">
        <f t="shared" ref="G3701:G3703" si="169">F3701*E3701</f>
        <v>95740</v>
      </c>
    </row>
    <row r="3702" spans="1:7" ht="30">
      <c r="A3702" s="312"/>
      <c r="B3702" s="339" t="s">
        <v>2319</v>
      </c>
      <c r="C3702" s="340" t="s">
        <v>337</v>
      </c>
      <c r="D3702" s="301" t="s">
        <v>31</v>
      </c>
      <c r="E3702" s="341" t="s">
        <v>2321</v>
      </c>
      <c r="F3702" s="315">
        <f>VLOOKUP(B3702,'HSD PSPN,STR,ARS'!$C$6:F2000,4,FALSE)</f>
        <v>150000</v>
      </c>
      <c r="G3702" s="536">
        <f t="shared" si="169"/>
        <v>76440.000000000015</v>
      </c>
    </row>
    <row r="3703" spans="1:7">
      <c r="A3703" s="312"/>
      <c r="B3703" s="336" t="s">
        <v>4</v>
      </c>
      <c r="C3703" s="337" t="s">
        <v>339</v>
      </c>
      <c r="D3703" s="295" t="s">
        <v>31</v>
      </c>
      <c r="E3703" s="338" t="s">
        <v>2322</v>
      </c>
      <c r="F3703" s="315">
        <f>VLOOKUP(B3703,'HSD PSPN,STR,ARS'!$C$6:F2001,4,FALSE)</f>
        <v>200000</v>
      </c>
      <c r="G3703" s="536">
        <f t="shared" si="169"/>
        <v>30560</v>
      </c>
    </row>
    <row r="3704" spans="1:7">
      <c r="A3704" s="1158" t="s">
        <v>2171</v>
      </c>
      <c r="B3704" s="1159"/>
      <c r="C3704" s="1159"/>
      <c r="D3704" s="1159"/>
      <c r="E3704" s="1159"/>
      <c r="F3704" s="1160"/>
      <c r="G3704" s="321">
        <f>SUM(G3700:G3703)</f>
        <v>202740</v>
      </c>
    </row>
    <row r="3705" spans="1:7">
      <c r="A3705" s="295" t="s">
        <v>19</v>
      </c>
      <c r="B3705" s="336" t="s">
        <v>2172</v>
      </c>
      <c r="C3705" s="337"/>
      <c r="D3705" s="295"/>
      <c r="E3705" s="338"/>
      <c r="F3705" s="338"/>
      <c r="G3705" s="535"/>
    </row>
    <row r="3706" spans="1:7">
      <c r="A3706" s="312"/>
      <c r="B3706" s="336" t="s">
        <v>2314</v>
      </c>
      <c r="C3706" s="337"/>
      <c r="D3706" s="295" t="s">
        <v>342</v>
      </c>
      <c r="E3706" s="338" t="s">
        <v>2315</v>
      </c>
      <c r="F3706" s="315">
        <f>VLOOKUP(B3706,'HSD PSPN,STR,ARS'!$C$6:F2004,4,FALSE)</f>
        <v>10000</v>
      </c>
      <c r="G3706" s="536">
        <f t="shared" ref="G3706:G3707" si="170">F3706*E3706</f>
        <v>13000</v>
      </c>
    </row>
    <row r="3707" spans="1:7" ht="30">
      <c r="A3707" s="312"/>
      <c r="B3707" s="339" t="s">
        <v>2316</v>
      </c>
      <c r="C3707" s="337"/>
      <c r="D3707" s="301" t="s">
        <v>329</v>
      </c>
      <c r="E3707" s="341" t="s">
        <v>2317</v>
      </c>
      <c r="F3707" s="315">
        <f>VLOOKUP(B3707,'HSD PSPN,STR,ARS'!$C$6:F2005,4,FALSE)</f>
        <v>10000</v>
      </c>
      <c r="G3707" s="536">
        <f t="shared" si="170"/>
        <v>138500</v>
      </c>
    </row>
    <row r="3708" spans="1:7">
      <c r="A3708" s="1144" t="s">
        <v>2176</v>
      </c>
      <c r="B3708" s="1144"/>
      <c r="C3708" s="1144"/>
      <c r="D3708" s="1144"/>
      <c r="E3708" s="1144"/>
      <c r="F3708" s="1144"/>
      <c r="G3708" s="321">
        <f>SUM(G3705:G3707)</f>
        <v>151500</v>
      </c>
    </row>
    <row r="3709" spans="1:7">
      <c r="A3709" s="295" t="s">
        <v>20</v>
      </c>
      <c r="B3709" s="336" t="s">
        <v>2177</v>
      </c>
      <c r="C3709" s="337"/>
      <c r="D3709" s="295"/>
      <c r="E3709" s="338"/>
      <c r="F3709" s="338"/>
      <c r="G3709" s="535"/>
    </row>
    <row r="3710" spans="1:7">
      <c r="A3710" s="1146" t="s">
        <v>2180</v>
      </c>
      <c r="B3710" s="1146"/>
      <c r="C3710" s="1146"/>
      <c r="D3710" s="1146"/>
      <c r="E3710" s="1146"/>
      <c r="F3710" s="1146"/>
      <c r="G3710" s="318">
        <f>SUM(G3709)</f>
        <v>0</v>
      </c>
    </row>
    <row r="3711" spans="1:7">
      <c r="A3711" s="375" t="s">
        <v>21</v>
      </c>
      <c r="B3711" s="1145" t="s">
        <v>1111</v>
      </c>
      <c r="C3711" s="1145"/>
      <c r="D3711" s="1145"/>
      <c r="E3711" s="1145"/>
      <c r="F3711" s="1145"/>
      <c r="G3711" s="318">
        <f>SUM(G3700:G3710)/2</f>
        <v>354240</v>
      </c>
    </row>
    <row r="3712" spans="1:7">
      <c r="A3712" s="375" t="s">
        <v>22</v>
      </c>
      <c r="B3712" s="1145" t="s">
        <v>1112</v>
      </c>
      <c r="C3712" s="1145"/>
      <c r="D3712" s="1145"/>
      <c r="E3712" s="1145"/>
      <c r="F3712" s="376">
        <v>0.1</v>
      </c>
      <c r="G3712" s="318">
        <f>G3711*F3712</f>
        <v>35424</v>
      </c>
    </row>
    <row r="3713" spans="1:7">
      <c r="A3713" s="375" t="s">
        <v>23</v>
      </c>
      <c r="B3713" s="1145" t="s">
        <v>184</v>
      </c>
      <c r="C3713" s="1145"/>
      <c r="D3713" s="1145"/>
      <c r="E3713" s="1145"/>
      <c r="F3713" s="1145"/>
      <c r="G3713" s="318">
        <f>ROUNDDOWN(G3711+G3712,0)</f>
        <v>389664</v>
      </c>
    </row>
    <row r="3714" spans="1:7">
      <c r="A3714" s="302" t="s">
        <v>2370</v>
      </c>
      <c r="B3714"/>
      <c r="C3714"/>
      <c r="D3714"/>
      <c r="E3714"/>
      <c r="F3714"/>
      <c r="G3714" s="541"/>
    </row>
    <row r="3715" spans="1:7">
      <c r="A3715" s="302" t="s">
        <v>2367</v>
      </c>
      <c r="B3715"/>
      <c r="C3715"/>
      <c r="D3715"/>
      <c r="E3715"/>
      <c r="F3715"/>
      <c r="G3715" s="541"/>
    </row>
    <row r="3716" spans="1:7">
      <c r="A3716" s="302"/>
      <c r="B3716"/>
      <c r="C3716"/>
      <c r="D3716"/>
      <c r="E3716"/>
      <c r="F3716"/>
      <c r="G3716" s="541"/>
    </row>
    <row r="3717" spans="1:7">
      <c r="A3717" s="302" t="s">
        <v>2378</v>
      </c>
      <c r="B3717"/>
      <c r="C3717"/>
      <c r="D3717"/>
      <c r="E3717"/>
      <c r="F3717"/>
      <c r="G3717" s="541"/>
    </row>
    <row r="3718" spans="1:7" ht="30">
      <c r="A3718" s="317" t="s">
        <v>73</v>
      </c>
      <c r="B3718" s="317" t="s">
        <v>74</v>
      </c>
      <c r="C3718" s="317" t="s">
        <v>166</v>
      </c>
      <c r="D3718" s="317" t="s">
        <v>78</v>
      </c>
      <c r="E3718" s="317" t="s">
        <v>167</v>
      </c>
      <c r="F3718" s="317" t="s">
        <v>168</v>
      </c>
      <c r="G3718" s="529" t="s">
        <v>169</v>
      </c>
    </row>
    <row r="3719" spans="1:7">
      <c r="A3719" s="295" t="s">
        <v>17</v>
      </c>
      <c r="B3719" s="336" t="s">
        <v>2169</v>
      </c>
      <c r="C3719" s="337"/>
      <c r="D3719" s="295"/>
      <c r="E3719" s="338"/>
      <c r="F3719" s="338"/>
      <c r="G3719" s="535"/>
    </row>
    <row r="3720" spans="1:7">
      <c r="A3720" s="312"/>
      <c r="B3720" s="336" t="s">
        <v>1</v>
      </c>
      <c r="C3720" s="337" t="s">
        <v>336</v>
      </c>
      <c r="D3720" s="295" t="s">
        <v>31</v>
      </c>
      <c r="E3720" s="338" t="s">
        <v>2323</v>
      </c>
      <c r="F3720" s="315">
        <f>VLOOKUP(B3720,'HSD PSPN,STR,ARS'!$C$6:F2018,4,FALSE)</f>
        <v>100000</v>
      </c>
      <c r="G3720" s="536">
        <f t="shared" ref="G3720:G3722" si="171">F3720*E3720</f>
        <v>52049.999999999993</v>
      </c>
    </row>
    <row r="3721" spans="1:7" ht="30">
      <c r="A3721" s="312"/>
      <c r="B3721" s="339" t="s">
        <v>2319</v>
      </c>
      <c r="C3721" s="340" t="s">
        <v>337</v>
      </c>
      <c r="D3721" s="301" t="s">
        <v>31</v>
      </c>
      <c r="E3721" s="341" t="s">
        <v>2324</v>
      </c>
      <c r="F3721" s="315">
        <f>VLOOKUP(B3721,'HSD PSPN,STR,ARS'!$C$6:F2019,4,FALSE)</f>
        <v>150000</v>
      </c>
      <c r="G3721" s="536">
        <f t="shared" si="171"/>
        <v>45075</v>
      </c>
    </row>
    <row r="3722" spans="1:7">
      <c r="A3722" s="312"/>
      <c r="B3722" s="336" t="s">
        <v>4</v>
      </c>
      <c r="C3722" s="337" t="s">
        <v>339</v>
      </c>
      <c r="D3722" s="295" t="s">
        <v>31</v>
      </c>
      <c r="E3722" s="338" t="s">
        <v>2325</v>
      </c>
      <c r="F3722" s="315">
        <f>VLOOKUP(B3722,'HSD PSPN,STR,ARS'!$C$6:F2020,4,FALSE)</f>
        <v>200000</v>
      </c>
      <c r="G3722" s="536">
        <f t="shared" si="171"/>
        <v>10400</v>
      </c>
    </row>
    <row r="3723" spans="1:7">
      <c r="A3723" s="1158" t="s">
        <v>2171</v>
      </c>
      <c r="B3723" s="1159"/>
      <c r="C3723" s="1159"/>
      <c r="D3723" s="1159"/>
      <c r="E3723" s="1159"/>
      <c r="F3723" s="1160"/>
      <c r="G3723" s="321">
        <f>SUM(G3719:G3722)</f>
        <v>107525</v>
      </c>
    </row>
    <row r="3724" spans="1:7">
      <c r="A3724" s="295" t="s">
        <v>19</v>
      </c>
      <c r="B3724" s="336" t="s">
        <v>2172</v>
      </c>
      <c r="C3724" s="337"/>
      <c r="D3724" s="295"/>
      <c r="E3724" s="338"/>
      <c r="F3724" s="338"/>
      <c r="G3724" s="535"/>
    </row>
    <row r="3725" spans="1:7">
      <c r="A3725" s="312"/>
      <c r="B3725" s="336" t="s">
        <v>2314</v>
      </c>
      <c r="C3725" s="337"/>
      <c r="D3725" s="295" t="s">
        <v>342</v>
      </c>
      <c r="E3725" s="338" t="s">
        <v>2315</v>
      </c>
      <c r="F3725" s="315">
        <f>VLOOKUP(B3725,'HSD PSPN,STR,ARS'!$C$6:F2023,4,FALSE)</f>
        <v>10000</v>
      </c>
      <c r="G3725" s="536">
        <f t="shared" ref="G3725:G3727" si="172">F3725*E3725</f>
        <v>13000</v>
      </c>
    </row>
    <row r="3726" spans="1:7" ht="30">
      <c r="A3726" s="312"/>
      <c r="B3726" s="339" t="s">
        <v>2316</v>
      </c>
      <c r="C3726" s="337"/>
      <c r="D3726" s="301" t="s">
        <v>329</v>
      </c>
      <c r="E3726" s="341" t="s">
        <v>2326</v>
      </c>
      <c r="F3726" s="315">
        <f>VLOOKUP(B3726,'HSD PSPN,STR,ARS'!$C$6:F2024,4,FALSE)</f>
        <v>10000</v>
      </c>
      <c r="G3726" s="536">
        <f t="shared" si="172"/>
        <v>148500</v>
      </c>
    </row>
    <row r="3727" spans="1:7">
      <c r="A3727" s="312"/>
      <c r="B3727" s="247" t="s">
        <v>34</v>
      </c>
      <c r="C3727" s="337"/>
      <c r="D3727" s="295" t="s">
        <v>342</v>
      </c>
      <c r="E3727" s="338" t="s">
        <v>2318</v>
      </c>
      <c r="F3727" s="315">
        <f>VLOOKUP(B3727,'HSD PSPN,STR,ARS'!$C$6:F2025,4,FALSE)</f>
        <v>10000</v>
      </c>
      <c r="G3727" s="536">
        <f t="shared" si="172"/>
        <v>4320</v>
      </c>
    </row>
    <row r="3728" spans="1:7">
      <c r="A3728" s="1144" t="s">
        <v>2176</v>
      </c>
      <c r="B3728" s="1144"/>
      <c r="C3728" s="1144"/>
      <c r="D3728" s="1144"/>
      <c r="E3728" s="1144"/>
      <c r="F3728" s="1144"/>
      <c r="G3728" s="321">
        <f>SUM(G3725:G3727)</f>
        <v>165820</v>
      </c>
    </row>
    <row r="3729" spans="1:7">
      <c r="A3729" s="295" t="s">
        <v>20</v>
      </c>
      <c r="B3729" s="336" t="s">
        <v>2177</v>
      </c>
      <c r="C3729" s="337"/>
      <c r="D3729" s="295"/>
      <c r="E3729" s="338"/>
      <c r="F3729" s="338"/>
      <c r="G3729" s="535"/>
    </row>
    <row r="3730" spans="1:7">
      <c r="A3730" s="1146" t="s">
        <v>2180</v>
      </c>
      <c r="B3730" s="1146"/>
      <c r="C3730" s="1146"/>
      <c r="D3730" s="1146"/>
      <c r="E3730" s="1146"/>
      <c r="F3730" s="1146"/>
      <c r="G3730" s="318">
        <f>SUM(G3729)</f>
        <v>0</v>
      </c>
    </row>
    <row r="3731" spans="1:7">
      <c r="A3731" s="375" t="s">
        <v>21</v>
      </c>
      <c r="B3731" s="1145" t="s">
        <v>1111</v>
      </c>
      <c r="C3731" s="1145"/>
      <c r="D3731" s="1145"/>
      <c r="E3731" s="1145"/>
      <c r="F3731" s="1145"/>
      <c r="G3731" s="318">
        <f>SUM(G3720:G3730)/2</f>
        <v>273345</v>
      </c>
    </row>
    <row r="3732" spans="1:7">
      <c r="A3732" s="375" t="s">
        <v>22</v>
      </c>
      <c r="B3732" s="1145" t="s">
        <v>1112</v>
      </c>
      <c r="C3732" s="1145"/>
      <c r="D3732" s="1145"/>
      <c r="E3732" s="1145"/>
      <c r="F3732" s="376">
        <v>0.1</v>
      </c>
      <c r="G3732" s="318">
        <f>G3731*F3732</f>
        <v>27334.5</v>
      </c>
    </row>
    <row r="3733" spans="1:7">
      <c r="A3733" s="375" t="s">
        <v>23</v>
      </c>
      <c r="B3733" s="1145" t="s">
        <v>184</v>
      </c>
      <c r="C3733" s="1145"/>
      <c r="D3733" s="1145"/>
      <c r="E3733" s="1145"/>
      <c r="F3733" s="1145"/>
      <c r="G3733" s="318">
        <f>ROUNDDOWN(G3731+G3732,0)</f>
        <v>300679</v>
      </c>
    </row>
    <row r="3734" spans="1:7">
      <c r="A3734" s="302" t="s">
        <v>2370</v>
      </c>
      <c r="B3734"/>
      <c r="C3734"/>
      <c r="D3734"/>
      <c r="E3734"/>
      <c r="F3734"/>
      <c r="G3734" s="541"/>
    </row>
    <row r="3735" spans="1:7">
      <c r="A3735" s="302" t="s">
        <v>2367</v>
      </c>
      <c r="B3735"/>
      <c r="C3735"/>
      <c r="D3735"/>
      <c r="E3735"/>
      <c r="F3735"/>
      <c r="G3735" s="541"/>
    </row>
    <row r="3736" spans="1:7">
      <c r="A3736" s="302"/>
      <c r="B3736"/>
      <c r="C3736"/>
      <c r="D3736"/>
      <c r="E3736"/>
      <c r="F3736"/>
      <c r="G3736" s="541"/>
    </row>
    <row r="3737" spans="1:7">
      <c r="A3737" s="302" t="s">
        <v>2377</v>
      </c>
      <c r="B3737"/>
      <c r="C3737"/>
      <c r="D3737"/>
      <c r="E3737"/>
      <c r="F3737"/>
      <c r="G3737" s="541"/>
    </row>
    <row r="3738" spans="1:7" ht="30">
      <c r="A3738" s="317" t="s">
        <v>73</v>
      </c>
      <c r="B3738" s="317" t="s">
        <v>74</v>
      </c>
      <c r="C3738" s="317" t="s">
        <v>166</v>
      </c>
      <c r="D3738" s="317" t="s">
        <v>78</v>
      </c>
      <c r="E3738" s="317" t="s">
        <v>167</v>
      </c>
      <c r="F3738" s="317" t="s">
        <v>168</v>
      </c>
      <c r="G3738" s="529" t="s">
        <v>169</v>
      </c>
    </row>
    <row r="3739" spans="1:7">
      <c r="A3739" s="295" t="s">
        <v>17</v>
      </c>
      <c r="B3739" s="336" t="s">
        <v>2169</v>
      </c>
      <c r="C3739" s="337"/>
      <c r="D3739" s="295"/>
      <c r="E3739" s="338"/>
      <c r="F3739" s="338"/>
      <c r="G3739" s="535"/>
    </row>
    <row r="3740" spans="1:7">
      <c r="A3740" s="312"/>
      <c r="B3740" s="336" t="s">
        <v>1</v>
      </c>
      <c r="C3740" s="337" t="s">
        <v>336</v>
      </c>
      <c r="D3740" s="295" t="s">
        <v>31</v>
      </c>
      <c r="E3740" s="347" t="s">
        <v>2323</v>
      </c>
      <c r="F3740" s="315">
        <f>VLOOKUP(B3740,'HSD PSPN,STR,ARS'!$C$6:F2038,4,FALSE)</f>
        <v>100000</v>
      </c>
      <c r="G3740" s="536">
        <f t="shared" ref="G3740:G3742" si="173">F3740*E3740</f>
        <v>52049.999999999993</v>
      </c>
    </row>
    <row r="3741" spans="1:7" ht="30">
      <c r="A3741" s="312"/>
      <c r="B3741" s="339" t="s">
        <v>2319</v>
      </c>
      <c r="C3741" s="340" t="s">
        <v>337</v>
      </c>
      <c r="D3741" s="301" t="s">
        <v>31</v>
      </c>
      <c r="E3741" s="348" t="s">
        <v>2324</v>
      </c>
      <c r="F3741" s="315">
        <f>VLOOKUP(B3741,'HSD PSPN,STR,ARS'!$C$6:F2039,4,FALSE)</f>
        <v>150000</v>
      </c>
      <c r="G3741" s="536">
        <f t="shared" si="173"/>
        <v>45075</v>
      </c>
    </row>
    <row r="3742" spans="1:7">
      <c r="A3742" s="312"/>
      <c r="B3742" s="336" t="s">
        <v>4</v>
      </c>
      <c r="C3742" s="337" t="s">
        <v>339</v>
      </c>
      <c r="D3742" s="295" t="s">
        <v>31</v>
      </c>
      <c r="E3742" s="338" t="s">
        <v>2325</v>
      </c>
      <c r="F3742" s="315">
        <f>VLOOKUP(B3742,'HSD PSPN,STR,ARS'!$C$6:F2040,4,FALSE)</f>
        <v>200000</v>
      </c>
      <c r="G3742" s="536">
        <f t="shared" si="173"/>
        <v>10400</v>
      </c>
    </row>
    <row r="3743" spans="1:7">
      <c r="A3743" s="1158" t="s">
        <v>2171</v>
      </c>
      <c r="B3743" s="1159"/>
      <c r="C3743" s="1159"/>
      <c r="D3743" s="1159"/>
      <c r="E3743" s="1159"/>
      <c r="F3743" s="1160"/>
      <c r="G3743" s="321">
        <f>SUM(G3739:G3742)</f>
        <v>107525</v>
      </c>
    </row>
    <row r="3744" spans="1:7">
      <c r="A3744" s="295" t="s">
        <v>19</v>
      </c>
      <c r="B3744" s="336" t="s">
        <v>2172</v>
      </c>
      <c r="C3744" s="337"/>
      <c r="D3744" s="295"/>
      <c r="E3744" s="338"/>
      <c r="F3744" s="338"/>
      <c r="G3744" s="535"/>
    </row>
    <row r="3745" spans="1:7">
      <c r="A3745" s="312"/>
      <c r="B3745" s="336" t="s">
        <v>2314</v>
      </c>
      <c r="C3745" s="337"/>
      <c r="D3745" s="295" t="s">
        <v>342</v>
      </c>
      <c r="E3745" s="338" t="s">
        <v>2315</v>
      </c>
      <c r="F3745" s="315">
        <f>VLOOKUP(B3745,'HSD PSPN,STR,ARS'!$C$6:F2043,4,FALSE)</f>
        <v>10000</v>
      </c>
      <c r="G3745" s="536">
        <f t="shared" ref="G3745:G3746" si="174">F3745*E3745</f>
        <v>13000</v>
      </c>
    </row>
    <row r="3746" spans="1:7" ht="30">
      <c r="A3746" s="312"/>
      <c r="B3746" s="339" t="s">
        <v>2316</v>
      </c>
      <c r="C3746" s="337"/>
      <c r="D3746" s="301" t="s">
        <v>329</v>
      </c>
      <c r="E3746" s="341" t="s">
        <v>2326</v>
      </c>
      <c r="F3746" s="315">
        <f>VLOOKUP(B3746,'HSD PSPN,STR,ARS'!$C$6:F2044,4,FALSE)</f>
        <v>10000</v>
      </c>
      <c r="G3746" s="536">
        <f t="shared" si="174"/>
        <v>148500</v>
      </c>
    </row>
    <row r="3747" spans="1:7">
      <c r="A3747" s="1144" t="s">
        <v>2176</v>
      </c>
      <c r="B3747" s="1144"/>
      <c r="C3747" s="1144"/>
      <c r="D3747" s="1144"/>
      <c r="E3747" s="1144"/>
      <c r="F3747" s="1144"/>
      <c r="G3747" s="321">
        <f>SUM(G3744:G3746)</f>
        <v>161500</v>
      </c>
    </row>
    <row r="3748" spans="1:7">
      <c r="A3748" s="295" t="s">
        <v>20</v>
      </c>
      <c r="B3748" s="336" t="s">
        <v>2177</v>
      </c>
      <c r="C3748" s="337"/>
      <c r="D3748" s="295"/>
      <c r="E3748" s="338"/>
      <c r="F3748" s="338"/>
      <c r="G3748" s="535"/>
    </row>
    <row r="3749" spans="1:7">
      <c r="A3749" s="1146" t="s">
        <v>2180</v>
      </c>
      <c r="B3749" s="1146"/>
      <c r="C3749" s="1146"/>
      <c r="D3749" s="1146"/>
      <c r="E3749" s="1146"/>
      <c r="F3749" s="1146"/>
      <c r="G3749" s="318">
        <f>SUM(G3748)</f>
        <v>0</v>
      </c>
    </row>
    <row r="3750" spans="1:7">
      <c r="A3750" s="375" t="s">
        <v>21</v>
      </c>
      <c r="B3750" s="1145" t="s">
        <v>1111</v>
      </c>
      <c r="C3750" s="1145"/>
      <c r="D3750" s="1145"/>
      <c r="E3750" s="1145"/>
      <c r="F3750" s="1145"/>
      <c r="G3750" s="318">
        <f>SUM(G3739:G3749)/2</f>
        <v>269025</v>
      </c>
    </row>
    <row r="3751" spans="1:7">
      <c r="A3751" s="375" t="s">
        <v>22</v>
      </c>
      <c r="B3751" s="1145" t="s">
        <v>1112</v>
      </c>
      <c r="C3751" s="1145"/>
      <c r="D3751" s="1145"/>
      <c r="E3751" s="1145"/>
      <c r="F3751" s="376">
        <v>0.1</v>
      </c>
      <c r="G3751" s="318">
        <f>G3750*F3751</f>
        <v>26902.5</v>
      </c>
    </row>
    <row r="3752" spans="1:7">
      <c r="A3752" s="375" t="s">
        <v>23</v>
      </c>
      <c r="B3752" s="1145" t="s">
        <v>184</v>
      </c>
      <c r="C3752" s="1145"/>
      <c r="D3752" s="1145"/>
      <c r="E3752" s="1145"/>
      <c r="F3752" s="1145"/>
      <c r="G3752" s="318">
        <f>ROUNDDOWN(G3750+G3751,0)</f>
        <v>295927</v>
      </c>
    </row>
    <row r="3753" spans="1:7">
      <c r="A3753" s="302" t="s">
        <v>2370</v>
      </c>
      <c r="B3753"/>
      <c r="C3753"/>
      <c r="D3753"/>
      <c r="E3753"/>
      <c r="F3753"/>
      <c r="G3753" s="541"/>
    </row>
    <row r="3754" spans="1:7">
      <c r="A3754" s="302" t="s">
        <v>2367</v>
      </c>
      <c r="B3754"/>
      <c r="C3754"/>
      <c r="D3754"/>
      <c r="E3754"/>
      <c r="F3754"/>
      <c r="G3754" s="541"/>
    </row>
    <row r="3755" spans="1:7">
      <c r="A3755" s="302"/>
      <c r="B3755"/>
      <c r="C3755"/>
      <c r="D3755"/>
      <c r="E3755"/>
      <c r="F3755"/>
      <c r="G3755" s="541"/>
    </row>
    <row r="3756" spans="1:7">
      <c r="A3756" s="302" t="s">
        <v>2376</v>
      </c>
      <c r="B3756"/>
      <c r="C3756"/>
      <c r="D3756"/>
      <c r="E3756"/>
      <c r="F3756"/>
      <c r="G3756" s="541"/>
    </row>
    <row r="3757" spans="1:7" ht="30">
      <c r="A3757" s="317" t="s">
        <v>73</v>
      </c>
      <c r="B3757" s="317" t="s">
        <v>74</v>
      </c>
      <c r="C3757" s="317" t="s">
        <v>166</v>
      </c>
      <c r="D3757" s="317" t="s">
        <v>78</v>
      </c>
      <c r="E3757" s="317" t="s">
        <v>167</v>
      </c>
      <c r="F3757" s="317" t="s">
        <v>168</v>
      </c>
      <c r="G3757" s="529" t="s">
        <v>169</v>
      </c>
    </row>
    <row r="3758" spans="1:7">
      <c r="A3758" s="295" t="s">
        <v>17</v>
      </c>
      <c r="B3758" s="336" t="s">
        <v>2169</v>
      </c>
      <c r="C3758" s="337"/>
      <c r="D3758" s="295"/>
      <c r="E3758" s="338"/>
      <c r="F3758" s="338"/>
      <c r="G3758" s="535"/>
    </row>
    <row r="3759" spans="1:7">
      <c r="A3759" s="312"/>
      <c r="B3759" s="336" t="s">
        <v>1</v>
      </c>
      <c r="C3759" s="337" t="s">
        <v>336</v>
      </c>
      <c r="D3759" s="295" t="s">
        <v>31</v>
      </c>
      <c r="E3759" s="338" t="s">
        <v>2327</v>
      </c>
      <c r="F3759" s="315">
        <f>VLOOKUP(B3759,'HSD PSPN,STR,ARS'!$C$6:F2057,4,FALSE)</f>
        <v>100000</v>
      </c>
      <c r="G3759" s="536">
        <f t="shared" ref="G3759:G3761" si="175">F3759*E3759</f>
        <v>86220</v>
      </c>
    </row>
    <row r="3760" spans="1:7" ht="30">
      <c r="A3760" s="312"/>
      <c r="B3760" s="339" t="s">
        <v>2319</v>
      </c>
      <c r="C3760" s="340" t="s">
        <v>337</v>
      </c>
      <c r="D3760" s="301" t="s">
        <v>31</v>
      </c>
      <c r="E3760" s="341" t="s">
        <v>2328</v>
      </c>
      <c r="F3760" s="315">
        <f>VLOOKUP(B3760,'HSD PSPN,STR,ARS'!$C$6:F2058,4,FALSE)</f>
        <v>150000</v>
      </c>
      <c r="G3760" s="536">
        <f t="shared" si="175"/>
        <v>62160</v>
      </c>
    </row>
    <row r="3761" spans="1:7">
      <c r="A3761" s="312"/>
      <c r="B3761" s="336" t="s">
        <v>4</v>
      </c>
      <c r="C3761" s="337" t="s">
        <v>339</v>
      </c>
      <c r="D3761" s="295" t="s">
        <v>31</v>
      </c>
      <c r="E3761" s="338" t="s">
        <v>2329</v>
      </c>
      <c r="F3761" s="315">
        <f>VLOOKUP(B3761,'HSD PSPN,STR,ARS'!$C$6:F2059,4,FALSE)</f>
        <v>200000</v>
      </c>
      <c r="G3761" s="536">
        <f t="shared" si="175"/>
        <v>17240</v>
      </c>
    </row>
    <row r="3762" spans="1:7">
      <c r="A3762" s="1158" t="s">
        <v>2171</v>
      </c>
      <c r="B3762" s="1159"/>
      <c r="C3762" s="1159"/>
      <c r="D3762" s="1159"/>
      <c r="E3762" s="1159"/>
      <c r="F3762" s="1160"/>
      <c r="G3762" s="321">
        <f>SUM(G3758:G3761)</f>
        <v>165620</v>
      </c>
    </row>
    <row r="3763" spans="1:7">
      <c r="A3763" s="295" t="s">
        <v>19</v>
      </c>
      <c r="B3763" s="336" t="s">
        <v>2172</v>
      </c>
      <c r="C3763" s="337"/>
      <c r="D3763" s="295"/>
      <c r="E3763" s="338"/>
      <c r="F3763" s="338"/>
      <c r="G3763" s="535"/>
    </row>
    <row r="3764" spans="1:7">
      <c r="A3764" s="312"/>
      <c r="B3764" s="336" t="s">
        <v>2314</v>
      </c>
      <c r="C3764" s="337"/>
      <c r="D3764" s="295" t="s">
        <v>342</v>
      </c>
      <c r="E3764" s="338" t="s">
        <v>2315</v>
      </c>
      <c r="F3764" s="315">
        <f>VLOOKUP(B3764,'HSD PSPN,STR,ARS'!$C$6:F2062,4,FALSE)</f>
        <v>10000</v>
      </c>
      <c r="G3764" s="536">
        <f t="shared" ref="G3764:G3766" si="176">F3764*E3764</f>
        <v>13000</v>
      </c>
    </row>
    <row r="3765" spans="1:7" ht="30">
      <c r="A3765" s="312"/>
      <c r="B3765" s="339" t="s">
        <v>2316</v>
      </c>
      <c r="C3765" s="337"/>
      <c r="D3765" s="301" t="s">
        <v>329</v>
      </c>
      <c r="E3765" s="341" t="s">
        <v>2326</v>
      </c>
      <c r="F3765" s="315">
        <f>VLOOKUP(B3765,'HSD PSPN,STR,ARS'!$C$6:F2063,4,FALSE)</f>
        <v>10000</v>
      </c>
      <c r="G3765" s="536">
        <f t="shared" si="176"/>
        <v>148500</v>
      </c>
    </row>
    <row r="3766" spans="1:7">
      <c r="A3766" s="312"/>
      <c r="B3766" s="247" t="s">
        <v>34</v>
      </c>
      <c r="C3766" s="337"/>
      <c r="D3766" s="295" t="s">
        <v>342</v>
      </c>
      <c r="E3766" s="338" t="s">
        <v>2318</v>
      </c>
      <c r="F3766" s="315">
        <f>VLOOKUP(B3766,'HSD PSPN,STR,ARS'!$C$6:F2064,4,FALSE)</f>
        <v>10000</v>
      </c>
      <c r="G3766" s="536">
        <f t="shared" si="176"/>
        <v>4320</v>
      </c>
    </row>
    <row r="3767" spans="1:7">
      <c r="A3767" s="1144" t="s">
        <v>2176</v>
      </c>
      <c r="B3767" s="1144"/>
      <c r="C3767" s="1144"/>
      <c r="D3767" s="1144"/>
      <c r="E3767" s="1144"/>
      <c r="F3767" s="1144"/>
      <c r="G3767" s="321">
        <f>SUM(G3764:G3766)</f>
        <v>165820</v>
      </c>
    </row>
    <row r="3768" spans="1:7">
      <c r="A3768" s="295" t="s">
        <v>20</v>
      </c>
      <c r="B3768" s="336" t="s">
        <v>2177</v>
      </c>
      <c r="C3768" s="337"/>
      <c r="D3768" s="295"/>
      <c r="E3768" s="338"/>
      <c r="F3768" s="338"/>
      <c r="G3768" s="535"/>
    </row>
    <row r="3769" spans="1:7">
      <c r="A3769" s="1146" t="s">
        <v>2180</v>
      </c>
      <c r="B3769" s="1146"/>
      <c r="C3769" s="1146"/>
      <c r="D3769" s="1146"/>
      <c r="E3769" s="1146"/>
      <c r="F3769" s="1146"/>
      <c r="G3769" s="318">
        <f>SUM(G3768)</f>
        <v>0</v>
      </c>
    </row>
    <row r="3770" spans="1:7">
      <c r="A3770" s="375" t="s">
        <v>21</v>
      </c>
      <c r="B3770" s="1145" t="s">
        <v>1111</v>
      </c>
      <c r="C3770" s="1145"/>
      <c r="D3770" s="1145"/>
      <c r="E3770" s="1145"/>
      <c r="F3770" s="1145"/>
      <c r="G3770" s="318">
        <f>SUM(G3759:G3769)/2</f>
        <v>331440</v>
      </c>
    </row>
    <row r="3771" spans="1:7">
      <c r="A3771" s="375" t="s">
        <v>22</v>
      </c>
      <c r="B3771" s="1145" t="s">
        <v>1112</v>
      </c>
      <c r="C3771" s="1145"/>
      <c r="D3771" s="1145"/>
      <c r="E3771" s="1145"/>
      <c r="F3771" s="376">
        <v>0.1</v>
      </c>
      <c r="G3771" s="318">
        <f>G3770*F3771</f>
        <v>33144</v>
      </c>
    </row>
    <row r="3772" spans="1:7">
      <c r="A3772" s="375" t="s">
        <v>23</v>
      </c>
      <c r="B3772" s="1145" t="s">
        <v>184</v>
      </c>
      <c r="C3772" s="1145"/>
      <c r="D3772" s="1145"/>
      <c r="E3772" s="1145"/>
      <c r="F3772" s="1145"/>
      <c r="G3772" s="318">
        <f>ROUNDDOWN(G3770+G3771,0)</f>
        <v>364584</v>
      </c>
    </row>
    <row r="3773" spans="1:7">
      <c r="A3773" s="302" t="s">
        <v>2370</v>
      </c>
      <c r="B3773"/>
      <c r="C3773"/>
      <c r="D3773"/>
      <c r="E3773"/>
      <c r="F3773"/>
      <c r="G3773" s="541"/>
    </row>
    <row r="3774" spans="1:7">
      <c r="A3774" s="302" t="s">
        <v>2367</v>
      </c>
      <c r="B3774"/>
      <c r="C3774"/>
      <c r="D3774"/>
      <c r="E3774"/>
      <c r="F3774"/>
      <c r="G3774" s="541"/>
    </row>
    <row r="3775" spans="1:7">
      <c r="A3775" s="302"/>
      <c r="B3775"/>
      <c r="C3775"/>
      <c r="D3775"/>
      <c r="E3775"/>
      <c r="F3775"/>
      <c r="G3775" s="541"/>
    </row>
    <row r="3776" spans="1:7">
      <c r="A3776" s="302" t="s">
        <v>2375</v>
      </c>
      <c r="B3776"/>
      <c r="C3776"/>
      <c r="D3776"/>
      <c r="E3776"/>
      <c r="F3776"/>
      <c r="G3776" s="541"/>
    </row>
    <row r="3777" spans="1:7" ht="30">
      <c r="A3777" s="317" t="s">
        <v>73</v>
      </c>
      <c r="B3777" s="317" t="s">
        <v>74</v>
      </c>
      <c r="C3777" s="317" t="s">
        <v>166</v>
      </c>
      <c r="D3777" s="317" t="s">
        <v>78</v>
      </c>
      <c r="E3777" s="317" t="s">
        <v>167</v>
      </c>
      <c r="F3777" s="317" t="s">
        <v>168</v>
      </c>
      <c r="G3777" s="529" t="s">
        <v>169</v>
      </c>
    </row>
    <row r="3778" spans="1:7">
      <c r="A3778" s="295" t="s">
        <v>17</v>
      </c>
      <c r="B3778" s="336" t="s">
        <v>2169</v>
      </c>
      <c r="C3778" s="337"/>
      <c r="D3778" s="295"/>
      <c r="E3778" s="338"/>
      <c r="F3778" s="338"/>
      <c r="G3778" s="535"/>
    </row>
    <row r="3779" spans="1:7">
      <c r="A3779" s="312"/>
      <c r="B3779" s="336" t="s">
        <v>1</v>
      </c>
      <c r="C3779" s="337" t="s">
        <v>336</v>
      </c>
      <c r="D3779" s="295" t="s">
        <v>31</v>
      </c>
      <c r="E3779" s="338" t="s">
        <v>2327</v>
      </c>
      <c r="F3779" s="315">
        <f>VLOOKUP(B3779,'HSD PSPN,STR,ARS'!$C$6:F2077,4,FALSE)</f>
        <v>100000</v>
      </c>
      <c r="G3779" s="536">
        <f t="shared" ref="G3779:G3781" si="177">F3779*E3779</f>
        <v>86220</v>
      </c>
    </row>
    <row r="3780" spans="1:7" ht="30">
      <c r="A3780" s="312"/>
      <c r="B3780" s="339" t="s">
        <v>2319</v>
      </c>
      <c r="C3780" s="340" t="s">
        <v>337</v>
      </c>
      <c r="D3780" s="301" t="s">
        <v>31</v>
      </c>
      <c r="E3780" s="341" t="s">
        <v>2328</v>
      </c>
      <c r="F3780" s="315">
        <f>VLOOKUP(B3780,'HSD PSPN,STR,ARS'!$C$6:F2078,4,FALSE)</f>
        <v>150000</v>
      </c>
      <c r="G3780" s="536">
        <f t="shared" si="177"/>
        <v>62160</v>
      </c>
    </row>
    <row r="3781" spans="1:7">
      <c r="A3781" s="312"/>
      <c r="B3781" s="336" t="s">
        <v>4</v>
      </c>
      <c r="C3781" s="337" t="s">
        <v>339</v>
      </c>
      <c r="D3781" s="295" t="s">
        <v>31</v>
      </c>
      <c r="E3781" s="338" t="s">
        <v>2329</v>
      </c>
      <c r="F3781" s="315">
        <f>VLOOKUP(B3781,'HSD PSPN,STR,ARS'!$C$6:F2079,4,FALSE)</f>
        <v>200000</v>
      </c>
      <c r="G3781" s="536">
        <f t="shared" si="177"/>
        <v>17240</v>
      </c>
    </row>
    <row r="3782" spans="1:7">
      <c r="A3782" s="1158" t="s">
        <v>2171</v>
      </c>
      <c r="B3782" s="1159"/>
      <c r="C3782" s="1159"/>
      <c r="D3782" s="1159"/>
      <c r="E3782" s="1159"/>
      <c r="F3782" s="1160"/>
      <c r="G3782" s="321">
        <f>SUM(G3778:G3781)</f>
        <v>165620</v>
      </c>
    </row>
    <row r="3783" spans="1:7">
      <c r="A3783" s="295" t="s">
        <v>19</v>
      </c>
      <c r="B3783" s="336" t="s">
        <v>2172</v>
      </c>
      <c r="C3783" s="337"/>
      <c r="D3783" s="295"/>
      <c r="E3783" s="338"/>
      <c r="F3783" s="338"/>
      <c r="G3783" s="535"/>
    </row>
    <row r="3784" spans="1:7">
      <c r="A3784" s="312"/>
      <c r="B3784" s="336" t="s">
        <v>2314</v>
      </c>
      <c r="C3784" s="337"/>
      <c r="D3784" s="295" t="s">
        <v>342</v>
      </c>
      <c r="E3784" s="338" t="s">
        <v>2315</v>
      </c>
      <c r="F3784" s="315">
        <f>VLOOKUP(B3784,'HSD PSPN,STR,ARS'!$C$6:F2082,4,FALSE)</f>
        <v>10000</v>
      </c>
      <c r="G3784" s="536">
        <f t="shared" ref="G3784:G3785" si="178">F3784*E3784</f>
        <v>13000</v>
      </c>
    </row>
    <row r="3785" spans="1:7" ht="30">
      <c r="A3785" s="312"/>
      <c r="B3785" s="339" t="s">
        <v>2316</v>
      </c>
      <c r="C3785" s="337"/>
      <c r="D3785" s="301" t="s">
        <v>329</v>
      </c>
      <c r="E3785" s="341" t="s">
        <v>2326</v>
      </c>
      <c r="F3785" s="315">
        <f>VLOOKUP(B3785,'HSD PSPN,STR,ARS'!$C$6:F2083,4,FALSE)</f>
        <v>10000</v>
      </c>
      <c r="G3785" s="536">
        <f t="shared" si="178"/>
        <v>148500</v>
      </c>
    </row>
    <row r="3786" spans="1:7">
      <c r="A3786" s="1144" t="s">
        <v>2176</v>
      </c>
      <c r="B3786" s="1144"/>
      <c r="C3786" s="1144"/>
      <c r="D3786" s="1144"/>
      <c r="E3786" s="1144"/>
      <c r="F3786" s="1144"/>
      <c r="G3786" s="321">
        <f>SUM(G3783:G3785)</f>
        <v>161500</v>
      </c>
    </row>
    <row r="3787" spans="1:7">
      <c r="A3787" s="295" t="s">
        <v>20</v>
      </c>
      <c r="B3787" s="336" t="s">
        <v>2177</v>
      </c>
      <c r="C3787" s="337"/>
      <c r="D3787" s="295"/>
      <c r="E3787" s="338"/>
      <c r="F3787" s="338"/>
      <c r="G3787" s="535"/>
    </row>
    <row r="3788" spans="1:7">
      <c r="A3788" s="1146" t="s">
        <v>2180</v>
      </c>
      <c r="B3788" s="1146"/>
      <c r="C3788" s="1146"/>
      <c r="D3788" s="1146"/>
      <c r="E3788" s="1146"/>
      <c r="F3788" s="1146"/>
      <c r="G3788" s="318">
        <f>SUM(G3787)</f>
        <v>0</v>
      </c>
    </row>
    <row r="3789" spans="1:7">
      <c r="A3789" s="375" t="s">
        <v>21</v>
      </c>
      <c r="B3789" s="1145" t="s">
        <v>1111</v>
      </c>
      <c r="C3789" s="1145"/>
      <c r="D3789" s="1145"/>
      <c r="E3789" s="1145"/>
      <c r="F3789" s="1145"/>
      <c r="G3789" s="318">
        <f>SUM(G3778:G3788)/2</f>
        <v>327120</v>
      </c>
    </row>
    <row r="3790" spans="1:7">
      <c r="A3790" s="375" t="s">
        <v>22</v>
      </c>
      <c r="B3790" s="1145" t="s">
        <v>1112</v>
      </c>
      <c r="C3790" s="1145"/>
      <c r="D3790" s="1145"/>
      <c r="E3790" s="1145"/>
      <c r="F3790" s="376">
        <v>0.1</v>
      </c>
      <c r="G3790" s="318">
        <f>G3789*F3790</f>
        <v>32712</v>
      </c>
    </row>
    <row r="3791" spans="1:7">
      <c r="A3791" s="375" t="s">
        <v>23</v>
      </c>
      <c r="B3791" s="1145" t="s">
        <v>184</v>
      </c>
      <c r="C3791" s="1145"/>
      <c r="D3791" s="1145"/>
      <c r="E3791" s="1145"/>
      <c r="F3791" s="1145"/>
      <c r="G3791" s="318">
        <f>ROUNDDOWN(G3789+G3790,0)</f>
        <v>359832</v>
      </c>
    </row>
    <row r="3792" spans="1:7">
      <c r="A3792" s="302" t="s">
        <v>2370</v>
      </c>
      <c r="B3792"/>
      <c r="C3792"/>
      <c r="D3792"/>
      <c r="E3792"/>
      <c r="F3792"/>
      <c r="G3792" s="541"/>
    </row>
    <row r="3793" spans="1:7">
      <c r="A3793" s="302" t="s">
        <v>2367</v>
      </c>
      <c r="B3793"/>
      <c r="C3793"/>
      <c r="D3793"/>
      <c r="E3793"/>
      <c r="F3793"/>
      <c r="G3793" s="541"/>
    </row>
    <row r="3794" spans="1:7">
      <c r="A3794" s="302"/>
      <c r="B3794"/>
      <c r="C3794"/>
      <c r="D3794"/>
      <c r="E3794"/>
      <c r="F3794"/>
      <c r="G3794" s="541"/>
    </row>
    <row r="3795" spans="1:7">
      <c r="A3795" s="302" t="s">
        <v>2374</v>
      </c>
      <c r="B3795"/>
      <c r="C3795"/>
      <c r="D3795"/>
      <c r="E3795"/>
      <c r="F3795"/>
      <c r="G3795" s="541"/>
    </row>
    <row r="3796" spans="1:7" ht="30">
      <c r="A3796" s="317" t="s">
        <v>73</v>
      </c>
      <c r="B3796" s="317" t="s">
        <v>74</v>
      </c>
      <c r="C3796" s="317" t="s">
        <v>166</v>
      </c>
      <c r="D3796" s="317" t="s">
        <v>78</v>
      </c>
      <c r="E3796" s="317" t="s">
        <v>167</v>
      </c>
      <c r="F3796" s="317" t="s">
        <v>168</v>
      </c>
      <c r="G3796" s="529" t="s">
        <v>169</v>
      </c>
    </row>
    <row r="3797" spans="1:7">
      <c r="A3797" s="295" t="s">
        <v>17</v>
      </c>
      <c r="B3797" s="336" t="s">
        <v>2169</v>
      </c>
      <c r="C3797" s="337"/>
      <c r="D3797" s="295"/>
      <c r="E3797" s="338"/>
      <c r="F3797" s="338"/>
      <c r="G3797" s="535"/>
    </row>
    <row r="3798" spans="1:7">
      <c r="A3798" s="312"/>
      <c r="B3798" s="336" t="s">
        <v>1</v>
      </c>
      <c r="C3798" s="337" t="s">
        <v>336</v>
      </c>
      <c r="D3798" s="295" t="s">
        <v>31</v>
      </c>
      <c r="E3798" s="338" t="s">
        <v>2330</v>
      </c>
      <c r="F3798" s="315">
        <f>VLOOKUP(B3798,'HSD PSPN,STR,ARS'!$C$6:F2096,4,FALSE)</f>
        <v>100000</v>
      </c>
      <c r="G3798" s="536">
        <f t="shared" ref="G3798:G3800" si="179">F3798*E3798</f>
        <v>36000</v>
      </c>
    </row>
    <row r="3799" spans="1:7">
      <c r="A3799" s="312"/>
      <c r="B3799" s="336" t="s">
        <v>2229</v>
      </c>
      <c r="C3799" s="337" t="s">
        <v>337</v>
      </c>
      <c r="D3799" s="295" t="s">
        <v>31</v>
      </c>
      <c r="E3799" s="338" t="s">
        <v>1194</v>
      </c>
      <c r="F3799" s="315">
        <f>VLOOKUP(B3799,'HSD PSPN,STR,ARS'!$C$6:F2097,4,FALSE)</f>
        <v>150000</v>
      </c>
      <c r="G3799" s="536">
        <f t="shared" si="179"/>
        <v>18000</v>
      </c>
    </row>
    <row r="3800" spans="1:7">
      <c r="A3800" s="312"/>
      <c r="B3800" s="336" t="s">
        <v>4</v>
      </c>
      <c r="C3800" s="337" t="s">
        <v>339</v>
      </c>
      <c r="D3800" s="295" t="s">
        <v>31</v>
      </c>
      <c r="E3800" s="338" t="s">
        <v>1796</v>
      </c>
      <c r="F3800" s="315">
        <f>VLOOKUP(B3800,'HSD PSPN,STR,ARS'!$C$6:F2098,4,FALSE)</f>
        <v>200000</v>
      </c>
      <c r="G3800" s="536">
        <f t="shared" si="179"/>
        <v>7199.9999999999991</v>
      </c>
    </row>
    <row r="3801" spans="1:7">
      <c r="A3801" s="1158" t="s">
        <v>2171</v>
      </c>
      <c r="B3801" s="1159"/>
      <c r="C3801" s="1159"/>
      <c r="D3801" s="1159"/>
      <c r="E3801" s="1159"/>
      <c r="F3801" s="1160"/>
      <c r="G3801" s="321">
        <f>SUM(G3797:G3800)</f>
        <v>61200</v>
      </c>
    </row>
    <row r="3802" spans="1:7">
      <c r="A3802" s="295" t="s">
        <v>19</v>
      </c>
      <c r="B3802" s="336" t="s">
        <v>2172</v>
      </c>
      <c r="C3802" s="337"/>
      <c r="D3802" s="295"/>
      <c r="E3802" s="338"/>
      <c r="F3802" s="338"/>
      <c r="G3802" s="535"/>
    </row>
    <row r="3803" spans="1:7">
      <c r="A3803" s="312"/>
      <c r="B3803" s="336" t="s">
        <v>2314</v>
      </c>
      <c r="C3803" s="337"/>
      <c r="D3803" s="295" t="s">
        <v>342</v>
      </c>
      <c r="E3803" s="338" t="s">
        <v>2315</v>
      </c>
      <c r="F3803" s="315">
        <f>VLOOKUP(B3803,'HSD PSPN,STR,ARS'!$C$6:F2101,4,FALSE)</f>
        <v>10000</v>
      </c>
      <c r="G3803" s="536">
        <f t="shared" ref="G3803:G3805" si="180">F3803*E3803</f>
        <v>13000</v>
      </c>
    </row>
    <row r="3804" spans="1:7">
      <c r="A3804" s="312"/>
      <c r="B3804" s="336" t="s">
        <v>2331</v>
      </c>
      <c r="C3804" s="337"/>
      <c r="D3804" s="295" t="s">
        <v>239</v>
      </c>
      <c r="E3804" s="338" t="s">
        <v>1138</v>
      </c>
      <c r="F3804" s="315">
        <f>VLOOKUP(B3804,'HSD PSPN,STR,ARS'!$C$6:F2102,4,FALSE)</f>
        <v>10000</v>
      </c>
      <c r="G3804" s="536">
        <f t="shared" si="180"/>
        <v>10000</v>
      </c>
    </row>
    <row r="3805" spans="1:7">
      <c r="A3805" s="312"/>
      <c r="B3805" s="247" t="s">
        <v>34</v>
      </c>
      <c r="C3805" s="337"/>
      <c r="D3805" s="295" t="s">
        <v>342</v>
      </c>
      <c r="E3805" s="338" t="s">
        <v>2318</v>
      </c>
      <c r="F3805" s="315">
        <f>VLOOKUP(B3805,'HSD PSPN,STR,ARS'!$C$6:F2103,4,FALSE)</f>
        <v>10000</v>
      </c>
      <c r="G3805" s="536">
        <f t="shared" si="180"/>
        <v>4320</v>
      </c>
    </row>
    <row r="3806" spans="1:7">
      <c r="A3806" s="1144" t="s">
        <v>2176</v>
      </c>
      <c r="B3806" s="1144"/>
      <c r="C3806" s="1144"/>
      <c r="D3806" s="1144"/>
      <c r="E3806" s="1144"/>
      <c r="F3806" s="1144"/>
      <c r="G3806" s="321">
        <f>SUM(G3803:G3805)</f>
        <v>27320</v>
      </c>
    </row>
    <row r="3807" spans="1:7">
      <c r="A3807" s="295" t="s">
        <v>20</v>
      </c>
      <c r="B3807" s="336" t="s">
        <v>2177</v>
      </c>
      <c r="C3807" s="337"/>
      <c r="D3807" s="295"/>
      <c r="E3807" s="338"/>
      <c r="F3807" s="338"/>
      <c r="G3807" s="535"/>
    </row>
    <row r="3808" spans="1:7">
      <c r="A3808" s="1146" t="s">
        <v>2180</v>
      </c>
      <c r="B3808" s="1146"/>
      <c r="C3808" s="1146"/>
      <c r="D3808" s="1146"/>
      <c r="E3808" s="1146"/>
      <c r="F3808" s="1146"/>
      <c r="G3808" s="318">
        <f>SUM(G3807)</f>
        <v>0</v>
      </c>
    </row>
    <row r="3809" spans="1:7">
      <c r="A3809" s="375" t="s">
        <v>21</v>
      </c>
      <c r="B3809" s="1145" t="s">
        <v>1111</v>
      </c>
      <c r="C3809" s="1145"/>
      <c r="D3809" s="1145"/>
      <c r="E3809" s="1145"/>
      <c r="F3809" s="1145"/>
      <c r="G3809" s="318">
        <f>SUM(G3798:G3808)/2</f>
        <v>88520</v>
      </c>
    </row>
    <row r="3810" spans="1:7">
      <c r="A3810" s="375" t="s">
        <v>22</v>
      </c>
      <c r="B3810" s="1145" t="s">
        <v>1112</v>
      </c>
      <c r="C3810" s="1145"/>
      <c r="D3810" s="1145"/>
      <c r="E3810" s="1145"/>
      <c r="F3810" s="376">
        <v>0.1</v>
      </c>
      <c r="G3810" s="318">
        <f>G3809*F3810</f>
        <v>8852</v>
      </c>
    </row>
    <row r="3811" spans="1:7">
      <c r="A3811" s="375" t="s">
        <v>23</v>
      </c>
      <c r="B3811" s="1145" t="s">
        <v>184</v>
      </c>
      <c r="C3811" s="1145"/>
      <c r="D3811" s="1145"/>
      <c r="E3811" s="1145"/>
      <c r="F3811" s="1145"/>
      <c r="G3811" s="318">
        <f>ROUNDDOWN(G3809+G3810,0)</f>
        <v>97372</v>
      </c>
    </row>
    <row r="3812" spans="1:7">
      <c r="A3812" s="302" t="s">
        <v>2370</v>
      </c>
      <c r="B3812"/>
      <c r="C3812"/>
      <c r="D3812"/>
      <c r="E3812"/>
      <c r="F3812"/>
      <c r="G3812" s="541"/>
    </row>
    <row r="3813" spans="1:7">
      <c r="A3813" s="302" t="s">
        <v>2367</v>
      </c>
      <c r="B3813"/>
      <c r="C3813"/>
      <c r="D3813"/>
      <c r="E3813"/>
      <c r="F3813"/>
      <c r="G3813" s="541"/>
    </row>
    <row r="3814" spans="1:7">
      <c r="A3814" s="302"/>
      <c r="B3814"/>
      <c r="C3814"/>
      <c r="D3814"/>
      <c r="E3814"/>
      <c r="F3814"/>
      <c r="G3814" s="541"/>
    </row>
    <row r="3815" spans="1:7">
      <c r="A3815" s="302" t="s">
        <v>2373</v>
      </c>
      <c r="B3815"/>
      <c r="C3815"/>
      <c r="D3815"/>
      <c r="E3815"/>
      <c r="F3815"/>
      <c r="G3815" s="541"/>
    </row>
    <row r="3816" spans="1:7" ht="30">
      <c r="A3816" s="317" t="s">
        <v>73</v>
      </c>
      <c r="B3816" s="317" t="s">
        <v>74</v>
      </c>
      <c r="C3816" s="317" t="s">
        <v>166</v>
      </c>
      <c r="D3816" s="317" t="s">
        <v>78</v>
      </c>
      <c r="E3816" s="317" t="s">
        <v>167</v>
      </c>
      <c r="F3816" s="317" t="s">
        <v>168</v>
      </c>
      <c r="G3816" s="529" t="s">
        <v>169</v>
      </c>
    </row>
    <row r="3817" spans="1:7">
      <c r="A3817" s="295" t="s">
        <v>17</v>
      </c>
      <c r="B3817" s="336" t="s">
        <v>2169</v>
      </c>
      <c r="C3817" s="337"/>
      <c r="D3817" s="295"/>
      <c r="E3817" s="338"/>
      <c r="F3817" s="338"/>
      <c r="G3817" s="535"/>
    </row>
    <row r="3818" spans="1:7">
      <c r="A3818" s="312"/>
      <c r="B3818" s="336" t="s">
        <v>1</v>
      </c>
      <c r="C3818" s="337" t="s">
        <v>336</v>
      </c>
      <c r="D3818" s="295" t="s">
        <v>31</v>
      </c>
      <c r="E3818" s="338" t="s">
        <v>2330</v>
      </c>
      <c r="F3818" s="315">
        <f>VLOOKUP(B3818,'HSD PSPN,STR,ARS'!$C$6:F2116,4,FALSE)</f>
        <v>100000</v>
      </c>
      <c r="G3818" s="536">
        <f t="shared" ref="G3818:G3820" si="181">F3818*E3818</f>
        <v>36000</v>
      </c>
    </row>
    <row r="3819" spans="1:7">
      <c r="A3819" s="312"/>
      <c r="B3819" s="336" t="s">
        <v>2229</v>
      </c>
      <c r="C3819" s="337" t="s">
        <v>337</v>
      </c>
      <c r="D3819" s="295" t="s">
        <v>31</v>
      </c>
      <c r="E3819" s="338" t="s">
        <v>1194</v>
      </c>
      <c r="F3819" s="315">
        <f>VLOOKUP(B3819,'HSD PSPN,STR,ARS'!$C$6:F2117,4,FALSE)</f>
        <v>150000</v>
      </c>
      <c r="G3819" s="536">
        <f t="shared" si="181"/>
        <v>18000</v>
      </c>
    </row>
    <row r="3820" spans="1:7">
      <c r="A3820" s="312"/>
      <c r="B3820" s="336" t="s">
        <v>4</v>
      </c>
      <c r="C3820" s="337" t="s">
        <v>339</v>
      </c>
      <c r="D3820" s="295" t="s">
        <v>31</v>
      </c>
      <c r="E3820" s="338" t="s">
        <v>1796</v>
      </c>
      <c r="F3820" s="315">
        <f>VLOOKUP(B3820,'HSD PSPN,STR,ARS'!$C$6:F2118,4,FALSE)</f>
        <v>200000</v>
      </c>
      <c r="G3820" s="536">
        <f t="shared" si="181"/>
        <v>7199.9999999999991</v>
      </c>
    </row>
    <row r="3821" spans="1:7">
      <c r="A3821" s="1158" t="s">
        <v>2171</v>
      </c>
      <c r="B3821" s="1159"/>
      <c r="C3821" s="1159"/>
      <c r="D3821" s="1159"/>
      <c r="E3821" s="1159"/>
      <c r="F3821" s="1160"/>
      <c r="G3821" s="321">
        <f>SUM(G3817:G3820)</f>
        <v>61200</v>
      </c>
    </row>
    <row r="3822" spans="1:7">
      <c r="A3822" s="295" t="s">
        <v>19</v>
      </c>
      <c r="B3822" s="336" t="s">
        <v>2172</v>
      </c>
      <c r="C3822" s="337"/>
      <c r="D3822" s="295"/>
      <c r="E3822" s="338"/>
      <c r="F3822" s="338"/>
      <c r="G3822" s="535"/>
    </row>
    <row r="3823" spans="1:7">
      <c r="A3823" s="312"/>
      <c r="B3823" s="336" t="s">
        <v>2314</v>
      </c>
      <c r="C3823" s="337"/>
      <c r="D3823" s="295" t="s">
        <v>342</v>
      </c>
      <c r="E3823" s="338" t="s">
        <v>2315</v>
      </c>
      <c r="F3823" s="315">
        <f>VLOOKUP(B3823,'HSD PSPN,STR,ARS'!$C$6:F2121,4,FALSE)</f>
        <v>10000</v>
      </c>
      <c r="G3823" s="536">
        <f t="shared" ref="G3823:G3824" si="182">F3823*E3823</f>
        <v>13000</v>
      </c>
    </row>
    <row r="3824" spans="1:7">
      <c r="A3824" s="312"/>
      <c r="B3824" s="336" t="s">
        <v>2331</v>
      </c>
      <c r="C3824" s="337"/>
      <c r="D3824" s="295" t="s">
        <v>239</v>
      </c>
      <c r="E3824" s="338" t="s">
        <v>1138</v>
      </c>
      <c r="F3824" s="315">
        <f>VLOOKUP(B3824,'HSD PSPN,STR,ARS'!$C$6:F2122,4,FALSE)</f>
        <v>10000</v>
      </c>
      <c r="G3824" s="536">
        <f t="shared" si="182"/>
        <v>10000</v>
      </c>
    </row>
    <row r="3825" spans="1:7">
      <c r="A3825" s="1144" t="s">
        <v>2176</v>
      </c>
      <c r="B3825" s="1144"/>
      <c r="C3825" s="1144"/>
      <c r="D3825" s="1144"/>
      <c r="E3825" s="1144"/>
      <c r="F3825" s="1144"/>
      <c r="G3825" s="321">
        <f>SUM(G3822:G3824)</f>
        <v>23000</v>
      </c>
    </row>
    <row r="3826" spans="1:7">
      <c r="A3826" s="295" t="s">
        <v>20</v>
      </c>
      <c r="B3826" s="336" t="s">
        <v>2177</v>
      </c>
      <c r="C3826" s="337"/>
      <c r="D3826" s="295"/>
      <c r="E3826" s="338"/>
      <c r="F3826" s="338"/>
      <c r="G3826" s="535"/>
    </row>
    <row r="3827" spans="1:7">
      <c r="A3827" s="1146" t="s">
        <v>2180</v>
      </c>
      <c r="B3827" s="1146"/>
      <c r="C3827" s="1146"/>
      <c r="D3827" s="1146"/>
      <c r="E3827" s="1146"/>
      <c r="F3827" s="1146"/>
      <c r="G3827" s="318">
        <f>SUM(G3826)</f>
        <v>0</v>
      </c>
    </row>
    <row r="3828" spans="1:7">
      <c r="A3828" s="375" t="s">
        <v>21</v>
      </c>
      <c r="B3828" s="1145" t="s">
        <v>1111</v>
      </c>
      <c r="C3828" s="1145"/>
      <c r="D3828" s="1145"/>
      <c r="E3828" s="1145"/>
      <c r="F3828" s="1145"/>
      <c r="G3828" s="318">
        <f>SUM(G3817:G3827)/2</f>
        <v>84200</v>
      </c>
    </row>
    <row r="3829" spans="1:7">
      <c r="A3829" s="375" t="s">
        <v>22</v>
      </c>
      <c r="B3829" s="1145" t="s">
        <v>1112</v>
      </c>
      <c r="C3829" s="1145"/>
      <c r="D3829" s="1145"/>
      <c r="E3829" s="1145"/>
      <c r="F3829" s="376">
        <v>0.1</v>
      </c>
      <c r="G3829" s="318">
        <f>G3828*F3829</f>
        <v>8420</v>
      </c>
    </row>
    <row r="3830" spans="1:7">
      <c r="A3830" s="375" t="s">
        <v>23</v>
      </c>
      <c r="B3830" s="1145" t="s">
        <v>184</v>
      </c>
      <c r="C3830" s="1145"/>
      <c r="D3830" s="1145"/>
      <c r="E3830" s="1145"/>
      <c r="F3830" s="1145"/>
      <c r="G3830" s="318">
        <f>ROUNDDOWN(G3828+G3829,0)</f>
        <v>92620</v>
      </c>
    </row>
    <row r="3831" spans="1:7">
      <c r="A3831" s="302" t="s">
        <v>2370</v>
      </c>
      <c r="B3831"/>
      <c r="C3831"/>
      <c r="D3831"/>
      <c r="E3831"/>
      <c r="F3831"/>
      <c r="G3831" s="541"/>
    </row>
    <row r="3832" spans="1:7">
      <c r="A3832" s="302" t="s">
        <v>2367</v>
      </c>
      <c r="B3832"/>
      <c r="C3832"/>
      <c r="D3832"/>
      <c r="E3832"/>
      <c r="F3832"/>
      <c r="G3832" s="541"/>
    </row>
    <row r="3833" spans="1:7">
      <c r="A3833" s="302"/>
      <c r="B3833"/>
      <c r="C3833"/>
      <c r="D3833"/>
      <c r="E3833"/>
      <c r="F3833"/>
      <c r="G3833" s="541"/>
    </row>
    <row r="3834" spans="1:7">
      <c r="A3834" s="302" t="s">
        <v>2372</v>
      </c>
      <c r="B3834"/>
      <c r="C3834"/>
      <c r="D3834"/>
      <c r="E3834"/>
      <c r="F3834"/>
      <c r="G3834" s="541"/>
    </row>
    <row r="3835" spans="1:7" ht="30">
      <c r="A3835" s="317" t="s">
        <v>73</v>
      </c>
      <c r="B3835" s="317" t="s">
        <v>74</v>
      </c>
      <c r="C3835" s="317" t="s">
        <v>166</v>
      </c>
      <c r="D3835" s="317" t="s">
        <v>78</v>
      </c>
      <c r="E3835" s="317" t="s">
        <v>167</v>
      </c>
      <c r="F3835" s="317" t="s">
        <v>168</v>
      </c>
      <c r="G3835" s="529" t="s">
        <v>169</v>
      </c>
    </row>
    <row r="3836" spans="1:7">
      <c r="A3836" s="295" t="s">
        <v>17</v>
      </c>
      <c r="B3836" s="336" t="s">
        <v>2169</v>
      </c>
      <c r="C3836" s="337"/>
      <c r="D3836" s="295"/>
      <c r="E3836" s="338"/>
      <c r="F3836" s="338"/>
      <c r="G3836" s="535"/>
    </row>
    <row r="3837" spans="1:7">
      <c r="A3837" s="312"/>
      <c r="B3837" s="336" t="s">
        <v>1</v>
      </c>
      <c r="C3837" s="337" t="s">
        <v>336</v>
      </c>
      <c r="D3837" s="295" t="s">
        <v>31</v>
      </c>
      <c r="E3837" s="338" t="s">
        <v>2332</v>
      </c>
      <c r="F3837" s="315">
        <f>VLOOKUP(B3837,'HSD PSPN,STR,ARS'!$C$6:F2135,4,FALSE)</f>
        <v>100000</v>
      </c>
      <c r="G3837" s="536">
        <f t="shared" ref="G3837:G3839" si="183">F3837*E3837</f>
        <v>70170</v>
      </c>
    </row>
    <row r="3838" spans="1:7">
      <c r="A3838" s="312"/>
      <c r="B3838" s="336" t="s">
        <v>2229</v>
      </c>
      <c r="C3838" s="337" t="s">
        <v>337</v>
      </c>
      <c r="D3838" s="295" t="s">
        <v>31</v>
      </c>
      <c r="E3838" s="338" t="s">
        <v>2333</v>
      </c>
      <c r="F3838" s="315">
        <f>VLOOKUP(B3838,'HSD PSPN,STR,ARS'!$C$6:F2136,4,FALSE)</f>
        <v>150000</v>
      </c>
      <c r="G3838" s="536">
        <f t="shared" si="183"/>
        <v>35085</v>
      </c>
    </row>
    <row r="3839" spans="1:7">
      <c r="A3839" s="312"/>
      <c r="B3839" s="336" t="s">
        <v>4</v>
      </c>
      <c r="C3839" s="337" t="s">
        <v>339</v>
      </c>
      <c r="D3839" s="295" t="s">
        <v>31</v>
      </c>
      <c r="E3839" s="338" t="s">
        <v>2334</v>
      </c>
      <c r="F3839" s="315">
        <f>VLOOKUP(B3839,'HSD PSPN,STR,ARS'!$C$6:F2137,4,FALSE)</f>
        <v>200000</v>
      </c>
      <c r="G3839" s="536">
        <f t="shared" si="183"/>
        <v>14020</v>
      </c>
    </row>
    <row r="3840" spans="1:7">
      <c r="A3840" s="1158" t="s">
        <v>2171</v>
      </c>
      <c r="B3840" s="1159"/>
      <c r="C3840" s="1159"/>
      <c r="D3840" s="1159"/>
      <c r="E3840" s="1159"/>
      <c r="F3840" s="1160"/>
      <c r="G3840" s="321">
        <f>SUM(G3836:G3839)</f>
        <v>119275</v>
      </c>
    </row>
    <row r="3841" spans="1:7">
      <c r="A3841" s="295" t="s">
        <v>19</v>
      </c>
      <c r="B3841" s="336" t="s">
        <v>2172</v>
      </c>
      <c r="C3841" s="337"/>
      <c r="D3841" s="295"/>
      <c r="E3841" s="338"/>
      <c r="F3841" s="338"/>
      <c r="G3841" s="535"/>
    </row>
    <row r="3842" spans="1:7">
      <c r="A3842" s="312"/>
      <c r="B3842" s="336" t="s">
        <v>2314</v>
      </c>
      <c r="C3842" s="337"/>
      <c r="D3842" s="295" t="s">
        <v>342</v>
      </c>
      <c r="E3842" s="338" t="s">
        <v>2315</v>
      </c>
      <c r="F3842" s="315">
        <f>VLOOKUP(B3842,'HSD PSPN,STR,ARS'!$C$6:F2140,4,FALSE)</f>
        <v>10000</v>
      </c>
      <c r="G3842" s="536">
        <f t="shared" ref="G3842:G3844" si="184">F3842*E3842</f>
        <v>13000</v>
      </c>
    </row>
    <row r="3843" spans="1:7">
      <c r="A3843" s="312"/>
      <c r="B3843" s="336" t="s">
        <v>2331</v>
      </c>
      <c r="C3843" s="337"/>
      <c r="D3843" s="295" t="s">
        <v>239</v>
      </c>
      <c r="E3843" s="338" t="s">
        <v>1138</v>
      </c>
      <c r="F3843" s="315">
        <f>VLOOKUP(B3843,'HSD PSPN,STR,ARS'!$C$6:F2141,4,FALSE)</f>
        <v>10000</v>
      </c>
      <c r="G3843" s="536">
        <f t="shared" si="184"/>
        <v>10000</v>
      </c>
    </row>
    <row r="3844" spans="1:7">
      <c r="A3844" s="312"/>
      <c r="B3844" s="247" t="s">
        <v>34</v>
      </c>
      <c r="C3844" s="337"/>
      <c r="D3844" s="295" t="s">
        <v>342</v>
      </c>
      <c r="E3844" s="338" t="s">
        <v>2318</v>
      </c>
      <c r="F3844" s="315">
        <f>VLOOKUP(B3844,'HSD PSPN,STR,ARS'!$C$6:F2142,4,FALSE)</f>
        <v>10000</v>
      </c>
      <c r="G3844" s="536">
        <f t="shared" si="184"/>
        <v>4320</v>
      </c>
    </row>
    <row r="3845" spans="1:7">
      <c r="A3845" s="1144" t="s">
        <v>2176</v>
      </c>
      <c r="B3845" s="1144"/>
      <c r="C3845" s="1144"/>
      <c r="D3845" s="1144"/>
      <c r="E3845" s="1144"/>
      <c r="F3845" s="1144"/>
      <c r="G3845" s="321">
        <f>SUM(G3842:G3844)</f>
        <v>27320</v>
      </c>
    </row>
    <row r="3846" spans="1:7">
      <c r="A3846" s="295" t="s">
        <v>20</v>
      </c>
      <c r="B3846" s="336" t="s">
        <v>2177</v>
      </c>
      <c r="C3846" s="337"/>
      <c r="D3846" s="295"/>
      <c r="E3846" s="338"/>
      <c r="F3846" s="338"/>
      <c r="G3846" s="535"/>
    </row>
    <row r="3847" spans="1:7">
      <c r="A3847" s="1146" t="s">
        <v>2180</v>
      </c>
      <c r="B3847" s="1146"/>
      <c r="C3847" s="1146"/>
      <c r="D3847" s="1146"/>
      <c r="E3847" s="1146"/>
      <c r="F3847" s="1146"/>
      <c r="G3847" s="318">
        <f>SUM(G3846)</f>
        <v>0</v>
      </c>
    </row>
    <row r="3848" spans="1:7">
      <c r="A3848" s="375" t="s">
        <v>21</v>
      </c>
      <c r="B3848" s="1145" t="s">
        <v>1111</v>
      </c>
      <c r="C3848" s="1145"/>
      <c r="D3848" s="1145"/>
      <c r="E3848" s="1145"/>
      <c r="F3848" s="1145"/>
      <c r="G3848" s="318">
        <f>SUM(G3837:G3847)/2</f>
        <v>146595</v>
      </c>
    </row>
    <row r="3849" spans="1:7">
      <c r="A3849" s="375" t="s">
        <v>22</v>
      </c>
      <c r="B3849" s="1145" t="s">
        <v>1112</v>
      </c>
      <c r="C3849" s="1145"/>
      <c r="D3849" s="1145"/>
      <c r="E3849" s="1145"/>
      <c r="F3849" s="376">
        <v>0.1</v>
      </c>
      <c r="G3849" s="318">
        <f>G3848*F3849</f>
        <v>14659.5</v>
      </c>
    </row>
    <row r="3850" spans="1:7">
      <c r="A3850" s="375" t="s">
        <v>23</v>
      </c>
      <c r="B3850" s="1145" t="s">
        <v>184</v>
      </c>
      <c r="C3850" s="1145"/>
      <c r="D3850" s="1145"/>
      <c r="E3850" s="1145"/>
      <c r="F3850" s="1145"/>
      <c r="G3850" s="318">
        <f>ROUNDDOWN(G3848+G3849,0)</f>
        <v>161254</v>
      </c>
    </row>
    <row r="3851" spans="1:7">
      <c r="A3851" s="302" t="s">
        <v>2370</v>
      </c>
      <c r="B3851"/>
      <c r="C3851"/>
      <c r="D3851"/>
      <c r="E3851"/>
      <c r="F3851"/>
      <c r="G3851" s="541"/>
    </row>
    <row r="3852" spans="1:7">
      <c r="A3852" s="302" t="s">
        <v>2367</v>
      </c>
      <c r="B3852"/>
      <c r="C3852"/>
      <c r="D3852"/>
      <c r="E3852"/>
      <c r="F3852"/>
      <c r="G3852" s="541"/>
    </row>
    <row r="3853" spans="1:7">
      <c r="A3853" s="302"/>
      <c r="B3853"/>
      <c r="C3853"/>
      <c r="D3853"/>
      <c r="E3853"/>
      <c r="F3853"/>
      <c r="G3853" s="541"/>
    </row>
    <row r="3854" spans="1:7">
      <c r="A3854" s="302" t="s">
        <v>2428</v>
      </c>
      <c r="B3854" s="302" t="s">
        <v>2429</v>
      </c>
      <c r="C3854" s="430"/>
      <c r="D3854" s="430"/>
      <c r="E3854" s="430"/>
      <c r="F3854" s="430"/>
      <c r="G3854" s="544"/>
    </row>
    <row r="3855" spans="1:7" ht="30">
      <c r="A3855" s="317" t="s">
        <v>73</v>
      </c>
      <c r="B3855" s="317" t="s">
        <v>74</v>
      </c>
      <c r="C3855" s="317" t="s">
        <v>166</v>
      </c>
      <c r="D3855" s="317" t="s">
        <v>78</v>
      </c>
      <c r="E3855" s="317" t="s">
        <v>167</v>
      </c>
      <c r="F3855" s="317" t="s">
        <v>168</v>
      </c>
      <c r="G3855" s="529" t="s">
        <v>169</v>
      </c>
    </row>
    <row r="3856" spans="1:7">
      <c r="A3856" s="295" t="s">
        <v>17</v>
      </c>
      <c r="B3856" s="336" t="s">
        <v>2169</v>
      </c>
      <c r="C3856" s="337"/>
      <c r="D3856" s="295"/>
      <c r="E3856" s="338"/>
      <c r="F3856" s="338"/>
      <c r="G3856" s="535"/>
    </row>
    <row r="3857" spans="1:7">
      <c r="A3857" s="312"/>
      <c r="B3857" s="336" t="s">
        <v>1</v>
      </c>
      <c r="C3857" s="337" t="s">
        <v>336</v>
      </c>
      <c r="D3857" s="295" t="s">
        <v>31</v>
      </c>
      <c r="E3857" s="338" t="s">
        <v>2332</v>
      </c>
      <c r="F3857" s="315">
        <f>VLOOKUP(B3857,'HSD PSPN,STR,ARS'!$C$6:F2155,4,FALSE)</f>
        <v>100000</v>
      </c>
      <c r="G3857" s="536">
        <f t="shared" ref="G3857:G3859" si="185">F3857*E3857</f>
        <v>70170</v>
      </c>
    </row>
    <row r="3858" spans="1:7">
      <c r="A3858" s="312"/>
      <c r="B3858" s="336" t="s">
        <v>2229</v>
      </c>
      <c r="C3858" s="337" t="s">
        <v>337</v>
      </c>
      <c r="D3858" s="295" t="s">
        <v>31</v>
      </c>
      <c r="E3858" s="338" t="s">
        <v>2333</v>
      </c>
      <c r="F3858" s="315">
        <f>VLOOKUP(B3858,'HSD PSPN,STR,ARS'!$C$6:F2156,4,FALSE)</f>
        <v>150000</v>
      </c>
      <c r="G3858" s="536">
        <f t="shared" si="185"/>
        <v>35085</v>
      </c>
    </row>
    <row r="3859" spans="1:7">
      <c r="A3859" s="312"/>
      <c r="B3859" s="336" t="s">
        <v>4</v>
      </c>
      <c r="C3859" s="337" t="s">
        <v>339</v>
      </c>
      <c r="D3859" s="295" t="s">
        <v>31</v>
      </c>
      <c r="E3859" s="338" t="s">
        <v>2334</v>
      </c>
      <c r="F3859" s="315">
        <f>VLOOKUP(B3859,'HSD PSPN,STR,ARS'!$C$6:F2157,4,FALSE)</f>
        <v>200000</v>
      </c>
      <c r="G3859" s="536">
        <f t="shared" si="185"/>
        <v>14020</v>
      </c>
    </row>
    <row r="3860" spans="1:7">
      <c r="A3860" s="1161" t="s">
        <v>2171</v>
      </c>
      <c r="B3860" s="1162"/>
      <c r="C3860" s="1162"/>
      <c r="D3860" s="1162"/>
      <c r="E3860" s="1162"/>
      <c r="F3860" s="1163"/>
      <c r="G3860" s="321">
        <f>SUM(G3856:G3859)</f>
        <v>119275</v>
      </c>
    </row>
    <row r="3861" spans="1:7">
      <c r="A3861" s="295" t="s">
        <v>19</v>
      </c>
      <c r="B3861" s="336" t="s">
        <v>2172</v>
      </c>
      <c r="C3861" s="337"/>
      <c r="D3861" s="295"/>
      <c r="E3861" s="338"/>
      <c r="F3861" s="338"/>
      <c r="G3861" s="535"/>
    </row>
    <row r="3862" spans="1:7">
      <c r="A3862" s="312"/>
      <c r="B3862" s="336" t="s">
        <v>2314</v>
      </c>
      <c r="C3862" s="337"/>
      <c r="D3862" s="295" t="s">
        <v>342</v>
      </c>
      <c r="E3862" s="338" t="s">
        <v>2315</v>
      </c>
      <c r="F3862" s="315">
        <f>VLOOKUP(B3862,'HSD PSPN,STR,ARS'!$C$6:F2160,4,FALSE)</f>
        <v>10000</v>
      </c>
      <c r="G3862" s="536">
        <f t="shared" ref="G3862:G3863" si="186">F3862*E3862</f>
        <v>13000</v>
      </c>
    </row>
    <row r="3863" spans="1:7">
      <c r="A3863" s="312"/>
      <c r="B3863" s="336" t="s">
        <v>2331</v>
      </c>
      <c r="C3863" s="337"/>
      <c r="D3863" s="295" t="s">
        <v>239</v>
      </c>
      <c r="E3863" s="338" t="s">
        <v>1138</v>
      </c>
      <c r="F3863" s="315">
        <f>VLOOKUP(B3863,'HSD PSPN,STR,ARS'!$C$6:F2161,4,FALSE)</f>
        <v>10000</v>
      </c>
      <c r="G3863" s="536">
        <f t="shared" si="186"/>
        <v>10000</v>
      </c>
    </row>
    <row r="3864" spans="1:7">
      <c r="A3864" s="312"/>
      <c r="B3864" s="336"/>
      <c r="C3864" s="337"/>
      <c r="D3864" s="295"/>
      <c r="E3864" s="338"/>
      <c r="F3864" s="338"/>
      <c r="G3864" s="535"/>
    </row>
    <row r="3865" spans="1:7">
      <c r="A3865" s="1144" t="s">
        <v>2176</v>
      </c>
      <c r="B3865" s="1144"/>
      <c r="C3865" s="1144"/>
      <c r="D3865" s="1144"/>
      <c r="E3865" s="1144"/>
      <c r="F3865" s="1144"/>
      <c r="G3865" s="321">
        <f>SUM(G3862:G3864)</f>
        <v>23000</v>
      </c>
    </row>
    <row r="3866" spans="1:7">
      <c r="A3866" s="295" t="s">
        <v>20</v>
      </c>
      <c r="B3866" s="336" t="s">
        <v>2177</v>
      </c>
      <c r="C3866" s="337"/>
      <c r="D3866" s="295"/>
      <c r="E3866" s="338"/>
      <c r="F3866" s="338"/>
      <c r="G3866" s="535"/>
    </row>
    <row r="3867" spans="1:7">
      <c r="A3867" s="1146" t="s">
        <v>2180</v>
      </c>
      <c r="B3867" s="1146"/>
      <c r="C3867" s="1146"/>
      <c r="D3867" s="1146"/>
      <c r="E3867" s="1146"/>
      <c r="F3867" s="1146"/>
      <c r="G3867" s="318">
        <f>SUM(G3866)</f>
        <v>0</v>
      </c>
    </row>
    <row r="3868" spans="1:7">
      <c r="A3868" s="375" t="s">
        <v>21</v>
      </c>
      <c r="B3868" s="1145" t="s">
        <v>1111</v>
      </c>
      <c r="C3868" s="1145"/>
      <c r="D3868" s="1145"/>
      <c r="E3868" s="1145"/>
      <c r="F3868" s="1145"/>
      <c r="G3868" s="318">
        <f>SUM(G3857:G3867)/2</f>
        <v>142275</v>
      </c>
    </row>
    <row r="3869" spans="1:7">
      <c r="A3869" s="375" t="s">
        <v>22</v>
      </c>
      <c r="B3869" s="1145" t="s">
        <v>1112</v>
      </c>
      <c r="C3869" s="1145"/>
      <c r="D3869" s="1145"/>
      <c r="E3869" s="1145"/>
      <c r="F3869" s="376">
        <v>0.1</v>
      </c>
      <c r="G3869" s="318">
        <f>G3868*F3869</f>
        <v>14227.5</v>
      </c>
    </row>
    <row r="3870" spans="1:7">
      <c r="A3870" s="375" t="s">
        <v>23</v>
      </c>
      <c r="B3870" s="1145" t="s">
        <v>184</v>
      </c>
      <c r="C3870" s="1145"/>
      <c r="D3870" s="1145"/>
      <c r="E3870" s="1145"/>
      <c r="F3870" s="1145"/>
      <c r="G3870" s="318">
        <f>ROUNDDOWN(G3868+G3869,0)</f>
        <v>156502</v>
      </c>
    </row>
    <row r="3871" spans="1:7">
      <c r="A3871" s="302" t="s">
        <v>2370</v>
      </c>
      <c r="B3871"/>
      <c r="C3871"/>
      <c r="D3871"/>
      <c r="E3871"/>
      <c r="F3871"/>
      <c r="G3871"/>
    </row>
    <row r="3872" spans="1:7">
      <c r="A3872" s="302" t="s">
        <v>2367</v>
      </c>
      <c r="B3872"/>
      <c r="C3872"/>
      <c r="D3872"/>
      <c r="E3872"/>
      <c r="F3872"/>
      <c r="G3872"/>
    </row>
  </sheetData>
  <customSheetViews>
    <customSheetView guid="{D219A4B4-2F58-4C9B-BAE3-46CA3559E29C}" scale="90" showPageBreaks="1" printArea="1" view="pageBreakPreview" topLeftCell="A2112">
      <selection activeCell="B2138" sqref="B2138"/>
      <pageMargins left="0.7" right="0.7" top="0.75" bottom="0.75" header="0.3" footer="0.3"/>
      <pageSetup paperSize="9" scale="83" orientation="portrait" r:id="rId1"/>
    </customSheetView>
  </customSheetViews>
  <mergeCells count="1197">
    <mergeCell ref="A1402:F1402"/>
    <mergeCell ref="B1403:F1403"/>
    <mergeCell ref="B1404:E1404"/>
    <mergeCell ref="B1405:F1405"/>
    <mergeCell ref="A1414:F1414"/>
    <mergeCell ref="A1418:F1418"/>
    <mergeCell ref="A1421:F1421"/>
    <mergeCell ref="B1422:F1422"/>
    <mergeCell ref="B1423:E1423"/>
    <mergeCell ref="B1424:F1424"/>
    <mergeCell ref="B1346:F1346"/>
    <mergeCell ref="B1347:E1347"/>
    <mergeCell ref="B1348:F1348"/>
    <mergeCell ref="A1357:F1357"/>
    <mergeCell ref="A1361:F1361"/>
    <mergeCell ref="A1364:F1364"/>
    <mergeCell ref="B1365:F1365"/>
    <mergeCell ref="B1366:E1366"/>
    <mergeCell ref="B1367:F1367"/>
    <mergeCell ref="A1376:F1376"/>
    <mergeCell ref="A1380:F1380"/>
    <mergeCell ref="A1383:F1383"/>
    <mergeCell ref="B1384:F1384"/>
    <mergeCell ref="B1385:E1385"/>
    <mergeCell ref="B1386:F1386"/>
    <mergeCell ref="A1395:F1395"/>
    <mergeCell ref="A1399:F1399"/>
    <mergeCell ref="B1290:E1290"/>
    <mergeCell ref="B1291:F1291"/>
    <mergeCell ref="A1300:F1300"/>
    <mergeCell ref="A1304:F1304"/>
    <mergeCell ref="A1307:F1307"/>
    <mergeCell ref="B1308:F1308"/>
    <mergeCell ref="B1309:E1309"/>
    <mergeCell ref="B1310:F1310"/>
    <mergeCell ref="A1319:F1319"/>
    <mergeCell ref="A1323:F1323"/>
    <mergeCell ref="A1326:F1326"/>
    <mergeCell ref="B1327:F1327"/>
    <mergeCell ref="B1328:E1328"/>
    <mergeCell ref="B1329:F1329"/>
    <mergeCell ref="A1338:F1338"/>
    <mergeCell ref="A1342:F1342"/>
    <mergeCell ref="A1345:F1345"/>
    <mergeCell ref="A566:F566"/>
    <mergeCell ref="A553:F553"/>
    <mergeCell ref="A550:F550"/>
    <mergeCell ref="A534:F534"/>
    <mergeCell ref="A515:F515"/>
    <mergeCell ref="A530:F530"/>
    <mergeCell ref="A547:F547"/>
    <mergeCell ref="A563:F563"/>
    <mergeCell ref="B521:F521"/>
    <mergeCell ref="A537:F537"/>
    <mergeCell ref="B538:F538"/>
    <mergeCell ref="B539:E539"/>
    <mergeCell ref="B540:F540"/>
    <mergeCell ref="B501:E501"/>
    <mergeCell ref="B502:F502"/>
    <mergeCell ref="A518:F518"/>
    <mergeCell ref="B519:F519"/>
    <mergeCell ref="B520:E520"/>
    <mergeCell ref="A511:F511"/>
    <mergeCell ref="A696:F696"/>
    <mergeCell ref="A675:F675"/>
    <mergeCell ref="A657:F657"/>
    <mergeCell ref="A640:F640"/>
    <mergeCell ref="A583:F583"/>
    <mergeCell ref="A637:F637"/>
    <mergeCell ref="A654:F654"/>
    <mergeCell ref="A671:F671"/>
    <mergeCell ref="A691:F691"/>
    <mergeCell ref="A804:F804"/>
    <mergeCell ref="A781:F781"/>
    <mergeCell ref="A760:F760"/>
    <mergeCell ref="A738:F738"/>
    <mergeCell ref="A716:F716"/>
    <mergeCell ref="A731:F731"/>
    <mergeCell ref="A753:F753"/>
    <mergeCell ref="A774:F774"/>
    <mergeCell ref="A796:F796"/>
    <mergeCell ref="B719:F719"/>
    <mergeCell ref="B720:E720"/>
    <mergeCell ref="B721:F721"/>
    <mergeCell ref="A740:F740"/>
    <mergeCell ref="B741:F741"/>
    <mergeCell ref="A698:F698"/>
    <mergeCell ref="B699:F699"/>
    <mergeCell ref="B700:E700"/>
    <mergeCell ref="B701:F701"/>
    <mergeCell ref="A718:F718"/>
    <mergeCell ref="A711:F711"/>
    <mergeCell ref="B662:F662"/>
    <mergeCell ref="A677:F677"/>
    <mergeCell ref="B678:F678"/>
    <mergeCell ref="A995:F995"/>
    <mergeCell ref="A975:F975"/>
    <mergeCell ref="A955:F955"/>
    <mergeCell ref="A935:F935"/>
    <mergeCell ref="A915:F915"/>
    <mergeCell ref="A929:F929"/>
    <mergeCell ref="A949:F949"/>
    <mergeCell ref="A969:F969"/>
    <mergeCell ref="A989:F989"/>
    <mergeCell ref="B960:F960"/>
    <mergeCell ref="A977:F977"/>
    <mergeCell ref="B978:F978"/>
    <mergeCell ref="B979:E979"/>
    <mergeCell ref="B980:F980"/>
    <mergeCell ref="B939:E939"/>
    <mergeCell ref="B940:F940"/>
    <mergeCell ref="A957:F957"/>
    <mergeCell ref="B958:F958"/>
    <mergeCell ref="B959:E959"/>
    <mergeCell ref="B918:F918"/>
    <mergeCell ref="B919:E919"/>
    <mergeCell ref="B920:F920"/>
    <mergeCell ref="A937:F937"/>
    <mergeCell ref="B938:F938"/>
    <mergeCell ref="A1100:F1100"/>
    <mergeCell ref="A1079:F1079"/>
    <mergeCell ref="A1058:F1058"/>
    <mergeCell ref="A1037:F1037"/>
    <mergeCell ref="A1016:F1016"/>
    <mergeCell ref="A1031:F1031"/>
    <mergeCell ref="A1052:F1052"/>
    <mergeCell ref="A1073:F1073"/>
    <mergeCell ref="A1094:F1094"/>
    <mergeCell ref="A1206:F1206"/>
    <mergeCell ref="A1184:F1184"/>
    <mergeCell ref="A1163:F1163"/>
    <mergeCell ref="A1142:F1142"/>
    <mergeCell ref="A1121:F1121"/>
    <mergeCell ref="A1136:F1136"/>
    <mergeCell ref="A1157:F1157"/>
    <mergeCell ref="A1178:F1178"/>
    <mergeCell ref="A1199:F1199"/>
    <mergeCell ref="B1125:F1125"/>
    <mergeCell ref="B1126:E1126"/>
    <mergeCell ref="B1127:F1127"/>
    <mergeCell ref="A1145:F1145"/>
    <mergeCell ref="B1146:F1146"/>
    <mergeCell ref="A1103:F1103"/>
    <mergeCell ref="B1104:F1104"/>
    <mergeCell ref="B1105:E1105"/>
    <mergeCell ref="B1106:F1106"/>
    <mergeCell ref="A1124:F1124"/>
    <mergeCell ref="A1115:F1115"/>
    <mergeCell ref="B1064:F1064"/>
    <mergeCell ref="A1082:F1082"/>
    <mergeCell ref="B1083:F1083"/>
    <mergeCell ref="A1549:F1549"/>
    <mergeCell ref="A1533:F1533"/>
    <mergeCell ref="A1516:F1516"/>
    <mergeCell ref="A1500:F1500"/>
    <mergeCell ref="A1484:F1484"/>
    <mergeCell ref="A1497:F1497"/>
    <mergeCell ref="A1513:F1513"/>
    <mergeCell ref="A1530:F1530"/>
    <mergeCell ref="A1546:F1546"/>
    <mergeCell ref="B1522:F1522"/>
    <mergeCell ref="A1536:F1536"/>
    <mergeCell ref="B1537:F1537"/>
    <mergeCell ref="B1538:E1538"/>
    <mergeCell ref="B1539:F1539"/>
    <mergeCell ref="B1505:E1505"/>
    <mergeCell ref="B1506:F1506"/>
    <mergeCell ref="A1519:F1519"/>
    <mergeCell ref="B1520:F1520"/>
    <mergeCell ref="B1521:E1521"/>
    <mergeCell ref="B1488:F1488"/>
    <mergeCell ref="B1489:E1489"/>
    <mergeCell ref="B1490:F1490"/>
    <mergeCell ref="A1503:F1503"/>
    <mergeCell ref="B1504:F1504"/>
    <mergeCell ref="A1654:F1654"/>
    <mergeCell ref="A1628:F1628"/>
    <mergeCell ref="A1601:F1601"/>
    <mergeCell ref="A1584:F1584"/>
    <mergeCell ref="A1567:F1567"/>
    <mergeCell ref="A1580:F1580"/>
    <mergeCell ref="A1597:F1597"/>
    <mergeCell ref="A1619:F1619"/>
    <mergeCell ref="A1644:F1644"/>
    <mergeCell ref="A1747:F1747"/>
    <mergeCell ref="A1729:F1729"/>
    <mergeCell ref="A1711:F1711"/>
    <mergeCell ref="A1689:F1689"/>
    <mergeCell ref="A1674:F1674"/>
    <mergeCell ref="A1685:F1685"/>
    <mergeCell ref="A1707:F1707"/>
    <mergeCell ref="A1724:F1724"/>
    <mergeCell ref="A1742:F1742"/>
    <mergeCell ref="B1677:F1677"/>
    <mergeCell ref="B1678:E1678"/>
    <mergeCell ref="B1679:F1679"/>
    <mergeCell ref="A1693:F1693"/>
    <mergeCell ref="B1694:F1694"/>
    <mergeCell ref="A1656:F1656"/>
    <mergeCell ref="B1657:F1657"/>
    <mergeCell ref="B1658:E1658"/>
    <mergeCell ref="B1659:F1659"/>
    <mergeCell ref="A1676:F1676"/>
    <mergeCell ref="A1669:F1669"/>
    <mergeCell ref="B1607:F1607"/>
    <mergeCell ref="A1630:F1630"/>
    <mergeCell ref="B1631:F1631"/>
    <mergeCell ref="A1942:F1942"/>
    <mergeCell ref="A1921:F1921"/>
    <mergeCell ref="A1898:F1898"/>
    <mergeCell ref="A1879:F1879"/>
    <mergeCell ref="A1860:F1860"/>
    <mergeCell ref="A1874:F1874"/>
    <mergeCell ref="A1893:F1893"/>
    <mergeCell ref="A1913:F1913"/>
    <mergeCell ref="A1934:F1934"/>
    <mergeCell ref="B1904:F1904"/>
    <mergeCell ref="A1923:F1923"/>
    <mergeCell ref="B1924:F1924"/>
    <mergeCell ref="B1925:E1925"/>
    <mergeCell ref="B1926:F1926"/>
    <mergeCell ref="B1884:E1884"/>
    <mergeCell ref="B1885:F1885"/>
    <mergeCell ref="A1901:F1901"/>
    <mergeCell ref="B1902:F1902"/>
    <mergeCell ref="B1903:E1903"/>
    <mergeCell ref="B1864:F1864"/>
    <mergeCell ref="B1865:E1865"/>
    <mergeCell ref="B1866:F1866"/>
    <mergeCell ref="A1882:F1882"/>
    <mergeCell ref="B1883:F1883"/>
    <mergeCell ref="A2047:F2047"/>
    <mergeCell ref="A2029:F2029"/>
    <mergeCell ref="A2007:F2007"/>
    <mergeCell ref="A1985:F1985"/>
    <mergeCell ref="A1963:F1963"/>
    <mergeCell ref="A1977:F1977"/>
    <mergeCell ref="A1999:F1999"/>
    <mergeCell ref="A2022:F2022"/>
    <mergeCell ref="A2043:F2043"/>
    <mergeCell ref="A2142:F2142"/>
    <mergeCell ref="A2123:F2123"/>
    <mergeCell ref="A2104:F2104"/>
    <mergeCell ref="A2085:F2085"/>
    <mergeCell ref="A2066:F2066"/>
    <mergeCell ref="A2081:F2081"/>
    <mergeCell ref="A2100:F2100"/>
    <mergeCell ref="A2119:F2119"/>
    <mergeCell ref="A2138:F2138"/>
    <mergeCell ref="B2072:F2072"/>
    <mergeCell ref="B2073:E2073"/>
    <mergeCell ref="B2074:F2074"/>
    <mergeCell ref="A2090:F2090"/>
    <mergeCell ref="B2091:F2091"/>
    <mergeCell ref="A2052:F2052"/>
    <mergeCell ref="B2053:F2053"/>
    <mergeCell ref="B2054:E2054"/>
    <mergeCell ref="B2055:F2055"/>
    <mergeCell ref="A2071:F2071"/>
    <mergeCell ref="A2062:F2062"/>
    <mergeCell ref="B2013:F2013"/>
    <mergeCell ref="A2032:F2032"/>
    <mergeCell ref="B2033:F2033"/>
    <mergeCell ref="A2332:F2332"/>
    <mergeCell ref="A2313:F2313"/>
    <mergeCell ref="A2294:F2294"/>
    <mergeCell ref="A2275:F2275"/>
    <mergeCell ref="A2256:F2256"/>
    <mergeCell ref="A2271:F2271"/>
    <mergeCell ref="A2290:F2290"/>
    <mergeCell ref="A2309:F2309"/>
    <mergeCell ref="A2328:F2328"/>
    <mergeCell ref="B2302:F2302"/>
    <mergeCell ref="A2318:F2318"/>
    <mergeCell ref="B2319:F2319"/>
    <mergeCell ref="B2320:E2320"/>
    <mergeCell ref="B2321:F2321"/>
    <mergeCell ref="B2282:E2282"/>
    <mergeCell ref="B2283:F2283"/>
    <mergeCell ref="A2299:F2299"/>
    <mergeCell ref="B2300:F2300"/>
    <mergeCell ref="B2301:E2301"/>
    <mergeCell ref="B2262:F2262"/>
    <mergeCell ref="B2263:E2263"/>
    <mergeCell ref="B2264:F2264"/>
    <mergeCell ref="A2280:F2280"/>
    <mergeCell ref="B2281:F2281"/>
    <mergeCell ref="A2428:F2428"/>
    <mergeCell ref="A2408:F2408"/>
    <mergeCell ref="A2389:F2389"/>
    <mergeCell ref="A2370:F2370"/>
    <mergeCell ref="A2351:F2351"/>
    <mergeCell ref="A2366:F2366"/>
    <mergeCell ref="A2385:F2385"/>
    <mergeCell ref="A2404:F2404"/>
    <mergeCell ref="A2424:F2424"/>
    <mergeCell ref="A2528:F2528"/>
    <mergeCell ref="A2508:F2508"/>
    <mergeCell ref="A2488:F2488"/>
    <mergeCell ref="A2468:F2468"/>
    <mergeCell ref="A2448:F2448"/>
    <mergeCell ref="A2464:F2464"/>
    <mergeCell ref="A2484:F2484"/>
    <mergeCell ref="A2504:F2504"/>
    <mergeCell ref="A2524:F2524"/>
    <mergeCell ref="B2454:F2454"/>
    <mergeCell ref="B2455:E2455"/>
    <mergeCell ref="B2456:F2456"/>
    <mergeCell ref="A2473:F2473"/>
    <mergeCell ref="B2474:F2474"/>
    <mergeCell ref="A2433:F2433"/>
    <mergeCell ref="B2434:F2434"/>
    <mergeCell ref="B2435:E2435"/>
    <mergeCell ref="B2436:F2436"/>
    <mergeCell ref="A2453:F2453"/>
    <mergeCell ref="A2444:F2444"/>
    <mergeCell ref="B2396:F2396"/>
    <mergeCell ref="A2412:F2412"/>
    <mergeCell ref="B2413:F2413"/>
    <mergeCell ref="A2728:F2728"/>
    <mergeCell ref="A2708:F2708"/>
    <mergeCell ref="A2688:F2688"/>
    <mergeCell ref="A2668:F2668"/>
    <mergeCell ref="A2648:F2648"/>
    <mergeCell ref="A2664:F2664"/>
    <mergeCell ref="A2684:F2684"/>
    <mergeCell ref="A2704:F2704"/>
    <mergeCell ref="A2724:F2724"/>
    <mergeCell ref="B2696:F2696"/>
    <mergeCell ref="A2713:F2713"/>
    <mergeCell ref="B2714:F2714"/>
    <mergeCell ref="B2715:E2715"/>
    <mergeCell ref="B2716:F2716"/>
    <mergeCell ref="B2675:E2675"/>
    <mergeCell ref="B2676:F2676"/>
    <mergeCell ref="A2693:F2693"/>
    <mergeCell ref="B2694:F2694"/>
    <mergeCell ref="B2695:E2695"/>
    <mergeCell ref="B2654:F2654"/>
    <mergeCell ref="B2655:E2655"/>
    <mergeCell ref="B2656:F2656"/>
    <mergeCell ref="A2673:F2673"/>
    <mergeCell ref="B2674:F2674"/>
    <mergeCell ref="A2825:F2825"/>
    <mergeCell ref="A2805:F2805"/>
    <mergeCell ref="A2785:F2785"/>
    <mergeCell ref="A2766:F2766"/>
    <mergeCell ref="A2747:F2747"/>
    <mergeCell ref="A2762:F2762"/>
    <mergeCell ref="A2781:F2781"/>
    <mergeCell ref="A2801:F2801"/>
    <mergeCell ref="A2821:F2821"/>
    <mergeCell ref="A2964:F2964"/>
    <mergeCell ref="A2947:F2947"/>
    <mergeCell ref="A2885:F2885"/>
    <mergeCell ref="A2865:F2865"/>
    <mergeCell ref="A2845:F2845"/>
    <mergeCell ref="A2943:F2943"/>
    <mergeCell ref="A2961:F2961"/>
    <mergeCell ref="A3073:F3073"/>
    <mergeCell ref="A3052:F3052"/>
    <mergeCell ref="A3023:F3023"/>
    <mergeCell ref="A3003:F3003"/>
    <mergeCell ref="A2983:F2983"/>
    <mergeCell ref="A2999:F2999"/>
    <mergeCell ref="A3019:F3019"/>
    <mergeCell ref="A3044:F3044"/>
    <mergeCell ref="A3066:F3066"/>
    <mergeCell ref="A2967:F2967"/>
    <mergeCell ref="B2968:F2968"/>
    <mergeCell ref="B2969:E2969"/>
    <mergeCell ref="B2970:F2970"/>
    <mergeCell ref="A2987:F2987"/>
    <mergeCell ref="A2979:F2979"/>
    <mergeCell ref="B2893:F2893"/>
    <mergeCell ref="A3218:F3218"/>
    <mergeCell ref="A3199:F3199"/>
    <mergeCell ref="A3180:F3180"/>
    <mergeCell ref="A3197:F3197"/>
    <mergeCell ref="A3216:F3216"/>
    <mergeCell ref="A3234:F3234"/>
    <mergeCell ref="A3250:F3250"/>
    <mergeCell ref="B3203:E3203"/>
    <mergeCell ref="B3204:F3204"/>
    <mergeCell ref="A3220:F3220"/>
    <mergeCell ref="B3221:F3221"/>
    <mergeCell ref="B3222:E3222"/>
    <mergeCell ref="B3183:F3183"/>
    <mergeCell ref="B3184:E3184"/>
    <mergeCell ref="B3185:F3185"/>
    <mergeCell ref="A3201:F3201"/>
    <mergeCell ref="B3202:F3202"/>
    <mergeCell ref="A3182:F3182"/>
    <mergeCell ref="A3346:F3346"/>
    <mergeCell ref="A3327:F3327"/>
    <mergeCell ref="A3308:F3308"/>
    <mergeCell ref="A3288:F3288"/>
    <mergeCell ref="A3268:F3268"/>
    <mergeCell ref="A3286:F3286"/>
    <mergeCell ref="A3306:F3306"/>
    <mergeCell ref="A3325:F3325"/>
    <mergeCell ref="A3344:F3344"/>
    <mergeCell ref="A3439:F3439"/>
    <mergeCell ref="A3419:F3419"/>
    <mergeCell ref="A3398:F3398"/>
    <mergeCell ref="A3382:F3382"/>
    <mergeCell ref="A3365:F3365"/>
    <mergeCell ref="A3380:F3380"/>
    <mergeCell ref="A3396:F3396"/>
    <mergeCell ref="A3413:F3413"/>
    <mergeCell ref="A3433:F3433"/>
    <mergeCell ref="A3350:F3350"/>
    <mergeCell ref="B3351:F3351"/>
    <mergeCell ref="B3352:E3352"/>
    <mergeCell ref="B3353:F3353"/>
    <mergeCell ref="A3369:F3369"/>
    <mergeCell ref="A3363:F3363"/>
    <mergeCell ref="B3315:F3315"/>
    <mergeCell ref="A3331:F3331"/>
    <mergeCell ref="B3332:F3332"/>
    <mergeCell ref="B3333:E3333"/>
    <mergeCell ref="B3334:F3334"/>
    <mergeCell ref="B3294:E3294"/>
    <mergeCell ref="B3295:F3295"/>
    <mergeCell ref="A3312:F3312"/>
    <mergeCell ref="A3788:F3788"/>
    <mergeCell ref="B3789:F3789"/>
    <mergeCell ref="B3790:E3790"/>
    <mergeCell ref="A3786:F3786"/>
    <mergeCell ref="A3541:F3541"/>
    <mergeCell ref="A3521:F3521"/>
    <mergeCell ref="A3499:F3499"/>
    <mergeCell ref="A3479:F3479"/>
    <mergeCell ref="A3459:F3459"/>
    <mergeCell ref="A3473:F3473"/>
    <mergeCell ref="A3495:F3495"/>
    <mergeCell ref="A3517:F3517"/>
    <mergeCell ref="A3537:F3537"/>
    <mergeCell ref="A3634:F3634"/>
    <mergeCell ref="A3615:F3615"/>
    <mergeCell ref="A3600:F3600"/>
    <mergeCell ref="A3582:F3582"/>
    <mergeCell ref="A3562:F3562"/>
    <mergeCell ref="A3576:F3576"/>
    <mergeCell ref="A3594:F3594"/>
    <mergeCell ref="A3612:F3612"/>
    <mergeCell ref="A3629:F3629"/>
    <mergeCell ref="B3586:E3586"/>
    <mergeCell ref="B3587:F3587"/>
    <mergeCell ref="A3602:F3602"/>
    <mergeCell ref="B3603:F3603"/>
    <mergeCell ref="B3604:E3604"/>
    <mergeCell ref="B3565:F3565"/>
    <mergeCell ref="B3566:E3566"/>
    <mergeCell ref="B3567:F3567"/>
    <mergeCell ref="A3584:F3584"/>
    <mergeCell ref="B3585:F3585"/>
    <mergeCell ref="B3848:F3848"/>
    <mergeCell ref="B3849:E3849"/>
    <mergeCell ref="B3850:F3850"/>
    <mergeCell ref="A3845:F3845"/>
    <mergeCell ref="A3825:F3825"/>
    <mergeCell ref="A3827:F3827"/>
    <mergeCell ref="B3828:F3828"/>
    <mergeCell ref="B3829:E3829"/>
    <mergeCell ref="B3830:F3830"/>
    <mergeCell ref="A3847:F3847"/>
    <mergeCell ref="B3791:F3791"/>
    <mergeCell ref="A3808:F3808"/>
    <mergeCell ref="B3809:F3809"/>
    <mergeCell ref="B3810:E3810"/>
    <mergeCell ref="B3811:F3811"/>
    <mergeCell ref="A3806:F3806"/>
    <mergeCell ref="A3801:F3801"/>
    <mergeCell ref="A3821:F3821"/>
    <mergeCell ref="A3840:F3840"/>
    <mergeCell ref="A3782:F3782"/>
    <mergeCell ref="B3750:F3750"/>
    <mergeCell ref="B3751:E3751"/>
    <mergeCell ref="B3752:F3752"/>
    <mergeCell ref="A3769:F3769"/>
    <mergeCell ref="B3770:F3770"/>
    <mergeCell ref="A3767:F3767"/>
    <mergeCell ref="A3762:F3762"/>
    <mergeCell ref="A3730:F3730"/>
    <mergeCell ref="B3731:F3731"/>
    <mergeCell ref="B3732:E3732"/>
    <mergeCell ref="B3733:F3733"/>
    <mergeCell ref="A3749:F3749"/>
    <mergeCell ref="A3747:F3747"/>
    <mergeCell ref="A3743:F3743"/>
    <mergeCell ref="B3695:F3695"/>
    <mergeCell ref="A3710:F3710"/>
    <mergeCell ref="B3711:F3711"/>
    <mergeCell ref="B3712:E3712"/>
    <mergeCell ref="B3713:F3713"/>
    <mergeCell ref="A3728:F3728"/>
    <mergeCell ref="A3708:F3708"/>
    <mergeCell ref="A3704:F3704"/>
    <mergeCell ref="A3723:F3723"/>
    <mergeCell ref="B3771:E3771"/>
    <mergeCell ref="B3772:F3772"/>
    <mergeCell ref="B3675:E3675"/>
    <mergeCell ref="B3676:F3676"/>
    <mergeCell ref="A3692:F3692"/>
    <mergeCell ref="B3693:F3693"/>
    <mergeCell ref="B3694:E3694"/>
    <mergeCell ref="B3655:F3655"/>
    <mergeCell ref="B3656:E3656"/>
    <mergeCell ref="B3657:F3657"/>
    <mergeCell ref="A3673:F3673"/>
    <mergeCell ref="B3674:F3674"/>
    <mergeCell ref="A3636:F3636"/>
    <mergeCell ref="B3637:F3637"/>
    <mergeCell ref="B3638:E3638"/>
    <mergeCell ref="B3639:F3639"/>
    <mergeCell ref="A3654:F3654"/>
    <mergeCell ref="A3647:F3647"/>
    <mergeCell ref="B3605:F3605"/>
    <mergeCell ref="A3617:F3617"/>
    <mergeCell ref="B3618:F3618"/>
    <mergeCell ref="B3619:E3619"/>
    <mergeCell ref="B3620:F3620"/>
    <mergeCell ref="A3690:F3690"/>
    <mergeCell ref="A3671:F3671"/>
    <mergeCell ref="A3652:F3652"/>
    <mergeCell ref="A3667:F3667"/>
    <mergeCell ref="A3685:F3685"/>
    <mergeCell ref="A3564:F3564"/>
    <mergeCell ref="A3557:F3557"/>
    <mergeCell ref="B3505:F3505"/>
    <mergeCell ref="A3524:F3524"/>
    <mergeCell ref="B3525:F3525"/>
    <mergeCell ref="B3526:E3526"/>
    <mergeCell ref="B3527:F3527"/>
    <mergeCell ref="B3483:E3483"/>
    <mergeCell ref="B3484:F3484"/>
    <mergeCell ref="A3502:F3502"/>
    <mergeCell ref="B3503:F3503"/>
    <mergeCell ref="B3504:E3504"/>
    <mergeCell ref="B3462:F3462"/>
    <mergeCell ref="B3463:E3463"/>
    <mergeCell ref="B3464:F3464"/>
    <mergeCell ref="A3481:F3481"/>
    <mergeCell ref="B3482:F3482"/>
    <mergeCell ref="A3545:F3545"/>
    <mergeCell ref="B3546:F3546"/>
    <mergeCell ref="B3547:E3547"/>
    <mergeCell ref="B3548:F3548"/>
    <mergeCell ref="A3441:F3441"/>
    <mergeCell ref="B3442:F3442"/>
    <mergeCell ref="B3443:E3443"/>
    <mergeCell ref="B3444:F3444"/>
    <mergeCell ref="A3461:F3461"/>
    <mergeCell ref="A3453:F3453"/>
    <mergeCell ref="B3403:F3403"/>
    <mergeCell ref="A3421:F3421"/>
    <mergeCell ref="B3422:F3422"/>
    <mergeCell ref="B3423:E3423"/>
    <mergeCell ref="B3424:F3424"/>
    <mergeCell ref="B3386:E3386"/>
    <mergeCell ref="B3387:F3387"/>
    <mergeCell ref="A3400:F3400"/>
    <mergeCell ref="B3401:F3401"/>
    <mergeCell ref="B3402:E3402"/>
    <mergeCell ref="B3370:F3370"/>
    <mergeCell ref="B3371:E3371"/>
    <mergeCell ref="B3372:F3372"/>
    <mergeCell ref="A3384:F3384"/>
    <mergeCell ref="B3385:F3385"/>
    <mergeCell ref="B3313:F3313"/>
    <mergeCell ref="B3314:E3314"/>
    <mergeCell ref="B3272:F3272"/>
    <mergeCell ref="B3273:E3273"/>
    <mergeCell ref="B3274:F3274"/>
    <mergeCell ref="A3292:F3292"/>
    <mergeCell ref="B3293:F3293"/>
    <mergeCell ref="A3255:F3255"/>
    <mergeCell ref="B3256:F3256"/>
    <mergeCell ref="B3257:E3257"/>
    <mergeCell ref="B3258:F3258"/>
    <mergeCell ref="A3271:F3271"/>
    <mergeCell ref="A3266:F3266"/>
    <mergeCell ref="B3223:F3223"/>
    <mergeCell ref="A3239:F3239"/>
    <mergeCell ref="B3240:F3240"/>
    <mergeCell ref="B3241:E3241"/>
    <mergeCell ref="B3242:F3242"/>
    <mergeCell ref="A3252:F3252"/>
    <mergeCell ref="A3236:F3236"/>
    <mergeCell ref="A3178:F3178"/>
    <mergeCell ref="B3135:F3135"/>
    <mergeCell ref="A3148:F3148"/>
    <mergeCell ref="B3149:F3149"/>
    <mergeCell ref="B3150:E3150"/>
    <mergeCell ref="B3151:F3151"/>
    <mergeCell ref="B3117:E3117"/>
    <mergeCell ref="B3118:F3118"/>
    <mergeCell ref="A3132:F3132"/>
    <mergeCell ref="B3133:F3133"/>
    <mergeCell ref="B3134:E3134"/>
    <mergeCell ref="B3097:F3097"/>
    <mergeCell ref="B3098:E3098"/>
    <mergeCell ref="B3099:F3099"/>
    <mergeCell ref="A3115:F3115"/>
    <mergeCell ref="B3116:F3116"/>
    <mergeCell ref="A3162:F3162"/>
    <mergeCell ref="A3146:F3146"/>
    <mergeCell ref="A3130:F3130"/>
    <mergeCell ref="A3113:F3113"/>
    <mergeCell ref="A3108:F3108"/>
    <mergeCell ref="A3128:F3128"/>
    <mergeCell ref="A3144:F3144"/>
    <mergeCell ref="A3160:F3160"/>
    <mergeCell ref="A3164:F3164"/>
    <mergeCell ref="B3165:F3165"/>
    <mergeCell ref="B3166:E3166"/>
    <mergeCell ref="B3167:F3167"/>
    <mergeCell ref="A3075:F3075"/>
    <mergeCell ref="B3076:F3076"/>
    <mergeCell ref="B3077:E3077"/>
    <mergeCell ref="B3078:F3078"/>
    <mergeCell ref="A3096:F3096"/>
    <mergeCell ref="A3087:F3087"/>
    <mergeCell ref="B3030:F3030"/>
    <mergeCell ref="A3054:F3054"/>
    <mergeCell ref="B3055:F3055"/>
    <mergeCell ref="B3056:E3056"/>
    <mergeCell ref="B3057:F3057"/>
    <mergeCell ref="B3009:E3009"/>
    <mergeCell ref="B3010:F3010"/>
    <mergeCell ref="A3027:F3027"/>
    <mergeCell ref="B3028:F3028"/>
    <mergeCell ref="B3029:E3029"/>
    <mergeCell ref="B2988:F2988"/>
    <mergeCell ref="B2989:E2989"/>
    <mergeCell ref="B2990:F2990"/>
    <mergeCell ref="A3007:F3007"/>
    <mergeCell ref="B3008:F3008"/>
    <mergeCell ref="A3094:F3094"/>
    <mergeCell ref="B2911:F2911"/>
    <mergeCell ref="B2912:E2912"/>
    <mergeCell ref="B2913:F2913"/>
    <mergeCell ref="B2933:F2933"/>
    <mergeCell ref="B2872:E2872"/>
    <mergeCell ref="B2873:F2873"/>
    <mergeCell ref="A2890:F2890"/>
    <mergeCell ref="B2891:F2891"/>
    <mergeCell ref="B2892:E2892"/>
    <mergeCell ref="B2851:F2851"/>
    <mergeCell ref="B2852:E2852"/>
    <mergeCell ref="B2853:F2853"/>
    <mergeCell ref="A2870:F2870"/>
    <mergeCell ref="B2871:F2871"/>
    <mergeCell ref="A2830:F2830"/>
    <mergeCell ref="B2831:F2831"/>
    <mergeCell ref="B2832:E2832"/>
    <mergeCell ref="B2833:F2833"/>
    <mergeCell ref="A2850:F2850"/>
    <mergeCell ref="B2792:F2792"/>
    <mergeCell ref="A2810:F2810"/>
    <mergeCell ref="B2811:F2811"/>
    <mergeCell ref="B2812:E2812"/>
    <mergeCell ref="B2813:F2813"/>
    <mergeCell ref="B2772:E2772"/>
    <mergeCell ref="B2773:F2773"/>
    <mergeCell ref="A2789:F2789"/>
    <mergeCell ref="B2790:F2790"/>
    <mergeCell ref="B2791:E2791"/>
    <mergeCell ref="B2752:F2752"/>
    <mergeCell ref="B2753:E2753"/>
    <mergeCell ref="B2754:F2754"/>
    <mergeCell ref="A2770:F2770"/>
    <mergeCell ref="B2771:F2771"/>
    <mergeCell ref="A2732:F2732"/>
    <mergeCell ref="B2733:F2733"/>
    <mergeCell ref="B2734:E2734"/>
    <mergeCell ref="B2735:F2735"/>
    <mergeCell ref="A2751:F2751"/>
    <mergeCell ref="A2743:F2743"/>
    <mergeCell ref="A2633:F2633"/>
    <mergeCell ref="B2634:F2634"/>
    <mergeCell ref="B2635:E2635"/>
    <mergeCell ref="B2636:F2636"/>
    <mergeCell ref="A2653:F2653"/>
    <mergeCell ref="A2644:F2644"/>
    <mergeCell ref="B2596:F2596"/>
    <mergeCell ref="A2613:F2613"/>
    <mergeCell ref="B2614:F2614"/>
    <mergeCell ref="B2615:E2615"/>
    <mergeCell ref="B2616:F2616"/>
    <mergeCell ref="B2575:E2575"/>
    <mergeCell ref="B2576:F2576"/>
    <mergeCell ref="A2593:F2593"/>
    <mergeCell ref="B2594:F2594"/>
    <mergeCell ref="B2595:E2595"/>
    <mergeCell ref="A2628:F2628"/>
    <mergeCell ref="A2608:F2608"/>
    <mergeCell ref="A2588:F2588"/>
    <mergeCell ref="A2584:F2584"/>
    <mergeCell ref="A2604:F2604"/>
    <mergeCell ref="A2624:F2624"/>
    <mergeCell ref="B2554:F2554"/>
    <mergeCell ref="B2555:E2555"/>
    <mergeCell ref="B2556:F2556"/>
    <mergeCell ref="A2573:F2573"/>
    <mergeCell ref="B2574:F2574"/>
    <mergeCell ref="A2533:F2533"/>
    <mergeCell ref="B2534:F2534"/>
    <mergeCell ref="B2535:E2535"/>
    <mergeCell ref="B2536:F2536"/>
    <mergeCell ref="A2553:F2553"/>
    <mergeCell ref="A2544:F2544"/>
    <mergeCell ref="B2496:F2496"/>
    <mergeCell ref="A2513:F2513"/>
    <mergeCell ref="B2514:F2514"/>
    <mergeCell ref="B2515:E2515"/>
    <mergeCell ref="B2516:F2516"/>
    <mergeCell ref="B2475:E2475"/>
    <mergeCell ref="B2476:F2476"/>
    <mergeCell ref="A2493:F2493"/>
    <mergeCell ref="B2494:F2494"/>
    <mergeCell ref="B2495:E2495"/>
    <mergeCell ref="A2568:F2568"/>
    <mergeCell ref="A2548:F2548"/>
    <mergeCell ref="A2564:F2564"/>
    <mergeCell ref="B2414:E2414"/>
    <mergeCell ref="B2415:F2415"/>
    <mergeCell ref="B2376:E2376"/>
    <mergeCell ref="B2377:F2377"/>
    <mergeCell ref="A2393:F2393"/>
    <mergeCell ref="B2394:F2394"/>
    <mergeCell ref="B2395:E2395"/>
    <mergeCell ref="B2356:F2356"/>
    <mergeCell ref="B2357:E2357"/>
    <mergeCell ref="B2358:F2358"/>
    <mergeCell ref="A2374:F2374"/>
    <mergeCell ref="B2375:F2375"/>
    <mergeCell ref="A2337:F2337"/>
    <mergeCell ref="B2338:F2338"/>
    <mergeCell ref="B2339:E2339"/>
    <mergeCell ref="B2340:F2340"/>
    <mergeCell ref="A2355:F2355"/>
    <mergeCell ref="A2348:F2348"/>
    <mergeCell ref="A2242:F2242"/>
    <mergeCell ref="B2243:F2243"/>
    <mergeCell ref="B2244:E2244"/>
    <mergeCell ref="B2245:F2245"/>
    <mergeCell ref="A2261:F2261"/>
    <mergeCell ref="A2252:F2252"/>
    <mergeCell ref="B2207:F2207"/>
    <mergeCell ref="A2223:F2223"/>
    <mergeCell ref="B2224:F2224"/>
    <mergeCell ref="B2225:E2225"/>
    <mergeCell ref="B2226:F2226"/>
    <mergeCell ref="B2187:E2187"/>
    <mergeCell ref="B2188:F2188"/>
    <mergeCell ref="A2204:F2204"/>
    <mergeCell ref="B2205:F2205"/>
    <mergeCell ref="B2206:E2206"/>
    <mergeCell ref="A2237:F2237"/>
    <mergeCell ref="A2218:F2218"/>
    <mergeCell ref="A2199:F2199"/>
    <mergeCell ref="A2195:F2195"/>
    <mergeCell ref="A2214:F2214"/>
    <mergeCell ref="A2233:F2233"/>
    <mergeCell ref="B2167:F2167"/>
    <mergeCell ref="B2168:E2168"/>
    <mergeCell ref="B2169:F2169"/>
    <mergeCell ref="A2185:F2185"/>
    <mergeCell ref="B2186:F2186"/>
    <mergeCell ref="A2147:F2147"/>
    <mergeCell ref="B2148:F2148"/>
    <mergeCell ref="B2149:E2149"/>
    <mergeCell ref="B2150:F2150"/>
    <mergeCell ref="A2166:F2166"/>
    <mergeCell ref="A2157:F2157"/>
    <mergeCell ref="B2112:F2112"/>
    <mergeCell ref="A2128:F2128"/>
    <mergeCell ref="B2129:F2129"/>
    <mergeCell ref="B2130:E2130"/>
    <mergeCell ref="B2131:F2131"/>
    <mergeCell ref="B2092:E2092"/>
    <mergeCell ref="B2093:F2093"/>
    <mergeCell ref="A2109:F2109"/>
    <mergeCell ref="B2110:F2110"/>
    <mergeCell ref="B2111:E2111"/>
    <mergeCell ref="A2180:F2180"/>
    <mergeCell ref="A2161:F2161"/>
    <mergeCell ref="A2176:F2176"/>
    <mergeCell ref="B2034:E2034"/>
    <mergeCell ref="B2035:F2035"/>
    <mergeCell ref="B1990:E1990"/>
    <mergeCell ref="B1991:F1991"/>
    <mergeCell ref="A2010:F2010"/>
    <mergeCell ref="B2011:F2011"/>
    <mergeCell ref="B2012:E2012"/>
    <mergeCell ref="B1967:F1967"/>
    <mergeCell ref="B1968:E1968"/>
    <mergeCell ref="B1969:F1969"/>
    <mergeCell ref="A1988:F1988"/>
    <mergeCell ref="B1989:F1989"/>
    <mergeCell ref="A1944:F1944"/>
    <mergeCell ref="B1945:F1945"/>
    <mergeCell ref="B1946:E1946"/>
    <mergeCell ref="B1947:F1947"/>
    <mergeCell ref="A1966:F1966"/>
    <mergeCell ref="A1955:F1955"/>
    <mergeCell ref="A1844:F1844"/>
    <mergeCell ref="B1845:F1845"/>
    <mergeCell ref="B1846:E1846"/>
    <mergeCell ref="B1847:F1847"/>
    <mergeCell ref="A1863:F1863"/>
    <mergeCell ref="A1855:F1855"/>
    <mergeCell ref="B1809:F1809"/>
    <mergeCell ref="A1825:F1825"/>
    <mergeCell ref="B1826:F1826"/>
    <mergeCell ref="B1827:E1827"/>
    <mergeCell ref="B1828:F1828"/>
    <mergeCell ref="B1789:E1789"/>
    <mergeCell ref="B1790:F1790"/>
    <mergeCell ref="A1806:F1806"/>
    <mergeCell ref="B1807:F1807"/>
    <mergeCell ref="B1808:E1808"/>
    <mergeCell ref="A1841:F1841"/>
    <mergeCell ref="A1822:F1822"/>
    <mergeCell ref="A1803:F1803"/>
    <mergeCell ref="A1798:F1798"/>
    <mergeCell ref="A1817:F1817"/>
    <mergeCell ref="A1836:F1836"/>
    <mergeCell ref="B1769:F1769"/>
    <mergeCell ref="B1770:E1770"/>
    <mergeCell ref="B1771:F1771"/>
    <mergeCell ref="A1787:F1787"/>
    <mergeCell ref="B1788:F1788"/>
    <mergeCell ref="A1750:F1750"/>
    <mergeCell ref="B1751:F1751"/>
    <mergeCell ref="B1752:E1752"/>
    <mergeCell ref="B1753:F1753"/>
    <mergeCell ref="A1768:F1768"/>
    <mergeCell ref="A1761:F1761"/>
    <mergeCell ref="B1716:F1716"/>
    <mergeCell ref="A1731:F1731"/>
    <mergeCell ref="B1732:F1732"/>
    <mergeCell ref="B1733:E1733"/>
    <mergeCell ref="B1734:F1734"/>
    <mergeCell ref="B1695:E1695"/>
    <mergeCell ref="B1696:F1696"/>
    <mergeCell ref="A1713:F1713"/>
    <mergeCell ref="B1714:F1714"/>
    <mergeCell ref="B1715:E1715"/>
    <mergeCell ref="A1784:F1784"/>
    <mergeCell ref="A1766:F1766"/>
    <mergeCell ref="A1779:F1779"/>
    <mergeCell ref="B1632:E1632"/>
    <mergeCell ref="B1633:F1633"/>
    <mergeCell ref="B1589:E1589"/>
    <mergeCell ref="B1590:F1590"/>
    <mergeCell ref="A1604:F1604"/>
    <mergeCell ref="B1605:F1605"/>
    <mergeCell ref="B1606:E1606"/>
    <mergeCell ref="B1571:F1571"/>
    <mergeCell ref="B1572:E1572"/>
    <mergeCell ref="B1573:F1573"/>
    <mergeCell ref="A1587:F1587"/>
    <mergeCell ref="B1588:F1588"/>
    <mergeCell ref="A1552:F1552"/>
    <mergeCell ref="B1553:F1553"/>
    <mergeCell ref="B1554:E1554"/>
    <mergeCell ref="B1555:F1555"/>
    <mergeCell ref="A1570:F1570"/>
    <mergeCell ref="A1563:F1563"/>
    <mergeCell ref="A1471:F1471"/>
    <mergeCell ref="B1472:F1472"/>
    <mergeCell ref="B1473:E1473"/>
    <mergeCell ref="B1474:F1474"/>
    <mergeCell ref="A1487:F1487"/>
    <mergeCell ref="A1481:F1481"/>
    <mergeCell ref="B1442:F1442"/>
    <mergeCell ref="A1455:F1455"/>
    <mergeCell ref="B1456:F1456"/>
    <mergeCell ref="B1457:E1457"/>
    <mergeCell ref="B1458:F1458"/>
    <mergeCell ref="B1252:E1252"/>
    <mergeCell ref="B1253:F1253"/>
    <mergeCell ref="A1439:F1439"/>
    <mergeCell ref="B1440:F1440"/>
    <mergeCell ref="B1441:E1441"/>
    <mergeCell ref="A1468:F1468"/>
    <mergeCell ref="A1452:F1452"/>
    <mergeCell ref="A1436:F1436"/>
    <mergeCell ref="A1433:F1433"/>
    <mergeCell ref="A1449:F1449"/>
    <mergeCell ref="A1465:F1465"/>
    <mergeCell ref="A1262:F1262"/>
    <mergeCell ref="A1266:F1266"/>
    <mergeCell ref="A1269:F1269"/>
    <mergeCell ref="B1270:F1270"/>
    <mergeCell ref="B1271:E1271"/>
    <mergeCell ref="B1272:F1272"/>
    <mergeCell ref="A1281:F1281"/>
    <mergeCell ref="A1285:F1285"/>
    <mergeCell ref="A1288:F1288"/>
    <mergeCell ref="B1289:F1289"/>
    <mergeCell ref="B1232:F1232"/>
    <mergeCell ref="B1233:E1233"/>
    <mergeCell ref="B1234:F1234"/>
    <mergeCell ref="A1250:F1250"/>
    <mergeCell ref="B1251:F1251"/>
    <mergeCell ref="A1209:F1209"/>
    <mergeCell ref="B1210:F1210"/>
    <mergeCell ref="B1211:E1211"/>
    <mergeCell ref="B1212:F1212"/>
    <mergeCell ref="A1231:F1231"/>
    <mergeCell ref="A1221:F1221"/>
    <mergeCell ref="B1169:F1169"/>
    <mergeCell ref="A1187:F1187"/>
    <mergeCell ref="B1188:F1188"/>
    <mergeCell ref="B1189:E1189"/>
    <mergeCell ref="B1190:F1190"/>
    <mergeCell ref="B1147:E1147"/>
    <mergeCell ref="B1148:F1148"/>
    <mergeCell ref="A1166:F1166"/>
    <mergeCell ref="B1167:F1167"/>
    <mergeCell ref="B1168:E1168"/>
    <mergeCell ref="A1247:F1247"/>
    <mergeCell ref="A1228:F1228"/>
    <mergeCell ref="A1244:F1244"/>
    <mergeCell ref="B1084:E1084"/>
    <mergeCell ref="B1085:F1085"/>
    <mergeCell ref="B1042:E1042"/>
    <mergeCell ref="B1043:F1043"/>
    <mergeCell ref="A1061:F1061"/>
    <mergeCell ref="B1062:F1062"/>
    <mergeCell ref="B1063:E1063"/>
    <mergeCell ref="B1020:F1020"/>
    <mergeCell ref="B1021:E1021"/>
    <mergeCell ref="B1022:F1022"/>
    <mergeCell ref="A1040:F1040"/>
    <mergeCell ref="B1041:F1041"/>
    <mergeCell ref="A997:F997"/>
    <mergeCell ref="B998:F998"/>
    <mergeCell ref="B999:E999"/>
    <mergeCell ref="B1000:F1000"/>
    <mergeCell ref="A1019:F1019"/>
    <mergeCell ref="A1010:F1010"/>
    <mergeCell ref="A897:F897"/>
    <mergeCell ref="B898:F898"/>
    <mergeCell ref="B899:E899"/>
    <mergeCell ref="B900:F900"/>
    <mergeCell ref="A917:F917"/>
    <mergeCell ref="A909:F909"/>
    <mergeCell ref="B864:F864"/>
    <mergeCell ref="A876:F876"/>
    <mergeCell ref="B877:F877"/>
    <mergeCell ref="B878:E878"/>
    <mergeCell ref="B879:F879"/>
    <mergeCell ref="B848:E848"/>
    <mergeCell ref="B849:F849"/>
    <mergeCell ref="A861:F861"/>
    <mergeCell ref="B862:F862"/>
    <mergeCell ref="B863:E863"/>
    <mergeCell ref="A895:F895"/>
    <mergeCell ref="A874:F874"/>
    <mergeCell ref="A859:F859"/>
    <mergeCell ref="A856:F856"/>
    <mergeCell ref="A871:F871"/>
    <mergeCell ref="A889:F889"/>
    <mergeCell ref="B828:F828"/>
    <mergeCell ref="B829:E829"/>
    <mergeCell ref="B830:F830"/>
    <mergeCell ref="A846:F846"/>
    <mergeCell ref="B847:F847"/>
    <mergeCell ref="A806:F806"/>
    <mergeCell ref="B807:F807"/>
    <mergeCell ref="B808:E808"/>
    <mergeCell ref="B809:F809"/>
    <mergeCell ref="A827:F827"/>
    <mergeCell ref="A818:F818"/>
    <mergeCell ref="B765:F765"/>
    <mergeCell ref="A783:F783"/>
    <mergeCell ref="B784:F784"/>
    <mergeCell ref="B785:E785"/>
    <mergeCell ref="B786:F786"/>
    <mergeCell ref="B742:E742"/>
    <mergeCell ref="B743:F743"/>
    <mergeCell ref="A762:F762"/>
    <mergeCell ref="B763:F763"/>
    <mergeCell ref="B764:E764"/>
    <mergeCell ref="A844:F844"/>
    <mergeCell ref="A825:F825"/>
    <mergeCell ref="A839:F839"/>
    <mergeCell ref="B679:E679"/>
    <mergeCell ref="B680:F680"/>
    <mergeCell ref="B644:E644"/>
    <mergeCell ref="B645:F645"/>
    <mergeCell ref="A659:F659"/>
    <mergeCell ref="B660:F660"/>
    <mergeCell ref="B661:E661"/>
    <mergeCell ref="B587:F587"/>
    <mergeCell ref="B588:E588"/>
    <mergeCell ref="B589:F589"/>
    <mergeCell ref="A642:F642"/>
    <mergeCell ref="B643:F643"/>
    <mergeCell ref="A569:F569"/>
    <mergeCell ref="B570:F570"/>
    <mergeCell ref="B571:E571"/>
    <mergeCell ref="B572:F572"/>
    <mergeCell ref="A586:F586"/>
    <mergeCell ref="A580:F580"/>
    <mergeCell ref="A598:F598"/>
    <mergeCell ref="A602:F602"/>
    <mergeCell ref="A605:F605"/>
    <mergeCell ref="B606:F606"/>
    <mergeCell ref="B607:E607"/>
    <mergeCell ref="B608:F608"/>
    <mergeCell ref="A617:F617"/>
    <mergeCell ref="A621:F621"/>
    <mergeCell ref="A624:F624"/>
    <mergeCell ref="B625:F625"/>
    <mergeCell ref="B626:E626"/>
    <mergeCell ref="B627:F627"/>
    <mergeCell ref="B483:F483"/>
    <mergeCell ref="A499:F499"/>
    <mergeCell ref="B500:F500"/>
    <mergeCell ref="A496:F496"/>
    <mergeCell ref="A492:F492"/>
    <mergeCell ref="A461:F461"/>
    <mergeCell ref="B462:F462"/>
    <mergeCell ref="B463:E463"/>
    <mergeCell ref="B464:F464"/>
    <mergeCell ref="A480:F480"/>
    <mergeCell ref="A477:F477"/>
    <mergeCell ref="A473:F473"/>
    <mergeCell ref="B427:F427"/>
    <mergeCell ref="A442:F442"/>
    <mergeCell ref="B443:F443"/>
    <mergeCell ref="B444:E444"/>
    <mergeCell ref="B445:F445"/>
    <mergeCell ref="A458:F458"/>
    <mergeCell ref="A440:F440"/>
    <mergeCell ref="A436:F436"/>
    <mergeCell ref="A454:F454"/>
    <mergeCell ref="B481:F481"/>
    <mergeCell ref="B482:E482"/>
    <mergeCell ref="B409:E409"/>
    <mergeCell ref="B410:F410"/>
    <mergeCell ref="A424:F424"/>
    <mergeCell ref="B425:F425"/>
    <mergeCell ref="B426:E426"/>
    <mergeCell ref="B390:F390"/>
    <mergeCell ref="B391:E391"/>
    <mergeCell ref="B392:F392"/>
    <mergeCell ref="A407:F407"/>
    <mergeCell ref="B408:F408"/>
    <mergeCell ref="A371:F371"/>
    <mergeCell ref="B372:F372"/>
    <mergeCell ref="B373:E373"/>
    <mergeCell ref="B374:F374"/>
    <mergeCell ref="A389:F389"/>
    <mergeCell ref="A383:F383"/>
    <mergeCell ref="B336:F336"/>
    <mergeCell ref="A353:F353"/>
    <mergeCell ref="B354:F354"/>
    <mergeCell ref="B355:E355"/>
    <mergeCell ref="B356:F356"/>
    <mergeCell ref="A345:F345"/>
    <mergeCell ref="A365:F365"/>
    <mergeCell ref="A422:F422"/>
    <mergeCell ref="A405:F405"/>
    <mergeCell ref="A387:F387"/>
    <mergeCell ref="A401:F401"/>
    <mergeCell ref="A418:F418"/>
    <mergeCell ref="A369:F369"/>
    <mergeCell ref="A349:F349"/>
    <mergeCell ref="B315:E315"/>
    <mergeCell ref="B316:F316"/>
    <mergeCell ref="A333:F333"/>
    <mergeCell ref="B334:F334"/>
    <mergeCell ref="B335:E335"/>
    <mergeCell ref="B294:F294"/>
    <mergeCell ref="B295:E295"/>
    <mergeCell ref="B296:F296"/>
    <mergeCell ref="A313:F313"/>
    <mergeCell ref="B314:F314"/>
    <mergeCell ref="A273:F273"/>
    <mergeCell ref="B274:F274"/>
    <mergeCell ref="B275:E275"/>
    <mergeCell ref="B276:F276"/>
    <mergeCell ref="A293:F293"/>
    <mergeCell ref="A285:F285"/>
    <mergeCell ref="B236:F236"/>
    <mergeCell ref="A253:F253"/>
    <mergeCell ref="B254:F254"/>
    <mergeCell ref="B255:E255"/>
    <mergeCell ref="B256:F256"/>
    <mergeCell ref="A269:F269"/>
    <mergeCell ref="A249:F249"/>
    <mergeCell ref="A245:F245"/>
    <mergeCell ref="A265:F265"/>
    <mergeCell ref="A329:F329"/>
    <mergeCell ref="A309:F309"/>
    <mergeCell ref="A289:F289"/>
    <mergeCell ref="A305:F305"/>
    <mergeCell ref="A325:F325"/>
    <mergeCell ref="B217:E217"/>
    <mergeCell ref="B218:F218"/>
    <mergeCell ref="A233:F233"/>
    <mergeCell ref="B234:F234"/>
    <mergeCell ref="B235:E235"/>
    <mergeCell ref="B195:F195"/>
    <mergeCell ref="B196:E196"/>
    <mergeCell ref="B197:F197"/>
    <mergeCell ref="A215:F215"/>
    <mergeCell ref="B216:F216"/>
    <mergeCell ref="A176:F176"/>
    <mergeCell ref="B177:F177"/>
    <mergeCell ref="B178:E178"/>
    <mergeCell ref="B179:F179"/>
    <mergeCell ref="A194:F194"/>
    <mergeCell ref="A188:F188"/>
    <mergeCell ref="B141:F141"/>
    <mergeCell ref="A157:F157"/>
    <mergeCell ref="B158:F158"/>
    <mergeCell ref="B159:E159"/>
    <mergeCell ref="B160:F160"/>
    <mergeCell ref="A174:F174"/>
    <mergeCell ref="A155:F155"/>
    <mergeCell ref="A150:F150"/>
    <mergeCell ref="A169:F169"/>
    <mergeCell ref="A231:F231"/>
    <mergeCell ref="A213:F213"/>
    <mergeCell ref="A192:F192"/>
    <mergeCell ref="A209:F209"/>
    <mergeCell ref="A227:F227"/>
    <mergeCell ref="B121:E121"/>
    <mergeCell ref="B122:F122"/>
    <mergeCell ref="A138:F138"/>
    <mergeCell ref="B139:F139"/>
    <mergeCell ref="B140:E140"/>
    <mergeCell ref="B101:F101"/>
    <mergeCell ref="B102:E102"/>
    <mergeCell ref="B103:F103"/>
    <mergeCell ref="A119:F119"/>
    <mergeCell ref="B120:F120"/>
    <mergeCell ref="A79:F79"/>
    <mergeCell ref="B80:F80"/>
    <mergeCell ref="B81:E81"/>
    <mergeCell ref="B82:F82"/>
    <mergeCell ref="A100:F100"/>
    <mergeCell ref="B44:F44"/>
    <mergeCell ref="A60:F60"/>
    <mergeCell ref="B61:F61"/>
    <mergeCell ref="B62:E62"/>
    <mergeCell ref="B63:F63"/>
    <mergeCell ref="A76:F76"/>
    <mergeCell ref="A57:F57"/>
    <mergeCell ref="A53:F53"/>
    <mergeCell ref="A72:F72"/>
    <mergeCell ref="A93:F93"/>
    <mergeCell ref="A136:F136"/>
    <mergeCell ref="A117:F117"/>
    <mergeCell ref="A98:F98"/>
    <mergeCell ref="A112:F112"/>
    <mergeCell ref="A131:F131"/>
    <mergeCell ref="A3867:F3867"/>
    <mergeCell ref="B3868:F3868"/>
    <mergeCell ref="B3869:E3869"/>
    <mergeCell ref="B3870:F3870"/>
    <mergeCell ref="A2901:F2901"/>
    <mergeCell ref="A2905:F2905"/>
    <mergeCell ref="A2910:F2910"/>
    <mergeCell ref="A2924:F2924"/>
    <mergeCell ref="A2928:F2928"/>
    <mergeCell ref="A2932:F2932"/>
    <mergeCell ref="B2934:E2934"/>
    <mergeCell ref="B2935:F2935"/>
    <mergeCell ref="A2949:F2949"/>
    <mergeCell ref="B2950:F2950"/>
    <mergeCell ref="B2951:E2951"/>
    <mergeCell ref="B2952:F2952"/>
    <mergeCell ref="A11:F11"/>
    <mergeCell ref="A23:F23"/>
    <mergeCell ref="A20:F20"/>
    <mergeCell ref="A3860:F3860"/>
    <mergeCell ref="A3865:F3865"/>
    <mergeCell ref="A2881:F2881"/>
    <mergeCell ref="A2861:F2861"/>
    <mergeCell ref="A2841:F2841"/>
    <mergeCell ref="A35:F35"/>
    <mergeCell ref="A38:F38"/>
    <mergeCell ref="A41:F41"/>
    <mergeCell ref="B24:F24"/>
    <mergeCell ref="B25:E25"/>
    <mergeCell ref="B26:F26"/>
    <mergeCell ref="B42:F42"/>
    <mergeCell ref="B43:E43"/>
  </mergeCells>
  <pageMargins left="0.7" right="0.7" top="0.75" bottom="0.75" header="0.3" footer="0.3"/>
  <pageSetup paperSize="9" scale="83" orientation="portrait" r:id="rId2"/>
</worksheet>
</file>

<file path=xl/worksheets/sheet6.xml><?xml version="1.0" encoding="utf-8"?>
<worksheet xmlns="http://schemas.openxmlformats.org/spreadsheetml/2006/main" xmlns:r="http://schemas.openxmlformats.org/officeDocument/2006/relationships">
  <sheetPr codeName="Sheet8">
    <tabColor rgb="FF92D050"/>
  </sheetPr>
  <dimension ref="A1:M7321"/>
  <sheetViews>
    <sheetView view="pageBreakPreview" topLeftCell="A4504" zoomScale="90" zoomScaleNormal="80" zoomScaleSheetLayoutView="90" workbookViewId="0">
      <selection activeCell="F4504" sqref="F4504"/>
    </sheetView>
  </sheetViews>
  <sheetFormatPr defaultRowHeight="15"/>
  <cols>
    <col min="1" max="1" width="8.7109375" style="303" customWidth="1"/>
    <col min="2" max="2" width="27" style="302" customWidth="1"/>
    <col min="3" max="3" width="8.42578125" style="303" customWidth="1"/>
    <col min="4" max="4" width="11" style="303" customWidth="1"/>
    <col min="5" max="5" width="14.28515625" style="303" customWidth="1"/>
    <col min="6" max="6" width="14.140625" style="302" customWidth="1"/>
    <col min="7" max="7" width="17.28515625" style="302" customWidth="1"/>
  </cols>
  <sheetData>
    <row r="1" spans="1:7" s="434" customFormat="1" ht="21">
      <c r="A1" s="436">
        <v>3</v>
      </c>
      <c r="B1" s="484" t="s">
        <v>3582</v>
      </c>
      <c r="C1" s="512"/>
      <c r="D1" s="512"/>
      <c r="E1" s="512"/>
      <c r="F1" s="512"/>
      <c r="G1" s="545"/>
    </row>
    <row r="2" spans="1:7" s="433" customFormat="1" ht="18.75">
      <c r="A2" s="432" t="s">
        <v>2424</v>
      </c>
      <c r="B2" s="437" t="s">
        <v>2426</v>
      </c>
      <c r="C2" s="431"/>
      <c r="E2" s="431"/>
      <c r="F2" s="431"/>
      <c r="G2" s="546"/>
    </row>
    <row r="3" spans="1:7" s="271" customFormat="1" ht="15.75">
      <c r="A3" s="435" t="s">
        <v>2425</v>
      </c>
      <c r="B3" s="438" t="s">
        <v>2427</v>
      </c>
      <c r="C3" s="311"/>
      <c r="D3" s="435"/>
      <c r="E3" s="1164"/>
      <c r="F3" s="1164"/>
      <c r="G3" s="547"/>
    </row>
    <row r="4" spans="1:7">
      <c r="A4" s="309" t="s">
        <v>2423</v>
      </c>
      <c r="B4" s="310" t="s">
        <v>2422</v>
      </c>
      <c r="C4" s="293"/>
      <c r="D4" s="309"/>
      <c r="E4" s="293"/>
      <c r="F4" s="293"/>
      <c r="G4" s="548"/>
    </row>
    <row r="5" spans="1:7" ht="30">
      <c r="A5" s="317" t="s">
        <v>73</v>
      </c>
      <c r="B5" s="317" t="s">
        <v>74</v>
      </c>
      <c r="C5" s="317" t="s">
        <v>166</v>
      </c>
      <c r="D5" s="317" t="s">
        <v>78</v>
      </c>
      <c r="E5" s="317" t="s">
        <v>167</v>
      </c>
      <c r="F5" s="317" t="s">
        <v>168</v>
      </c>
      <c r="G5" s="529" t="s">
        <v>169</v>
      </c>
    </row>
    <row r="6" spans="1:7">
      <c r="A6" s="295" t="s">
        <v>17</v>
      </c>
      <c r="B6" s="296" t="s">
        <v>1106</v>
      </c>
      <c r="C6" s="295"/>
      <c r="D6" s="295"/>
      <c r="E6" s="295"/>
      <c r="F6" s="296"/>
      <c r="G6" s="536"/>
    </row>
    <row r="7" spans="1:7">
      <c r="A7" s="295">
        <v>1</v>
      </c>
      <c r="B7" s="296" t="s">
        <v>1</v>
      </c>
      <c r="C7" s="295" t="s">
        <v>336</v>
      </c>
      <c r="D7" s="295" t="s">
        <v>31</v>
      </c>
      <c r="E7" s="295" t="s">
        <v>1107</v>
      </c>
      <c r="F7" s="315">
        <f>VLOOKUP(B7,'HSD PSPN,STR,ARS'!$C$6:F724,4,FALSE)</f>
        <v>100000</v>
      </c>
      <c r="G7" s="536">
        <f>F7*E7</f>
        <v>15000</v>
      </c>
    </row>
    <row r="8" spans="1:7">
      <c r="A8" s="295">
        <v>2</v>
      </c>
      <c r="B8" s="296" t="s">
        <v>32</v>
      </c>
      <c r="C8" s="295" t="s">
        <v>337</v>
      </c>
      <c r="D8" s="295" t="s">
        <v>31</v>
      </c>
      <c r="E8" s="295" t="s">
        <v>1108</v>
      </c>
      <c r="F8" s="315">
        <f>VLOOKUP(B8,'HSD PSPN,STR,ARS'!$C$6:F724,4,FALSE)</f>
        <v>150000</v>
      </c>
      <c r="G8" s="536">
        <f t="shared" ref="G8:G10" si="0">F8*E8</f>
        <v>11250</v>
      </c>
    </row>
    <row r="9" spans="1:7">
      <c r="A9" s="295">
        <v>3</v>
      </c>
      <c r="B9" s="296" t="s">
        <v>3</v>
      </c>
      <c r="C9" s="295" t="s">
        <v>338</v>
      </c>
      <c r="D9" s="295" t="s">
        <v>31</v>
      </c>
      <c r="E9" s="295" t="s">
        <v>1109</v>
      </c>
      <c r="F9" s="315">
        <f>VLOOKUP(B9,'HSD PSPN,STR,ARS'!$C$6:F724,4,FALSE)</f>
        <v>150000</v>
      </c>
      <c r="G9" s="536">
        <f t="shared" si="0"/>
        <v>1125</v>
      </c>
    </row>
    <row r="10" spans="1:7">
      <c r="A10" s="295">
        <v>4</v>
      </c>
      <c r="B10" s="296" t="s">
        <v>4</v>
      </c>
      <c r="C10" s="295" t="s">
        <v>339</v>
      </c>
      <c r="D10" s="295" t="s">
        <v>31</v>
      </c>
      <c r="E10" s="295">
        <v>2.5000000000000001E-3</v>
      </c>
      <c r="F10" s="315">
        <f>VLOOKUP(B10,'HSD PSPN,STR,ARS'!$C$6:F724,4,FALSE)</f>
        <v>200000</v>
      </c>
      <c r="G10" s="536">
        <f t="shared" si="0"/>
        <v>500</v>
      </c>
    </row>
    <row r="11" spans="1:7">
      <c r="A11" s="1161" t="s">
        <v>2171</v>
      </c>
      <c r="B11" s="1162"/>
      <c r="C11" s="1162"/>
      <c r="D11" s="1162"/>
      <c r="E11" s="1162"/>
      <c r="F11" s="1163"/>
      <c r="G11" s="321">
        <f>SUM(G6:G10)</f>
        <v>27875</v>
      </c>
    </row>
    <row r="12" spans="1:7">
      <c r="A12" s="295" t="s">
        <v>19</v>
      </c>
      <c r="B12" s="296" t="s">
        <v>5</v>
      </c>
      <c r="C12" s="295"/>
      <c r="D12" s="295"/>
      <c r="E12" s="295"/>
      <c r="F12" s="296"/>
      <c r="G12" s="536"/>
    </row>
    <row r="13" spans="1:7">
      <c r="A13" s="295">
        <v>1</v>
      </c>
      <c r="B13" s="459" t="s">
        <v>3734</v>
      </c>
      <c r="C13" s="295"/>
      <c r="D13" s="295" t="s">
        <v>239</v>
      </c>
      <c r="E13" s="295" t="s">
        <v>1110</v>
      </c>
      <c r="F13" s="315">
        <f>VLOOKUP(B13,'HSD PSPN,STR,ARS'!$C$6:F724,4,FALSE)</f>
        <v>10000</v>
      </c>
      <c r="G13" s="536">
        <f t="shared" ref="G13" si="1">F13*E13</f>
        <v>250000</v>
      </c>
    </row>
    <row r="14" spans="1:7">
      <c r="A14" s="1144" t="s">
        <v>2176</v>
      </c>
      <c r="B14" s="1144"/>
      <c r="C14" s="1144"/>
      <c r="D14" s="1144"/>
      <c r="E14" s="1144"/>
      <c r="F14" s="1144"/>
      <c r="G14" s="549">
        <f>SUM(G13)</f>
        <v>250000</v>
      </c>
    </row>
    <row r="15" spans="1:7">
      <c r="A15" s="295" t="s">
        <v>20</v>
      </c>
      <c r="B15" s="296" t="s">
        <v>181</v>
      </c>
      <c r="C15" s="295"/>
      <c r="D15" s="295"/>
      <c r="E15" s="295"/>
      <c r="F15" s="296"/>
      <c r="G15" s="536"/>
    </row>
    <row r="16" spans="1:7">
      <c r="A16" s="295"/>
      <c r="B16" s="296"/>
      <c r="C16" s="295"/>
      <c r="D16" s="295"/>
      <c r="E16" s="295"/>
      <c r="F16" s="296"/>
      <c r="G16" s="536"/>
    </row>
    <row r="17" spans="1:7">
      <c r="A17" s="1146" t="s">
        <v>2180</v>
      </c>
      <c r="B17" s="1146"/>
      <c r="C17" s="1146"/>
      <c r="D17" s="1146"/>
      <c r="E17" s="1146"/>
      <c r="F17" s="1146"/>
      <c r="G17" s="318">
        <f>SUM(G15:G16)</f>
        <v>0</v>
      </c>
    </row>
    <row r="18" spans="1:7">
      <c r="A18" s="375" t="s">
        <v>21</v>
      </c>
      <c r="B18" s="1145" t="s">
        <v>1111</v>
      </c>
      <c r="C18" s="1145"/>
      <c r="D18" s="1145"/>
      <c r="E18" s="1145"/>
      <c r="F18" s="1145"/>
      <c r="G18" s="318">
        <f>SUM(G6:G17)/2</f>
        <v>277875</v>
      </c>
    </row>
    <row r="19" spans="1:7">
      <c r="A19" s="375" t="s">
        <v>22</v>
      </c>
      <c r="B19" s="1145" t="s">
        <v>1112</v>
      </c>
      <c r="C19" s="1145"/>
      <c r="D19" s="1145"/>
      <c r="E19" s="1145"/>
      <c r="F19" s="376">
        <v>0.1</v>
      </c>
      <c r="G19" s="318">
        <f>G18*F19</f>
        <v>27787.5</v>
      </c>
    </row>
    <row r="20" spans="1:7">
      <c r="A20" s="375" t="s">
        <v>23</v>
      </c>
      <c r="B20" s="1145" t="s">
        <v>184</v>
      </c>
      <c r="C20" s="1145"/>
      <c r="D20" s="1145"/>
      <c r="E20" s="1145"/>
      <c r="F20" s="1145"/>
      <c r="G20" s="318">
        <f>ROUNDDOWN(G18+G19,0)</f>
        <v>305662</v>
      </c>
    </row>
    <row r="21" spans="1:7">
      <c r="A21" s="298"/>
      <c r="B21" s="299"/>
      <c r="C21" s="299"/>
      <c r="D21" s="298"/>
      <c r="E21" s="299"/>
      <c r="F21" s="299"/>
      <c r="G21" s="550"/>
    </row>
    <row r="22" spans="1:7">
      <c r="A22" s="309" t="s">
        <v>2421</v>
      </c>
      <c r="B22" s="310" t="s">
        <v>2420</v>
      </c>
      <c r="C22" s="293"/>
      <c r="D22" s="309"/>
      <c r="E22" s="293"/>
      <c r="F22" s="293"/>
      <c r="G22" s="548"/>
    </row>
    <row r="23" spans="1:7" ht="45">
      <c r="A23" s="294" t="s">
        <v>73</v>
      </c>
      <c r="B23" s="294" t="s">
        <v>74</v>
      </c>
      <c r="C23" s="294" t="s">
        <v>166</v>
      </c>
      <c r="D23" s="294" t="s">
        <v>78</v>
      </c>
      <c r="E23" s="294" t="s">
        <v>167</v>
      </c>
      <c r="F23" s="294" t="s">
        <v>1104</v>
      </c>
      <c r="G23" s="551" t="s">
        <v>1105</v>
      </c>
    </row>
    <row r="24" spans="1:7">
      <c r="A24" s="295" t="s">
        <v>17</v>
      </c>
      <c r="B24" s="296" t="s">
        <v>1106</v>
      </c>
      <c r="C24" s="295"/>
      <c r="D24" s="295"/>
      <c r="E24" s="295"/>
      <c r="F24" s="296"/>
      <c r="G24" s="536"/>
    </row>
    <row r="25" spans="1:7">
      <c r="A25" s="295">
        <v>1</v>
      </c>
      <c r="B25" s="296" t="s">
        <v>1</v>
      </c>
      <c r="C25" s="295" t="s">
        <v>336</v>
      </c>
      <c r="D25" s="295" t="s">
        <v>31</v>
      </c>
      <c r="E25" s="295" t="s">
        <v>1107</v>
      </c>
      <c r="F25" s="315">
        <f>VLOOKUP(B25,'HSD PSPN,STR,ARS'!$C$6:F724,4,FALSE)</f>
        <v>100000</v>
      </c>
      <c r="G25" s="536">
        <f>F25*E25</f>
        <v>15000</v>
      </c>
    </row>
    <row r="26" spans="1:7">
      <c r="A26" s="295">
        <v>2</v>
      </c>
      <c r="B26" s="296" t="s">
        <v>32</v>
      </c>
      <c r="C26" s="295" t="s">
        <v>337</v>
      </c>
      <c r="D26" s="295" t="s">
        <v>31</v>
      </c>
      <c r="E26" s="295" t="s">
        <v>1108</v>
      </c>
      <c r="F26" s="315">
        <f>VLOOKUP(B26,'HSD PSPN,STR,ARS'!$C$6:F724,4,FALSE)</f>
        <v>150000</v>
      </c>
      <c r="G26" s="536">
        <f t="shared" ref="G26:G28" si="2">F26*E26</f>
        <v>11250</v>
      </c>
    </row>
    <row r="27" spans="1:7">
      <c r="A27" s="295">
        <v>3</v>
      </c>
      <c r="B27" s="296" t="s">
        <v>3</v>
      </c>
      <c r="C27" s="295" t="s">
        <v>338</v>
      </c>
      <c r="D27" s="295" t="s">
        <v>31</v>
      </c>
      <c r="E27" s="295" t="s">
        <v>1109</v>
      </c>
      <c r="F27" s="315">
        <f>VLOOKUP(B27,'HSD PSPN,STR,ARS'!$C$6:F724,4,FALSE)</f>
        <v>150000</v>
      </c>
      <c r="G27" s="536">
        <f t="shared" si="2"/>
        <v>1125</v>
      </c>
    </row>
    <row r="28" spans="1:7">
      <c r="A28" s="295">
        <v>4</v>
      </c>
      <c r="B28" s="296" t="s">
        <v>4</v>
      </c>
      <c r="C28" s="295" t="s">
        <v>339</v>
      </c>
      <c r="D28" s="295" t="s">
        <v>31</v>
      </c>
      <c r="E28" s="295" t="s">
        <v>1114</v>
      </c>
      <c r="F28" s="315">
        <f>VLOOKUP(B28,'HSD PSPN,STR,ARS'!$C$6:F724,4,FALSE)</f>
        <v>200000</v>
      </c>
      <c r="G28" s="536">
        <f t="shared" si="2"/>
        <v>500</v>
      </c>
    </row>
    <row r="29" spans="1:7">
      <c r="A29" s="1161" t="s">
        <v>2171</v>
      </c>
      <c r="B29" s="1162"/>
      <c r="C29" s="1162"/>
      <c r="D29" s="1162"/>
      <c r="E29" s="1162"/>
      <c r="F29" s="1163"/>
      <c r="G29" s="321">
        <f>SUM(G24:G28)</f>
        <v>27875</v>
      </c>
    </row>
    <row r="30" spans="1:7">
      <c r="A30" s="295" t="s">
        <v>19</v>
      </c>
      <c r="B30" s="296" t="s">
        <v>5</v>
      </c>
      <c r="C30" s="295"/>
      <c r="D30" s="295"/>
      <c r="E30" s="295"/>
      <c r="F30" s="296"/>
      <c r="G30" s="536"/>
    </row>
    <row r="31" spans="1:7">
      <c r="A31" s="295">
        <v>1</v>
      </c>
      <c r="B31" s="296" t="s">
        <v>1115</v>
      </c>
      <c r="C31" s="295"/>
      <c r="D31" s="295" t="s">
        <v>239</v>
      </c>
      <c r="E31" s="295" t="s">
        <v>1110</v>
      </c>
      <c r="F31" s="315">
        <f>VLOOKUP(B31,'HSD PSPN,STR,ARS'!$C$6:F724,4,FALSE)</f>
        <v>10000</v>
      </c>
      <c r="G31" s="536">
        <f t="shared" ref="G31" si="3">F31*E31</f>
        <v>250000</v>
      </c>
    </row>
    <row r="32" spans="1:7">
      <c r="A32" s="1165" t="s">
        <v>2176</v>
      </c>
      <c r="B32" s="1165"/>
      <c r="C32" s="1165"/>
      <c r="D32" s="1165"/>
      <c r="E32" s="1165"/>
      <c r="F32" s="1165"/>
      <c r="G32" s="549">
        <f>SUM(G31)</f>
        <v>250000</v>
      </c>
    </row>
    <row r="33" spans="1:8">
      <c r="A33" s="295" t="s">
        <v>20</v>
      </c>
      <c r="B33" s="296" t="s">
        <v>181</v>
      </c>
      <c r="C33" s="295"/>
      <c r="D33" s="295"/>
      <c r="E33" s="295"/>
      <c r="F33" s="296"/>
      <c r="G33" s="536"/>
    </row>
    <row r="34" spans="1:8">
      <c r="A34" s="295"/>
      <c r="B34" s="308"/>
      <c r="C34" s="295"/>
      <c r="D34" s="295"/>
      <c r="E34" s="295"/>
      <c r="F34" s="316"/>
      <c r="G34" s="536">
        <f>F34*E34</f>
        <v>0</v>
      </c>
    </row>
    <row r="35" spans="1:8">
      <c r="A35" s="1146" t="s">
        <v>2180</v>
      </c>
      <c r="B35" s="1146"/>
      <c r="C35" s="1146"/>
      <c r="D35" s="1146"/>
      <c r="E35" s="1146"/>
      <c r="F35" s="1146"/>
      <c r="G35" s="318">
        <f>SUM(G33:G34)</f>
        <v>0</v>
      </c>
    </row>
    <row r="36" spans="1:8">
      <c r="A36" s="375" t="s">
        <v>21</v>
      </c>
      <c r="B36" s="1145" t="s">
        <v>1111</v>
      </c>
      <c r="C36" s="1145"/>
      <c r="D36" s="1145"/>
      <c r="E36" s="1145"/>
      <c r="F36" s="1145"/>
      <c r="G36" s="318">
        <f>SUM(G24:G35)/2</f>
        <v>277875</v>
      </c>
    </row>
    <row r="37" spans="1:8">
      <c r="A37" s="375" t="s">
        <v>22</v>
      </c>
      <c r="B37" s="1145" t="s">
        <v>1112</v>
      </c>
      <c r="C37" s="1145"/>
      <c r="D37" s="1145"/>
      <c r="E37" s="1145"/>
      <c r="F37" s="376">
        <v>0.1</v>
      </c>
      <c r="G37" s="318">
        <f>G36*F37</f>
        <v>27787.5</v>
      </c>
    </row>
    <row r="38" spans="1:8">
      <c r="A38" s="375" t="s">
        <v>23</v>
      </c>
      <c r="B38" s="1145" t="s">
        <v>184</v>
      </c>
      <c r="C38" s="1145"/>
      <c r="D38" s="1145"/>
      <c r="E38" s="1145"/>
      <c r="F38" s="1145"/>
      <c r="G38" s="318">
        <f>ROUNDDOWN(G36+G37,0)</f>
        <v>305662</v>
      </c>
    </row>
    <row r="39" spans="1:8">
      <c r="A39" s="298"/>
      <c r="B39" s="299"/>
      <c r="C39" s="299"/>
      <c r="D39" s="298"/>
      <c r="E39" s="299"/>
      <c r="F39" s="299"/>
      <c r="G39" s="550"/>
    </row>
    <row r="40" spans="1:8">
      <c r="A40" s="309" t="s">
        <v>2418</v>
      </c>
      <c r="B40" s="310" t="s">
        <v>2419</v>
      </c>
      <c r="C40" s="293"/>
      <c r="D40" s="309"/>
      <c r="E40" s="293"/>
      <c r="F40" s="293"/>
      <c r="G40" s="548"/>
      <c r="H40" s="293"/>
    </row>
    <row r="41" spans="1:8" ht="45">
      <c r="A41" s="294" t="s">
        <v>73</v>
      </c>
      <c r="B41" s="294" t="s">
        <v>74</v>
      </c>
      <c r="C41" s="294" t="s">
        <v>166</v>
      </c>
      <c r="D41" s="294" t="s">
        <v>78</v>
      </c>
      <c r="E41" s="294" t="s">
        <v>167</v>
      </c>
      <c r="F41" s="294" t="s">
        <v>1104</v>
      </c>
      <c r="G41" s="551" t="s">
        <v>1105</v>
      </c>
    </row>
    <row r="42" spans="1:8">
      <c r="A42" s="295" t="s">
        <v>17</v>
      </c>
      <c r="B42" s="296" t="s">
        <v>1106</v>
      </c>
      <c r="C42" s="295"/>
      <c r="D42" s="295"/>
      <c r="E42" s="295"/>
      <c r="F42" s="296"/>
      <c r="G42" s="536"/>
    </row>
    <row r="43" spans="1:8">
      <c r="A43" s="295">
        <v>1</v>
      </c>
      <c r="B43" s="296" t="s">
        <v>1</v>
      </c>
      <c r="C43" s="295" t="s">
        <v>336</v>
      </c>
      <c r="D43" s="295" t="s">
        <v>31</v>
      </c>
      <c r="E43" s="295" t="s">
        <v>1107</v>
      </c>
      <c r="F43" s="315">
        <f>VLOOKUP(B43,'HSD PSPN,STR,ARS'!$C$6:F724,4,FALSE)</f>
        <v>100000</v>
      </c>
      <c r="G43" s="536">
        <f>F43*E43</f>
        <v>15000</v>
      </c>
    </row>
    <row r="44" spans="1:8">
      <c r="A44" s="295">
        <v>2</v>
      </c>
      <c r="B44" s="296" t="s">
        <v>32</v>
      </c>
      <c r="C44" s="295" t="s">
        <v>337</v>
      </c>
      <c r="D44" s="295" t="s">
        <v>31</v>
      </c>
      <c r="E44" s="295" t="s">
        <v>1108</v>
      </c>
      <c r="F44" s="315">
        <f>VLOOKUP(B44,'HSD PSPN,STR,ARS'!$C$6:F724,4,FALSE)</f>
        <v>150000</v>
      </c>
      <c r="G44" s="536">
        <f t="shared" ref="G44:G46" si="4">F44*E44</f>
        <v>11250</v>
      </c>
    </row>
    <row r="45" spans="1:8">
      <c r="A45" s="295">
        <v>3</v>
      </c>
      <c r="B45" s="296" t="s">
        <v>3</v>
      </c>
      <c r="C45" s="295" t="s">
        <v>338</v>
      </c>
      <c r="D45" s="295" t="s">
        <v>31</v>
      </c>
      <c r="E45" s="295" t="s">
        <v>1109</v>
      </c>
      <c r="F45" s="315">
        <f>VLOOKUP(B45,'HSD PSPN,STR,ARS'!$C$6:F724,4,FALSE)</f>
        <v>150000</v>
      </c>
      <c r="G45" s="536">
        <f t="shared" si="4"/>
        <v>1125</v>
      </c>
    </row>
    <row r="46" spans="1:8">
      <c r="A46" s="295">
        <v>4</v>
      </c>
      <c r="B46" s="296" t="s">
        <v>4</v>
      </c>
      <c r="C46" s="295" t="s">
        <v>339</v>
      </c>
      <c r="D46" s="295" t="s">
        <v>31</v>
      </c>
      <c r="E46" s="295" t="s">
        <v>1114</v>
      </c>
      <c r="F46" s="315">
        <f>VLOOKUP(B46,'HSD PSPN,STR,ARS'!$C$6:F724,4,FALSE)</f>
        <v>200000</v>
      </c>
      <c r="G46" s="536">
        <f t="shared" si="4"/>
        <v>500</v>
      </c>
    </row>
    <row r="47" spans="1:8">
      <c r="A47" s="1161" t="s">
        <v>2171</v>
      </c>
      <c r="B47" s="1162"/>
      <c r="C47" s="1162"/>
      <c r="D47" s="1162"/>
      <c r="E47" s="1162"/>
      <c r="F47" s="1163"/>
      <c r="G47" s="321">
        <f>SUM(G42:G46)</f>
        <v>27875</v>
      </c>
    </row>
    <row r="48" spans="1:8">
      <c r="A48" s="295" t="s">
        <v>19</v>
      </c>
      <c r="B48" s="296" t="s">
        <v>5</v>
      </c>
      <c r="C48" s="295"/>
      <c r="D48" s="295"/>
      <c r="E48" s="295"/>
      <c r="F48" s="296"/>
      <c r="G48" s="536"/>
    </row>
    <row r="49" spans="1:8" ht="30">
      <c r="A49" s="295">
        <v>1</v>
      </c>
      <c r="B49" s="300" t="s">
        <v>1116</v>
      </c>
      <c r="C49" s="295"/>
      <c r="D49" s="301" t="s">
        <v>239</v>
      </c>
      <c r="E49" s="301" t="s">
        <v>1117</v>
      </c>
      <c r="F49" s="315">
        <f>VLOOKUP(B49,'HSD PSPN,STR,ARS'!$C$6:F724,4,FALSE)</f>
        <v>10000</v>
      </c>
      <c r="G49" s="536">
        <f t="shared" ref="G49" si="5">F49*E49</f>
        <v>120000</v>
      </c>
    </row>
    <row r="50" spans="1:8">
      <c r="A50" s="1165" t="s">
        <v>2176</v>
      </c>
      <c r="B50" s="1167"/>
      <c r="C50" s="1167"/>
      <c r="D50" s="1167"/>
      <c r="E50" s="1167"/>
      <c r="F50" s="1168"/>
      <c r="G50" s="549">
        <f>SUM(G49)</f>
        <v>120000</v>
      </c>
    </row>
    <row r="51" spans="1:8">
      <c r="A51" s="295" t="s">
        <v>20</v>
      </c>
      <c r="B51" s="296" t="s">
        <v>181</v>
      </c>
      <c r="C51" s="295"/>
      <c r="D51" s="295"/>
      <c r="E51" s="295"/>
      <c r="F51" s="296"/>
      <c r="G51" s="536"/>
    </row>
    <row r="52" spans="1:8">
      <c r="A52" s="295"/>
      <c r="B52" s="296"/>
      <c r="C52" s="295"/>
      <c r="D52" s="295"/>
      <c r="E52" s="295"/>
      <c r="F52" s="296"/>
      <c r="G52" s="536"/>
    </row>
    <row r="53" spans="1:8">
      <c r="A53" s="1146" t="s">
        <v>2180</v>
      </c>
      <c r="B53" s="1146"/>
      <c r="C53" s="1146"/>
      <c r="D53" s="1146"/>
      <c r="E53" s="1146"/>
      <c r="F53" s="1146"/>
      <c r="G53" s="318">
        <f>SUM(G51:G52)</f>
        <v>0</v>
      </c>
    </row>
    <row r="54" spans="1:8">
      <c r="A54" s="375" t="s">
        <v>21</v>
      </c>
      <c r="B54" s="1145" t="s">
        <v>1111</v>
      </c>
      <c r="C54" s="1145"/>
      <c r="D54" s="1145"/>
      <c r="E54" s="1145"/>
      <c r="F54" s="1145"/>
      <c r="G54" s="318">
        <f>SUM(G41:G53)/2</f>
        <v>147875</v>
      </c>
    </row>
    <row r="55" spans="1:8">
      <c r="A55" s="375" t="s">
        <v>22</v>
      </c>
      <c r="B55" s="1145" t="s">
        <v>1112</v>
      </c>
      <c r="C55" s="1145"/>
      <c r="D55" s="1145"/>
      <c r="E55" s="1145"/>
      <c r="F55" s="376">
        <v>0.1</v>
      </c>
      <c r="G55" s="318">
        <f>G54*F55</f>
        <v>14787.5</v>
      </c>
    </row>
    <row r="56" spans="1:8">
      <c r="A56" s="375" t="s">
        <v>23</v>
      </c>
      <c r="B56" s="1145" t="s">
        <v>184</v>
      </c>
      <c r="C56" s="1145"/>
      <c r="D56" s="1145"/>
      <c r="E56" s="1145"/>
      <c r="F56" s="1145"/>
      <c r="G56" s="318">
        <f>ROUNDDOWN(G54+G55,0)</f>
        <v>162662</v>
      </c>
    </row>
    <row r="57" spans="1:8">
      <c r="A57" s="298"/>
      <c r="B57" s="299"/>
      <c r="C57" s="299"/>
      <c r="D57" s="298"/>
      <c r="E57" s="299"/>
      <c r="F57" s="299"/>
      <c r="G57" s="550"/>
    </row>
    <row r="58" spans="1:8">
      <c r="A58" s="309" t="s">
        <v>2416</v>
      </c>
      <c r="B58" s="310" t="s">
        <v>2417</v>
      </c>
      <c r="C58" s="293"/>
      <c r="D58" s="309"/>
      <c r="E58" s="293"/>
      <c r="F58" s="293"/>
      <c r="G58" s="548"/>
      <c r="H58" s="293"/>
    </row>
    <row r="59" spans="1:8" ht="45">
      <c r="A59" s="294" t="s">
        <v>73</v>
      </c>
      <c r="B59" s="294" t="s">
        <v>74</v>
      </c>
      <c r="C59" s="294" t="s">
        <v>166</v>
      </c>
      <c r="D59" s="294" t="s">
        <v>78</v>
      </c>
      <c r="E59" s="294" t="s">
        <v>167</v>
      </c>
      <c r="F59" s="294" t="s">
        <v>1104</v>
      </c>
      <c r="G59" s="551" t="s">
        <v>1105</v>
      </c>
    </row>
    <row r="60" spans="1:8">
      <c r="A60" s="295" t="s">
        <v>17</v>
      </c>
      <c r="B60" s="296" t="s">
        <v>1106</v>
      </c>
      <c r="C60" s="295"/>
      <c r="D60" s="295"/>
      <c r="E60" s="295"/>
      <c r="F60" s="296"/>
      <c r="G60" s="536"/>
    </row>
    <row r="61" spans="1:8">
      <c r="A61" s="295">
        <v>1</v>
      </c>
      <c r="B61" s="296" t="s">
        <v>1</v>
      </c>
      <c r="C61" s="295" t="s">
        <v>336</v>
      </c>
      <c r="D61" s="295" t="s">
        <v>31</v>
      </c>
      <c r="E61" s="295" t="s">
        <v>1118</v>
      </c>
      <c r="F61" s="315">
        <f>VLOOKUP(B61,'HSD PSPN,STR,ARS'!$C$6:F724,4,FALSE)</f>
        <v>100000</v>
      </c>
      <c r="G61" s="536">
        <f>F61*E61</f>
        <v>20000</v>
      </c>
    </row>
    <row r="62" spans="1:8">
      <c r="A62" s="295">
        <v>2</v>
      </c>
      <c r="B62" s="296" t="s">
        <v>32</v>
      </c>
      <c r="C62" s="295" t="s">
        <v>337</v>
      </c>
      <c r="D62" s="295" t="s">
        <v>31</v>
      </c>
      <c r="E62" s="295" t="s">
        <v>1119</v>
      </c>
      <c r="F62" s="315">
        <f>VLOOKUP(B62,'HSD PSPN,STR,ARS'!$C$6:F724,4,FALSE)</f>
        <v>150000</v>
      </c>
      <c r="G62" s="536">
        <f t="shared" ref="G62:G64" si="6">F62*E62</f>
        <v>15000</v>
      </c>
    </row>
    <row r="63" spans="1:8">
      <c r="A63" s="295">
        <v>3</v>
      </c>
      <c r="B63" s="296" t="s">
        <v>3</v>
      </c>
      <c r="C63" s="295" t="s">
        <v>338</v>
      </c>
      <c r="D63" s="295" t="s">
        <v>31</v>
      </c>
      <c r="E63" s="295" t="s">
        <v>1120</v>
      </c>
      <c r="F63" s="315">
        <f>VLOOKUP(B63,'HSD PSPN,STR,ARS'!$C$6:F724,4,FALSE)</f>
        <v>150000</v>
      </c>
      <c r="G63" s="536">
        <f t="shared" si="6"/>
        <v>1500</v>
      </c>
    </row>
    <row r="64" spans="1:8">
      <c r="A64" s="295">
        <v>4</v>
      </c>
      <c r="B64" s="296" t="s">
        <v>4</v>
      </c>
      <c r="C64" s="295" t="s">
        <v>339</v>
      </c>
      <c r="D64" s="295" t="s">
        <v>31</v>
      </c>
      <c r="E64" s="295" t="s">
        <v>1121</v>
      </c>
      <c r="F64" s="315">
        <f>VLOOKUP(B64,'HSD PSPN,STR,ARS'!$C$6:F724,4,FALSE)</f>
        <v>200000</v>
      </c>
      <c r="G64" s="536">
        <f t="shared" si="6"/>
        <v>660</v>
      </c>
    </row>
    <row r="65" spans="1:8">
      <c r="A65" s="1161" t="s">
        <v>2171</v>
      </c>
      <c r="B65" s="1162"/>
      <c r="C65" s="1162"/>
      <c r="D65" s="1162"/>
      <c r="E65" s="1162"/>
      <c r="F65" s="1163"/>
      <c r="G65" s="321">
        <f>SUM(G60:G64)</f>
        <v>37160</v>
      </c>
    </row>
    <row r="66" spans="1:8">
      <c r="A66" s="295" t="s">
        <v>19</v>
      </c>
      <c r="B66" s="296" t="s">
        <v>5</v>
      </c>
      <c r="C66" s="295"/>
      <c r="D66" s="295"/>
      <c r="E66" s="295"/>
      <c r="F66" s="296"/>
      <c r="G66" s="536"/>
    </row>
    <row r="67" spans="1:8">
      <c r="A67" s="295">
        <v>1</v>
      </c>
      <c r="B67" s="296" t="s">
        <v>1122</v>
      </c>
      <c r="C67" s="295"/>
      <c r="D67" s="295" t="s">
        <v>239</v>
      </c>
      <c r="E67" s="295" t="s">
        <v>1123</v>
      </c>
      <c r="F67" s="315">
        <f>VLOOKUP(B67,'HSD PSPN,STR,ARS'!$C$6:F724,4,FALSE)</f>
        <v>10000</v>
      </c>
      <c r="G67" s="536">
        <f t="shared" ref="G67:G68" si="7">F67*E67</f>
        <v>110000</v>
      </c>
    </row>
    <row r="68" spans="1:8">
      <c r="A68" s="295">
        <v>2</v>
      </c>
      <c r="B68" s="593" t="s">
        <v>187</v>
      </c>
      <c r="C68" s="295"/>
      <c r="D68" s="295" t="s">
        <v>329</v>
      </c>
      <c r="E68" s="295" t="s">
        <v>1124</v>
      </c>
      <c r="F68" s="315">
        <f>VLOOKUP(B68,'HSD PSPN,STR,ARS'!$C$6:F724,4,FALSE)</f>
        <v>10000</v>
      </c>
      <c r="G68" s="536">
        <f t="shared" si="7"/>
        <v>300</v>
      </c>
    </row>
    <row r="69" spans="1:8">
      <c r="A69" s="1165" t="s">
        <v>2176</v>
      </c>
      <c r="B69" s="1166"/>
      <c r="C69" s="1166"/>
      <c r="D69" s="1166"/>
      <c r="E69" s="1166"/>
      <c r="F69" s="1166"/>
      <c r="G69" s="549">
        <f>SUM(G66:G68)</f>
        <v>110300</v>
      </c>
    </row>
    <row r="70" spans="1:8">
      <c r="A70" s="295" t="s">
        <v>20</v>
      </c>
      <c r="B70" s="296" t="s">
        <v>181</v>
      </c>
      <c r="C70" s="295"/>
      <c r="D70" s="295"/>
      <c r="E70" s="295"/>
      <c r="F70" s="296"/>
      <c r="G70" s="536"/>
    </row>
    <row r="71" spans="1:8">
      <c r="A71" s="295"/>
      <c r="B71" s="296"/>
      <c r="C71" s="295"/>
      <c r="D71" s="295"/>
      <c r="E71" s="295"/>
      <c r="F71" s="296"/>
      <c r="G71" s="536"/>
    </row>
    <row r="72" spans="1:8">
      <c r="A72" s="1146" t="s">
        <v>2180</v>
      </c>
      <c r="B72" s="1146"/>
      <c r="C72" s="1146"/>
      <c r="D72" s="1146"/>
      <c r="E72" s="1146"/>
      <c r="F72" s="1146"/>
      <c r="G72" s="318">
        <f>SUM(G70:G71)</f>
        <v>0</v>
      </c>
    </row>
    <row r="73" spans="1:8">
      <c r="A73" s="375" t="s">
        <v>21</v>
      </c>
      <c r="B73" s="1145" t="s">
        <v>1111</v>
      </c>
      <c r="C73" s="1145"/>
      <c r="D73" s="1145"/>
      <c r="E73" s="1145"/>
      <c r="F73" s="1145"/>
      <c r="G73" s="318">
        <f>SUM(G60:G72)/2</f>
        <v>147460</v>
      </c>
    </row>
    <row r="74" spans="1:8">
      <c r="A74" s="375" t="s">
        <v>22</v>
      </c>
      <c r="B74" s="1145" t="s">
        <v>1112</v>
      </c>
      <c r="C74" s="1145"/>
      <c r="D74" s="1145"/>
      <c r="E74" s="1145"/>
      <c r="F74" s="376">
        <v>0.1</v>
      </c>
      <c r="G74" s="318">
        <f>G73*F74</f>
        <v>14746</v>
      </c>
    </row>
    <row r="75" spans="1:8">
      <c r="A75" s="375" t="s">
        <v>23</v>
      </c>
      <c r="B75" s="1145" t="s">
        <v>184</v>
      </c>
      <c r="C75" s="1145"/>
      <c r="D75" s="1145"/>
      <c r="E75" s="1145"/>
      <c r="F75" s="1145"/>
      <c r="G75" s="318">
        <f>ROUNDDOWN(G73+G74,0)</f>
        <v>162206</v>
      </c>
    </row>
    <row r="76" spans="1:8">
      <c r="A76" s="298"/>
      <c r="B76" s="299"/>
      <c r="C76" s="299"/>
      <c r="D76" s="298"/>
      <c r="E76" s="299"/>
      <c r="F76" s="299"/>
      <c r="G76" s="550"/>
    </row>
    <row r="77" spans="1:8">
      <c r="A77" s="446" t="s">
        <v>2415</v>
      </c>
      <c r="B77" s="428" t="s">
        <v>2414</v>
      </c>
      <c r="C77" s="293"/>
      <c r="D77" s="309"/>
      <c r="E77" s="293"/>
      <c r="F77" s="293"/>
      <c r="G77" s="548"/>
      <c r="H77" s="293"/>
    </row>
    <row r="78" spans="1:8" ht="45">
      <c r="A78" s="294" t="s">
        <v>73</v>
      </c>
      <c r="B78" s="294" t="s">
        <v>74</v>
      </c>
      <c r="C78" s="294" t="s">
        <v>166</v>
      </c>
      <c r="D78" s="294" t="s">
        <v>78</v>
      </c>
      <c r="E78" s="294" t="s">
        <v>167</v>
      </c>
      <c r="F78" s="294" t="s">
        <v>1104</v>
      </c>
      <c r="G78" s="551" t="s">
        <v>1105</v>
      </c>
    </row>
    <row r="79" spans="1:8">
      <c r="A79" s="295" t="s">
        <v>17</v>
      </c>
      <c r="B79" s="296" t="s">
        <v>1106</v>
      </c>
      <c r="C79" s="295"/>
      <c r="D79" s="295"/>
      <c r="E79" s="295"/>
      <c r="F79" s="296"/>
      <c r="G79" s="536"/>
    </row>
    <row r="80" spans="1:8">
      <c r="A80" s="295">
        <v>1</v>
      </c>
      <c r="B80" s="296" t="s">
        <v>1</v>
      </c>
      <c r="C80" s="295" t="s">
        <v>336</v>
      </c>
      <c r="D80" s="295" t="s">
        <v>31</v>
      </c>
      <c r="E80" s="295" t="s">
        <v>1125</v>
      </c>
      <c r="F80" s="315">
        <f>VLOOKUP(B80,'HSD PSPN,STR,ARS'!$C$6:F724,4,FALSE)</f>
        <v>100000</v>
      </c>
      <c r="G80" s="536">
        <f>F80*E80</f>
        <v>40000</v>
      </c>
    </row>
    <row r="81" spans="1:7">
      <c r="A81" s="295">
        <v>2</v>
      </c>
      <c r="B81" s="296" t="s">
        <v>32</v>
      </c>
      <c r="C81" s="295" t="s">
        <v>337</v>
      </c>
      <c r="D81" s="295" t="s">
        <v>31</v>
      </c>
      <c r="E81" s="295" t="s">
        <v>1118</v>
      </c>
      <c r="F81" s="315">
        <f>VLOOKUP(B81,'HSD PSPN,STR,ARS'!$C$6:F724,4,FALSE)</f>
        <v>150000</v>
      </c>
      <c r="G81" s="536">
        <f t="shared" ref="G81:G83" si="8">F81*E81</f>
        <v>30000</v>
      </c>
    </row>
    <row r="82" spans="1:7">
      <c r="A82" s="295">
        <v>3</v>
      </c>
      <c r="B82" s="296" t="s">
        <v>3</v>
      </c>
      <c r="C82" s="295" t="s">
        <v>338</v>
      </c>
      <c r="D82" s="295" t="s">
        <v>31</v>
      </c>
      <c r="E82" s="295" t="s">
        <v>1126</v>
      </c>
      <c r="F82" s="315">
        <f>VLOOKUP(B82,'HSD PSPN,STR,ARS'!$C$6:F724,4,FALSE)</f>
        <v>150000</v>
      </c>
      <c r="G82" s="536">
        <f t="shared" si="8"/>
        <v>3000</v>
      </c>
    </row>
    <row r="83" spans="1:7">
      <c r="A83" s="295">
        <v>4</v>
      </c>
      <c r="B83" s="296" t="s">
        <v>4</v>
      </c>
      <c r="C83" s="295" t="s">
        <v>339</v>
      </c>
      <c r="D83" s="295" t="s">
        <v>31</v>
      </c>
      <c r="E83" s="295" t="s">
        <v>1127</v>
      </c>
      <c r="F83" s="315">
        <f>VLOOKUP(B83,'HSD PSPN,STR,ARS'!$C$6:F724,4,FALSE)</f>
        <v>200000</v>
      </c>
      <c r="G83" s="536">
        <f t="shared" si="8"/>
        <v>1340</v>
      </c>
    </row>
    <row r="84" spans="1:7">
      <c r="A84" s="1161" t="s">
        <v>2171</v>
      </c>
      <c r="B84" s="1162"/>
      <c r="C84" s="1162"/>
      <c r="D84" s="1162"/>
      <c r="E84" s="1162"/>
      <c r="F84" s="1163"/>
      <c r="G84" s="321">
        <f>SUM(G79:G83)</f>
        <v>74340</v>
      </c>
    </row>
    <row r="85" spans="1:7">
      <c r="A85" s="295" t="s">
        <v>19</v>
      </c>
      <c r="B85" s="296" t="s">
        <v>5</v>
      </c>
      <c r="C85" s="295"/>
      <c r="D85" s="295"/>
      <c r="E85" s="295"/>
      <c r="F85" s="296"/>
      <c r="G85" s="536"/>
    </row>
    <row r="86" spans="1:7">
      <c r="A86" s="295">
        <v>1</v>
      </c>
      <c r="B86" s="296" t="s">
        <v>1128</v>
      </c>
      <c r="C86" s="295"/>
      <c r="D86" s="295" t="s">
        <v>239</v>
      </c>
      <c r="E86" s="295" t="s">
        <v>1129</v>
      </c>
      <c r="F86" s="315">
        <f>VLOOKUP(B86,'HSD PSPN,STR,ARS'!$C$6:F724,4,FALSE)</f>
        <v>10000</v>
      </c>
      <c r="G86" s="536">
        <f t="shared" ref="G86:G88" si="9">F86*E86</f>
        <v>50000</v>
      </c>
    </row>
    <row r="87" spans="1:7">
      <c r="A87" s="295">
        <v>2</v>
      </c>
      <c r="B87" s="296" t="s">
        <v>176</v>
      </c>
      <c r="C87" s="295"/>
      <c r="D87" s="295" t="s">
        <v>329</v>
      </c>
      <c r="E87" s="295" t="s">
        <v>1130</v>
      </c>
      <c r="F87" s="315">
        <f>VLOOKUP(B87,'HSD PSPN,STR,ARS'!$C$6:F724,4,FALSE)</f>
        <v>10000</v>
      </c>
      <c r="G87" s="536">
        <f t="shared" si="9"/>
        <v>80000</v>
      </c>
    </row>
    <row r="88" spans="1:7">
      <c r="A88" s="295">
        <v>3</v>
      </c>
      <c r="B88" s="296" t="s">
        <v>206</v>
      </c>
      <c r="C88" s="295"/>
      <c r="D88" s="295" t="s">
        <v>342</v>
      </c>
      <c r="E88" s="295" t="s">
        <v>1131</v>
      </c>
      <c r="F88" s="315">
        <f>VLOOKUP(B88,'HSD PSPN,STR,ARS'!$C$6:F724,4,FALSE)</f>
        <v>10000</v>
      </c>
      <c r="G88" s="536">
        <f t="shared" si="9"/>
        <v>320</v>
      </c>
    </row>
    <row r="89" spans="1:7">
      <c r="A89" s="1165" t="s">
        <v>2176</v>
      </c>
      <c r="B89" s="1166"/>
      <c r="C89" s="1166"/>
      <c r="D89" s="1166"/>
      <c r="E89" s="1166"/>
      <c r="F89" s="1166"/>
      <c r="G89" s="549">
        <f>SUM(G86:G88)</f>
        <v>130320</v>
      </c>
    </row>
    <row r="90" spans="1:7">
      <c r="A90" s="295" t="s">
        <v>20</v>
      </c>
      <c r="B90" s="296" t="s">
        <v>181</v>
      </c>
      <c r="C90" s="295"/>
      <c r="D90" s="295"/>
      <c r="E90" s="295"/>
      <c r="F90" s="296"/>
      <c r="G90" s="536"/>
    </row>
    <row r="91" spans="1:7">
      <c r="A91" s="295"/>
      <c r="B91" s="296"/>
      <c r="C91" s="295"/>
      <c r="D91" s="295"/>
      <c r="E91" s="295"/>
      <c r="F91" s="296"/>
      <c r="G91" s="536"/>
    </row>
    <row r="92" spans="1:7">
      <c r="A92" s="1146" t="s">
        <v>2180</v>
      </c>
      <c r="B92" s="1146"/>
      <c r="C92" s="1146"/>
      <c r="D92" s="1146"/>
      <c r="E92" s="1146"/>
      <c r="F92" s="1146"/>
      <c r="G92" s="318">
        <f>SUM(G90:G91)</f>
        <v>0</v>
      </c>
    </row>
    <row r="93" spans="1:7">
      <c r="A93" s="375" t="s">
        <v>21</v>
      </c>
      <c r="B93" s="1145" t="s">
        <v>1111</v>
      </c>
      <c r="C93" s="1145"/>
      <c r="D93" s="1145"/>
      <c r="E93" s="1145"/>
      <c r="F93" s="1145"/>
      <c r="G93" s="318">
        <f>SUM(G80:G92)/2</f>
        <v>204660</v>
      </c>
    </row>
    <row r="94" spans="1:7">
      <c r="A94" s="375" t="s">
        <v>22</v>
      </c>
      <c r="B94" s="1145" t="s">
        <v>1112</v>
      </c>
      <c r="C94" s="1145"/>
      <c r="D94" s="1145"/>
      <c r="E94" s="1145"/>
      <c r="F94" s="376">
        <v>0.1</v>
      </c>
      <c r="G94" s="318">
        <f>G93*F94</f>
        <v>20466</v>
      </c>
    </row>
    <row r="95" spans="1:7">
      <c r="A95" s="375" t="s">
        <v>23</v>
      </c>
      <c r="B95" s="1145" t="s">
        <v>184</v>
      </c>
      <c r="C95" s="1145"/>
      <c r="D95" s="1145"/>
      <c r="E95" s="1145"/>
      <c r="F95" s="1145"/>
      <c r="G95" s="318">
        <f>ROUNDDOWN(G93+G94,0)</f>
        <v>225126</v>
      </c>
    </row>
    <row r="96" spans="1:7">
      <c r="A96" s="298"/>
      <c r="B96" s="299"/>
      <c r="C96" s="299"/>
      <c r="D96" s="298"/>
      <c r="E96" s="299"/>
      <c r="F96" s="299"/>
      <c r="G96" s="550"/>
    </row>
    <row r="97" spans="1:8">
      <c r="A97" s="446" t="s">
        <v>2413</v>
      </c>
      <c r="B97" s="428" t="s">
        <v>2412</v>
      </c>
      <c r="C97" s="293"/>
      <c r="D97" s="309"/>
      <c r="E97" s="293"/>
      <c r="F97" s="293"/>
      <c r="G97" s="548"/>
      <c r="H97" s="293"/>
    </row>
    <row r="98" spans="1:8" ht="45">
      <c r="A98" s="294" t="s">
        <v>73</v>
      </c>
      <c r="B98" s="294" t="s">
        <v>74</v>
      </c>
      <c r="C98" s="294" t="s">
        <v>166</v>
      </c>
      <c r="D98" s="294" t="s">
        <v>78</v>
      </c>
      <c r="E98" s="294" t="s">
        <v>167</v>
      </c>
      <c r="F98" s="294" t="s">
        <v>1104</v>
      </c>
      <c r="G98" s="551" t="s">
        <v>1105</v>
      </c>
    </row>
    <row r="99" spans="1:8">
      <c r="A99" s="295" t="s">
        <v>17</v>
      </c>
      <c r="B99" s="296" t="s">
        <v>1106</v>
      </c>
      <c r="C99" s="295"/>
      <c r="D99" s="295"/>
      <c r="E99" s="295"/>
      <c r="F99" s="296"/>
      <c r="G99" s="536"/>
    </row>
    <row r="100" spans="1:8">
      <c r="A100" s="295">
        <v>1</v>
      </c>
      <c r="B100" s="296" t="s">
        <v>1</v>
      </c>
      <c r="C100" s="295" t="s">
        <v>336</v>
      </c>
      <c r="D100" s="295" t="s">
        <v>31</v>
      </c>
      <c r="E100" s="295" t="s">
        <v>1125</v>
      </c>
      <c r="F100" s="315">
        <f>VLOOKUP(B100,'HSD PSPN,STR,ARS'!$C$6:F724,4,FALSE)</f>
        <v>100000</v>
      </c>
      <c r="G100" s="536">
        <f>F100*E100</f>
        <v>40000</v>
      </c>
    </row>
    <row r="101" spans="1:8">
      <c r="A101" s="295">
        <v>2</v>
      </c>
      <c r="B101" s="296" t="s">
        <v>32</v>
      </c>
      <c r="C101" s="295" t="s">
        <v>337</v>
      </c>
      <c r="D101" s="295" t="s">
        <v>31</v>
      </c>
      <c r="E101" s="295" t="s">
        <v>1118</v>
      </c>
      <c r="F101" s="315">
        <f>VLOOKUP(B101,'HSD PSPN,STR,ARS'!$C$6:F724,4,FALSE)</f>
        <v>150000</v>
      </c>
      <c r="G101" s="536">
        <f t="shared" ref="G101:G103" si="10">F101*E101</f>
        <v>30000</v>
      </c>
    </row>
    <row r="102" spans="1:8">
      <c r="A102" s="295">
        <v>3</v>
      </c>
      <c r="B102" s="296" t="s">
        <v>3</v>
      </c>
      <c r="C102" s="295" t="s">
        <v>338</v>
      </c>
      <c r="D102" s="295" t="s">
        <v>31</v>
      </c>
      <c r="E102" s="295" t="s">
        <v>1126</v>
      </c>
      <c r="F102" s="315">
        <f>VLOOKUP(B102,'HSD PSPN,STR,ARS'!$C$6:F724,4,FALSE)</f>
        <v>150000</v>
      </c>
      <c r="G102" s="536">
        <f t="shared" si="10"/>
        <v>3000</v>
      </c>
    </row>
    <row r="103" spans="1:8">
      <c r="A103" s="295">
        <v>4</v>
      </c>
      <c r="B103" s="296" t="s">
        <v>4</v>
      </c>
      <c r="C103" s="295" t="s">
        <v>339</v>
      </c>
      <c r="D103" s="295" t="s">
        <v>31</v>
      </c>
      <c r="E103" s="295" t="s">
        <v>1127</v>
      </c>
      <c r="F103" s="315">
        <f>VLOOKUP(B103,'HSD PSPN,STR,ARS'!$C$6:F724,4,FALSE)</f>
        <v>200000</v>
      </c>
      <c r="G103" s="536">
        <f t="shared" si="10"/>
        <v>1340</v>
      </c>
    </row>
    <row r="104" spans="1:8">
      <c r="A104" s="1161" t="s">
        <v>2171</v>
      </c>
      <c r="B104" s="1162"/>
      <c r="C104" s="1162"/>
      <c r="D104" s="1162"/>
      <c r="E104" s="1162"/>
      <c r="F104" s="1163"/>
      <c r="G104" s="321">
        <f>SUM(G99:G103)</f>
        <v>74340</v>
      </c>
    </row>
    <row r="105" spans="1:8">
      <c r="A105" s="295" t="s">
        <v>19</v>
      </c>
      <c r="B105" s="296" t="s">
        <v>5</v>
      </c>
      <c r="C105" s="295"/>
      <c r="D105" s="295"/>
      <c r="E105" s="295"/>
      <c r="F105" s="296"/>
      <c r="G105" s="536"/>
    </row>
    <row r="106" spans="1:8">
      <c r="A106" s="295">
        <v>1</v>
      </c>
      <c r="B106" s="296" t="s">
        <v>1128</v>
      </c>
      <c r="C106" s="295"/>
      <c r="D106" s="295" t="s">
        <v>239</v>
      </c>
      <c r="E106" s="295" t="s">
        <v>1129</v>
      </c>
      <c r="F106" s="315">
        <f>VLOOKUP(B106,'HSD PSPN,STR,ARS'!$C$6:F724,4,FALSE)</f>
        <v>10000</v>
      </c>
      <c r="G106" s="536">
        <f t="shared" ref="G106:G108" si="11">F106*E106</f>
        <v>50000</v>
      </c>
    </row>
    <row r="107" spans="1:8">
      <c r="A107" s="295">
        <v>2</v>
      </c>
      <c r="B107" s="296" t="s">
        <v>176</v>
      </c>
      <c r="C107" s="295"/>
      <c r="D107" s="295" t="s">
        <v>329</v>
      </c>
      <c r="E107" s="295" t="s">
        <v>1130</v>
      </c>
      <c r="F107" s="315">
        <f>VLOOKUP(B107,'HSD PSPN,STR,ARS'!$C$6:F724,4,FALSE)</f>
        <v>10000</v>
      </c>
      <c r="G107" s="536">
        <f t="shared" si="11"/>
        <v>80000</v>
      </c>
    </row>
    <row r="108" spans="1:8">
      <c r="A108" s="295">
        <v>3</v>
      </c>
      <c r="B108" s="296" t="s">
        <v>206</v>
      </c>
      <c r="C108" s="295"/>
      <c r="D108" s="295" t="s">
        <v>342</v>
      </c>
      <c r="E108" s="295" t="s">
        <v>1131</v>
      </c>
      <c r="F108" s="315">
        <f>VLOOKUP(B108,'HSD PSPN,STR,ARS'!$C$6:F724,4,FALSE)</f>
        <v>10000</v>
      </c>
      <c r="G108" s="536">
        <f t="shared" si="11"/>
        <v>320</v>
      </c>
    </row>
    <row r="109" spans="1:8">
      <c r="A109" s="1165" t="s">
        <v>2176</v>
      </c>
      <c r="B109" s="1166"/>
      <c r="C109" s="1166"/>
      <c r="D109" s="1166"/>
      <c r="E109" s="1166"/>
      <c r="F109" s="1166"/>
      <c r="G109" s="549">
        <f>SUM(G106:G108)</f>
        <v>130320</v>
      </c>
    </row>
    <row r="110" spans="1:8">
      <c r="A110" s="295" t="s">
        <v>20</v>
      </c>
      <c r="B110" s="296" t="s">
        <v>181</v>
      </c>
      <c r="C110" s="295"/>
      <c r="D110" s="295"/>
      <c r="E110" s="295"/>
      <c r="F110" s="296"/>
      <c r="G110" s="536"/>
    </row>
    <row r="111" spans="1:8">
      <c r="A111" s="295"/>
      <c r="B111" s="296"/>
      <c r="C111" s="295"/>
      <c r="D111" s="295"/>
      <c r="E111" s="295"/>
      <c r="F111" s="296"/>
      <c r="G111" s="536"/>
    </row>
    <row r="112" spans="1:8">
      <c r="A112" s="1146" t="s">
        <v>2180</v>
      </c>
      <c r="B112" s="1146"/>
      <c r="C112" s="1146"/>
      <c r="D112" s="1146"/>
      <c r="E112" s="1146"/>
      <c r="F112" s="1146"/>
      <c r="G112" s="318">
        <f>SUM(G110:G111)</f>
        <v>0</v>
      </c>
    </row>
    <row r="113" spans="1:8">
      <c r="A113" s="375" t="s">
        <v>21</v>
      </c>
      <c r="B113" s="1145" t="s">
        <v>1111</v>
      </c>
      <c r="C113" s="1145"/>
      <c r="D113" s="1145"/>
      <c r="E113" s="1145"/>
      <c r="F113" s="1145"/>
      <c r="G113" s="318">
        <f>SUM(G100:G112)/2</f>
        <v>204660</v>
      </c>
    </row>
    <row r="114" spans="1:8">
      <c r="A114" s="375" t="s">
        <v>22</v>
      </c>
      <c r="B114" s="1145" t="s">
        <v>1112</v>
      </c>
      <c r="C114" s="1145"/>
      <c r="D114" s="1145"/>
      <c r="E114" s="1145"/>
      <c r="F114" s="376">
        <v>0.1</v>
      </c>
      <c r="G114" s="318">
        <f>G113*F114</f>
        <v>20466</v>
      </c>
    </row>
    <row r="115" spans="1:8">
      <c r="A115" s="375" t="s">
        <v>23</v>
      </c>
      <c r="B115" s="1145" t="s">
        <v>184</v>
      </c>
      <c r="C115" s="1145"/>
      <c r="D115" s="1145"/>
      <c r="E115" s="1145"/>
      <c r="F115" s="1145"/>
      <c r="G115" s="318">
        <f>ROUNDDOWN(G113+G114,0)</f>
        <v>225126</v>
      </c>
    </row>
    <row r="116" spans="1:8">
      <c r="A116" s="298"/>
      <c r="B116" s="299"/>
      <c r="C116" s="299"/>
      <c r="D116" s="299"/>
      <c r="E116" s="299"/>
      <c r="F116" s="299"/>
      <c r="G116" s="550"/>
    </row>
    <row r="117" spans="1:8">
      <c r="A117" s="446" t="s">
        <v>2411</v>
      </c>
      <c r="B117" s="428" t="s">
        <v>2410</v>
      </c>
      <c r="C117" s="293"/>
      <c r="D117" s="293"/>
      <c r="E117" s="293"/>
      <c r="F117" s="293"/>
      <c r="G117" s="548"/>
      <c r="H117" s="293"/>
    </row>
    <row r="118" spans="1:8" ht="45">
      <c r="A118" s="294" t="s">
        <v>73</v>
      </c>
      <c r="B118" s="294" t="s">
        <v>74</v>
      </c>
      <c r="C118" s="294" t="s">
        <v>166</v>
      </c>
      <c r="D118" s="294" t="s">
        <v>78</v>
      </c>
      <c r="E118" s="294" t="s">
        <v>167</v>
      </c>
      <c r="F118" s="294" t="s">
        <v>1104</v>
      </c>
      <c r="G118" s="551" t="s">
        <v>1105</v>
      </c>
    </row>
    <row r="119" spans="1:8">
      <c r="A119" s="295" t="s">
        <v>17</v>
      </c>
      <c r="B119" s="296" t="s">
        <v>1106</v>
      </c>
      <c r="C119" s="295"/>
      <c r="D119" s="295"/>
      <c r="E119" s="295"/>
      <c r="F119" s="296"/>
      <c r="G119" s="536"/>
    </row>
    <row r="120" spans="1:8">
      <c r="A120" s="295">
        <v>1</v>
      </c>
      <c r="B120" s="296" t="s">
        <v>1</v>
      </c>
      <c r="C120" s="295" t="s">
        <v>336</v>
      </c>
      <c r="D120" s="295" t="s">
        <v>31</v>
      </c>
      <c r="E120" s="295" t="s">
        <v>1125</v>
      </c>
      <c r="F120" s="315">
        <f>VLOOKUP(B120,'HSD PSPN,STR,ARS'!$C$6:F724,4,FALSE)</f>
        <v>100000</v>
      </c>
      <c r="G120" s="536">
        <f>F120*E120</f>
        <v>40000</v>
      </c>
    </row>
    <row r="121" spans="1:8">
      <c r="A121" s="295">
        <v>2</v>
      </c>
      <c r="B121" s="296" t="s">
        <v>32</v>
      </c>
      <c r="C121" s="295" t="s">
        <v>337</v>
      </c>
      <c r="D121" s="295" t="s">
        <v>31</v>
      </c>
      <c r="E121" s="295" t="s">
        <v>1118</v>
      </c>
      <c r="F121" s="315">
        <f>VLOOKUP(B121,'HSD PSPN,STR,ARS'!$C$6:F724,4,FALSE)</f>
        <v>150000</v>
      </c>
      <c r="G121" s="536">
        <f t="shared" ref="G121:G123" si="12">F121*E121</f>
        <v>30000</v>
      </c>
    </row>
    <row r="122" spans="1:8">
      <c r="A122" s="295">
        <v>3</v>
      </c>
      <c r="B122" s="296" t="s">
        <v>3</v>
      </c>
      <c r="C122" s="295" t="s">
        <v>338</v>
      </c>
      <c r="D122" s="295" t="s">
        <v>31</v>
      </c>
      <c r="E122" s="295" t="s">
        <v>1126</v>
      </c>
      <c r="F122" s="315">
        <f>VLOOKUP(B122,'HSD PSPN,STR,ARS'!$C$6:F724,4,FALSE)</f>
        <v>150000</v>
      </c>
      <c r="G122" s="536">
        <f t="shared" si="12"/>
        <v>3000</v>
      </c>
    </row>
    <row r="123" spans="1:8">
      <c r="A123" s="295">
        <v>4</v>
      </c>
      <c r="B123" s="296" t="s">
        <v>4</v>
      </c>
      <c r="C123" s="295" t="s">
        <v>339</v>
      </c>
      <c r="D123" s="295" t="s">
        <v>31</v>
      </c>
      <c r="E123" s="295" t="s">
        <v>1127</v>
      </c>
      <c r="F123" s="315">
        <f>VLOOKUP(B123,'HSD PSPN,STR,ARS'!$C$6:F724,4,FALSE)</f>
        <v>200000</v>
      </c>
      <c r="G123" s="536">
        <f t="shared" si="12"/>
        <v>1340</v>
      </c>
    </row>
    <row r="124" spans="1:8">
      <c r="A124" s="1161" t="s">
        <v>2171</v>
      </c>
      <c r="B124" s="1162"/>
      <c r="C124" s="1162"/>
      <c r="D124" s="1162"/>
      <c r="E124" s="1162"/>
      <c r="F124" s="1163"/>
      <c r="G124" s="321">
        <f>SUM(G119:G123)</f>
        <v>74340</v>
      </c>
    </row>
    <row r="125" spans="1:8">
      <c r="A125" s="295" t="s">
        <v>19</v>
      </c>
      <c r="B125" s="296" t="s">
        <v>5</v>
      </c>
      <c r="C125" s="295"/>
      <c r="D125" s="295"/>
      <c r="E125" s="295"/>
      <c r="F125" s="296"/>
      <c r="G125" s="536"/>
    </row>
    <row r="126" spans="1:8">
      <c r="A126" s="295">
        <v>1</v>
      </c>
      <c r="B126" s="296" t="s">
        <v>1128</v>
      </c>
      <c r="C126" s="295"/>
      <c r="D126" s="295" t="s">
        <v>239</v>
      </c>
      <c r="E126" s="295" t="s">
        <v>1132</v>
      </c>
      <c r="F126" s="315">
        <f>VLOOKUP(B126,'HSD PSPN,STR,ARS'!$C$6:F724,4,FALSE)</f>
        <v>10000</v>
      </c>
      <c r="G126" s="536">
        <f t="shared" ref="G126:G128" si="13">F126*E126</f>
        <v>40000</v>
      </c>
    </row>
    <row r="127" spans="1:8">
      <c r="A127" s="295">
        <v>2</v>
      </c>
      <c r="B127" s="296" t="s">
        <v>176</v>
      </c>
      <c r="C127" s="295"/>
      <c r="D127" s="295" t="s">
        <v>329</v>
      </c>
      <c r="E127" s="295" t="s">
        <v>1130</v>
      </c>
      <c r="F127" s="315">
        <f>VLOOKUP(B127,'HSD PSPN,STR,ARS'!$C$6:F724,4,FALSE)</f>
        <v>10000</v>
      </c>
      <c r="G127" s="536">
        <f t="shared" si="13"/>
        <v>80000</v>
      </c>
    </row>
    <row r="128" spans="1:8">
      <c r="A128" s="295">
        <v>3</v>
      </c>
      <c r="B128" s="296" t="s">
        <v>206</v>
      </c>
      <c r="C128" s="295"/>
      <c r="D128" s="295" t="s">
        <v>342</v>
      </c>
      <c r="E128" s="295" t="s">
        <v>1131</v>
      </c>
      <c r="F128" s="315">
        <f>VLOOKUP(B128,'HSD PSPN,STR,ARS'!$C$6:F724,4,FALSE)</f>
        <v>10000</v>
      </c>
      <c r="G128" s="536">
        <f t="shared" si="13"/>
        <v>320</v>
      </c>
    </row>
    <row r="129" spans="1:8">
      <c r="A129" s="1165" t="s">
        <v>2176</v>
      </c>
      <c r="B129" s="1166"/>
      <c r="C129" s="1166"/>
      <c r="D129" s="1166"/>
      <c r="E129" s="1166"/>
      <c r="F129" s="1166"/>
      <c r="G129" s="549">
        <f>SUM(G126:G128)</f>
        <v>120320</v>
      </c>
    </row>
    <row r="130" spans="1:8">
      <c r="A130" s="295" t="s">
        <v>20</v>
      </c>
      <c r="B130" s="296" t="s">
        <v>181</v>
      </c>
      <c r="C130" s="295"/>
      <c r="D130" s="295"/>
      <c r="E130" s="295"/>
      <c r="F130" s="296"/>
      <c r="G130" s="536"/>
    </row>
    <row r="131" spans="1:8">
      <c r="A131" s="295"/>
      <c r="B131" s="296"/>
      <c r="C131" s="295"/>
      <c r="D131" s="295"/>
      <c r="E131" s="295"/>
      <c r="F131" s="296"/>
      <c r="G131" s="536"/>
    </row>
    <row r="132" spans="1:8">
      <c r="A132" s="1146" t="s">
        <v>2180</v>
      </c>
      <c r="B132" s="1146"/>
      <c r="C132" s="1146"/>
      <c r="D132" s="1146"/>
      <c r="E132" s="1146"/>
      <c r="F132" s="1146"/>
      <c r="G132" s="318">
        <f>SUM(G130:G131)</f>
        <v>0</v>
      </c>
    </row>
    <row r="133" spans="1:8">
      <c r="A133" s="375" t="s">
        <v>21</v>
      </c>
      <c r="B133" s="1145" t="s">
        <v>1111</v>
      </c>
      <c r="C133" s="1145"/>
      <c r="D133" s="1145"/>
      <c r="E133" s="1145"/>
      <c r="F133" s="1145"/>
      <c r="G133" s="318">
        <f>SUM(G120:G132)/2</f>
        <v>194660</v>
      </c>
    </row>
    <row r="134" spans="1:8">
      <c r="A134" s="375" t="s">
        <v>22</v>
      </c>
      <c r="B134" s="1145" t="s">
        <v>1112</v>
      </c>
      <c r="C134" s="1145"/>
      <c r="D134" s="1145"/>
      <c r="E134" s="1145"/>
      <c r="F134" s="376">
        <v>0.1</v>
      </c>
      <c r="G134" s="318">
        <f>G133*F134</f>
        <v>19466</v>
      </c>
    </row>
    <row r="135" spans="1:8">
      <c r="A135" s="375" t="s">
        <v>23</v>
      </c>
      <c r="B135" s="1145" t="s">
        <v>184</v>
      </c>
      <c r="C135" s="1145"/>
      <c r="D135" s="1145"/>
      <c r="E135" s="1145"/>
      <c r="F135" s="1145"/>
      <c r="G135" s="318">
        <f>ROUNDDOWN(G133+G134,0)</f>
        <v>214126</v>
      </c>
    </row>
    <row r="136" spans="1:8">
      <c r="A136" s="298"/>
      <c r="B136" s="299"/>
      <c r="C136" s="299"/>
      <c r="D136" s="299"/>
      <c r="E136" s="299"/>
      <c r="F136" s="299"/>
      <c r="G136" s="550"/>
    </row>
    <row r="137" spans="1:8">
      <c r="A137" s="446" t="s">
        <v>2409</v>
      </c>
      <c r="B137" s="428" t="s">
        <v>2408</v>
      </c>
      <c r="C137" s="293"/>
      <c r="D137" s="293"/>
      <c r="E137" s="293"/>
      <c r="F137" s="293"/>
      <c r="G137" s="548"/>
      <c r="H137" s="293"/>
    </row>
    <row r="138" spans="1:8" ht="45">
      <c r="A138" s="294" t="s">
        <v>73</v>
      </c>
      <c r="B138" s="294" t="s">
        <v>74</v>
      </c>
      <c r="C138" s="294" t="s">
        <v>166</v>
      </c>
      <c r="D138" s="294" t="s">
        <v>78</v>
      </c>
      <c r="E138" s="294" t="s">
        <v>167</v>
      </c>
      <c r="F138" s="294" t="s">
        <v>1104</v>
      </c>
      <c r="G138" s="551" t="s">
        <v>1105</v>
      </c>
    </row>
    <row r="139" spans="1:8">
      <c r="A139" s="295" t="s">
        <v>17</v>
      </c>
      <c r="B139" s="296" t="s">
        <v>1106</v>
      </c>
      <c r="C139" s="295"/>
      <c r="D139" s="295"/>
      <c r="E139" s="295"/>
      <c r="F139" s="296"/>
      <c r="G139" s="536"/>
    </row>
    <row r="140" spans="1:8">
      <c r="A140" s="295">
        <v>1</v>
      </c>
      <c r="B140" s="296" t="s">
        <v>1</v>
      </c>
      <c r="C140" s="295" t="s">
        <v>336</v>
      </c>
      <c r="D140" s="295" t="s">
        <v>31</v>
      </c>
      <c r="E140" s="295" t="s">
        <v>1125</v>
      </c>
      <c r="F140" s="315">
        <f>VLOOKUP(B140,'HSD PSPN,STR,ARS'!$C$6:F724,4,FALSE)</f>
        <v>100000</v>
      </c>
      <c r="G140" s="536">
        <f>F140*E140</f>
        <v>40000</v>
      </c>
    </row>
    <row r="141" spans="1:8">
      <c r="A141" s="295">
        <v>2</v>
      </c>
      <c r="B141" s="296" t="s">
        <v>32</v>
      </c>
      <c r="C141" s="295" t="s">
        <v>337</v>
      </c>
      <c r="D141" s="295" t="s">
        <v>31</v>
      </c>
      <c r="E141" s="295" t="s">
        <v>1118</v>
      </c>
      <c r="F141" s="315">
        <f>VLOOKUP(B141,'HSD PSPN,STR,ARS'!$C$6:F724,4,FALSE)</f>
        <v>150000</v>
      </c>
      <c r="G141" s="536">
        <f t="shared" ref="G141:G143" si="14">F141*E141</f>
        <v>30000</v>
      </c>
    </row>
    <row r="142" spans="1:8">
      <c r="A142" s="295">
        <v>3</v>
      </c>
      <c r="B142" s="296" t="s">
        <v>3</v>
      </c>
      <c r="C142" s="295" t="s">
        <v>338</v>
      </c>
      <c r="D142" s="295" t="s">
        <v>31</v>
      </c>
      <c r="E142" s="295" t="s">
        <v>1126</v>
      </c>
      <c r="F142" s="315">
        <f>VLOOKUP(B142,'HSD PSPN,STR,ARS'!$C$6:F724,4,FALSE)</f>
        <v>150000</v>
      </c>
      <c r="G142" s="536">
        <f t="shared" si="14"/>
        <v>3000</v>
      </c>
    </row>
    <row r="143" spans="1:8">
      <c r="A143" s="295">
        <v>4</v>
      </c>
      <c r="B143" s="296" t="s">
        <v>4</v>
      </c>
      <c r="C143" s="295" t="s">
        <v>339</v>
      </c>
      <c r="D143" s="295" t="s">
        <v>31</v>
      </c>
      <c r="E143" s="295" t="s">
        <v>1127</v>
      </c>
      <c r="F143" s="315">
        <f>VLOOKUP(B143,'HSD PSPN,STR,ARS'!$C$6:F724,4,FALSE)</f>
        <v>200000</v>
      </c>
      <c r="G143" s="536">
        <f t="shared" si="14"/>
        <v>1340</v>
      </c>
    </row>
    <row r="144" spans="1:8">
      <c r="A144" s="1161" t="s">
        <v>2171</v>
      </c>
      <c r="B144" s="1162"/>
      <c r="C144" s="1162"/>
      <c r="D144" s="1162"/>
      <c r="E144" s="1162"/>
      <c r="F144" s="1163"/>
      <c r="G144" s="321">
        <f>SUM(G139:G143)</f>
        <v>74340</v>
      </c>
    </row>
    <row r="145" spans="1:8">
      <c r="A145" s="295" t="s">
        <v>19</v>
      </c>
      <c r="B145" s="296" t="s">
        <v>5</v>
      </c>
      <c r="C145" s="295"/>
      <c r="D145" s="295"/>
      <c r="E145" s="295"/>
      <c r="F145" s="296"/>
      <c r="G145" s="536"/>
    </row>
    <row r="146" spans="1:8">
      <c r="A146" s="295">
        <v>1</v>
      </c>
      <c r="B146" s="429" t="s">
        <v>1133</v>
      </c>
      <c r="C146" s="295"/>
      <c r="D146" s="295" t="s">
        <v>239</v>
      </c>
      <c r="E146" s="295" t="s">
        <v>1134</v>
      </c>
      <c r="F146" s="315">
        <f>VLOOKUP(B146,'HSD PSPN,STR,ARS'!$C$6:F724,4,FALSE)</f>
        <v>10000</v>
      </c>
      <c r="G146" s="536">
        <f t="shared" ref="G146:G150" si="15">F146*E146</f>
        <v>35000</v>
      </c>
    </row>
    <row r="147" spans="1:8">
      <c r="A147" s="295">
        <v>2</v>
      </c>
      <c r="B147" s="296" t="s">
        <v>1135</v>
      </c>
      <c r="C147" s="295"/>
      <c r="D147" s="295" t="s">
        <v>329</v>
      </c>
      <c r="E147" s="295" t="s">
        <v>1136</v>
      </c>
      <c r="F147" s="315">
        <f>VLOOKUP(B147,'HSD PSPN,STR,ARS'!$C$6:F724,4,FALSE)</f>
        <v>10000</v>
      </c>
      <c r="G147" s="536">
        <f t="shared" si="15"/>
        <v>500</v>
      </c>
    </row>
    <row r="148" spans="1:8">
      <c r="A148" s="295">
        <v>3</v>
      </c>
      <c r="B148" s="296" t="s">
        <v>176</v>
      </c>
      <c r="C148" s="295"/>
      <c r="D148" s="295" t="s">
        <v>329</v>
      </c>
      <c r="E148" s="295" t="s">
        <v>1137</v>
      </c>
      <c r="F148" s="315">
        <f>VLOOKUP(B148,'HSD PSPN,STR,ARS'!$C$6:F724,4,FALSE)</f>
        <v>10000</v>
      </c>
      <c r="G148" s="536">
        <f t="shared" si="15"/>
        <v>108000</v>
      </c>
    </row>
    <row r="149" spans="1:8">
      <c r="A149" s="295">
        <v>4</v>
      </c>
      <c r="B149" s="296" t="s">
        <v>206</v>
      </c>
      <c r="C149" s="295"/>
      <c r="D149" s="295" t="s">
        <v>342</v>
      </c>
      <c r="E149" s="295" t="s">
        <v>1131</v>
      </c>
      <c r="F149" s="315">
        <f>VLOOKUP(B149,'HSD PSPN,STR,ARS'!$C$6:F724,4,FALSE)</f>
        <v>10000</v>
      </c>
      <c r="G149" s="536">
        <f t="shared" si="15"/>
        <v>320</v>
      </c>
    </row>
    <row r="150" spans="1:8">
      <c r="A150" s="295">
        <v>5</v>
      </c>
      <c r="B150" s="296" t="s">
        <v>245</v>
      </c>
      <c r="C150" s="295"/>
      <c r="D150" s="295" t="s">
        <v>329</v>
      </c>
      <c r="E150" s="295" t="s">
        <v>1138</v>
      </c>
      <c r="F150" s="315">
        <f>VLOOKUP(B150,'HSD PSPN,STR,ARS'!$C$6:F724,4,FALSE)</f>
        <v>10000</v>
      </c>
      <c r="G150" s="536">
        <f t="shared" si="15"/>
        <v>10000</v>
      </c>
    </row>
    <row r="151" spans="1:8">
      <c r="A151" s="1165" t="s">
        <v>2176</v>
      </c>
      <c r="B151" s="1166"/>
      <c r="C151" s="1166"/>
      <c r="D151" s="1166"/>
      <c r="E151" s="1166"/>
      <c r="F151" s="1166"/>
      <c r="G151" s="549">
        <f>SUM(G146:G150)</f>
        <v>153820</v>
      </c>
    </row>
    <row r="152" spans="1:8">
      <c r="A152" s="295" t="s">
        <v>20</v>
      </c>
      <c r="B152" s="296" t="s">
        <v>181</v>
      </c>
      <c r="C152" s="295"/>
      <c r="D152" s="295"/>
      <c r="E152" s="295"/>
      <c r="F152" s="296"/>
      <c r="G152" s="536"/>
    </row>
    <row r="153" spans="1:8">
      <c r="A153" s="295"/>
      <c r="B153" s="296"/>
      <c r="C153" s="295"/>
      <c r="D153" s="295"/>
      <c r="E153" s="295"/>
      <c r="F153" s="296"/>
      <c r="G153" s="536"/>
    </row>
    <row r="154" spans="1:8">
      <c r="A154" s="1146" t="s">
        <v>2180</v>
      </c>
      <c r="B154" s="1146"/>
      <c r="C154" s="1146"/>
      <c r="D154" s="1146"/>
      <c r="E154" s="1146"/>
      <c r="F154" s="1146"/>
      <c r="G154" s="318">
        <f>SUM(G152:G153)</f>
        <v>0</v>
      </c>
    </row>
    <row r="155" spans="1:8">
      <c r="A155" s="375" t="s">
        <v>21</v>
      </c>
      <c r="B155" s="1145" t="s">
        <v>1111</v>
      </c>
      <c r="C155" s="1145"/>
      <c r="D155" s="1145"/>
      <c r="E155" s="1145"/>
      <c r="F155" s="1145"/>
      <c r="G155" s="318">
        <f>SUM(G140:G154)/2</f>
        <v>228160</v>
      </c>
    </row>
    <row r="156" spans="1:8">
      <c r="A156" s="375" t="s">
        <v>22</v>
      </c>
      <c r="B156" s="1145" t="s">
        <v>1112</v>
      </c>
      <c r="C156" s="1145"/>
      <c r="D156" s="1145"/>
      <c r="E156" s="1145"/>
      <c r="F156" s="376">
        <v>0.1</v>
      </c>
      <c r="G156" s="318">
        <f>G155*F156</f>
        <v>22816</v>
      </c>
    </row>
    <row r="157" spans="1:8">
      <c r="A157" s="375" t="s">
        <v>23</v>
      </c>
      <c r="B157" s="1145" t="s">
        <v>184</v>
      </c>
      <c r="C157" s="1145"/>
      <c r="D157" s="1145"/>
      <c r="E157" s="1145"/>
      <c r="F157" s="1145"/>
      <c r="G157" s="318">
        <f>ROUNDDOWN(G155+G156,0)</f>
        <v>250976</v>
      </c>
    </row>
    <row r="158" spans="1:8">
      <c r="A158" s="298"/>
      <c r="B158" s="299"/>
      <c r="C158" s="299"/>
      <c r="D158" s="299"/>
      <c r="E158" s="299"/>
      <c r="F158" s="299"/>
      <c r="G158" s="550"/>
    </row>
    <row r="159" spans="1:8">
      <c r="A159" s="309" t="s">
        <v>2404</v>
      </c>
      <c r="B159" s="293" t="s">
        <v>2405</v>
      </c>
      <c r="C159" s="293"/>
      <c r="D159" s="293"/>
      <c r="E159" s="293"/>
      <c r="F159" s="293"/>
      <c r="G159" s="548"/>
      <c r="H159" s="293"/>
    </row>
    <row r="160" spans="1:8">
      <c r="A160" s="309" t="s">
        <v>2406</v>
      </c>
      <c r="B160" s="293" t="s">
        <v>2407</v>
      </c>
      <c r="C160" s="293"/>
      <c r="D160" s="293"/>
      <c r="E160" s="293"/>
      <c r="F160" s="293"/>
      <c r="G160" s="548"/>
      <c r="H160" s="293"/>
    </row>
    <row r="161" spans="1:7" ht="45">
      <c r="A161" s="294" t="s">
        <v>73</v>
      </c>
      <c r="B161" s="294" t="s">
        <v>74</v>
      </c>
      <c r="C161" s="294" t="s">
        <v>166</v>
      </c>
      <c r="D161" s="294" t="s">
        <v>78</v>
      </c>
      <c r="E161" s="294" t="s">
        <v>167</v>
      </c>
      <c r="F161" s="294" t="s">
        <v>1104</v>
      </c>
      <c r="G161" s="551" t="s">
        <v>1105</v>
      </c>
    </row>
    <row r="162" spans="1:7">
      <c r="A162" s="295" t="s">
        <v>17</v>
      </c>
      <c r="B162" s="296" t="s">
        <v>1106</v>
      </c>
      <c r="C162" s="295"/>
      <c r="D162" s="295"/>
      <c r="E162" s="295"/>
      <c r="F162" s="296"/>
      <c r="G162" s="536"/>
    </row>
    <row r="163" spans="1:7">
      <c r="A163" s="295">
        <v>1</v>
      </c>
      <c r="B163" s="296" t="s">
        <v>1</v>
      </c>
      <c r="C163" s="295" t="s">
        <v>336</v>
      </c>
      <c r="D163" s="295" t="s">
        <v>31</v>
      </c>
      <c r="E163" s="295" t="s">
        <v>1139</v>
      </c>
      <c r="F163" s="315">
        <f>VLOOKUP(B163,'HSD PSPN,STR,ARS'!$C$6:F724,4,FALSE)</f>
        <v>100000</v>
      </c>
      <c r="G163" s="536">
        <f>F163*E163</f>
        <v>14000.000000000002</v>
      </c>
    </row>
    <row r="164" spans="1:7">
      <c r="A164" s="295">
        <v>2</v>
      </c>
      <c r="B164" s="296" t="s">
        <v>32</v>
      </c>
      <c r="C164" s="295" t="s">
        <v>337</v>
      </c>
      <c r="D164" s="295" t="s">
        <v>31</v>
      </c>
      <c r="E164" s="295" t="s">
        <v>1108</v>
      </c>
      <c r="F164" s="315">
        <f>VLOOKUP(B164,'HSD PSPN,STR,ARS'!$C$6:F724,4,FALSE)</f>
        <v>150000</v>
      </c>
      <c r="G164" s="536">
        <f t="shared" ref="G164:G166" si="16">F164*E164</f>
        <v>11250</v>
      </c>
    </row>
    <row r="165" spans="1:7">
      <c r="A165" s="295">
        <v>3</v>
      </c>
      <c r="B165" s="296" t="s">
        <v>3</v>
      </c>
      <c r="C165" s="295" t="s">
        <v>338</v>
      </c>
      <c r="D165" s="295" t="s">
        <v>31</v>
      </c>
      <c r="E165" s="295" t="s">
        <v>1109</v>
      </c>
      <c r="F165" s="315">
        <f>VLOOKUP(B165,'HSD PSPN,STR,ARS'!$C$6:F724,4,FALSE)</f>
        <v>150000</v>
      </c>
      <c r="G165" s="536">
        <f t="shared" si="16"/>
        <v>1125</v>
      </c>
    </row>
    <row r="166" spans="1:7">
      <c r="A166" s="295">
        <v>4</v>
      </c>
      <c r="B166" s="296" t="s">
        <v>4</v>
      </c>
      <c r="C166" s="295" t="s">
        <v>339</v>
      </c>
      <c r="D166" s="295" t="s">
        <v>31</v>
      </c>
      <c r="E166" s="295" t="s">
        <v>1114</v>
      </c>
      <c r="F166" s="315">
        <f>VLOOKUP(B166,'HSD PSPN,STR,ARS'!$C$6:F724,4,FALSE)</f>
        <v>200000</v>
      </c>
      <c r="G166" s="536">
        <f t="shared" si="16"/>
        <v>500</v>
      </c>
    </row>
    <row r="167" spans="1:7">
      <c r="A167" s="1161" t="s">
        <v>2171</v>
      </c>
      <c r="B167" s="1162"/>
      <c r="C167" s="1162"/>
      <c r="D167" s="1162"/>
      <c r="E167" s="1162"/>
      <c r="F167" s="1163"/>
      <c r="G167" s="321">
        <f>SUM(G162:G166)</f>
        <v>26875</v>
      </c>
    </row>
    <row r="168" spans="1:7">
      <c r="A168" s="295" t="s">
        <v>19</v>
      </c>
      <c r="B168" s="296" t="s">
        <v>5</v>
      </c>
      <c r="C168" s="295"/>
      <c r="D168" s="295"/>
      <c r="E168" s="295"/>
      <c r="F168" s="296"/>
      <c r="G168" s="536"/>
    </row>
    <row r="169" spans="1:7" ht="45">
      <c r="A169" s="295">
        <v>1</v>
      </c>
      <c r="B169" s="300" t="s">
        <v>1140</v>
      </c>
      <c r="C169" s="295"/>
      <c r="D169" s="301" t="s">
        <v>351</v>
      </c>
      <c r="E169" s="301" t="s">
        <v>1141</v>
      </c>
      <c r="F169" s="315">
        <f>VLOOKUP(B169,'HSD PSPN,STR,ARS'!$C$6:F724,4,FALSE)</f>
        <v>10000</v>
      </c>
      <c r="G169" s="536">
        <f t="shared" ref="G169:G170" si="17">F169*E169</f>
        <v>5000</v>
      </c>
    </row>
    <row r="170" spans="1:7">
      <c r="A170" s="295">
        <v>2</v>
      </c>
      <c r="B170" s="296" t="s">
        <v>1142</v>
      </c>
      <c r="C170" s="295"/>
      <c r="D170" s="295" t="s">
        <v>329</v>
      </c>
      <c r="E170" s="295" t="s">
        <v>1143</v>
      </c>
      <c r="F170" s="315">
        <f>VLOOKUP(B170,'HSD PSPN,STR,ARS'!$C$6:F724,4,FALSE)</f>
        <v>10000</v>
      </c>
      <c r="G170" s="536">
        <f t="shared" si="17"/>
        <v>1200</v>
      </c>
    </row>
    <row r="171" spans="1:7">
      <c r="A171" s="1165" t="s">
        <v>2176</v>
      </c>
      <c r="B171" s="1166"/>
      <c r="C171" s="1166"/>
      <c r="D171" s="1166"/>
      <c r="E171" s="1166"/>
      <c r="F171" s="1166"/>
      <c r="G171" s="549">
        <f>SUM(G169:G170)</f>
        <v>6200</v>
      </c>
    </row>
    <row r="172" spans="1:7">
      <c r="A172" s="295" t="s">
        <v>20</v>
      </c>
      <c r="B172" s="296" t="s">
        <v>181</v>
      </c>
      <c r="C172" s="295"/>
      <c r="D172" s="295"/>
      <c r="E172" s="295"/>
      <c r="F172" s="296"/>
      <c r="G172" s="536"/>
    </row>
    <row r="173" spans="1:7">
      <c r="A173" s="295"/>
      <c r="B173" s="296"/>
      <c r="C173" s="295"/>
      <c r="D173" s="295"/>
      <c r="E173" s="295"/>
      <c r="F173" s="296"/>
      <c r="G173" s="536"/>
    </row>
    <row r="174" spans="1:7">
      <c r="A174" s="1146" t="s">
        <v>2180</v>
      </c>
      <c r="B174" s="1146"/>
      <c r="C174" s="1146"/>
      <c r="D174" s="1146"/>
      <c r="E174" s="1146"/>
      <c r="F174" s="1146"/>
      <c r="G174" s="318">
        <f>SUM(G172:G173)</f>
        <v>0</v>
      </c>
    </row>
    <row r="175" spans="1:7">
      <c r="A175" s="375" t="s">
        <v>21</v>
      </c>
      <c r="B175" s="1145" t="s">
        <v>1111</v>
      </c>
      <c r="C175" s="1145"/>
      <c r="D175" s="1145"/>
      <c r="E175" s="1145"/>
      <c r="F175" s="1145"/>
      <c r="G175" s="318">
        <f>SUM(G162:G174)/2</f>
        <v>33075</v>
      </c>
    </row>
    <row r="176" spans="1:7">
      <c r="A176" s="375" t="s">
        <v>22</v>
      </c>
      <c r="B176" s="1145" t="s">
        <v>1112</v>
      </c>
      <c r="C176" s="1145"/>
      <c r="D176" s="1145"/>
      <c r="E176" s="1145"/>
      <c r="F176" s="376">
        <v>0.1</v>
      </c>
      <c r="G176" s="318">
        <f>G175*F176</f>
        <v>3307.5</v>
      </c>
    </row>
    <row r="177" spans="1:8">
      <c r="A177" s="375" t="s">
        <v>23</v>
      </c>
      <c r="B177" s="1145" t="s">
        <v>184</v>
      </c>
      <c r="C177" s="1145"/>
      <c r="D177" s="1145"/>
      <c r="E177" s="1145"/>
      <c r="F177" s="1145"/>
      <c r="G177" s="318">
        <f>ROUNDDOWN(G175+G176,0)</f>
        <v>36382</v>
      </c>
    </row>
    <row r="178" spans="1:8">
      <c r="A178" s="298"/>
      <c r="B178" s="299"/>
      <c r="C178" s="299"/>
      <c r="D178" s="299"/>
      <c r="E178" s="299"/>
      <c r="F178" s="299"/>
      <c r="G178" s="550"/>
    </row>
    <row r="179" spans="1:8">
      <c r="A179" s="309" t="s">
        <v>2402</v>
      </c>
      <c r="B179" s="310" t="s">
        <v>2403</v>
      </c>
      <c r="C179" s="293"/>
      <c r="D179" s="293"/>
      <c r="E179" s="293"/>
      <c r="F179" s="293"/>
      <c r="G179" s="548"/>
      <c r="H179" s="293"/>
    </row>
    <row r="180" spans="1:8" ht="45">
      <c r="A180" s="294" t="s">
        <v>73</v>
      </c>
      <c r="B180" s="294" t="s">
        <v>74</v>
      </c>
      <c r="C180" s="294" t="s">
        <v>166</v>
      </c>
      <c r="D180" s="294" t="s">
        <v>78</v>
      </c>
      <c r="E180" s="294" t="s">
        <v>167</v>
      </c>
      <c r="F180" s="294" t="s">
        <v>1104</v>
      </c>
      <c r="G180" s="551" t="s">
        <v>1105</v>
      </c>
    </row>
    <row r="181" spans="1:8">
      <c r="A181" s="295" t="s">
        <v>17</v>
      </c>
      <c r="B181" s="296" t="s">
        <v>1106</v>
      </c>
      <c r="C181" s="295"/>
      <c r="D181" s="295"/>
      <c r="E181" s="295"/>
      <c r="F181" s="296"/>
      <c r="G181" s="536"/>
    </row>
    <row r="182" spans="1:8">
      <c r="A182" s="295">
        <v>1</v>
      </c>
      <c r="B182" s="296" t="s">
        <v>1</v>
      </c>
      <c r="C182" s="295" t="s">
        <v>336</v>
      </c>
      <c r="D182" s="295" t="s">
        <v>31</v>
      </c>
      <c r="E182" s="295" t="s">
        <v>1139</v>
      </c>
      <c r="F182" s="315">
        <f>VLOOKUP(B182,'HSD PSPN,STR,ARS'!$C$6:F724,4,FALSE)</f>
        <v>100000</v>
      </c>
      <c r="G182" s="536">
        <f>F182*E182</f>
        <v>14000.000000000002</v>
      </c>
    </row>
    <row r="183" spans="1:8">
      <c r="A183" s="295">
        <v>2</v>
      </c>
      <c r="B183" s="296" t="s">
        <v>32</v>
      </c>
      <c r="C183" s="295" t="s">
        <v>337</v>
      </c>
      <c r="D183" s="295" t="s">
        <v>31</v>
      </c>
      <c r="E183" s="295" t="s">
        <v>1108</v>
      </c>
      <c r="F183" s="315">
        <f>VLOOKUP(B183,'HSD PSPN,STR,ARS'!$C$6:F724,4,FALSE)</f>
        <v>150000</v>
      </c>
      <c r="G183" s="536">
        <f t="shared" ref="G183:G185" si="18">F183*E183</f>
        <v>11250</v>
      </c>
    </row>
    <row r="184" spans="1:8">
      <c r="A184" s="295">
        <v>3</v>
      </c>
      <c r="B184" s="296" t="s">
        <v>3</v>
      </c>
      <c r="C184" s="295" t="s">
        <v>338</v>
      </c>
      <c r="D184" s="295" t="s">
        <v>31</v>
      </c>
      <c r="E184" s="295" t="s">
        <v>1109</v>
      </c>
      <c r="F184" s="315">
        <f>VLOOKUP(B184,'HSD PSPN,STR,ARS'!$C$6:F724,4,FALSE)</f>
        <v>150000</v>
      </c>
      <c r="G184" s="536">
        <f t="shared" si="18"/>
        <v>1125</v>
      </c>
    </row>
    <row r="185" spans="1:8">
      <c r="A185" s="295">
        <v>4</v>
      </c>
      <c r="B185" s="296" t="s">
        <v>4</v>
      </c>
      <c r="C185" s="295" t="s">
        <v>339</v>
      </c>
      <c r="D185" s="295" t="s">
        <v>31</v>
      </c>
      <c r="E185" s="295" t="s">
        <v>1114</v>
      </c>
      <c r="F185" s="315">
        <f>VLOOKUP(B185,'HSD PSPN,STR,ARS'!$C$6:F724,4,FALSE)</f>
        <v>200000</v>
      </c>
      <c r="G185" s="536">
        <f t="shared" si="18"/>
        <v>500</v>
      </c>
    </row>
    <row r="186" spans="1:8">
      <c r="A186" s="1161" t="s">
        <v>2171</v>
      </c>
      <c r="B186" s="1162"/>
      <c r="C186" s="1162"/>
      <c r="D186" s="1162"/>
      <c r="E186" s="1162"/>
      <c r="F186" s="1163"/>
      <c r="G186" s="321">
        <f>SUM(G181:G185)</f>
        <v>26875</v>
      </c>
    </row>
    <row r="187" spans="1:8">
      <c r="A187" s="295" t="s">
        <v>19</v>
      </c>
      <c r="B187" s="296" t="s">
        <v>5</v>
      </c>
      <c r="C187" s="295"/>
      <c r="D187" s="295"/>
      <c r="E187" s="295"/>
      <c r="F187" s="296"/>
      <c r="G187" s="536"/>
    </row>
    <row r="188" spans="1:8" ht="45">
      <c r="A188" s="295">
        <v>1</v>
      </c>
      <c r="B188" s="300" t="s">
        <v>1144</v>
      </c>
      <c r="C188" s="295"/>
      <c r="D188" s="301" t="s">
        <v>351</v>
      </c>
      <c r="E188" s="301" t="s">
        <v>1145</v>
      </c>
      <c r="F188" s="315">
        <f>VLOOKUP(B188,'HSD PSPN,STR,ARS'!$C$6:F724,4,FALSE)</f>
        <v>10000</v>
      </c>
      <c r="G188" s="536">
        <f t="shared" ref="G188:G189" si="19">F188*E188</f>
        <v>6000</v>
      </c>
    </row>
    <row r="189" spans="1:8">
      <c r="A189" s="295">
        <v>2</v>
      </c>
      <c r="B189" s="296" t="s">
        <v>1142</v>
      </c>
      <c r="C189" s="295"/>
      <c r="D189" s="295" t="s">
        <v>329</v>
      </c>
      <c r="E189" s="295" t="s">
        <v>1143</v>
      </c>
      <c r="F189" s="315">
        <f>VLOOKUP(B189,'HSD PSPN,STR,ARS'!$C$6:F724,4,FALSE)</f>
        <v>10000</v>
      </c>
      <c r="G189" s="536">
        <f t="shared" si="19"/>
        <v>1200</v>
      </c>
    </row>
    <row r="190" spans="1:8">
      <c r="A190" s="1165" t="s">
        <v>2176</v>
      </c>
      <c r="B190" s="1166"/>
      <c r="C190" s="1166"/>
      <c r="D190" s="1166"/>
      <c r="E190" s="1166"/>
      <c r="F190" s="1166"/>
      <c r="G190" s="549">
        <f>SUM(G187:G189)</f>
        <v>7200</v>
      </c>
    </row>
    <row r="191" spans="1:8">
      <c r="A191" s="295" t="s">
        <v>20</v>
      </c>
      <c r="B191" s="296" t="s">
        <v>181</v>
      </c>
      <c r="C191" s="295"/>
      <c r="D191" s="295"/>
      <c r="E191" s="295"/>
      <c r="F191" s="296"/>
      <c r="G191" s="536"/>
    </row>
    <row r="192" spans="1:8">
      <c r="A192" s="295"/>
      <c r="B192" s="296"/>
      <c r="C192" s="295"/>
      <c r="D192" s="295"/>
      <c r="E192" s="295"/>
      <c r="F192" s="296"/>
      <c r="G192" s="536"/>
    </row>
    <row r="193" spans="1:8">
      <c r="A193" s="1146" t="s">
        <v>2180</v>
      </c>
      <c r="B193" s="1146"/>
      <c r="C193" s="1146"/>
      <c r="D193" s="1146"/>
      <c r="E193" s="1146"/>
      <c r="F193" s="1146"/>
      <c r="G193" s="318">
        <f>SUM(G191:G192)</f>
        <v>0</v>
      </c>
    </row>
    <row r="194" spans="1:8">
      <c r="A194" s="375" t="s">
        <v>21</v>
      </c>
      <c r="B194" s="1145" t="s">
        <v>1111</v>
      </c>
      <c r="C194" s="1145"/>
      <c r="D194" s="1145"/>
      <c r="E194" s="1145"/>
      <c r="F194" s="1145"/>
      <c r="G194" s="318">
        <f>SUM(G181:G193)/2</f>
        <v>34075</v>
      </c>
    </row>
    <row r="195" spans="1:8">
      <c r="A195" s="375" t="s">
        <v>22</v>
      </c>
      <c r="B195" s="1145" t="s">
        <v>1112</v>
      </c>
      <c r="C195" s="1145"/>
      <c r="D195" s="1145"/>
      <c r="E195" s="1145"/>
      <c r="F195" s="376">
        <v>0.1</v>
      </c>
      <c r="G195" s="318">
        <f>G194*F195</f>
        <v>3407.5</v>
      </c>
    </row>
    <row r="196" spans="1:8">
      <c r="A196" s="375" t="s">
        <v>23</v>
      </c>
      <c r="B196" s="1145" t="s">
        <v>184</v>
      </c>
      <c r="C196" s="1145"/>
      <c r="D196" s="1145"/>
      <c r="E196" s="1145"/>
      <c r="F196" s="1145"/>
      <c r="G196" s="318">
        <f>ROUNDDOWN(G194+G195,0)</f>
        <v>37482</v>
      </c>
    </row>
    <row r="197" spans="1:8">
      <c r="A197" s="298"/>
      <c r="B197" s="299"/>
      <c r="C197" s="299"/>
      <c r="D197" s="299"/>
      <c r="E197" s="299"/>
      <c r="F197" s="299"/>
      <c r="G197" s="550"/>
    </row>
    <row r="198" spans="1:8">
      <c r="A198" s="456" t="s">
        <v>1896</v>
      </c>
      <c r="B198" s="293"/>
      <c r="C198" s="293"/>
      <c r="D198" s="293"/>
      <c r="E198" s="293"/>
      <c r="F198" s="293"/>
      <c r="G198" s="548"/>
      <c r="H198" s="293"/>
    </row>
    <row r="199" spans="1:8" ht="45">
      <c r="A199" s="294" t="s">
        <v>73</v>
      </c>
      <c r="B199" s="294" t="s">
        <v>74</v>
      </c>
      <c r="C199" s="294" t="s">
        <v>166</v>
      </c>
      <c r="D199" s="294" t="s">
        <v>78</v>
      </c>
      <c r="E199" s="294" t="s">
        <v>167</v>
      </c>
      <c r="F199" s="294" t="s">
        <v>1104</v>
      </c>
      <c r="G199" s="551" t="s">
        <v>1105</v>
      </c>
    </row>
    <row r="200" spans="1:8">
      <c r="A200" s="295" t="s">
        <v>17</v>
      </c>
      <c r="B200" s="296" t="s">
        <v>1106</v>
      </c>
      <c r="C200" s="295"/>
      <c r="D200" s="295"/>
      <c r="E200" s="295"/>
      <c r="F200" s="296"/>
      <c r="G200" s="536"/>
    </row>
    <row r="201" spans="1:8">
      <c r="A201" s="295">
        <v>1</v>
      </c>
      <c r="B201" s="296" t="s">
        <v>1</v>
      </c>
      <c r="C201" s="295" t="s">
        <v>336</v>
      </c>
      <c r="D201" s="295" t="s">
        <v>31</v>
      </c>
      <c r="E201" s="295" t="s">
        <v>1139</v>
      </c>
      <c r="F201" s="315">
        <f>VLOOKUP(B201,'HSD PSPN,STR,ARS'!$C$6:F724,4,FALSE)</f>
        <v>100000</v>
      </c>
      <c r="G201" s="536">
        <f>F201*E201</f>
        <v>14000.000000000002</v>
      </c>
    </row>
    <row r="202" spans="1:8">
      <c r="A202" s="295">
        <v>2</v>
      </c>
      <c r="B202" s="296" t="s">
        <v>32</v>
      </c>
      <c r="C202" s="295" t="s">
        <v>337</v>
      </c>
      <c r="D202" s="295" t="s">
        <v>31</v>
      </c>
      <c r="E202" s="295" t="s">
        <v>1146</v>
      </c>
      <c r="F202" s="315">
        <f>VLOOKUP(B202,'HSD PSPN,STR,ARS'!$C$6:F724,4,FALSE)</f>
        <v>150000</v>
      </c>
      <c r="G202" s="536">
        <f t="shared" ref="G202:G204" si="20">F202*E202</f>
        <v>10500.000000000002</v>
      </c>
    </row>
    <row r="203" spans="1:8">
      <c r="A203" s="295">
        <v>3</v>
      </c>
      <c r="B203" s="296" t="s">
        <v>3</v>
      </c>
      <c r="C203" s="295" t="s">
        <v>338</v>
      </c>
      <c r="D203" s="295" t="s">
        <v>31</v>
      </c>
      <c r="E203" s="295" t="s">
        <v>1147</v>
      </c>
      <c r="F203" s="315">
        <f>VLOOKUP(B203,'HSD PSPN,STR,ARS'!$C$6:F724,4,FALSE)</f>
        <v>150000</v>
      </c>
      <c r="G203" s="536">
        <f t="shared" si="20"/>
        <v>1050</v>
      </c>
    </row>
    <row r="204" spans="1:8">
      <c r="A204" s="295">
        <v>4</v>
      </c>
      <c r="B204" s="296" t="s">
        <v>4</v>
      </c>
      <c r="C204" s="295" t="s">
        <v>339</v>
      </c>
      <c r="D204" s="295" t="s">
        <v>31</v>
      </c>
      <c r="E204" s="295" t="s">
        <v>1148</v>
      </c>
      <c r="F204" s="315">
        <f>VLOOKUP(B204,'HSD PSPN,STR,ARS'!$C$6:F724,4,FALSE)</f>
        <v>200000</v>
      </c>
      <c r="G204" s="536">
        <f t="shared" si="20"/>
        <v>460</v>
      </c>
    </row>
    <row r="205" spans="1:8">
      <c r="A205" s="1161" t="s">
        <v>2171</v>
      </c>
      <c r="B205" s="1162"/>
      <c r="C205" s="1162"/>
      <c r="D205" s="1162"/>
      <c r="E205" s="1162"/>
      <c r="F205" s="1163"/>
      <c r="G205" s="321">
        <f>SUM(G200:G204)</f>
        <v>26010.000000000004</v>
      </c>
    </row>
    <row r="206" spans="1:8">
      <c r="A206" s="295" t="s">
        <v>19</v>
      </c>
      <c r="B206" s="296" t="s">
        <v>5</v>
      </c>
      <c r="C206" s="295"/>
      <c r="D206" s="295"/>
      <c r="E206" s="295"/>
      <c r="F206" s="296"/>
      <c r="G206" s="536"/>
    </row>
    <row r="207" spans="1:8" ht="45">
      <c r="A207" s="295">
        <v>1</v>
      </c>
      <c r="B207" s="300" t="s">
        <v>1149</v>
      </c>
      <c r="C207" s="295"/>
      <c r="D207" s="301" t="s">
        <v>351</v>
      </c>
      <c r="E207" s="301" t="s">
        <v>1145</v>
      </c>
      <c r="F207" s="315">
        <f>VLOOKUP(B207,'HSD PSPN,STR,ARS'!$C$6:F724,4,FALSE)</f>
        <v>75000</v>
      </c>
      <c r="G207" s="536">
        <f t="shared" ref="G207:G208" si="21">F207*E207</f>
        <v>45000</v>
      </c>
    </row>
    <row r="208" spans="1:8">
      <c r="A208" s="295">
        <v>2</v>
      </c>
      <c r="B208" s="296" t="s">
        <v>1142</v>
      </c>
      <c r="C208" s="295"/>
      <c r="D208" s="295" t="s">
        <v>329</v>
      </c>
      <c r="E208" s="295" t="s">
        <v>1143</v>
      </c>
      <c r="F208" s="315">
        <f>VLOOKUP(B208,'HSD PSPN,STR,ARS'!$C$6:F724,4,FALSE)</f>
        <v>10000</v>
      </c>
      <c r="G208" s="536">
        <f t="shared" si="21"/>
        <v>1200</v>
      </c>
    </row>
    <row r="209" spans="1:8">
      <c r="A209" s="1165" t="s">
        <v>2176</v>
      </c>
      <c r="B209" s="1166"/>
      <c r="C209" s="1166"/>
      <c r="D209" s="1166"/>
      <c r="E209" s="1166"/>
      <c r="F209" s="1166"/>
      <c r="G209" s="549">
        <f>SUM(G206:G208)</f>
        <v>46200</v>
      </c>
    </row>
    <row r="210" spans="1:8">
      <c r="A210" s="295" t="s">
        <v>20</v>
      </c>
      <c r="B210" s="296" t="s">
        <v>181</v>
      </c>
      <c r="C210" s="295"/>
      <c r="D210" s="295"/>
      <c r="E210" s="295"/>
      <c r="F210" s="296"/>
      <c r="G210" s="536"/>
    </row>
    <row r="211" spans="1:8">
      <c r="A211" s="295"/>
      <c r="B211" s="296"/>
      <c r="C211" s="295"/>
      <c r="D211" s="295"/>
      <c r="E211" s="295"/>
      <c r="F211" s="296"/>
      <c r="G211" s="536"/>
    </row>
    <row r="212" spans="1:8">
      <c r="A212" s="1146" t="s">
        <v>2180</v>
      </c>
      <c r="B212" s="1146"/>
      <c r="C212" s="1146"/>
      <c r="D212" s="1146"/>
      <c r="E212" s="1146"/>
      <c r="F212" s="1146"/>
      <c r="G212" s="318">
        <f>SUM(G210:G211)</f>
        <v>0</v>
      </c>
    </row>
    <row r="213" spans="1:8">
      <c r="A213" s="375" t="s">
        <v>21</v>
      </c>
      <c r="B213" s="1145" t="s">
        <v>1111</v>
      </c>
      <c r="C213" s="1145"/>
      <c r="D213" s="1145"/>
      <c r="E213" s="1145"/>
      <c r="F213" s="1145"/>
      <c r="G213" s="321">
        <f>SUM(G200:G212)/2</f>
        <v>72210</v>
      </c>
    </row>
    <row r="214" spans="1:8">
      <c r="A214" s="375" t="s">
        <v>22</v>
      </c>
      <c r="B214" s="1145" t="s">
        <v>1112</v>
      </c>
      <c r="C214" s="1145"/>
      <c r="D214" s="1145"/>
      <c r="E214" s="1145"/>
      <c r="F214" s="376">
        <v>0.1</v>
      </c>
      <c r="G214" s="318">
        <f>G213*F214</f>
        <v>7221</v>
      </c>
    </row>
    <row r="215" spans="1:8">
      <c r="A215" s="375" t="s">
        <v>23</v>
      </c>
      <c r="B215" s="1145" t="s">
        <v>184</v>
      </c>
      <c r="C215" s="1145"/>
      <c r="D215" s="1145"/>
      <c r="E215" s="1145"/>
      <c r="F215" s="1145"/>
      <c r="G215" s="318">
        <f>ROUNDDOWN(G213+G214,0)</f>
        <v>79431</v>
      </c>
    </row>
    <row r="216" spans="1:8">
      <c r="A216" s="298"/>
      <c r="B216" s="299"/>
      <c r="C216" s="299"/>
      <c r="D216" s="299"/>
      <c r="E216" s="299"/>
      <c r="F216" s="299"/>
      <c r="G216" s="550"/>
    </row>
    <row r="217" spans="1:8">
      <c r="A217" s="310" t="s">
        <v>1897</v>
      </c>
      <c r="B217" s="293"/>
      <c r="C217" s="293"/>
      <c r="D217" s="293"/>
      <c r="E217" s="293"/>
      <c r="F217" s="293"/>
      <c r="G217" s="548"/>
      <c r="H217" s="293"/>
    </row>
    <row r="218" spans="1:8" ht="45">
      <c r="A218" s="294" t="s">
        <v>73</v>
      </c>
      <c r="B218" s="294" t="s">
        <v>74</v>
      </c>
      <c r="C218" s="294" t="s">
        <v>166</v>
      </c>
      <c r="D218" s="294" t="s">
        <v>78</v>
      </c>
      <c r="E218" s="294" t="s">
        <v>167</v>
      </c>
      <c r="F218" s="294" t="s">
        <v>1104</v>
      </c>
      <c r="G218" s="551" t="s">
        <v>1105</v>
      </c>
    </row>
    <row r="219" spans="1:8">
      <c r="A219" s="295" t="s">
        <v>17</v>
      </c>
      <c r="B219" s="296" t="s">
        <v>1106</v>
      </c>
      <c r="C219" s="295"/>
      <c r="D219" s="295"/>
      <c r="E219" s="295"/>
      <c r="F219" s="296"/>
      <c r="G219" s="536"/>
    </row>
    <row r="220" spans="1:8">
      <c r="A220" s="295">
        <v>1</v>
      </c>
      <c r="B220" s="296" t="s">
        <v>1</v>
      </c>
      <c r="C220" s="295" t="s">
        <v>336</v>
      </c>
      <c r="D220" s="295" t="s">
        <v>31</v>
      </c>
      <c r="E220" s="295" t="s">
        <v>1139</v>
      </c>
      <c r="F220" s="315">
        <f>VLOOKUP(B220,'HSD PSPN,STR,ARS'!$C$6:F724,4,FALSE)</f>
        <v>100000</v>
      </c>
      <c r="G220" s="536">
        <f>F220*E220</f>
        <v>14000.000000000002</v>
      </c>
    </row>
    <row r="221" spans="1:8">
      <c r="A221" s="295">
        <v>2</v>
      </c>
      <c r="B221" s="296" t="s">
        <v>32</v>
      </c>
      <c r="C221" s="295" t="s">
        <v>337</v>
      </c>
      <c r="D221" s="295" t="s">
        <v>31</v>
      </c>
      <c r="E221" s="295" t="s">
        <v>1146</v>
      </c>
      <c r="F221" s="315">
        <f>VLOOKUP(B221,'HSD PSPN,STR,ARS'!$C$6:F724,4,FALSE)</f>
        <v>150000</v>
      </c>
      <c r="G221" s="536">
        <f t="shared" ref="G221:G223" si="22">F221*E221</f>
        <v>10500.000000000002</v>
      </c>
    </row>
    <row r="222" spans="1:8">
      <c r="A222" s="295">
        <v>3</v>
      </c>
      <c r="B222" s="296" t="s">
        <v>3</v>
      </c>
      <c r="C222" s="295" t="s">
        <v>338</v>
      </c>
      <c r="D222" s="295" t="s">
        <v>31</v>
      </c>
      <c r="E222" s="295" t="s">
        <v>1147</v>
      </c>
      <c r="F222" s="315">
        <f>VLOOKUP(B222,'HSD PSPN,STR,ARS'!$C$6:F724,4,FALSE)</f>
        <v>150000</v>
      </c>
      <c r="G222" s="536">
        <f t="shared" si="22"/>
        <v>1050</v>
      </c>
    </row>
    <row r="223" spans="1:8">
      <c r="A223" s="295">
        <v>4</v>
      </c>
      <c r="B223" s="296" t="s">
        <v>4</v>
      </c>
      <c r="C223" s="295" t="s">
        <v>339</v>
      </c>
      <c r="D223" s="295" t="s">
        <v>31</v>
      </c>
      <c r="E223" s="295" t="s">
        <v>1148</v>
      </c>
      <c r="F223" s="315">
        <f>VLOOKUP(B223,'HSD PSPN,STR,ARS'!$C$6:F724,4,FALSE)</f>
        <v>200000</v>
      </c>
      <c r="G223" s="536">
        <f t="shared" si="22"/>
        <v>460</v>
      </c>
    </row>
    <row r="224" spans="1:8">
      <c r="A224" s="1161" t="s">
        <v>2171</v>
      </c>
      <c r="B224" s="1162"/>
      <c r="C224" s="1162"/>
      <c r="D224" s="1162"/>
      <c r="E224" s="1162"/>
      <c r="F224" s="1163"/>
      <c r="G224" s="321">
        <f>SUM(G219:G223)</f>
        <v>26010.000000000004</v>
      </c>
    </row>
    <row r="225" spans="1:8">
      <c r="A225" s="295" t="s">
        <v>19</v>
      </c>
      <c r="B225" s="296" t="s">
        <v>5</v>
      </c>
      <c r="C225" s="295"/>
      <c r="D225" s="295"/>
      <c r="E225" s="295"/>
      <c r="F225" s="296"/>
      <c r="G225" s="536"/>
    </row>
    <row r="226" spans="1:8" ht="45">
      <c r="A226" s="295">
        <v>1</v>
      </c>
      <c r="B226" s="300" t="s">
        <v>1150</v>
      </c>
      <c r="C226" s="295"/>
      <c r="D226" s="301" t="s">
        <v>351</v>
      </c>
      <c r="E226" s="301" t="s">
        <v>1151</v>
      </c>
      <c r="F226" s="315">
        <f>VLOOKUP(B226,'HSD PSPN,STR,ARS'!$C$6:F724,4,FALSE)</f>
        <v>10000</v>
      </c>
      <c r="G226" s="536">
        <f t="shared" ref="G226:G227" si="23">F226*E226</f>
        <v>7500</v>
      </c>
    </row>
    <row r="227" spans="1:8">
      <c r="A227" s="295">
        <v>2</v>
      </c>
      <c r="B227" s="296" t="s">
        <v>1142</v>
      </c>
      <c r="C227" s="295"/>
      <c r="D227" s="295" t="s">
        <v>329</v>
      </c>
      <c r="E227" s="295" t="s">
        <v>1143</v>
      </c>
      <c r="F227" s="315">
        <f>VLOOKUP(B227,'HSD PSPN,STR,ARS'!$C$6:F724,4,FALSE)</f>
        <v>10000</v>
      </c>
      <c r="G227" s="536">
        <f t="shared" si="23"/>
        <v>1200</v>
      </c>
    </row>
    <row r="228" spans="1:8">
      <c r="A228" s="1165" t="s">
        <v>2176</v>
      </c>
      <c r="B228" s="1166"/>
      <c r="C228" s="1166"/>
      <c r="D228" s="1166"/>
      <c r="E228" s="1166"/>
      <c r="F228" s="1166"/>
      <c r="G228" s="549">
        <f>SUM(G225:G227)</f>
        <v>8700</v>
      </c>
    </row>
    <row r="229" spans="1:8">
      <c r="A229" s="295" t="s">
        <v>20</v>
      </c>
      <c r="B229" s="296" t="s">
        <v>181</v>
      </c>
      <c r="C229" s="295"/>
      <c r="D229" s="295"/>
      <c r="E229" s="295"/>
      <c r="F229" s="296"/>
      <c r="G229" s="536"/>
    </row>
    <row r="230" spans="1:8">
      <c r="A230" s="295"/>
      <c r="B230" s="296"/>
      <c r="C230" s="295"/>
      <c r="D230" s="295"/>
      <c r="E230" s="295"/>
      <c r="F230" s="296"/>
      <c r="G230" s="536"/>
    </row>
    <row r="231" spans="1:8">
      <c r="A231" s="1146" t="s">
        <v>2180</v>
      </c>
      <c r="B231" s="1146"/>
      <c r="C231" s="1146"/>
      <c r="D231" s="1146"/>
      <c r="E231" s="1146"/>
      <c r="F231" s="1146"/>
      <c r="G231" s="318">
        <f>SUM(G229:G230)</f>
        <v>0</v>
      </c>
    </row>
    <row r="232" spans="1:8">
      <c r="A232" s="375" t="s">
        <v>21</v>
      </c>
      <c r="B232" s="1145" t="s">
        <v>1111</v>
      </c>
      <c r="C232" s="1145"/>
      <c r="D232" s="1145"/>
      <c r="E232" s="1145"/>
      <c r="F232" s="1145"/>
      <c r="G232" s="318">
        <f>SUM(G219:G231)/2</f>
        <v>34710</v>
      </c>
    </row>
    <row r="233" spans="1:8">
      <c r="A233" s="375" t="s">
        <v>22</v>
      </c>
      <c r="B233" s="1145" t="s">
        <v>1112</v>
      </c>
      <c r="C233" s="1145"/>
      <c r="D233" s="1145"/>
      <c r="E233" s="1145"/>
      <c r="F233" s="376">
        <v>0.1</v>
      </c>
      <c r="G233" s="318">
        <f>G232*F233</f>
        <v>3471</v>
      </c>
    </row>
    <row r="234" spans="1:8">
      <c r="A234" s="375" t="s">
        <v>23</v>
      </c>
      <c r="B234" s="1145" t="s">
        <v>184</v>
      </c>
      <c r="C234" s="1145"/>
      <c r="D234" s="1145"/>
      <c r="E234" s="1145"/>
      <c r="F234" s="1145"/>
      <c r="G234" s="318">
        <f>ROUNDDOWN(G232+G233,0)</f>
        <v>38181</v>
      </c>
    </row>
    <row r="235" spans="1:8">
      <c r="A235" s="298"/>
      <c r="B235" s="299"/>
      <c r="C235" s="299"/>
      <c r="D235" s="299"/>
      <c r="E235" s="299"/>
      <c r="F235" s="299"/>
      <c r="G235" s="550"/>
    </row>
    <row r="236" spans="1:8">
      <c r="A236" s="310" t="s">
        <v>1898</v>
      </c>
      <c r="B236" s="293"/>
      <c r="C236" s="293"/>
      <c r="D236" s="293"/>
      <c r="E236" s="293"/>
      <c r="F236" s="293"/>
      <c r="G236" s="548"/>
      <c r="H236" s="293"/>
    </row>
    <row r="237" spans="1:8" ht="45">
      <c r="A237" s="294" t="s">
        <v>73</v>
      </c>
      <c r="B237" s="294" t="s">
        <v>74</v>
      </c>
      <c r="C237" s="294" t="s">
        <v>166</v>
      </c>
      <c r="D237" s="294" t="s">
        <v>78</v>
      </c>
      <c r="E237" s="294" t="s">
        <v>167</v>
      </c>
      <c r="F237" s="294" t="s">
        <v>1104</v>
      </c>
      <c r="G237" s="551" t="s">
        <v>1105</v>
      </c>
    </row>
    <row r="238" spans="1:8">
      <c r="A238" s="295" t="s">
        <v>17</v>
      </c>
      <c r="B238" s="296" t="s">
        <v>1106</v>
      </c>
      <c r="C238" s="295"/>
      <c r="D238" s="295"/>
      <c r="E238" s="295"/>
      <c r="F238" s="296"/>
      <c r="G238" s="536"/>
    </row>
    <row r="239" spans="1:8">
      <c r="A239" s="295">
        <v>1</v>
      </c>
      <c r="B239" s="296" t="s">
        <v>1</v>
      </c>
      <c r="C239" s="295" t="s">
        <v>336</v>
      </c>
      <c r="D239" s="295" t="s">
        <v>31</v>
      </c>
      <c r="E239" s="295" t="s">
        <v>1139</v>
      </c>
      <c r="F239" s="315">
        <f>VLOOKUP(B239,'HSD PSPN,STR,ARS'!$C$6:F724,4,FALSE)</f>
        <v>100000</v>
      </c>
      <c r="G239" s="536">
        <f>F239*E239</f>
        <v>14000.000000000002</v>
      </c>
    </row>
    <row r="240" spans="1:8">
      <c r="A240" s="295">
        <v>2</v>
      </c>
      <c r="B240" s="296" t="s">
        <v>32</v>
      </c>
      <c r="C240" s="295" t="s">
        <v>337</v>
      </c>
      <c r="D240" s="295" t="s">
        <v>31</v>
      </c>
      <c r="E240" s="295" t="s">
        <v>1146</v>
      </c>
      <c r="F240" s="315">
        <f>VLOOKUP(B240,'HSD PSPN,STR,ARS'!$C$6:F724,4,FALSE)</f>
        <v>150000</v>
      </c>
      <c r="G240" s="536">
        <f t="shared" ref="G240:G242" si="24">F240*E240</f>
        <v>10500.000000000002</v>
      </c>
    </row>
    <row r="241" spans="1:8">
      <c r="A241" s="295">
        <v>3</v>
      </c>
      <c r="B241" s="296" t="s">
        <v>3</v>
      </c>
      <c r="C241" s="295" t="s">
        <v>338</v>
      </c>
      <c r="D241" s="295" t="s">
        <v>31</v>
      </c>
      <c r="E241" s="295" t="s">
        <v>1147</v>
      </c>
      <c r="F241" s="315">
        <f>VLOOKUP(B241,'HSD PSPN,STR,ARS'!$C$6:F724,4,FALSE)</f>
        <v>150000</v>
      </c>
      <c r="G241" s="536">
        <f t="shared" si="24"/>
        <v>1050</v>
      </c>
    </row>
    <row r="242" spans="1:8">
      <c r="A242" s="295">
        <v>4</v>
      </c>
      <c r="B242" s="296" t="s">
        <v>4</v>
      </c>
      <c r="C242" s="295" t="s">
        <v>339</v>
      </c>
      <c r="D242" s="295" t="s">
        <v>31</v>
      </c>
      <c r="E242" s="295" t="s">
        <v>1148</v>
      </c>
      <c r="F242" s="315">
        <f>VLOOKUP(B242,'HSD PSPN,STR,ARS'!$C$6:F724,4,FALSE)</f>
        <v>200000</v>
      </c>
      <c r="G242" s="536">
        <f t="shared" si="24"/>
        <v>460</v>
      </c>
    </row>
    <row r="243" spans="1:8">
      <c r="A243" s="1161" t="s">
        <v>2171</v>
      </c>
      <c r="B243" s="1162"/>
      <c r="C243" s="1162"/>
      <c r="D243" s="1162"/>
      <c r="E243" s="1162"/>
      <c r="F243" s="1163"/>
      <c r="G243" s="321">
        <f>SUM(G238:G242)</f>
        <v>26010.000000000004</v>
      </c>
    </row>
    <row r="244" spans="1:8">
      <c r="A244" s="295" t="s">
        <v>19</v>
      </c>
      <c r="B244" s="296" t="s">
        <v>5</v>
      </c>
      <c r="C244" s="295"/>
      <c r="D244" s="295"/>
      <c r="E244" s="295"/>
      <c r="F244" s="296"/>
      <c r="G244" s="536"/>
    </row>
    <row r="245" spans="1:8" ht="45">
      <c r="A245" s="295">
        <v>1</v>
      </c>
      <c r="B245" s="300" t="s">
        <v>1152</v>
      </c>
      <c r="C245" s="295"/>
      <c r="D245" s="301" t="s">
        <v>351</v>
      </c>
      <c r="E245" s="301" t="s">
        <v>1153</v>
      </c>
      <c r="F245" s="315">
        <f>VLOOKUP(B245,'HSD PSPN,STR,ARS'!$C$6:F724,4,FALSE)</f>
        <v>10000</v>
      </c>
      <c r="G245" s="536">
        <f t="shared" ref="G245:G246" si="25">F245*E245</f>
        <v>4200</v>
      </c>
    </row>
    <row r="246" spans="1:8">
      <c r="A246" s="295">
        <v>2</v>
      </c>
      <c r="B246" s="296" t="s">
        <v>1142</v>
      </c>
      <c r="C246" s="295"/>
      <c r="D246" s="295" t="s">
        <v>329</v>
      </c>
      <c r="E246" s="295" t="s">
        <v>1143</v>
      </c>
      <c r="F246" s="315">
        <f>VLOOKUP(B246,'HSD PSPN,STR,ARS'!$C$6:F724,4,FALSE)</f>
        <v>10000</v>
      </c>
      <c r="G246" s="536">
        <f t="shared" si="25"/>
        <v>1200</v>
      </c>
    </row>
    <row r="247" spans="1:8">
      <c r="A247" s="1165" t="s">
        <v>2176</v>
      </c>
      <c r="B247" s="1166"/>
      <c r="C247" s="1166"/>
      <c r="D247" s="1166"/>
      <c r="E247" s="1166"/>
      <c r="F247" s="1166"/>
      <c r="G247" s="549">
        <f>SUM(G244:G246)</f>
        <v>5400</v>
      </c>
    </row>
    <row r="248" spans="1:8">
      <c r="A248" s="295" t="s">
        <v>20</v>
      </c>
      <c r="B248" s="296" t="s">
        <v>181</v>
      </c>
      <c r="C248" s="295"/>
      <c r="D248" s="295"/>
      <c r="E248" s="295"/>
      <c r="F248" s="296"/>
      <c r="G248" s="536"/>
    </row>
    <row r="249" spans="1:8">
      <c r="A249" s="295"/>
      <c r="B249" s="296"/>
      <c r="C249" s="295"/>
      <c r="D249" s="295"/>
      <c r="E249" s="295"/>
      <c r="F249" s="296"/>
      <c r="G249" s="536"/>
    </row>
    <row r="250" spans="1:8">
      <c r="A250" s="1146" t="s">
        <v>2180</v>
      </c>
      <c r="B250" s="1146"/>
      <c r="C250" s="1146"/>
      <c r="D250" s="1146"/>
      <c r="E250" s="1146"/>
      <c r="F250" s="1146"/>
      <c r="G250" s="318">
        <f>SUM(G248:G249)</f>
        <v>0</v>
      </c>
    </row>
    <row r="251" spans="1:8">
      <c r="A251" s="375" t="s">
        <v>21</v>
      </c>
      <c r="B251" s="1145" t="s">
        <v>1111</v>
      </c>
      <c r="C251" s="1145"/>
      <c r="D251" s="1145"/>
      <c r="E251" s="1145"/>
      <c r="F251" s="1145"/>
      <c r="G251" s="318">
        <f>SUM(G238:G250)/2</f>
        <v>31410.000000000004</v>
      </c>
    </row>
    <row r="252" spans="1:8">
      <c r="A252" s="375" t="s">
        <v>22</v>
      </c>
      <c r="B252" s="1145" t="s">
        <v>1112</v>
      </c>
      <c r="C252" s="1145"/>
      <c r="D252" s="1145"/>
      <c r="E252" s="1145"/>
      <c r="F252" s="376">
        <v>0.1</v>
      </c>
      <c r="G252" s="318">
        <f>G251*F252</f>
        <v>3141.0000000000005</v>
      </c>
    </row>
    <row r="253" spans="1:8">
      <c r="A253" s="375" t="s">
        <v>23</v>
      </c>
      <c r="B253" s="1145" t="s">
        <v>184</v>
      </c>
      <c r="C253" s="1145"/>
      <c r="D253" s="1145"/>
      <c r="E253" s="1145"/>
      <c r="F253" s="1145"/>
      <c r="G253" s="318">
        <f>ROUNDDOWN(G251+G252,0)</f>
        <v>34551</v>
      </c>
    </row>
    <row r="254" spans="1:8">
      <c r="A254" s="298"/>
      <c r="B254" s="299"/>
      <c r="C254" s="299"/>
      <c r="D254" s="299"/>
      <c r="E254" s="299"/>
      <c r="F254" s="299"/>
      <c r="G254" s="550"/>
    </row>
    <row r="255" spans="1:8">
      <c r="A255" s="310" t="s">
        <v>1899</v>
      </c>
      <c r="B255" s="293"/>
      <c r="C255" s="293"/>
      <c r="D255" s="293"/>
      <c r="E255" s="293"/>
      <c r="F255" s="293"/>
      <c r="G255" s="548"/>
      <c r="H255" s="293"/>
    </row>
    <row r="256" spans="1:8" ht="45">
      <c r="A256" s="294" t="s">
        <v>73</v>
      </c>
      <c r="B256" s="294" t="s">
        <v>74</v>
      </c>
      <c r="C256" s="294" t="s">
        <v>166</v>
      </c>
      <c r="D256" s="294" t="s">
        <v>78</v>
      </c>
      <c r="E256" s="294" t="s">
        <v>167</v>
      </c>
      <c r="F256" s="294" t="s">
        <v>1104</v>
      </c>
      <c r="G256" s="551" t="s">
        <v>1105</v>
      </c>
    </row>
    <row r="257" spans="1:7">
      <c r="A257" s="295" t="s">
        <v>17</v>
      </c>
      <c r="B257" s="296" t="s">
        <v>1106</v>
      </c>
      <c r="C257" s="295"/>
      <c r="D257" s="295"/>
      <c r="E257" s="295"/>
      <c r="F257" s="296"/>
      <c r="G257" s="536"/>
    </row>
    <row r="258" spans="1:7">
      <c r="A258" s="295">
        <v>1</v>
      </c>
      <c r="B258" s="296" t="s">
        <v>1</v>
      </c>
      <c r="C258" s="295" t="s">
        <v>336</v>
      </c>
      <c r="D258" s="295" t="s">
        <v>31</v>
      </c>
      <c r="E258" s="295" t="s">
        <v>1139</v>
      </c>
      <c r="F258" s="315">
        <f>VLOOKUP(B258,'HSD PSPN,STR,ARS'!$C$6:F724,4,FALSE)</f>
        <v>100000</v>
      </c>
      <c r="G258" s="536">
        <f>F258*E258</f>
        <v>14000.000000000002</v>
      </c>
    </row>
    <row r="259" spans="1:7">
      <c r="A259" s="295">
        <v>2</v>
      </c>
      <c r="B259" s="296" t="s">
        <v>32</v>
      </c>
      <c r="C259" s="295" t="s">
        <v>337</v>
      </c>
      <c r="D259" s="295" t="s">
        <v>31</v>
      </c>
      <c r="E259" s="295" t="s">
        <v>1146</v>
      </c>
      <c r="F259" s="315">
        <f>VLOOKUP(B259,'HSD PSPN,STR,ARS'!$C$6:F724,4,FALSE)</f>
        <v>150000</v>
      </c>
      <c r="G259" s="536">
        <f t="shared" ref="G259:G261" si="26">F259*E259</f>
        <v>10500.000000000002</v>
      </c>
    </row>
    <row r="260" spans="1:7">
      <c r="A260" s="295">
        <v>3</v>
      </c>
      <c r="B260" s="296" t="s">
        <v>3</v>
      </c>
      <c r="C260" s="295" t="s">
        <v>338</v>
      </c>
      <c r="D260" s="295" t="s">
        <v>31</v>
      </c>
      <c r="E260" s="295" t="s">
        <v>1147</v>
      </c>
      <c r="F260" s="315">
        <f>VLOOKUP(B260,'HSD PSPN,STR,ARS'!$C$6:F724,4,FALSE)</f>
        <v>150000</v>
      </c>
      <c r="G260" s="536">
        <f t="shared" si="26"/>
        <v>1050</v>
      </c>
    </row>
    <row r="261" spans="1:7">
      <c r="A261" s="295">
        <v>4</v>
      </c>
      <c r="B261" s="296" t="s">
        <v>4</v>
      </c>
      <c r="C261" s="295" t="s">
        <v>339</v>
      </c>
      <c r="D261" s="295" t="s">
        <v>31</v>
      </c>
      <c r="E261" s="295" t="s">
        <v>1148</v>
      </c>
      <c r="F261" s="315">
        <f>VLOOKUP(B261,'HSD PSPN,STR,ARS'!$C$6:F724,4,FALSE)</f>
        <v>200000</v>
      </c>
      <c r="G261" s="536">
        <f t="shared" si="26"/>
        <v>460</v>
      </c>
    </row>
    <row r="262" spans="1:7">
      <c r="A262" s="1161" t="s">
        <v>2171</v>
      </c>
      <c r="B262" s="1162"/>
      <c r="C262" s="1162"/>
      <c r="D262" s="1162"/>
      <c r="E262" s="1162"/>
      <c r="F262" s="1163"/>
      <c r="G262" s="321">
        <f>SUM(G257:G261)</f>
        <v>26010.000000000004</v>
      </c>
    </row>
    <row r="263" spans="1:7">
      <c r="A263" s="295" t="s">
        <v>19</v>
      </c>
      <c r="B263" s="296" t="s">
        <v>5</v>
      </c>
      <c r="C263" s="295"/>
      <c r="D263" s="295"/>
      <c r="E263" s="295"/>
      <c r="F263" s="296"/>
      <c r="G263" s="536"/>
    </row>
    <row r="264" spans="1:7" ht="45">
      <c r="A264" s="295">
        <v>1</v>
      </c>
      <c r="B264" s="300" t="s">
        <v>1154</v>
      </c>
      <c r="C264" s="295"/>
      <c r="D264" s="301" t="s">
        <v>351</v>
      </c>
      <c r="E264" s="301" t="s">
        <v>1155</v>
      </c>
      <c r="F264" s="315">
        <f>VLOOKUP(B264,'HSD PSPN,STR,ARS'!$C$6:F724,4,FALSE)</f>
        <v>10000</v>
      </c>
      <c r="G264" s="536">
        <f t="shared" ref="G264:G265" si="27">F264*E264</f>
        <v>3500</v>
      </c>
    </row>
    <row r="265" spans="1:7">
      <c r="A265" s="295">
        <v>2</v>
      </c>
      <c r="B265" s="296" t="s">
        <v>1142</v>
      </c>
      <c r="C265" s="295"/>
      <c r="D265" s="295" t="s">
        <v>329</v>
      </c>
      <c r="E265" s="295" t="s">
        <v>1143</v>
      </c>
      <c r="F265" s="315">
        <f>VLOOKUP(B265,'HSD PSPN,STR,ARS'!$C$6:F724,4,FALSE)</f>
        <v>10000</v>
      </c>
      <c r="G265" s="536">
        <f t="shared" si="27"/>
        <v>1200</v>
      </c>
    </row>
    <row r="266" spans="1:7">
      <c r="A266" s="1165" t="s">
        <v>2176</v>
      </c>
      <c r="B266" s="1166"/>
      <c r="C266" s="1166"/>
      <c r="D266" s="1166"/>
      <c r="E266" s="1166"/>
      <c r="F266" s="1166"/>
      <c r="G266" s="549">
        <f>SUM(G263:G265)</f>
        <v>4700</v>
      </c>
    </row>
    <row r="267" spans="1:7">
      <c r="A267" s="295" t="s">
        <v>20</v>
      </c>
      <c r="B267" s="296" t="s">
        <v>181</v>
      </c>
      <c r="C267" s="295"/>
      <c r="D267" s="295"/>
      <c r="E267" s="295"/>
      <c r="F267" s="296"/>
      <c r="G267" s="536"/>
    </row>
    <row r="268" spans="1:7">
      <c r="A268" s="295"/>
      <c r="B268" s="296"/>
      <c r="C268" s="295"/>
      <c r="D268" s="295"/>
      <c r="E268" s="295"/>
      <c r="F268" s="296"/>
      <c r="G268" s="536"/>
    </row>
    <row r="269" spans="1:7">
      <c r="A269" s="1146" t="s">
        <v>2180</v>
      </c>
      <c r="B269" s="1146"/>
      <c r="C269" s="1146"/>
      <c r="D269" s="1146"/>
      <c r="E269" s="1146"/>
      <c r="F269" s="1146"/>
      <c r="G269" s="318">
        <f>SUM(G267:G268)</f>
        <v>0</v>
      </c>
    </row>
    <row r="270" spans="1:7">
      <c r="A270" s="375" t="s">
        <v>21</v>
      </c>
      <c r="B270" s="1145" t="s">
        <v>1111</v>
      </c>
      <c r="C270" s="1145"/>
      <c r="D270" s="1145"/>
      <c r="E270" s="1145"/>
      <c r="F270" s="1145"/>
      <c r="G270" s="318">
        <f>SUM(G257:G269)/2</f>
        <v>30710.000000000004</v>
      </c>
    </row>
    <row r="271" spans="1:7">
      <c r="A271" s="375" t="s">
        <v>22</v>
      </c>
      <c r="B271" s="1145" t="s">
        <v>1112</v>
      </c>
      <c r="C271" s="1145"/>
      <c r="D271" s="1145"/>
      <c r="E271" s="1145"/>
      <c r="F271" s="376">
        <v>0.1</v>
      </c>
      <c r="G271" s="318">
        <f>G270*F271</f>
        <v>3071.0000000000005</v>
      </c>
    </row>
    <row r="272" spans="1:7">
      <c r="A272" s="375" t="s">
        <v>23</v>
      </c>
      <c r="B272" s="1145" t="s">
        <v>184</v>
      </c>
      <c r="C272" s="1167"/>
      <c r="D272" s="1167"/>
      <c r="E272" s="1167"/>
      <c r="F272" s="1168"/>
      <c r="G272" s="318">
        <f>ROUNDDOWN(G270+G271,0)</f>
        <v>33781</v>
      </c>
    </row>
    <row r="273" spans="1:8">
      <c r="A273" s="298"/>
      <c r="B273" s="299"/>
      <c r="C273" s="299"/>
      <c r="D273" s="299"/>
      <c r="E273" s="299"/>
      <c r="F273" s="299"/>
      <c r="G273" s="550"/>
    </row>
    <row r="274" spans="1:8">
      <c r="A274" s="310" t="s">
        <v>1900</v>
      </c>
      <c r="B274" s="293"/>
      <c r="C274" s="293"/>
      <c r="D274" s="293"/>
      <c r="E274" s="293"/>
      <c r="F274" s="293"/>
      <c r="G274" s="548"/>
      <c r="H274" s="293"/>
    </row>
    <row r="275" spans="1:8" ht="45">
      <c r="A275" s="294" t="s">
        <v>73</v>
      </c>
      <c r="B275" s="294" t="s">
        <v>74</v>
      </c>
      <c r="C275" s="294" t="s">
        <v>166</v>
      </c>
      <c r="D275" s="294" t="s">
        <v>78</v>
      </c>
      <c r="E275" s="294" t="s">
        <v>167</v>
      </c>
      <c r="F275" s="294" t="s">
        <v>1104</v>
      </c>
      <c r="G275" s="551" t="s">
        <v>1105</v>
      </c>
    </row>
    <row r="276" spans="1:8">
      <c r="A276" s="295" t="s">
        <v>17</v>
      </c>
      <c r="B276" s="296" t="s">
        <v>1106</v>
      </c>
      <c r="C276" s="295"/>
      <c r="D276" s="295"/>
      <c r="E276" s="295"/>
      <c r="F276" s="296"/>
      <c r="G276" s="536"/>
    </row>
    <row r="277" spans="1:8">
      <c r="A277" s="295">
        <v>1</v>
      </c>
      <c r="B277" s="296" t="s">
        <v>1</v>
      </c>
      <c r="C277" s="295" t="s">
        <v>336</v>
      </c>
      <c r="D277" s="295" t="s">
        <v>31</v>
      </c>
      <c r="E277" s="295" t="s">
        <v>1139</v>
      </c>
      <c r="F277" s="315">
        <f>VLOOKUP(B277,'HSD PSPN,STR,ARS'!$C$6:F724,4,FALSE)</f>
        <v>100000</v>
      </c>
      <c r="G277" s="536">
        <f>F277*E277</f>
        <v>14000.000000000002</v>
      </c>
    </row>
    <row r="278" spans="1:8">
      <c r="A278" s="295">
        <v>2</v>
      </c>
      <c r="B278" s="296" t="s">
        <v>32</v>
      </c>
      <c r="C278" s="295" t="s">
        <v>337</v>
      </c>
      <c r="D278" s="295" t="s">
        <v>31</v>
      </c>
      <c r="E278" s="295" t="s">
        <v>1146</v>
      </c>
      <c r="F278" s="315">
        <f>VLOOKUP(B278,'HSD PSPN,STR,ARS'!$C$6:F724,4,FALSE)</f>
        <v>150000</v>
      </c>
      <c r="G278" s="536">
        <f t="shared" ref="G278:G280" si="28">F278*E278</f>
        <v>10500.000000000002</v>
      </c>
    </row>
    <row r="279" spans="1:8">
      <c r="A279" s="295">
        <v>3</v>
      </c>
      <c r="B279" s="296" t="s">
        <v>3</v>
      </c>
      <c r="C279" s="295" t="s">
        <v>338</v>
      </c>
      <c r="D279" s="295" t="s">
        <v>31</v>
      </c>
      <c r="E279" s="295" t="s">
        <v>1147</v>
      </c>
      <c r="F279" s="315">
        <f>VLOOKUP(B279,'HSD PSPN,STR,ARS'!$C$6:F724,4,FALSE)</f>
        <v>150000</v>
      </c>
      <c r="G279" s="536">
        <f t="shared" si="28"/>
        <v>1050</v>
      </c>
    </row>
    <row r="280" spans="1:8">
      <c r="A280" s="295">
        <v>4</v>
      </c>
      <c r="B280" s="296" t="s">
        <v>4</v>
      </c>
      <c r="C280" s="295" t="s">
        <v>339</v>
      </c>
      <c r="D280" s="295" t="s">
        <v>31</v>
      </c>
      <c r="E280" s="295" t="s">
        <v>1148</v>
      </c>
      <c r="F280" s="315">
        <f>VLOOKUP(B280,'HSD PSPN,STR,ARS'!$C$6:F724,4,FALSE)</f>
        <v>200000</v>
      </c>
      <c r="G280" s="536">
        <f t="shared" si="28"/>
        <v>460</v>
      </c>
    </row>
    <row r="281" spans="1:8">
      <c r="A281" s="1161" t="s">
        <v>2171</v>
      </c>
      <c r="B281" s="1162"/>
      <c r="C281" s="1162"/>
      <c r="D281" s="1162"/>
      <c r="E281" s="1162"/>
      <c r="F281" s="1163"/>
      <c r="G281" s="321">
        <f>SUM(G276:G280)</f>
        <v>26010.000000000004</v>
      </c>
    </row>
    <row r="282" spans="1:8">
      <c r="A282" s="295" t="s">
        <v>19</v>
      </c>
      <c r="B282" s="296" t="s">
        <v>5</v>
      </c>
      <c r="C282" s="295"/>
      <c r="D282" s="295"/>
      <c r="E282" s="295"/>
      <c r="F282" s="296"/>
      <c r="G282" s="536"/>
    </row>
    <row r="283" spans="1:8" ht="45">
      <c r="A283" s="295">
        <v>1</v>
      </c>
      <c r="B283" s="300" t="s">
        <v>1156</v>
      </c>
      <c r="C283" s="295"/>
      <c r="D283" s="301" t="s">
        <v>351</v>
      </c>
      <c r="E283" s="301" t="s">
        <v>1157</v>
      </c>
      <c r="F283" s="315">
        <f>VLOOKUP(B283,'HSD PSPN,STR,ARS'!$C$6:F724,4,FALSE)</f>
        <v>10000</v>
      </c>
      <c r="G283" s="536">
        <f t="shared" ref="G283:G284" si="29">F283*E283</f>
        <v>4400</v>
      </c>
    </row>
    <row r="284" spans="1:8">
      <c r="A284" s="295">
        <v>2</v>
      </c>
      <c r="B284" s="296" t="s">
        <v>1142</v>
      </c>
      <c r="C284" s="295"/>
      <c r="D284" s="295" t="s">
        <v>329</v>
      </c>
      <c r="E284" s="295" t="s">
        <v>1143</v>
      </c>
      <c r="F284" s="315">
        <f>VLOOKUP(B284,'HSD PSPN,STR,ARS'!$C$6:F724,4,FALSE)</f>
        <v>10000</v>
      </c>
      <c r="G284" s="536">
        <f t="shared" si="29"/>
        <v>1200</v>
      </c>
    </row>
    <row r="285" spans="1:8">
      <c r="A285" s="1165" t="s">
        <v>2176</v>
      </c>
      <c r="B285" s="1166"/>
      <c r="C285" s="1166"/>
      <c r="D285" s="1166"/>
      <c r="E285" s="1166"/>
      <c r="F285" s="1166"/>
      <c r="G285" s="549">
        <f>SUM(G282:G284)</f>
        <v>5600</v>
      </c>
    </row>
    <row r="286" spans="1:8">
      <c r="A286" s="295" t="s">
        <v>20</v>
      </c>
      <c r="B286" s="296" t="s">
        <v>181</v>
      </c>
      <c r="C286" s="295"/>
      <c r="D286" s="295"/>
      <c r="E286" s="295"/>
      <c r="F286" s="296"/>
      <c r="G286" s="536"/>
    </row>
    <row r="287" spans="1:8">
      <c r="A287" s="295"/>
      <c r="B287" s="296"/>
      <c r="C287" s="295"/>
      <c r="D287" s="295"/>
      <c r="E287" s="295"/>
      <c r="F287" s="296"/>
      <c r="G287" s="536"/>
    </row>
    <row r="288" spans="1:8">
      <c r="A288" s="1146" t="s">
        <v>2180</v>
      </c>
      <c r="B288" s="1146"/>
      <c r="C288" s="1146"/>
      <c r="D288" s="1146"/>
      <c r="E288" s="1146"/>
      <c r="F288" s="1146"/>
      <c r="G288" s="318">
        <f>SUM(G286:G287)</f>
        <v>0</v>
      </c>
    </row>
    <row r="289" spans="1:8">
      <c r="A289" s="375" t="s">
        <v>21</v>
      </c>
      <c r="B289" s="1145" t="s">
        <v>1111</v>
      </c>
      <c r="C289" s="1145"/>
      <c r="D289" s="1145"/>
      <c r="E289" s="1145"/>
      <c r="F289" s="1145"/>
      <c r="G289" s="318">
        <f>SUM(G276:G288)/2</f>
        <v>31610.000000000004</v>
      </c>
    </row>
    <row r="290" spans="1:8">
      <c r="A290" s="375" t="s">
        <v>22</v>
      </c>
      <c r="B290" s="1145" t="s">
        <v>1112</v>
      </c>
      <c r="C290" s="1145"/>
      <c r="D290" s="1145"/>
      <c r="E290" s="1145"/>
      <c r="F290" s="376">
        <v>0.1</v>
      </c>
      <c r="G290" s="318">
        <f>G289*F290</f>
        <v>3161.0000000000005</v>
      </c>
    </row>
    <row r="291" spans="1:8">
      <c r="A291" s="375" t="s">
        <v>23</v>
      </c>
      <c r="B291" s="1145" t="s">
        <v>184</v>
      </c>
      <c r="C291" s="1145"/>
      <c r="D291" s="1145"/>
      <c r="E291" s="1145"/>
      <c r="F291" s="1145"/>
      <c r="G291" s="318">
        <f>ROUNDDOWN(G289+G290,0)</f>
        <v>34771</v>
      </c>
    </row>
    <row r="292" spans="1:8">
      <c r="A292" s="298"/>
      <c r="B292" s="299"/>
      <c r="C292" s="299"/>
      <c r="D292" s="299"/>
      <c r="E292" s="299"/>
      <c r="F292" s="299"/>
      <c r="G292" s="550"/>
    </row>
    <row r="293" spans="1:8">
      <c r="A293" s="310" t="s">
        <v>1901</v>
      </c>
      <c r="B293" s="293"/>
      <c r="C293" s="293"/>
      <c r="D293" s="293"/>
      <c r="E293" s="293"/>
      <c r="F293" s="293"/>
      <c r="G293" s="548"/>
      <c r="H293" s="293"/>
    </row>
    <row r="294" spans="1:8" ht="45">
      <c r="A294" s="294" t="s">
        <v>73</v>
      </c>
      <c r="B294" s="294" t="s">
        <v>74</v>
      </c>
      <c r="C294" s="294" t="s">
        <v>166</v>
      </c>
      <c r="D294" s="301" t="s">
        <v>78</v>
      </c>
      <c r="E294" s="301" t="s">
        <v>167</v>
      </c>
      <c r="F294" s="301" t="s">
        <v>1113</v>
      </c>
      <c r="G294" s="552" t="s">
        <v>1105</v>
      </c>
    </row>
    <row r="295" spans="1:8">
      <c r="A295" s="295" t="s">
        <v>17</v>
      </c>
      <c r="B295" s="296" t="s">
        <v>1106</v>
      </c>
      <c r="C295" s="295"/>
      <c r="D295" s="295"/>
      <c r="E295" s="295"/>
      <c r="F295" s="296"/>
      <c r="G295" s="536"/>
    </row>
    <row r="296" spans="1:8">
      <c r="A296" s="295">
        <v>1</v>
      </c>
      <c r="B296" s="296" t="s">
        <v>1</v>
      </c>
      <c r="C296" s="295" t="s">
        <v>336</v>
      </c>
      <c r="D296" s="295" t="s">
        <v>31</v>
      </c>
      <c r="E296" s="295" t="s">
        <v>1139</v>
      </c>
      <c r="F296" s="315">
        <f>VLOOKUP(B296,'HSD PSPN,STR,ARS'!$C$6:F724,4,FALSE)</f>
        <v>100000</v>
      </c>
      <c r="G296" s="536">
        <f>F296*E296</f>
        <v>14000.000000000002</v>
      </c>
    </row>
    <row r="297" spans="1:8">
      <c r="A297" s="295">
        <v>2</v>
      </c>
      <c r="B297" s="296" t="s">
        <v>32</v>
      </c>
      <c r="C297" s="295" t="s">
        <v>337</v>
      </c>
      <c r="D297" s="295" t="s">
        <v>31</v>
      </c>
      <c r="E297" s="295" t="s">
        <v>1146</v>
      </c>
      <c r="F297" s="315">
        <f>VLOOKUP(B297,'HSD PSPN,STR,ARS'!$C$6:F724,4,FALSE)</f>
        <v>150000</v>
      </c>
      <c r="G297" s="536">
        <f t="shared" ref="G297:G299" si="30">F297*E297</f>
        <v>10500.000000000002</v>
      </c>
    </row>
    <row r="298" spans="1:8">
      <c r="A298" s="295">
        <v>3</v>
      </c>
      <c r="B298" s="296" t="s">
        <v>3</v>
      </c>
      <c r="C298" s="295" t="s">
        <v>338</v>
      </c>
      <c r="D298" s="295" t="s">
        <v>31</v>
      </c>
      <c r="E298" s="295" t="s">
        <v>1147</v>
      </c>
      <c r="F298" s="315">
        <f>VLOOKUP(B298,'HSD PSPN,STR,ARS'!$C$6:F724,4,FALSE)</f>
        <v>150000</v>
      </c>
      <c r="G298" s="536">
        <f t="shared" si="30"/>
        <v>1050</v>
      </c>
    </row>
    <row r="299" spans="1:8">
      <c r="A299" s="295">
        <v>4</v>
      </c>
      <c r="B299" s="296" t="s">
        <v>4</v>
      </c>
      <c r="C299" s="295" t="s">
        <v>339</v>
      </c>
      <c r="D299" s="295" t="s">
        <v>31</v>
      </c>
      <c r="E299" s="295" t="s">
        <v>1148</v>
      </c>
      <c r="F299" s="315">
        <f>VLOOKUP(B299,'HSD PSPN,STR,ARS'!$C$6:F724,4,FALSE)</f>
        <v>200000</v>
      </c>
      <c r="G299" s="536">
        <f t="shared" si="30"/>
        <v>460</v>
      </c>
    </row>
    <row r="300" spans="1:8">
      <c r="A300" s="1161" t="s">
        <v>2171</v>
      </c>
      <c r="B300" s="1162"/>
      <c r="C300" s="1162"/>
      <c r="D300" s="1162"/>
      <c r="E300" s="1162"/>
      <c r="F300" s="1163"/>
      <c r="G300" s="321">
        <f>SUM(G295:G299)</f>
        <v>26010.000000000004</v>
      </c>
    </row>
    <row r="301" spans="1:8">
      <c r="A301" s="295" t="s">
        <v>19</v>
      </c>
      <c r="B301" s="296" t="s">
        <v>5</v>
      </c>
      <c r="C301" s="295"/>
      <c r="D301" s="295"/>
      <c r="E301" s="295"/>
      <c r="F301" s="296"/>
      <c r="G301" s="536"/>
    </row>
    <row r="302" spans="1:8" ht="45">
      <c r="A302" s="295">
        <v>1</v>
      </c>
      <c r="B302" s="300" t="s">
        <v>1158</v>
      </c>
      <c r="C302" s="295"/>
      <c r="D302" s="301" t="s">
        <v>351</v>
      </c>
      <c r="E302" s="301" t="s">
        <v>1159</v>
      </c>
      <c r="F302" s="315">
        <f>VLOOKUP(B302,'HSD PSPN,STR,ARS'!$C$6:F724,4,FALSE)</f>
        <v>10000</v>
      </c>
      <c r="G302" s="536">
        <f t="shared" ref="G302:G303" si="31">F302*E302</f>
        <v>5100</v>
      </c>
    </row>
    <row r="303" spans="1:8">
      <c r="A303" s="295">
        <v>2</v>
      </c>
      <c r="B303" s="296" t="s">
        <v>1142</v>
      </c>
      <c r="C303" s="295"/>
      <c r="D303" s="295" t="s">
        <v>329</v>
      </c>
      <c r="E303" s="295" t="s">
        <v>1143</v>
      </c>
      <c r="F303" s="315">
        <f>VLOOKUP(B303,'HSD PSPN,STR,ARS'!$C$6:F724,4,FALSE)</f>
        <v>10000</v>
      </c>
      <c r="G303" s="536">
        <f t="shared" si="31"/>
        <v>1200</v>
      </c>
    </row>
    <row r="304" spans="1:8">
      <c r="A304" s="1165" t="s">
        <v>2176</v>
      </c>
      <c r="B304" s="1166"/>
      <c r="C304" s="1166"/>
      <c r="D304" s="1166"/>
      <c r="E304" s="1166"/>
      <c r="F304" s="1166"/>
      <c r="G304" s="549">
        <f>SUM(G301:G303)</f>
        <v>6300</v>
      </c>
    </row>
    <row r="305" spans="1:8">
      <c r="A305" s="295" t="s">
        <v>20</v>
      </c>
      <c r="B305" s="296" t="s">
        <v>181</v>
      </c>
      <c r="C305" s="295"/>
      <c r="D305" s="295"/>
      <c r="E305" s="295"/>
      <c r="F305" s="296"/>
      <c r="G305" s="536"/>
    </row>
    <row r="306" spans="1:8">
      <c r="A306" s="295"/>
      <c r="B306" s="296"/>
      <c r="C306" s="295"/>
      <c r="D306" s="295"/>
      <c r="E306" s="295"/>
      <c r="F306" s="296"/>
      <c r="G306" s="536"/>
    </row>
    <row r="307" spans="1:8">
      <c r="A307" s="1146" t="s">
        <v>2180</v>
      </c>
      <c r="B307" s="1146"/>
      <c r="C307" s="1146"/>
      <c r="D307" s="1146"/>
      <c r="E307" s="1146"/>
      <c r="F307" s="1146"/>
      <c r="G307" s="318">
        <f>SUM(G305:G306)</f>
        <v>0</v>
      </c>
    </row>
    <row r="308" spans="1:8">
      <c r="A308" s="375" t="s">
        <v>21</v>
      </c>
      <c r="B308" s="1145" t="s">
        <v>1111</v>
      </c>
      <c r="C308" s="1145"/>
      <c r="D308" s="1145"/>
      <c r="E308" s="1145"/>
      <c r="F308" s="1145"/>
      <c r="G308" s="318">
        <f>SUM(G295:G307)/2</f>
        <v>32310.000000000004</v>
      </c>
    </row>
    <row r="309" spans="1:8">
      <c r="A309" s="375" t="s">
        <v>22</v>
      </c>
      <c r="B309" s="1145" t="s">
        <v>1112</v>
      </c>
      <c r="C309" s="1145"/>
      <c r="D309" s="1145"/>
      <c r="E309" s="1145"/>
      <c r="F309" s="376">
        <v>0.1</v>
      </c>
      <c r="G309" s="318">
        <f>G308*F309</f>
        <v>3231.0000000000005</v>
      </c>
    </row>
    <row r="310" spans="1:8">
      <c r="A310" s="375" t="s">
        <v>23</v>
      </c>
      <c r="B310" s="1145" t="s">
        <v>184</v>
      </c>
      <c r="C310" s="1145"/>
      <c r="D310" s="1145"/>
      <c r="E310" s="1145"/>
      <c r="F310" s="1145"/>
      <c r="G310" s="318">
        <f>ROUNDDOWN(G308+G309,0)</f>
        <v>35541</v>
      </c>
    </row>
    <row r="311" spans="1:8">
      <c r="A311" s="298"/>
      <c r="B311" s="299"/>
      <c r="C311" s="299"/>
      <c r="D311" s="299"/>
      <c r="E311" s="299"/>
      <c r="F311" s="299"/>
      <c r="G311" s="550"/>
    </row>
    <row r="312" spans="1:8">
      <c r="A312" s="310" t="s">
        <v>1902</v>
      </c>
      <c r="B312" s="293"/>
      <c r="C312" s="293"/>
      <c r="D312" s="293"/>
      <c r="E312" s="293"/>
      <c r="F312" s="293"/>
      <c r="G312" s="548"/>
      <c r="H312" s="293"/>
    </row>
    <row r="313" spans="1:8" ht="45">
      <c r="A313" s="294" t="s">
        <v>73</v>
      </c>
      <c r="B313" s="294" t="s">
        <v>74</v>
      </c>
      <c r="C313" s="294" t="s">
        <v>166</v>
      </c>
      <c r="D313" s="301" t="s">
        <v>78</v>
      </c>
      <c r="E313" s="301" t="s">
        <v>167</v>
      </c>
      <c r="F313" s="301" t="s">
        <v>1113</v>
      </c>
      <c r="G313" s="552" t="s">
        <v>1105</v>
      </c>
    </row>
    <row r="314" spans="1:8">
      <c r="A314" s="295" t="s">
        <v>17</v>
      </c>
      <c r="B314" s="296" t="s">
        <v>1106</v>
      </c>
      <c r="C314" s="295"/>
      <c r="D314" s="295"/>
      <c r="E314" s="295"/>
      <c r="F314" s="296"/>
      <c r="G314" s="536"/>
    </row>
    <row r="315" spans="1:8">
      <c r="A315" s="295">
        <v>1</v>
      </c>
      <c r="B315" s="296" t="s">
        <v>1</v>
      </c>
      <c r="C315" s="295" t="s">
        <v>336</v>
      </c>
      <c r="D315" s="295" t="s">
        <v>31</v>
      </c>
      <c r="E315" s="295" t="s">
        <v>1139</v>
      </c>
      <c r="F315" s="315">
        <f>VLOOKUP(B315,'HSD PSPN,STR,ARS'!$C$6:F724,4,FALSE)</f>
        <v>100000</v>
      </c>
      <c r="G315" s="536">
        <f>F315*E315</f>
        <v>14000.000000000002</v>
      </c>
    </row>
    <row r="316" spans="1:8">
      <c r="A316" s="295">
        <v>2</v>
      </c>
      <c r="B316" s="296" t="s">
        <v>32</v>
      </c>
      <c r="C316" s="295" t="s">
        <v>337</v>
      </c>
      <c r="D316" s="295" t="s">
        <v>31</v>
      </c>
      <c r="E316" s="295" t="s">
        <v>1146</v>
      </c>
      <c r="F316" s="315">
        <f>VLOOKUP(B316,'HSD PSPN,STR,ARS'!$C$6:F724,4,FALSE)</f>
        <v>150000</v>
      </c>
      <c r="G316" s="536">
        <f t="shared" ref="G316:G318" si="32">F316*E316</f>
        <v>10500.000000000002</v>
      </c>
    </row>
    <row r="317" spans="1:8">
      <c r="A317" s="295">
        <v>3</v>
      </c>
      <c r="B317" s="296" t="s">
        <v>3</v>
      </c>
      <c r="C317" s="295" t="s">
        <v>338</v>
      </c>
      <c r="D317" s="295" t="s">
        <v>31</v>
      </c>
      <c r="E317" s="295" t="s">
        <v>1147</v>
      </c>
      <c r="F317" s="315">
        <f>VLOOKUP(B317,'HSD PSPN,STR,ARS'!$C$6:F724,4,FALSE)</f>
        <v>150000</v>
      </c>
      <c r="G317" s="536">
        <f t="shared" si="32"/>
        <v>1050</v>
      </c>
    </row>
    <row r="318" spans="1:8">
      <c r="A318" s="295">
        <v>4</v>
      </c>
      <c r="B318" s="296" t="s">
        <v>4</v>
      </c>
      <c r="C318" s="295" t="s">
        <v>339</v>
      </c>
      <c r="D318" s="295" t="s">
        <v>31</v>
      </c>
      <c r="E318" s="295" t="s">
        <v>1148</v>
      </c>
      <c r="F318" s="315">
        <f>VLOOKUP(B318,'HSD PSPN,STR,ARS'!$C$6:F724,4,FALSE)</f>
        <v>200000</v>
      </c>
      <c r="G318" s="536">
        <f t="shared" si="32"/>
        <v>460</v>
      </c>
    </row>
    <row r="319" spans="1:8">
      <c r="A319" s="1161" t="s">
        <v>2171</v>
      </c>
      <c r="B319" s="1162"/>
      <c r="C319" s="1162"/>
      <c r="D319" s="1162"/>
      <c r="E319" s="1162"/>
      <c r="F319" s="1163"/>
      <c r="G319" s="321">
        <f>SUM(G314:G318)</f>
        <v>26010.000000000004</v>
      </c>
    </row>
    <row r="320" spans="1:8">
      <c r="A320" s="295" t="s">
        <v>19</v>
      </c>
      <c r="B320" s="296" t="s">
        <v>5</v>
      </c>
      <c r="C320" s="295"/>
      <c r="D320" s="295"/>
      <c r="E320" s="295"/>
      <c r="F320" s="296"/>
      <c r="G320" s="536"/>
    </row>
    <row r="321" spans="1:8" ht="45">
      <c r="A321" s="295">
        <v>1</v>
      </c>
      <c r="B321" s="300" t="s">
        <v>1160</v>
      </c>
      <c r="C321" s="295"/>
      <c r="D321" s="301" t="s">
        <v>351</v>
      </c>
      <c r="E321" s="301" t="s">
        <v>1161</v>
      </c>
      <c r="F321" s="315">
        <f>VLOOKUP(B321,'HSD PSPN,STR,ARS'!$C$6:F724,4,FALSE)</f>
        <v>10000</v>
      </c>
      <c r="G321" s="536">
        <f t="shared" ref="G321:G322" si="33">F321*E321</f>
        <v>8000</v>
      </c>
    </row>
    <row r="322" spans="1:8">
      <c r="A322" s="295">
        <v>2</v>
      </c>
      <c r="B322" s="296" t="s">
        <v>1142</v>
      </c>
      <c r="C322" s="295"/>
      <c r="D322" s="295" t="s">
        <v>329</v>
      </c>
      <c r="E322" s="295" t="s">
        <v>1143</v>
      </c>
      <c r="F322" s="315">
        <f>VLOOKUP(B322,'HSD PSPN,STR,ARS'!$C$6:F724,4,FALSE)</f>
        <v>10000</v>
      </c>
      <c r="G322" s="536">
        <f t="shared" si="33"/>
        <v>1200</v>
      </c>
    </row>
    <row r="323" spans="1:8">
      <c r="A323" s="1165" t="s">
        <v>2176</v>
      </c>
      <c r="B323" s="1166"/>
      <c r="C323" s="1166"/>
      <c r="D323" s="1166"/>
      <c r="E323" s="1166"/>
      <c r="F323" s="1166"/>
      <c r="G323" s="549">
        <f>SUM(G320:G322)</f>
        <v>9200</v>
      </c>
    </row>
    <row r="324" spans="1:8">
      <c r="A324" s="295" t="s">
        <v>20</v>
      </c>
      <c r="B324" s="296" t="s">
        <v>181</v>
      </c>
      <c r="C324" s="295"/>
      <c r="D324" s="295"/>
      <c r="E324" s="295"/>
      <c r="F324" s="296"/>
      <c r="G324" s="536"/>
    </row>
    <row r="325" spans="1:8">
      <c r="A325" s="295"/>
      <c r="B325" s="296"/>
      <c r="C325" s="295"/>
      <c r="D325" s="295"/>
      <c r="E325" s="295"/>
      <c r="F325" s="296"/>
      <c r="G325" s="536"/>
    </row>
    <row r="326" spans="1:8">
      <c r="A326" s="1146" t="s">
        <v>2180</v>
      </c>
      <c r="B326" s="1146"/>
      <c r="C326" s="1146"/>
      <c r="D326" s="1146"/>
      <c r="E326" s="1146"/>
      <c r="F326" s="1146"/>
      <c r="G326" s="318">
        <f>SUM(G324:G325)</f>
        <v>0</v>
      </c>
    </row>
    <row r="327" spans="1:8">
      <c r="A327" s="375" t="s">
        <v>21</v>
      </c>
      <c r="B327" s="1145" t="s">
        <v>1111</v>
      </c>
      <c r="C327" s="1145"/>
      <c r="D327" s="1145"/>
      <c r="E327" s="1145"/>
      <c r="F327" s="1145"/>
      <c r="G327" s="318">
        <f>SUM(G314:G326)/2</f>
        <v>35210</v>
      </c>
    </row>
    <row r="328" spans="1:8">
      <c r="A328" s="375" t="s">
        <v>22</v>
      </c>
      <c r="B328" s="1145" t="s">
        <v>1112</v>
      </c>
      <c r="C328" s="1145"/>
      <c r="D328" s="1145"/>
      <c r="E328" s="1145"/>
      <c r="F328" s="376">
        <v>0.1</v>
      </c>
      <c r="G328" s="318">
        <f>G327*F328</f>
        <v>3521</v>
      </c>
    </row>
    <row r="329" spans="1:8">
      <c r="A329" s="375" t="s">
        <v>23</v>
      </c>
      <c r="B329" s="1145" t="s">
        <v>184</v>
      </c>
      <c r="C329" s="1145"/>
      <c r="D329" s="1145"/>
      <c r="E329" s="1145"/>
      <c r="F329" s="1145"/>
      <c r="G329" s="318">
        <f>ROUNDDOWN(G327+G328,0)</f>
        <v>38731</v>
      </c>
    </row>
    <row r="330" spans="1:8">
      <c r="A330" s="298"/>
      <c r="B330" s="299"/>
      <c r="C330" s="299"/>
      <c r="D330" s="299"/>
      <c r="E330" s="299"/>
      <c r="F330" s="299"/>
      <c r="G330" s="550"/>
    </row>
    <row r="331" spans="1:8">
      <c r="A331" s="310" t="s">
        <v>1903</v>
      </c>
      <c r="B331" s="293"/>
      <c r="C331" s="293"/>
      <c r="D331" s="293"/>
      <c r="E331" s="293"/>
      <c r="F331" s="293"/>
      <c r="G331" s="548"/>
      <c r="H331" s="293"/>
    </row>
    <row r="332" spans="1:8" ht="45">
      <c r="A332" s="294" t="s">
        <v>73</v>
      </c>
      <c r="B332" s="294" t="s">
        <v>74</v>
      </c>
      <c r="C332" s="294" t="s">
        <v>166</v>
      </c>
      <c r="D332" s="301" t="s">
        <v>78</v>
      </c>
      <c r="E332" s="301" t="s">
        <v>167</v>
      </c>
      <c r="F332" s="301" t="s">
        <v>1113</v>
      </c>
      <c r="G332" s="552" t="s">
        <v>1105</v>
      </c>
    </row>
    <row r="333" spans="1:8">
      <c r="A333" s="295" t="s">
        <v>17</v>
      </c>
      <c r="B333" s="296" t="s">
        <v>1106</v>
      </c>
      <c r="C333" s="295"/>
      <c r="D333" s="295"/>
      <c r="E333" s="295"/>
      <c r="F333" s="296"/>
      <c r="G333" s="536"/>
    </row>
    <row r="334" spans="1:8">
      <c r="A334" s="295">
        <v>1</v>
      </c>
      <c r="B334" s="296" t="s">
        <v>1</v>
      </c>
      <c r="C334" s="295" t="s">
        <v>336</v>
      </c>
      <c r="D334" s="295" t="s">
        <v>31</v>
      </c>
      <c r="E334" s="295" t="s">
        <v>1139</v>
      </c>
      <c r="F334" s="315">
        <f>VLOOKUP(B334,'HSD PSPN,STR,ARS'!$C$6:F724,4,FALSE)</f>
        <v>100000</v>
      </c>
      <c r="G334" s="536">
        <f>F334*E334</f>
        <v>14000.000000000002</v>
      </c>
    </row>
    <row r="335" spans="1:8">
      <c r="A335" s="295">
        <v>2</v>
      </c>
      <c r="B335" s="296" t="s">
        <v>32</v>
      </c>
      <c r="C335" s="295" t="s">
        <v>337</v>
      </c>
      <c r="D335" s="295" t="s">
        <v>31</v>
      </c>
      <c r="E335" s="295" t="s">
        <v>1146</v>
      </c>
      <c r="F335" s="315">
        <f>VLOOKUP(B335,'HSD PSPN,STR,ARS'!$C$6:F724,4,FALSE)</f>
        <v>150000</v>
      </c>
      <c r="G335" s="536">
        <f t="shared" ref="G335:G337" si="34">F335*E335</f>
        <v>10500.000000000002</v>
      </c>
    </row>
    <row r="336" spans="1:8">
      <c r="A336" s="295">
        <v>3</v>
      </c>
      <c r="B336" s="296" t="s">
        <v>3</v>
      </c>
      <c r="C336" s="295" t="s">
        <v>338</v>
      </c>
      <c r="D336" s="295" t="s">
        <v>31</v>
      </c>
      <c r="E336" s="295" t="s">
        <v>1147</v>
      </c>
      <c r="F336" s="315">
        <f>VLOOKUP(B336,'HSD PSPN,STR,ARS'!$C$6:F724,4,FALSE)</f>
        <v>150000</v>
      </c>
      <c r="G336" s="536">
        <f t="shared" si="34"/>
        <v>1050</v>
      </c>
    </row>
    <row r="337" spans="1:8">
      <c r="A337" s="295">
        <v>4</v>
      </c>
      <c r="B337" s="296" t="s">
        <v>4</v>
      </c>
      <c r="C337" s="295" t="s">
        <v>339</v>
      </c>
      <c r="D337" s="295" t="s">
        <v>31</v>
      </c>
      <c r="E337" s="295" t="s">
        <v>1148</v>
      </c>
      <c r="F337" s="315">
        <f>VLOOKUP(B337,'HSD PSPN,STR,ARS'!$C$6:F724,4,FALSE)</f>
        <v>200000</v>
      </c>
      <c r="G337" s="536">
        <f t="shared" si="34"/>
        <v>460</v>
      </c>
    </row>
    <row r="338" spans="1:8">
      <c r="A338" s="1161" t="s">
        <v>2171</v>
      </c>
      <c r="B338" s="1162"/>
      <c r="C338" s="1162"/>
      <c r="D338" s="1162"/>
      <c r="E338" s="1162"/>
      <c r="F338" s="1163"/>
      <c r="G338" s="321">
        <f>SUM(G333:G337)</f>
        <v>26010.000000000004</v>
      </c>
    </row>
    <row r="339" spans="1:8">
      <c r="A339" s="295" t="s">
        <v>19</v>
      </c>
      <c r="B339" s="296" t="s">
        <v>5</v>
      </c>
      <c r="C339" s="295"/>
      <c r="D339" s="295"/>
      <c r="E339" s="295"/>
      <c r="F339" s="296"/>
      <c r="G339" s="536"/>
    </row>
    <row r="340" spans="1:8" ht="45">
      <c r="A340" s="295">
        <v>1</v>
      </c>
      <c r="B340" s="300" t="s">
        <v>1162</v>
      </c>
      <c r="C340" s="295"/>
      <c r="D340" s="301" t="s">
        <v>351</v>
      </c>
      <c r="E340" s="301" t="s">
        <v>1163</v>
      </c>
      <c r="F340" s="315">
        <f>VLOOKUP(B340,'HSD PSPN,STR,ARS'!$C$6:F724,4,FALSE)</f>
        <v>10000</v>
      </c>
      <c r="G340" s="536">
        <f t="shared" ref="G340:G341" si="35">F340*E340</f>
        <v>3700</v>
      </c>
    </row>
    <row r="341" spans="1:8">
      <c r="A341" s="295">
        <v>2</v>
      </c>
      <c r="B341" s="296" t="s">
        <v>1142</v>
      </c>
      <c r="C341" s="295"/>
      <c r="D341" s="295" t="s">
        <v>329</v>
      </c>
      <c r="E341" s="295" t="s">
        <v>1143</v>
      </c>
      <c r="F341" s="315">
        <f>VLOOKUP(B341,'HSD PSPN,STR,ARS'!$C$6:F724,4,FALSE)</f>
        <v>10000</v>
      </c>
      <c r="G341" s="536">
        <f t="shared" si="35"/>
        <v>1200</v>
      </c>
    </row>
    <row r="342" spans="1:8">
      <c r="A342" s="1165" t="s">
        <v>2176</v>
      </c>
      <c r="B342" s="1166"/>
      <c r="C342" s="1166"/>
      <c r="D342" s="1166"/>
      <c r="E342" s="1166"/>
      <c r="F342" s="1166"/>
      <c r="G342" s="549">
        <f>SUM(G339:G341)</f>
        <v>4900</v>
      </c>
    </row>
    <row r="343" spans="1:8">
      <c r="A343" s="295" t="s">
        <v>20</v>
      </c>
      <c r="B343" s="296" t="s">
        <v>181</v>
      </c>
      <c r="C343" s="295"/>
      <c r="D343" s="295"/>
      <c r="E343" s="295"/>
      <c r="F343" s="296"/>
      <c r="G343" s="536"/>
    </row>
    <row r="344" spans="1:8">
      <c r="A344" s="295"/>
      <c r="B344" s="296"/>
      <c r="C344" s="295"/>
      <c r="D344" s="295"/>
      <c r="E344" s="295"/>
      <c r="F344" s="296"/>
      <c r="G344" s="536"/>
    </row>
    <row r="345" spans="1:8">
      <c r="A345" s="1146" t="s">
        <v>2180</v>
      </c>
      <c r="B345" s="1146"/>
      <c r="C345" s="1146"/>
      <c r="D345" s="1146"/>
      <c r="E345" s="1146"/>
      <c r="F345" s="1146"/>
      <c r="G345" s="318">
        <f>SUM(G343:G344)</f>
        <v>0</v>
      </c>
    </row>
    <row r="346" spans="1:8">
      <c r="A346" s="375" t="s">
        <v>21</v>
      </c>
      <c r="B346" s="1145" t="s">
        <v>1111</v>
      </c>
      <c r="C346" s="1145"/>
      <c r="D346" s="1145"/>
      <c r="E346" s="1145"/>
      <c r="F346" s="1145"/>
      <c r="G346" s="318">
        <f>SUM(G333:G345)/2</f>
        <v>30910.000000000004</v>
      </c>
    </row>
    <row r="347" spans="1:8">
      <c r="A347" s="375" t="s">
        <v>22</v>
      </c>
      <c r="B347" s="1145" t="s">
        <v>1112</v>
      </c>
      <c r="C347" s="1145"/>
      <c r="D347" s="1145"/>
      <c r="E347" s="1145"/>
      <c r="F347" s="376">
        <v>0.1</v>
      </c>
      <c r="G347" s="318">
        <f>G346*F347</f>
        <v>3091.0000000000005</v>
      </c>
    </row>
    <row r="348" spans="1:8">
      <c r="A348" s="375" t="s">
        <v>23</v>
      </c>
      <c r="B348" s="1145" t="s">
        <v>184</v>
      </c>
      <c r="C348" s="1145"/>
      <c r="D348" s="1145"/>
      <c r="E348" s="1145"/>
      <c r="F348" s="1145"/>
      <c r="G348" s="318">
        <f>ROUNDDOWN(G346+G347,0)</f>
        <v>34001</v>
      </c>
    </row>
    <row r="349" spans="1:8">
      <c r="A349" s="298"/>
      <c r="B349" s="299"/>
      <c r="C349" s="299"/>
      <c r="D349" s="299"/>
      <c r="E349" s="299"/>
      <c r="F349" s="299"/>
      <c r="G349" s="550"/>
    </row>
    <row r="350" spans="1:8">
      <c r="A350" s="310" t="s">
        <v>1904</v>
      </c>
      <c r="B350" s="293"/>
      <c r="C350" s="293"/>
      <c r="D350" s="293"/>
      <c r="E350" s="293"/>
      <c r="F350" s="293"/>
      <c r="G350" s="548"/>
      <c r="H350" s="293"/>
    </row>
    <row r="351" spans="1:8" ht="45">
      <c r="A351" s="294" t="s">
        <v>73</v>
      </c>
      <c r="B351" s="294" t="s">
        <v>74</v>
      </c>
      <c r="C351" s="294" t="s">
        <v>166</v>
      </c>
      <c r="D351" s="294" t="s">
        <v>78</v>
      </c>
      <c r="E351" s="294" t="s">
        <v>167</v>
      </c>
      <c r="F351" s="294" t="s">
        <v>1104</v>
      </c>
      <c r="G351" s="551" t="s">
        <v>1105</v>
      </c>
    </row>
    <row r="352" spans="1:8">
      <c r="A352" s="295" t="s">
        <v>17</v>
      </c>
      <c r="B352" s="296" t="s">
        <v>1106</v>
      </c>
      <c r="C352" s="295"/>
      <c r="D352" s="295"/>
      <c r="E352" s="295"/>
      <c r="F352" s="296"/>
      <c r="G352" s="536"/>
    </row>
    <row r="353" spans="1:7">
      <c r="A353" s="295">
        <v>1</v>
      </c>
      <c r="B353" s="296" t="s">
        <v>1</v>
      </c>
      <c r="C353" s="295" t="s">
        <v>336</v>
      </c>
      <c r="D353" s="295" t="s">
        <v>31</v>
      </c>
      <c r="E353" s="295" t="s">
        <v>1139</v>
      </c>
      <c r="F353" s="315">
        <f>VLOOKUP(B353,'HSD PSPN,STR,ARS'!$C$6:F724,4,FALSE)</f>
        <v>100000</v>
      </c>
      <c r="G353" s="536">
        <f>F353*E353</f>
        <v>14000.000000000002</v>
      </c>
    </row>
    <row r="354" spans="1:7">
      <c r="A354" s="295">
        <v>2</v>
      </c>
      <c r="B354" s="296" t="s">
        <v>32</v>
      </c>
      <c r="C354" s="295" t="s">
        <v>337</v>
      </c>
      <c r="D354" s="295" t="s">
        <v>31</v>
      </c>
      <c r="E354" s="295" t="s">
        <v>1146</v>
      </c>
      <c r="F354" s="315">
        <f>VLOOKUP(B354,'HSD PSPN,STR,ARS'!$C$6:F724,4,FALSE)</f>
        <v>150000</v>
      </c>
      <c r="G354" s="536">
        <f t="shared" ref="G354:G356" si="36">F354*E354</f>
        <v>10500.000000000002</v>
      </c>
    </row>
    <row r="355" spans="1:7">
      <c r="A355" s="295">
        <v>3</v>
      </c>
      <c r="B355" s="296" t="s">
        <v>3</v>
      </c>
      <c r="C355" s="295" t="s">
        <v>338</v>
      </c>
      <c r="D355" s="295" t="s">
        <v>31</v>
      </c>
      <c r="E355" s="295" t="s">
        <v>1147</v>
      </c>
      <c r="F355" s="315">
        <f>VLOOKUP(B355,'HSD PSPN,STR,ARS'!$C$6:F724,4,FALSE)</f>
        <v>150000</v>
      </c>
      <c r="G355" s="536">
        <f t="shared" si="36"/>
        <v>1050</v>
      </c>
    </row>
    <row r="356" spans="1:7">
      <c r="A356" s="295">
        <v>4</v>
      </c>
      <c r="B356" s="296" t="s">
        <v>4</v>
      </c>
      <c r="C356" s="295" t="s">
        <v>339</v>
      </c>
      <c r="D356" s="295" t="s">
        <v>31</v>
      </c>
      <c r="E356" s="295" t="s">
        <v>1148</v>
      </c>
      <c r="F356" s="315">
        <f>VLOOKUP(B356,'HSD PSPN,STR,ARS'!$C$6:F724,4,FALSE)</f>
        <v>200000</v>
      </c>
      <c r="G356" s="536">
        <f t="shared" si="36"/>
        <v>460</v>
      </c>
    </row>
    <row r="357" spans="1:7">
      <c r="A357" s="1161" t="s">
        <v>2171</v>
      </c>
      <c r="B357" s="1162"/>
      <c r="C357" s="1162"/>
      <c r="D357" s="1162"/>
      <c r="E357" s="1162"/>
      <c r="F357" s="1163"/>
      <c r="G357" s="321">
        <f>SUM(G352:G356)</f>
        <v>26010.000000000004</v>
      </c>
    </row>
    <row r="358" spans="1:7">
      <c r="A358" s="295" t="s">
        <v>19</v>
      </c>
      <c r="B358" s="296" t="s">
        <v>5</v>
      </c>
      <c r="C358" s="295"/>
      <c r="D358" s="295"/>
      <c r="E358" s="295"/>
      <c r="F358" s="296"/>
      <c r="G358" s="536"/>
    </row>
    <row r="359" spans="1:7" ht="45">
      <c r="A359" s="295">
        <v>1</v>
      </c>
      <c r="B359" s="300" t="s">
        <v>1164</v>
      </c>
      <c r="C359" s="295"/>
      <c r="D359" s="301" t="s">
        <v>351</v>
      </c>
      <c r="E359" s="301" t="s">
        <v>1165</v>
      </c>
      <c r="F359" s="315">
        <f>VLOOKUP(B359,'HSD PSPN,STR,ARS'!$C$6:F724,4,FALSE)</f>
        <v>10000</v>
      </c>
      <c r="G359" s="536">
        <f t="shared" ref="G359:G360" si="37">F359*E359</f>
        <v>3800</v>
      </c>
    </row>
    <row r="360" spans="1:7">
      <c r="A360" s="295">
        <v>2</v>
      </c>
      <c r="B360" s="296" t="s">
        <v>1142</v>
      </c>
      <c r="C360" s="295"/>
      <c r="D360" s="295" t="s">
        <v>329</v>
      </c>
      <c r="E360" s="295" t="s">
        <v>1143</v>
      </c>
      <c r="F360" s="315">
        <f>VLOOKUP(B360,'HSD PSPN,STR,ARS'!$C$6:F724,4,FALSE)</f>
        <v>10000</v>
      </c>
      <c r="G360" s="536">
        <f t="shared" si="37"/>
        <v>1200</v>
      </c>
    </row>
    <row r="361" spans="1:7">
      <c r="A361" s="1165" t="s">
        <v>2176</v>
      </c>
      <c r="B361" s="1166"/>
      <c r="C361" s="1166"/>
      <c r="D361" s="1166"/>
      <c r="E361" s="1166"/>
      <c r="F361" s="1166"/>
      <c r="G361" s="549">
        <f>SUM(G358:G360)</f>
        <v>5000</v>
      </c>
    </row>
    <row r="362" spans="1:7">
      <c r="A362" s="295" t="s">
        <v>20</v>
      </c>
      <c r="B362" s="296" t="s">
        <v>181</v>
      </c>
      <c r="C362" s="295"/>
      <c r="D362" s="295"/>
      <c r="E362" s="295"/>
      <c r="F362" s="296"/>
      <c r="G362" s="536"/>
    </row>
    <row r="363" spans="1:7">
      <c r="A363" s="295"/>
      <c r="B363" s="296"/>
      <c r="C363" s="295"/>
      <c r="D363" s="295"/>
      <c r="E363" s="295"/>
      <c r="F363" s="296"/>
      <c r="G363" s="536"/>
    </row>
    <row r="364" spans="1:7">
      <c r="A364" s="1146" t="s">
        <v>2180</v>
      </c>
      <c r="B364" s="1146"/>
      <c r="C364" s="1146"/>
      <c r="D364" s="1146"/>
      <c r="E364" s="1146"/>
      <c r="F364" s="1146"/>
      <c r="G364" s="318">
        <f>SUM(G362:G363)</f>
        <v>0</v>
      </c>
    </row>
    <row r="365" spans="1:7">
      <c r="A365" s="375" t="s">
        <v>21</v>
      </c>
      <c r="B365" s="1145" t="s">
        <v>1111</v>
      </c>
      <c r="C365" s="1145"/>
      <c r="D365" s="1145"/>
      <c r="E365" s="1145"/>
      <c r="F365" s="1145"/>
      <c r="G365" s="318">
        <f>SUM(G352:G364)/2</f>
        <v>31010.000000000004</v>
      </c>
    </row>
    <row r="366" spans="1:7">
      <c r="A366" s="375" t="s">
        <v>22</v>
      </c>
      <c r="B366" s="1145" t="s">
        <v>1112</v>
      </c>
      <c r="C366" s="1145"/>
      <c r="D366" s="1145"/>
      <c r="E366" s="1145"/>
      <c r="F366" s="376">
        <v>0.1</v>
      </c>
      <c r="G366" s="318">
        <f>G365*F366</f>
        <v>3101.0000000000005</v>
      </c>
    </row>
    <row r="367" spans="1:7">
      <c r="A367" s="375" t="s">
        <v>23</v>
      </c>
      <c r="B367" s="1145" t="s">
        <v>184</v>
      </c>
      <c r="C367" s="1145"/>
      <c r="D367" s="1145"/>
      <c r="E367" s="1145"/>
      <c r="F367" s="1145"/>
      <c r="G367" s="318">
        <f>ROUNDDOWN(G365+G366,0)</f>
        <v>34111</v>
      </c>
    </row>
    <row r="368" spans="1:7">
      <c r="A368" s="298"/>
      <c r="B368" s="299"/>
      <c r="C368" s="299"/>
      <c r="D368" s="299"/>
      <c r="E368" s="299"/>
      <c r="F368" s="299"/>
      <c r="G368" s="550"/>
    </row>
    <row r="369" spans="1:8">
      <c r="A369" s="310" t="s">
        <v>1905</v>
      </c>
      <c r="B369" s="293"/>
      <c r="C369" s="293"/>
      <c r="D369" s="293"/>
      <c r="E369" s="293"/>
      <c r="F369" s="293"/>
      <c r="G369" s="548"/>
      <c r="H369" s="293"/>
    </row>
    <row r="370" spans="1:8" ht="45">
      <c r="A370" s="294" t="s">
        <v>73</v>
      </c>
      <c r="B370" s="294" t="s">
        <v>74</v>
      </c>
      <c r="C370" s="294" t="s">
        <v>166</v>
      </c>
      <c r="D370" s="294" t="s">
        <v>78</v>
      </c>
      <c r="E370" s="294" t="s">
        <v>167</v>
      </c>
      <c r="F370" s="294" t="s">
        <v>1104</v>
      </c>
      <c r="G370" s="551" t="s">
        <v>1105</v>
      </c>
    </row>
    <row r="371" spans="1:8">
      <c r="A371" s="295" t="s">
        <v>17</v>
      </c>
      <c r="B371" s="296" t="s">
        <v>1106</v>
      </c>
      <c r="C371" s="295"/>
      <c r="D371" s="295"/>
      <c r="E371" s="295"/>
      <c r="F371" s="296"/>
      <c r="G371" s="536"/>
    </row>
    <row r="372" spans="1:8">
      <c r="A372" s="295">
        <v>1</v>
      </c>
      <c r="B372" s="296" t="s">
        <v>1</v>
      </c>
      <c r="C372" s="295" t="s">
        <v>336</v>
      </c>
      <c r="D372" s="295" t="s">
        <v>31</v>
      </c>
      <c r="E372" s="295" t="s">
        <v>1139</v>
      </c>
      <c r="F372" s="315">
        <f>VLOOKUP(B372,'HSD PSPN,STR,ARS'!$C$6:F724,4,FALSE)</f>
        <v>100000</v>
      </c>
      <c r="G372" s="536">
        <f>F372*E372</f>
        <v>14000.000000000002</v>
      </c>
    </row>
    <row r="373" spans="1:8">
      <c r="A373" s="295">
        <v>2</v>
      </c>
      <c r="B373" s="296" t="s">
        <v>32</v>
      </c>
      <c r="C373" s="295" t="s">
        <v>337</v>
      </c>
      <c r="D373" s="295" t="s">
        <v>31</v>
      </c>
      <c r="E373" s="295" t="s">
        <v>1146</v>
      </c>
      <c r="F373" s="315">
        <f>VLOOKUP(B373,'HSD PSPN,STR,ARS'!$C$6:F724,4,FALSE)</f>
        <v>150000</v>
      </c>
      <c r="G373" s="536">
        <f t="shared" ref="G373:G375" si="38">F373*E373</f>
        <v>10500.000000000002</v>
      </c>
    </row>
    <row r="374" spans="1:8">
      <c r="A374" s="295">
        <v>3</v>
      </c>
      <c r="B374" s="296" t="s">
        <v>3</v>
      </c>
      <c r="C374" s="295" t="s">
        <v>338</v>
      </c>
      <c r="D374" s="295" t="s">
        <v>31</v>
      </c>
      <c r="E374" s="295" t="s">
        <v>1147</v>
      </c>
      <c r="F374" s="315">
        <f>VLOOKUP(B374,'HSD PSPN,STR,ARS'!$C$6:F724,4,FALSE)</f>
        <v>150000</v>
      </c>
      <c r="G374" s="536">
        <f t="shared" si="38"/>
        <v>1050</v>
      </c>
    </row>
    <row r="375" spans="1:8">
      <c r="A375" s="295">
        <v>4</v>
      </c>
      <c r="B375" s="296" t="s">
        <v>4</v>
      </c>
      <c r="C375" s="295" t="s">
        <v>339</v>
      </c>
      <c r="D375" s="295" t="s">
        <v>31</v>
      </c>
      <c r="E375" s="295" t="s">
        <v>1148</v>
      </c>
      <c r="F375" s="315">
        <f>VLOOKUP(B375,'HSD PSPN,STR,ARS'!$C$6:F724,4,FALSE)</f>
        <v>200000</v>
      </c>
      <c r="G375" s="536">
        <f t="shared" si="38"/>
        <v>460</v>
      </c>
    </row>
    <row r="376" spans="1:8">
      <c r="A376" s="1161" t="s">
        <v>2171</v>
      </c>
      <c r="B376" s="1162"/>
      <c r="C376" s="1162"/>
      <c r="D376" s="1162"/>
      <c r="E376" s="1162"/>
      <c r="F376" s="1163"/>
      <c r="G376" s="321">
        <f>SUM(G371:G375)</f>
        <v>26010.000000000004</v>
      </c>
    </row>
    <row r="377" spans="1:8">
      <c r="A377" s="295" t="s">
        <v>19</v>
      </c>
      <c r="B377" s="296" t="s">
        <v>5</v>
      </c>
      <c r="C377" s="295"/>
      <c r="D377" s="295"/>
      <c r="E377" s="295"/>
      <c r="F377" s="296"/>
      <c r="G377" s="536"/>
    </row>
    <row r="378" spans="1:8" ht="45">
      <c r="A378" s="295">
        <v>1</v>
      </c>
      <c r="B378" s="300" t="s">
        <v>1166</v>
      </c>
      <c r="C378" s="295"/>
      <c r="D378" s="301" t="s">
        <v>351</v>
      </c>
      <c r="E378" s="301" t="s">
        <v>1167</v>
      </c>
      <c r="F378" s="315">
        <f>VLOOKUP(B378,'HSD PSPN,STR,ARS'!$C$6:F724,4,FALSE)</f>
        <v>10000</v>
      </c>
      <c r="G378" s="536">
        <f t="shared" ref="G378:G379" si="39">F378*E378</f>
        <v>4600</v>
      </c>
    </row>
    <row r="379" spans="1:8">
      <c r="A379" s="295">
        <v>2</v>
      </c>
      <c r="B379" s="296" t="s">
        <v>1142</v>
      </c>
      <c r="C379" s="295"/>
      <c r="D379" s="295" t="s">
        <v>329</v>
      </c>
      <c r="E379" s="295" t="s">
        <v>1143</v>
      </c>
      <c r="F379" s="315">
        <f>VLOOKUP(B379,'HSD PSPN,STR,ARS'!$C$6:F724,4,FALSE)</f>
        <v>10000</v>
      </c>
      <c r="G379" s="536">
        <f t="shared" si="39"/>
        <v>1200</v>
      </c>
    </row>
    <row r="380" spans="1:8">
      <c r="A380" s="1165" t="s">
        <v>2176</v>
      </c>
      <c r="B380" s="1166"/>
      <c r="C380" s="1166"/>
      <c r="D380" s="1166"/>
      <c r="E380" s="1166"/>
      <c r="F380" s="1166"/>
      <c r="G380" s="549">
        <f>SUM(G377:G379)</f>
        <v>5800</v>
      </c>
    </row>
    <row r="381" spans="1:8">
      <c r="A381" s="295" t="s">
        <v>20</v>
      </c>
      <c r="B381" s="296" t="s">
        <v>181</v>
      </c>
      <c r="C381" s="295"/>
      <c r="D381" s="295"/>
      <c r="E381" s="295"/>
      <c r="F381" s="296"/>
      <c r="G381" s="536"/>
    </row>
    <row r="382" spans="1:8">
      <c r="A382" s="295"/>
      <c r="B382" s="296"/>
      <c r="C382" s="295"/>
      <c r="D382" s="295"/>
      <c r="E382" s="295"/>
      <c r="F382" s="296"/>
      <c r="G382" s="536"/>
    </row>
    <row r="383" spans="1:8">
      <c r="A383" s="1146" t="s">
        <v>2180</v>
      </c>
      <c r="B383" s="1146"/>
      <c r="C383" s="1146"/>
      <c r="D383" s="1146"/>
      <c r="E383" s="1146"/>
      <c r="F383" s="1146"/>
      <c r="G383" s="318">
        <f>SUM(G381:G382)</f>
        <v>0</v>
      </c>
    </row>
    <row r="384" spans="1:8">
      <c r="A384" s="375" t="s">
        <v>21</v>
      </c>
      <c r="B384" s="1145" t="s">
        <v>1111</v>
      </c>
      <c r="C384" s="1145"/>
      <c r="D384" s="1145"/>
      <c r="E384" s="1145"/>
      <c r="F384" s="1145"/>
      <c r="G384" s="318">
        <f>SUM(G371:G383)/2</f>
        <v>31810.000000000004</v>
      </c>
    </row>
    <row r="385" spans="1:8">
      <c r="A385" s="375" t="s">
        <v>22</v>
      </c>
      <c r="B385" s="1145" t="s">
        <v>1112</v>
      </c>
      <c r="C385" s="1145"/>
      <c r="D385" s="1145"/>
      <c r="E385" s="1145"/>
      <c r="F385" s="376">
        <v>0.1</v>
      </c>
      <c r="G385" s="318">
        <f>G384*F385</f>
        <v>3181.0000000000005</v>
      </c>
    </row>
    <row r="386" spans="1:8">
      <c r="A386" s="375" t="s">
        <v>23</v>
      </c>
      <c r="B386" s="1145" t="s">
        <v>184</v>
      </c>
      <c r="C386" s="1145"/>
      <c r="D386" s="1145"/>
      <c r="E386" s="1145"/>
      <c r="F386" s="1145"/>
      <c r="G386" s="318">
        <f>ROUNDDOWN(G384+G385,0)</f>
        <v>34991</v>
      </c>
    </row>
    <row r="387" spans="1:8">
      <c r="A387" s="298"/>
      <c r="B387" s="299"/>
      <c r="C387" s="299"/>
      <c r="D387" s="299"/>
      <c r="E387" s="299"/>
      <c r="F387" s="299"/>
      <c r="G387" s="550"/>
    </row>
    <row r="388" spans="1:8">
      <c r="A388" s="310" t="s">
        <v>1906</v>
      </c>
      <c r="B388" s="293"/>
      <c r="C388" s="293"/>
      <c r="D388" s="293"/>
      <c r="E388" s="293"/>
      <c r="F388" s="293"/>
      <c r="G388" s="548"/>
      <c r="H388" s="293"/>
    </row>
    <row r="389" spans="1:8" ht="45">
      <c r="A389" s="294" t="s">
        <v>73</v>
      </c>
      <c r="B389" s="294" t="s">
        <v>74</v>
      </c>
      <c r="C389" s="294" t="s">
        <v>166</v>
      </c>
      <c r="D389" s="294" t="s">
        <v>78</v>
      </c>
      <c r="E389" s="294" t="s">
        <v>167</v>
      </c>
      <c r="F389" s="294" t="s">
        <v>1104</v>
      </c>
      <c r="G389" s="551" t="s">
        <v>1105</v>
      </c>
    </row>
    <row r="390" spans="1:8">
      <c r="A390" s="295" t="s">
        <v>17</v>
      </c>
      <c r="B390" s="296" t="s">
        <v>1106</v>
      </c>
      <c r="C390" s="295"/>
      <c r="D390" s="295"/>
      <c r="E390" s="295"/>
      <c r="F390" s="296"/>
      <c r="G390" s="536"/>
    </row>
    <row r="391" spans="1:8">
      <c r="A391" s="295">
        <v>1</v>
      </c>
      <c r="B391" s="296" t="s">
        <v>1</v>
      </c>
      <c r="C391" s="295" t="s">
        <v>336</v>
      </c>
      <c r="D391" s="295" t="s">
        <v>31</v>
      </c>
      <c r="E391" s="295" t="s">
        <v>1139</v>
      </c>
      <c r="F391" s="315">
        <f>VLOOKUP(B391,'HSD PSPN,STR,ARS'!$C$6:F724,4,FALSE)</f>
        <v>100000</v>
      </c>
      <c r="G391" s="536">
        <f>F391*E391</f>
        <v>14000.000000000002</v>
      </c>
    </row>
    <row r="392" spans="1:8">
      <c r="A392" s="295">
        <v>2</v>
      </c>
      <c r="B392" s="296" t="s">
        <v>32</v>
      </c>
      <c r="C392" s="295" t="s">
        <v>337</v>
      </c>
      <c r="D392" s="295" t="s">
        <v>31</v>
      </c>
      <c r="E392" s="295" t="s">
        <v>1146</v>
      </c>
      <c r="F392" s="315">
        <f>VLOOKUP(B392,'HSD PSPN,STR,ARS'!$C$6:F724,4,FALSE)</f>
        <v>150000</v>
      </c>
      <c r="G392" s="536">
        <f t="shared" ref="G392:G394" si="40">F392*E392</f>
        <v>10500.000000000002</v>
      </c>
    </row>
    <row r="393" spans="1:8">
      <c r="A393" s="295">
        <v>3</v>
      </c>
      <c r="B393" s="296" t="s">
        <v>3</v>
      </c>
      <c r="C393" s="295" t="s">
        <v>338</v>
      </c>
      <c r="D393" s="295" t="s">
        <v>31</v>
      </c>
      <c r="E393" s="295" t="s">
        <v>1147</v>
      </c>
      <c r="F393" s="315">
        <f>VLOOKUP(B393,'HSD PSPN,STR,ARS'!$C$6:F724,4,FALSE)</f>
        <v>150000</v>
      </c>
      <c r="G393" s="536">
        <f t="shared" si="40"/>
        <v>1050</v>
      </c>
    </row>
    <row r="394" spans="1:8">
      <c r="A394" s="295">
        <v>4</v>
      </c>
      <c r="B394" s="296" t="s">
        <v>4</v>
      </c>
      <c r="C394" s="295" t="s">
        <v>339</v>
      </c>
      <c r="D394" s="295" t="s">
        <v>31</v>
      </c>
      <c r="E394" s="295" t="s">
        <v>1148</v>
      </c>
      <c r="F394" s="315">
        <f>VLOOKUP(B394,'HSD PSPN,STR,ARS'!$C$6:F724,4,FALSE)</f>
        <v>200000</v>
      </c>
      <c r="G394" s="536">
        <f t="shared" si="40"/>
        <v>460</v>
      </c>
    </row>
    <row r="395" spans="1:8">
      <c r="A395" s="1161" t="s">
        <v>2171</v>
      </c>
      <c r="B395" s="1162"/>
      <c r="C395" s="1162"/>
      <c r="D395" s="1162"/>
      <c r="E395" s="1162"/>
      <c r="F395" s="1163"/>
      <c r="G395" s="321">
        <f>SUM(G390:G394)</f>
        <v>26010.000000000004</v>
      </c>
    </row>
    <row r="396" spans="1:8">
      <c r="A396" s="295" t="s">
        <v>19</v>
      </c>
      <c r="B396" s="296" t="s">
        <v>5</v>
      </c>
      <c r="C396" s="295"/>
      <c r="D396" s="295"/>
      <c r="E396" s="295"/>
      <c r="F396" s="296"/>
      <c r="G396" s="536"/>
    </row>
    <row r="397" spans="1:8" ht="45">
      <c r="A397" s="295">
        <v>1</v>
      </c>
      <c r="B397" s="300" t="s">
        <v>1168</v>
      </c>
      <c r="C397" s="295"/>
      <c r="D397" s="301" t="s">
        <v>351</v>
      </c>
      <c r="E397" s="301" t="s">
        <v>1169</v>
      </c>
      <c r="F397" s="315">
        <f>VLOOKUP(B397,'HSD PSPN,STR,ARS'!$C$6:F724,4,FALSE)</f>
        <v>10000</v>
      </c>
      <c r="G397" s="536">
        <f t="shared" ref="G397:G398" si="41">F397*E397</f>
        <v>4900</v>
      </c>
    </row>
    <row r="398" spans="1:8">
      <c r="A398" s="295">
        <v>2</v>
      </c>
      <c r="B398" s="296" t="s">
        <v>1142</v>
      </c>
      <c r="C398" s="295"/>
      <c r="D398" s="295" t="s">
        <v>329</v>
      </c>
      <c r="E398" s="295" t="s">
        <v>1143</v>
      </c>
      <c r="F398" s="315">
        <f>VLOOKUP(B398,'HSD PSPN,STR,ARS'!$C$6:F724,4,FALSE)</f>
        <v>10000</v>
      </c>
      <c r="G398" s="536">
        <f t="shared" si="41"/>
        <v>1200</v>
      </c>
    </row>
    <row r="399" spans="1:8">
      <c r="A399" s="1165" t="s">
        <v>2176</v>
      </c>
      <c r="B399" s="1166"/>
      <c r="C399" s="1166"/>
      <c r="D399" s="1166"/>
      <c r="E399" s="1166"/>
      <c r="F399" s="1166"/>
      <c r="G399" s="549">
        <f>SUM(G396:G398)</f>
        <v>6100</v>
      </c>
    </row>
    <row r="400" spans="1:8">
      <c r="A400" s="295" t="s">
        <v>20</v>
      </c>
      <c r="B400" s="296" t="s">
        <v>181</v>
      </c>
      <c r="C400" s="295"/>
      <c r="D400" s="295"/>
      <c r="E400" s="295"/>
      <c r="F400" s="296"/>
      <c r="G400" s="536"/>
    </row>
    <row r="401" spans="1:8">
      <c r="A401" s="295"/>
      <c r="B401" s="296"/>
      <c r="C401" s="295"/>
      <c r="D401" s="295"/>
      <c r="E401" s="295"/>
      <c r="F401" s="296"/>
      <c r="G401" s="536"/>
    </row>
    <row r="402" spans="1:8">
      <c r="A402" s="1146" t="s">
        <v>2180</v>
      </c>
      <c r="B402" s="1146"/>
      <c r="C402" s="1146"/>
      <c r="D402" s="1146"/>
      <c r="E402" s="1146"/>
      <c r="F402" s="1146"/>
      <c r="G402" s="318">
        <f>SUM(G400:G401)</f>
        <v>0</v>
      </c>
    </row>
    <row r="403" spans="1:8">
      <c r="A403" s="375" t="s">
        <v>21</v>
      </c>
      <c r="B403" s="1145" t="s">
        <v>1111</v>
      </c>
      <c r="C403" s="1145"/>
      <c r="D403" s="1145"/>
      <c r="E403" s="1145"/>
      <c r="F403" s="1145"/>
      <c r="G403" s="321">
        <f>SUM(G390:G402)/2</f>
        <v>32110.000000000004</v>
      </c>
    </row>
    <row r="404" spans="1:8">
      <c r="A404" s="375" t="s">
        <v>22</v>
      </c>
      <c r="B404" s="1145" t="s">
        <v>1112</v>
      </c>
      <c r="C404" s="1145"/>
      <c r="D404" s="1145"/>
      <c r="E404" s="1145"/>
      <c r="F404" s="376">
        <v>0.1</v>
      </c>
      <c r="G404" s="318">
        <f>G403*F404</f>
        <v>3211.0000000000005</v>
      </c>
    </row>
    <row r="405" spans="1:8">
      <c r="A405" s="375" t="s">
        <v>23</v>
      </c>
      <c r="B405" s="1145" t="s">
        <v>184</v>
      </c>
      <c r="C405" s="1145"/>
      <c r="D405" s="1145"/>
      <c r="E405" s="1145"/>
      <c r="F405" s="1145"/>
      <c r="G405" s="318">
        <f>ROUNDDOWN(G403+G404,0)</f>
        <v>35321</v>
      </c>
    </row>
    <row r="406" spans="1:8">
      <c r="A406" s="298"/>
      <c r="B406" s="299"/>
      <c r="C406" s="299"/>
      <c r="D406" s="299"/>
      <c r="E406" s="299"/>
      <c r="F406" s="299"/>
      <c r="G406" s="550"/>
    </row>
    <row r="407" spans="1:8">
      <c r="A407" s="310" t="s">
        <v>1907</v>
      </c>
      <c r="B407" s="293"/>
      <c r="C407" s="293"/>
      <c r="D407" s="293"/>
      <c r="E407" s="293"/>
      <c r="F407" s="293"/>
      <c r="G407" s="548"/>
      <c r="H407" s="293"/>
    </row>
    <row r="408" spans="1:8" ht="45">
      <c r="A408" s="294" t="s">
        <v>73</v>
      </c>
      <c r="B408" s="294" t="s">
        <v>74</v>
      </c>
      <c r="C408" s="294" t="s">
        <v>166</v>
      </c>
      <c r="D408" s="294" t="s">
        <v>78</v>
      </c>
      <c r="E408" s="294" t="s">
        <v>167</v>
      </c>
      <c r="F408" s="294" t="s">
        <v>1104</v>
      </c>
      <c r="G408" s="551" t="s">
        <v>1105</v>
      </c>
    </row>
    <row r="409" spans="1:8">
      <c r="A409" s="295" t="s">
        <v>17</v>
      </c>
      <c r="B409" s="296" t="s">
        <v>1106</v>
      </c>
      <c r="C409" s="295"/>
      <c r="D409" s="295"/>
      <c r="E409" s="295"/>
      <c r="F409" s="296"/>
      <c r="G409" s="536"/>
    </row>
    <row r="410" spans="1:8">
      <c r="A410" s="295">
        <v>1</v>
      </c>
      <c r="B410" s="296" t="s">
        <v>1</v>
      </c>
      <c r="C410" s="295" t="s">
        <v>336</v>
      </c>
      <c r="D410" s="295" t="s">
        <v>31</v>
      </c>
      <c r="E410" s="295" t="s">
        <v>1139</v>
      </c>
      <c r="F410" s="315">
        <f>VLOOKUP(B410,'HSD PSPN,STR,ARS'!$C$6:F724,4,FALSE)</f>
        <v>100000</v>
      </c>
      <c r="G410" s="536">
        <f>F410*E410</f>
        <v>14000.000000000002</v>
      </c>
    </row>
    <row r="411" spans="1:8">
      <c r="A411" s="295">
        <v>2</v>
      </c>
      <c r="B411" s="296" t="s">
        <v>32</v>
      </c>
      <c r="C411" s="295" t="s">
        <v>337</v>
      </c>
      <c r="D411" s="295" t="s">
        <v>31</v>
      </c>
      <c r="E411" s="295" t="s">
        <v>1146</v>
      </c>
      <c r="F411" s="315">
        <f>VLOOKUP(B411,'HSD PSPN,STR,ARS'!$C$6:F724,4,FALSE)</f>
        <v>150000</v>
      </c>
      <c r="G411" s="536">
        <f t="shared" ref="G411:G413" si="42">F411*E411</f>
        <v>10500.000000000002</v>
      </c>
    </row>
    <row r="412" spans="1:8">
      <c r="A412" s="295">
        <v>3</v>
      </c>
      <c r="B412" s="296" t="s">
        <v>3</v>
      </c>
      <c r="C412" s="295" t="s">
        <v>338</v>
      </c>
      <c r="D412" s="295" t="s">
        <v>31</v>
      </c>
      <c r="E412" s="295" t="s">
        <v>1147</v>
      </c>
      <c r="F412" s="315">
        <f>VLOOKUP(B412,'HSD PSPN,STR,ARS'!$C$6:F724,4,FALSE)</f>
        <v>150000</v>
      </c>
      <c r="G412" s="536">
        <f t="shared" si="42"/>
        <v>1050</v>
      </c>
    </row>
    <row r="413" spans="1:8">
      <c r="A413" s="295">
        <v>4</v>
      </c>
      <c r="B413" s="296" t="s">
        <v>4</v>
      </c>
      <c r="C413" s="295" t="s">
        <v>339</v>
      </c>
      <c r="D413" s="295" t="s">
        <v>31</v>
      </c>
      <c r="E413" s="295" t="s">
        <v>1148</v>
      </c>
      <c r="F413" s="315">
        <f>VLOOKUP(B413,'HSD PSPN,STR,ARS'!$C$6:F724,4,FALSE)</f>
        <v>200000</v>
      </c>
      <c r="G413" s="536">
        <f t="shared" si="42"/>
        <v>460</v>
      </c>
    </row>
    <row r="414" spans="1:8">
      <c r="A414" s="1161" t="s">
        <v>2171</v>
      </c>
      <c r="B414" s="1162"/>
      <c r="C414" s="1162"/>
      <c r="D414" s="1162"/>
      <c r="E414" s="1162"/>
      <c r="F414" s="1163"/>
      <c r="G414" s="321">
        <f>SUM(G409:G413)</f>
        <v>26010.000000000004</v>
      </c>
    </row>
    <row r="415" spans="1:8">
      <c r="A415" s="295" t="s">
        <v>19</v>
      </c>
      <c r="B415" s="296" t="s">
        <v>5</v>
      </c>
      <c r="C415" s="295"/>
      <c r="D415" s="295"/>
      <c r="E415" s="295"/>
      <c r="F415" s="296"/>
      <c r="G415" s="536"/>
    </row>
    <row r="416" spans="1:8" ht="45">
      <c r="A416" s="295">
        <v>1</v>
      </c>
      <c r="B416" s="300" t="s">
        <v>1170</v>
      </c>
      <c r="C416" s="295"/>
      <c r="D416" s="301" t="s">
        <v>351</v>
      </c>
      <c r="E416" s="301" t="s">
        <v>1171</v>
      </c>
      <c r="F416" s="315">
        <f>VLOOKUP(B416,'HSD PSPN,STR,ARS'!$C$6:F724,4,FALSE)</f>
        <v>10000</v>
      </c>
      <c r="G416" s="536">
        <f t="shared" ref="G416:G417" si="43">F416*E416</f>
        <v>5699.9999999999991</v>
      </c>
    </row>
    <row r="417" spans="1:8">
      <c r="A417" s="295">
        <v>2</v>
      </c>
      <c r="B417" s="296" t="s">
        <v>1142</v>
      </c>
      <c r="C417" s="295"/>
      <c r="D417" s="295" t="s">
        <v>329</v>
      </c>
      <c r="E417" s="295" t="s">
        <v>1143</v>
      </c>
      <c r="F417" s="315">
        <f>VLOOKUP(B417,'HSD PSPN,STR,ARS'!$C$6:F724,4,FALSE)</f>
        <v>10000</v>
      </c>
      <c r="G417" s="536">
        <f t="shared" si="43"/>
        <v>1200</v>
      </c>
    </row>
    <row r="418" spans="1:8">
      <c r="A418" s="1165" t="s">
        <v>2176</v>
      </c>
      <c r="B418" s="1166"/>
      <c r="C418" s="1166"/>
      <c r="D418" s="1166"/>
      <c r="E418" s="1166"/>
      <c r="F418" s="1166"/>
      <c r="G418" s="549">
        <f>SUM(G415:G417)</f>
        <v>6899.9999999999991</v>
      </c>
    </row>
    <row r="419" spans="1:8">
      <c r="A419" s="295" t="s">
        <v>20</v>
      </c>
      <c r="B419" s="296" t="s">
        <v>181</v>
      </c>
      <c r="C419" s="295"/>
      <c r="D419" s="295"/>
      <c r="E419" s="295"/>
      <c r="F419" s="296"/>
      <c r="G419" s="536"/>
    </row>
    <row r="420" spans="1:8">
      <c r="A420" s="295"/>
      <c r="B420" s="296"/>
      <c r="C420" s="295"/>
      <c r="D420" s="295"/>
      <c r="E420" s="295"/>
      <c r="F420" s="296"/>
      <c r="G420" s="536"/>
    </row>
    <row r="421" spans="1:8">
      <c r="A421" s="1146" t="s">
        <v>2180</v>
      </c>
      <c r="B421" s="1146"/>
      <c r="C421" s="1146"/>
      <c r="D421" s="1146"/>
      <c r="E421" s="1146"/>
      <c r="F421" s="1146"/>
      <c r="G421" s="318">
        <f>SUM(G419:G420)</f>
        <v>0</v>
      </c>
    </row>
    <row r="422" spans="1:8">
      <c r="A422" s="375" t="s">
        <v>21</v>
      </c>
      <c r="B422" s="1145" t="s">
        <v>1111</v>
      </c>
      <c r="C422" s="1145"/>
      <c r="D422" s="1145"/>
      <c r="E422" s="1145"/>
      <c r="F422" s="1145"/>
      <c r="G422" s="318">
        <f>SUM(G409:G421)/2</f>
        <v>32910</v>
      </c>
    </row>
    <row r="423" spans="1:8">
      <c r="A423" s="375" t="s">
        <v>22</v>
      </c>
      <c r="B423" s="1145" t="s">
        <v>1112</v>
      </c>
      <c r="C423" s="1145"/>
      <c r="D423" s="1145"/>
      <c r="E423" s="1145"/>
      <c r="F423" s="376">
        <v>0.1</v>
      </c>
      <c r="G423" s="318">
        <f>G422*F423</f>
        <v>3291</v>
      </c>
    </row>
    <row r="424" spans="1:8">
      <c r="A424" s="375" t="s">
        <v>23</v>
      </c>
      <c r="B424" s="1145" t="s">
        <v>184</v>
      </c>
      <c r="C424" s="1145"/>
      <c r="D424" s="1145"/>
      <c r="E424" s="1145"/>
      <c r="F424" s="1145"/>
      <c r="G424" s="318">
        <f>ROUNDDOWN(G422+G423,0)</f>
        <v>36201</v>
      </c>
    </row>
    <row r="425" spans="1:8">
      <c r="A425" s="298"/>
      <c r="B425" s="299"/>
      <c r="C425" s="299"/>
      <c r="D425" s="299"/>
      <c r="E425" s="299"/>
      <c r="F425" s="299"/>
      <c r="G425" s="550"/>
    </row>
    <row r="426" spans="1:8">
      <c r="A426" s="428" t="s">
        <v>1908</v>
      </c>
      <c r="B426" s="293"/>
      <c r="C426" s="293"/>
      <c r="D426" s="293"/>
      <c r="E426" s="293"/>
      <c r="F426" s="293"/>
      <c r="G426" s="548"/>
      <c r="H426" s="293"/>
    </row>
    <row r="427" spans="1:8" ht="45">
      <c r="A427" s="294" t="s">
        <v>73</v>
      </c>
      <c r="B427" s="294" t="s">
        <v>74</v>
      </c>
      <c r="C427" s="294" t="s">
        <v>166</v>
      </c>
      <c r="D427" s="294" t="s">
        <v>78</v>
      </c>
      <c r="E427" s="294" t="s">
        <v>167</v>
      </c>
      <c r="F427" s="294" t="s">
        <v>1104</v>
      </c>
      <c r="G427" s="551" t="s">
        <v>1105</v>
      </c>
    </row>
    <row r="428" spans="1:8">
      <c r="A428" s="295" t="s">
        <v>17</v>
      </c>
      <c r="B428" s="296" t="s">
        <v>1106</v>
      </c>
      <c r="C428" s="295"/>
      <c r="D428" s="295"/>
      <c r="E428" s="295"/>
      <c r="F428" s="296"/>
      <c r="G428" s="536"/>
    </row>
    <row r="429" spans="1:8">
      <c r="A429" s="295">
        <v>1</v>
      </c>
      <c r="B429" s="296" t="s">
        <v>1</v>
      </c>
      <c r="C429" s="295" t="s">
        <v>336</v>
      </c>
      <c r="D429" s="295" t="s">
        <v>31</v>
      </c>
      <c r="E429" s="295" t="s">
        <v>1172</v>
      </c>
      <c r="F429" s="315">
        <f>VLOOKUP(B429,'HSD PSPN,STR,ARS'!$C$6:F724,4,FALSE)</f>
        <v>100000</v>
      </c>
      <c r="G429" s="536">
        <f>F429*E429</f>
        <v>8400</v>
      </c>
    </row>
    <row r="430" spans="1:8">
      <c r="A430" s="295">
        <v>2</v>
      </c>
      <c r="B430" s="296" t="s">
        <v>32</v>
      </c>
      <c r="C430" s="295" t="s">
        <v>337</v>
      </c>
      <c r="D430" s="295" t="s">
        <v>31</v>
      </c>
      <c r="E430" s="295" t="s">
        <v>1173</v>
      </c>
      <c r="F430" s="315">
        <f>VLOOKUP(B430,'HSD PSPN,STR,ARS'!$C$6:F724,4,FALSE)</f>
        <v>150000</v>
      </c>
      <c r="G430" s="536">
        <f t="shared" ref="G430:G432" si="44">F430*E430</f>
        <v>18750</v>
      </c>
    </row>
    <row r="431" spans="1:8">
      <c r="A431" s="295">
        <v>3</v>
      </c>
      <c r="B431" s="296" t="s">
        <v>3</v>
      </c>
      <c r="C431" s="295" t="s">
        <v>338</v>
      </c>
      <c r="D431" s="295" t="s">
        <v>31</v>
      </c>
      <c r="E431" s="295" t="s">
        <v>1174</v>
      </c>
      <c r="F431" s="315">
        <f>VLOOKUP(B431,'HSD PSPN,STR,ARS'!$C$6:F724,4,FALSE)</f>
        <v>150000</v>
      </c>
      <c r="G431" s="536">
        <f t="shared" si="44"/>
        <v>1875</v>
      </c>
    </row>
    <row r="432" spans="1:8">
      <c r="A432" s="295">
        <v>4</v>
      </c>
      <c r="B432" s="296" t="s">
        <v>4</v>
      </c>
      <c r="C432" s="295" t="s">
        <v>339</v>
      </c>
      <c r="D432" s="295" t="s">
        <v>31</v>
      </c>
      <c r="E432" s="295" t="s">
        <v>1175</v>
      </c>
      <c r="F432" s="315">
        <f>VLOOKUP(B432,'HSD PSPN,STR,ARS'!$C$6:F724,4,FALSE)</f>
        <v>200000</v>
      </c>
      <c r="G432" s="536">
        <f t="shared" si="44"/>
        <v>840</v>
      </c>
    </row>
    <row r="433" spans="1:8">
      <c r="A433" s="1161" t="s">
        <v>2171</v>
      </c>
      <c r="B433" s="1162"/>
      <c r="C433" s="1162"/>
      <c r="D433" s="1162"/>
      <c r="E433" s="1162"/>
      <c r="F433" s="1163"/>
      <c r="G433" s="321">
        <f>SUM(G428:G432)</f>
        <v>29865</v>
      </c>
    </row>
    <row r="434" spans="1:8">
      <c r="A434" s="295" t="s">
        <v>19</v>
      </c>
      <c r="B434" s="296" t="s">
        <v>5</v>
      </c>
      <c r="C434" s="295"/>
      <c r="D434" s="295"/>
      <c r="E434" s="295"/>
      <c r="F434" s="296"/>
      <c r="G434" s="536"/>
    </row>
    <row r="435" spans="1:8" ht="30">
      <c r="A435" s="295">
        <v>1</v>
      </c>
      <c r="B435" s="300" t="s">
        <v>1176</v>
      </c>
      <c r="C435" s="295"/>
      <c r="D435" s="301" t="s">
        <v>351</v>
      </c>
      <c r="E435" s="301" t="s">
        <v>1177</v>
      </c>
      <c r="F435" s="315">
        <f>VLOOKUP(B435,'HSD PSPN,STR,ARS'!$C$6:F724,4,FALSE)</f>
        <v>10000</v>
      </c>
      <c r="G435" s="536">
        <f t="shared" ref="G435:G436" si="45">F435*E435</f>
        <v>24000</v>
      </c>
    </row>
    <row r="436" spans="1:8">
      <c r="A436" s="295">
        <v>2</v>
      </c>
      <c r="B436" s="296" t="s">
        <v>1178</v>
      </c>
      <c r="C436" s="295"/>
      <c r="D436" s="295" t="s">
        <v>239</v>
      </c>
      <c r="E436" s="295" t="s">
        <v>1179</v>
      </c>
      <c r="F436" s="315">
        <f>VLOOKUP(B436,'HSD PSPN,STR,ARS'!$C$6:F724,4,FALSE)</f>
        <v>10000</v>
      </c>
      <c r="G436" s="536">
        <f t="shared" si="45"/>
        <v>60000</v>
      </c>
    </row>
    <row r="437" spans="1:8">
      <c r="A437" s="1165" t="s">
        <v>2176</v>
      </c>
      <c r="B437" s="1166"/>
      <c r="C437" s="1166"/>
      <c r="D437" s="1166"/>
      <c r="E437" s="1166"/>
      <c r="F437" s="1166"/>
      <c r="G437" s="549">
        <f>SUM(G434:G436)</f>
        <v>84000</v>
      </c>
    </row>
    <row r="438" spans="1:8">
      <c r="A438" s="295" t="s">
        <v>20</v>
      </c>
      <c r="B438" s="296" t="s">
        <v>181</v>
      </c>
      <c r="C438" s="295"/>
      <c r="D438" s="295"/>
      <c r="E438" s="295"/>
      <c r="F438" s="296"/>
      <c r="G438" s="536"/>
    </row>
    <row r="439" spans="1:8">
      <c r="A439" s="295"/>
      <c r="B439" s="296"/>
      <c r="C439" s="295"/>
      <c r="D439" s="295"/>
      <c r="E439" s="295"/>
      <c r="F439" s="296"/>
      <c r="G439" s="536"/>
    </row>
    <row r="440" spans="1:8">
      <c r="A440" s="1146" t="s">
        <v>2180</v>
      </c>
      <c r="B440" s="1146"/>
      <c r="C440" s="1146"/>
      <c r="D440" s="1146"/>
      <c r="E440" s="1146"/>
      <c r="F440" s="1146"/>
      <c r="G440" s="318">
        <f>SUM(G438:G439)</f>
        <v>0</v>
      </c>
    </row>
    <row r="441" spans="1:8">
      <c r="A441" s="375" t="s">
        <v>21</v>
      </c>
      <c r="B441" s="1145" t="s">
        <v>1111</v>
      </c>
      <c r="C441" s="1145"/>
      <c r="D441" s="1145"/>
      <c r="E441" s="1145"/>
      <c r="F441" s="1145"/>
      <c r="G441" s="318">
        <f>SUM(G428:G440)/2</f>
        <v>113865</v>
      </c>
    </row>
    <row r="442" spans="1:8">
      <c r="A442" s="375" t="s">
        <v>22</v>
      </c>
      <c r="B442" s="1145" t="s">
        <v>1112</v>
      </c>
      <c r="C442" s="1145"/>
      <c r="D442" s="1145"/>
      <c r="E442" s="1145"/>
      <c r="F442" s="376">
        <v>0.1</v>
      </c>
      <c r="G442" s="318">
        <f>G441*F442</f>
        <v>11386.5</v>
      </c>
    </row>
    <row r="443" spans="1:8">
      <c r="A443" s="375" t="s">
        <v>23</v>
      </c>
      <c r="B443" s="1145" t="s">
        <v>184</v>
      </c>
      <c r="C443" s="1145"/>
      <c r="D443" s="1145"/>
      <c r="E443" s="1145"/>
      <c r="F443" s="1145"/>
      <c r="G443" s="318">
        <f>ROUNDDOWN(G441+G442,0)</f>
        <v>125251</v>
      </c>
    </row>
    <row r="444" spans="1:8">
      <c r="A444" s="298"/>
      <c r="B444" s="299"/>
      <c r="C444" s="299"/>
      <c r="D444" s="299"/>
      <c r="E444" s="299"/>
      <c r="F444" s="299"/>
      <c r="G444" s="550"/>
    </row>
    <row r="445" spans="1:8">
      <c r="A445" s="428" t="s">
        <v>1909</v>
      </c>
      <c r="B445" s="293"/>
      <c r="C445" s="293"/>
      <c r="D445" s="293"/>
      <c r="E445" s="293"/>
      <c r="F445" s="293"/>
      <c r="G445" s="548"/>
      <c r="H445" s="293"/>
    </row>
    <row r="446" spans="1:8" ht="45">
      <c r="A446" s="294" t="s">
        <v>73</v>
      </c>
      <c r="B446" s="294" t="s">
        <v>74</v>
      </c>
      <c r="C446" s="294" t="s">
        <v>166</v>
      </c>
      <c r="D446" s="294" t="s">
        <v>78</v>
      </c>
      <c r="E446" s="294" t="s">
        <v>167</v>
      </c>
      <c r="F446" s="294" t="s">
        <v>1104</v>
      </c>
      <c r="G446" s="551" t="s">
        <v>1105</v>
      </c>
    </row>
    <row r="447" spans="1:8">
      <c r="A447" s="295" t="s">
        <v>17</v>
      </c>
      <c r="B447" s="296" t="s">
        <v>1106</v>
      </c>
      <c r="C447" s="295"/>
      <c r="D447" s="295"/>
      <c r="E447" s="295"/>
      <c r="F447" s="296"/>
      <c r="G447" s="536"/>
    </row>
    <row r="448" spans="1:8">
      <c r="A448" s="295">
        <v>1</v>
      </c>
      <c r="B448" s="296" t="s">
        <v>1</v>
      </c>
      <c r="C448" s="295" t="s">
        <v>336</v>
      </c>
      <c r="D448" s="295" t="s">
        <v>31</v>
      </c>
      <c r="E448" s="295" t="s">
        <v>1172</v>
      </c>
      <c r="F448" s="315">
        <f>VLOOKUP(B448,'HSD PSPN,STR,ARS'!$C$6:F724,4,FALSE)</f>
        <v>100000</v>
      </c>
      <c r="G448" s="536">
        <f>F448*E448</f>
        <v>8400</v>
      </c>
    </row>
    <row r="449" spans="1:8">
      <c r="A449" s="295">
        <v>2</v>
      </c>
      <c r="B449" s="296" t="s">
        <v>32</v>
      </c>
      <c r="C449" s="295" t="s">
        <v>337</v>
      </c>
      <c r="D449" s="295" t="s">
        <v>31</v>
      </c>
      <c r="E449" s="295" t="s">
        <v>1173</v>
      </c>
      <c r="F449" s="315">
        <f>VLOOKUP(B449,'HSD PSPN,STR,ARS'!$C$6:F724,4,FALSE)</f>
        <v>150000</v>
      </c>
      <c r="G449" s="536">
        <f t="shared" ref="G449:G451" si="46">F449*E449</f>
        <v>18750</v>
      </c>
    </row>
    <row r="450" spans="1:8">
      <c r="A450" s="295">
        <v>3</v>
      </c>
      <c r="B450" s="296" t="s">
        <v>3</v>
      </c>
      <c r="C450" s="295" t="s">
        <v>338</v>
      </c>
      <c r="D450" s="295" t="s">
        <v>31</v>
      </c>
      <c r="E450" s="295" t="s">
        <v>1174</v>
      </c>
      <c r="F450" s="315">
        <f>VLOOKUP(B450,'HSD PSPN,STR,ARS'!$C$6:F724,4,FALSE)</f>
        <v>150000</v>
      </c>
      <c r="G450" s="536">
        <f t="shared" si="46"/>
        <v>1875</v>
      </c>
    </row>
    <row r="451" spans="1:8">
      <c r="A451" s="295">
        <v>4</v>
      </c>
      <c r="B451" s="296" t="s">
        <v>4</v>
      </c>
      <c r="C451" s="295" t="s">
        <v>339</v>
      </c>
      <c r="D451" s="295" t="s">
        <v>31</v>
      </c>
      <c r="E451" s="295" t="s">
        <v>1175</v>
      </c>
      <c r="F451" s="315">
        <f>VLOOKUP(B451,'HSD PSPN,STR,ARS'!$C$6:F724,4,FALSE)</f>
        <v>200000</v>
      </c>
      <c r="G451" s="536">
        <f t="shared" si="46"/>
        <v>840</v>
      </c>
    </row>
    <row r="452" spans="1:8">
      <c r="A452" s="1161" t="s">
        <v>2171</v>
      </c>
      <c r="B452" s="1162"/>
      <c r="C452" s="1162"/>
      <c r="D452" s="1162"/>
      <c r="E452" s="1162"/>
      <c r="F452" s="1163"/>
      <c r="G452" s="321">
        <f>SUM(G447:G451)</f>
        <v>29865</v>
      </c>
    </row>
    <row r="453" spans="1:8">
      <c r="A453" s="295" t="s">
        <v>19</v>
      </c>
      <c r="B453" s="296" t="s">
        <v>5</v>
      </c>
      <c r="C453" s="295"/>
      <c r="D453" s="295"/>
      <c r="E453" s="295"/>
      <c r="F453" s="296"/>
      <c r="G453" s="536"/>
    </row>
    <row r="454" spans="1:8" ht="30">
      <c r="A454" s="295">
        <v>1</v>
      </c>
      <c r="B454" s="300" t="s">
        <v>1180</v>
      </c>
      <c r="C454" s="295"/>
      <c r="D454" s="301" t="s">
        <v>351</v>
      </c>
      <c r="E454" s="301" t="s">
        <v>1181</v>
      </c>
      <c r="F454" s="315">
        <f>VLOOKUP(B454,'HSD PSPN,STR,ARS'!$C$6:F724,4,FALSE)</f>
        <v>10000</v>
      </c>
      <c r="G454" s="536">
        <f t="shared" ref="G454:G455" si="47">F454*E454</f>
        <v>21000</v>
      </c>
    </row>
    <row r="455" spans="1:8">
      <c r="A455" s="295">
        <v>2</v>
      </c>
      <c r="B455" s="296" t="s">
        <v>1178</v>
      </c>
      <c r="C455" s="295"/>
      <c r="D455" s="295" t="s">
        <v>239</v>
      </c>
      <c r="E455" s="295" t="s">
        <v>1179</v>
      </c>
      <c r="F455" s="315">
        <f>VLOOKUP(B455,'HSD PSPN,STR,ARS'!$C$6:F724,4,FALSE)</f>
        <v>10000</v>
      </c>
      <c r="G455" s="536">
        <f t="shared" si="47"/>
        <v>60000</v>
      </c>
    </row>
    <row r="456" spans="1:8">
      <c r="A456" s="1165" t="s">
        <v>2176</v>
      </c>
      <c r="B456" s="1166"/>
      <c r="C456" s="1166"/>
      <c r="D456" s="1166"/>
      <c r="E456" s="1166"/>
      <c r="F456" s="1166"/>
      <c r="G456" s="549">
        <f>SUM(G453:G455)</f>
        <v>81000</v>
      </c>
    </row>
    <row r="457" spans="1:8">
      <c r="A457" s="295" t="s">
        <v>20</v>
      </c>
      <c r="B457" s="296" t="s">
        <v>181</v>
      </c>
      <c r="C457" s="295"/>
      <c r="D457" s="295"/>
      <c r="E457" s="295"/>
      <c r="F457" s="296"/>
      <c r="G457" s="536"/>
    </row>
    <row r="458" spans="1:8">
      <c r="A458" s="295"/>
      <c r="B458" s="296"/>
      <c r="C458" s="295"/>
      <c r="D458" s="295"/>
      <c r="E458" s="295"/>
      <c r="F458" s="296"/>
      <c r="G458" s="536"/>
    </row>
    <row r="459" spans="1:8">
      <c r="A459" s="1146" t="s">
        <v>2180</v>
      </c>
      <c r="B459" s="1146"/>
      <c r="C459" s="1146"/>
      <c r="D459" s="1146"/>
      <c r="E459" s="1146"/>
      <c r="F459" s="1146"/>
      <c r="G459" s="318">
        <f>SUM(G457:G458)</f>
        <v>0</v>
      </c>
    </row>
    <row r="460" spans="1:8">
      <c r="A460" s="375" t="s">
        <v>21</v>
      </c>
      <c r="B460" s="1145" t="s">
        <v>1111</v>
      </c>
      <c r="C460" s="1145"/>
      <c r="D460" s="1145"/>
      <c r="E460" s="1145"/>
      <c r="F460" s="1145"/>
      <c r="G460" s="318">
        <f>SUM(G447:G459)/2</f>
        <v>110865</v>
      </c>
    </row>
    <row r="461" spans="1:8">
      <c r="A461" s="375" t="s">
        <v>22</v>
      </c>
      <c r="B461" s="1145" t="s">
        <v>1112</v>
      </c>
      <c r="C461" s="1145"/>
      <c r="D461" s="1145"/>
      <c r="E461" s="1145"/>
      <c r="F461" s="376">
        <v>0.1</v>
      </c>
      <c r="G461" s="318">
        <f>G460*F461</f>
        <v>11086.5</v>
      </c>
    </row>
    <row r="462" spans="1:8">
      <c r="A462" s="375" t="s">
        <v>23</v>
      </c>
      <c r="B462" s="1145" t="s">
        <v>184</v>
      </c>
      <c r="C462" s="1145"/>
      <c r="D462" s="1145"/>
      <c r="E462" s="1145"/>
      <c r="F462" s="1145"/>
      <c r="G462" s="318">
        <f>ROUNDDOWN(G460+G461,0)</f>
        <v>121951</v>
      </c>
    </row>
    <row r="463" spans="1:8">
      <c r="A463" s="298"/>
      <c r="B463" s="299"/>
      <c r="C463" s="299"/>
      <c r="D463" s="299"/>
      <c r="E463" s="299"/>
      <c r="F463" s="299"/>
      <c r="G463" s="550"/>
    </row>
    <row r="464" spans="1:8">
      <c r="A464" s="428" t="s">
        <v>1910</v>
      </c>
      <c r="B464" s="293"/>
      <c r="C464" s="293"/>
      <c r="D464" s="293"/>
      <c r="E464" s="293"/>
      <c r="F464" s="293"/>
      <c r="G464" s="548"/>
      <c r="H464" s="293"/>
    </row>
    <row r="465" spans="1:7" ht="45">
      <c r="A465" s="294" t="s">
        <v>73</v>
      </c>
      <c r="B465" s="294" t="s">
        <v>74</v>
      </c>
      <c r="C465" s="294" t="s">
        <v>166</v>
      </c>
      <c r="D465" s="294" t="s">
        <v>78</v>
      </c>
      <c r="E465" s="294" t="s">
        <v>167</v>
      </c>
      <c r="F465" s="294" t="s">
        <v>1104</v>
      </c>
      <c r="G465" s="551" t="s">
        <v>1105</v>
      </c>
    </row>
    <row r="466" spans="1:7">
      <c r="A466" s="295" t="s">
        <v>17</v>
      </c>
      <c r="B466" s="296" t="s">
        <v>1106</v>
      </c>
      <c r="C466" s="295"/>
      <c r="D466" s="295"/>
      <c r="E466" s="295"/>
      <c r="F466" s="296"/>
      <c r="G466" s="536"/>
    </row>
    <row r="467" spans="1:7">
      <c r="A467" s="295">
        <v>1</v>
      </c>
      <c r="B467" s="296" t="s">
        <v>1</v>
      </c>
      <c r="C467" s="295" t="s">
        <v>336</v>
      </c>
      <c r="D467" s="295" t="s">
        <v>31</v>
      </c>
      <c r="E467" s="295" t="s">
        <v>1172</v>
      </c>
      <c r="F467" s="315">
        <f>VLOOKUP(B467,'HSD PSPN,STR,ARS'!$C$6:F724,4,FALSE)</f>
        <v>100000</v>
      </c>
      <c r="G467" s="536">
        <f>F467*E467</f>
        <v>8400</v>
      </c>
    </row>
    <row r="468" spans="1:7">
      <c r="A468" s="295">
        <v>2</v>
      </c>
      <c r="B468" s="296" t="s">
        <v>32</v>
      </c>
      <c r="C468" s="295" t="s">
        <v>337</v>
      </c>
      <c r="D468" s="295" t="s">
        <v>31</v>
      </c>
      <c r="E468" s="295" t="s">
        <v>1173</v>
      </c>
      <c r="F468" s="315">
        <f>VLOOKUP(B468,'HSD PSPN,STR,ARS'!$C$6:F724,4,FALSE)</f>
        <v>150000</v>
      </c>
      <c r="G468" s="536">
        <f t="shared" ref="G468:G470" si="48">F468*E468</f>
        <v>18750</v>
      </c>
    </row>
    <row r="469" spans="1:7">
      <c r="A469" s="295">
        <v>3</v>
      </c>
      <c r="B469" s="296" t="s">
        <v>3</v>
      </c>
      <c r="C469" s="295" t="s">
        <v>338</v>
      </c>
      <c r="D469" s="295" t="s">
        <v>31</v>
      </c>
      <c r="E469" s="295" t="s">
        <v>1174</v>
      </c>
      <c r="F469" s="315">
        <f>VLOOKUP(B469,'HSD PSPN,STR,ARS'!$C$6:F724,4,FALSE)</f>
        <v>150000</v>
      </c>
      <c r="G469" s="536">
        <f t="shared" si="48"/>
        <v>1875</v>
      </c>
    </row>
    <row r="470" spans="1:7">
      <c r="A470" s="295">
        <v>4</v>
      </c>
      <c r="B470" s="296" t="s">
        <v>4</v>
      </c>
      <c r="C470" s="295" t="s">
        <v>339</v>
      </c>
      <c r="D470" s="295" t="s">
        <v>31</v>
      </c>
      <c r="E470" s="295" t="s">
        <v>1175</v>
      </c>
      <c r="F470" s="315">
        <f>VLOOKUP(B470,'HSD PSPN,STR,ARS'!$C$6:F724,4,FALSE)</f>
        <v>200000</v>
      </c>
      <c r="G470" s="536">
        <f t="shared" si="48"/>
        <v>840</v>
      </c>
    </row>
    <row r="471" spans="1:7">
      <c r="A471" s="1161" t="s">
        <v>2171</v>
      </c>
      <c r="B471" s="1162"/>
      <c r="C471" s="1162"/>
      <c r="D471" s="1162"/>
      <c r="E471" s="1162"/>
      <c r="F471" s="1163"/>
      <c r="G471" s="321">
        <f>SUM(G466:G470)</f>
        <v>29865</v>
      </c>
    </row>
    <row r="472" spans="1:7">
      <c r="A472" s="295" t="s">
        <v>19</v>
      </c>
      <c r="B472" s="296" t="s">
        <v>5</v>
      </c>
      <c r="C472" s="295"/>
      <c r="D472" s="295"/>
      <c r="E472" s="295"/>
      <c r="F472" s="296"/>
      <c r="G472" s="536"/>
    </row>
    <row r="473" spans="1:7" ht="30">
      <c r="A473" s="295">
        <v>1</v>
      </c>
      <c r="B473" s="300" t="s">
        <v>1182</v>
      </c>
      <c r="C473" s="295"/>
      <c r="D473" s="301" t="s">
        <v>351</v>
      </c>
      <c r="E473" s="301" t="s">
        <v>1183</v>
      </c>
      <c r="F473" s="315">
        <f>VLOOKUP(B473,'HSD PSPN,STR,ARS'!$C$6:F724,4,FALSE)</f>
        <v>10000</v>
      </c>
      <c r="G473" s="536">
        <f t="shared" ref="G473:G474" si="49">F473*E473</f>
        <v>20000</v>
      </c>
    </row>
    <row r="474" spans="1:7">
      <c r="A474" s="295">
        <v>2</v>
      </c>
      <c r="B474" s="296" t="s">
        <v>1178</v>
      </c>
      <c r="C474" s="295"/>
      <c r="D474" s="295" t="s">
        <v>239</v>
      </c>
      <c r="E474" s="295" t="s">
        <v>1179</v>
      </c>
      <c r="F474" s="315">
        <f>VLOOKUP(B474,'HSD PSPN,STR,ARS'!$C$6:F724,4,FALSE)</f>
        <v>10000</v>
      </c>
      <c r="G474" s="536">
        <f t="shared" si="49"/>
        <v>60000</v>
      </c>
    </row>
    <row r="475" spans="1:7">
      <c r="A475" s="1165" t="s">
        <v>2176</v>
      </c>
      <c r="B475" s="1166"/>
      <c r="C475" s="1166"/>
      <c r="D475" s="1166"/>
      <c r="E475" s="1166"/>
      <c r="F475" s="1166"/>
      <c r="G475" s="549">
        <f>SUM(G472:G474)</f>
        <v>80000</v>
      </c>
    </row>
    <row r="476" spans="1:7">
      <c r="A476" s="295" t="s">
        <v>20</v>
      </c>
      <c r="B476" s="296" t="s">
        <v>181</v>
      </c>
      <c r="C476" s="295"/>
      <c r="D476" s="295"/>
      <c r="E476" s="295"/>
      <c r="F476" s="296"/>
      <c r="G476" s="536"/>
    </row>
    <row r="477" spans="1:7">
      <c r="A477" s="295"/>
      <c r="B477" s="296"/>
      <c r="C477" s="295"/>
      <c r="D477" s="295"/>
      <c r="E477" s="295"/>
      <c r="F477" s="296"/>
      <c r="G477" s="536"/>
    </row>
    <row r="478" spans="1:7">
      <c r="A478" s="1146" t="s">
        <v>2180</v>
      </c>
      <c r="B478" s="1146"/>
      <c r="C478" s="1146"/>
      <c r="D478" s="1146"/>
      <c r="E478" s="1146"/>
      <c r="F478" s="1146"/>
      <c r="G478" s="318">
        <f>SUM(G476:G477)</f>
        <v>0</v>
      </c>
    </row>
    <row r="479" spans="1:7">
      <c r="A479" s="375" t="s">
        <v>21</v>
      </c>
      <c r="B479" s="1145" t="s">
        <v>1111</v>
      </c>
      <c r="C479" s="1145"/>
      <c r="D479" s="1145"/>
      <c r="E479" s="1145"/>
      <c r="F479" s="1145"/>
      <c r="G479" s="318">
        <f>SUM(G466:G478)/2</f>
        <v>109865</v>
      </c>
    </row>
    <row r="480" spans="1:7">
      <c r="A480" s="375" t="s">
        <v>22</v>
      </c>
      <c r="B480" s="1145" t="s">
        <v>1112</v>
      </c>
      <c r="C480" s="1145"/>
      <c r="D480" s="1145"/>
      <c r="E480" s="1145"/>
      <c r="F480" s="376">
        <v>0.1</v>
      </c>
      <c r="G480" s="318">
        <f>G479*F480</f>
        <v>10986.5</v>
      </c>
    </row>
    <row r="481" spans="1:8">
      <c r="A481" s="375" t="s">
        <v>23</v>
      </c>
      <c r="B481" s="1145" t="s">
        <v>184</v>
      </c>
      <c r="C481" s="1145"/>
      <c r="D481" s="1145"/>
      <c r="E481" s="1145"/>
      <c r="F481" s="1145"/>
      <c r="G481" s="318">
        <f>ROUNDDOWN(G479+G480,0)</f>
        <v>120851</v>
      </c>
    </row>
    <row r="482" spans="1:8">
      <c r="A482" s="298"/>
      <c r="B482" s="299"/>
      <c r="C482" s="299"/>
      <c r="D482" s="299"/>
      <c r="E482" s="299"/>
      <c r="F482" s="299"/>
      <c r="G482" s="550"/>
    </row>
    <row r="483" spans="1:8">
      <c r="A483" s="428" t="s">
        <v>1911</v>
      </c>
      <c r="B483" s="293"/>
      <c r="C483" s="293"/>
      <c r="D483" s="293"/>
      <c r="E483" s="293"/>
      <c r="F483" s="293"/>
      <c r="G483" s="548"/>
      <c r="H483" s="293"/>
    </row>
    <row r="484" spans="1:8" ht="45">
      <c r="A484" s="294" t="s">
        <v>73</v>
      </c>
      <c r="B484" s="294" t="s">
        <v>74</v>
      </c>
      <c r="C484" s="294" t="s">
        <v>166</v>
      </c>
      <c r="D484" s="301" t="s">
        <v>78</v>
      </c>
      <c r="E484" s="301" t="s">
        <v>167</v>
      </c>
      <c r="F484" s="301" t="s">
        <v>1113</v>
      </c>
      <c r="G484" s="552" t="s">
        <v>1105</v>
      </c>
    </row>
    <row r="485" spans="1:8">
      <c r="A485" s="295" t="s">
        <v>17</v>
      </c>
      <c r="B485" s="296" t="s">
        <v>1106</v>
      </c>
      <c r="C485" s="295"/>
      <c r="D485" s="295"/>
      <c r="E485" s="295"/>
      <c r="F485" s="296"/>
      <c r="G485" s="536"/>
    </row>
    <row r="486" spans="1:8">
      <c r="A486" s="295">
        <v>1</v>
      </c>
      <c r="B486" s="296" t="s">
        <v>1</v>
      </c>
      <c r="C486" s="295" t="s">
        <v>336</v>
      </c>
      <c r="D486" s="295" t="s">
        <v>31</v>
      </c>
      <c r="E486" s="295" t="s">
        <v>1172</v>
      </c>
      <c r="F486" s="315">
        <f>VLOOKUP(B486,'HSD PSPN,STR,ARS'!$C$6:F724,4,FALSE)</f>
        <v>100000</v>
      </c>
      <c r="G486" s="536">
        <f>F486*E486</f>
        <v>8400</v>
      </c>
    </row>
    <row r="487" spans="1:8">
      <c r="A487" s="295">
        <v>2</v>
      </c>
      <c r="B487" s="296" t="s">
        <v>32</v>
      </c>
      <c r="C487" s="295" t="s">
        <v>337</v>
      </c>
      <c r="D487" s="295" t="s">
        <v>31</v>
      </c>
      <c r="E487" s="295" t="s">
        <v>1173</v>
      </c>
      <c r="F487" s="315">
        <f>VLOOKUP(B487,'HSD PSPN,STR,ARS'!$C$6:F724,4,FALSE)</f>
        <v>150000</v>
      </c>
      <c r="G487" s="536">
        <f t="shared" ref="G487:G489" si="50">F487*E487</f>
        <v>18750</v>
      </c>
    </row>
    <row r="488" spans="1:8">
      <c r="A488" s="295">
        <v>3</v>
      </c>
      <c r="B488" s="296" t="s">
        <v>3</v>
      </c>
      <c r="C488" s="295" t="s">
        <v>338</v>
      </c>
      <c r="D488" s="295" t="s">
        <v>31</v>
      </c>
      <c r="E488" s="295" t="s">
        <v>1174</v>
      </c>
      <c r="F488" s="315">
        <f>VLOOKUP(B488,'HSD PSPN,STR,ARS'!$C$6:F724,4,FALSE)</f>
        <v>150000</v>
      </c>
      <c r="G488" s="536">
        <f t="shared" si="50"/>
        <v>1875</v>
      </c>
    </row>
    <row r="489" spans="1:8">
      <c r="A489" s="295">
        <v>4</v>
      </c>
      <c r="B489" s="296" t="s">
        <v>4</v>
      </c>
      <c r="C489" s="295" t="s">
        <v>339</v>
      </c>
      <c r="D489" s="295" t="s">
        <v>31</v>
      </c>
      <c r="E489" s="295" t="s">
        <v>1175</v>
      </c>
      <c r="F489" s="315">
        <f>VLOOKUP(B489,'HSD PSPN,STR,ARS'!$C$6:F724,4,FALSE)</f>
        <v>200000</v>
      </c>
      <c r="G489" s="536">
        <f t="shared" si="50"/>
        <v>840</v>
      </c>
    </row>
    <row r="490" spans="1:8">
      <c r="A490" s="1161" t="s">
        <v>2171</v>
      </c>
      <c r="B490" s="1162"/>
      <c r="C490" s="1162"/>
      <c r="D490" s="1162"/>
      <c r="E490" s="1162"/>
      <c r="F490" s="1163"/>
      <c r="G490" s="321">
        <f>SUM(G485:G489)</f>
        <v>29865</v>
      </c>
    </row>
    <row r="491" spans="1:8">
      <c r="A491" s="295" t="s">
        <v>19</v>
      </c>
      <c r="B491" s="296" t="s">
        <v>5</v>
      </c>
      <c r="C491" s="295"/>
      <c r="D491" s="295"/>
      <c r="E491" s="295"/>
      <c r="F491" s="296"/>
      <c r="G491" s="536"/>
    </row>
    <row r="492" spans="1:8">
      <c r="A492" s="295">
        <v>1</v>
      </c>
      <c r="B492" s="427" t="s">
        <v>1184</v>
      </c>
      <c r="C492" s="295"/>
      <c r="D492" s="295" t="s">
        <v>351</v>
      </c>
      <c r="E492" s="295" t="s">
        <v>1185</v>
      </c>
      <c r="F492" s="315">
        <f>VLOOKUP(B492,'HSD PSPN,STR,ARS'!$C$6:F724,4,FALSE)</f>
        <v>10000</v>
      </c>
      <c r="G492" s="536">
        <f t="shared" ref="G492:G493" si="51">F492*E492</f>
        <v>11000</v>
      </c>
    </row>
    <row r="493" spans="1:8">
      <c r="A493" s="295">
        <v>2</v>
      </c>
      <c r="B493" s="296" t="s">
        <v>1186</v>
      </c>
      <c r="C493" s="295"/>
      <c r="D493" s="295" t="s">
        <v>239</v>
      </c>
      <c r="E493" s="295" t="s">
        <v>1179</v>
      </c>
      <c r="F493" s="315">
        <f>VLOOKUP(B493,'HSD PSPN,STR,ARS'!$C$6:F724,4,FALSE)</f>
        <v>10000</v>
      </c>
      <c r="G493" s="536">
        <f t="shared" si="51"/>
        <v>60000</v>
      </c>
    </row>
    <row r="494" spans="1:8">
      <c r="A494" s="1165" t="s">
        <v>2176</v>
      </c>
      <c r="B494" s="1166"/>
      <c r="C494" s="1166"/>
      <c r="D494" s="1166"/>
      <c r="E494" s="1166"/>
      <c r="F494" s="1166"/>
      <c r="G494" s="536">
        <f>SUM(G491:G493)</f>
        <v>71000</v>
      </c>
    </row>
    <row r="495" spans="1:8">
      <c r="A495" s="295" t="s">
        <v>20</v>
      </c>
      <c r="B495" s="296" t="s">
        <v>181</v>
      </c>
      <c r="C495" s="295"/>
      <c r="D495" s="295"/>
      <c r="E495" s="295"/>
      <c r="F495" s="296"/>
      <c r="G495" s="536"/>
    </row>
    <row r="496" spans="1:8">
      <c r="A496" s="295"/>
      <c r="B496" s="296"/>
      <c r="C496" s="295"/>
      <c r="D496" s="295"/>
      <c r="E496" s="295"/>
      <c r="F496" s="296"/>
      <c r="G496" s="536"/>
    </row>
    <row r="497" spans="1:8">
      <c r="A497" s="1146" t="s">
        <v>2180</v>
      </c>
      <c r="B497" s="1146"/>
      <c r="C497" s="1146"/>
      <c r="D497" s="1146"/>
      <c r="E497" s="1146"/>
      <c r="F497" s="1146"/>
      <c r="G497" s="318">
        <f>SUM(G495:G496)</f>
        <v>0</v>
      </c>
    </row>
    <row r="498" spans="1:8">
      <c r="A498" s="375" t="s">
        <v>21</v>
      </c>
      <c r="B498" s="1145" t="s">
        <v>1111</v>
      </c>
      <c r="C498" s="1145"/>
      <c r="D498" s="1145"/>
      <c r="E498" s="1145"/>
      <c r="F498" s="1145"/>
      <c r="G498" s="318">
        <f>SUM(G485:G497)/2</f>
        <v>100865</v>
      </c>
    </row>
    <row r="499" spans="1:8">
      <c r="A499" s="375" t="s">
        <v>22</v>
      </c>
      <c r="B499" s="1145" t="s">
        <v>1112</v>
      </c>
      <c r="C499" s="1145"/>
      <c r="D499" s="1145"/>
      <c r="E499" s="1145"/>
      <c r="F499" s="376">
        <v>0.1</v>
      </c>
      <c r="G499" s="318">
        <f>G498*F499</f>
        <v>10086.5</v>
      </c>
    </row>
    <row r="500" spans="1:8">
      <c r="A500" s="375" t="s">
        <v>23</v>
      </c>
      <c r="B500" s="1145" t="s">
        <v>184</v>
      </c>
      <c r="C500" s="1145"/>
      <c r="D500" s="1145"/>
      <c r="E500" s="1145"/>
      <c r="F500" s="1145"/>
      <c r="G500" s="318">
        <f>ROUNDDOWN(G498+G499,0)</f>
        <v>110951</v>
      </c>
    </row>
    <row r="501" spans="1:8">
      <c r="A501" s="298"/>
      <c r="B501" s="299"/>
      <c r="C501" s="299"/>
      <c r="D501" s="299"/>
      <c r="E501" s="299"/>
      <c r="F501" s="299"/>
      <c r="G501" s="550"/>
    </row>
    <row r="502" spans="1:8">
      <c r="A502" s="428" t="s">
        <v>1912</v>
      </c>
      <c r="B502" s="293"/>
      <c r="C502" s="293"/>
      <c r="D502" s="293"/>
      <c r="E502" s="293"/>
      <c r="F502" s="293"/>
      <c r="G502" s="548"/>
      <c r="H502" s="293"/>
    </row>
    <row r="503" spans="1:8" ht="45">
      <c r="A503" s="294" t="s">
        <v>73</v>
      </c>
      <c r="B503" s="294" t="s">
        <v>74</v>
      </c>
      <c r="C503" s="294" t="s">
        <v>166</v>
      </c>
      <c r="D503" s="301" t="s">
        <v>78</v>
      </c>
      <c r="E503" s="301" t="s">
        <v>167</v>
      </c>
      <c r="F503" s="301" t="s">
        <v>1113</v>
      </c>
      <c r="G503" s="552" t="s">
        <v>1105</v>
      </c>
    </row>
    <row r="504" spans="1:8">
      <c r="A504" s="295" t="s">
        <v>17</v>
      </c>
      <c r="B504" s="296" t="s">
        <v>1106</v>
      </c>
      <c r="C504" s="295"/>
      <c r="D504" s="295"/>
      <c r="E504" s="295"/>
      <c r="F504" s="296"/>
      <c r="G504" s="536"/>
    </row>
    <row r="505" spans="1:8">
      <c r="A505" s="295">
        <v>1</v>
      </c>
      <c r="B505" s="296" t="s">
        <v>1</v>
      </c>
      <c r="C505" s="295" t="s">
        <v>336</v>
      </c>
      <c r="D505" s="295" t="s">
        <v>31</v>
      </c>
      <c r="E505" s="295" t="s">
        <v>1172</v>
      </c>
      <c r="F505" s="315">
        <f>VLOOKUP(B505,'HSD PSPN,STR,ARS'!$C$6:F724,4,FALSE)</f>
        <v>100000</v>
      </c>
      <c r="G505" s="536">
        <f>F505*E505</f>
        <v>8400</v>
      </c>
    </row>
    <row r="506" spans="1:8">
      <c r="A506" s="295">
        <v>2</v>
      </c>
      <c r="B506" s="296" t="s">
        <v>32</v>
      </c>
      <c r="C506" s="295" t="s">
        <v>337</v>
      </c>
      <c r="D506" s="295" t="s">
        <v>31</v>
      </c>
      <c r="E506" s="295" t="s">
        <v>1173</v>
      </c>
      <c r="F506" s="315">
        <f>VLOOKUP(B506,'HSD PSPN,STR,ARS'!$C$6:F724,4,FALSE)</f>
        <v>150000</v>
      </c>
      <c r="G506" s="536">
        <f t="shared" ref="G506:G508" si="52">F506*E506</f>
        <v>18750</v>
      </c>
    </row>
    <row r="507" spans="1:8">
      <c r="A507" s="295">
        <v>3</v>
      </c>
      <c r="B507" s="296" t="s">
        <v>3</v>
      </c>
      <c r="C507" s="295" t="s">
        <v>338</v>
      </c>
      <c r="D507" s="295" t="s">
        <v>31</v>
      </c>
      <c r="E507" s="295" t="s">
        <v>1174</v>
      </c>
      <c r="F507" s="315">
        <f>VLOOKUP(B507,'HSD PSPN,STR,ARS'!$C$6:F724,4,FALSE)</f>
        <v>150000</v>
      </c>
      <c r="G507" s="536">
        <f t="shared" si="52"/>
        <v>1875</v>
      </c>
    </row>
    <row r="508" spans="1:8">
      <c r="A508" s="295">
        <v>4</v>
      </c>
      <c r="B508" s="296" t="s">
        <v>4</v>
      </c>
      <c r="C508" s="295" t="s">
        <v>339</v>
      </c>
      <c r="D508" s="295" t="s">
        <v>31</v>
      </c>
      <c r="E508" s="295" t="s">
        <v>1175</v>
      </c>
      <c r="F508" s="315">
        <f>VLOOKUP(B508,'HSD PSPN,STR,ARS'!$C$6:F724,4,FALSE)</f>
        <v>200000</v>
      </c>
      <c r="G508" s="536">
        <f t="shared" si="52"/>
        <v>840</v>
      </c>
    </row>
    <row r="509" spans="1:8">
      <c r="A509" s="1161" t="s">
        <v>2171</v>
      </c>
      <c r="B509" s="1162"/>
      <c r="C509" s="1162"/>
      <c r="D509" s="1162"/>
      <c r="E509" s="1162"/>
      <c r="F509" s="1163"/>
      <c r="G509" s="321">
        <f>SUM(G504:G508)</f>
        <v>29865</v>
      </c>
    </row>
    <row r="510" spans="1:8">
      <c r="A510" s="295" t="s">
        <v>19</v>
      </c>
      <c r="B510" s="296" t="s">
        <v>5</v>
      </c>
      <c r="C510" s="295"/>
      <c r="D510" s="295"/>
      <c r="E510" s="295"/>
      <c r="F510" s="296"/>
      <c r="G510" s="536"/>
    </row>
    <row r="511" spans="1:8">
      <c r="A511" s="295">
        <v>1</v>
      </c>
      <c r="B511" s="427" t="s">
        <v>1187</v>
      </c>
      <c r="C511" s="295"/>
      <c r="D511" s="295" t="s">
        <v>351</v>
      </c>
      <c r="E511" s="295" t="s">
        <v>1188</v>
      </c>
      <c r="F511" s="315">
        <f>VLOOKUP(B511,'HSD PSPN,STR,ARS'!$C$6:F724,4,FALSE)</f>
        <v>10000</v>
      </c>
      <c r="G511" s="536">
        <f t="shared" ref="G511:G512" si="53">F511*E511</f>
        <v>12000</v>
      </c>
    </row>
    <row r="512" spans="1:8">
      <c r="A512" s="295">
        <v>2</v>
      </c>
      <c r="B512" s="296" t="s">
        <v>1186</v>
      </c>
      <c r="C512" s="295"/>
      <c r="D512" s="295" t="s">
        <v>239</v>
      </c>
      <c r="E512" s="295" t="s">
        <v>1179</v>
      </c>
      <c r="F512" s="315">
        <f>VLOOKUP(B512,'HSD PSPN,STR,ARS'!$C$6:F724,4,FALSE)</f>
        <v>10000</v>
      </c>
      <c r="G512" s="536">
        <f t="shared" si="53"/>
        <v>60000</v>
      </c>
    </row>
    <row r="513" spans="1:8">
      <c r="A513" s="1165" t="s">
        <v>2176</v>
      </c>
      <c r="B513" s="1166"/>
      <c r="C513" s="1166"/>
      <c r="D513" s="1166"/>
      <c r="E513" s="1166"/>
      <c r="F513" s="1166"/>
      <c r="G513" s="549">
        <f>SUM(G510:G512)</f>
        <v>72000</v>
      </c>
    </row>
    <row r="514" spans="1:8">
      <c r="A514" s="295" t="s">
        <v>20</v>
      </c>
      <c r="B514" s="296" t="s">
        <v>181</v>
      </c>
      <c r="C514" s="295"/>
      <c r="D514" s="295"/>
      <c r="E514" s="295"/>
      <c r="F514" s="296"/>
      <c r="G514" s="536"/>
    </row>
    <row r="515" spans="1:8">
      <c r="A515" s="295"/>
      <c r="B515" s="296"/>
      <c r="C515" s="295"/>
      <c r="D515" s="295"/>
      <c r="E515" s="295"/>
      <c r="F515" s="296"/>
      <c r="G515" s="536"/>
    </row>
    <row r="516" spans="1:8">
      <c r="A516" s="1146" t="s">
        <v>2180</v>
      </c>
      <c r="B516" s="1146"/>
      <c r="C516" s="1146"/>
      <c r="D516" s="1146"/>
      <c r="E516" s="1146"/>
      <c r="F516" s="1146"/>
      <c r="G516" s="318">
        <f>SUM(G514:G515)</f>
        <v>0</v>
      </c>
    </row>
    <row r="517" spans="1:8">
      <c r="A517" s="375" t="s">
        <v>21</v>
      </c>
      <c r="B517" s="1145" t="s">
        <v>1111</v>
      </c>
      <c r="C517" s="1145"/>
      <c r="D517" s="1145"/>
      <c r="E517" s="1145"/>
      <c r="F517" s="1145"/>
      <c r="G517" s="318">
        <f>SUM(G504:G516)/2</f>
        <v>101865</v>
      </c>
    </row>
    <row r="518" spans="1:8">
      <c r="A518" s="375" t="s">
        <v>22</v>
      </c>
      <c r="B518" s="1145" t="s">
        <v>1112</v>
      </c>
      <c r="C518" s="1145"/>
      <c r="D518" s="1145"/>
      <c r="E518" s="1145"/>
      <c r="F518" s="376">
        <v>0.1</v>
      </c>
      <c r="G518" s="318">
        <f>G517*F518</f>
        <v>10186.5</v>
      </c>
    </row>
    <row r="519" spans="1:8">
      <c r="A519" s="375" t="s">
        <v>23</v>
      </c>
      <c r="B519" s="1145" t="s">
        <v>184</v>
      </c>
      <c r="C519" s="1145"/>
      <c r="D519" s="1145"/>
      <c r="E519" s="1145"/>
      <c r="F519" s="1145"/>
      <c r="G519" s="318">
        <f>ROUNDDOWN(G517+G518,0)</f>
        <v>112051</v>
      </c>
    </row>
    <row r="520" spans="1:8">
      <c r="A520" s="298"/>
      <c r="B520" s="299"/>
      <c r="C520" s="299"/>
      <c r="D520" s="299"/>
      <c r="E520" s="299"/>
      <c r="F520" s="299"/>
      <c r="G520" s="550"/>
    </row>
    <row r="521" spans="1:8">
      <c r="A521" s="428" t="s">
        <v>1913</v>
      </c>
      <c r="B521" s="293"/>
      <c r="C521" s="293"/>
      <c r="D521" s="293"/>
      <c r="E521" s="293"/>
      <c r="F521" s="293"/>
      <c r="G521" s="548"/>
      <c r="H521" s="293"/>
    </row>
    <row r="522" spans="1:8" ht="45">
      <c r="A522" s="294" t="s">
        <v>73</v>
      </c>
      <c r="B522" s="294" t="s">
        <v>74</v>
      </c>
      <c r="C522" s="294" t="s">
        <v>166</v>
      </c>
      <c r="D522" s="301" t="s">
        <v>78</v>
      </c>
      <c r="E522" s="301" t="s">
        <v>167</v>
      </c>
      <c r="F522" s="301" t="s">
        <v>1113</v>
      </c>
      <c r="G522" s="552" t="s">
        <v>1105</v>
      </c>
    </row>
    <row r="523" spans="1:8">
      <c r="A523" s="295" t="s">
        <v>17</v>
      </c>
      <c r="B523" s="296" t="s">
        <v>1106</v>
      </c>
      <c r="C523" s="295"/>
      <c r="D523" s="295"/>
      <c r="E523" s="295"/>
      <c r="F523" s="296"/>
      <c r="G523" s="536"/>
    </row>
    <row r="524" spans="1:8">
      <c r="A524" s="295">
        <v>1</v>
      </c>
      <c r="B524" s="296" t="s">
        <v>1</v>
      </c>
      <c r="C524" s="295" t="s">
        <v>336</v>
      </c>
      <c r="D524" s="295" t="s">
        <v>31</v>
      </c>
      <c r="E524" s="295" t="s">
        <v>1172</v>
      </c>
      <c r="F524" s="315">
        <f>VLOOKUP(B524,'HSD PSPN,STR,ARS'!$C$6:F724,4,FALSE)</f>
        <v>100000</v>
      </c>
      <c r="G524" s="536">
        <f>F524*E524</f>
        <v>8400</v>
      </c>
    </row>
    <row r="525" spans="1:8">
      <c r="A525" s="295">
        <v>2</v>
      </c>
      <c r="B525" s="296" t="s">
        <v>32</v>
      </c>
      <c r="C525" s="295" t="s">
        <v>337</v>
      </c>
      <c r="D525" s="295" t="s">
        <v>31</v>
      </c>
      <c r="E525" s="295" t="s">
        <v>1173</v>
      </c>
      <c r="F525" s="315">
        <f>VLOOKUP(B525,'HSD PSPN,STR,ARS'!$C$6:F724,4,FALSE)</f>
        <v>150000</v>
      </c>
      <c r="G525" s="536">
        <f t="shared" ref="G525:G527" si="54">F525*E525</f>
        <v>18750</v>
      </c>
    </row>
    <row r="526" spans="1:8">
      <c r="A526" s="295">
        <v>3</v>
      </c>
      <c r="B526" s="296" t="s">
        <v>3</v>
      </c>
      <c r="C526" s="295" t="s">
        <v>338</v>
      </c>
      <c r="D526" s="295" t="s">
        <v>31</v>
      </c>
      <c r="E526" s="295" t="s">
        <v>1174</v>
      </c>
      <c r="F526" s="315">
        <f>VLOOKUP(B526,'HSD PSPN,STR,ARS'!$C$6:F724,4,FALSE)</f>
        <v>150000</v>
      </c>
      <c r="G526" s="536">
        <f t="shared" si="54"/>
        <v>1875</v>
      </c>
    </row>
    <row r="527" spans="1:8">
      <c r="A527" s="295">
        <v>4</v>
      </c>
      <c r="B527" s="296" t="s">
        <v>4</v>
      </c>
      <c r="C527" s="295" t="s">
        <v>339</v>
      </c>
      <c r="D527" s="295" t="s">
        <v>31</v>
      </c>
      <c r="E527" s="295" t="s">
        <v>1175</v>
      </c>
      <c r="F527" s="315">
        <f>VLOOKUP(B527,'HSD PSPN,STR,ARS'!$C$6:F724,4,FALSE)</f>
        <v>200000</v>
      </c>
      <c r="G527" s="536">
        <f t="shared" si="54"/>
        <v>840</v>
      </c>
    </row>
    <row r="528" spans="1:8">
      <c r="A528" s="1161" t="s">
        <v>2171</v>
      </c>
      <c r="B528" s="1162"/>
      <c r="C528" s="1162"/>
      <c r="D528" s="1162"/>
      <c r="E528" s="1162"/>
      <c r="F528" s="1163"/>
      <c r="G528" s="321">
        <f>SUM(G523:G527)</f>
        <v>29865</v>
      </c>
    </row>
    <row r="529" spans="1:8">
      <c r="A529" s="295" t="s">
        <v>19</v>
      </c>
      <c r="B529" s="296" t="s">
        <v>5</v>
      </c>
      <c r="C529" s="295"/>
      <c r="D529" s="295"/>
      <c r="E529" s="295"/>
      <c r="F529" s="296"/>
      <c r="G529" s="536"/>
    </row>
    <row r="530" spans="1:8">
      <c r="A530" s="295">
        <v>1</v>
      </c>
      <c r="B530" s="427" t="s">
        <v>1189</v>
      </c>
      <c r="C530" s="295"/>
      <c r="D530" s="295" t="s">
        <v>351</v>
      </c>
      <c r="E530" s="295" t="s">
        <v>1188</v>
      </c>
      <c r="F530" s="315">
        <f>VLOOKUP(B530,'HSD PSPN,STR,ARS'!$C$6:F724,4,FALSE)</f>
        <v>10000</v>
      </c>
      <c r="G530" s="536">
        <f t="shared" ref="G530:G531" si="55">F530*E530</f>
        <v>12000</v>
      </c>
    </row>
    <row r="531" spans="1:8">
      <c r="A531" s="295">
        <v>2</v>
      </c>
      <c r="B531" s="296" t="s">
        <v>1186</v>
      </c>
      <c r="C531" s="295"/>
      <c r="D531" s="295" t="s">
        <v>239</v>
      </c>
      <c r="E531" s="295" t="s">
        <v>1179</v>
      </c>
      <c r="F531" s="315">
        <f>VLOOKUP(B531,'HSD PSPN,STR,ARS'!$C$6:F724,4,FALSE)</f>
        <v>10000</v>
      </c>
      <c r="G531" s="536">
        <f t="shared" si="55"/>
        <v>60000</v>
      </c>
    </row>
    <row r="532" spans="1:8">
      <c r="A532" s="1165" t="s">
        <v>2176</v>
      </c>
      <c r="B532" s="1166"/>
      <c r="C532" s="1166"/>
      <c r="D532" s="1166"/>
      <c r="E532" s="1166"/>
      <c r="F532" s="1166"/>
      <c r="G532" s="549">
        <f>SUM(G529:G531)</f>
        <v>72000</v>
      </c>
    </row>
    <row r="533" spans="1:8">
      <c r="A533" s="295" t="s">
        <v>20</v>
      </c>
      <c r="B533" s="296" t="s">
        <v>181</v>
      </c>
      <c r="C533" s="295"/>
      <c r="D533" s="295"/>
      <c r="E533" s="295"/>
      <c r="F533" s="296"/>
      <c r="G533" s="536"/>
    </row>
    <row r="534" spans="1:8">
      <c r="A534" s="295"/>
      <c r="B534" s="296"/>
      <c r="C534" s="295"/>
      <c r="D534" s="295"/>
      <c r="E534" s="295"/>
      <c r="F534" s="296"/>
      <c r="G534" s="536"/>
    </row>
    <row r="535" spans="1:8">
      <c r="A535" s="1146" t="s">
        <v>2180</v>
      </c>
      <c r="B535" s="1146"/>
      <c r="C535" s="1146"/>
      <c r="D535" s="1146"/>
      <c r="E535" s="1146"/>
      <c r="F535" s="1146"/>
      <c r="G535" s="318">
        <f>SUM(G533:G534)</f>
        <v>0</v>
      </c>
    </row>
    <row r="536" spans="1:8">
      <c r="A536" s="375" t="s">
        <v>21</v>
      </c>
      <c r="B536" s="1145" t="s">
        <v>1111</v>
      </c>
      <c r="C536" s="1145"/>
      <c r="D536" s="1145"/>
      <c r="E536" s="1145"/>
      <c r="F536" s="1145"/>
      <c r="G536" s="318">
        <f>SUM(G523:G535)/2</f>
        <v>101865</v>
      </c>
    </row>
    <row r="537" spans="1:8">
      <c r="A537" s="375" t="s">
        <v>22</v>
      </c>
      <c r="B537" s="1145" t="s">
        <v>1112</v>
      </c>
      <c r="C537" s="1145"/>
      <c r="D537" s="1145"/>
      <c r="E537" s="1145"/>
      <c r="F537" s="376">
        <v>0.1</v>
      </c>
      <c r="G537" s="318">
        <f>G536*F537</f>
        <v>10186.5</v>
      </c>
    </row>
    <row r="538" spans="1:8">
      <c r="A538" s="375" t="s">
        <v>23</v>
      </c>
      <c r="B538" s="1145" t="s">
        <v>184</v>
      </c>
      <c r="C538" s="1145"/>
      <c r="D538" s="1145"/>
      <c r="E538" s="1145"/>
      <c r="F538" s="1145"/>
      <c r="G538" s="318">
        <f>ROUNDDOWN(G536+G537,0)</f>
        <v>112051</v>
      </c>
    </row>
    <row r="539" spans="1:8">
      <c r="A539" s="298"/>
      <c r="B539" s="299"/>
      <c r="C539" s="299"/>
      <c r="D539" s="299"/>
      <c r="E539" s="299"/>
      <c r="F539" s="299"/>
      <c r="G539" s="550"/>
    </row>
    <row r="540" spans="1:8">
      <c r="A540" s="428" t="s">
        <v>1914</v>
      </c>
      <c r="B540" s="293"/>
      <c r="C540" s="293"/>
      <c r="D540" s="293"/>
      <c r="E540" s="293"/>
      <c r="F540" s="293"/>
      <c r="G540" s="548"/>
      <c r="H540" s="293"/>
    </row>
    <row r="541" spans="1:8" ht="45">
      <c r="A541" s="294" t="s">
        <v>73</v>
      </c>
      <c r="B541" s="294" t="s">
        <v>74</v>
      </c>
      <c r="C541" s="294" t="s">
        <v>166</v>
      </c>
      <c r="D541" s="301" t="s">
        <v>78</v>
      </c>
      <c r="E541" s="301" t="s">
        <v>167</v>
      </c>
      <c r="F541" s="301" t="s">
        <v>1113</v>
      </c>
      <c r="G541" s="552" t="s">
        <v>1105</v>
      </c>
    </row>
    <row r="542" spans="1:8">
      <c r="A542" s="295" t="s">
        <v>17</v>
      </c>
      <c r="B542" s="296" t="s">
        <v>1106</v>
      </c>
      <c r="C542" s="295"/>
      <c r="D542" s="295"/>
      <c r="E542" s="295"/>
      <c r="F542" s="296"/>
      <c r="G542" s="536"/>
    </row>
    <row r="543" spans="1:8">
      <c r="A543" s="295">
        <v>1</v>
      </c>
      <c r="B543" s="296" t="s">
        <v>1</v>
      </c>
      <c r="C543" s="295" t="s">
        <v>336</v>
      </c>
      <c r="D543" s="295" t="s">
        <v>31</v>
      </c>
      <c r="E543" s="295" t="s">
        <v>1172</v>
      </c>
      <c r="F543" s="315">
        <f>VLOOKUP(B543,'HSD PSPN,STR,ARS'!$C$6:F724,4,FALSE)</f>
        <v>100000</v>
      </c>
      <c r="G543" s="536">
        <f>F543*E543</f>
        <v>8400</v>
      </c>
    </row>
    <row r="544" spans="1:8">
      <c r="A544" s="295">
        <v>2</v>
      </c>
      <c r="B544" s="296" t="s">
        <v>32</v>
      </c>
      <c r="C544" s="295" t="s">
        <v>337</v>
      </c>
      <c r="D544" s="295" t="s">
        <v>31</v>
      </c>
      <c r="E544" s="295" t="s">
        <v>1173</v>
      </c>
      <c r="F544" s="315">
        <f>VLOOKUP(B544,'HSD PSPN,STR,ARS'!$C$6:F724,4,FALSE)</f>
        <v>150000</v>
      </c>
      <c r="G544" s="536">
        <f t="shared" ref="G544:G546" si="56">F544*E544</f>
        <v>18750</v>
      </c>
    </row>
    <row r="545" spans="1:8">
      <c r="A545" s="295">
        <v>3</v>
      </c>
      <c r="B545" s="296" t="s">
        <v>3</v>
      </c>
      <c r="C545" s="295" t="s">
        <v>338</v>
      </c>
      <c r="D545" s="295" t="s">
        <v>31</v>
      </c>
      <c r="E545" s="295" t="s">
        <v>1174</v>
      </c>
      <c r="F545" s="315">
        <f>VLOOKUP(B545,'HSD PSPN,STR,ARS'!$C$6:F724,4,FALSE)</f>
        <v>150000</v>
      </c>
      <c r="G545" s="536">
        <f t="shared" si="56"/>
        <v>1875</v>
      </c>
    </row>
    <row r="546" spans="1:8">
      <c r="A546" s="295">
        <v>4</v>
      </c>
      <c r="B546" s="296" t="s">
        <v>4</v>
      </c>
      <c r="C546" s="295" t="s">
        <v>339</v>
      </c>
      <c r="D546" s="295" t="s">
        <v>31</v>
      </c>
      <c r="E546" s="295" t="s">
        <v>1175</v>
      </c>
      <c r="F546" s="315">
        <f>VLOOKUP(B546,'HSD PSPN,STR,ARS'!$C$6:F724,4,FALSE)</f>
        <v>200000</v>
      </c>
      <c r="G546" s="536">
        <f t="shared" si="56"/>
        <v>840</v>
      </c>
    </row>
    <row r="547" spans="1:8">
      <c r="A547" s="1161" t="s">
        <v>2171</v>
      </c>
      <c r="B547" s="1162"/>
      <c r="C547" s="1162"/>
      <c r="D547" s="1162"/>
      <c r="E547" s="1162"/>
      <c r="F547" s="1163"/>
      <c r="G547" s="321">
        <f>SUM(G542:G546)</f>
        <v>29865</v>
      </c>
    </row>
    <row r="548" spans="1:8">
      <c r="A548" s="295" t="s">
        <v>19</v>
      </c>
      <c r="B548" s="296" t="s">
        <v>5</v>
      </c>
      <c r="C548" s="295"/>
      <c r="D548" s="295"/>
      <c r="E548" s="295"/>
      <c r="F548" s="296"/>
      <c r="G548" s="536"/>
    </row>
    <row r="549" spans="1:8">
      <c r="A549" s="295">
        <v>1</v>
      </c>
      <c r="B549" s="427" t="s">
        <v>1191</v>
      </c>
      <c r="C549" s="295"/>
      <c r="D549" s="295" t="s">
        <v>351</v>
      </c>
      <c r="E549" s="295" t="s">
        <v>1185</v>
      </c>
      <c r="F549" s="315">
        <f>VLOOKUP(B549,'HSD PSPN,STR,ARS'!$C$6:F724,4,FALSE)</f>
        <v>10000</v>
      </c>
      <c r="G549" s="536">
        <f t="shared" ref="G549:G550" si="57">F549*E549</f>
        <v>11000</v>
      </c>
    </row>
    <row r="550" spans="1:8">
      <c r="A550" s="295">
        <v>2</v>
      </c>
      <c r="B550" s="296" t="s">
        <v>1186</v>
      </c>
      <c r="C550" s="295"/>
      <c r="D550" s="295" t="s">
        <v>239</v>
      </c>
      <c r="E550" s="295" t="s">
        <v>1179</v>
      </c>
      <c r="F550" s="315">
        <f>VLOOKUP(B550,'HSD PSPN,STR,ARS'!$C$6:F724,4,FALSE)</f>
        <v>10000</v>
      </c>
      <c r="G550" s="536">
        <f t="shared" si="57"/>
        <v>60000</v>
      </c>
    </row>
    <row r="551" spans="1:8">
      <c r="A551" s="1165" t="s">
        <v>2176</v>
      </c>
      <c r="B551" s="1166"/>
      <c r="C551" s="1166"/>
      <c r="D551" s="1166"/>
      <c r="E551" s="1166"/>
      <c r="F551" s="1166"/>
      <c r="G551" s="549">
        <f>SUM(G548:G550)</f>
        <v>71000</v>
      </c>
    </row>
    <row r="552" spans="1:8">
      <c r="A552" s="295" t="s">
        <v>20</v>
      </c>
      <c r="B552" s="296" t="s">
        <v>181</v>
      </c>
      <c r="C552" s="295"/>
      <c r="D552" s="295"/>
      <c r="E552" s="295"/>
      <c r="F552" s="296"/>
      <c r="G552" s="536"/>
    </row>
    <row r="553" spans="1:8">
      <c r="A553" s="295"/>
      <c r="B553" s="296"/>
      <c r="C553" s="295"/>
      <c r="D553" s="295"/>
      <c r="E553" s="295"/>
      <c r="F553" s="296"/>
      <c r="G553" s="536"/>
    </row>
    <row r="554" spans="1:8">
      <c r="A554" s="1146" t="s">
        <v>2180</v>
      </c>
      <c r="B554" s="1146"/>
      <c r="C554" s="1146"/>
      <c r="D554" s="1146"/>
      <c r="E554" s="1146"/>
      <c r="F554" s="1146"/>
      <c r="G554" s="318">
        <f>SUM(G552:G553)</f>
        <v>0</v>
      </c>
    </row>
    <row r="555" spans="1:8">
      <c r="A555" s="375" t="s">
        <v>21</v>
      </c>
      <c r="B555" s="1145" t="s">
        <v>1111</v>
      </c>
      <c r="C555" s="1145"/>
      <c r="D555" s="1145"/>
      <c r="E555" s="1145"/>
      <c r="F555" s="1145"/>
      <c r="G555" s="318">
        <f>SUM(G542:G554)/2</f>
        <v>100865</v>
      </c>
    </row>
    <row r="556" spans="1:8">
      <c r="A556" s="375" t="s">
        <v>22</v>
      </c>
      <c r="B556" s="1145" t="s">
        <v>1112</v>
      </c>
      <c r="C556" s="1145"/>
      <c r="D556" s="1145"/>
      <c r="E556" s="1145"/>
      <c r="F556" s="376">
        <v>0.1</v>
      </c>
      <c r="G556" s="318">
        <f>G555*F556</f>
        <v>10086.5</v>
      </c>
    </row>
    <row r="557" spans="1:8">
      <c r="A557" s="375" t="s">
        <v>23</v>
      </c>
      <c r="B557" s="1145" t="s">
        <v>184</v>
      </c>
      <c r="C557" s="1145"/>
      <c r="D557" s="1145"/>
      <c r="E557" s="1145"/>
      <c r="F557" s="1145"/>
      <c r="G557" s="318">
        <f>ROUNDDOWN(G555+G556,0)</f>
        <v>110951</v>
      </c>
    </row>
    <row r="558" spans="1:8">
      <c r="A558" s="298"/>
      <c r="B558" s="299"/>
      <c r="C558" s="299"/>
      <c r="D558" s="299"/>
      <c r="E558" s="299"/>
      <c r="F558" s="299"/>
      <c r="G558" s="550"/>
    </row>
    <row r="559" spans="1:8">
      <c r="A559" s="428" t="s">
        <v>1915</v>
      </c>
      <c r="B559" s="293"/>
      <c r="C559" s="293"/>
      <c r="D559" s="293"/>
      <c r="E559" s="293"/>
      <c r="F559" s="293"/>
      <c r="G559" s="548"/>
      <c r="H559" s="293"/>
    </row>
    <row r="560" spans="1:8" ht="45">
      <c r="A560" s="294" t="s">
        <v>73</v>
      </c>
      <c r="B560" s="294" t="s">
        <v>74</v>
      </c>
      <c r="C560" s="294" t="s">
        <v>166</v>
      </c>
      <c r="D560" s="301" t="s">
        <v>78</v>
      </c>
      <c r="E560" s="301" t="s">
        <v>167</v>
      </c>
      <c r="F560" s="301" t="s">
        <v>1113</v>
      </c>
      <c r="G560" s="552" t="s">
        <v>1105</v>
      </c>
    </row>
    <row r="561" spans="1:7">
      <c r="A561" s="295" t="s">
        <v>17</v>
      </c>
      <c r="B561" s="296" t="s">
        <v>1106</v>
      </c>
      <c r="C561" s="295"/>
      <c r="D561" s="295"/>
      <c r="E561" s="295"/>
      <c r="F561" s="296"/>
      <c r="G561" s="536"/>
    </row>
    <row r="562" spans="1:7">
      <c r="A562" s="295">
        <v>1</v>
      </c>
      <c r="B562" s="296" t="s">
        <v>1</v>
      </c>
      <c r="C562" s="295" t="s">
        <v>336</v>
      </c>
      <c r="D562" s="295" t="s">
        <v>31</v>
      </c>
      <c r="E562" s="295" t="s">
        <v>1172</v>
      </c>
      <c r="F562" s="315">
        <f>VLOOKUP(B562,'HSD PSPN,STR,ARS'!$C$6:F724,4,FALSE)</f>
        <v>100000</v>
      </c>
      <c r="G562" s="536">
        <f>F562*E562</f>
        <v>8400</v>
      </c>
    </row>
    <row r="563" spans="1:7">
      <c r="A563" s="295">
        <v>2</v>
      </c>
      <c r="B563" s="296" t="s">
        <v>32</v>
      </c>
      <c r="C563" s="295" t="s">
        <v>337</v>
      </c>
      <c r="D563" s="295" t="s">
        <v>31</v>
      </c>
      <c r="E563" s="295" t="s">
        <v>1173</v>
      </c>
      <c r="F563" s="315">
        <f>VLOOKUP(B563,'HSD PSPN,STR,ARS'!$C$6:F724,4,FALSE)</f>
        <v>150000</v>
      </c>
      <c r="G563" s="536">
        <f t="shared" ref="G563:G565" si="58">F563*E563</f>
        <v>18750</v>
      </c>
    </row>
    <row r="564" spans="1:7">
      <c r="A564" s="295">
        <v>3</v>
      </c>
      <c r="B564" s="296" t="s">
        <v>3</v>
      </c>
      <c r="C564" s="295" t="s">
        <v>338</v>
      </c>
      <c r="D564" s="295" t="s">
        <v>31</v>
      </c>
      <c r="E564" s="295" t="s">
        <v>1174</v>
      </c>
      <c r="F564" s="315">
        <f>VLOOKUP(B564,'HSD PSPN,STR,ARS'!$C$6:F724,4,FALSE)</f>
        <v>150000</v>
      </c>
      <c r="G564" s="536">
        <f t="shared" si="58"/>
        <v>1875</v>
      </c>
    </row>
    <row r="565" spans="1:7">
      <c r="A565" s="295">
        <v>4</v>
      </c>
      <c r="B565" s="296" t="s">
        <v>4</v>
      </c>
      <c r="C565" s="295" t="s">
        <v>339</v>
      </c>
      <c r="D565" s="295" t="s">
        <v>31</v>
      </c>
      <c r="E565" s="295" t="s">
        <v>1175</v>
      </c>
      <c r="F565" s="315">
        <f>VLOOKUP(B565,'HSD PSPN,STR,ARS'!$C$6:F724,4,FALSE)</f>
        <v>200000</v>
      </c>
      <c r="G565" s="536">
        <f t="shared" si="58"/>
        <v>840</v>
      </c>
    </row>
    <row r="566" spans="1:7">
      <c r="A566" s="1161" t="s">
        <v>2171</v>
      </c>
      <c r="B566" s="1162"/>
      <c r="C566" s="1162"/>
      <c r="D566" s="1162"/>
      <c r="E566" s="1162"/>
      <c r="F566" s="1163"/>
      <c r="G566" s="321">
        <f>SUM(G561:G565)</f>
        <v>29865</v>
      </c>
    </row>
    <row r="567" spans="1:7">
      <c r="A567" s="295" t="s">
        <v>19</v>
      </c>
      <c r="B567" s="296" t="s">
        <v>5</v>
      </c>
      <c r="C567" s="295"/>
      <c r="D567" s="295"/>
      <c r="E567" s="295"/>
      <c r="F567" s="296"/>
      <c r="G567" s="536"/>
    </row>
    <row r="568" spans="1:7" ht="30">
      <c r="A568" s="295">
        <v>1</v>
      </c>
      <c r="B568" s="294" t="s">
        <v>1192</v>
      </c>
      <c r="C568" s="295"/>
      <c r="D568" s="301" t="s">
        <v>351</v>
      </c>
      <c r="E568" s="301" t="s">
        <v>1185</v>
      </c>
      <c r="F568" s="315">
        <f>VLOOKUP(B568,'HSD PSPN,STR,ARS'!$C$6:F724,4,FALSE)</f>
        <v>10000</v>
      </c>
      <c r="G568" s="536">
        <f t="shared" ref="G568:G569" si="59">F568*E568</f>
        <v>11000</v>
      </c>
    </row>
    <row r="569" spans="1:7">
      <c r="A569" s="295">
        <v>2</v>
      </c>
      <c r="B569" s="296" t="s">
        <v>1186</v>
      </c>
      <c r="C569" s="295"/>
      <c r="D569" s="295" t="s">
        <v>239</v>
      </c>
      <c r="E569" s="295" t="s">
        <v>1179</v>
      </c>
      <c r="F569" s="315">
        <f>VLOOKUP(B569,'HSD PSPN,STR,ARS'!$C$6:F724,4,FALSE)</f>
        <v>10000</v>
      </c>
      <c r="G569" s="536">
        <f t="shared" si="59"/>
        <v>60000</v>
      </c>
    </row>
    <row r="570" spans="1:7">
      <c r="A570" s="1165" t="s">
        <v>2176</v>
      </c>
      <c r="B570" s="1166"/>
      <c r="C570" s="1166"/>
      <c r="D570" s="1166"/>
      <c r="E570" s="1166"/>
      <c r="F570" s="1166"/>
      <c r="G570" s="549">
        <f>SUM(G567:G569)</f>
        <v>71000</v>
      </c>
    </row>
    <row r="571" spans="1:7">
      <c r="A571" s="295" t="s">
        <v>20</v>
      </c>
      <c r="B571" s="296" t="s">
        <v>181</v>
      </c>
      <c r="C571" s="295"/>
      <c r="D571" s="295"/>
      <c r="E571" s="295"/>
      <c r="F571" s="296"/>
      <c r="G571" s="536"/>
    </row>
    <row r="572" spans="1:7">
      <c r="A572" s="295"/>
      <c r="B572" s="296"/>
      <c r="C572" s="295"/>
      <c r="D572" s="295"/>
      <c r="E572" s="295"/>
      <c r="F572" s="296"/>
      <c r="G572" s="536"/>
    </row>
    <row r="573" spans="1:7">
      <c r="A573" s="1146" t="s">
        <v>2180</v>
      </c>
      <c r="B573" s="1146"/>
      <c r="C573" s="1146"/>
      <c r="D573" s="1146"/>
      <c r="E573" s="1146"/>
      <c r="F573" s="1146"/>
      <c r="G573" s="318">
        <f>SUM(G571:G572)</f>
        <v>0</v>
      </c>
    </row>
    <row r="574" spans="1:7">
      <c r="A574" s="375" t="s">
        <v>21</v>
      </c>
      <c r="B574" s="1145" t="s">
        <v>1111</v>
      </c>
      <c r="C574" s="1145"/>
      <c r="D574" s="1145"/>
      <c r="E574" s="1145"/>
      <c r="F574" s="1145"/>
      <c r="G574" s="318">
        <f>SUM(G561:G573)/2</f>
        <v>100865</v>
      </c>
    </row>
    <row r="575" spans="1:7">
      <c r="A575" s="375" t="s">
        <v>22</v>
      </c>
      <c r="B575" s="1145" t="s">
        <v>1112</v>
      </c>
      <c r="C575" s="1145"/>
      <c r="D575" s="1145"/>
      <c r="E575" s="1145"/>
      <c r="F575" s="376">
        <v>0.1</v>
      </c>
      <c r="G575" s="318">
        <f>G574*F575</f>
        <v>10086.5</v>
      </c>
    </row>
    <row r="576" spans="1:7">
      <c r="A576" s="375" t="s">
        <v>23</v>
      </c>
      <c r="B576" s="1145" t="s">
        <v>184</v>
      </c>
      <c r="C576" s="1145"/>
      <c r="D576" s="1145"/>
      <c r="E576" s="1145"/>
      <c r="F576" s="1145"/>
      <c r="G576" s="318">
        <f>ROUNDDOWN(G574+G575,0)</f>
        <v>110951</v>
      </c>
    </row>
    <row r="577" spans="1:8">
      <c r="A577" s="298"/>
      <c r="B577" s="299"/>
      <c r="C577" s="299"/>
      <c r="D577" s="299"/>
      <c r="E577" s="299"/>
      <c r="F577" s="299"/>
      <c r="G577" s="550"/>
    </row>
    <row r="578" spans="1:8">
      <c r="A578" s="428" t="s">
        <v>1916</v>
      </c>
      <c r="B578" s="293"/>
      <c r="C578" s="293"/>
      <c r="D578" s="293"/>
      <c r="E578" s="293"/>
      <c r="F578" s="293"/>
      <c r="G578" s="548"/>
      <c r="H578" s="293"/>
    </row>
    <row r="579" spans="1:8" ht="45">
      <c r="A579" s="294" t="s">
        <v>73</v>
      </c>
      <c r="B579" s="294" t="s">
        <v>74</v>
      </c>
      <c r="C579" s="294" t="s">
        <v>166</v>
      </c>
      <c r="D579" s="301" t="s">
        <v>78</v>
      </c>
      <c r="E579" s="301" t="s">
        <v>167</v>
      </c>
      <c r="F579" s="301" t="s">
        <v>1113</v>
      </c>
      <c r="G579" s="552" t="s">
        <v>1105</v>
      </c>
    </row>
    <row r="580" spans="1:8">
      <c r="A580" s="295" t="s">
        <v>17</v>
      </c>
      <c r="B580" s="296" t="s">
        <v>1106</v>
      </c>
      <c r="C580" s="295"/>
      <c r="D580" s="295"/>
      <c r="E580" s="295"/>
      <c r="F580" s="296"/>
      <c r="G580" s="536"/>
    </row>
    <row r="581" spans="1:8">
      <c r="A581" s="295">
        <v>1</v>
      </c>
      <c r="B581" s="296" t="s">
        <v>1</v>
      </c>
      <c r="C581" s="295" t="s">
        <v>336</v>
      </c>
      <c r="D581" s="295" t="s">
        <v>31</v>
      </c>
      <c r="E581" s="295" t="s">
        <v>1172</v>
      </c>
      <c r="F581" s="315">
        <f>VLOOKUP(B581,'HSD PSPN,STR,ARS'!$C$6:F724,4,FALSE)</f>
        <v>100000</v>
      </c>
      <c r="G581" s="536">
        <f>F581*E581</f>
        <v>8400</v>
      </c>
    </row>
    <row r="582" spans="1:8">
      <c r="A582" s="295">
        <v>2</v>
      </c>
      <c r="B582" s="296" t="s">
        <v>32</v>
      </c>
      <c r="C582" s="295" t="s">
        <v>337</v>
      </c>
      <c r="D582" s="295" t="s">
        <v>31</v>
      </c>
      <c r="E582" s="295" t="s">
        <v>1173</v>
      </c>
      <c r="F582" s="315">
        <f>VLOOKUP(B582,'HSD PSPN,STR,ARS'!$C$6:F724,4,FALSE)</f>
        <v>150000</v>
      </c>
      <c r="G582" s="536">
        <f t="shared" ref="G582:G584" si="60">F582*E582</f>
        <v>18750</v>
      </c>
    </row>
    <row r="583" spans="1:8">
      <c r="A583" s="295">
        <v>3</v>
      </c>
      <c r="B583" s="296" t="s">
        <v>3</v>
      </c>
      <c r="C583" s="295" t="s">
        <v>338</v>
      </c>
      <c r="D583" s="295" t="s">
        <v>31</v>
      </c>
      <c r="E583" s="295" t="s">
        <v>1174</v>
      </c>
      <c r="F583" s="315">
        <f>VLOOKUP(B583,'HSD PSPN,STR,ARS'!$C$6:F724,4,FALSE)</f>
        <v>150000</v>
      </c>
      <c r="G583" s="536">
        <f t="shared" si="60"/>
        <v>1875</v>
      </c>
    </row>
    <row r="584" spans="1:8">
      <c r="A584" s="295">
        <v>4</v>
      </c>
      <c r="B584" s="296" t="s">
        <v>4</v>
      </c>
      <c r="C584" s="295" t="s">
        <v>339</v>
      </c>
      <c r="D584" s="295" t="s">
        <v>31</v>
      </c>
      <c r="E584" s="295" t="s">
        <v>1175</v>
      </c>
      <c r="F584" s="315">
        <f>VLOOKUP(B584,'HSD PSPN,STR,ARS'!$C$6:F724,4,FALSE)</f>
        <v>200000</v>
      </c>
      <c r="G584" s="536">
        <f t="shared" si="60"/>
        <v>840</v>
      </c>
    </row>
    <row r="585" spans="1:8">
      <c r="A585" s="1161" t="s">
        <v>2171</v>
      </c>
      <c r="B585" s="1162"/>
      <c r="C585" s="1162"/>
      <c r="D585" s="1162"/>
      <c r="E585" s="1162"/>
      <c r="F585" s="1163"/>
      <c r="G585" s="321">
        <f>SUM(G580:G584)</f>
        <v>29865</v>
      </c>
    </row>
    <row r="586" spans="1:8">
      <c r="A586" s="295" t="s">
        <v>19</v>
      </c>
      <c r="B586" s="296" t="s">
        <v>5</v>
      </c>
      <c r="C586" s="295"/>
      <c r="D586" s="295"/>
      <c r="E586" s="295"/>
      <c r="F586" s="296"/>
      <c r="G586" s="536"/>
    </row>
    <row r="587" spans="1:8" ht="30">
      <c r="A587" s="295">
        <v>1</v>
      </c>
      <c r="B587" s="294" t="s">
        <v>1193</v>
      </c>
      <c r="C587" s="295"/>
      <c r="D587" s="301" t="s">
        <v>351</v>
      </c>
      <c r="E587" s="301" t="s">
        <v>1185</v>
      </c>
      <c r="F587" s="315">
        <f>VLOOKUP(B587,'HSD PSPN,STR,ARS'!$C$6:F724,4,FALSE)</f>
        <v>10000</v>
      </c>
      <c r="G587" s="536">
        <f t="shared" ref="G587:G588" si="61">F587*E587</f>
        <v>11000</v>
      </c>
    </row>
    <row r="588" spans="1:8">
      <c r="A588" s="295">
        <v>2</v>
      </c>
      <c r="B588" s="296" t="s">
        <v>1186</v>
      </c>
      <c r="C588" s="295"/>
      <c r="D588" s="295" t="s">
        <v>239</v>
      </c>
      <c r="E588" s="295" t="s">
        <v>1179</v>
      </c>
      <c r="F588" s="315">
        <f>VLOOKUP(B588,'HSD PSPN,STR,ARS'!$C$6:F724,4,FALSE)</f>
        <v>10000</v>
      </c>
      <c r="G588" s="536">
        <f t="shared" si="61"/>
        <v>60000</v>
      </c>
    </row>
    <row r="589" spans="1:8">
      <c r="A589" s="1165" t="s">
        <v>2176</v>
      </c>
      <c r="B589" s="1166"/>
      <c r="C589" s="1166"/>
      <c r="D589" s="1166"/>
      <c r="E589" s="1166"/>
      <c r="F589" s="1166"/>
      <c r="G589" s="549">
        <f>SUM(G586:G588)</f>
        <v>71000</v>
      </c>
    </row>
    <row r="590" spans="1:8">
      <c r="A590" s="295" t="s">
        <v>20</v>
      </c>
      <c r="B590" s="296" t="s">
        <v>181</v>
      </c>
      <c r="C590" s="295"/>
      <c r="D590" s="295"/>
      <c r="E590" s="295"/>
      <c r="F590" s="296"/>
      <c r="G590" s="536"/>
    </row>
    <row r="591" spans="1:8">
      <c r="A591" s="295"/>
      <c r="B591" s="296"/>
      <c r="C591" s="295"/>
      <c r="D591" s="295"/>
      <c r="E591" s="295"/>
      <c r="F591" s="296"/>
      <c r="G591" s="536"/>
    </row>
    <row r="592" spans="1:8">
      <c r="A592" s="1146" t="s">
        <v>2180</v>
      </c>
      <c r="B592" s="1146"/>
      <c r="C592" s="1146"/>
      <c r="D592" s="1146"/>
      <c r="E592" s="1146"/>
      <c r="F592" s="1146"/>
      <c r="G592" s="318">
        <f>SUM(G590:G591)</f>
        <v>0</v>
      </c>
    </row>
    <row r="593" spans="1:8">
      <c r="A593" s="375" t="s">
        <v>21</v>
      </c>
      <c r="B593" s="1145" t="s">
        <v>1111</v>
      </c>
      <c r="C593" s="1145"/>
      <c r="D593" s="1145"/>
      <c r="E593" s="1145"/>
      <c r="F593" s="1145"/>
      <c r="G593" s="318">
        <f>SUM(G580:G592)/2</f>
        <v>100865</v>
      </c>
    </row>
    <row r="594" spans="1:8">
      <c r="A594" s="375" t="s">
        <v>22</v>
      </c>
      <c r="B594" s="1145" t="s">
        <v>1112</v>
      </c>
      <c r="C594" s="1145"/>
      <c r="D594" s="1145"/>
      <c r="E594" s="1145"/>
      <c r="F594" s="376">
        <v>0.1</v>
      </c>
      <c r="G594" s="318">
        <f>G593*F594</f>
        <v>10086.5</v>
      </c>
    </row>
    <row r="595" spans="1:8">
      <c r="A595" s="375" t="s">
        <v>23</v>
      </c>
      <c r="B595" s="1145" t="s">
        <v>184</v>
      </c>
      <c r="C595" s="1145"/>
      <c r="D595" s="1145"/>
      <c r="E595" s="1145"/>
      <c r="F595" s="1145"/>
      <c r="G595" s="318">
        <f>ROUNDDOWN(G593+G594,0)</f>
        <v>110951</v>
      </c>
    </row>
    <row r="596" spans="1:8">
      <c r="A596" s="298"/>
      <c r="B596" s="299"/>
      <c r="C596" s="299"/>
      <c r="D596" s="299"/>
      <c r="E596" s="299"/>
      <c r="F596" s="299"/>
      <c r="G596" s="550"/>
    </row>
    <row r="597" spans="1:8" s="271" customFormat="1" ht="15.75">
      <c r="A597" s="438" t="s">
        <v>1917</v>
      </c>
      <c r="B597" s="311"/>
      <c r="C597" s="311"/>
      <c r="D597" s="311"/>
      <c r="E597" s="311"/>
      <c r="F597" s="311"/>
      <c r="G597" s="547"/>
      <c r="H597" s="311"/>
    </row>
    <row r="598" spans="1:8">
      <c r="A598" s="310" t="s">
        <v>1918</v>
      </c>
      <c r="B598" s="293"/>
      <c r="C598" s="293"/>
      <c r="D598" s="293"/>
      <c r="E598" s="293"/>
      <c r="F598" s="293"/>
      <c r="G598" s="548"/>
      <c r="H598" s="293"/>
    </row>
    <row r="599" spans="1:8" ht="45">
      <c r="A599" s="294" t="s">
        <v>73</v>
      </c>
      <c r="B599" s="294" t="s">
        <v>74</v>
      </c>
      <c r="C599" s="294" t="s">
        <v>166</v>
      </c>
      <c r="D599" s="301" t="s">
        <v>78</v>
      </c>
      <c r="E599" s="301" t="s">
        <v>167</v>
      </c>
      <c r="F599" s="301" t="s">
        <v>1113</v>
      </c>
      <c r="G599" s="552" t="s">
        <v>1105</v>
      </c>
    </row>
    <row r="600" spans="1:8">
      <c r="A600" s="295" t="s">
        <v>17</v>
      </c>
      <c r="B600" s="296" t="s">
        <v>1106</v>
      </c>
      <c r="C600" s="295"/>
      <c r="D600" s="295"/>
      <c r="E600" s="295"/>
      <c r="F600" s="296"/>
      <c r="G600" s="536"/>
    </row>
    <row r="601" spans="1:8">
      <c r="A601" s="295">
        <v>1</v>
      </c>
      <c r="B601" s="296" t="s">
        <v>1</v>
      </c>
      <c r="C601" s="295" t="s">
        <v>336</v>
      </c>
      <c r="D601" s="295" t="s">
        <v>31</v>
      </c>
      <c r="E601" s="295" t="s">
        <v>1194</v>
      </c>
      <c r="F601" s="315">
        <f>VLOOKUP(B601,'HSD PSPN,STR,ARS'!$C$6:F724,4,FALSE)</f>
        <v>100000</v>
      </c>
      <c r="G601" s="536">
        <f>F601*E601</f>
        <v>12000</v>
      </c>
    </row>
    <row r="602" spans="1:8">
      <c r="A602" s="295">
        <v>2</v>
      </c>
      <c r="B602" s="296" t="s">
        <v>32</v>
      </c>
      <c r="C602" s="295" t="s">
        <v>337</v>
      </c>
      <c r="D602" s="295" t="s">
        <v>31</v>
      </c>
      <c r="E602" s="295" t="s">
        <v>1195</v>
      </c>
      <c r="F602" s="315">
        <f>VLOOKUP(B602,'HSD PSPN,STR,ARS'!$C$6:F724,4,FALSE)</f>
        <v>150000</v>
      </c>
      <c r="G602" s="536">
        <f t="shared" ref="G602:G604" si="62">F602*E602</f>
        <v>9000</v>
      </c>
    </row>
    <row r="603" spans="1:8">
      <c r="A603" s="295">
        <v>3</v>
      </c>
      <c r="B603" s="296" t="s">
        <v>3</v>
      </c>
      <c r="C603" s="295" t="s">
        <v>338</v>
      </c>
      <c r="D603" s="295" t="s">
        <v>31</v>
      </c>
      <c r="E603" s="295" t="s">
        <v>1196</v>
      </c>
      <c r="F603" s="315">
        <f>VLOOKUP(B603,'HSD PSPN,STR,ARS'!$C$6:F724,4,FALSE)</f>
        <v>150000</v>
      </c>
      <c r="G603" s="536">
        <f t="shared" si="62"/>
        <v>900</v>
      </c>
    </row>
    <row r="604" spans="1:8">
      <c r="A604" s="295">
        <v>4</v>
      </c>
      <c r="B604" s="296" t="s">
        <v>4</v>
      </c>
      <c r="C604" s="295" t="s">
        <v>339</v>
      </c>
      <c r="D604" s="295" t="s">
        <v>31</v>
      </c>
      <c r="E604" s="295" t="s">
        <v>1197</v>
      </c>
      <c r="F604" s="315">
        <f>VLOOKUP(B604,'HSD PSPN,STR,ARS'!$C$6:F724,4,FALSE)</f>
        <v>200000</v>
      </c>
      <c r="G604" s="536">
        <f t="shared" si="62"/>
        <v>400</v>
      </c>
    </row>
    <row r="605" spans="1:8">
      <c r="A605" s="1161" t="s">
        <v>2171</v>
      </c>
      <c r="B605" s="1162"/>
      <c r="C605" s="1162"/>
      <c r="D605" s="1162"/>
      <c r="E605" s="1162"/>
      <c r="F605" s="1163"/>
      <c r="G605" s="321">
        <f>SUM(G600:G604)</f>
        <v>22300</v>
      </c>
    </row>
    <row r="606" spans="1:8">
      <c r="A606" s="295" t="s">
        <v>19</v>
      </c>
      <c r="B606" s="296" t="s">
        <v>5</v>
      </c>
      <c r="C606" s="295"/>
      <c r="D606" s="295"/>
      <c r="E606" s="295"/>
      <c r="F606" s="296"/>
      <c r="G606" s="536"/>
    </row>
    <row r="607" spans="1:8" ht="30">
      <c r="A607" s="295">
        <v>1</v>
      </c>
      <c r="B607" s="300" t="s">
        <v>1198</v>
      </c>
      <c r="C607" s="295"/>
      <c r="D607" s="301" t="s">
        <v>351</v>
      </c>
      <c r="E607" s="301" t="s">
        <v>1199</v>
      </c>
      <c r="F607" s="315">
        <f>VLOOKUP(B607,'HSD PSPN,STR,ARS'!$C$6:F724,4,FALSE)</f>
        <v>10000</v>
      </c>
      <c r="G607" s="536">
        <f t="shared" ref="G607:G608" si="63">F607*E607</f>
        <v>7000</v>
      </c>
    </row>
    <row r="608" spans="1:8">
      <c r="A608" s="295">
        <v>2</v>
      </c>
      <c r="B608" s="296" t="s">
        <v>1135</v>
      </c>
      <c r="C608" s="295"/>
      <c r="D608" s="295" t="s">
        <v>329</v>
      </c>
      <c r="E608" s="295" t="s">
        <v>1200</v>
      </c>
      <c r="F608" s="315">
        <f>VLOOKUP(B608,'HSD PSPN,STR,ARS'!$C$6:F724,4,FALSE)</f>
        <v>10000</v>
      </c>
      <c r="G608" s="536">
        <f t="shared" si="63"/>
        <v>200</v>
      </c>
    </row>
    <row r="609" spans="1:8">
      <c r="A609" s="1165" t="s">
        <v>2176</v>
      </c>
      <c r="B609" s="1166"/>
      <c r="C609" s="1166"/>
      <c r="D609" s="1166"/>
      <c r="E609" s="1166"/>
      <c r="F609" s="1166"/>
      <c r="G609" s="549">
        <f>SUM(G606:G608)</f>
        <v>7200</v>
      </c>
    </row>
    <row r="610" spans="1:8">
      <c r="A610" s="295" t="s">
        <v>20</v>
      </c>
      <c r="B610" s="296" t="s">
        <v>181</v>
      </c>
      <c r="C610" s="295"/>
      <c r="D610" s="295"/>
      <c r="E610" s="295"/>
      <c r="F610" s="296"/>
      <c r="G610" s="536"/>
    </row>
    <row r="611" spans="1:8">
      <c r="A611" s="295"/>
      <c r="B611" s="296"/>
      <c r="C611" s="295"/>
      <c r="D611" s="295"/>
      <c r="E611" s="295"/>
      <c r="F611" s="296"/>
      <c r="G611" s="536"/>
    </row>
    <row r="612" spans="1:8">
      <c r="A612" s="1146" t="s">
        <v>2180</v>
      </c>
      <c r="B612" s="1146"/>
      <c r="C612" s="1146"/>
      <c r="D612" s="1146"/>
      <c r="E612" s="1146"/>
      <c r="F612" s="1146"/>
      <c r="G612" s="318">
        <f>SUM(G610:G611)</f>
        <v>0</v>
      </c>
    </row>
    <row r="613" spans="1:8">
      <c r="A613" s="375" t="s">
        <v>21</v>
      </c>
      <c r="B613" s="1145" t="s">
        <v>1111</v>
      </c>
      <c r="C613" s="1145"/>
      <c r="D613" s="1145"/>
      <c r="E613" s="1145"/>
      <c r="F613" s="1145"/>
      <c r="G613" s="321">
        <f>SUM(G600:G612)/2</f>
        <v>29500</v>
      </c>
    </row>
    <row r="614" spans="1:8">
      <c r="A614" s="375" t="s">
        <v>22</v>
      </c>
      <c r="B614" s="1145" t="s">
        <v>1112</v>
      </c>
      <c r="C614" s="1145"/>
      <c r="D614" s="1145"/>
      <c r="E614" s="1145"/>
      <c r="F614" s="376">
        <v>0.1</v>
      </c>
      <c r="G614" s="318">
        <f>G613*F614</f>
        <v>2950</v>
      </c>
    </row>
    <row r="615" spans="1:8">
      <c r="A615" s="375" t="s">
        <v>23</v>
      </c>
      <c r="B615" s="1145" t="s">
        <v>184</v>
      </c>
      <c r="C615" s="1145"/>
      <c r="D615" s="1145"/>
      <c r="E615" s="1145"/>
      <c r="F615" s="1145"/>
      <c r="G615" s="318">
        <f>ROUNDDOWN(G613+G614,0)</f>
        <v>32450</v>
      </c>
    </row>
    <row r="616" spans="1:8">
      <c r="A616" s="298"/>
      <c r="B616" s="299"/>
      <c r="C616" s="299"/>
      <c r="D616" s="299"/>
      <c r="E616" s="299"/>
      <c r="F616" s="299"/>
      <c r="G616" s="550"/>
    </row>
    <row r="617" spans="1:8">
      <c r="A617" s="310" t="s">
        <v>1919</v>
      </c>
      <c r="B617" s="293"/>
      <c r="C617" s="293"/>
      <c r="D617" s="293"/>
      <c r="E617" s="293"/>
      <c r="F617" s="293"/>
      <c r="G617" s="548"/>
      <c r="H617" s="293"/>
    </row>
    <row r="618" spans="1:8" ht="45">
      <c r="A618" s="294" t="s">
        <v>73</v>
      </c>
      <c r="B618" s="294" t="s">
        <v>74</v>
      </c>
      <c r="C618" s="294" t="s">
        <v>166</v>
      </c>
      <c r="D618" s="301" t="s">
        <v>78</v>
      </c>
      <c r="E618" s="301" t="s">
        <v>167</v>
      </c>
      <c r="F618" s="301" t="s">
        <v>1113</v>
      </c>
      <c r="G618" s="552" t="s">
        <v>1105</v>
      </c>
    </row>
    <row r="619" spans="1:8">
      <c r="A619" s="295" t="s">
        <v>17</v>
      </c>
      <c r="B619" s="296" t="s">
        <v>1106</v>
      </c>
      <c r="C619" s="295"/>
      <c r="D619" s="295"/>
      <c r="E619" s="295"/>
      <c r="F619" s="296"/>
      <c r="G619" s="536"/>
    </row>
    <row r="620" spans="1:8">
      <c r="A620" s="295">
        <v>1</v>
      </c>
      <c r="B620" s="296" t="s">
        <v>1</v>
      </c>
      <c r="C620" s="295" t="s">
        <v>336</v>
      </c>
      <c r="D620" s="295" t="s">
        <v>31</v>
      </c>
      <c r="E620" s="295" t="s">
        <v>1201</v>
      </c>
      <c r="F620" s="315">
        <f>VLOOKUP(B620,'HSD PSPN,STR,ARS'!$C$6:F724,4,FALSE)</f>
        <v>100000</v>
      </c>
      <c r="G620" s="536">
        <f>F620*E620</f>
        <v>15000</v>
      </c>
    </row>
    <row r="621" spans="1:8">
      <c r="A621" s="295">
        <v>2</v>
      </c>
      <c r="B621" s="296" t="s">
        <v>32</v>
      </c>
      <c r="C621" s="295" t="s">
        <v>337</v>
      </c>
      <c r="D621" s="295" t="s">
        <v>31</v>
      </c>
      <c r="E621" s="295" t="s">
        <v>1202</v>
      </c>
      <c r="F621" s="315">
        <f>VLOOKUP(B621,'HSD PSPN,STR,ARS'!$C$6:F724,4,FALSE)</f>
        <v>150000</v>
      </c>
      <c r="G621" s="536">
        <f t="shared" ref="G621:G623" si="64">F621*E621</f>
        <v>112500</v>
      </c>
    </row>
    <row r="622" spans="1:8">
      <c r="A622" s="295">
        <v>3</v>
      </c>
      <c r="B622" s="296" t="s">
        <v>3</v>
      </c>
      <c r="C622" s="295" t="s">
        <v>338</v>
      </c>
      <c r="D622" s="295" t="s">
        <v>31</v>
      </c>
      <c r="E622" s="295" t="s">
        <v>1203</v>
      </c>
      <c r="F622" s="315">
        <f>VLOOKUP(B622,'HSD PSPN,STR,ARS'!$C$6:F724,4,FALSE)</f>
        <v>150000</v>
      </c>
      <c r="G622" s="536">
        <f t="shared" si="64"/>
        <v>11250</v>
      </c>
    </row>
    <row r="623" spans="1:8">
      <c r="A623" s="295">
        <v>4</v>
      </c>
      <c r="B623" s="296" t="s">
        <v>4</v>
      </c>
      <c r="C623" s="295" t="s">
        <v>339</v>
      </c>
      <c r="D623" s="295" t="s">
        <v>31</v>
      </c>
      <c r="E623" s="295" t="s">
        <v>1204</v>
      </c>
      <c r="F623" s="315">
        <f>VLOOKUP(B623,'HSD PSPN,STR,ARS'!$C$6:F724,4,FALSE)</f>
        <v>200000</v>
      </c>
      <c r="G623" s="536">
        <f t="shared" si="64"/>
        <v>5000</v>
      </c>
    </row>
    <row r="624" spans="1:8">
      <c r="A624" s="1161" t="s">
        <v>2171</v>
      </c>
      <c r="B624" s="1162"/>
      <c r="C624" s="1162"/>
      <c r="D624" s="1162"/>
      <c r="E624" s="1162"/>
      <c r="F624" s="1163"/>
      <c r="G624" s="321">
        <f>SUM(G619:G623)</f>
        <v>143750</v>
      </c>
    </row>
    <row r="625" spans="1:8">
      <c r="A625" s="295" t="s">
        <v>19</v>
      </c>
      <c r="B625" s="296" t="s">
        <v>5</v>
      </c>
      <c r="C625" s="295"/>
      <c r="D625" s="295"/>
      <c r="E625" s="295"/>
      <c r="F625" s="296"/>
      <c r="G625" s="536"/>
    </row>
    <row r="626" spans="1:8" ht="45">
      <c r="A626" s="295">
        <v>1</v>
      </c>
      <c r="B626" s="300" t="s">
        <v>1205</v>
      </c>
      <c r="C626" s="295"/>
      <c r="D626" s="301" t="s">
        <v>351</v>
      </c>
      <c r="E626" s="301" t="s">
        <v>1151</v>
      </c>
      <c r="F626" s="315">
        <f>VLOOKUP(B626,'HSD PSPN,STR,ARS'!$C$6:F724,4,FALSE)</f>
        <v>10000</v>
      </c>
      <c r="G626" s="536">
        <f t="shared" ref="G626:G627" si="65">F626*E626</f>
        <v>7500</v>
      </c>
    </row>
    <row r="627" spans="1:8">
      <c r="A627" s="295">
        <v>2</v>
      </c>
      <c r="B627" s="296" t="s">
        <v>1206</v>
      </c>
      <c r="C627" s="295"/>
      <c r="D627" s="295" t="s">
        <v>329</v>
      </c>
      <c r="E627" s="295" t="s">
        <v>1200</v>
      </c>
      <c r="F627" s="315">
        <f>VLOOKUP(B627,'HSD PSPN,STR,ARS'!$C$6:F724,4,FALSE)</f>
        <v>10000</v>
      </c>
      <c r="G627" s="536">
        <f t="shared" si="65"/>
        <v>200</v>
      </c>
    </row>
    <row r="628" spans="1:8">
      <c r="A628" s="1165" t="s">
        <v>2176</v>
      </c>
      <c r="B628" s="1166"/>
      <c r="C628" s="1166"/>
      <c r="D628" s="1166"/>
      <c r="E628" s="1166"/>
      <c r="F628" s="1166"/>
      <c r="G628" s="549">
        <f>SUM(G625:G627)</f>
        <v>7700</v>
      </c>
    </row>
    <row r="629" spans="1:8">
      <c r="A629" s="295" t="s">
        <v>20</v>
      </c>
      <c r="B629" s="296" t="s">
        <v>181</v>
      </c>
      <c r="C629" s="295"/>
      <c r="D629" s="295"/>
      <c r="E629" s="295"/>
      <c r="F629" s="296"/>
      <c r="G629" s="536"/>
    </row>
    <row r="630" spans="1:8">
      <c r="A630" s="295"/>
      <c r="B630" s="296"/>
      <c r="C630" s="295"/>
      <c r="D630" s="295"/>
      <c r="E630" s="295"/>
      <c r="F630" s="296"/>
      <c r="G630" s="536"/>
    </row>
    <row r="631" spans="1:8">
      <c r="A631" s="1146" t="s">
        <v>2180</v>
      </c>
      <c r="B631" s="1146"/>
      <c r="C631" s="1146"/>
      <c r="D631" s="1146"/>
      <c r="E631" s="1146"/>
      <c r="F631" s="1146"/>
      <c r="G631" s="318">
        <f>SUM(G629:G630)</f>
        <v>0</v>
      </c>
    </row>
    <row r="632" spans="1:8">
      <c r="A632" s="375" t="s">
        <v>21</v>
      </c>
      <c r="B632" s="1145" t="s">
        <v>1111</v>
      </c>
      <c r="C632" s="1145"/>
      <c r="D632" s="1145"/>
      <c r="E632" s="1145"/>
      <c r="F632" s="1145"/>
      <c r="G632" s="318">
        <f>SUM(G619:G631)/2</f>
        <v>151450</v>
      </c>
    </row>
    <row r="633" spans="1:8">
      <c r="A633" s="375" t="s">
        <v>22</v>
      </c>
      <c r="B633" s="1145" t="s">
        <v>1112</v>
      </c>
      <c r="C633" s="1145"/>
      <c r="D633" s="1145"/>
      <c r="E633" s="1145"/>
      <c r="F633" s="376">
        <v>0.1</v>
      </c>
      <c r="G633" s="318">
        <f>G632*F633</f>
        <v>15145</v>
      </c>
    </row>
    <row r="634" spans="1:8">
      <c r="A634" s="375" t="s">
        <v>23</v>
      </c>
      <c r="B634" s="1145" t="s">
        <v>184</v>
      </c>
      <c r="C634" s="1145"/>
      <c r="D634" s="1145"/>
      <c r="E634" s="1145"/>
      <c r="F634" s="1145"/>
      <c r="G634" s="318">
        <f>ROUNDDOWN(G632+G633,0)</f>
        <v>166595</v>
      </c>
    </row>
    <row r="635" spans="1:8">
      <c r="A635" s="298"/>
      <c r="B635" s="299"/>
      <c r="C635" s="299"/>
      <c r="D635" s="299"/>
      <c r="E635" s="299"/>
      <c r="F635" s="299"/>
      <c r="G635" s="550"/>
    </row>
    <row r="636" spans="1:8">
      <c r="A636" s="310" t="s">
        <v>1920</v>
      </c>
      <c r="B636" s="293"/>
      <c r="C636" s="293"/>
      <c r="D636" s="293"/>
      <c r="E636" s="293"/>
      <c r="F636" s="293"/>
      <c r="G636" s="548"/>
      <c r="H636" s="293"/>
    </row>
    <row r="637" spans="1:8" ht="45">
      <c r="A637" s="294" t="s">
        <v>73</v>
      </c>
      <c r="B637" s="294" t="s">
        <v>74</v>
      </c>
      <c r="C637" s="294" t="s">
        <v>166</v>
      </c>
      <c r="D637" s="301" t="s">
        <v>78</v>
      </c>
      <c r="E637" s="301" t="s">
        <v>167</v>
      </c>
      <c r="F637" s="301" t="s">
        <v>1113</v>
      </c>
      <c r="G637" s="552" t="s">
        <v>1105</v>
      </c>
    </row>
    <row r="638" spans="1:8">
      <c r="A638" s="295" t="s">
        <v>17</v>
      </c>
      <c r="B638" s="296" t="s">
        <v>1106</v>
      </c>
      <c r="C638" s="295"/>
      <c r="D638" s="295"/>
      <c r="E638" s="295"/>
      <c r="F638" s="296"/>
      <c r="G638" s="536"/>
    </row>
    <row r="639" spans="1:8">
      <c r="A639" s="295">
        <v>1</v>
      </c>
      <c r="B639" s="296" t="s">
        <v>1</v>
      </c>
      <c r="C639" s="295" t="s">
        <v>336</v>
      </c>
      <c r="D639" s="295" t="s">
        <v>31</v>
      </c>
      <c r="E639" s="295" t="s">
        <v>1207</v>
      </c>
      <c r="F639" s="315">
        <f>VLOOKUP(B639,'HSD PSPN,STR,ARS'!$C$6:F724,4,FALSE)</f>
        <v>100000</v>
      </c>
      <c r="G639" s="536">
        <f>F639*E639</f>
        <v>16600</v>
      </c>
    </row>
    <row r="640" spans="1:8">
      <c r="A640" s="295">
        <v>2</v>
      </c>
      <c r="B640" s="296" t="s">
        <v>32</v>
      </c>
      <c r="C640" s="295" t="s">
        <v>337</v>
      </c>
      <c r="D640" s="295" t="s">
        <v>31</v>
      </c>
      <c r="E640" s="295" t="s">
        <v>1208</v>
      </c>
      <c r="F640" s="315">
        <f>VLOOKUP(B640,'HSD PSPN,STR,ARS'!$C$6:F724,4,FALSE)</f>
        <v>150000</v>
      </c>
      <c r="G640" s="536">
        <f t="shared" ref="G640:G642" si="66">F640*E640</f>
        <v>37500</v>
      </c>
    </row>
    <row r="641" spans="1:8">
      <c r="A641" s="295">
        <v>3</v>
      </c>
      <c r="B641" s="296" t="s">
        <v>3</v>
      </c>
      <c r="C641" s="295" t="s">
        <v>338</v>
      </c>
      <c r="D641" s="295" t="s">
        <v>31</v>
      </c>
      <c r="E641" s="295" t="s">
        <v>1209</v>
      </c>
      <c r="F641" s="315">
        <f>VLOOKUP(B641,'HSD PSPN,STR,ARS'!$C$6:F724,4,FALSE)</f>
        <v>150000</v>
      </c>
      <c r="G641" s="536">
        <f t="shared" si="66"/>
        <v>3750</v>
      </c>
    </row>
    <row r="642" spans="1:8">
      <c r="A642" s="295">
        <v>4</v>
      </c>
      <c r="B642" s="296" t="s">
        <v>4</v>
      </c>
      <c r="C642" s="295" t="s">
        <v>339</v>
      </c>
      <c r="D642" s="295" t="s">
        <v>31</v>
      </c>
      <c r="E642" s="295" t="s">
        <v>1210</v>
      </c>
      <c r="F642" s="315">
        <f>VLOOKUP(B642,'HSD PSPN,STR,ARS'!$C$6:F724,4,FALSE)</f>
        <v>200000</v>
      </c>
      <c r="G642" s="536">
        <f t="shared" si="66"/>
        <v>1660</v>
      </c>
    </row>
    <row r="643" spans="1:8">
      <c r="A643" s="1161" t="s">
        <v>2171</v>
      </c>
      <c r="B643" s="1162"/>
      <c r="C643" s="1162"/>
      <c r="D643" s="1162"/>
      <c r="E643" s="1162"/>
      <c r="F643" s="1163"/>
      <c r="G643" s="321">
        <f>SUM(G638:G642)</f>
        <v>59510</v>
      </c>
    </row>
    <row r="644" spans="1:8">
      <c r="A644" s="295" t="s">
        <v>19</v>
      </c>
      <c r="B644" s="296" t="s">
        <v>5</v>
      </c>
      <c r="C644" s="295"/>
      <c r="D644" s="295"/>
      <c r="E644" s="295"/>
      <c r="F644" s="296"/>
      <c r="G644" s="536"/>
    </row>
    <row r="645" spans="1:8">
      <c r="A645" s="295">
        <v>1</v>
      </c>
      <c r="B645" s="296" t="s">
        <v>1211</v>
      </c>
      <c r="C645" s="295"/>
      <c r="D645" s="295" t="s">
        <v>239</v>
      </c>
      <c r="E645" s="295" t="s">
        <v>1212</v>
      </c>
      <c r="F645" s="315">
        <f>VLOOKUP(B645,'HSD PSPN,STR,ARS'!$C$6:F724,4,FALSE)</f>
        <v>10000</v>
      </c>
      <c r="G645" s="536">
        <f t="shared" ref="G645:G646" si="67">F645*E645</f>
        <v>300000</v>
      </c>
    </row>
    <row r="646" spans="1:8">
      <c r="A646" s="295">
        <v>2</v>
      </c>
      <c r="B646" s="296" t="s">
        <v>1135</v>
      </c>
      <c r="C646" s="295"/>
      <c r="D646" s="295" t="s">
        <v>329</v>
      </c>
      <c r="E646" s="295" t="s">
        <v>1213</v>
      </c>
      <c r="F646" s="315">
        <f>VLOOKUP(B646,'HSD PSPN,STR,ARS'!$C$6:F724,4,FALSE)</f>
        <v>10000</v>
      </c>
      <c r="G646" s="536">
        <f t="shared" si="67"/>
        <v>2000</v>
      </c>
    </row>
    <row r="647" spans="1:8">
      <c r="A647" s="1165" t="s">
        <v>2176</v>
      </c>
      <c r="B647" s="1166"/>
      <c r="C647" s="1166"/>
      <c r="D647" s="1166"/>
      <c r="E647" s="1166"/>
      <c r="F647" s="1166"/>
      <c r="G647" s="549">
        <f>SUM(G644:G646)</f>
        <v>302000</v>
      </c>
    </row>
    <row r="648" spans="1:8">
      <c r="A648" s="295" t="s">
        <v>20</v>
      </c>
      <c r="B648" s="296" t="s">
        <v>181</v>
      </c>
      <c r="C648" s="295"/>
      <c r="D648" s="295"/>
      <c r="E648" s="295"/>
      <c r="F648" s="296"/>
      <c r="G648" s="536"/>
    </row>
    <row r="649" spans="1:8">
      <c r="A649" s="295"/>
      <c r="B649" s="296"/>
      <c r="C649" s="295"/>
      <c r="D649" s="295"/>
      <c r="E649" s="295"/>
      <c r="F649" s="296"/>
      <c r="G649" s="536"/>
    </row>
    <row r="650" spans="1:8">
      <c r="A650" s="1146" t="s">
        <v>2180</v>
      </c>
      <c r="B650" s="1146"/>
      <c r="C650" s="1146"/>
      <c r="D650" s="1146"/>
      <c r="E650" s="1146"/>
      <c r="F650" s="1146"/>
      <c r="G650" s="318">
        <f>SUM(G648:G649)</f>
        <v>0</v>
      </c>
    </row>
    <row r="651" spans="1:8">
      <c r="A651" s="375" t="s">
        <v>21</v>
      </c>
      <c r="B651" s="1145" t="s">
        <v>1111</v>
      </c>
      <c r="C651" s="1145"/>
      <c r="D651" s="1145"/>
      <c r="E651" s="1145"/>
      <c r="F651" s="1145"/>
      <c r="G651" s="318">
        <f>SUM(G638:G650)/2</f>
        <v>361510</v>
      </c>
    </row>
    <row r="652" spans="1:8">
      <c r="A652" s="375" t="s">
        <v>22</v>
      </c>
      <c r="B652" s="1145" t="s">
        <v>1112</v>
      </c>
      <c r="C652" s="1145"/>
      <c r="D652" s="1145"/>
      <c r="E652" s="1145"/>
      <c r="F652" s="376">
        <v>0.1</v>
      </c>
      <c r="G652" s="318">
        <f>G651*F652</f>
        <v>36151</v>
      </c>
    </row>
    <row r="653" spans="1:8">
      <c r="A653" s="375" t="s">
        <v>23</v>
      </c>
      <c r="B653" s="1145" t="s">
        <v>184</v>
      </c>
      <c r="C653" s="1145"/>
      <c r="D653" s="1145"/>
      <c r="E653" s="1145"/>
      <c r="F653" s="1145"/>
      <c r="G653" s="318">
        <f>ROUNDDOWN(G651+G652,0)</f>
        <v>397661</v>
      </c>
    </row>
    <row r="654" spans="1:8">
      <c r="A654" s="298"/>
      <c r="B654" s="299"/>
      <c r="C654" s="299"/>
      <c r="D654" s="299"/>
      <c r="E654" s="299"/>
      <c r="F654" s="299"/>
      <c r="G654" s="550"/>
    </row>
    <row r="655" spans="1:8">
      <c r="A655" s="310" t="s">
        <v>1921</v>
      </c>
      <c r="B655" s="293"/>
      <c r="C655" s="293"/>
      <c r="D655" s="293"/>
      <c r="E655" s="293"/>
      <c r="F655" s="293"/>
      <c r="G655" s="548"/>
      <c r="H655" s="293"/>
    </row>
    <row r="656" spans="1:8" ht="45">
      <c r="A656" s="294" t="s">
        <v>73</v>
      </c>
      <c r="B656" s="294" t="s">
        <v>74</v>
      </c>
      <c r="C656" s="294" t="s">
        <v>166</v>
      </c>
      <c r="D656" s="301" t="s">
        <v>78</v>
      </c>
      <c r="E656" s="301" t="s">
        <v>167</v>
      </c>
      <c r="F656" s="301" t="s">
        <v>1113</v>
      </c>
      <c r="G656" s="552" t="s">
        <v>1105</v>
      </c>
    </row>
    <row r="657" spans="1:7">
      <c r="A657" s="295" t="s">
        <v>17</v>
      </c>
      <c r="B657" s="296" t="s">
        <v>1106</v>
      </c>
      <c r="C657" s="295"/>
      <c r="D657" s="295"/>
      <c r="E657" s="295"/>
      <c r="F657" s="296"/>
      <c r="G657" s="536"/>
    </row>
    <row r="658" spans="1:7">
      <c r="A658" s="295">
        <v>1</v>
      </c>
      <c r="B658" s="296" t="s">
        <v>1</v>
      </c>
      <c r="C658" s="295" t="s">
        <v>336</v>
      </c>
      <c r="D658" s="295" t="s">
        <v>31</v>
      </c>
      <c r="E658" s="295" t="s">
        <v>1139</v>
      </c>
      <c r="F658" s="315">
        <f>VLOOKUP(B658,'HSD PSPN,STR,ARS'!$C$6:F724,4,FALSE)</f>
        <v>100000</v>
      </c>
      <c r="G658" s="536">
        <f>F658*E658</f>
        <v>14000.000000000002</v>
      </c>
    </row>
    <row r="659" spans="1:7">
      <c r="A659" s="295">
        <v>2</v>
      </c>
      <c r="B659" s="296" t="s">
        <v>32</v>
      </c>
      <c r="C659" s="295" t="s">
        <v>337</v>
      </c>
      <c r="D659" s="295" t="s">
        <v>31</v>
      </c>
      <c r="E659" s="295" t="s">
        <v>1214</v>
      </c>
      <c r="F659" s="315">
        <f>VLOOKUP(B659,'HSD PSPN,STR,ARS'!$C$6:F724,4,FALSE)</f>
        <v>150000</v>
      </c>
      <c r="G659" s="536">
        <f t="shared" ref="G659:G661" si="68">F659*E659</f>
        <v>10050</v>
      </c>
    </row>
    <row r="660" spans="1:7">
      <c r="A660" s="295">
        <v>3</v>
      </c>
      <c r="B660" s="296" t="s">
        <v>3</v>
      </c>
      <c r="C660" s="295" t="s">
        <v>338</v>
      </c>
      <c r="D660" s="295" t="s">
        <v>31</v>
      </c>
      <c r="E660" s="295" t="s">
        <v>1127</v>
      </c>
      <c r="F660" s="315">
        <f>VLOOKUP(B660,'HSD PSPN,STR,ARS'!$C$6:F724,4,FALSE)</f>
        <v>150000</v>
      </c>
      <c r="G660" s="536">
        <f t="shared" si="68"/>
        <v>1005</v>
      </c>
    </row>
    <row r="661" spans="1:7">
      <c r="A661" s="295">
        <v>4</v>
      </c>
      <c r="B661" s="296" t="s">
        <v>4</v>
      </c>
      <c r="C661" s="295" t="s">
        <v>339</v>
      </c>
      <c r="D661" s="295" t="s">
        <v>31</v>
      </c>
      <c r="E661" s="295" t="s">
        <v>1215</v>
      </c>
      <c r="F661" s="315">
        <f>VLOOKUP(B661,'HSD PSPN,STR,ARS'!$C$6:F724,4,FALSE)</f>
        <v>200000</v>
      </c>
      <c r="G661" s="536">
        <f t="shared" si="68"/>
        <v>440</v>
      </c>
    </row>
    <row r="662" spans="1:7">
      <c r="A662" s="1161" t="s">
        <v>2171</v>
      </c>
      <c r="B662" s="1162"/>
      <c r="C662" s="1162"/>
      <c r="D662" s="1162"/>
      <c r="E662" s="1162"/>
      <c r="F662" s="1163"/>
      <c r="G662" s="321">
        <f>SUM(G657:G661)</f>
        <v>25495</v>
      </c>
    </row>
    <row r="663" spans="1:7">
      <c r="A663" s="295" t="s">
        <v>19</v>
      </c>
      <c r="B663" s="296" t="s">
        <v>5</v>
      </c>
      <c r="C663" s="295"/>
      <c r="D663" s="295"/>
      <c r="E663" s="295"/>
      <c r="F663" s="296"/>
      <c r="G663" s="536"/>
    </row>
    <row r="664" spans="1:7" ht="30">
      <c r="A664" s="295">
        <v>1</v>
      </c>
      <c r="B664" s="300" t="s">
        <v>1216</v>
      </c>
      <c r="C664" s="295"/>
      <c r="D664" s="301" t="s">
        <v>351</v>
      </c>
      <c r="E664" s="295" t="s">
        <v>1217</v>
      </c>
      <c r="F664" s="315">
        <f>VLOOKUP(B664,'HSD PSPN,STR,ARS'!$C$6:F724,4,FALSE)</f>
        <v>10000</v>
      </c>
      <c r="G664" s="536">
        <f t="shared" ref="G664:G665" si="69">F664*E664</f>
        <v>6481</v>
      </c>
    </row>
    <row r="665" spans="1:7">
      <c r="A665" s="295">
        <v>2</v>
      </c>
      <c r="B665" s="296" t="s">
        <v>1135</v>
      </c>
      <c r="C665" s="295"/>
      <c r="D665" s="295" t="s">
        <v>329</v>
      </c>
      <c r="E665" s="295" t="s">
        <v>1218</v>
      </c>
      <c r="F665" s="315">
        <f>VLOOKUP(B665,'HSD PSPN,STR,ARS'!$C$6:F724,4,FALSE)</f>
        <v>10000</v>
      </c>
      <c r="G665" s="536">
        <f t="shared" si="69"/>
        <v>500</v>
      </c>
    </row>
    <row r="666" spans="1:7">
      <c r="A666" s="1165" t="s">
        <v>2176</v>
      </c>
      <c r="B666" s="1166"/>
      <c r="C666" s="1166"/>
      <c r="D666" s="1166"/>
      <c r="E666" s="1166"/>
      <c r="F666" s="1166"/>
      <c r="G666" s="549">
        <f>SUM(G663:G665)</f>
        <v>6981</v>
      </c>
    </row>
    <row r="667" spans="1:7">
      <c r="A667" s="295" t="s">
        <v>20</v>
      </c>
      <c r="B667" s="296" t="s">
        <v>181</v>
      </c>
      <c r="C667" s="295"/>
      <c r="D667" s="295"/>
      <c r="E667" s="295"/>
      <c r="F667" s="296"/>
      <c r="G667" s="536"/>
    </row>
    <row r="668" spans="1:7">
      <c r="A668" s="295"/>
      <c r="B668" s="296"/>
      <c r="C668" s="295"/>
      <c r="D668" s="295"/>
      <c r="E668" s="295"/>
      <c r="F668" s="296"/>
      <c r="G668" s="536"/>
    </row>
    <row r="669" spans="1:7">
      <c r="A669" s="1146" t="s">
        <v>2180</v>
      </c>
      <c r="B669" s="1146"/>
      <c r="C669" s="1146"/>
      <c r="D669" s="1146"/>
      <c r="E669" s="1146"/>
      <c r="F669" s="1146"/>
      <c r="G669" s="318">
        <f>SUM(G667:G668)</f>
        <v>0</v>
      </c>
    </row>
    <row r="670" spans="1:7">
      <c r="A670" s="375" t="s">
        <v>21</v>
      </c>
      <c r="B670" s="1145" t="s">
        <v>1111</v>
      </c>
      <c r="C670" s="1145"/>
      <c r="D670" s="1145"/>
      <c r="E670" s="1145"/>
      <c r="F670" s="1145"/>
      <c r="G670" s="318">
        <f>SUM(G657:G669)/2</f>
        <v>32476</v>
      </c>
    </row>
    <row r="671" spans="1:7">
      <c r="A671" s="375" t="s">
        <v>22</v>
      </c>
      <c r="B671" s="1145" t="s">
        <v>1112</v>
      </c>
      <c r="C671" s="1145"/>
      <c r="D671" s="1145"/>
      <c r="E671" s="1145"/>
      <c r="F671" s="376">
        <v>0.1</v>
      </c>
      <c r="G671" s="318">
        <f>G670*F671</f>
        <v>3247.6000000000004</v>
      </c>
    </row>
    <row r="672" spans="1:7">
      <c r="A672" s="375" t="s">
        <v>23</v>
      </c>
      <c r="B672" s="1145" t="s">
        <v>184</v>
      </c>
      <c r="C672" s="1145"/>
      <c r="D672" s="1145"/>
      <c r="E672" s="1145"/>
      <c r="F672" s="1145"/>
      <c r="G672" s="318">
        <f>ROUNDDOWN(G670+G671,0)</f>
        <v>35723</v>
      </c>
    </row>
    <row r="673" spans="1:8">
      <c r="A673" s="298"/>
      <c r="B673" s="299"/>
      <c r="C673" s="299"/>
      <c r="D673" s="299"/>
      <c r="E673" s="299"/>
      <c r="F673" s="299"/>
      <c r="G673" s="550"/>
    </row>
    <row r="674" spans="1:8">
      <c r="A674" s="310" t="s">
        <v>1922</v>
      </c>
      <c r="B674" s="293"/>
      <c r="C674" s="293"/>
      <c r="D674" s="293"/>
      <c r="E674" s="293"/>
      <c r="F674" s="293"/>
      <c r="G674" s="548"/>
      <c r="H674" s="293"/>
    </row>
    <row r="675" spans="1:8" ht="45">
      <c r="A675" s="294" t="s">
        <v>73</v>
      </c>
      <c r="B675" s="294" t="s">
        <v>74</v>
      </c>
      <c r="C675" s="294" t="s">
        <v>166</v>
      </c>
      <c r="D675" s="301" t="s">
        <v>78</v>
      </c>
      <c r="E675" s="301" t="s">
        <v>167</v>
      </c>
      <c r="F675" s="301" t="s">
        <v>1113</v>
      </c>
      <c r="G675" s="552" t="s">
        <v>1105</v>
      </c>
    </row>
    <row r="676" spans="1:8">
      <c r="A676" s="295" t="s">
        <v>17</v>
      </c>
      <c r="B676" s="296" t="s">
        <v>1106</v>
      </c>
      <c r="C676" s="295"/>
      <c r="D676" s="295"/>
      <c r="E676" s="295"/>
      <c r="F676" s="296"/>
      <c r="G676" s="536"/>
    </row>
    <row r="677" spans="1:8">
      <c r="A677" s="295">
        <v>1</v>
      </c>
      <c r="B677" s="296" t="s">
        <v>1</v>
      </c>
      <c r="C677" s="295" t="s">
        <v>336</v>
      </c>
      <c r="D677" s="295" t="s">
        <v>31</v>
      </c>
      <c r="E677" s="295" t="s">
        <v>1118</v>
      </c>
      <c r="F677" s="315">
        <f>VLOOKUP(B677,'HSD PSPN,STR,ARS'!$C$6:F724,4,FALSE)</f>
        <v>100000</v>
      </c>
      <c r="G677" s="536">
        <f>F677*E677</f>
        <v>20000</v>
      </c>
    </row>
    <row r="678" spans="1:8">
      <c r="A678" s="295">
        <v>2</v>
      </c>
      <c r="B678" s="296" t="s">
        <v>2</v>
      </c>
      <c r="C678" s="295" t="s">
        <v>337</v>
      </c>
      <c r="D678" s="295" t="s">
        <v>31</v>
      </c>
      <c r="E678" s="295" t="s">
        <v>1119</v>
      </c>
      <c r="F678" s="315">
        <f>VLOOKUP(B678,'HSD PSPN,STR,ARS'!$C$6:F724,4,FALSE)</f>
        <v>150000</v>
      </c>
      <c r="G678" s="536">
        <f t="shared" ref="G678:G680" si="70">F678*E678</f>
        <v>15000</v>
      </c>
    </row>
    <row r="679" spans="1:8">
      <c r="A679" s="295">
        <v>3</v>
      </c>
      <c r="B679" s="296" t="s">
        <v>3</v>
      </c>
      <c r="C679" s="295" t="s">
        <v>338</v>
      </c>
      <c r="D679" s="295" t="s">
        <v>31</v>
      </c>
      <c r="E679" s="295" t="s">
        <v>1120</v>
      </c>
      <c r="F679" s="315">
        <f>VLOOKUP(B679,'HSD PSPN,STR,ARS'!$C$6:F724,4,FALSE)</f>
        <v>150000</v>
      </c>
      <c r="G679" s="536">
        <f t="shared" si="70"/>
        <v>1500</v>
      </c>
    </row>
    <row r="680" spans="1:8">
      <c r="A680" s="295">
        <v>4</v>
      </c>
      <c r="B680" s="296" t="s">
        <v>4</v>
      </c>
      <c r="C680" s="295" t="s">
        <v>339</v>
      </c>
      <c r="D680" s="295" t="s">
        <v>31</v>
      </c>
      <c r="E680" s="295" t="s">
        <v>1121</v>
      </c>
      <c r="F680" s="315">
        <f>VLOOKUP(B680,'HSD PSPN,STR,ARS'!$C$6:F724,4,FALSE)</f>
        <v>200000</v>
      </c>
      <c r="G680" s="536">
        <f t="shared" si="70"/>
        <v>660</v>
      </c>
    </row>
    <row r="681" spans="1:8">
      <c r="A681" s="1161" t="s">
        <v>2171</v>
      </c>
      <c r="B681" s="1162"/>
      <c r="C681" s="1162"/>
      <c r="D681" s="1162"/>
      <c r="E681" s="1162"/>
      <c r="F681" s="1163"/>
      <c r="G681" s="321">
        <f>SUM(G676:G680)</f>
        <v>37160</v>
      </c>
    </row>
    <row r="682" spans="1:8">
      <c r="A682" s="295" t="s">
        <v>19</v>
      </c>
      <c r="B682" s="296" t="s">
        <v>5</v>
      </c>
      <c r="C682" s="295"/>
      <c r="D682" s="295"/>
      <c r="E682" s="295"/>
      <c r="F682" s="296"/>
      <c r="G682" s="536"/>
    </row>
    <row r="683" spans="1:8" ht="30">
      <c r="A683" s="295">
        <v>1</v>
      </c>
      <c r="B683" s="300" t="s">
        <v>1219</v>
      </c>
      <c r="C683" s="295"/>
      <c r="D683" s="301" t="s">
        <v>379</v>
      </c>
      <c r="E683" s="301" t="s">
        <v>1220</v>
      </c>
      <c r="F683" s="315">
        <f>VLOOKUP(B683,'HSD PSPN,STR,ARS'!$C$6:F724,4,FALSE)</f>
        <v>10000</v>
      </c>
      <c r="G683" s="536">
        <f t="shared" ref="G683:G684" si="71">F683*E683</f>
        <v>1002</v>
      </c>
    </row>
    <row r="684" spans="1:8">
      <c r="A684" s="295">
        <v>2</v>
      </c>
      <c r="B684" s="296" t="s">
        <v>1221</v>
      </c>
      <c r="C684" s="295"/>
      <c r="D684" s="295" t="s">
        <v>239</v>
      </c>
      <c r="E684" s="295" t="s">
        <v>1222</v>
      </c>
      <c r="F684" s="315">
        <f>VLOOKUP(B684,'HSD PSPN,STR,ARS'!$C$6:F724,4,FALSE)</f>
        <v>10000</v>
      </c>
      <c r="G684" s="536">
        <f t="shared" si="71"/>
        <v>80000</v>
      </c>
    </row>
    <row r="685" spans="1:8">
      <c r="A685" s="1165" t="s">
        <v>2176</v>
      </c>
      <c r="B685" s="1166"/>
      <c r="C685" s="1166"/>
      <c r="D685" s="1166"/>
      <c r="E685" s="1166"/>
      <c r="F685" s="1166"/>
      <c r="G685" s="549">
        <f>SUM(G682:G684)</f>
        <v>81002</v>
      </c>
    </row>
    <row r="686" spans="1:8">
      <c r="A686" s="295" t="s">
        <v>20</v>
      </c>
      <c r="B686" s="296" t="s">
        <v>181</v>
      </c>
      <c r="C686" s="295"/>
      <c r="D686" s="295"/>
      <c r="E686" s="295"/>
      <c r="F686" s="296"/>
      <c r="G686" s="536"/>
    </row>
    <row r="687" spans="1:8">
      <c r="A687" s="295" t="s">
        <v>1223</v>
      </c>
      <c r="B687" s="296"/>
      <c r="C687" s="295"/>
      <c r="D687" s="295"/>
      <c r="E687" s="295"/>
      <c r="F687" s="296"/>
      <c r="G687" s="536"/>
    </row>
    <row r="688" spans="1:8">
      <c r="A688" s="1146" t="s">
        <v>2180</v>
      </c>
      <c r="B688" s="1146"/>
      <c r="C688" s="1146"/>
      <c r="D688" s="1146"/>
      <c r="E688" s="1146"/>
      <c r="F688" s="1146"/>
      <c r="G688" s="318">
        <f>SUM(G686:G687)</f>
        <v>0</v>
      </c>
    </row>
    <row r="689" spans="1:8">
      <c r="A689" s="375" t="s">
        <v>21</v>
      </c>
      <c r="B689" s="1145" t="s">
        <v>1111</v>
      </c>
      <c r="C689" s="1145"/>
      <c r="D689" s="1145"/>
      <c r="E689" s="1145"/>
      <c r="F689" s="1145"/>
      <c r="G689" s="318">
        <f>SUM(G676:G688)/2</f>
        <v>118162</v>
      </c>
    </row>
    <row r="690" spans="1:8">
      <c r="A690" s="375" t="s">
        <v>22</v>
      </c>
      <c r="B690" s="1145" t="s">
        <v>1112</v>
      </c>
      <c r="C690" s="1145"/>
      <c r="D690" s="1145"/>
      <c r="E690" s="1145"/>
      <c r="F690" s="376">
        <v>0.1</v>
      </c>
      <c r="G690" s="318">
        <f>G689*F690</f>
        <v>11816.2</v>
      </c>
    </row>
    <row r="691" spans="1:8">
      <c r="A691" s="375" t="s">
        <v>23</v>
      </c>
      <c r="B691" s="1145" t="s">
        <v>184</v>
      </c>
      <c r="C691" s="1145"/>
      <c r="D691" s="1145"/>
      <c r="E691" s="1145"/>
      <c r="F691" s="1145"/>
      <c r="G691" s="318">
        <f>ROUNDDOWN(G689+G690,0)</f>
        <v>129978</v>
      </c>
    </row>
    <row r="692" spans="1:8">
      <c r="A692" s="298"/>
      <c r="B692" s="299"/>
      <c r="C692" s="299"/>
      <c r="D692" s="299"/>
      <c r="E692" s="299"/>
      <c r="F692" s="299"/>
      <c r="G692" s="550"/>
    </row>
    <row r="693" spans="1:8">
      <c r="A693" s="310" t="s">
        <v>1923</v>
      </c>
      <c r="B693" s="293"/>
      <c r="C693" s="293"/>
      <c r="D693" s="293"/>
      <c r="E693" s="293"/>
      <c r="F693" s="293"/>
      <c r="G693" s="548"/>
      <c r="H693" s="293"/>
    </row>
    <row r="694" spans="1:8" ht="45">
      <c r="A694" s="294" t="s">
        <v>73</v>
      </c>
      <c r="B694" s="294" t="s">
        <v>74</v>
      </c>
      <c r="C694" s="294" t="s">
        <v>166</v>
      </c>
      <c r="D694" s="301" t="s">
        <v>78</v>
      </c>
      <c r="E694" s="301" t="s">
        <v>167</v>
      </c>
      <c r="F694" s="301" t="s">
        <v>1113</v>
      </c>
      <c r="G694" s="552" t="s">
        <v>1105</v>
      </c>
    </row>
    <row r="695" spans="1:8">
      <c r="A695" s="295" t="s">
        <v>17</v>
      </c>
      <c r="B695" s="296" t="s">
        <v>1106</v>
      </c>
      <c r="C695" s="295"/>
      <c r="D695" s="295"/>
      <c r="E695" s="295"/>
      <c r="F695" s="296"/>
      <c r="G695" s="536"/>
    </row>
    <row r="696" spans="1:8">
      <c r="A696" s="295">
        <v>1</v>
      </c>
      <c r="B696" s="296" t="s">
        <v>1</v>
      </c>
      <c r="C696" s="295" t="s">
        <v>336</v>
      </c>
      <c r="D696" s="295" t="s">
        <v>31</v>
      </c>
      <c r="E696" s="295" t="s">
        <v>1213</v>
      </c>
      <c r="F696" s="315">
        <f>VLOOKUP(B696,'HSD PSPN,STR,ARS'!$C$6:F724,4,FALSE)</f>
        <v>100000</v>
      </c>
      <c r="G696" s="536">
        <f>F696*E696</f>
        <v>20000</v>
      </c>
    </row>
    <row r="697" spans="1:8">
      <c r="A697" s="295">
        <v>2</v>
      </c>
      <c r="B697" s="296" t="s">
        <v>32</v>
      </c>
      <c r="C697" s="295" t="s">
        <v>337</v>
      </c>
      <c r="D697" s="295" t="s">
        <v>31</v>
      </c>
      <c r="E697" s="295" t="s">
        <v>1224</v>
      </c>
      <c r="F697" s="315">
        <f>VLOOKUP(B697,'HSD PSPN,STR,ARS'!$C$6:F724,4,FALSE)</f>
        <v>150000</v>
      </c>
      <c r="G697" s="536">
        <f t="shared" ref="G697:G699" si="72">F697*E697</f>
        <v>45000</v>
      </c>
    </row>
    <row r="698" spans="1:8">
      <c r="A698" s="295">
        <v>3</v>
      </c>
      <c r="B698" s="296" t="s">
        <v>3</v>
      </c>
      <c r="C698" s="295" t="s">
        <v>338</v>
      </c>
      <c r="D698" s="295" t="s">
        <v>31</v>
      </c>
      <c r="E698" s="295" t="s">
        <v>1124</v>
      </c>
      <c r="F698" s="315">
        <f>VLOOKUP(B698,'HSD PSPN,STR,ARS'!$C$6:F724,4,FALSE)</f>
        <v>150000</v>
      </c>
      <c r="G698" s="536">
        <f t="shared" si="72"/>
        <v>4500</v>
      </c>
    </row>
    <row r="699" spans="1:8">
      <c r="A699" s="295">
        <v>4</v>
      </c>
      <c r="B699" s="296" t="s">
        <v>4</v>
      </c>
      <c r="C699" s="295" t="s">
        <v>339</v>
      </c>
      <c r="D699" s="295" t="s">
        <v>31</v>
      </c>
      <c r="E699" s="295" t="s">
        <v>1225</v>
      </c>
      <c r="F699" s="315">
        <f>VLOOKUP(B699,'HSD PSPN,STR,ARS'!$C$6:F724,4,FALSE)</f>
        <v>200000</v>
      </c>
      <c r="G699" s="536">
        <f t="shared" si="72"/>
        <v>2000</v>
      </c>
    </row>
    <row r="700" spans="1:8">
      <c r="A700" s="1161" t="s">
        <v>2171</v>
      </c>
      <c r="B700" s="1162"/>
      <c r="C700" s="1162"/>
      <c r="D700" s="1162"/>
      <c r="E700" s="1162"/>
      <c r="F700" s="1163"/>
      <c r="G700" s="321">
        <f>SUM(G695:G699)</f>
        <v>71500</v>
      </c>
    </row>
    <row r="701" spans="1:8">
      <c r="A701" s="295" t="s">
        <v>19</v>
      </c>
      <c r="B701" s="296" t="s">
        <v>5</v>
      </c>
      <c r="C701" s="295"/>
      <c r="D701" s="295"/>
      <c r="E701" s="295"/>
      <c r="F701" s="296"/>
      <c r="G701" s="536"/>
    </row>
    <row r="702" spans="1:8" ht="30">
      <c r="A702" s="295">
        <v>1</v>
      </c>
      <c r="B702" s="300" t="s">
        <v>1226</v>
      </c>
      <c r="C702" s="295"/>
      <c r="D702" s="301" t="s">
        <v>239</v>
      </c>
      <c r="E702" s="301" t="s">
        <v>1227</v>
      </c>
      <c r="F702" s="315">
        <f>VLOOKUP(B702,'HSD PSPN,STR,ARS'!$C$6:F724,4,FALSE)</f>
        <v>10000</v>
      </c>
      <c r="G702" s="536">
        <f t="shared" ref="G702:G705" si="73">F702*E702</f>
        <v>15000</v>
      </c>
    </row>
    <row r="703" spans="1:8" ht="30">
      <c r="A703" s="295">
        <v>2</v>
      </c>
      <c r="B703" s="300" t="s">
        <v>1228</v>
      </c>
      <c r="C703" s="295"/>
      <c r="D703" s="301" t="s">
        <v>351</v>
      </c>
      <c r="E703" s="301" t="s">
        <v>1155</v>
      </c>
      <c r="F703" s="315">
        <f>VLOOKUP(B703,'HSD PSPN,STR,ARS'!$C$6:F724,4,FALSE)</f>
        <v>10000</v>
      </c>
      <c r="G703" s="536">
        <f t="shared" si="73"/>
        <v>3500</v>
      </c>
    </row>
    <row r="704" spans="1:8">
      <c r="A704" s="295">
        <v>3</v>
      </c>
      <c r="B704" s="296" t="s">
        <v>1135</v>
      </c>
      <c r="C704" s="295"/>
      <c r="D704" s="295" t="s">
        <v>329</v>
      </c>
      <c r="E704" s="295" t="s">
        <v>1124</v>
      </c>
      <c r="F704" s="315">
        <f>VLOOKUP(B704,'HSD PSPN,STR,ARS'!$C$6:F724,4,FALSE)</f>
        <v>10000</v>
      </c>
      <c r="G704" s="536">
        <f t="shared" si="73"/>
        <v>300</v>
      </c>
    </row>
    <row r="705" spans="1:8">
      <c r="A705" s="295">
        <v>4</v>
      </c>
      <c r="B705" s="296" t="s">
        <v>1229</v>
      </c>
      <c r="C705" s="295"/>
      <c r="D705" s="295" t="s">
        <v>239</v>
      </c>
      <c r="E705" s="295" t="s">
        <v>1141</v>
      </c>
      <c r="F705" s="315">
        <f>VLOOKUP(B705,'HSD PSPN,STR,ARS'!$C$6:F724,4,FALSE)</f>
        <v>10000</v>
      </c>
      <c r="G705" s="536">
        <f t="shared" si="73"/>
        <v>5000</v>
      </c>
    </row>
    <row r="706" spans="1:8">
      <c r="A706" s="1165" t="s">
        <v>2176</v>
      </c>
      <c r="B706" s="1166"/>
      <c r="C706" s="1166"/>
      <c r="D706" s="1166"/>
      <c r="E706" s="1166"/>
      <c r="F706" s="1166"/>
      <c r="G706" s="549">
        <f>SUM(G702:G705)</f>
        <v>23800</v>
      </c>
    </row>
    <row r="707" spans="1:8">
      <c r="A707" s="295" t="s">
        <v>20</v>
      </c>
      <c r="B707" s="296" t="s">
        <v>181</v>
      </c>
      <c r="C707" s="295"/>
      <c r="D707" s="295"/>
      <c r="E707" s="295"/>
      <c r="F707" s="296"/>
      <c r="G707" s="536"/>
    </row>
    <row r="708" spans="1:8">
      <c r="A708" s="295"/>
      <c r="B708" s="296"/>
      <c r="C708" s="295"/>
      <c r="D708" s="295"/>
      <c r="E708" s="295"/>
      <c r="F708" s="296"/>
      <c r="G708" s="536"/>
    </row>
    <row r="709" spans="1:8">
      <c r="A709" s="1146" t="s">
        <v>2180</v>
      </c>
      <c r="B709" s="1146"/>
      <c r="C709" s="1146"/>
      <c r="D709" s="1146"/>
      <c r="E709" s="1146"/>
      <c r="F709" s="1146"/>
      <c r="G709" s="318">
        <f>SUM(G707:G708)</f>
        <v>0</v>
      </c>
    </row>
    <row r="710" spans="1:8">
      <c r="A710" s="375" t="s">
        <v>21</v>
      </c>
      <c r="B710" s="1145" t="s">
        <v>1111</v>
      </c>
      <c r="C710" s="1145"/>
      <c r="D710" s="1145"/>
      <c r="E710" s="1145"/>
      <c r="F710" s="1145"/>
      <c r="G710" s="318">
        <f>SUM(G696:G709)/2</f>
        <v>95300</v>
      </c>
    </row>
    <row r="711" spans="1:8">
      <c r="A711" s="375" t="s">
        <v>22</v>
      </c>
      <c r="B711" s="1145" t="s">
        <v>1112</v>
      </c>
      <c r="C711" s="1145"/>
      <c r="D711" s="1145"/>
      <c r="E711" s="1145"/>
      <c r="F711" s="376">
        <v>0.1</v>
      </c>
      <c r="G711" s="318">
        <f>G710*F711</f>
        <v>9530</v>
      </c>
    </row>
    <row r="712" spans="1:8">
      <c r="A712" s="375" t="s">
        <v>23</v>
      </c>
      <c r="B712" s="1145" t="s">
        <v>184</v>
      </c>
      <c r="C712" s="1145"/>
      <c r="D712" s="1145"/>
      <c r="E712" s="1145"/>
      <c r="F712" s="1145"/>
      <c r="G712" s="318">
        <f>ROUNDDOWN(G710+G711,0)</f>
        <v>104830</v>
      </c>
    </row>
    <row r="713" spans="1:8">
      <c r="A713" s="298"/>
      <c r="B713" s="299"/>
      <c r="C713" s="299"/>
      <c r="D713" s="299"/>
      <c r="E713" s="299"/>
      <c r="F713" s="299"/>
      <c r="G713" s="550"/>
    </row>
    <row r="714" spans="1:8">
      <c r="A714" s="310" t="s">
        <v>1924</v>
      </c>
      <c r="B714" s="293"/>
      <c r="C714" s="293"/>
      <c r="D714" s="293"/>
      <c r="E714" s="293"/>
      <c r="F714" s="293"/>
      <c r="G714" s="548"/>
      <c r="H714" s="293"/>
    </row>
    <row r="715" spans="1:8" ht="45">
      <c r="A715" s="294" t="s">
        <v>73</v>
      </c>
      <c r="B715" s="294" t="s">
        <v>74</v>
      </c>
      <c r="C715" s="294" t="s">
        <v>166</v>
      </c>
      <c r="D715" s="301" t="s">
        <v>78</v>
      </c>
      <c r="E715" s="301" t="s">
        <v>167</v>
      </c>
      <c r="F715" s="301" t="s">
        <v>1113</v>
      </c>
      <c r="G715" s="552" t="s">
        <v>1105</v>
      </c>
    </row>
    <row r="716" spans="1:8">
      <c r="A716" s="295" t="s">
        <v>17</v>
      </c>
      <c r="B716" s="296" t="s">
        <v>1106</v>
      </c>
      <c r="C716" s="295"/>
      <c r="D716" s="295"/>
      <c r="E716" s="295"/>
      <c r="F716" s="296"/>
      <c r="G716" s="536"/>
    </row>
    <row r="717" spans="1:8">
      <c r="A717" s="295">
        <v>1</v>
      </c>
      <c r="B717" s="296" t="s">
        <v>1</v>
      </c>
      <c r="C717" s="295" t="s">
        <v>336</v>
      </c>
      <c r="D717" s="295" t="s">
        <v>31</v>
      </c>
      <c r="E717" s="295" t="s">
        <v>1230</v>
      </c>
      <c r="F717" s="315">
        <f>VLOOKUP(B717,'HSD PSPN,STR,ARS'!$C$6:F724,4,FALSE)</f>
        <v>100000</v>
      </c>
      <c r="G717" s="536">
        <f>F717*E717</f>
        <v>13330</v>
      </c>
    </row>
    <row r="718" spans="1:8">
      <c r="A718" s="295">
        <v>2</v>
      </c>
      <c r="B718" s="296" t="s">
        <v>2</v>
      </c>
      <c r="C718" s="295" t="s">
        <v>337</v>
      </c>
      <c r="D718" s="295" t="s">
        <v>31</v>
      </c>
      <c r="E718" s="295" t="s">
        <v>1231</v>
      </c>
      <c r="F718" s="315">
        <f>VLOOKUP(B718,'HSD PSPN,STR,ARS'!$C$6:F724,4,FALSE)</f>
        <v>150000</v>
      </c>
      <c r="G718" s="536">
        <f t="shared" ref="G718:G720" si="74">F718*E718</f>
        <v>10005</v>
      </c>
    </row>
    <row r="719" spans="1:8">
      <c r="A719" s="295">
        <v>3</v>
      </c>
      <c r="B719" s="296" t="s">
        <v>3</v>
      </c>
      <c r="C719" s="295" t="s">
        <v>338</v>
      </c>
      <c r="D719" s="295" t="s">
        <v>31</v>
      </c>
      <c r="E719" s="295" t="s">
        <v>1127</v>
      </c>
      <c r="F719" s="315">
        <f>VLOOKUP(B719,'HSD PSPN,STR,ARS'!$C$6:F724,4,FALSE)</f>
        <v>150000</v>
      </c>
      <c r="G719" s="536">
        <f t="shared" si="74"/>
        <v>1005</v>
      </c>
    </row>
    <row r="720" spans="1:8">
      <c r="A720" s="295">
        <v>4</v>
      </c>
      <c r="B720" s="296" t="s">
        <v>4</v>
      </c>
      <c r="C720" s="295" t="s">
        <v>339</v>
      </c>
      <c r="D720" s="295" t="s">
        <v>31</v>
      </c>
      <c r="E720" s="295" t="s">
        <v>1215</v>
      </c>
      <c r="F720" s="315">
        <f>VLOOKUP(B720,'HSD PSPN,STR,ARS'!$C$6:F724,4,FALSE)</f>
        <v>200000</v>
      </c>
      <c r="G720" s="536">
        <f t="shared" si="74"/>
        <v>440</v>
      </c>
    </row>
    <row r="721" spans="1:8">
      <c r="A721" s="1161" t="s">
        <v>2171</v>
      </c>
      <c r="B721" s="1162"/>
      <c r="C721" s="1162"/>
      <c r="D721" s="1162"/>
      <c r="E721" s="1162"/>
      <c r="F721" s="1163"/>
      <c r="G721" s="321">
        <f>SUM(G716:G720)</f>
        <v>24780</v>
      </c>
    </row>
    <row r="722" spans="1:8">
      <c r="A722" s="295" t="s">
        <v>19</v>
      </c>
      <c r="B722" s="296" t="s">
        <v>5</v>
      </c>
      <c r="C722" s="295"/>
      <c r="D722" s="295"/>
      <c r="E722" s="295"/>
      <c r="F722" s="296"/>
      <c r="G722" s="536"/>
    </row>
    <row r="723" spans="1:8">
      <c r="A723" s="295">
        <v>1</v>
      </c>
      <c r="B723" s="296" t="s">
        <v>1232</v>
      </c>
      <c r="C723" s="295"/>
      <c r="D723" s="295" t="s">
        <v>379</v>
      </c>
      <c r="E723" s="295" t="s">
        <v>1233</v>
      </c>
      <c r="F723" s="315">
        <f>VLOOKUP(B723,'HSD PSPN,STR,ARS'!$C$6:F724,4,FALSE)</f>
        <v>10000</v>
      </c>
      <c r="G723" s="536">
        <f t="shared" ref="G723:G724" si="75">F723*E723</f>
        <v>13000</v>
      </c>
    </row>
    <row r="724" spans="1:8">
      <c r="A724" s="295">
        <v>2</v>
      </c>
      <c r="B724" s="296" t="s">
        <v>1234</v>
      </c>
      <c r="C724" s="295"/>
      <c r="D724" s="295" t="s">
        <v>329</v>
      </c>
      <c r="E724" s="295" t="s">
        <v>1136</v>
      </c>
      <c r="F724" s="315">
        <f>VLOOKUP(B724,'HSD PSPN,STR,ARS'!$C$6:F724,4,FALSE)</f>
        <v>10000</v>
      </c>
      <c r="G724" s="536">
        <f t="shared" si="75"/>
        <v>500</v>
      </c>
    </row>
    <row r="725" spans="1:8">
      <c r="A725" s="1165" t="s">
        <v>2176</v>
      </c>
      <c r="B725" s="1166"/>
      <c r="C725" s="1166"/>
      <c r="D725" s="1166"/>
      <c r="E725" s="1166"/>
      <c r="F725" s="1166"/>
      <c r="G725" s="549">
        <f>SUM(G722:G724)</f>
        <v>13500</v>
      </c>
    </row>
    <row r="726" spans="1:8">
      <c r="A726" s="295" t="s">
        <v>20</v>
      </c>
      <c r="B726" s="296" t="s">
        <v>181</v>
      </c>
      <c r="C726" s="295"/>
      <c r="D726" s="295"/>
      <c r="E726" s="295"/>
      <c r="F726" s="296"/>
      <c r="G726" s="536"/>
    </row>
    <row r="727" spans="1:8">
      <c r="A727" s="295"/>
      <c r="B727" s="296"/>
      <c r="C727" s="295"/>
      <c r="D727" s="295"/>
      <c r="E727" s="295"/>
      <c r="F727" s="296"/>
      <c r="G727" s="536"/>
    </row>
    <row r="728" spans="1:8">
      <c r="A728" s="1146" t="s">
        <v>2180</v>
      </c>
      <c r="B728" s="1146"/>
      <c r="C728" s="1146"/>
      <c r="D728" s="1146"/>
      <c r="E728" s="1146"/>
      <c r="F728" s="1146"/>
      <c r="G728" s="318">
        <f>SUM(G726:G727)</f>
        <v>0</v>
      </c>
    </row>
    <row r="729" spans="1:8">
      <c r="A729" s="375" t="s">
        <v>21</v>
      </c>
      <c r="B729" s="1145" t="s">
        <v>1111</v>
      </c>
      <c r="C729" s="1145"/>
      <c r="D729" s="1145"/>
      <c r="E729" s="1145"/>
      <c r="F729" s="1145"/>
      <c r="G729" s="318">
        <f>SUM(G716:G728)/2</f>
        <v>38280</v>
      </c>
    </row>
    <row r="730" spans="1:8">
      <c r="A730" s="375" t="s">
        <v>22</v>
      </c>
      <c r="B730" s="1145" t="s">
        <v>1112</v>
      </c>
      <c r="C730" s="1145"/>
      <c r="D730" s="1145"/>
      <c r="E730" s="1145"/>
      <c r="F730" s="376">
        <v>0.1</v>
      </c>
      <c r="G730" s="318">
        <f>G729*F730</f>
        <v>3828</v>
      </c>
    </row>
    <row r="731" spans="1:8">
      <c r="A731" s="375" t="s">
        <v>23</v>
      </c>
      <c r="B731" s="1145" t="s">
        <v>184</v>
      </c>
      <c r="C731" s="1145"/>
      <c r="D731" s="1145"/>
      <c r="E731" s="1145"/>
      <c r="F731" s="1145"/>
      <c r="G731" s="318">
        <f>ROUNDDOWN(G729+G730,0)</f>
        <v>42108</v>
      </c>
    </row>
    <row r="732" spans="1:8">
      <c r="A732" s="298"/>
      <c r="B732" s="299"/>
      <c r="C732" s="299"/>
      <c r="D732" s="299"/>
      <c r="E732" s="299"/>
      <c r="F732" s="299"/>
      <c r="G732" s="550"/>
    </row>
    <row r="733" spans="1:8">
      <c r="A733" s="310" t="s">
        <v>1925</v>
      </c>
      <c r="B733" s="293"/>
      <c r="C733" s="293"/>
      <c r="D733" s="293"/>
      <c r="E733" s="293"/>
      <c r="F733" s="293"/>
      <c r="G733" s="548"/>
      <c r="H733" s="293"/>
    </row>
    <row r="734" spans="1:8" ht="45">
      <c r="A734" s="294" t="s">
        <v>73</v>
      </c>
      <c r="B734" s="294" t="s">
        <v>74</v>
      </c>
      <c r="C734" s="294" t="s">
        <v>166</v>
      </c>
      <c r="D734" s="301" t="s">
        <v>78</v>
      </c>
      <c r="E734" s="301" t="s">
        <v>167</v>
      </c>
      <c r="F734" s="301" t="s">
        <v>1113</v>
      </c>
      <c r="G734" s="552" t="s">
        <v>1105</v>
      </c>
    </row>
    <row r="735" spans="1:8">
      <c r="A735" s="295" t="s">
        <v>17</v>
      </c>
      <c r="B735" s="296" t="s">
        <v>1106</v>
      </c>
      <c r="C735" s="295"/>
      <c r="D735" s="295"/>
      <c r="E735" s="295"/>
      <c r="F735" s="296"/>
      <c r="G735" s="536"/>
    </row>
    <row r="736" spans="1:8">
      <c r="A736" s="295">
        <v>1</v>
      </c>
      <c r="B736" s="296" t="s">
        <v>1</v>
      </c>
      <c r="C736" s="295" t="s">
        <v>336</v>
      </c>
      <c r="D736" s="295" t="s">
        <v>31</v>
      </c>
      <c r="E736" s="295" t="s">
        <v>1235</v>
      </c>
      <c r="F736" s="315">
        <f>VLOOKUP(B736,'HSD PSPN,STR,ARS'!$C$6:F724,4,FALSE)</f>
        <v>100000</v>
      </c>
      <c r="G736" s="536">
        <f>F736*E736</f>
        <v>8000</v>
      </c>
    </row>
    <row r="737" spans="1:8">
      <c r="A737" s="295">
        <v>2</v>
      </c>
      <c r="B737" s="296" t="s">
        <v>2</v>
      </c>
      <c r="C737" s="295" t="s">
        <v>337</v>
      </c>
      <c r="D737" s="295" t="s">
        <v>31</v>
      </c>
      <c r="E737" s="295" t="s">
        <v>1236</v>
      </c>
      <c r="F737" s="315">
        <f>VLOOKUP(B737,'HSD PSPN,STR,ARS'!$C$6:F724,4,FALSE)</f>
        <v>150000</v>
      </c>
      <c r="G737" s="536">
        <f t="shared" ref="G737:G739" si="76">F737*E737</f>
        <v>6000</v>
      </c>
    </row>
    <row r="738" spans="1:8">
      <c r="A738" s="295">
        <v>3</v>
      </c>
      <c r="B738" s="296" t="s">
        <v>3</v>
      </c>
      <c r="C738" s="295" t="s">
        <v>338</v>
      </c>
      <c r="D738" s="295" t="s">
        <v>31</v>
      </c>
      <c r="E738" s="295" t="s">
        <v>1237</v>
      </c>
      <c r="F738" s="315">
        <f>VLOOKUP(B738,'HSD PSPN,STR,ARS'!$C$6:F724,4,FALSE)</f>
        <v>150000</v>
      </c>
      <c r="G738" s="536">
        <f t="shared" si="76"/>
        <v>600</v>
      </c>
    </row>
    <row r="739" spans="1:8">
      <c r="A739" s="295">
        <v>4</v>
      </c>
      <c r="B739" s="296" t="s">
        <v>4</v>
      </c>
      <c r="C739" s="295" t="s">
        <v>339</v>
      </c>
      <c r="D739" s="295" t="s">
        <v>31</v>
      </c>
      <c r="E739" s="295" t="s">
        <v>1238</v>
      </c>
      <c r="F739" s="315">
        <f>VLOOKUP(B739,'HSD PSPN,STR,ARS'!$C$6:F724,4,FALSE)</f>
        <v>200000</v>
      </c>
      <c r="G739" s="536">
        <f t="shared" si="76"/>
        <v>260</v>
      </c>
    </row>
    <row r="740" spans="1:8">
      <c r="A740" s="1161" t="s">
        <v>2171</v>
      </c>
      <c r="B740" s="1162"/>
      <c r="C740" s="1162"/>
      <c r="D740" s="1162"/>
      <c r="E740" s="1162"/>
      <c r="F740" s="1163"/>
      <c r="G740" s="321">
        <f>SUM(G735:G739)</f>
        <v>14860</v>
      </c>
    </row>
    <row r="741" spans="1:8">
      <c r="A741" s="295" t="s">
        <v>19</v>
      </c>
      <c r="B741" s="296" t="s">
        <v>5</v>
      </c>
      <c r="C741" s="295"/>
      <c r="D741" s="295"/>
      <c r="E741" s="295"/>
      <c r="F741" s="296"/>
      <c r="G741" s="536"/>
    </row>
    <row r="742" spans="1:8" ht="30">
      <c r="A742" s="295">
        <v>1</v>
      </c>
      <c r="B742" s="300" t="s">
        <v>1239</v>
      </c>
      <c r="C742" s="295"/>
      <c r="D742" s="301" t="s">
        <v>379</v>
      </c>
      <c r="E742" s="301" t="s">
        <v>1233</v>
      </c>
      <c r="F742" s="315">
        <f>VLOOKUP(B742,'HSD PSPN,STR,ARS'!$C$6:F724,4,FALSE)</f>
        <v>10000</v>
      </c>
      <c r="G742" s="536">
        <f t="shared" ref="G742:G743" si="77">F742*E742</f>
        <v>13000</v>
      </c>
    </row>
    <row r="743" spans="1:8">
      <c r="A743" s="295">
        <v>2</v>
      </c>
      <c r="B743" s="296" t="s">
        <v>1240</v>
      </c>
      <c r="C743" s="295"/>
      <c r="D743" s="295" t="s">
        <v>329</v>
      </c>
      <c r="E743" s="295" t="s">
        <v>1201</v>
      </c>
      <c r="F743" s="315">
        <f>VLOOKUP(B743,'HSD PSPN,STR,ARS'!$C$6:F724,4,FALSE)</f>
        <v>10000</v>
      </c>
      <c r="G743" s="536">
        <f t="shared" si="77"/>
        <v>1500</v>
      </c>
    </row>
    <row r="744" spans="1:8">
      <c r="A744" s="1165" t="s">
        <v>2176</v>
      </c>
      <c r="B744" s="1166"/>
      <c r="C744" s="1166"/>
      <c r="D744" s="1166"/>
      <c r="E744" s="1166"/>
      <c r="F744" s="1166"/>
      <c r="G744" s="549">
        <f>SUM(G741:G743)</f>
        <v>14500</v>
      </c>
    </row>
    <row r="745" spans="1:8">
      <c r="A745" s="295" t="s">
        <v>20</v>
      </c>
      <c r="B745" s="296" t="s">
        <v>181</v>
      </c>
      <c r="C745" s="295"/>
      <c r="D745" s="295"/>
      <c r="E745" s="295"/>
      <c r="F745" s="296"/>
      <c r="G745" s="536"/>
    </row>
    <row r="746" spans="1:8">
      <c r="A746" s="295"/>
      <c r="B746" s="296"/>
      <c r="C746" s="295"/>
      <c r="D746" s="295"/>
      <c r="E746" s="295"/>
      <c r="F746" s="296"/>
      <c r="G746" s="536"/>
    </row>
    <row r="747" spans="1:8">
      <c r="A747" s="1146" t="s">
        <v>2180</v>
      </c>
      <c r="B747" s="1146"/>
      <c r="C747" s="1146"/>
      <c r="D747" s="1146"/>
      <c r="E747" s="1146"/>
      <c r="F747" s="1146"/>
      <c r="G747" s="318">
        <f>SUM(G745:G746)</f>
        <v>0</v>
      </c>
    </row>
    <row r="748" spans="1:8">
      <c r="A748" s="375" t="s">
        <v>21</v>
      </c>
      <c r="B748" s="1145" t="s">
        <v>1111</v>
      </c>
      <c r="C748" s="1145"/>
      <c r="D748" s="1145"/>
      <c r="E748" s="1145"/>
      <c r="F748" s="1145"/>
      <c r="G748" s="318">
        <f>SUM(G735:G747)/2</f>
        <v>29360</v>
      </c>
    </row>
    <row r="749" spans="1:8">
      <c r="A749" s="375" t="s">
        <v>22</v>
      </c>
      <c r="B749" s="1145" t="s">
        <v>1112</v>
      </c>
      <c r="C749" s="1145"/>
      <c r="D749" s="1145"/>
      <c r="E749" s="1145"/>
      <c r="F749" s="376">
        <v>0.1</v>
      </c>
      <c r="G749" s="318">
        <f>G748*F749</f>
        <v>2936</v>
      </c>
    </row>
    <row r="750" spans="1:8">
      <c r="A750" s="375" t="s">
        <v>23</v>
      </c>
      <c r="B750" s="1145" t="s">
        <v>184</v>
      </c>
      <c r="C750" s="1145"/>
      <c r="D750" s="1145"/>
      <c r="E750" s="1145"/>
      <c r="F750" s="1145"/>
      <c r="G750" s="318">
        <f>ROUNDDOWN(G748+G749,0)</f>
        <v>32296</v>
      </c>
    </row>
    <row r="751" spans="1:8">
      <c r="A751" s="298"/>
      <c r="B751" s="299"/>
      <c r="C751" s="299"/>
      <c r="D751" s="299"/>
      <c r="E751" s="299"/>
      <c r="F751" s="299"/>
      <c r="G751" s="550"/>
    </row>
    <row r="752" spans="1:8">
      <c r="A752" s="310" t="s">
        <v>1926</v>
      </c>
      <c r="B752" s="293"/>
      <c r="C752" s="293"/>
      <c r="D752" s="293"/>
      <c r="E752" s="293"/>
      <c r="F752" s="293"/>
      <c r="G752" s="548"/>
      <c r="H752" s="293"/>
    </row>
    <row r="753" spans="1:8">
      <c r="A753" s="310" t="s">
        <v>1927</v>
      </c>
      <c r="B753" s="293"/>
      <c r="C753" s="293"/>
      <c r="D753" s="293"/>
      <c r="E753" s="293"/>
      <c r="F753" s="293"/>
      <c r="G753" s="548"/>
      <c r="H753" s="293"/>
    </row>
    <row r="754" spans="1:8" ht="45">
      <c r="A754" s="294" t="s">
        <v>73</v>
      </c>
      <c r="B754" s="294" t="s">
        <v>74</v>
      </c>
      <c r="C754" s="294" t="s">
        <v>166</v>
      </c>
      <c r="D754" s="301" t="s">
        <v>78</v>
      </c>
      <c r="E754" s="301" t="s">
        <v>167</v>
      </c>
      <c r="F754" s="301" t="s">
        <v>1113</v>
      </c>
      <c r="G754" s="552" t="s">
        <v>1105</v>
      </c>
    </row>
    <row r="755" spans="1:8">
      <c r="A755" s="295" t="s">
        <v>17</v>
      </c>
      <c r="B755" s="296" t="s">
        <v>1106</v>
      </c>
      <c r="C755" s="295"/>
      <c r="D755" s="295"/>
      <c r="E755" s="295"/>
      <c r="F755" s="296"/>
      <c r="G755" s="536"/>
    </row>
    <row r="756" spans="1:8">
      <c r="A756" s="295">
        <v>1</v>
      </c>
      <c r="B756" s="296" t="s">
        <v>1</v>
      </c>
      <c r="C756" s="295" t="s">
        <v>336</v>
      </c>
      <c r="D756" s="295" t="s">
        <v>31</v>
      </c>
      <c r="E756" s="295" t="s">
        <v>1241</v>
      </c>
      <c r="F756" s="315">
        <f>VLOOKUP(B756,'HSD PSPN,STR,ARS'!$C$6:F724,4,FALSE)</f>
        <v>100000</v>
      </c>
      <c r="G756" s="536">
        <f>F756*E756</f>
        <v>30000</v>
      </c>
    </row>
    <row r="757" spans="1:8">
      <c r="A757" s="295">
        <v>2</v>
      </c>
      <c r="B757" s="296" t="s">
        <v>2</v>
      </c>
      <c r="C757" s="295" t="s">
        <v>337</v>
      </c>
      <c r="D757" s="295" t="s">
        <v>31</v>
      </c>
      <c r="E757" s="295" t="s">
        <v>1242</v>
      </c>
      <c r="F757" s="315">
        <f>VLOOKUP(B757,'HSD PSPN,STR,ARS'!$C$6:F724,4,FALSE)</f>
        <v>150000</v>
      </c>
      <c r="G757" s="536">
        <f t="shared" ref="G757:G759" si="78">F757*E757</f>
        <v>15000</v>
      </c>
    </row>
    <row r="758" spans="1:8">
      <c r="A758" s="295">
        <v>3</v>
      </c>
      <c r="B758" s="296" t="s">
        <v>3</v>
      </c>
      <c r="C758" s="295" t="s">
        <v>338</v>
      </c>
      <c r="D758" s="295" t="s">
        <v>31</v>
      </c>
      <c r="E758" s="295" t="s">
        <v>1243</v>
      </c>
      <c r="F758" s="315">
        <f>VLOOKUP(B758,'HSD PSPN,STR,ARS'!$C$6:F724,4,FALSE)</f>
        <v>150000</v>
      </c>
      <c r="G758" s="536">
        <f t="shared" si="78"/>
        <v>1500</v>
      </c>
    </row>
    <row r="759" spans="1:8">
      <c r="A759" s="295">
        <v>4</v>
      </c>
      <c r="B759" s="296" t="s">
        <v>4</v>
      </c>
      <c r="C759" s="295" t="s">
        <v>339</v>
      </c>
      <c r="D759" s="295" t="s">
        <v>31</v>
      </c>
      <c r="E759" s="295" t="s">
        <v>1244</v>
      </c>
      <c r="F759" s="315">
        <f>VLOOKUP(B759,'HSD PSPN,STR,ARS'!$C$6:F724,4,FALSE)</f>
        <v>200000</v>
      </c>
      <c r="G759" s="536">
        <f t="shared" si="78"/>
        <v>600</v>
      </c>
    </row>
    <row r="760" spans="1:8">
      <c r="A760" s="1161" t="s">
        <v>2171</v>
      </c>
      <c r="B760" s="1162"/>
      <c r="C760" s="1162"/>
      <c r="D760" s="1162"/>
      <c r="E760" s="1162"/>
      <c r="F760" s="1163"/>
      <c r="G760" s="321">
        <f>SUM(G755:G759)</f>
        <v>47100</v>
      </c>
    </row>
    <row r="761" spans="1:8">
      <c r="A761" s="295" t="s">
        <v>19</v>
      </c>
      <c r="B761" s="296" t="s">
        <v>5</v>
      </c>
      <c r="C761" s="295"/>
      <c r="D761" s="295"/>
      <c r="E761" s="295"/>
      <c r="F761" s="296"/>
      <c r="G761" s="536"/>
    </row>
    <row r="762" spans="1:8" ht="30">
      <c r="A762" s="295">
        <v>1</v>
      </c>
      <c r="B762" s="300" t="s">
        <v>1245</v>
      </c>
      <c r="C762" s="295"/>
      <c r="D762" s="301" t="s">
        <v>379</v>
      </c>
      <c r="E762" s="301" t="s">
        <v>1185</v>
      </c>
      <c r="F762" s="315">
        <f>VLOOKUP(B762,'HSD PSPN,STR,ARS'!$C$6:F724,4,FALSE)</f>
        <v>10000</v>
      </c>
      <c r="G762" s="536">
        <f t="shared" ref="G762:G763" si="79">F762*E762</f>
        <v>11000</v>
      </c>
    </row>
    <row r="763" spans="1:8">
      <c r="A763" s="295">
        <v>2</v>
      </c>
      <c r="B763" s="296" t="s">
        <v>1246</v>
      </c>
      <c r="C763" s="295"/>
      <c r="D763" s="295" t="s">
        <v>239</v>
      </c>
      <c r="E763" s="295" t="s">
        <v>1218</v>
      </c>
      <c r="F763" s="315">
        <f>VLOOKUP(B763,'HSD PSPN,STR,ARS'!$C$6:F724,4,FALSE)</f>
        <v>10000</v>
      </c>
      <c r="G763" s="536">
        <f t="shared" si="79"/>
        <v>500</v>
      </c>
    </row>
    <row r="764" spans="1:8">
      <c r="A764" s="1165" t="s">
        <v>2176</v>
      </c>
      <c r="B764" s="1166"/>
      <c r="C764" s="1166"/>
      <c r="D764" s="1166"/>
      <c r="E764" s="1166"/>
      <c r="F764" s="1166"/>
      <c r="G764" s="549">
        <f>SUM(G761:G763)</f>
        <v>11500</v>
      </c>
    </row>
    <row r="765" spans="1:8">
      <c r="A765" s="295" t="s">
        <v>20</v>
      </c>
      <c r="B765" s="296" t="s">
        <v>181</v>
      </c>
      <c r="C765" s="295"/>
      <c r="D765" s="295"/>
      <c r="E765" s="295"/>
      <c r="F765" s="296"/>
      <c r="G765" s="536"/>
    </row>
    <row r="766" spans="1:8">
      <c r="A766" s="295"/>
      <c r="B766" s="296"/>
      <c r="C766" s="295"/>
      <c r="D766" s="295"/>
      <c r="E766" s="295"/>
      <c r="F766" s="296"/>
      <c r="G766" s="536"/>
    </row>
    <row r="767" spans="1:8">
      <c r="A767" s="1146" t="s">
        <v>2180</v>
      </c>
      <c r="B767" s="1146"/>
      <c r="C767" s="1146"/>
      <c r="D767" s="1146"/>
      <c r="E767" s="1146"/>
      <c r="F767" s="1146"/>
      <c r="G767" s="318">
        <f>SUM(G765:G766)</f>
        <v>0</v>
      </c>
    </row>
    <row r="768" spans="1:8">
      <c r="A768" s="375" t="s">
        <v>21</v>
      </c>
      <c r="B768" s="1145" t="s">
        <v>1111</v>
      </c>
      <c r="C768" s="1145"/>
      <c r="D768" s="1145"/>
      <c r="E768" s="1145"/>
      <c r="F768" s="1145"/>
      <c r="G768" s="318">
        <f>SUM(G755:G767)/2</f>
        <v>58600</v>
      </c>
    </row>
    <row r="769" spans="1:8">
      <c r="A769" s="375" t="s">
        <v>22</v>
      </c>
      <c r="B769" s="1145" t="s">
        <v>1112</v>
      </c>
      <c r="C769" s="1145"/>
      <c r="D769" s="1145"/>
      <c r="E769" s="1145"/>
      <c r="F769" s="376">
        <v>0.1</v>
      </c>
      <c r="G769" s="318">
        <f>G768*F769</f>
        <v>5860</v>
      </c>
    </row>
    <row r="770" spans="1:8">
      <c r="A770" s="375" t="s">
        <v>23</v>
      </c>
      <c r="B770" s="1145" t="s">
        <v>184</v>
      </c>
      <c r="C770" s="1145"/>
      <c r="D770" s="1145"/>
      <c r="E770" s="1145"/>
      <c r="F770" s="1145"/>
      <c r="G770" s="318">
        <f>ROUNDDOWN(G768+G769,0)</f>
        <v>64460</v>
      </c>
    </row>
    <row r="771" spans="1:8">
      <c r="A771" s="298"/>
      <c r="B771" s="299"/>
      <c r="C771" s="299"/>
      <c r="D771" s="299"/>
      <c r="E771" s="299"/>
      <c r="F771" s="299"/>
      <c r="G771" s="550"/>
    </row>
    <row r="772" spans="1:8">
      <c r="A772" s="310" t="s">
        <v>1928</v>
      </c>
      <c r="B772" s="293"/>
      <c r="C772" s="293"/>
      <c r="D772" s="293"/>
      <c r="E772" s="293"/>
      <c r="F772" s="293"/>
      <c r="G772" s="548"/>
      <c r="H772" s="293"/>
    </row>
    <row r="773" spans="1:8" ht="45">
      <c r="A773" s="294" t="s">
        <v>73</v>
      </c>
      <c r="B773" s="294" t="s">
        <v>74</v>
      </c>
      <c r="C773" s="294" t="s">
        <v>166</v>
      </c>
      <c r="D773" s="301" t="s">
        <v>78</v>
      </c>
      <c r="E773" s="301" t="s">
        <v>167</v>
      </c>
      <c r="F773" s="301" t="s">
        <v>1113</v>
      </c>
      <c r="G773" s="552" t="s">
        <v>1105</v>
      </c>
    </row>
    <row r="774" spans="1:8">
      <c r="A774" s="295" t="s">
        <v>17</v>
      </c>
      <c r="B774" s="296" t="s">
        <v>1106</v>
      </c>
      <c r="C774" s="295"/>
      <c r="D774" s="295"/>
      <c r="E774" s="295"/>
      <c r="F774" s="296"/>
      <c r="G774" s="536"/>
    </row>
    <row r="775" spans="1:8">
      <c r="A775" s="295">
        <v>1</v>
      </c>
      <c r="B775" s="296" t="s">
        <v>1</v>
      </c>
      <c r="C775" s="295" t="s">
        <v>336</v>
      </c>
      <c r="D775" s="295" t="s">
        <v>31</v>
      </c>
      <c r="E775" s="295" t="s">
        <v>1241</v>
      </c>
      <c r="F775" s="315">
        <f>VLOOKUP(B775,'HSD PSPN,STR,ARS'!$C$6:F724,4,FALSE)</f>
        <v>100000</v>
      </c>
      <c r="G775" s="536">
        <f>F775*E775</f>
        <v>30000</v>
      </c>
    </row>
    <row r="776" spans="1:8">
      <c r="A776" s="295">
        <v>2</v>
      </c>
      <c r="B776" s="296" t="s">
        <v>2</v>
      </c>
      <c r="C776" s="295" t="s">
        <v>337</v>
      </c>
      <c r="D776" s="295" t="s">
        <v>31</v>
      </c>
      <c r="E776" s="295" t="s">
        <v>1242</v>
      </c>
      <c r="F776" s="315">
        <f>VLOOKUP(B776,'HSD PSPN,STR,ARS'!$C$6:F724,4,FALSE)</f>
        <v>150000</v>
      </c>
      <c r="G776" s="536">
        <f t="shared" ref="G776:G778" si="80">F776*E776</f>
        <v>15000</v>
      </c>
    </row>
    <row r="777" spans="1:8">
      <c r="A777" s="295">
        <v>3</v>
      </c>
      <c r="B777" s="296" t="s">
        <v>3</v>
      </c>
      <c r="C777" s="295" t="s">
        <v>338</v>
      </c>
      <c r="D777" s="295" t="s">
        <v>31</v>
      </c>
      <c r="E777" s="295" t="s">
        <v>1243</v>
      </c>
      <c r="F777" s="315">
        <f>VLOOKUP(B777,'HSD PSPN,STR,ARS'!$C$6:F724,4,FALSE)</f>
        <v>150000</v>
      </c>
      <c r="G777" s="536">
        <f t="shared" si="80"/>
        <v>1500</v>
      </c>
    </row>
    <row r="778" spans="1:8">
      <c r="A778" s="295">
        <v>4</v>
      </c>
      <c r="B778" s="296" t="s">
        <v>4</v>
      </c>
      <c r="C778" s="295" t="s">
        <v>339</v>
      </c>
      <c r="D778" s="295" t="s">
        <v>31</v>
      </c>
      <c r="E778" s="295" t="s">
        <v>1244</v>
      </c>
      <c r="F778" s="315">
        <f>VLOOKUP(B778,'HSD PSPN,STR,ARS'!$C$6:F724,4,FALSE)</f>
        <v>200000</v>
      </c>
      <c r="G778" s="536">
        <f t="shared" si="80"/>
        <v>600</v>
      </c>
    </row>
    <row r="779" spans="1:8">
      <c r="A779" s="1161" t="s">
        <v>2171</v>
      </c>
      <c r="B779" s="1162"/>
      <c r="C779" s="1162"/>
      <c r="D779" s="1162"/>
      <c r="E779" s="1162"/>
      <c r="F779" s="1163"/>
      <c r="G779" s="321">
        <f>SUM(G774:G778)</f>
        <v>47100</v>
      </c>
    </row>
    <row r="780" spans="1:8">
      <c r="A780" s="295" t="s">
        <v>19</v>
      </c>
      <c r="B780" s="296" t="s">
        <v>5</v>
      </c>
      <c r="C780" s="295"/>
      <c r="D780" s="295"/>
      <c r="E780" s="295"/>
      <c r="F780" s="296"/>
      <c r="G780" s="536"/>
    </row>
    <row r="781" spans="1:8" ht="30">
      <c r="A781" s="295">
        <v>1</v>
      </c>
      <c r="B781" s="300" t="s">
        <v>1247</v>
      </c>
      <c r="C781" s="295"/>
      <c r="D781" s="301" t="s">
        <v>379</v>
      </c>
      <c r="E781" s="301" t="s">
        <v>1185</v>
      </c>
      <c r="F781" s="315">
        <f>VLOOKUP(B781,'HSD PSPN,STR,ARS'!$C$6:F724,4,FALSE)</f>
        <v>10000</v>
      </c>
      <c r="G781" s="536">
        <f t="shared" ref="G781:G782" si="81">F781*E781</f>
        <v>11000</v>
      </c>
    </row>
    <row r="782" spans="1:8">
      <c r="A782" s="295">
        <v>2</v>
      </c>
      <c r="B782" s="296" t="s">
        <v>1246</v>
      </c>
      <c r="C782" s="295"/>
      <c r="D782" s="295" t="s">
        <v>239</v>
      </c>
      <c r="E782" s="295" t="s">
        <v>1218</v>
      </c>
      <c r="F782" s="315">
        <f>VLOOKUP(B782,'HSD PSPN,STR,ARS'!$C$6:F724,4,FALSE)</f>
        <v>10000</v>
      </c>
      <c r="G782" s="536">
        <f t="shared" si="81"/>
        <v>500</v>
      </c>
    </row>
    <row r="783" spans="1:8">
      <c r="A783" s="1165" t="s">
        <v>2176</v>
      </c>
      <c r="B783" s="1166"/>
      <c r="C783" s="1166"/>
      <c r="D783" s="1166"/>
      <c r="E783" s="1166"/>
      <c r="F783" s="1166"/>
      <c r="G783" s="549">
        <f>SUM(G780:G782)</f>
        <v>11500</v>
      </c>
    </row>
    <row r="784" spans="1:8">
      <c r="A784" s="295" t="s">
        <v>20</v>
      </c>
      <c r="B784" s="296" t="s">
        <v>181</v>
      </c>
      <c r="C784" s="295"/>
      <c r="D784" s="295"/>
      <c r="E784" s="295"/>
      <c r="F784" s="296"/>
      <c r="G784" s="536"/>
    </row>
    <row r="785" spans="1:8">
      <c r="A785" s="295"/>
      <c r="B785" s="296"/>
      <c r="C785" s="295"/>
      <c r="D785" s="295"/>
      <c r="E785" s="295"/>
      <c r="F785" s="296"/>
      <c r="G785" s="536"/>
    </row>
    <row r="786" spans="1:8">
      <c r="A786" s="1146" t="s">
        <v>2180</v>
      </c>
      <c r="B786" s="1146"/>
      <c r="C786" s="1146"/>
      <c r="D786" s="1146"/>
      <c r="E786" s="1146"/>
      <c r="F786" s="1146"/>
      <c r="G786" s="318">
        <f>SUM(G784:G785)</f>
        <v>0</v>
      </c>
    </row>
    <row r="787" spans="1:8">
      <c r="A787" s="375" t="s">
        <v>21</v>
      </c>
      <c r="B787" s="1145" t="s">
        <v>1111</v>
      </c>
      <c r="C787" s="1145"/>
      <c r="D787" s="1145"/>
      <c r="E787" s="1145"/>
      <c r="F787" s="1145"/>
      <c r="G787" s="318">
        <f>SUM(G774:G786)/2</f>
        <v>58600</v>
      </c>
    </row>
    <row r="788" spans="1:8">
      <c r="A788" s="375" t="s">
        <v>22</v>
      </c>
      <c r="B788" s="1145" t="s">
        <v>1112</v>
      </c>
      <c r="C788" s="1145"/>
      <c r="D788" s="1145"/>
      <c r="E788" s="1145"/>
      <c r="F788" s="376">
        <v>0.1</v>
      </c>
      <c r="G788" s="318">
        <f>G787*F788</f>
        <v>5860</v>
      </c>
    </row>
    <row r="789" spans="1:8">
      <c r="A789" s="375" t="s">
        <v>23</v>
      </c>
      <c r="B789" s="1145" t="s">
        <v>184</v>
      </c>
      <c r="C789" s="1145"/>
      <c r="D789" s="1145"/>
      <c r="E789" s="1145"/>
      <c r="F789" s="1145"/>
      <c r="G789" s="318">
        <f>ROUNDDOWN(G787+G788,0)</f>
        <v>64460</v>
      </c>
    </row>
    <row r="790" spans="1:8">
      <c r="A790" s="298"/>
      <c r="B790" s="299"/>
      <c r="C790" s="299"/>
      <c r="D790" s="299"/>
      <c r="E790" s="299"/>
      <c r="F790" s="299"/>
      <c r="G790" s="550"/>
    </row>
    <row r="791" spans="1:8">
      <c r="A791" s="310" t="s">
        <v>1929</v>
      </c>
      <c r="B791" s="293"/>
      <c r="C791" s="293"/>
      <c r="D791" s="293"/>
      <c r="E791" s="293"/>
      <c r="F791" s="293"/>
      <c r="G791" s="548"/>
      <c r="H791" s="293"/>
    </row>
    <row r="792" spans="1:8" ht="45">
      <c r="A792" s="294" t="s">
        <v>73</v>
      </c>
      <c r="B792" s="294" t="s">
        <v>74</v>
      </c>
      <c r="C792" s="294" t="s">
        <v>166</v>
      </c>
      <c r="D792" s="301" t="s">
        <v>78</v>
      </c>
      <c r="E792" s="301" t="s">
        <v>167</v>
      </c>
      <c r="F792" s="301" t="s">
        <v>1113</v>
      </c>
      <c r="G792" s="552" t="s">
        <v>1105</v>
      </c>
    </row>
    <row r="793" spans="1:8">
      <c r="A793" s="295" t="s">
        <v>17</v>
      </c>
      <c r="B793" s="296" t="s">
        <v>1106</v>
      </c>
      <c r="C793" s="295"/>
      <c r="D793" s="295"/>
      <c r="E793" s="295"/>
      <c r="F793" s="296"/>
      <c r="G793" s="536"/>
    </row>
    <row r="794" spans="1:8">
      <c r="A794" s="295">
        <v>1</v>
      </c>
      <c r="B794" s="296" t="s">
        <v>1</v>
      </c>
      <c r="C794" s="295" t="s">
        <v>336</v>
      </c>
      <c r="D794" s="295" t="s">
        <v>31</v>
      </c>
      <c r="E794" s="295" t="s">
        <v>1241</v>
      </c>
      <c r="F794" s="315">
        <f>VLOOKUP(B794,'HSD PSPN,STR,ARS'!$C$6:F724,4,FALSE)</f>
        <v>100000</v>
      </c>
      <c r="G794" s="536">
        <f>F794*E794</f>
        <v>30000</v>
      </c>
    </row>
    <row r="795" spans="1:8">
      <c r="A795" s="295">
        <v>2</v>
      </c>
      <c r="B795" s="296" t="s">
        <v>2</v>
      </c>
      <c r="C795" s="295" t="s">
        <v>337</v>
      </c>
      <c r="D795" s="295" t="s">
        <v>31</v>
      </c>
      <c r="E795" s="295" t="s">
        <v>1242</v>
      </c>
      <c r="F795" s="315">
        <f>VLOOKUP(B795,'HSD PSPN,STR,ARS'!$C$6:F724,4,FALSE)</f>
        <v>150000</v>
      </c>
      <c r="G795" s="536">
        <f t="shared" ref="G795:G797" si="82">F795*E795</f>
        <v>15000</v>
      </c>
    </row>
    <row r="796" spans="1:8">
      <c r="A796" s="295">
        <v>3</v>
      </c>
      <c r="B796" s="296" t="s">
        <v>3</v>
      </c>
      <c r="C796" s="295" t="s">
        <v>338</v>
      </c>
      <c r="D796" s="295" t="s">
        <v>31</v>
      </c>
      <c r="E796" s="295" t="s">
        <v>1243</v>
      </c>
      <c r="F796" s="315">
        <f>VLOOKUP(B796,'HSD PSPN,STR,ARS'!$C$6:F724,4,FALSE)</f>
        <v>150000</v>
      </c>
      <c r="G796" s="536">
        <f t="shared" si="82"/>
        <v>1500</v>
      </c>
    </row>
    <row r="797" spans="1:8">
      <c r="A797" s="295">
        <v>4</v>
      </c>
      <c r="B797" s="296" t="s">
        <v>4</v>
      </c>
      <c r="C797" s="295" t="s">
        <v>339</v>
      </c>
      <c r="D797" s="295" t="s">
        <v>31</v>
      </c>
      <c r="E797" s="295" t="s">
        <v>1244</v>
      </c>
      <c r="F797" s="315">
        <f>VLOOKUP(B797,'HSD PSPN,STR,ARS'!$C$6:F724,4,FALSE)</f>
        <v>200000</v>
      </c>
      <c r="G797" s="536">
        <f t="shared" si="82"/>
        <v>600</v>
      </c>
    </row>
    <row r="798" spans="1:8">
      <c r="A798" s="1161" t="s">
        <v>2171</v>
      </c>
      <c r="B798" s="1162"/>
      <c r="C798" s="1162"/>
      <c r="D798" s="1162"/>
      <c r="E798" s="1162"/>
      <c r="F798" s="1163"/>
      <c r="G798" s="321">
        <f>SUM(G793:G797)</f>
        <v>47100</v>
      </c>
    </row>
    <row r="799" spans="1:8">
      <c r="A799" s="295" t="s">
        <v>19</v>
      </c>
      <c r="B799" s="296" t="s">
        <v>5</v>
      </c>
      <c r="C799" s="295"/>
      <c r="D799" s="295"/>
      <c r="E799" s="295"/>
      <c r="F799" s="296"/>
      <c r="G799" s="536"/>
    </row>
    <row r="800" spans="1:8" ht="30">
      <c r="A800" s="295">
        <v>1</v>
      </c>
      <c r="B800" s="300" t="s">
        <v>1248</v>
      </c>
      <c r="C800" s="295"/>
      <c r="D800" s="301" t="s">
        <v>379</v>
      </c>
      <c r="E800" s="301" t="s">
        <v>1185</v>
      </c>
      <c r="F800" s="315">
        <f>VLOOKUP(B800,'HSD PSPN,STR,ARS'!$C$6:F724,4,FALSE)</f>
        <v>10000</v>
      </c>
      <c r="G800" s="536">
        <f t="shared" ref="G800:G801" si="83">F800*E800</f>
        <v>11000</v>
      </c>
    </row>
    <row r="801" spans="1:8">
      <c r="A801" s="295">
        <v>2</v>
      </c>
      <c r="B801" s="296" t="s">
        <v>1246</v>
      </c>
      <c r="C801" s="295"/>
      <c r="D801" s="295" t="s">
        <v>239</v>
      </c>
      <c r="E801" s="295" t="s">
        <v>1218</v>
      </c>
      <c r="F801" s="315">
        <f>VLOOKUP(B801,'HSD PSPN,STR,ARS'!$C$6:F724,4,FALSE)</f>
        <v>10000</v>
      </c>
      <c r="G801" s="536">
        <f t="shared" si="83"/>
        <v>500</v>
      </c>
    </row>
    <row r="802" spans="1:8">
      <c r="A802" s="1165" t="s">
        <v>2176</v>
      </c>
      <c r="B802" s="1166"/>
      <c r="C802" s="1166"/>
      <c r="D802" s="1166"/>
      <c r="E802" s="1166"/>
      <c r="F802" s="1166"/>
      <c r="G802" s="549">
        <f>SUM(G799:G801)</f>
        <v>11500</v>
      </c>
    </row>
    <row r="803" spans="1:8">
      <c r="A803" s="295" t="s">
        <v>20</v>
      </c>
      <c r="B803" s="296" t="s">
        <v>181</v>
      </c>
      <c r="C803" s="295"/>
      <c r="D803" s="295"/>
      <c r="E803" s="295"/>
      <c r="F803" s="296"/>
      <c r="G803" s="536"/>
    </row>
    <row r="804" spans="1:8">
      <c r="A804" s="295"/>
      <c r="B804" s="296"/>
      <c r="C804" s="295"/>
      <c r="D804" s="295"/>
      <c r="E804" s="295"/>
      <c r="F804" s="296"/>
      <c r="G804" s="536"/>
    </row>
    <row r="805" spans="1:8">
      <c r="A805" s="1146" t="s">
        <v>2180</v>
      </c>
      <c r="B805" s="1146"/>
      <c r="C805" s="1146"/>
      <c r="D805" s="1146"/>
      <c r="E805" s="1146"/>
      <c r="F805" s="1146"/>
      <c r="G805" s="318">
        <f>SUM(G803:G804)</f>
        <v>0</v>
      </c>
    </row>
    <row r="806" spans="1:8">
      <c r="A806" s="375" t="s">
        <v>21</v>
      </c>
      <c r="B806" s="1145" t="s">
        <v>1111</v>
      </c>
      <c r="C806" s="1145"/>
      <c r="D806" s="1145"/>
      <c r="E806" s="1145"/>
      <c r="F806" s="1145"/>
      <c r="G806" s="318">
        <f>SUM(G793:G805)/2</f>
        <v>58600</v>
      </c>
    </row>
    <row r="807" spans="1:8">
      <c r="A807" s="375" t="s">
        <v>22</v>
      </c>
      <c r="B807" s="1145" t="s">
        <v>1112</v>
      </c>
      <c r="C807" s="1145"/>
      <c r="D807" s="1145"/>
      <c r="E807" s="1145"/>
      <c r="F807" s="376">
        <v>0.1</v>
      </c>
      <c r="G807" s="318">
        <f>G806*F807</f>
        <v>5860</v>
      </c>
    </row>
    <row r="808" spans="1:8">
      <c r="A808" s="375" t="s">
        <v>23</v>
      </c>
      <c r="B808" s="1145" t="s">
        <v>184</v>
      </c>
      <c r="C808" s="1145"/>
      <c r="D808" s="1145"/>
      <c r="E808" s="1145"/>
      <c r="F808" s="1145"/>
      <c r="G808" s="318">
        <f>ROUNDDOWN(G806+G807,0)</f>
        <v>64460</v>
      </c>
    </row>
    <row r="809" spans="1:8">
      <c r="A809" s="298"/>
      <c r="B809" s="299"/>
      <c r="C809" s="299"/>
      <c r="D809" s="299"/>
      <c r="E809" s="299"/>
      <c r="F809" s="299"/>
      <c r="G809" s="550"/>
    </row>
    <row r="810" spans="1:8">
      <c r="A810" s="428" t="s">
        <v>1930</v>
      </c>
      <c r="B810" s="293"/>
      <c r="C810" s="293"/>
      <c r="D810" s="293"/>
      <c r="E810" s="293"/>
      <c r="F810" s="293"/>
      <c r="G810" s="548"/>
      <c r="H810" s="293"/>
    </row>
    <row r="811" spans="1:8" ht="45">
      <c r="A811" s="294" t="s">
        <v>73</v>
      </c>
      <c r="B811" s="294" t="s">
        <v>74</v>
      </c>
      <c r="C811" s="294" t="s">
        <v>166</v>
      </c>
      <c r="D811" s="301" t="s">
        <v>78</v>
      </c>
      <c r="E811" s="301" t="s">
        <v>167</v>
      </c>
      <c r="F811" s="301" t="s">
        <v>1113</v>
      </c>
      <c r="G811" s="552" t="s">
        <v>1105</v>
      </c>
    </row>
    <row r="812" spans="1:8">
      <c r="A812" s="295" t="s">
        <v>17</v>
      </c>
      <c r="B812" s="296" t="s">
        <v>1106</v>
      </c>
      <c r="C812" s="295"/>
      <c r="D812" s="295"/>
      <c r="E812" s="295"/>
      <c r="F812" s="296"/>
      <c r="G812" s="536"/>
    </row>
    <row r="813" spans="1:8">
      <c r="A813" s="295">
        <v>1</v>
      </c>
      <c r="B813" s="296" t="s">
        <v>1</v>
      </c>
      <c r="C813" s="295" t="s">
        <v>336</v>
      </c>
      <c r="D813" s="295" t="s">
        <v>31</v>
      </c>
      <c r="E813" s="295" t="s">
        <v>1107</v>
      </c>
      <c r="F813" s="315">
        <f>VLOOKUP(B813,'HSD PSPN,STR,ARS'!$C$6:F724,4,FALSE)</f>
        <v>100000</v>
      </c>
      <c r="G813" s="536">
        <f>F813*E813</f>
        <v>15000</v>
      </c>
    </row>
    <row r="814" spans="1:8">
      <c r="A814" s="295">
        <v>2</v>
      </c>
      <c r="B814" s="296" t="s">
        <v>32</v>
      </c>
      <c r="C814" s="295" t="s">
        <v>337</v>
      </c>
      <c r="D814" s="295" t="s">
        <v>31</v>
      </c>
      <c r="E814" s="295" t="s">
        <v>1146</v>
      </c>
      <c r="F814" s="315">
        <f>VLOOKUP(B814,'HSD PSPN,STR,ARS'!$C$6:F724,4,FALSE)</f>
        <v>150000</v>
      </c>
      <c r="G814" s="536">
        <f t="shared" ref="G814:G816" si="84">F814*E814</f>
        <v>10500.000000000002</v>
      </c>
    </row>
    <row r="815" spans="1:8">
      <c r="A815" s="295">
        <v>3</v>
      </c>
      <c r="B815" s="296" t="s">
        <v>3</v>
      </c>
      <c r="C815" s="295" t="s">
        <v>338</v>
      </c>
      <c r="D815" s="295" t="s">
        <v>31</v>
      </c>
      <c r="E815" s="295" t="s">
        <v>1147</v>
      </c>
      <c r="F815" s="315">
        <f>VLOOKUP(B815,'HSD PSPN,STR,ARS'!$C$6:F724,4,FALSE)</f>
        <v>150000</v>
      </c>
      <c r="G815" s="536">
        <f t="shared" si="84"/>
        <v>1050</v>
      </c>
    </row>
    <row r="816" spans="1:8">
      <c r="A816" s="295">
        <v>4</v>
      </c>
      <c r="B816" s="296" t="s">
        <v>4</v>
      </c>
      <c r="C816" s="295" t="s">
        <v>339</v>
      </c>
      <c r="D816" s="295" t="s">
        <v>31</v>
      </c>
      <c r="E816" s="295" t="s">
        <v>1148</v>
      </c>
      <c r="F816" s="315">
        <f>VLOOKUP(B816,'HSD PSPN,STR,ARS'!$C$6:F724,4,FALSE)</f>
        <v>200000</v>
      </c>
      <c r="G816" s="536">
        <f t="shared" si="84"/>
        <v>460</v>
      </c>
    </row>
    <row r="817" spans="1:8">
      <c r="A817" s="1161" t="s">
        <v>2171</v>
      </c>
      <c r="B817" s="1162"/>
      <c r="C817" s="1162"/>
      <c r="D817" s="1162"/>
      <c r="E817" s="1162"/>
      <c r="F817" s="1163"/>
      <c r="G817" s="321">
        <f>SUM(G812:G816)</f>
        <v>27010</v>
      </c>
    </row>
    <row r="818" spans="1:8">
      <c r="A818" s="295" t="s">
        <v>19</v>
      </c>
      <c r="B818" s="296" t="s">
        <v>5</v>
      </c>
      <c r="C818" s="295"/>
      <c r="D818" s="295"/>
      <c r="E818" s="295"/>
      <c r="F818" s="296"/>
      <c r="G818" s="536"/>
    </row>
    <row r="819" spans="1:8" ht="30">
      <c r="A819" s="295">
        <v>1</v>
      </c>
      <c r="B819" s="300" t="s">
        <v>1249</v>
      </c>
      <c r="C819" s="295"/>
      <c r="D819" s="301" t="s">
        <v>351</v>
      </c>
      <c r="E819" s="301" t="s">
        <v>1224</v>
      </c>
      <c r="F819" s="315">
        <f>VLOOKUP(B819,'HSD PSPN,STR,ARS'!$C$6:F724,4,FALSE)</f>
        <v>10000</v>
      </c>
      <c r="G819" s="536">
        <f t="shared" ref="G819:G820" si="85">F819*E819</f>
        <v>3000</v>
      </c>
    </row>
    <row r="820" spans="1:8">
      <c r="A820" s="295">
        <v>2</v>
      </c>
      <c r="B820" s="296" t="s">
        <v>1135</v>
      </c>
      <c r="C820" s="295"/>
      <c r="D820" s="295" t="s">
        <v>329</v>
      </c>
      <c r="E820" s="295" t="s">
        <v>1250</v>
      </c>
      <c r="F820" s="315">
        <f>VLOOKUP(B820,'HSD PSPN,STR,ARS'!$C$6:F724,4,FALSE)</f>
        <v>10000</v>
      </c>
      <c r="G820" s="536">
        <f t="shared" si="85"/>
        <v>400</v>
      </c>
    </row>
    <row r="821" spans="1:8">
      <c r="A821" s="1165" t="s">
        <v>2176</v>
      </c>
      <c r="B821" s="1166"/>
      <c r="C821" s="1166"/>
      <c r="D821" s="1166"/>
      <c r="E821" s="1166"/>
      <c r="F821" s="1166"/>
      <c r="G821" s="549">
        <f>SUM(G818:G820)</f>
        <v>3400</v>
      </c>
    </row>
    <row r="822" spans="1:8">
      <c r="A822" s="295" t="s">
        <v>20</v>
      </c>
      <c r="B822" s="296" t="s">
        <v>181</v>
      </c>
      <c r="C822" s="295"/>
      <c r="D822" s="295"/>
      <c r="E822" s="295"/>
      <c r="F822" s="296"/>
      <c r="G822" s="536"/>
    </row>
    <row r="823" spans="1:8">
      <c r="A823" s="295"/>
      <c r="B823" s="296"/>
      <c r="C823" s="295"/>
      <c r="D823" s="295"/>
      <c r="E823" s="295"/>
      <c r="F823" s="296"/>
      <c r="G823" s="536"/>
    </row>
    <row r="824" spans="1:8">
      <c r="A824" s="1146" t="s">
        <v>2180</v>
      </c>
      <c r="B824" s="1146"/>
      <c r="C824" s="1146"/>
      <c r="D824" s="1146"/>
      <c r="E824" s="1146"/>
      <c r="F824" s="1146"/>
      <c r="G824" s="318">
        <f>SUM(G822:G823)</f>
        <v>0</v>
      </c>
    </row>
    <row r="825" spans="1:8">
      <c r="A825" s="375" t="s">
        <v>21</v>
      </c>
      <c r="B825" s="1145" t="s">
        <v>1111</v>
      </c>
      <c r="C825" s="1145"/>
      <c r="D825" s="1145"/>
      <c r="E825" s="1145"/>
      <c r="F825" s="1145"/>
      <c r="G825" s="318">
        <f>SUM(G812:G824)/2</f>
        <v>30410</v>
      </c>
    </row>
    <row r="826" spans="1:8">
      <c r="A826" s="375" t="s">
        <v>22</v>
      </c>
      <c r="B826" s="1145" t="s">
        <v>1112</v>
      </c>
      <c r="C826" s="1145"/>
      <c r="D826" s="1145"/>
      <c r="E826" s="1145"/>
      <c r="F826" s="376">
        <v>0.1</v>
      </c>
      <c r="G826" s="318">
        <f>G825*F826</f>
        <v>3041</v>
      </c>
    </row>
    <row r="827" spans="1:8">
      <c r="A827" s="375" t="s">
        <v>23</v>
      </c>
      <c r="B827" s="1145" t="s">
        <v>184</v>
      </c>
      <c r="C827" s="1145"/>
      <c r="D827" s="1145"/>
      <c r="E827" s="1145"/>
      <c r="F827" s="1145"/>
      <c r="G827" s="318">
        <f>ROUNDDOWN(G825+G826,0)</f>
        <v>33451</v>
      </c>
    </row>
    <row r="828" spans="1:8">
      <c r="A828" s="298"/>
      <c r="B828" s="299"/>
      <c r="C828" s="299"/>
      <c r="D828" s="299"/>
      <c r="E828" s="299"/>
      <c r="F828" s="299"/>
      <c r="G828" s="550"/>
    </row>
    <row r="829" spans="1:8">
      <c r="A829" s="428" t="s">
        <v>1931</v>
      </c>
      <c r="B829" s="293"/>
      <c r="C829" s="293"/>
      <c r="D829" s="293"/>
      <c r="E829" s="293"/>
      <c r="F829" s="293"/>
      <c r="G829" s="548"/>
      <c r="H829" s="293"/>
    </row>
    <row r="830" spans="1:8" ht="45">
      <c r="A830" s="294" t="s">
        <v>73</v>
      </c>
      <c r="B830" s="294" t="s">
        <v>74</v>
      </c>
      <c r="C830" s="294" t="s">
        <v>166</v>
      </c>
      <c r="D830" s="301" t="s">
        <v>78</v>
      </c>
      <c r="E830" s="301" t="s">
        <v>167</v>
      </c>
      <c r="F830" s="301" t="s">
        <v>1113</v>
      </c>
      <c r="G830" s="552" t="s">
        <v>1105</v>
      </c>
    </row>
    <row r="831" spans="1:8">
      <c r="A831" s="295" t="s">
        <v>17</v>
      </c>
      <c r="B831" s="296" t="s">
        <v>1106</v>
      </c>
      <c r="C831" s="295"/>
      <c r="D831" s="295"/>
      <c r="E831" s="295"/>
      <c r="F831" s="296"/>
      <c r="G831" s="536"/>
    </row>
    <row r="832" spans="1:8">
      <c r="A832" s="295">
        <v>1</v>
      </c>
      <c r="B832" s="296" t="s">
        <v>1</v>
      </c>
      <c r="C832" s="295" t="s">
        <v>336</v>
      </c>
      <c r="D832" s="295" t="s">
        <v>31</v>
      </c>
      <c r="E832" s="295" t="s">
        <v>1119</v>
      </c>
      <c r="F832" s="315">
        <f>VLOOKUP(B832,'HSD PSPN,STR,ARS'!$C$6:F724,4,FALSE)</f>
        <v>100000</v>
      </c>
      <c r="G832" s="536">
        <f>F832*E832</f>
        <v>10000</v>
      </c>
    </row>
    <row r="833" spans="1:8">
      <c r="A833" s="295">
        <v>2</v>
      </c>
      <c r="B833" s="296" t="s">
        <v>32</v>
      </c>
      <c r="C833" s="295" t="s">
        <v>337</v>
      </c>
      <c r="D833" s="295" t="s">
        <v>31</v>
      </c>
      <c r="E833" s="295" t="s">
        <v>1251</v>
      </c>
      <c r="F833" s="315">
        <f>VLOOKUP(B833,'HSD PSPN,STR,ARS'!$C$6:F724,4,FALSE)</f>
        <v>150000</v>
      </c>
      <c r="G833" s="536">
        <f t="shared" ref="G833:G835" si="86">F833*E833</f>
        <v>150000</v>
      </c>
    </row>
    <row r="834" spans="1:8">
      <c r="A834" s="295">
        <v>3</v>
      </c>
      <c r="B834" s="296" t="s">
        <v>3</v>
      </c>
      <c r="C834" s="295" t="s">
        <v>338</v>
      </c>
      <c r="D834" s="295" t="s">
        <v>31</v>
      </c>
      <c r="E834" s="295" t="s">
        <v>1119</v>
      </c>
      <c r="F834" s="315">
        <f>VLOOKUP(B834,'HSD PSPN,STR,ARS'!$C$6:F724,4,FALSE)</f>
        <v>150000</v>
      </c>
      <c r="G834" s="536">
        <f t="shared" si="86"/>
        <v>15000</v>
      </c>
    </row>
    <row r="835" spans="1:8">
      <c r="A835" s="295">
        <v>4</v>
      </c>
      <c r="B835" s="296" t="s">
        <v>4</v>
      </c>
      <c r="C835" s="295" t="s">
        <v>339</v>
      </c>
      <c r="D835" s="295" t="s">
        <v>31</v>
      </c>
      <c r="E835" s="295" t="s">
        <v>1252</v>
      </c>
      <c r="F835" s="315">
        <f>VLOOKUP(B835,'HSD PSPN,STR,ARS'!$C$6:F724,4,FALSE)</f>
        <v>200000</v>
      </c>
      <c r="G835" s="536">
        <f t="shared" si="86"/>
        <v>6660.0000000000009</v>
      </c>
    </row>
    <row r="836" spans="1:8">
      <c r="A836" s="1161" t="s">
        <v>2171</v>
      </c>
      <c r="B836" s="1162"/>
      <c r="C836" s="1162"/>
      <c r="D836" s="1162"/>
      <c r="E836" s="1162"/>
      <c r="F836" s="1163"/>
      <c r="G836" s="321">
        <f>SUM(G831:G835)</f>
        <v>181660</v>
      </c>
    </row>
    <row r="837" spans="1:8">
      <c r="A837" s="295" t="s">
        <v>19</v>
      </c>
      <c r="B837" s="296" t="s">
        <v>5</v>
      </c>
      <c r="C837" s="295"/>
      <c r="D837" s="295"/>
      <c r="E837" s="295"/>
      <c r="F837" s="296"/>
      <c r="G837" s="536"/>
    </row>
    <row r="838" spans="1:8">
      <c r="A838" s="295">
        <v>1</v>
      </c>
      <c r="B838" s="427" t="s">
        <v>1253</v>
      </c>
      <c r="C838" s="295"/>
      <c r="D838" s="295" t="s">
        <v>351</v>
      </c>
      <c r="E838" s="295" t="s">
        <v>1188</v>
      </c>
      <c r="F838" s="315">
        <f>VLOOKUP(B838,'HSD PSPN,STR,ARS'!$C$6:F724,4,FALSE)</f>
        <v>10000</v>
      </c>
      <c r="G838" s="536">
        <f t="shared" ref="G838:G839" si="87">F838*E838</f>
        <v>12000</v>
      </c>
    </row>
    <row r="839" spans="1:8">
      <c r="A839" s="295">
        <v>2</v>
      </c>
      <c r="B839" s="296" t="s">
        <v>1206</v>
      </c>
      <c r="C839" s="295"/>
      <c r="D839" s="295" t="s">
        <v>329</v>
      </c>
      <c r="E839" s="295" t="s">
        <v>1200</v>
      </c>
      <c r="F839" s="315">
        <f>VLOOKUP(B839,'HSD PSPN,STR,ARS'!$C$6:F724,4,FALSE)</f>
        <v>10000</v>
      </c>
      <c r="G839" s="536">
        <f t="shared" si="87"/>
        <v>200</v>
      </c>
    </row>
    <row r="840" spans="1:8">
      <c r="A840" s="1165" t="s">
        <v>2176</v>
      </c>
      <c r="B840" s="1166"/>
      <c r="C840" s="1166"/>
      <c r="D840" s="1166"/>
      <c r="E840" s="1166"/>
      <c r="F840" s="1166"/>
      <c r="G840" s="549">
        <f>SUM(G837:G839)</f>
        <v>12200</v>
      </c>
    </row>
    <row r="841" spans="1:8">
      <c r="A841" s="295" t="s">
        <v>20</v>
      </c>
      <c r="B841" s="296" t="s">
        <v>181</v>
      </c>
      <c r="C841" s="295"/>
      <c r="D841" s="295"/>
      <c r="E841" s="295"/>
      <c r="F841" s="296"/>
      <c r="G841" s="536"/>
    </row>
    <row r="842" spans="1:8">
      <c r="A842" s="295"/>
      <c r="B842" s="296"/>
      <c r="C842" s="295"/>
      <c r="D842" s="295"/>
      <c r="E842" s="295"/>
      <c r="F842" s="296"/>
      <c r="G842" s="536"/>
    </row>
    <row r="843" spans="1:8">
      <c r="A843" s="1146" t="s">
        <v>2180</v>
      </c>
      <c r="B843" s="1146"/>
      <c r="C843" s="1146"/>
      <c r="D843" s="1146"/>
      <c r="E843" s="1146"/>
      <c r="F843" s="1146"/>
      <c r="G843" s="318">
        <f>SUM(G841:G842)</f>
        <v>0</v>
      </c>
    </row>
    <row r="844" spans="1:8">
      <c r="A844" s="375" t="s">
        <v>21</v>
      </c>
      <c r="B844" s="1145" t="s">
        <v>1111</v>
      </c>
      <c r="C844" s="1145"/>
      <c r="D844" s="1145"/>
      <c r="E844" s="1145"/>
      <c r="F844" s="1145"/>
      <c r="G844" s="318">
        <f>SUM(G831:G843)/2</f>
        <v>193860</v>
      </c>
    </row>
    <row r="845" spans="1:8">
      <c r="A845" s="375" t="s">
        <v>22</v>
      </c>
      <c r="B845" s="1145" t="s">
        <v>1112</v>
      </c>
      <c r="C845" s="1145"/>
      <c r="D845" s="1145"/>
      <c r="E845" s="1145"/>
      <c r="F845" s="376">
        <v>0.1</v>
      </c>
      <c r="G845" s="318">
        <f>G844*F845</f>
        <v>19386</v>
      </c>
    </row>
    <row r="846" spans="1:8">
      <c r="A846" s="375" t="s">
        <v>23</v>
      </c>
      <c r="B846" s="1145" t="s">
        <v>184</v>
      </c>
      <c r="C846" s="1145"/>
      <c r="D846" s="1145"/>
      <c r="E846" s="1145"/>
      <c r="F846" s="1145"/>
      <c r="G846" s="318">
        <f>ROUNDDOWN(G844+G845,0)</f>
        <v>213246</v>
      </c>
    </row>
    <row r="847" spans="1:8">
      <c r="A847" s="298"/>
      <c r="B847" s="299"/>
      <c r="C847" s="299"/>
      <c r="D847" s="299"/>
      <c r="E847" s="299"/>
      <c r="F847" s="299"/>
      <c r="G847" s="550"/>
    </row>
    <row r="848" spans="1:8">
      <c r="A848" s="428" t="s">
        <v>1932</v>
      </c>
      <c r="B848" s="293"/>
      <c r="C848" s="293"/>
      <c r="D848" s="293"/>
      <c r="E848" s="293"/>
      <c r="F848" s="293"/>
      <c r="G848" s="548"/>
      <c r="H848" s="293"/>
    </row>
    <row r="849" spans="1:7" ht="45">
      <c r="A849" s="294" t="s">
        <v>73</v>
      </c>
      <c r="B849" s="294" t="s">
        <v>74</v>
      </c>
      <c r="C849" s="294" t="s">
        <v>166</v>
      </c>
      <c r="D849" s="301" t="s">
        <v>78</v>
      </c>
      <c r="E849" s="301" t="s">
        <v>167</v>
      </c>
      <c r="F849" s="301" t="s">
        <v>1113</v>
      </c>
      <c r="G849" s="552" t="s">
        <v>1105</v>
      </c>
    </row>
    <row r="850" spans="1:7">
      <c r="A850" s="295" t="s">
        <v>17</v>
      </c>
      <c r="B850" s="296" t="s">
        <v>1106</v>
      </c>
      <c r="C850" s="295"/>
      <c r="D850" s="295"/>
      <c r="E850" s="295"/>
      <c r="F850" s="296"/>
      <c r="G850" s="536"/>
    </row>
    <row r="851" spans="1:7">
      <c r="A851" s="295">
        <v>1</v>
      </c>
      <c r="B851" s="296" t="s">
        <v>1</v>
      </c>
      <c r="C851" s="295" t="s">
        <v>336</v>
      </c>
      <c r="D851" s="295" t="s">
        <v>31</v>
      </c>
      <c r="E851" s="295" t="s">
        <v>1173</v>
      </c>
      <c r="F851" s="315">
        <f>VLOOKUP(B851,'HSD PSPN,STR,ARS'!$C$6:F724,4,FALSE)</f>
        <v>100000</v>
      </c>
      <c r="G851" s="536">
        <f>F851*E851</f>
        <v>12500</v>
      </c>
    </row>
    <row r="852" spans="1:7">
      <c r="A852" s="295">
        <v>2</v>
      </c>
      <c r="B852" s="296" t="s">
        <v>32</v>
      </c>
      <c r="C852" s="295" t="s">
        <v>337</v>
      </c>
      <c r="D852" s="295" t="s">
        <v>31</v>
      </c>
      <c r="E852" s="295" t="s">
        <v>1208</v>
      </c>
      <c r="F852" s="315">
        <f>VLOOKUP(B852,'HSD PSPN,STR,ARS'!$C$6:F724,4,FALSE)</f>
        <v>150000</v>
      </c>
      <c r="G852" s="536">
        <f t="shared" ref="G852:G854" si="88">F852*E852</f>
        <v>37500</v>
      </c>
    </row>
    <row r="853" spans="1:7">
      <c r="A853" s="295">
        <v>3</v>
      </c>
      <c r="B853" s="296" t="s">
        <v>3</v>
      </c>
      <c r="C853" s="295" t="s">
        <v>338</v>
      </c>
      <c r="D853" s="295" t="s">
        <v>31</v>
      </c>
      <c r="E853" s="295" t="s">
        <v>1209</v>
      </c>
      <c r="F853" s="315">
        <f>VLOOKUP(B853,'HSD PSPN,STR,ARS'!$C$6:F724,4,FALSE)</f>
        <v>150000</v>
      </c>
      <c r="G853" s="536">
        <f t="shared" si="88"/>
        <v>3750</v>
      </c>
    </row>
    <row r="854" spans="1:7">
      <c r="A854" s="295">
        <v>4</v>
      </c>
      <c r="B854" s="296" t="s">
        <v>4</v>
      </c>
      <c r="C854" s="295" t="s">
        <v>339</v>
      </c>
      <c r="D854" s="295" t="s">
        <v>31</v>
      </c>
      <c r="E854" s="295" t="s">
        <v>1210</v>
      </c>
      <c r="F854" s="315">
        <f>VLOOKUP(B854,'HSD PSPN,STR,ARS'!$C$6:F724,4,FALSE)</f>
        <v>200000</v>
      </c>
      <c r="G854" s="536">
        <f t="shared" si="88"/>
        <v>1660</v>
      </c>
    </row>
    <row r="855" spans="1:7">
      <c r="A855" s="1161" t="s">
        <v>2171</v>
      </c>
      <c r="B855" s="1162"/>
      <c r="C855" s="1162"/>
      <c r="D855" s="1162"/>
      <c r="E855" s="1162"/>
      <c r="F855" s="1163"/>
      <c r="G855" s="321">
        <f>SUM(G850:G854)</f>
        <v>55410</v>
      </c>
    </row>
    <row r="856" spans="1:7">
      <c r="A856" s="295" t="s">
        <v>19</v>
      </c>
      <c r="B856" s="296" t="s">
        <v>5</v>
      </c>
      <c r="C856" s="295"/>
      <c r="D856" s="295"/>
      <c r="E856" s="295"/>
      <c r="F856" s="296"/>
      <c r="G856" s="536"/>
    </row>
    <row r="857" spans="1:7" ht="30">
      <c r="A857" s="295">
        <v>1</v>
      </c>
      <c r="B857" s="300" t="s">
        <v>1249</v>
      </c>
      <c r="C857" s="295"/>
      <c r="D857" s="301" t="s">
        <v>351</v>
      </c>
      <c r="E857" s="301" t="s">
        <v>1254</v>
      </c>
      <c r="F857" s="315">
        <f>VLOOKUP(B857,'HSD PSPN,STR,ARS'!$C$6:F724,4,FALSE)</f>
        <v>10000</v>
      </c>
      <c r="G857" s="536">
        <f t="shared" ref="G857:G858" si="89">F857*E857</f>
        <v>4000</v>
      </c>
    </row>
    <row r="858" spans="1:7" ht="30">
      <c r="A858" s="295">
        <v>2</v>
      </c>
      <c r="B858" s="300" t="s">
        <v>1255</v>
      </c>
      <c r="C858" s="295"/>
      <c r="D858" s="301" t="s">
        <v>329</v>
      </c>
      <c r="E858" s="301" t="s">
        <v>1218</v>
      </c>
      <c r="F858" s="315">
        <f>VLOOKUP(B858,'HSD PSPN,STR,ARS'!$C$6:F724,4,FALSE)</f>
        <v>10000</v>
      </c>
      <c r="G858" s="536">
        <f t="shared" si="89"/>
        <v>500</v>
      </c>
    </row>
    <row r="859" spans="1:7">
      <c r="A859" s="1165" t="s">
        <v>2176</v>
      </c>
      <c r="B859" s="1166"/>
      <c r="C859" s="1166"/>
      <c r="D859" s="1166"/>
      <c r="E859" s="1166"/>
      <c r="F859" s="1166"/>
      <c r="G859" s="549">
        <f>SUM(G856:G858)</f>
        <v>4500</v>
      </c>
    </row>
    <row r="860" spans="1:7">
      <c r="A860" s="295" t="s">
        <v>20</v>
      </c>
      <c r="B860" s="296" t="s">
        <v>181</v>
      </c>
      <c r="C860" s="295"/>
      <c r="D860" s="295"/>
      <c r="E860" s="295"/>
      <c r="F860" s="296"/>
      <c r="G860" s="536"/>
    </row>
    <row r="861" spans="1:7">
      <c r="A861" s="295"/>
      <c r="B861" s="296"/>
      <c r="C861" s="295"/>
      <c r="D861" s="295"/>
      <c r="E861" s="295"/>
      <c r="F861" s="296"/>
      <c r="G861" s="536"/>
    </row>
    <row r="862" spans="1:7">
      <c r="A862" s="1146" t="s">
        <v>2180</v>
      </c>
      <c r="B862" s="1146"/>
      <c r="C862" s="1146"/>
      <c r="D862" s="1146"/>
      <c r="E862" s="1146"/>
      <c r="F862" s="1146"/>
      <c r="G862" s="318">
        <f>SUM(G860:G861)</f>
        <v>0</v>
      </c>
    </row>
    <row r="863" spans="1:7">
      <c r="A863" s="375" t="s">
        <v>21</v>
      </c>
      <c r="B863" s="1145" t="s">
        <v>1111</v>
      </c>
      <c r="C863" s="1145"/>
      <c r="D863" s="1145"/>
      <c r="E863" s="1145"/>
      <c r="F863" s="1145"/>
      <c r="G863" s="318">
        <f>SUM(G850:G862)/2</f>
        <v>59910</v>
      </c>
    </row>
    <row r="864" spans="1:7">
      <c r="A864" s="375" t="s">
        <v>22</v>
      </c>
      <c r="B864" s="1145" t="s">
        <v>1112</v>
      </c>
      <c r="C864" s="1145"/>
      <c r="D864" s="1145"/>
      <c r="E864" s="1145"/>
      <c r="F864" s="376">
        <v>0.1</v>
      </c>
      <c r="G864" s="318">
        <f>G863*F864</f>
        <v>5991</v>
      </c>
    </row>
    <row r="865" spans="1:8">
      <c r="A865" s="375" t="s">
        <v>23</v>
      </c>
      <c r="B865" s="1145" t="s">
        <v>184</v>
      </c>
      <c r="C865" s="1145"/>
      <c r="D865" s="1145"/>
      <c r="E865" s="1145"/>
      <c r="F865" s="1145"/>
      <c r="G865" s="318">
        <f>ROUNDDOWN(G863+G864,0)</f>
        <v>65901</v>
      </c>
    </row>
    <row r="866" spans="1:8">
      <c r="A866" s="298"/>
      <c r="B866" s="299"/>
      <c r="C866" s="299"/>
      <c r="D866" s="299"/>
      <c r="E866" s="299"/>
      <c r="F866" s="299"/>
      <c r="G866" s="550"/>
    </row>
    <row r="867" spans="1:8">
      <c r="A867" s="428" t="s">
        <v>1933</v>
      </c>
      <c r="B867" s="293"/>
      <c r="C867" s="293"/>
      <c r="D867" s="293"/>
      <c r="E867" s="293"/>
      <c r="F867" s="293"/>
      <c r="G867" s="548"/>
      <c r="H867" s="293"/>
    </row>
    <row r="868" spans="1:8" ht="45">
      <c r="A868" s="294" t="s">
        <v>73</v>
      </c>
      <c r="B868" s="294" t="s">
        <v>74</v>
      </c>
      <c r="C868" s="294" t="s">
        <v>166</v>
      </c>
      <c r="D868" s="301" t="s">
        <v>78</v>
      </c>
      <c r="E868" s="301" t="s">
        <v>167</v>
      </c>
      <c r="F868" s="301" t="s">
        <v>1113</v>
      </c>
      <c r="G868" s="552" t="s">
        <v>1105</v>
      </c>
    </row>
    <row r="869" spans="1:8">
      <c r="A869" s="295" t="s">
        <v>17</v>
      </c>
      <c r="B869" s="296" t="s">
        <v>1106</v>
      </c>
      <c r="C869" s="295"/>
      <c r="D869" s="295"/>
      <c r="E869" s="295"/>
      <c r="F869" s="296"/>
      <c r="G869" s="536"/>
    </row>
    <row r="870" spans="1:8">
      <c r="A870" s="295">
        <v>1</v>
      </c>
      <c r="B870" s="296" t="s">
        <v>1</v>
      </c>
      <c r="C870" s="295" t="s">
        <v>336</v>
      </c>
      <c r="D870" s="295" t="s">
        <v>31</v>
      </c>
      <c r="E870" s="295" t="s">
        <v>1173</v>
      </c>
      <c r="F870" s="315">
        <f>VLOOKUP(B870,'HSD PSPN,STR,ARS'!$C$6:F724,4,FALSE)</f>
        <v>100000</v>
      </c>
      <c r="G870" s="536">
        <f>F870*E870</f>
        <v>12500</v>
      </c>
    </row>
    <row r="871" spans="1:8">
      <c r="A871" s="295">
        <v>2</v>
      </c>
      <c r="B871" s="296" t="s">
        <v>32</v>
      </c>
      <c r="C871" s="295" t="s">
        <v>337</v>
      </c>
      <c r="D871" s="295" t="s">
        <v>31</v>
      </c>
      <c r="E871" s="295" t="s">
        <v>1208</v>
      </c>
      <c r="F871" s="315">
        <f>VLOOKUP(B871,'HSD PSPN,STR,ARS'!$C$6:F724,4,FALSE)</f>
        <v>150000</v>
      </c>
      <c r="G871" s="536">
        <f t="shared" ref="G871:G873" si="90">F871*E871</f>
        <v>37500</v>
      </c>
    </row>
    <row r="872" spans="1:8">
      <c r="A872" s="295">
        <v>3</v>
      </c>
      <c r="B872" s="296" t="s">
        <v>3</v>
      </c>
      <c r="C872" s="295" t="s">
        <v>338</v>
      </c>
      <c r="D872" s="295" t="s">
        <v>31</v>
      </c>
      <c r="E872" s="295" t="s">
        <v>1209</v>
      </c>
      <c r="F872" s="315">
        <f>VLOOKUP(B872,'HSD PSPN,STR,ARS'!$C$6:F724,4,FALSE)</f>
        <v>150000</v>
      </c>
      <c r="G872" s="536">
        <f t="shared" si="90"/>
        <v>3750</v>
      </c>
    </row>
    <row r="873" spans="1:8">
      <c r="A873" s="295">
        <v>4</v>
      </c>
      <c r="B873" s="296" t="s">
        <v>4</v>
      </c>
      <c r="C873" s="295" t="s">
        <v>339</v>
      </c>
      <c r="D873" s="295" t="s">
        <v>31</v>
      </c>
      <c r="E873" s="295" t="s">
        <v>1210</v>
      </c>
      <c r="F873" s="315">
        <f>VLOOKUP(B873,'HSD PSPN,STR,ARS'!$C$6:F724,4,FALSE)</f>
        <v>200000</v>
      </c>
      <c r="G873" s="536">
        <f t="shared" si="90"/>
        <v>1660</v>
      </c>
    </row>
    <row r="874" spans="1:8">
      <c r="A874" s="1161" t="s">
        <v>2171</v>
      </c>
      <c r="B874" s="1162"/>
      <c r="C874" s="1162"/>
      <c r="D874" s="1162"/>
      <c r="E874" s="1162"/>
      <c r="F874" s="1163"/>
      <c r="G874" s="321">
        <f>SUM(G869:G873)</f>
        <v>55410</v>
      </c>
    </row>
    <row r="875" spans="1:8">
      <c r="A875" s="295" t="s">
        <v>19</v>
      </c>
      <c r="B875" s="296" t="s">
        <v>5</v>
      </c>
      <c r="C875" s="295"/>
      <c r="D875" s="295"/>
      <c r="E875" s="295"/>
      <c r="F875" s="296"/>
      <c r="G875" s="536"/>
    </row>
    <row r="876" spans="1:8">
      <c r="A876" s="295">
        <v>1</v>
      </c>
      <c r="B876" s="427" t="s">
        <v>1256</v>
      </c>
      <c r="C876" s="295"/>
      <c r="D876" s="295" t="s">
        <v>239</v>
      </c>
      <c r="E876" s="295" t="s">
        <v>1257</v>
      </c>
      <c r="F876" s="315">
        <f>VLOOKUP(B876,'HSD PSPN,STR,ARS'!$C$6:F724,4,FALSE)</f>
        <v>10000</v>
      </c>
      <c r="G876" s="536">
        <f t="shared" ref="G876:G878" si="91">F876*E876</f>
        <v>20000</v>
      </c>
    </row>
    <row r="877" spans="1:8">
      <c r="A877" s="295">
        <v>2</v>
      </c>
      <c r="B877" s="296" t="s">
        <v>1135</v>
      </c>
      <c r="C877" s="295"/>
      <c r="D877" s="295" t="s">
        <v>329</v>
      </c>
      <c r="E877" s="295" t="s">
        <v>1258</v>
      </c>
      <c r="F877" s="315">
        <f>VLOOKUP(B877,'HSD PSPN,STR,ARS'!$C$6:F724,4,FALSE)</f>
        <v>10000</v>
      </c>
      <c r="G877" s="536">
        <f t="shared" si="91"/>
        <v>500</v>
      </c>
    </row>
    <row r="878" spans="1:8">
      <c r="A878" s="295">
        <v>3</v>
      </c>
      <c r="B878" s="296" t="s">
        <v>1259</v>
      </c>
      <c r="C878" s="295"/>
      <c r="D878" s="295" t="s">
        <v>342</v>
      </c>
      <c r="E878" s="295" t="s">
        <v>1260</v>
      </c>
      <c r="F878" s="315">
        <f>VLOOKUP(B878,'HSD PSPN,STR,ARS'!$C$6:F724,4,FALSE)</f>
        <v>10000</v>
      </c>
      <c r="G878" s="536">
        <f t="shared" si="91"/>
        <v>35</v>
      </c>
    </row>
    <row r="879" spans="1:8">
      <c r="A879" s="1165" t="s">
        <v>2176</v>
      </c>
      <c r="B879" s="1166"/>
      <c r="C879" s="1166"/>
      <c r="D879" s="1166"/>
      <c r="E879" s="1166"/>
      <c r="F879" s="1166"/>
      <c r="G879" s="549">
        <f>SUM(G876:G878)</f>
        <v>20535</v>
      </c>
    </row>
    <row r="880" spans="1:8">
      <c r="A880" s="295" t="s">
        <v>20</v>
      </c>
      <c r="B880" s="296" t="s">
        <v>181</v>
      </c>
      <c r="C880" s="295"/>
      <c r="D880" s="295"/>
      <c r="E880" s="295"/>
      <c r="F880" s="296"/>
      <c r="G880" s="536"/>
    </row>
    <row r="881" spans="1:8">
      <c r="A881" s="295"/>
      <c r="B881" s="296"/>
      <c r="C881" s="295"/>
      <c r="D881" s="295"/>
      <c r="E881" s="295"/>
      <c r="F881" s="296"/>
      <c r="G881" s="536"/>
    </row>
    <row r="882" spans="1:8">
      <c r="A882" s="1146" t="s">
        <v>2180</v>
      </c>
      <c r="B882" s="1146"/>
      <c r="C882" s="1146"/>
      <c r="D882" s="1146"/>
      <c r="E882" s="1146"/>
      <c r="F882" s="1146"/>
      <c r="G882" s="318">
        <f>SUM(G880:G881)</f>
        <v>0</v>
      </c>
    </row>
    <row r="883" spans="1:8">
      <c r="A883" s="375" t="s">
        <v>21</v>
      </c>
      <c r="B883" s="1145" t="s">
        <v>1111</v>
      </c>
      <c r="C883" s="1145"/>
      <c r="D883" s="1145"/>
      <c r="E883" s="1145"/>
      <c r="F883" s="1145"/>
      <c r="G883" s="318">
        <f>SUM(G870:G882)/2</f>
        <v>75945</v>
      </c>
    </row>
    <row r="884" spans="1:8">
      <c r="A884" s="375" t="s">
        <v>22</v>
      </c>
      <c r="B884" s="1145" t="s">
        <v>1112</v>
      </c>
      <c r="C884" s="1145"/>
      <c r="D884" s="1145"/>
      <c r="E884" s="1145"/>
      <c r="F884" s="376">
        <v>0.1</v>
      </c>
      <c r="G884" s="318">
        <f>G883*F884</f>
        <v>7594.5</v>
      </c>
    </row>
    <row r="885" spans="1:8">
      <c r="A885" s="375" t="s">
        <v>23</v>
      </c>
      <c r="B885" s="1145" t="s">
        <v>184</v>
      </c>
      <c r="C885" s="1145"/>
      <c r="D885" s="1145"/>
      <c r="E885" s="1145"/>
      <c r="F885" s="1145"/>
      <c r="G885" s="318">
        <f>ROUNDDOWN(G883+G884,0)</f>
        <v>83539</v>
      </c>
    </row>
    <row r="886" spans="1:8">
      <c r="A886" s="298"/>
      <c r="B886" s="299"/>
      <c r="C886" s="299"/>
      <c r="D886" s="299"/>
      <c r="E886" s="299"/>
      <c r="F886" s="299"/>
      <c r="G886" s="550"/>
    </row>
    <row r="887" spans="1:8">
      <c r="A887" s="428" t="s">
        <v>1934</v>
      </c>
      <c r="B887" s="293"/>
      <c r="C887" s="293"/>
      <c r="D887" s="293"/>
      <c r="E887" s="293"/>
      <c r="F887" s="293"/>
      <c r="G887" s="548"/>
      <c r="H887" s="293"/>
    </row>
    <row r="888" spans="1:8" ht="45">
      <c r="A888" s="294" t="s">
        <v>73</v>
      </c>
      <c r="B888" s="294" t="s">
        <v>74</v>
      </c>
      <c r="C888" s="294" t="s">
        <v>166</v>
      </c>
      <c r="D888" s="301" t="s">
        <v>78</v>
      </c>
      <c r="E888" s="301" t="s">
        <v>167</v>
      </c>
      <c r="F888" s="301" t="s">
        <v>1113</v>
      </c>
      <c r="G888" s="552" t="s">
        <v>1105</v>
      </c>
    </row>
    <row r="889" spans="1:8">
      <c r="A889" s="295" t="s">
        <v>17</v>
      </c>
      <c r="B889" s="296" t="s">
        <v>1106</v>
      </c>
      <c r="C889" s="295"/>
      <c r="D889" s="295"/>
      <c r="E889" s="295"/>
      <c r="F889" s="296"/>
      <c r="G889" s="536"/>
    </row>
    <row r="890" spans="1:8">
      <c r="A890" s="295">
        <v>1</v>
      </c>
      <c r="B890" s="296" t="s">
        <v>1</v>
      </c>
      <c r="C890" s="295" t="s">
        <v>336</v>
      </c>
      <c r="D890" s="295" t="s">
        <v>31</v>
      </c>
      <c r="E890" s="295" t="s">
        <v>1261</v>
      </c>
      <c r="F890" s="315">
        <f>VLOOKUP(B890,'HSD PSPN,STR,ARS'!$C$6:F724,4,FALSE)</f>
        <v>100000</v>
      </c>
      <c r="G890" s="536">
        <f>F890*E890</f>
        <v>25000</v>
      </c>
    </row>
    <row r="891" spans="1:8">
      <c r="A891" s="295">
        <v>2</v>
      </c>
      <c r="B891" s="296" t="s">
        <v>32</v>
      </c>
      <c r="C891" s="295" t="s">
        <v>337</v>
      </c>
      <c r="D891" s="295" t="s">
        <v>31</v>
      </c>
      <c r="E891" s="295" t="s">
        <v>1201</v>
      </c>
      <c r="F891" s="315">
        <f>VLOOKUP(B891,'HSD PSPN,STR,ARS'!$C$6:F724,4,FALSE)</f>
        <v>150000</v>
      </c>
      <c r="G891" s="536">
        <f t="shared" ref="G891:G893" si="92">F891*E891</f>
        <v>22500</v>
      </c>
    </row>
    <row r="892" spans="1:8">
      <c r="A892" s="295">
        <v>3</v>
      </c>
      <c r="B892" s="296" t="s">
        <v>3</v>
      </c>
      <c r="C892" s="295" t="s">
        <v>338</v>
      </c>
      <c r="D892" s="295" t="s">
        <v>31</v>
      </c>
      <c r="E892" s="295" t="s">
        <v>1262</v>
      </c>
      <c r="F892" s="315">
        <f>VLOOKUP(B892,'HSD PSPN,STR,ARS'!$C$6:F724,4,FALSE)</f>
        <v>150000</v>
      </c>
      <c r="G892" s="536">
        <f t="shared" si="92"/>
        <v>2250</v>
      </c>
    </row>
    <row r="893" spans="1:8">
      <c r="A893" s="295">
        <v>4</v>
      </c>
      <c r="B893" s="296" t="s">
        <v>4</v>
      </c>
      <c r="C893" s="295" t="s">
        <v>339</v>
      </c>
      <c r="D893" s="295" t="s">
        <v>31</v>
      </c>
      <c r="E893" s="295" t="s">
        <v>1263</v>
      </c>
      <c r="F893" s="315">
        <f>VLOOKUP(B893,'HSD PSPN,STR,ARS'!$C$6:F724,4,FALSE)</f>
        <v>200000</v>
      </c>
      <c r="G893" s="536">
        <f t="shared" si="92"/>
        <v>1000</v>
      </c>
    </row>
    <row r="894" spans="1:8">
      <c r="A894" s="1161" t="s">
        <v>2171</v>
      </c>
      <c r="B894" s="1162"/>
      <c r="C894" s="1162"/>
      <c r="D894" s="1162"/>
      <c r="E894" s="1162"/>
      <c r="F894" s="1163"/>
      <c r="G894" s="321">
        <f>SUM(G889:G893)</f>
        <v>50750</v>
      </c>
    </row>
    <row r="895" spans="1:8">
      <c r="A895" s="295" t="s">
        <v>19</v>
      </c>
      <c r="B895" s="296" t="s">
        <v>5</v>
      </c>
      <c r="C895" s="295"/>
      <c r="D895" s="295"/>
      <c r="E895" s="295"/>
      <c r="F895" s="296"/>
      <c r="G895" s="536"/>
    </row>
    <row r="896" spans="1:8" ht="30">
      <c r="A896" s="295">
        <v>1</v>
      </c>
      <c r="B896" s="294" t="s">
        <v>1264</v>
      </c>
      <c r="C896" s="295"/>
      <c r="D896" s="301" t="s">
        <v>239</v>
      </c>
      <c r="E896" s="301" t="s">
        <v>1185</v>
      </c>
      <c r="F896" s="315">
        <f>VLOOKUP(B896,'HSD PSPN,STR,ARS'!$C$6:F724,4,FALSE)</f>
        <v>10000</v>
      </c>
      <c r="G896" s="536">
        <f t="shared" ref="G896:G897" si="93">F896*E896</f>
        <v>11000</v>
      </c>
    </row>
    <row r="897" spans="1:8">
      <c r="A897" s="295">
        <v>2</v>
      </c>
      <c r="B897" s="296" t="s">
        <v>1265</v>
      </c>
      <c r="C897" s="295"/>
      <c r="D897" s="295" t="s">
        <v>329</v>
      </c>
      <c r="E897" s="295" t="s">
        <v>1218</v>
      </c>
      <c r="F897" s="315">
        <f>VLOOKUP(B897,'HSD PSPN,STR,ARS'!$C$6:F724,4,FALSE)</f>
        <v>10000</v>
      </c>
      <c r="G897" s="536">
        <f t="shared" si="93"/>
        <v>500</v>
      </c>
    </row>
    <row r="898" spans="1:8">
      <c r="A898" s="1165" t="s">
        <v>2176</v>
      </c>
      <c r="B898" s="1166"/>
      <c r="C898" s="1166"/>
      <c r="D898" s="1166"/>
      <c r="E898" s="1166"/>
      <c r="F898" s="1166"/>
      <c r="G898" s="549">
        <f>SUM(G896:G897)</f>
        <v>11500</v>
      </c>
    </row>
    <row r="899" spans="1:8">
      <c r="A899" s="295" t="s">
        <v>20</v>
      </c>
      <c r="B899" s="296" t="s">
        <v>181</v>
      </c>
      <c r="C899" s="295"/>
      <c r="D899" s="295"/>
      <c r="E899" s="295"/>
      <c r="F899" s="296"/>
      <c r="G899" s="536"/>
    </row>
    <row r="900" spans="1:8">
      <c r="A900" s="295"/>
      <c r="B900" s="296"/>
      <c r="C900" s="295"/>
      <c r="D900" s="295"/>
      <c r="E900" s="295"/>
      <c r="F900" s="296"/>
      <c r="G900" s="536"/>
    </row>
    <row r="901" spans="1:8">
      <c r="A901" s="1146" t="s">
        <v>2180</v>
      </c>
      <c r="B901" s="1146"/>
      <c r="C901" s="1146"/>
      <c r="D901" s="1146"/>
      <c r="E901" s="1146"/>
      <c r="F901" s="1146"/>
      <c r="G901" s="318">
        <f>SUM(G899:G900)</f>
        <v>0</v>
      </c>
    </row>
    <row r="902" spans="1:8">
      <c r="A902" s="375" t="s">
        <v>21</v>
      </c>
      <c r="B902" s="1145" t="s">
        <v>1111</v>
      </c>
      <c r="C902" s="1145"/>
      <c r="D902" s="1145"/>
      <c r="E902" s="1145"/>
      <c r="F902" s="1145"/>
      <c r="G902" s="318">
        <f>SUM(G889:G901)/2</f>
        <v>62250</v>
      </c>
    </row>
    <row r="903" spans="1:8">
      <c r="A903" s="375" t="s">
        <v>22</v>
      </c>
      <c r="B903" s="1145" t="s">
        <v>1112</v>
      </c>
      <c r="C903" s="1145"/>
      <c r="D903" s="1145"/>
      <c r="E903" s="1145"/>
      <c r="F903" s="376">
        <v>0.1</v>
      </c>
      <c r="G903" s="318">
        <f>G902*F903</f>
        <v>6225</v>
      </c>
    </row>
    <row r="904" spans="1:8">
      <c r="A904" s="375" t="s">
        <v>23</v>
      </c>
      <c r="B904" s="1145" t="s">
        <v>184</v>
      </c>
      <c r="C904" s="1145"/>
      <c r="D904" s="1145"/>
      <c r="E904" s="1145"/>
      <c r="F904" s="1145"/>
      <c r="G904" s="318">
        <f>ROUNDDOWN(G902+G903,0)</f>
        <v>68475</v>
      </c>
    </row>
    <row r="905" spans="1:8">
      <c r="A905" s="298"/>
      <c r="B905" s="299"/>
      <c r="C905" s="299"/>
      <c r="D905" s="299"/>
      <c r="E905" s="299"/>
      <c r="F905" s="299"/>
      <c r="G905" s="550"/>
    </row>
    <row r="906" spans="1:8">
      <c r="A906" s="310" t="s">
        <v>1935</v>
      </c>
      <c r="B906" s="293"/>
      <c r="C906" s="293"/>
      <c r="D906" s="293"/>
      <c r="E906" s="293"/>
      <c r="F906" s="293"/>
      <c r="G906" s="548"/>
      <c r="H906" s="293"/>
    </row>
    <row r="907" spans="1:8">
      <c r="A907" s="310" t="s">
        <v>1936</v>
      </c>
      <c r="B907" s="293"/>
      <c r="C907" s="293"/>
      <c r="D907" s="293"/>
      <c r="E907" s="293"/>
      <c r="F907" s="293"/>
      <c r="G907" s="548"/>
      <c r="H907" s="293"/>
    </row>
    <row r="908" spans="1:8" ht="45">
      <c r="A908" s="294" t="s">
        <v>73</v>
      </c>
      <c r="B908" s="294" t="s">
        <v>74</v>
      </c>
      <c r="C908" s="294" t="s">
        <v>166</v>
      </c>
      <c r="D908" s="301" t="s">
        <v>78</v>
      </c>
      <c r="E908" s="301" t="s">
        <v>167</v>
      </c>
      <c r="F908" s="301" t="s">
        <v>1113</v>
      </c>
      <c r="G908" s="552" t="s">
        <v>1105</v>
      </c>
    </row>
    <row r="909" spans="1:8">
      <c r="A909" s="295" t="s">
        <v>17</v>
      </c>
      <c r="B909" s="296" t="s">
        <v>1106</v>
      </c>
      <c r="C909" s="295"/>
      <c r="D909" s="295"/>
      <c r="E909" s="295"/>
      <c r="F909" s="296"/>
      <c r="G909" s="536"/>
    </row>
    <row r="910" spans="1:8">
      <c r="A910" s="295">
        <v>1</v>
      </c>
      <c r="B910" s="296" t="s">
        <v>1</v>
      </c>
      <c r="C910" s="295" t="s">
        <v>336</v>
      </c>
      <c r="D910" s="295" t="s">
        <v>31</v>
      </c>
      <c r="E910" s="295" t="s">
        <v>1235</v>
      </c>
      <c r="F910" s="315">
        <f>VLOOKUP(B910,'HSD PSPN,STR,ARS'!$C$6:F724,4,FALSE)</f>
        <v>100000</v>
      </c>
      <c r="G910" s="536">
        <f>F910*E910</f>
        <v>8000</v>
      </c>
    </row>
    <row r="911" spans="1:8">
      <c r="A911" s="295">
        <v>2</v>
      </c>
      <c r="B911" s="296" t="s">
        <v>2</v>
      </c>
      <c r="C911" s="295" t="s">
        <v>337</v>
      </c>
      <c r="D911" s="295" t="s">
        <v>31</v>
      </c>
      <c r="E911" s="295" t="s">
        <v>1236</v>
      </c>
      <c r="F911" s="315">
        <f>VLOOKUP(B911,'HSD PSPN,STR,ARS'!$C$6:F724,4,FALSE)</f>
        <v>150000</v>
      </c>
      <c r="G911" s="536">
        <f t="shared" ref="G911:G913" si="94">F911*E911</f>
        <v>6000</v>
      </c>
    </row>
    <row r="912" spans="1:8">
      <c r="A912" s="295">
        <v>3</v>
      </c>
      <c r="B912" s="296" t="s">
        <v>3</v>
      </c>
      <c r="C912" s="295" t="s">
        <v>338</v>
      </c>
      <c r="D912" s="295" t="s">
        <v>31</v>
      </c>
      <c r="E912" s="295" t="s">
        <v>1237</v>
      </c>
      <c r="F912" s="315">
        <f>VLOOKUP(B912,'HSD PSPN,STR,ARS'!$C$6:F724,4,FALSE)</f>
        <v>150000</v>
      </c>
      <c r="G912" s="536">
        <f t="shared" si="94"/>
        <v>600</v>
      </c>
    </row>
    <row r="913" spans="1:8">
      <c r="A913" s="295">
        <v>4</v>
      </c>
      <c r="B913" s="296" t="s">
        <v>4</v>
      </c>
      <c r="C913" s="295" t="s">
        <v>339</v>
      </c>
      <c r="D913" s="295" t="s">
        <v>31</v>
      </c>
      <c r="E913" s="295" t="s">
        <v>1238</v>
      </c>
      <c r="F913" s="315">
        <f>VLOOKUP(B913,'HSD PSPN,STR,ARS'!$C$6:F724,4,FALSE)</f>
        <v>200000</v>
      </c>
      <c r="G913" s="536">
        <f t="shared" si="94"/>
        <v>260</v>
      </c>
    </row>
    <row r="914" spans="1:8">
      <c r="A914" s="1161" t="s">
        <v>2171</v>
      </c>
      <c r="B914" s="1162"/>
      <c r="C914" s="1162"/>
      <c r="D914" s="1162"/>
      <c r="E914" s="1162"/>
      <c r="F914" s="1163"/>
      <c r="G914" s="321">
        <f>SUM(G909:G913)</f>
        <v>14860</v>
      </c>
    </row>
    <row r="915" spans="1:8">
      <c r="A915" s="295" t="s">
        <v>19</v>
      </c>
      <c r="B915" s="296" t="s">
        <v>5</v>
      </c>
      <c r="C915" s="295"/>
      <c r="D915" s="295"/>
      <c r="E915" s="295"/>
      <c r="F915" s="296"/>
      <c r="G915" s="536"/>
    </row>
    <row r="916" spans="1:8" ht="30">
      <c r="A916" s="295">
        <v>1</v>
      </c>
      <c r="B916" s="300" t="s">
        <v>1266</v>
      </c>
      <c r="C916" s="295"/>
      <c r="D916" s="301" t="s">
        <v>379</v>
      </c>
      <c r="E916" s="301" t="s">
        <v>1185</v>
      </c>
      <c r="F916" s="315">
        <f>VLOOKUP(B916,'HSD PSPN,STR,ARS'!$C$6:F724,4,FALSE)</f>
        <v>10000</v>
      </c>
      <c r="G916" s="536">
        <f t="shared" ref="G916" si="95">F916*E916</f>
        <v>11000</v>
      </c>
    </row>
    <row r="917" spans="1:8">
      <c r="A917" s="1165" t="s">
        <v>2176</v>
      </c>
      <c r="B917" s="1166"/>
      <c r="C917" s="1166"/>
      <c r="D917" s="1166"/>
      <c r="E917" s="1166"/>
      <c r="F917" s="1166"/>
      <c r="G917" s="549">
        <f>SUM(G915:G916)</f>
        <v>11000</v>
      </c>
    </row>
    <row r="918" spans="1:8">
      <c r="A918" s="295" t="s">
        <v>20</v>
      </c>
      <c r="B918" s="296" t="s">
        <v>181</v>
      </c>
      <c r="C918" s="295"/>
      <c r="D918" s="295"/>
      <c r="E918" s="295"/>
      <c r="F918" s="296"/>
      <c r="G918" s="536"/>
    </row>
    <row r="919" spans="1:8">
      <c r="A919" s="295"/>
      <c r="B919" s="296"/>
      <c r="C919" s="295"/>
      <c r="D919" s="295"/>
      <c r="E919" s="295"/>
      <c r="F919" s="296"/>
      <c r="G919" s="536"/>
    </row>
    <row r="920" spans="1:8">
      <c r="A920" s="1146" t="s">
        <v>2180</v>
      </c>
      <c r="B920" s="1146"/>
      <c r="C920" s="1146"/>
      <c r="D920" s="1146"/>
      <c r="E920" s="1146"/>
      <c r="F920" s="1146"/>
      <c r="G920" s="318">
        <f>SUM(G918:G919)</f>
        <v>0</v>
      </c>
    </row>
    <row r="921" spans="1:8">
      <c r="A921" s="375" t="s">
        <v>21</v>
      </c>
      <c r="B921" s="1145" t="s">
        <v>1111</v>
      </c>
      <c r="C921" s="1145"/>
      <c r="D921" s="1145"/>
      <c r="E921" s="1145"/>
      <c r="F921" s="1145"/>
      <c r="G921" s="318">
        <f>SUM(G909:G920)/2</f>
        <v>25860</v>
      </c>
    </row>
    <row r="922" spans="1:8">
      <c r="A922" s="375" t="s">
        <v>22</v>
      </c>
      <c r="B922" s="1145" t="s">
        <v>1112</v>
      </c>
      <c r="C922" s="1145"/>
      <c r="D922" s="1145"/>
      <c r="E922" s="1145"/>
      <c r="F922" s="376">
        <v>0.1</v>
      </c>
      <c r="G922" s="318">
        <f>G921*F922</f>
        <v>2586</v>
      </c>
    </row>
    <row r="923" spans="1:8">
      <c r="A923" s="375" t="s">
        <v>23</v>
      </c>
      <c r="B923" s="1145" t="s">
        <v>184</v>
      </c>
      <c r="C923" s="1145"/>
      <c r="D923" s="1145"/>
      <c r="E923" s="1145"/>
      <c r="F923" s="1145"/>
      <c r="G923" s="318">
        <f>ROUNDDOWN(G921+G922,0)</f>
        <v>28446</v>
      </c>
    </row>
    <row r="924" spans="1:8">
      <c r="A924" s="298"/>
      <c r="B924" s="299"/>
      <c r="C924" s="299"/>
      <c r="D924" s="299"/>
      <c r="E924" s="299"/>
      <c r="F924" s="299"/>
      <c r="G924" s="550"/>
    </row>
    <row r="925" spans="1:8">
      <c r="A925" s="310" t="s">
        <v>1937</v>
      </c>
      <c r="B925" s="293"/>
      <c r="C925" s="293"/>
      <c r="D925" s="293"/>
      <c r="E925" s="293"/>
      <c r="F925" s="293"/>
      <c r="G925" s="548"/>
      <c r="H925" s="293"/>
    </row>
    <row r="926" spans="1:8" ht="45">
      <c r="A926" s="294" t="s">
        <v>73</v>
      </c>
      <c r="B926" s="294" t="s">
        <v>74</v>
      </c>
      <c r="C926" s="294" t="s">
        <v>166</v>
      </c>
      <c r="D926" s="301" t="s">
        <v>78</v>
      </c>
      <c r="E926" s="301" t="s">
        <v>167</v>
      </c>
      <c r="F926" s="301" t="s">
        <v>1113</v>
      </c>
      <c r="G926" s="552" t="s">
        <v>1105</v>
      </c>
    </row>
    <row r="927" spans="1:8">
      <c r="A927" s="295" t="s">
        <v>17</v>
      </c>
      <c r="B927" s="296" t="s">
        <v>1106</v>
      </c>
      <c r="C927" s="295"/>
      <c r="D927" s="295"/>
      <c r="E927" s="295"/>
      <c r="F927" s="296"/>
      <c r="G927" s="536"/>
    </row>
    <row r="928" spans="1:8">
      <c r="A928" s="295">
        <v>1</v>
      </c>
      <c r="B928" s="296" t="s">
        <v>1</v>
      </c>
      <c r="C928" s="295" t="s">
        <v>336</v>
      </c>
      <c r="D928" s="295" t="s">
        <v>31</v>
      </c>
      <c r="E928" s="295" t="s">
        <v>1107</v>
      </c>
      <c r="F928" s="315">
        <f>VLOOKUP(B928,'HSD PSPN,STR,ARS'!$C$6:F724,4,FALSE)</f>
        <v>100000</v>
      </c>
      <c r="G928" s="536">
        <f>F928*E928</f>
        <v>15000</v>
      </c>
    </row>
    <row r="929" spans="1:8">
      <c r="A929" s="295">
        <v>2</v>
      </c>
      <c r="B929" s="296" t="s">
        <v>2</v>
      </c>
      <c r="C929" s="295" t="s">
        <v>337</v>
      </c>
      <c r="D929" s="295" t="s">
        <v>31</v>
      </c>
      <c r="E929" s="295" t="s">
        <v>1258</v>
      </c>
      <c r="F929" s="315">
        <f>VLOOKUP(B929,'HSD PSPN,STR,ARS'!$C$6:F724,4,FALSE)</f>
        <v>150000</v>
      </c>
      <c r="G929" s="536">
        <f t="shared" ref="G929:G931" si="96">F929*E929</f>
        <v>7500</v>
      </c>
    </row>
    <row r="930" spans="1:8">
      <c r="A930" s="295">
        <v>3</v>
      </c>
      <c r="B930" s="296" t="s">
        <v>3</v>
      </c>
      <c r="C930" s="295" t="s">
        <v>338</v>
      </c>
      <c r="D930" s="295" t="s">
        <v>31</v>
      </c>
      <c r="E930" s="295" t="s">
        <v>1190</v>
      </c>
      <c r="F930" s="315">
        <f>VLOOKUP(B930,'HSD PSPN,STR,ARS'!$C$6:F724,4,FALSE)</f>
        <v>150000</v>
      </c>
      <c r="G930" s="536">
        <f t="shared" si="96"/>
        <v>750</v>
      </c>
    </row>
    <row r="931" spans="1:8">
      <c r="A931" s="295">
        <v>4</v>
      </c>
      <c r="B931" s="296" t="s">
        <v>4</v>
      </c>
      <c r="C931" s="295" t="s">
        <v>339</v>
      </c>
      <c r="D931" s="295" t="s">
        <v>31</v>
      </c>
      <c r="E931" s="295" t="s">
        <v>1267</v>
      </c>
      <c r="F931" s="315">
        <f>VLOOKUP(B931,'HSD PSPN,STR,ARS'!$C$6:F724,4,FALSE)</f>
        <v>200000</v>
      </c>
      <c r="G931" s="536">
        <f t="shared" si="96"/>
        <v>340</v>
      </c>
    </row>
    <row r="932" spans="1:8">
      <c r="A932" s="1161" t="s">
        <v>2171</v>
      </c>
      <c r="B932" s="1162"/>
      <c r="C932" s="1162"/>
      <c r="D932" s="1162"/>
      <c r="E932" s="1162"/>
      <c r="F932" s="1163"/>
      <c r="G932" s="321">
        <f>SUM(G927:G931)</f>
        <v>23590</v>
      </c>
    </row>
    <row r="933" spans="1:8">
      <c r="A933" s="295" t="s">
        <v>19</v>
      </c>
      <c r="B933" s="296" t="s">
        <v>5</v>
      </c>
      <c r="C933" s="295"/>
      <c r="D933" s="295"/>
      <c r="E933" s="295"/>
      <c r="F933" s="296"/>
      <c r="G933" s="536"/>
    </row>
    <row r="934" spans="1:8">
      <c r="A934" s="295">
        <v>1</v>
      </c>
      <c r="B934" s="296" t="s">
        <v>1268</v>
      </c>
      <c r="C934" s="295"/>
      <c r="D934" s="295" t="s">
        <v>379</v>
      </c>
      <c r="E934" s="295" t="s">
        <v>1185</v>
      </c>
      <c r="F934" s="315">
        <f>VLOOKUP(B934,'HSD PSPN,STR,ARS'!$C$6:F724,4,FALSE)</f>
        <v>10000</v>
      </c>
      <c r="G934" s="536">
        <f t="shared" ref="G934:G935" si="97">F934*E934</f>
        <v>11000</v>
      </c>
    </row>
    <row r="935" spans="1:8">
      <c r="A935" s="295">
        <v>2</v>
      </c>
      <c r="B935" s="296" t="s">
        <v>1269</v>
      </c>
      <c r="C935" s="295"/>
      <c r="D935" s="295" t="s">
        <v>379</v>
      </c>
      <c r="E935" s="295" t="s">
        <v>1185</v>
      </c>
      <c r="F935" s="315">
        <f>VLOOKUP(B935,'HSD PSPN,STR,ARS'!$C$6:F724,4,FALSE)</f>
        <v>10000</v>
      </c>
      <c r="G935" s="536">
        <f t="shared" si="97"/>
        <v>11000</v>
      </c>
    </row>
    <row r="936" spans="1:8">
      <c r="A936" s="1165" t="s">
        <v>2176</v>
      </c>
      <c r="B936" s="1166"/>
      <c r="C936" s="1166"/>
      <c r="D936" s="1166"/>
      <c r="E936" s="1166"/>
      <c r="F936" s="1166"/>
      <c r="G936" s="549">
        <f>SUM(G934:G935)</f>
        <v>22000</v>
      </c>
    </row>
    <row r="937" spans="1:8">
      <c r="A937" s="295" t="s">
        <v>20</v>
      </c>
      <c r="B937" s="296" t="s">
        <v>181</v>
      </c>
      <c r="C937" s="295"/>
      <c r="D937" s="295"/>
      <c r="E937" s="295"/>
      <c r="F937" s="296"/>
      <c r="G937" s="536"/>
    </row>
    <row r="938" spans="1:8">
      <c r="A938" s="295"/>
      <c r="B938" s="296"/>
      <c r="C938" s="295"/>
      <c r="D938" s="295"/>
      <c r="E938" s="295"/>
      <c r="F938" s="296"/>
      <c r="G938" s="536"/>
    </row>
    <row r="939" spans="1:8">
      <c r="A939" s="1146" t="s">
        <v>2180</v>
      </c>
      <c r="B939" s="1146"/>
      <c r="C939" s="1146"/>
      <c r="D939" s="1146"/>
      <c r="E939" s="1146"/>
      <c r="F939" s="1146"/>
      <c r="G939" s="318">
        <f>SUM(G937:G938)</f>
        <v>0</v>
      </c>
    </row>
    <row r="940" spans="1:8">
      <c r="A940" s="375" t="s">
        <v>21</v>
      </c>
      <c r="B940" s="1145" t="s">
        <v>1111</v>
      </c>
      <c r="C940" s="1145"/>
      <c r="D940" s="1145"/>
      <c r="E940" s="1145"/>
      <c r="F940" s="1145"/>
      <c r="G940" s="318">
        <f>SUM(G927:G939)/2</f>
        <v>45590</v>
      </c>
    </row>
    <row r="941" spans="1:8">
      <c r="A941" s="375" t="s">
        <v>22</v>
      </c>
      <c r="B941" s="1145" t="s">
        <v>1112</v>
      </c>
      <c r="C941" s="1145"/>
      <c r="D941" s="1145"/>
      <c r="E941" s="1145"/>
      <c r="F941" s="376">
        <v>0.1</v>
      </c>
      <c r="G941" s="318">
        <f>G940*F941</f>
        <v>4559</v>
      </c>
    </row>
    <row r="942" spans="1:8">
      <c r="A942" s="375" t="s">
        <v>23</v>
      </c>
      <c r="B942" s="1145" t="s">
        <v>184</v>
      </c>
      <c r="C942" s="1145"/>
      <c r="D942" s="1145"/>
      <c r="E942" s="1145"/>
      <c r="F942" s="1145"/>
      <c r="G942" s="318">
        <f>ROUNDDOWN(G940+G941,0)</f>
        <v>50149</v>
      </c>
    </row>
    <row r="943" spans="1:8">
      <c r="A943" s="298"/>
      <c r="B943" s="299"/>
      <c r="C943" s="299"/>
      <c r="D943" s="299"/>
      <c r="E943" s="299"/>
      <c r="F943" s="299"/>
      <c r="G943" s="550"/>
    </row>
    <row r="944" spans="1:8">
      <c r="A944" s="310" t="s">
        <v>1938</v>
      </c>
      <c r="B944" s="293"/>
      <c r="C944" s="293"/>
      <c r="D944" s="293"/>
      <c r="E944" s="293"/>
      <c r="F944" s="293"/>
      <c r="G944" s="548"/>
      <c r="H944" s="293"/>
    </row>
    <row r="945" spans="1:7" ht="45">
      <c r="A945" s="294" t="s">
        <v>73</v>
      </c>
      <c r="B945" s="294" t="s">
        <v>74</v>
      </c>
      <c r="C945" s="294" t="s">
        <v>166</v>
      </c>
      <c r="D945" s="301" t="s">
        <v>78</v>
      </c>
      <c r="E945" s="301" t="s">
        <v>167</v>
      </c>
      <c r="F945" s="301" t="s">
        <v>1113</v>
      </c>
      <c r="G945" s="552" t="s">
        <v>1105</v>
      </c>
    </row>
    <row r="946" spans="1:7">
      <c r="A946" s="295" t="s">
        <v>17</v>
      </c>
      <c r="B946" s="296" t="s">
        <v>1106</v>
      </c>
      <c r="C946" s="295"/>
      <c r="D946" s="295"/>
      <c r="E946" s="295"/>
      <c r="F946" s="296"/>
      <c r="G946" s="536"/>
    </row>
    <row r="947" spans="1:7">
      <c r="A947" s="295">
        <v>1</v>
      </c>
      <c r="B947" s="296" t="s">
        <v>1</v>
      </c>
      <c r="C947" s="295" t="s">
        <v>336</v>
      </c>
      <c r="D947" s="295" t="s">
        <v>31</v>
      </c>
      <c r="E947" s="295" t="s">
        <v>1119</v>
      </c>
      <c r="F947" s="315">
        <f>VLOOKUP(B947,'HSD PSPN,STR,ARS'!$C$6:F724,4,FALSE)</f>
        <v>100000</v>
      </c>
      <c r="G947" s="536">
        <f>F947*E947</f>
        <v>10000</v>
      </c>
    </row>
    <row r="948" spans="1:7">
      <c r="A948" s="295">
        <v>2</v>
      </c>
      <c r="B948" s="296" t="s">
        <v>2</v>
      </c>
      <c r="C948" s="295" t="s">
        <v>337</v>
      </c>
      <c r="D948" s="295" t="s">
        <v>31</v>
      </c>
      <c r="E948" s="295" t="s">
        <v>1258</v>
      </c>
      <c r="F948" s="315">
        <f>VLOOKUP(B948,'HSD PSPN,STR,ARS'!$C$6:F724,4,FALSE)</f>
        <v>150000</v>
      </c>
      <c r="G948" s="536">
        <f t="shared" ref="G948:G950" si="98">F948*E948</f>
        <v>7500</v>
      </c>
    </row>
    <row r="949" spans="1:7">
      <c r="A949" s="295">
        <v>3</v>
      </c>
      <c r="B949" s="296" t="s">
        <v>3</v>
      </c>
      <c r="C949" s="295" t="s">
        <v>338</v>
      </c>
      <c r="D949" s="295" t="s">
        <v>31</v>
      </c>
      <c r="E949" s="295" t="s">
        <v>1190</v>
      </c>
      <c r="F949" s="315">
        <f>VLOOKUP(B949,'HSD PSPN,STR,ARS'!$C$6:F724,4,FALSE)</f>
        <v>150000</v>
      </c>
      <c r="G949" s="536">
        <f t="shared" si="98"/>
        <v>750</v>
      </c>
    </row>
    <row r="950" spans="1:7">
      <c r="A950" s="295">
        <v>4</v>
      </c>
      <c r="B950" s="296" t="s">
        <v>4</v>
      </c>
      <c r="C950" s="295" t="s">
        <v>339</v>
      </c>
      <c r="D950" s="295" t="s">
        <v>31</v>
      </c>
      <c r="E950" s="295" t="s">
        <v>1267</v>
      </c>
      <c r="F950" s="315">
        <f>VLOOKUP(B950,'HSD PSPN,STR,ARS'!$C$6:F724,4,FALSE)</f>
        <v>200000</v>
      </c>
      <c r="G950" s="536">
        <f t="shared" si="98"/>
        <v>340</v>
      </c>
    </row>
    <row r="951" spans="1:7">
      <c r="A951" s="1161" t="s">
        <v>2171</v>
      </c>
      <c r="B951" s="1162"/>
      <c r="C951" s="1162"/>
      <c r="D951" s="1162"/>
      <c r="E951" s="1162"/>
      <c r="F951" s="1163"/>
      <c r="G951" s="321">
        <f>SUM(G946:G950)</f>
        <v>18590</v>
      </c>
    </row>
    <row r="952" spans="1:7">
      <c r="A952" s="295" t="s">
        <v>19</v>
      </c>
      <c r="B952" s="296" t="s">
        <v>5</v>
      </c>
      <c r="C952" s="295"/>
      <c r="D952" s="295"/>
      <c r="E952" s="295"/>
      <c r="F952" s="296"/>
      <c r="G952" s="536"/>
    </row>
    <row r="953" spans="1:7" ht="30">
      <c r="A953" s="295">
        <v>1</v>
      </c>
      <c r="B953" s="300" t="s">
        <v>1270</v>
      </c>
      <c r="C953" s="295"/>
      <c r="D953" s="301" t="s">
        <v>379</v>
      </c>
      <c r="E953" s="301" t="s">
        <v>1185</v>
      </c>
      <c r="F953" s="315">
        <f>VLOOKUP(B953,'HSD PSPN,STR,ARS'!$C$6:F724,4,FALSE)</f>
        <v>10000</v>
      </c>
      <c r="G953" s="536">
        <f t="shared" ref="G953" si="99">F953*E953</f>
        <v>11000</v>
      </c>
    </row>
    <row r="954" spans="1:7">
      <c r="A954" s="1165" t="s">
        <v>2176</v>
      </c>
      <c r="B954" s="1166"/>
      <c r="C954" s="1166"/>
      <c r="D954" s="1166"/>
      <c r="E954" s="1166"/>
      <c r="F954" s="1166"/>
      <c r="G954" s="549">
        <f>SUM(G952:G953)</f>
        <v>11000</v>
      </c>
    </row>
    <row r="955" spans="1:7">
      <c r="A955" s="295" t="s">
        <v>20</v>
      </c>
      <c r="B955" s="296" t="s">
        <v>181</v>
      </c>
      <c r="C955" s="295"/>
      <c r="D955" s="295"/>
      <c r="E955" s="295"/>
      <c r="F955" s="296"/>
      <c r="G955" s="536"/>
    </row>
    <row r="956" spans="1:7">
      <c r="A956" s="295"/>
      <c r="B956" s="296"/>
      <c r="C956" s="295"/>
      <c r="D956" s="295"/>
      <c r="E956" s="295"/>
      <c r="F956" s="296"/>
      <c r="G956" s="536"/>
    </row>
    <row r="957" spans="1:7">
      <c r="A957" s="1146" t="s">
        <v>2180</v>
      </c>
      <c r="B957" s="1146"/>
      <c r="C957" s="1146"/>
      <c r="D957" s="1146"/>
      <c r="E957" s="1146"/>
      <c r="F957" s="1146"/>
      <c r="G957" s="318">
        <f>SUM(G955:G956)</f>
        <v>0</v>
      </c>
    </row>
    <row r="958" spans="1:7">
      <c r="A958" s="375" t="s">
        <v>21</v>
      </c>
      <c r="B958" s="1145" t="s">
        <v>1111</v>
      </c>
      <c r="C958" s="1145"/>
      <c r="D958" s="1145"/>
      <c r="E958" s="1145"/>
      <c r="F958" s="1145"/>
      <c r="G958" s="318">
        <f>SUM(G946:G957)/2</f>
        <v>29590</v>
      </c>
    </row>
    <row r="959" spans="1:7">
      <c r="A959" s="375" t="s">
        <v>22</v>
      </c>
      <c r="B959" s="1145" t="s">
        <v>1112</v>
      </c>
      <c r="C959" s="1145"/>
      <c r="D959" s="1145"/>
      <c r="E959" s="1145"/>
      <c r="F959" s="376">
        <v>0.1</v>
      </c>
      <c r="G959" s="318">
        <f>G958*F959</f>
        <v>2959</v>
      </c>
    </row>
    <row r="960" spans="1:7">
      <c r="A960" s="375" t="s">
        <v>23</v>
      </c>
      <c r="B960" s="1145" t="s">
        <v>184</v>
      </c>
      <c r="C960" s="1145"/>
      <c r="D960" s="1145"/>
      <c r="E960" s="1145"/>
      <c r="F960" s="1145"/>
      <c r="G960" s="318">
        <f>ROUNDDOWN(G958+G959,0)</f>
        <v>32549</v>
      </c>
    </row>
    <row r="961" spans="1:8">
      <c r="A961" s="298"/>
      <c r="B961" s="299"/>
      <c r="C961" s="299"/>
      <c r="D961" s="299"/>
      <c r="E961" s="299"/>
      <c r="F961" s="299"/>
      <c r="G961" s="550"/>
    </row>
    <row r="962" spans="1:8">
      <c r="A962" s="310" t="s">
        <v>1939</v>
      </c>
      <c r="B962" s="293"/>
      <c r="C962" s="293"/>
      <c r="D962" s="293"/>
      <c r="E962" s="293"/>
      <c r="F962" s="293"/>
      <c r="G962" s="548"/>
      <c r="H962" s="293"/>
    </row>
    <row r="963" spans="1:8">
      <c r="A963" s="310" t="s">
        <v>1940</v>
      </c>
      <c r="B963" s="293"/>
      <c r="C963" s="293"/>
      <c r="D963" s="293"/>
      <c r="E963" s="293"/>
      <c r="F963" s="293"/>
      <c r="G963" s="548"/>
      <c r="H963" s="293"/>
    </row>
    <row r="964" spans="1:8" ht="45">
      <c r="A964" s="294" t="s">
        <v>73</v>
      </c>
      <c r="B964" s="294" t="s">
        <v>74</v>
      </c>
      <c r="C964" s="294" t="s">
        <v>166</v>
      </c>
      <c r="D964" s="301" t="s">
        <v>78</v>
      </c>
      <c r="E964" s="301" t="s">
        <v>167</v>
      </c>
      <c r="F964" s="301" t="s">
        <v>1113</v>
      </c>
      <c r="G964" s="552" t="s">
        <v>1105</v>
      </c>
    </row>
    <row r="965" spans="1:8">
      <c r="A965" s="295" t="s">
        <v>17</v>
      </c>
      <c r="B965" s="296" t="s">
        <v>1106</v>
      </c>
      <c r="C965" s="295"/>
      <c r="D965" s="295"/>
      <c r="E965" s="295"/>
      <c r="F965" s="296"/>
      <c r="G965" s="536"/>
    </row>
    <row r="966" spans="1:8">
      <c r="A966" s="295">
        <v>1</v>
      </c>
      <c r="B966" s="296" t="s">
        <v>1</v>
      </c>
      <c r="C966" s="295" t="s">
        <v>336</v>
      </c>
      <c r="D966" s="295" t="s">
        <v>31</v>
      </c>
      <c r="E966" s="295" t="s">
        <v>1118</v>
      </c>
      <c r="F966" s="315">
        <f>VLOOKUP(B966,'HSD PSPN,STR,ARS'!$C$6:F724,4,FALSE)</f>
        <v>100000</v>
      </c>
      <c r="G966" s="536">
        <f>F966*E966</f>
        <v>20000</v>
      </c>
    </row>
    <row r="967" spans="1:8">
      <c r="A967" s="295">
        <v>2</v>
      </c>
      <c r="B967" s="296" t="s">
        <v>2</v>
      </c>
      <c r="C967" s="295" t="s">
        <v>337</v>
      </c>
      <c r="D967" s="295" t="s">
        <v>31</v>
      </c>
      <c r="E967" s="295" t="s">
        <v>1118</v>
      </c>
      <c r="F967" s="315">
        <f>VLOOKUP(B967,'HSD PSPN,STR,ARS'!$C$6:F724,4,FALSE)</f>
        <v>150000</v>
      </c>
      <c r="G967" s="536">
        <f t="shared" ref="G967:G969" si="100">F967*E967</f>
        <v>30000</v>
      </c>
    </row>
    <row r="968" spans="1:8">
      <c r="A968" s="295">
        <v>3</v>
      </c>
      <c r="B968" s="296" t="s">
        <v>3</v>
      </c>
      <c r="C968" s="295" t="s">
        <v>338</v>
      </c>
      <c r="D968" s="295" t="s">
        <v>31</v>
      </c>
      <c r="E968" s="295" t="s">
        <v>1126</v>
      </c>
      <c r="F968" s="315">
        <f>VLOOKUP(B968,'HSD PSPN,STR,ARS'!$C$6:F724,4,FALSE)</f>
        <v>150000</v>
      </c>
      <c r="G968" s="536">
        <f t="shared" si="100"/>
        <v>3000</v>
      </c>
    </row>
    <row r="969" spans="1:8">
      <c r="A969" s="295">
        <v>4</v>
      </c>
      <c r="B969" s="296" t="s">
        <v>4</v>
      </c>
      <c r="C969" s="295" t="s">
        <v>339</v>
      </c>
      <c r="D969" s="295" t="s">
        <v>31</v>
      </c>
      <c r="E969" s="295" t="s">
        <v>1127</v>
      </c>
      <c r="F969" s="315">
        <f>VLOOKUP(B969,'HSD PSPN,STR,ARS'!$C$6:F724,4,FALSE)</f>
        <v>200000</v>
      </c>
      <c r="G969" s="536">
        <f t="shared" si="100"/>
        <v>1340</v>
      </c>
    </row>
    <row r="970" spans="1:8">
      <c r="A970" s="1161" t="s">
        <v>2171</v>
      </c>
      <c r="B970" s="1162"/>
      <c r="C970" s="1162"/>
      <c r="D970" s="1162"/>
      <c r="E970" s="1162"/>
      <c r="F970" s="1163"/>
      <c r="G970" s="321">
        <f>SUM(G965:G969)</f>
        <v>54340</v>
      </c>
    </row>
    <row r="971" spans="1:8">
      <c r="A971" s="295" t="s">
        <v>19</v>
      </c>
      <c r="B971" s="296" t="s">
        <v>5</v>
      </c>
      <c r="C971" s="295"/>
      <c r="D971" s="295"/>
      <c r="E971" s="295"/>
      <c r="F971" s="296"/>
      <c r="G971" s="536"/>
    </row>
    <row r="972" spans="1:8" ht="30">
      <c r="A972" s="295">
        <v>1</v>
      </c>
      <c r="B972" s="300" t="s">
        <v>1271</v>
      </c>
      <c r="C972" s="295"/>
      <c r="D972" s="301" t="s">
        <v>216</v>
      </c>
      <c r="E972" s="301" t="s">
        <v>1272</v>
      </c>
      <c r="F972" s="315">
        <f>VLOOKUP(B972,'HSD PSPN,STR,ARS'!$C$6:F724,4,FALSE)</f>
        <v>10000</v>
      </c>
      <c r="G972" s="536">
        <f t="shared" ref="G972:G974" si="101">F972*E972</f>
        <v>10500</v>
      </c>
    </row>
    <row r="973" spans="1:8">
      <c r="A973" s="295">
        <v>2</v>
      </c>
      <c r="B973" s="459" t="s">
        <v>1729</v>
      </c>
      <c r="C973" s="295"/>
      <c r="D973" s="295" t="s">
        <v>329</v>
      </c>
      <c r="E973" s="295" t="s">
        <v>1262</v>
      </c>
      <c r="F973" s="315">
        <f>VLOOKUP(B973,'HSD PSPN,STR,ARS'!$C$6:F724,4,FALSE)</f>
        <v>10000</v>
      </c>
      <c r="G973" s="536">
        <f t="shared" si="101"/>
        <v>150</v>
      </c>
    </row>
    <row r="974" spans="1:8" ht="30">
      <c r="A974" s="295">
        <v>3</v>
      </c>
      <c r="B974" s="300" t="s">
        <v>1273</v>
      </c>
      <c r="C974" s="295"/>
      <c r="D974" s="301" t="s">
        <v>342</v>
      </c>
      <c r="E974" s="301" t="s">
        <v>1274</v>
      </c>
      <c r="F974" s="315">
        <f>VLOOKUP(B974,'HSD PSPN,STR,ARS'!$C$6:F724,4,FALSE)</f>
        <v>10000</v>
      </c>
      <c r="G974" s="536">
        <f t="shared" si="101"/>
        <v>190</v>
      </c>
    </row>
    <row r="975" spans="1:8">
      <c r="A975" s="1165" t="s">
        <v>2176</v>
      </c>
      <c r="B975" s="1166"/>
      <c r="C975" s="1166"/>
      <c r="D975" s="1166"/>
      <c r="E975" s="1166"/>
      <c r="F975" s="1166"/>
      <c r="G975" s="549">
        <f>SUM(G972:G974)</f>
        <v>10840</v>
      </c>
    </row>
    <row r="976" spans="1:8">
      <c r="A976" s="295" t="s">
        <v>20</v>
      </c>
      <c r="B976" s="296" t="s">
        <v>181</v>
      </c>
      <c r="C976" s="295"/>
      <c r="D976" s="295"/>
      <c r="E976" s="295"/>
      <c r="F976" s="296"/>
      <c r="G976" s="536"/>
    </row>
    <row r="977" spans="1:8">
      <c r="A977" s="295"/>
      <c r="B977" s="296"/>
      <c r="C977" s="295"/>
      <c r="D977" s="295"/>
      <c r="E977" s="295"/>
      <c r="F977" s="296"/>
      <c r="G977" s="536"/>
    </row>
    <row r="978" spans="1:8">
      <c r="A978" s="1146" t="s">
        <v>2180</v>
      </c>
      <c r="B978" s="1146"/>
      <c r="C978" s="1146"/>
      <c r="D978" s="1146"/>
      <c r="E978" s="1146"/>
      <c r="F978" s="1146"/>
      <c r="G978" s="318">
        <f>SUM(G976:G977)</f>
        <v>0</v>
      </c>
    </row>
    <row r="979" spans="1:8">
      <c r="A979" s="375" t="s">
        <v>21</v>
      </c>
      <c r="B979" s="1145" t="s">
        <v>1111</v>
      </c>
      <c r="C979" s="1145"/>
      <c r="D979" s="1145"/>
      <c r="E979" s="1145"/>
      <c r="F979" s="1145"/>
      <c r="G979" s="318">
        <f>SUM(G966:G978)/2</f>
        <v>65180</v>
      </c>
    </row>
    <row r="980" spans="1:8">
      <c r="A980" s="375" t="s">
        <v>22</v>
      </c>
      <c r="B980" s="1145" t="s">
        <v>1112</v>
      </c>
      <c r="C980" s="1145"/>
      <c r="D980" s="1145"/>
      <c r="E980" s="1145"/>
      <c r="F980" s="376">
        <v>0.1</v>
      </c>
      <c r="G980" s="318">
        <f>G979*F980</f>
        <v>6518</v>
      </c>
    </row>
    <row r="981" spans="1:8">
      <c r="A981" s="375" t="s">
        <v>23</v>
      </c>
      <c r="B981" s="1145" t="s">
        <v>184</v>
      </c>
      <c r="C981" s="1145"/>
      <c r="D981" s="1145"/>
      <c r="E981" s="1145"/>
      <c r="F981" s="1145"/>
      <c r="G981" s="318">
        <f>ROUNDDOWN(G979+G980,0)</f>
        <v>71698</v>
      </c>
    </row>
    <row r="982" spans="1:8">
      <c r="A982" s="298"/>
      <c r="B982" s="299"/>
      <c r="C982" s="299"/>
      <c r="D982" s="299"/>
      <c r="E982" s="299"/>
      <c r="F982" s="299"/>
      <c r="G982" s="550"/>
    </row>
    <row r="983" spans="1:8">
      <c r="A983" s="310" t="s">
        <v>1941</v>
      </c>
      <c r="B983" s="293"/>
      <c r="C983" s="293"/>
      <c r="D983" s="293"/>
      <c r="E983" s="293"/>
      <c r="F983" s="293"/>
      <c r="G983" s="548"/>
      <c r="H983" s="293"/>
    </row>
    <row r="984" spans="1:8" ht="45">
      <c r="A984" s="294" t="s">
        <v>73</v>
      </c>
      <c r="B984" s="294" t="s">
        <v>74</v>
      </c>
      <c r="C984" s="294" t="s">
        <v>166</v>
      </c>
      <c r="D984" s="301" t="s">
        <v>78</v>
      </c>
      <c r="E984" s="301" t="s">
        <v>167</v>
      </c>
      <c r="F984" s="301" t="s">
        <v>1113</v>
      </c>
      <c r="G984" s="552" t="s">
        <v>1105</v>
      </c>
    </row>
    <row r="985" spans="1:8">
      <c r="A985" s="295" t="s">
        <v>17</v>
      </c>
      <c r="B985" s="296" t="s">
        <v>1106</v>
      </c>
      <c r="C985" s="295"/>
      <c r="D985" s="295"/>
      <c r="E985" s="295"/>
      <c r="F985" s="296"/>
      <c r="G985" s="536"/>
    </row>
    <row r="986" spans="1:8">
      <c r="A986" s="295">
        <v>1</v>
      </c>
      <c r="B986" s="296" t="s">
        <v>1</v>
      </c>
      <c r="C986" s="295" t="s">
        <v>336</v>
      </c>
      <c r="D986" s="295" t="s">
        <v>31</v>
      </c>
      <c r="E986" s="295" t="s">
        <v>1275</v>
      </c>
      <c r="F986" s="315">
        <f>VLOOKUP(B986,'HSD PSPN,STR,ARS'!$C$6:F724,4,FALSE)</f>
        <v>100000</v>
      </c>
      <c r="G986" s="536">
        <f>F986*E986</f>
        <v>15000</v>
      </c>
    </row>
    <row r="987" spans="1:8">
      <c r="A987" s="295">
        <v>2</v>
      </c>
      <c r="B987" s="296" t="s">
        <v>2</v>
      </c>
      <c r="C987" s="295" t="s">
        <v>337</v>
      </c>
      <c r="D987" s="295" t="s">
        <v>31</v>
      </c>
      <c r="E987" s="295" t="s">
        <v>1224</v>
      </c>
      <c r="F987" s="315">
        <f>VLOOKUP(B987,'HSD PSPN,STR,ARS'!$C$6:F724,4,FALSE)</f>
        <v>150000</v>
      </c>
      <c r="G987" s="536">
        <f t="shared" ref="G987:G989" si="102">F987*E987</f>
        <v>45000</v>
      </c>
    </row>
    <row r="988" spans="1:8">
      <c r="A988" s="295">
        <v>3</v>
      </c>
      <c r="B988" s="296" t="s">
        <v>3</v>
      </c>
      <c r="C988" s="295" t="s">
        <v>338</v>
      </c>
      <c r="D988" s="295" t="s">
        <v>31</v>
      </c>
      <c r="E988" s="295" t="s">
        <v>1124</v>
      </c>
      <c r="F988" s="315">
        <f>VLOOKUP(B988,'HSD PSPN,STR,ARS'!$C$6:F724,4,FALSE)</f>
        <v>150000</v>
      </c>
      <c r="G988" s="536">
        <f t="shared" si="102"/>
        <v>4500</v>
      </c>
    </row>
    <row r="989" spans="1:8">
      <c r="A989" s="295">
        <v>4</v>
      </c>
      <c r="B989" s="296" t="s">
        <v>4</v>
      </c>
      <c r="C989" s="295" t="s">
        <v>339</v>
      </c>
      <c r="D989" s="295" t="s">
        <v>31</v>
      </c>
      <c r="E989" s="295" t="s">
        <v>1225</v>
      </c>
      <c r="F989" s="315">
        <f>VLOOKUP(B989,'HSD PSPN,STR,ARS'!$C$6:F724,4,FALSE)</f>
        <v>200000</v>
      </c>
      <c r="G989" s="536">
        <f t="shared" si="102"/>
        <v>2000</v>
      </c>
    </row>
    <row r="990" spans="1:8">
      <c r="A990" s="1161" t="s">
        <v>2171</v>
      </c>
      <c r="B990" s="1162"/>
      <c r="C990" s="1162"/>
      <c r="D990" s="1162"/>
      <c r="E990" s="1162"/>
      <c r="F990" s="1163"/>
      <c r="G990" s="321">
        <f>SUM(G985:G989)</f>
        <v>66500</v>
      </c>
    </row>
    <row r="991" spans="1:8">
      <c r="A991" s="295" t="s">
        <v>19</v>
      </c>
      <c r="B991" s="296" t="s">
        <v>5</v>
      </c>
      <c r="C991" s="295"/>
      <c r="D991" s="295"/>
      <c r="E991" s="295"/>
      <c r="F991" s="296"/>
      <c r="G991" s="536"/>
    </row>
    <row r="992" spans="1:8" ht="45">
      <c r="A992" s="295">
        <v>1</v>
      </c>
      <c r="B992" s="300" t="s">
        <v>1276</v>
      </c>
      <c r="C992" s="295"/>
      <c r="D992" s="301" t="s">
        <v>216</v>
      </c>
      <c r="E992" s="301" t="s">
        <v>1277</v>
      </c>
      <c r="F992" s="315">
        <f>VLOOKUP(B992,'HSD PSPN,STR,ARS'!$C$6:F724,4,FALSE)</f>
        <v>10000</v>
      </c>
      <c r="G992" s="536">
        <f t="shared" ref="G992:G994" si="103">F992*E992</f>
        <v>10500</v>
      </c>
    </row>
    <row r="993" spans="1:8">
      <c r="A993" s="295">
        <v>2</v>
      </c>
      <c r="B993" s="459" t="s">
        <v>1729</v>
      </c>
      <c r="C993" s="295"/>
      <c r="D993" s="295" t="s">
        <v>329</v>
      </c>
      <c r="E993" s="295" t="s">
        <v>1225</v>
      </c>
      <c r="F993" s="315">
        <f>VLOOKUP(B993,'HSD PSPN,STR,ARS'!$C$6:F724,4,FALSE)</f>
        <v>10000</v>
      </c>
      <c r="G993" s="536">
        <f t="shared" si="103"/>
        <v>100</v>
      </c>
    </row>
    <row r="994" spans="1:8">
      <c r="A994" s="295">
        <v>3</v>
      </c>
      <c r="B994" s="296" t="s">
        <v>1278</v>
      </c>
      <c r="C994" s="295"/>
      <c r="D994" s="295" t="s">
        <v>329</v>
      </c>
      <c r="E994" s="295" t="s">
        <v>1141</v>
      </c>
      <c r="F994" s="315">
        <f>VLOOKUP(B994,'HSD PSPN,STR,ARS'!$C$6:F724,4,FALSE)</f>
        <v>10000</v>
      </c>
      <c r="G994" s="536">
        <f t="shared" si="103"/>
        <v>5000</v>
      </c>
    </row>
    <row r="995" spans="1:8">
      <c r="A995" s="1165" t="s">
        <v>2176</v>
      </c>
      <c r="B995" s="1166"/>
      <c r="C995" s="1166"/>
      <c r="D995" s="1166"/>
      <c r="E995" s="1166"/>
      <c r="F995" s="1166"/>
      <c r="G995" s="549">
        <f>SUM(G992:G994)</f>
        <v>15600</v>
      </c>
    </row>
    <row r="996" spans="1:8">
      <c r="A996" s="295" t="s">
        <v>20</v>
      </c>
      <c r="B996" s="296" t="s">
        <v>181</v>
      </c>
      <c r="C996" s="295"/>
      <c r="D996" s="295"/>
      <c r="E996" s="295"/>
      <c r="F996" s="296"/>
      <c r="G996" s="536"/>
    </row>
    <row r="997" spans="1:8">
      <c r="A997" s="295"/>
      <c r="B997" s="296"/>
      <c r="C997" s="295"/>
      <c r="D997" s="295"/>
      <c r="E997" s="295"/>
      <c r="F997" s="296"/>
      <c r="G997" s="536"/>
    </row>
    <row r="998" spans="1:8">
      <c r="A998" s="1146" t="s">
        <v>2180</v>
      </c>
      <c r="B998" s="1146"/>
      <c r="C998" s="1146"/>
      <c r="D998" s="1146"/>
      <c r="E998" s="1146"/>
      <c r="F998" s="1146"/>
      <c r="G998" s="318">
        <f>SUM(G996:G997)</f>
        <v>0</v>
      </c>
    </row>
    <row r="999" spans="1:8">
      <c r="A999" s="375" t="s">
        <v>21</v>
      </c>
      <c r="B999" s="1145" t="s">
        <v>1111</v>
      </c>
      <c r="C999" s="1145"/>
      <c r="D999" s="1145"/>
      <c r="E999" s="1145"/>
      <c r="F999" s="1145"/>
      <c r="G999" s="318">
        <f>SUM(G986:G998)/2</f>
        <v>82100</v>
      </c>
    </row>
    <row r="1000" spans="1:8">
      <c r="A1000" s="375" t="s">
        <v>22</v>
      </c>
      <c r="B1000" s="1145" t="s">
        <v>1112</v>
      </c>
      <c r="C1000" s="1145"/>
      <c r="D1000" s="1145"/>
      <c r="E1000" s="1145"/>
      <c r="F1000" s="376">
        <v>0.1</v>
      </c>
      <c r="G1000" s="318">
        <f>G999*F1000</f>
        <v>8210</v>
      </c>
    </row>
    <row r="1001" spans="1:8">
      <c r="A1001" s="375" t="s">
        <v>23</v>
      </c>
      <c r="B1001" s="1145" t="s">
        <v>184</v>
      </c>
      <c r="C1001" s="1145"/>
      <c r="D1001" s="1145"/>
      <c r="E1001" s="1145"/>
      <c r="F1001" s="1145"/>
      <c r="G1001" s="318">
        <f>ROUNDDOWN(G999+G1000,0)</f>
        <v>90310</v>
      </c>
    </row>
    <row r="1002" spans="1:8">
      <c r="A1002" s="298"/>
      <c r="B1002" s="299"/>
      <c r="C1002" s="299"/>
      <c r="D1002" s="299"/>
      <c r="E1002" s="299"/>
      <c r="F1002" s="299"/>
      <c r="G1002" s="550"/>
    </row>
    <row r="1003" spans="1:8">
      <c r="A1003" s="310" t="s">
        <v>1942</v>
      </c>
      <c r="B1003" s="293"/>
      <c r="C1003" s="293"/>
      <c r="D1003" s="293"/>
      <c r="E1003" s="293"/>
      <c r="F1003" s="293"/>
      <c r="G1003" s="548"/>
      <c r="H1003" s="293"/>
    </row>
    <row r="1004" spans="1:8" ht="45">
      <c r="A1004" s="294" t="s">
        <v>73</v>
      </c>
      <c r="B1004" s="294" t="s">
        <v>74</v>
      </c>
      <c r="C1004" s="294" t="s">
        <v>166</v>
      </c>
      <c r="D1004" s="301" t="s">
        <v>78</v>
      </c>
      <c r="E1004" s="301" t="s">
        <v>167</v>
      </c>
      <c r="F1004" s="301" t="s">
        <v>1113</v>
      </c>
      <c r="G1004" s="552" t="s">
        <v>1105</v>
      </c>
    </row>
    <row r="1005" spans="1:8">
      <c r="A1005" s="295" t="s">
        <v>17</v>
      </c>
      <c r="B1005" s="296" t="s">
        <v>1106</v>
      </c>
      <c r="C1005" s="295"/>
      <c r="D1005" s="295"/>
      <c r="E1005" s="295"/>
      <c r="F1005" s="296"/>
      <c r="G1005" s="536"/>
    </row>
    <row r="1006" spans="1:8">
      <c r="A1006" s="295">
        <v>1</v>
      </c>
      <c r="B1006" s="296" t="s">
        <v>1</v>
      </c>
      <c r="C1006" s="295" t="s">
        <v>336</v>
      </c>
      <c r="D1006" s="295" t="s">
        <v>31</v>
      </c>
      <c r="E1006" s="295" t="s">
        <v>1119</v>
      </c>
      <c r="F1006" s="315">
        <f>VLOOKUP(B1006,'HSD PSPN,STR,ARS'!$C$6:F724,4,FALSE)</f>
        <v>100000</v>
      </c>
      <c r="G1006" s="536">
        <f>F1006*E1006</f>
        <v>10000</v>
      </c>
    </row>
    <row r="1007" spans="1:8">
      <c r="A1007" s="295">
        <v>2</v>
      </c>
      <c r="B1007" s="296" t="s">
        <v>32</v>
      </c>
      <c r="C1007" s="295" t="s">
        <v>337</v>
      </c>
      <c r="D1007" s="295" t="s">
        <v>31</v>
      </c>
      <c r="E1007" s="295" t="s">
        <v>1118</v>
      </c>
      <c r="F1007" s="315">
        <f>VLOOKUP(B1007,'HSD PSPN,STR,ARS'!$C$6:F724,4,FALSE)</f>
        <v>150000</v>
      </c>
      <c r="G1007" s="536">
        <f t="shared" ref="G1007:G1009" si="104">F1007*E1007</f>
        <v>30000</v>
      </c>
    </row>
    <row r="1008" spans="1:8">
      <c r="A1008" s="295">
        <v>3</v>
      </c>
      <c r="B1008" s="296" t="s">
        <v>3</v>
      </c>
      <c r="C1008" s="295" t="s">
        <v>338</v>
      </c>
      <c r="D1008" s="295" t="s">
        <v>31</v>
      </c>
      <c r="E1008" s="295" t="s">
        <v>1126</v>
      </c>
      <c r="F1008" s="315">
        <f>VLOOKUP(B1008,'HSD PSPN,STR,ARS'!$C$6:F724,4,FALSE)</f>
        <v>150000</v>
      </c>
      <c r="G1008" s="536">
        <f t="shared" si="104"/>
        <v>3000</v>
      </c>
    </row>
    <row r="1009" spans="1:8">
      <c r="A1009" s="295">
        <v>4</v>
      </c>
      <c r="B1009" s="296" t="s">
        <v>4</v>
      </c>
      <c r="C1009" s="295" t="s">
        <v>339</v>
      </c>
      <c r="D1009" s="295" t="s">
        <v>31</v>
      </c>
      <c r="E1009" s="295" t="s">
        <v>1127</v>
      </c>
      <c r="F1009" s="315">
        <f>VLOOKUP(B1009,'HSD PSPN,STR,ARS'!$C$6:F724,4,FALSE)</f>
        <v>200000</v>
      </c>
      <c r="G1009" s="536">
        <f t="shared" si="104"/>
        <v>1340</v>
      </c>
    </row>
    <row r="1010" spans="1:8">
      <c r="A1010" s="1161" t="s">
        <v>2171</v>
      </c>
      <c r="B1010" s="1162"/>
      <c r="C1010" s="1162"/>
      <c r="D1010" s="1162"/>
      <c r="E1010" s="1162"/>
      <c r="F1010" s="1163"/>
      <c r="G1010" s="321">
        <f>SUM(G1005:G1009)</f>
        <v>44340</v>
      </c>
    </row>
    <row r="1011" spans="1:8">
      <c r="A1011" s="295" t="s">
        <v>19</v>
      </c>
      <c r="B1011" s="296" t="s">
        <v>5</v>
      </c>
      <c r="C1011" s="295"/>
      <c r="D1011" s="295"/>
      <c r="E1011" s="295"/>
      <c r="F1011" s="296"/>
      <c r="G1011" s="536"/>
    </row>
    <row r="1012" spans="1:8" ht="30">
      <c r="A1012" s="295">
        <v>1</v>
      </c>
      <c r="B1012" s="300" t="s">
        <v>1279</v>
      </c>
      <c r="C1012" s="295"/>
      <c r="D1012" s="301" t="s">
        <v>342</v>
      </c>
      <c r="E1012" s="301" t="s">
        <v>1280</v>
      </c>
      <c r="F1012" s="315">
        <f>VLOOKUP(B1012,'HSD PSPN,STR,ARS'!$C$6:F724,4,FALSE)</f>
        <v>10000</v>
      </c>
      <c r="G1012" s="536">
        <f t="shared" ref="G1012:G1013" si="105">F1012*E1012</f>
        <v>108</v>
      </c>
    </row>
    <row r="1013" spans="1:8">
      <c r="A1013" s="295">
        <v>2</v>
      </c>
      <c r="B1013" s="296" t="s">
        <v>1281</v>
      </c>
      <c r="C1013" s="295"/>
      <c r="D1013" s="295" t="s">
        <v>329</v>
      </c>
      <c r="E1013" s="295" t="s">
        <v>1119</v>
      </c>
      <c r="F1013" s="315">
        <f>VLOOKUP(B1013,'HSD PSPN,STR,ARS'!$C$6:F724,4,FALSE)</f>
        <v>10000</v>
      </c>
      <c r="G1013" s="536">
        <f t="shared" si="105"/>
        <v>1000</v>
      </c>
    </row>
    <row r="1014" spans="1:8">
      <c r="A1014" s="1165" t="s">
        <v>2176</v>
      </c>
      <c r="B1014" s="1166"/>
      <c r="C1014" s="1166"/>
      <c r="D1014" s="1166"/>
      <c r="E1014" s="1166"/>
      <c r="F1014" s="1166"/>
      <c r="G1014" s="549">
        <f>SUM(G1012:G1013)</f>
        <v>1108</v>
      </c>
    </row>
    <row r="1015" spans="1:8">
      <c r="A1015" s="295" t="s">
        <v>20</v>
      </c>
      <c r="B1015" s="296" t="s">
        <v>181</v>
      </c>
      <c r="C1015" s="295"/>
      <c r="D1015" s="295"/>
      <c r="E1015" s="295"/>
      <c r="F1015" s="296"/>
      <c r="G1015" s="536"/>
    </row>
    <row r="1016" spans="1:8">
      <c r="A1016" s="295"/>
      <c r="B1016" s="296"/>
      <c r="C1016" s="295"/>
      <c r="D1016" s="295"/>
      <c r="E1016" s="295"/>
      <c r="F1016" s="296"/>
      <c r="G1016" s="536"/>
    </row>
    <row r="1017" spans="1:8">
      <c r="A1017" s="1146" t="s">
        <v>2180</v>
      </c>
      <c r="B1017" s="1146"/>
      <c r="C1017" s="1146"/>
      <c r="D1017" s="1146"/>
      <c r="E1017" s="1146"/>
      <c r="F1017" s="1146"/>
      <c r="G1017" s="318">
        <f>SUM(G1015:G1016)</f>
        <v>0</v>
      </c>
    </row>
    <row r="1018" spans="1:8">
      <c r="A1018" s="375" t="s">
        <v>21</v>
      </c>
      <c r="B1018" s="1145" t="s">
        <v>1111</v>
      </c>
      <c r="C1018" s="1145"/>
      <c r="D1018" s="1145"/>
      <c r="E1018" s="1145"/>
      <c r="F1018" s="1145"/>
      <c r="G1018" s="318">
        <f>SUM(G1005:G1017)/2</f>
        <v>45448</v>
      </c>
    </row>
    <row r="1019" spans="1:8">
      <c r="A1019" s="375" t="s">
        <v>22</v>
      </c>
      <c r="B1019" s="1145" t="s">
        <v>1112</v>
      </c>
      <c r="C1019" s="1145"/>
      <c r="D1019" s="1145"/>
      <c r="E1019" s="1145"/>
      <c r="F1019" s="376">
        <v>0.1</v>
      </c>
      <c r="G1019" s="318">
        <f>G1018*F1019</f>
        <v>4544.8</v>
      </c>
    </row>
    <row r="1020" spans="1:8">
      <c r="A1020" s="375" t="s">
        <v>23</v>
      </c>
      <c r="B1020" s="1145" t="s">
        <v>184</v>
      </c>
      <c r="C1020" s="1145"/>
      <c r="D1020" s="1145"/>
      <c r="E1020" s="1145"/>
      <c r="F1020" s="1145"/>
      <c r="G1020" s="318">
        <f>ROUNDDOWN(G1018+G1019,0)</f>
        <v>49992</v>
      </c>
    </row>
    <row r="1021" spans="1:8">
      <c r="A1021" s="298"/>
      <c r="B1021" s="299"/>
      <c r="C1021" s="299"/>
      <c r="D1021" s="299"/>
      <c r="E1021" s="299"/>
      <c r="F1021" s="299"/>
      <c r="G1021" s="550"/>
    </row>
    <row r="1022" spans="1:8">
      <c r="A1022" s="310" t="s">
        <v>1943</v>
      </c>
      <c r="B1022" s="293"/>
      <c r="C1022" s="293"/>
      <c r="D1022" s="293"/>
      <c r="E1022" s="293"/>
      <c r="F1022" s="293"/>
      <c r="G1022" s="548"/>
      <c r="H1022" s="293"/>
    </row>
    <row r="1023" spans="1:8" ht="45">
      <c r="A1023" s="294" t="s">
        <v>73</v>
      </c>
      <c r="B1023" s="294" t="s">
        <v>74</v>
      </c>
      <c r="C1023" s="294" t="s">
        <v>166</v>
      </c>
      <c r="D1023" s="301" t="s">
        <v>78</v>
      </c>
      <c r="E1023" s="301" t="s">
        <v>167</v>
      </c>
      <c r="F1023" s="301" t="s">
        <v>1113</v>
      </c>
      <c r="G1023" s="552" t="s">
        <v>1105</v>
      </c>
    </row>
    <row r="1024" spans="1:8">
      <c r="A1024" s="295" t="s">
        <v>17</v>
      </c>
      <c r="B1024" s="296" t="s">
        <v>1106</v>
      </c>
      <c r="C1024" s="295"/>
      <c r="D1024" s="295"/>
      <c r="E1024" s="295"/>
      <c r="F1024" s="296"/>
      <c r="G1024" s="536"/>
    </row>
    <row r="1025" spans="1:7">
      <c r="A1025" s="295">
        <v>1</v>
      </c>
      <c r="B1025" s="296" t="s">
        <v>1</v>
      </c>
      <c r="C1025" s="295" t="s">
        <v>336</v>
      </c>
      <c r="D1025" s="295" t="s">
        <v>31</v>
      </c>
      <c r="E1025" s="295" t="s">
        <v>1119</v>
      </c>
      <c r="F1025" s="315">
        <f>VLOOKUP(B1025,'HSD PSPN,STR,ARS'!$C$6:F724,4,FALSE)</f>
        <v>100000</v>
      </c>
      <c r="G1025" s="536">
        <f>F1025*E1025</f>
        <v>10000</v>
      </c>
    </row>
    <row r="1026" spans="1:7">
      <c r="A1026" s="295">
        <v>2</v>
      </c>
      <c r="B1026" s="296" t="s">
        <v>32</v>
      </c>
      <c r="C1026" s="295" t="s">
        <v>337</v>
      </c>
      <c r="D1026" s="295" t="s">
        <v>31</v>
      </c>
      <c r="E1026" s="295" t="s">
        <v>1118</v>
      </c>
      <c r="F1026" s="315">
        <f>VLOOKUP(B1026,'HSD PSPN,STR,ARS'!$C$6:F724,4,FALSE)</f>
        <v>150000</v>
      </c>
      <c r="G1026" s="536">
        <f t="shared" ref="G1026:G1028" si="106">F1026*E1026</f>
        <v>30000</v>
      </c>
    </row>
    <row r="1027" spans="1:7">
      <c r="A1027" s="295">
        <v>3</v>
      </c>
      <c r="B1027" s="296" t="s">
        <v>3</v>
      </c>
      <c r="C1027" s="295" t="s">
        <v>338</v>
      </c>
      <c r="D1027" s="295" t="s">
        <v>31</v>
      </c>
      <c r="E1027" s="295" t="s">
        <v>1126</v>
      </c>
      <c r="F1027" s="315">
        <f>VLOOKUP(B1027,'HSD PSPN,STR,ARS'!$C$6:F724,4,FALSE)</f>
        <v>150000</v>
      </c>
      <c r="G1027" s="536">
        <f t="shared" si="106"/>
        <v>3000</v>
      </c>
    </row>
    <row r="1028" spans="1:7">
      <c r="A1028" s="295">
        <v>4</v>
      </c>
      <c r="B1028" s="296" t="s">
        <v>4</v>
      </c>
      <c r="C1028" s="295" t="s">
        <v>339</v>
      </c>
      <c r="D1028" s="295" t="s">
        <v>31</v>
      </c>
      <c r="E1028" s="295" t="s">
        <v>1127</v>
      </c>
      <c r="F1028" s="315">
        <f>VLOOKUP(B1028,'HSD PSPN,STR,ARS'!$C$6:F724,4,FALSE)</f>
        <v>200000</v>
      </c>
      <c r="G1028" s="536">
        <f t="shared" si="106"/>
        <v>1340</v>
      </c>
    </row>
    <row r="1029" spans="1:7">
      <c r="A1029" s="1161" t="s">
        <v>2171</v>
      </c>
      <c r="B1029" s="1162"/>
      <c r="C1029" s="1162"/>
      <c r="D1029" s="1162"/>
      <c r="E1029" s="1162"/>
      <c r="F1029" s="1163"/>
      <c r="G1029" s="321">
        <f>SUM(G1024:G1028)</f>
        <v>44340</v>
      </c>
    </row>
    <row r="1030" spans="1:7">
      <c r="A1030" s="295" t="s">
        <v>19</v>
      </c>
      <c r="B1030" s="296" t="s">
        <v>5</v>
      </c>
      <c r="C1030" s="295"/>
      <c r="D1030" s="295"/>
      <c r="E1030" s="295"/>
      <c r="F1030" s="296"/>
      <c r="G1030" s="536"/>
    </row>
    <row r="1031" spans="1:7" ht="30">
      <c r="A1031" s="295">
        <v>1</v>
      </c>
      <c r="B1031" s="300" t="s">
        <v>1279</v>
      </c>
      <c r="C1031" s="295"/>
      <c r="D1031" s="301" t="s">
        <v>342</v>
      </c>
      <c r="E1031" s="301" t="s">
        <v>1282</v>
      </c>
      <c r="F1031" s="315">
        <f>VLOOKUP(B1031,'HSD PSPN,STR,ARS'!$C$6:F724,4,FALSE)</f>
        <v>10000</v>
      </c>
      <c r="G1031" s="536">
        <f t="shared" ref="G1031:G1032" si="107">F1031*E1031</f>
        <v>110</v>
      </c>
    </row>
    <row r="1032" spans="1:7">
      <c r="A1032" s="295">
        <v>2</v>
      </c>
      <c r="B1032" s="296" t="s">
        <v>1281</v>
      </c>
      <c r="C1032" s="295"/>
      <c r="D1032" s="295" t="s">
        <v>329</v>
      </c>
      <c r="E1032" s="295" t="s">
        <v>1136</v>
      </c>
      <c r="F1032" s="315">
        <f>VLOOKUP(B1032,'HSD PSPN,STR,ARS'!$C$6:F724,4,FALSE)</f>
        <v>10000</v>
      </c>
      <c r="G1032" s="536">
        <f t="shared" si="107"/>
        <v>500</v>
      </c>
    </row>
    <row r="1033" spans="1:7">
      <c r="A1033" s="1165" t="s">
        <v>2176</v>
      </c>
      <c r="B1033" s="1166"/>
      <c r="C1033" s="1166"/>
      <c r="D1033" s="1166"/>
      <c r="E1033" s="1166"/>
      <c r="F1033" s="1166"/>
      <c r="G1033" s="549">
        <f>SUM(G1031:G1032)</f>
        <v>610</v>
      </c>
    </row>
    <row r="1034" spans="1:7">
      <c r="A1034" s="295" t="s">
        <v>20</v>
      </c>
      <c r="B1034" s="296" t="s">
        <v>181</v>
      </c>
      <c r="C1034" s="295"/>
      <c r="D1034" s="295"/>
      <c r="E1034" s="295"/>
      <c r="F1034" s="296"/>
      <c r="G1034" s="536"/>
    </row>
    <row r="1035" spans="1:7">
      <c r="A1035" s="295"/>
      <c r="B1035" s="296"/>
      <c r="C1035" s="295"/>
      <c r="D1035" s="295"/>
      <c r="E1035" s="295"/>
      <c r="F1035" s="296"/>
      <c r="G1035" s="536"/>
    </row>
    <row r="1036" spans="1:7">
      <c r="A1036" s="1146" t="s">
        <v>2180</v>
      </c>
      <c r="B1036" s="1146"/>
      <c r="C1036" s="1146"/>
      <c r="D1036" s="1146"/>
      <c r="E1036" s="1146"/>
      <c r="F1036" s="1146"/>
      <c r="G1036" s="318">
        <f>SUM(G1034:G1035)</f>
        <v>0</v>
      </c>
    </row>
    <row r="1037" spans="1:7">
      <c r="A1037" s="375" t="s">
        <v>21</v>
      </c>
      <c r="B1037" s="1145" t="s">
        <v>1111</v>
      </c>
      <c r="C1037" s="1145"/>
      <c r="D1037" s="1145"/>
      <c r="E1037" s="1145"/>
      <c r="F1037" s="1145"/>
      <c r="G1037" s="318">
        <f>SUM(G1024:G1036)/2</f>
        <v>44950</v>
      </c>
    </row>
    <row r="1038" spans="1:7">
      <c r="A1038" s="375" t="s">
        <v>22</v>
      </c>
      <c r="B1038" s="1145" t="s">
        <v>1112</v>
      </c>
      <c r="C1038" s="1145"/>
      <c r="D1038" s="1145"/>
      <c r="E1038" s="1145"/>
      <c r="F1038" s="376">
        <v>0.1</v>
      </c>
      <c r="G1038" s="318">
        <f>G1037*F1038</f>
        <v>4495</v>
      </c>
    </row>
    <row r="1039" spans="1:7">
      <c r="A1039" s="375" t="s">
        <v>23</v>
      </c>
      <c r="B1039" s="1145" t="s">
        <v>184</v>
      </c>
      <c r="C1039" s="1145"/>
      <c r="D1039" s="1145"/>
      <c r="E1039" s="1145"/>
      <c r="F1039" s="1145"/>
      <c r="G1039" s="318">
        <f>ROUNDDOWN(G1037+G1038,0)</f>
        <v>49445</v>
      </c>
    </row>
    <row r="1040" spans="1:7">
      <c r="A1040" s="298"/>
      <c r="B1040" s="299"/>
      <c r="C1040" s="299"/>
      <c r="D1040" s="299"/>
      <c r="E1040" s="299"/>
      <c r="F1040" s="299"/>
      <c r="G1040" s="550"/>
    </row>
    <row r="1041" spans="1:8">
      <c r="A1041" s="428" t="s">
        <v>1944</v>
      </c>
      <c r="B1041" s="293"/>
      <c r="C1041" s="293"/>
      <c r="D1041" s="293"/>
      <c r="E1041" s="293"/>
      <c r="F1041" s="293"/>
      <c r="G1041" s="548"/>
      <c r="H1041" s="293"/>
    </row>
    <row r="1042" spans="1:8" ht="45">
      <c r="A1042" s="294" t="s">
        <v>73</v>
      </c>
      <c r="B1042" s="294" t="s">
        <v>74</v>
      </c>
      <c r="C1042" s="294" t="s">
        <v>166</v>
      </c>
      <c r="D1042" s="301" t="s">
        <v>78</v>
      </c>
      <c r="E1042" s="301" t="s">
        <v>167</v>
      </c>
      <c r="F1042" s="301" t="s">
        <v>1113</v>
      </c>
      <c r="G1042" s="552" t="s">
        <v>1105</v>
      </c>
    </row>
    <row r="1043" spans="1:8">
      <c r="A1043" s="295" t="s">
        <v>17</v>
      </c>
      <c r="B1043" s="296" t="s">
        <v>1106</v>
      </c>
      <c r="C1043" s="295"/>
      <c r="D1043" s="295"/>
      <c r="E1043" s="295"/>
      <c r="F1043" s="296"/>
      <c r="G1043" s="536"/>
    </row>
    <row r="1044" spans="1:8">
      <c r="A1044" s="295">
        <v>1</v>
      </c>
      <c r="B1044" s="296" t="s">
        <v>1</v>
      </c>
      <c r="C1044" s="295" t="s">
        <v>336</v>
      </c>
      <c r="D1044" s="295" t="s">
        <v>31</v>
      </c>
      <c r="E1044" s="295" t="s">
        <v>1119</v>
      </c>
      <c r="F1044" s="315">
        <f>VLOOKUP(B1044,'HSD PSPN,STR,ARS'!$C$6:F724,4,FALSE)</f>
        <v>100000</v>
      </c>
      <c r="G1044" s="536">
        <f>F1044*E1044</f>
        <v>10000</v>
      </c>
    </row>
    <row r="1045" spans="1:8">
      <c r="A1045" s="295">
        <v>2</v>
      </c>
      <c r="B1045" s="296" t="s">
        <v>2</v>
      </c>
      <c r="C1045" s="295" t="s">
        <v>337</v>
      </c>
      <c r="D1045" s="295" t="s">
        <v>31</v>
      </c>
      <c r="E1045" s="295" t="s">
        <v>1118</v>
      </c>
      <c r="F1045" s="315">
        <f>VLOOKUP(B1045,'HSD PSPN,STR,ARS'!$C$6:F724,4,FALSE)</f>
        <v>150000</v>
      </c>
      <c r="G1045" s="536">
        <f t="shared" ref="G1045:G1047" si="108">F1045*E1045</f>
        <v>30000</v>
      </c>
    </row>
    <row r="1046" spans="1:8">
      <c r="A1046" s="295">
        <v>3</v>
      </c>
      <c r="B1046" s="296" t="s">
        <v>3</v>
      </c>
      <c r="C1046" s="295" t="s">
        <v>338</v>
      </c>
      <c r="D1046" s="295" t="s">
        <v>31</v>
      </c>
      <c r="E1046" s="295" t="s">
        <v>1126</v>
      </c>
      <c r="F1046" s="315">
        <f>VLOOKUP(B1046,'HSD PSPN,STR,ARS'!$C$6:F724,4,FALSE)</f>
        <v>150000</v>
      </c>
      <c r="G1046" s="536">
        <f t="shared" si="108"/>
        <v>3000</v>
      </c>
    </row>
    <row r="1047" spans="1:8">
      <c r="A1047" s="295">
        <v>4</v>
      </c>
      <c r="B1047" s="296" t="s">
        <v>4</v>
      </c>
      <c r="C1047" s="295" t="s">
        <v>339</v>
      </c>
      <c r="D1047" s="295" t="s">
        <v>31</v>
      </c>
      <c r="E1047" s="295" t="s">
        <v>1127</v>
      </c>
      <c r="F1047" s="315">
        <f>VLOOKUP(B1047,'HSD PSPN,STR,ARS'!$C$6:F724,4,FALSE)</f>
        <v>200000</v>
      </c>
      <c r="G1047" s="536">
        <f t="shared" si="108"/>
        <v>1340</v>
      </c>
    </row>
    <row r="1048" spans="1:8">
      <c r="A1048" s="1161" t="s">
        <v>2171</v>
      </c>
      <c r="B1048" s="1162"/>
      <c r="C1048" s="1162"/>
      <c r="D1048" s="1162"/>
      <c r="E1048" s="1162"/>
      <c r="F1048" s="1163"/>
      <c r="G1048" s="321">
        <f>SUM(G1043:G1047)</f>
        <v>44340</v>
      </c>
    </row>
    <row r="1049" spans="1:8">
      <c r="A1049" s="295" t="s">
        <v>19</v>
      </c>
      <c r="B1049" s="296" t="s">
        <v>5</v>
      </c>
      <c r="C1049" s="295"/>
      <c r="D1049" s="295"/>
      <c r="E1049" s="295"/>
      <c r="F1049" s="296"/>
      <c r="G1049" s="536"/>
    </row>
    <row r="1050" spans="1:8" ht="30">
      <c r="A1050" s="295">
        <v>1</v>
      </c>
      <c r="B1050" s="300" t="s">
        <v>1283</v>
      </c>
      <c r="C1050" s="295"/>
      <c r="D1050" s="301" t="s">
        <v>1284</v>
      </c>
      <c r="E1050" s="301" t="s">
        <v>1277</v>
      </c>
      <c r="F1050" s="315">
        <f>VLOOKUP(B1050,'HSD PSPN,STR,ARS'!$C$6:F724,4,FALSE)</f>
        <v>10000</v>
      </c>
      <c r="G1050" s="536">
        <f t="shared" ref="G1050:G1051" si="109">F1050*E1050</f>
        <v>10500</v>
      </c>
    </row>
    <row r="1051" spans="1:8">
      <c r="A1051" s="295">
        <v>2</v>
      </c>
      <c r="B1051" s="296" t="s">
        <v>1281</v>
      </c>
      <c r="C1051" s="295"/>
      <c r="D1051" s="295" t="s">
        <v>329</v>
      </c>
      <c r="E1051" s="295" t="s">
        <v>1218</v>
      </c>
      <c r="F1051" s="315">
        <f>VLOOKUP(B1051,'HSD PSPN,STR,ARS'!$C$6:F724,4,FALSE)</f>
        <v>10000</v>
      </c>
      <c r="G1051" s="536">
        <f t="shared" si="109"/>
        <v>500</v>
      </c>
    </row>
    <row r="1052" spans="1:8">
      <c r="A1052" s="1165" t="s">
        <v>2176</v>
      </c>
      <c r="B1052" s="1166"/>
      <c r="C1052" s="1166"/>
      <c r="D1052" s="1166"/>
      <c r="E1052" s="1166"/>
      <c r="F1052" s="1166"/>
      <c r="G1052" s="549">
        <f>SUM(G1050:G1051)</f>
        <v>11000</v>
      </c>
    </row>
    <row r="1053" spans="1:8">
      <c r="A1053" s="295" t="s">
        <v>20</v>
      </c>
      <c r="B1053" s="296" t="s">
        <v>181</v>
      </c>
      <c r="C1053" s="295"/>
      <c r="D1053" s="295"/>
      <c r="E1053" s="295"/>
      <c r="F1053" s="296"/>
      <c r="G1053" s="536"/>
    </row>
    <row r="1054" spans="1:8">
      <c r="A1054" s="295"/>
      <c r="B1054" s="296"/>
      <c r="C1054" s="295"/>
      <c r="D1054" s="295"/>
      <c r="E1054" s="295"/>
      <c r="F1054" s="296"/>
      <c r="G1054" s="536"/>
    </row>
    <row r="1055" spans="1:8">
      <c r="A1055" s="1146" t="s">
        <v>2180</v>
      </c>
      <c r="B1055" s="1146"/>
      <c r="C1055" s="1146"/>
      <c r="D1055" s="1146"/>
      <c r="E1055" s="1146"/>
      <c r="F1055" s="1146"/>
      <c r="G1055" s="318">
        <f>SUM(G1053:G1054)</f>
        <v>0</v>
      </c>
    </row>
    <row r="1056" spans="1:8">
      <c r="A1056" s="375" t="s">
        <v>21</v>
      </c>
      <c r="B1056" s="1145" t="s">
        <v>1111</v>
      </c>
      <c r="C1056" s="1145"/>
      <c r="D1056" s="1145"/>
      <c r="E1056" s="1145"/>
      <c r="F1056" s="1145"/>
      <c r="G1056" s="318">
        <f>SUM(G1043:G1055)/2</f>
        <v>55340</v>
      </c>
    </row>
    <row r="1057" spans="1:8">
      <c r="A1057" s="375" t="s">
        <v>22</v>
      </c>
      <c r="B1057" s="1145" t="s">
        <v>1112</v>
      </c>
      <c r="C1057" s="1145"/>
      <c r="D1057" s="1145"/>
      <c r="E1057" s="1145"/>
      <c r="F1057" s="376">
        <v>0.1</v>
      </c>
      <c r="G1057" s="318">
        <f>G1056*F1057</f>
        <v>5534</v>
      </c>
    </row>
    <row r="1058" spans="1:8">
      <c r="A1058" s="375" t="s">
        <v>23</v>
      </c>
      <c r="B1058" s="1145" t="s">
        <v>184</v>
      </c>
      <c r="C1058" s="1145"/>
      <c r="D1058" s="1145"/>
      <c r="E1058" s="1145"/>
      <c r="F1058" s="1145"/>
      <c r="G1058" s="318">
        <f>ROUNDDOWN(G1056+G1057,0)</f>
        <v>60874</v>
      </c>
    </row>
    <row r="1059" spans="1:8">
      <c r="A1059" s="298"/>
      <c r="B1059" s="299"/>
      <c r="C1059" s="299"/>
      <c r="D1059" s="299"/>
      <c r="E1059" s="299"/>
      <c r="F1059" s="299"/>
      <c r="G1059" s="550"/>
    </row>
    <row r="1060" spans="1:8">
      <c r="A1060" s="428" t="s">
        <v>1945</v>
      </c>
      <c r="B1060" s="293"/>
      <c r="C1060" s="293"/>
      <c r="D1060" s="293"/>
      <c r="E1060" s="293"/>
      <c r="F1060" s="293"/>
      <c r="G1060" s="548"/>
      <c r="H1060" s="293"/>
    </row>
    <row r="1061" spans="1:8" ht="45">
      <c r="A1061" s="294" t="s">
        <v>73</v>
      </c>
      <c r="B1061" s="294" t="s">
        <v>74</v>
      </c>
      <c r="C1061" s="294" t="s">
        <v>166</v>
      </c>
      <c r="D1061" s="301" t="s">
        <v>78</v>
      </c>
      <c r="E1061" s="301" t="s">
        <v>167</v>
      </c>
      <c r="F1061" s="301" t="s">
        <v>1113</v>
      </c>
      <c r="G1061" s="552" t="s">
        <v>1105</v>
      </c>
    </row>
    <row r="1062" spans="1:8">
      <c r="A1062" s="295" t="s">
        <v>17</v>
      </c>
      <c r="B1062" s="296" t="s">
        <v>1106</v>
      </c>
      <c r="C1062" s="295"/>
      <c r="D1062" s="295"/>
      <c r="E1062" s="295"/>
      <c r="F1062" s="296"/>
      <c r="G1062" s="536"/>
    </row>
    <row r="1063" spans="1:8">
      <c r="A1063" s="295">
        <v>1</v>
      </c>
      <c r="B1063" s="296" t="s">
        <v>1</v>
      </c>
      <c r="C1063" s="295" t="s">
        <v>336</v>
      </c>
      <c r="D1063" s="295" t="s">
        <v>31</v>
      </c>
      <c r="E1063" s="295" t="s">
        <v>1119</v>
      </c>
      <c r="F1063" s="315">
        <f>VLOOKUP(B1063,'HSD PSPN,STR,ARS'!$C$6:F724,4,FALSE)</f>
        <v>100000</v>
      </c>
      <c r="G1063" s="536">
        <f>F1063*E1063</f>
        <v>10000</v>
      </c>
    </row>
    <row r="1064" spans="1:8">
      <c r="A1064" s="295">
        <v>2</v>
      </c>
      <c r="B1064" s="296" t="s">
        <v>2</v>
      </c>
      <c r="C1064" s="295" t="s">
        <v>337</v>
      </c>
      <c r="D1064" s="295" t="s">
        <v>31</v>
      </c>
      <c r="E1064" s="295" t="s">
        <v>1118</v>
      </c>
      <c r="F1064" s="315">
        <f>VLOOKUP(B1064,'HSD PSPN,STR,ARS'!$C$6:F724,4,FALSE)</f>
        <v>150000</v>
      </c>
      <c r="G1064" s="536">
        <f t="shared" ref="G1064:G1066" si="110">F1064*E1064</f>
        <v>30000</v>
      </c>
    </row>
    <row r="1065" spans="1:8">
      <c r="A1065" s="295">
        <v>3</v>
      </c>
      <c r="B1065" s="296" t="s">
        <v>3</v>
      </c>
      <c r="C1065" s="295" t="s">
        <v>338</v>
      </c>
      <c r="D1065" s="295" t="s">
        <v>31</v>
      </c>
      <c r="E1065" s="295" t="s">
        <v>1126</v>
      </c>
      <c r="F1065" s="315">
        <f>VLOOKUP(B1065,'HSD PSPN,STR,ARS'!$C$6:F724,4,FALSE)</f>
        <v>150000</v>
      </c>
      <c r="G1065" s="536">
        <f t="shared" si="110"/>
        <v>3000</v>
      </c>
    </row>
    <row r="1066" spans="1:8">
      <c r="A1066" s="295">
        <v>4</v>
      </c>
      <c r="B1066" s="296" t="s">
        <v>4</v>
      </c>
      <c r="C1066" s="295" t="s">
        <v>339</v>
      </c>
      <c r="D1066" s="295" t="s">
        <v>31</v>
      </c>
      <c r="E1066" s="295" t="s">
        <v>1127</v>
      </c>
      <c r="F1066" s="315">
        <f>VLOOKUP(B1066,'HSD PSPN,STR,ARS'!$C$6:F724,4,FALSE)</f>
        <v>200000</v>
      </c>
      <c r="G1066" s="536">
        <f t="shared" si="110"/>
        <v>1340</v>
      </c>
    </row>
    <row r="1067" spans="1:8">
      <c r="A1067" s="1161" t="s">
        <v>2171</v>
      </c>
      <c r="B1067" s="1162"/>
      <c r="C1067" s="1162"/>
      <c r="D1067" s="1162"/>
      <c r="E1067" s="1162"/>
      <c r="F1067" s="1163"/>
      <c r="G1067" s="321">
        <f>SUM(G1062:G1066)</f>
        <v>44340</v>
      </c>
    </row>
    <row r="1068" spans="1:8">
      <c r="A1068" s="295" t="s">
        <v>19</v>
      </c>
      <c r="B1068" s="296" t="s">
        <v>5</v>
      </c>
      <c r="C1068" s="295"/>
      <c r="D1068" s="295"/>
      <c r="E1068" s="295"/>
      <c r="F1068" s="296"/>
      <c r="G1068" s="536"/>
    </row>
    <row r="1069" spans="1:8" ht="30">
      <c r="A1069" s="295">
        <v>1</v>
      </c>
      <c r="B1069" s="300" t="s">
        <v>1285</v>
      </c>
      <c r="C1069" s="295"/>
      <c r="D1069" s="301" t="s">
        <v>1284</v>
      </c>
      <c r="E1069" s="301" t="s">
        <v>1277</v>
      </c>
      <c r="F1069" s="315">
        <f>VLOOKUP(B1069,'HSD PSPN,STR,ARS'!$C$6:F724,4,FALSE)</f>
        <v>10000</v>
      </c>
      <c r="G1069" s="536">
        <f t="shared" ref="G1069:G1070" si="111">F1069*E1069</f>
        <v>10500</v>
      </c>
    </row>
    <row r="1070" spans="1:8">
      <c r="A1070" s="295">
        <v>2</v>
      </c>
      <c r="B1070" s="296" t="s">
        <v>1281</v>
      </c>
      <c r="C1070" s="295"/>
      <c r="D1070" s="295" t="s">
        <v>329</v>
      </c>
      <c r="E1070" s="295" t="s">
        <v>1218</v>
      </c>
      <c r="F1070" s="315">
        <f>VLOOKUP(B1070,'HSD PSPN,STR,ARS'!$C$6:F724,4,FALSE)</f>
        <v>10000</v>
      </c>
      <c r="G1070" s="536">
        <f t="shared" si="111"/>
        <v>500</v>
      </c>
    </row>
    <row r="1071" spans="1:8">
      <c r="A1071" s="1165" t="s">
        <v>2176</v>
      </c>
      <c r="B1071" s="1166"/>
      <c r="C1071" s="1166"/>
      <c r="D1071" s="1166"/>
      <c r="E1071" s="1166"/>
      <c r="F1071" s="1166"/>
      <c r="G1071" s="549">
        <f>SUM(G1069:G1070)</f>
        <v>11000</v>
      </c>
    </row>
    <row r="1072" spans="1:8">
      <c r="A1072" s="295" t="s">
        <v>20</v>
      </c>
      <c r="B1072" s="296" t="s">
        <v>181</v>
      </c>
      <c r="C1072" s="295"/>
      <c r="D1072" s="295"/>
      <c r="E1072" s="295"/>
      <c r="F1072" s="296"/>
      <c r="G1072" s="536"/>
    </row>
    <row r="1073" spans="1:8">
      <c r="A1073" s="295"/>
      <c r="B1073" s="296"/>
      <c r="C1073" s="295"/>
      <c r="D1073" s="295"/>
      <c r="E1073" s="295"/>
      <c r="F1073" s="296"/>
      <c r="G1073" s="536"/>
    </row>
    <row r="1074" spans="1:8">
      <c r="A1074" s="1146" t="s">
        <v>2180</v>
      </c>
      <c r="B1074" s="1146"/>
      <c r="C1074" s="1146"/>
      <c r="D1074" s="1146"/>
      <c r="E1074" s="1146"/>
      <c r="F1074" s="1146"/>
      <c r="G1074" s="318">
        <f>SUM(G1072:G1073)</f>
        <v>0</v>
      </c>
    </row>
    <row r="1075" spans="1:8">
      <c r="A1075" s="375" t="s">
        <v>21</v>
      </c>
      <c r="B1075" s="1145" t="s">
        <v>1111</v>
      </c>
      <c r="C1075" s="1145"/>
      <c r="D1075" s="1145"/>
      <c r="E1075" s="1145"/>
      <c r="F1075" s="1145"/>
      <c r="G1075" s="318">
        <f>SUM(G1062:G1074)/2</f>
        <v>55340</v>
      </c>
    </row>
    <row r="1076" spans="1:8">
      <c r="A1076" s="375" t="s">
        <v>22</v>
      </c>
      <c r="B1076" s="1145" t="s">
        <v>1112</v>
      </c>
      <c r="C1076" s="1145"/>
      <c r="D1076" s="1145"/>
      <c r="E1076" s="1145"/>
      <c r="F1076" s="376">
        <v>0.1</v>
      </c>
      <c r="G1076" s="318">
        <f>G1075*F1076</f>
        <v>5534</v>
      </c>
    </row>
    <row r="1077" spans="1:8">
      <c r="A1077" s="375" t="s">
        <v>23</v>
      </c>
      <c r="B1077" s="1145" t="s">
        <v>184</v>
      </c>
      <c r="C1077" s="1145"/>
      <c r="D1077" s="1145"/>
      <c r="E1077" s="1145"/>
      <c r="F1077" s="1145"/>
      <c r="G1077" s="318">
        <f>ROUNDDOWN(G1075+G1076,0)</f>
        <v>60874</v>
      </c>
    </row>
    <row r="1078" spans="1:8">
      <c r="A1078" s="298"/>
      <c r="B1078" s="299"/>
      <c r="C1078" s="299"/>
      <c r="D1078" s="299"/>
      <c r="E1078" s="299"/>
      <c r="F1078" s="299"/>
      <c r="G1078" s="550"/>
    </row>
    <row r="1079" spans="1:8">
      <c r="A1079" s="310" t="s">
        <v>1946</v>
      </c>
      <c r="B1079" s="293"/>
      <c r="C1079" s="293"/>
      <c r="D1079" s="293"/>
      <c r="E1079" s="293"/>
      <c r="F1079" s="293"/>
      <c r="G1079" s="548"/>
      <c r="H1079" s="293"/>
    </row>
    <row r="1080" spans="1:8">
      <c r="A1080" s="310" t="s">
        <v>1947</v>
      </c>
      <c r="B1080" s="293"/>
      <c r="C1080" s="293"/>
      <c r="D1080" s="293"/>
      <c r="E1080" s="293"/>
      <c r="F1080" s="293"/>
      <c r="G1080" s="548"/>
      <c r="H1080" s="293"/>
    </row>
    <row r="1081" spans="1:8" ht="45">
      <c r="A1081" s="294" t="s">
        <v>73</v>
      </c>
      <c r="B1081" s="294" t="s">
        <v>74</v>
      </c>
      <c r="C1081" s="294" t="s">
        <v>166</v>
      </c>
      <c r="D1081" s="301" t="s">
        <v>78</v>
      </c>
      <c r="E1081" s="301" t="s">
        <v>167</v>
      </c>
      <c r="F1081" s="301" t="s">
        <v>1113</v>
      </c>
      <c r="G1081" s="552" t="s">
        <v>1105</v>
      </c>
    </row>
    <row r="1082" spans="1:8">
      <c r="A1082" s="295" t="s">
        <v>17</v>
      </c>
      <c r="B1082" s="296" t="s">
        <v>1106</v>
      </c>
      <c r="C1082" s="295"/>
      <c r="D1082" s="295"/>
      <c r="E1082" s="295"/>
      <c r="F1082" s="296"/>
      <c r="G1082" s="536"/>
    </row>
    <row r="1083" spans="1:8">
      <c r="A1083" s="295">
        <v>1</v>
      </c>
      <c r="B1083" s="296" t="s">
        <v>1</v>
      </c>
      <c r="C1083" s="295" t="s">
        <v>336</v>
      </c>
      <c r="D1083" s="295" t="s">
        <v>31</v>
      </c>
      <c r="E1083" s="295" t="s">
        <v>1136</v>
      </c>
      <c r="F1083" s="315">
        <f>VLOOKUP(B1083,'HSD PSPN,STR,ARS'!$C$6:F724,4,FALSE)</f>
        <v>100000</v>
      </c>
      <c r="G1083" s="536">
        <f>F1083*E1083</f>
        <v>5000</v>
      </c>
    </row>
    <row r="1084" spans="1:8">
      <c r="A1084" s="295">
        <v>2</v>
      </c>
      <c r="B1084" s="296" t="s">
        <v>2</v>
      </c>
      <c r="C1084" s="295" t="s">
        <v>337</v>
      </c>
      <c r="D1084" s="295" t="s">
        <v>31</v>
      </c>
      <c r="E1084" s="295" t="s">
        <v>1136</v>
      </c>
      <c r="F1084" s="315">
        <f>VLOOKUP(B1084,'HSD PSPN,STR,ARS'!$C$6:F724,4,FALSE)</f>
        <v>150000</v>
      </c>
      <c r="G1084" s="536">
        <f t="shared" ref="G1084:G1086" si="112">F1084*E1084</f>
        <v>7500</v>
      </c>
    </row>
    <row r="1085" spans="1:8">
      <c r="A1085" s="295">
        <v>3</v>
      </c>
      <c r="B1085" s="296" t="s">
        <v>3</v>
      </c>
      <c r="C1085" s="295" t="s">
        <v>338</v>
      </c>
      <c r="D1085" s="295" t="s">
        <v>31</v>
      </c>
      <c r="E1085" s="295" t="s">
        <v>1263</v>
      </c>
      <c r="F1085" s="315">
        <f>VLOOKUP(B1085,'HSD PSPN,STR,ARS'!$C$6:F724,4,FALSE)</f>
        <v>150000</v>
      </c>
      <c r="G1085" s="536">
        <f t="shared" si="112"/>
        <v>750</v>
      </c>
    </row>
    <row r="1086" spans="1:8">
      <c r="A1086" s="295">
        <v>4</v>
      </c>
      <c r="B1086" s="296" t="s">
        <v>4</v>
      </c>
      <c r="C1086" s="295" t="s">
        <v>339</v>
      </c>
      <c r="D1086" s="295" t="s">
        <v>31</v>
      </c>
      <c r="E1086" s="295" t="s">
        <v>1286</v>
      </c>
      <c r="F1086" s="315">
        <f>VLOOKUP(B1086,'HSD PSPN,STR,ARS'!$C$6:F724,4,FALSE)</f>
        <v>200000</v>
      </c>
      <c r="G1086" s="536">
        <f t="shared" si="112"/>
        <v>400</v>
      </c>
    </row>
    <row r="1087" spans="1:8">
      <c r="A1087" s="1161" t="s">
        <v>2171</v>
      </c>
      <c r="B1087" s="1162"/>
      <c r="C1087" s="1162"/>
      <c r="D1087" s="1162"/>
      <c r="E1087" s="1162"/>
      <c r="F1087" s="1163"/>
      <c r="G1087" s="321">
        <f>SUM(G1082:G1086)</f>
        <v>13650</v>
      </c>
    </row>
    <row r="1088" spans="1:8">
      <c r="A1088" s="295" t="s">
        <v>19</v>
      </c>
      <c r="B1088" s="296" t="s">
        <v>5</v>
      </c>
      <c r="C1088" s="295"/>
      <c r="D1088" s="295"/>
      <c r="E1088" s="295"/>
      <c r="F1088" s="296"/>
      <c r="G1088" s="536"/>
    </row>
    <row r="1089" spans="1:13">
      <c r="A1089" s="295">
        <v>1</v>
      </c>
      <c r="B1089" s="296" t="s">
        <v>1287</v>
      </c>
      <c r="C1089" s="295"/>
      <c r="D1089" s="295" t="s">
        <v>379</v>
      </c>
      <c r="E1089" s="295" t="s">
        <v>1277</v>
      </c>
      <c r="F1089" s="315">
        <f>VLOOKUP(B1089,'HSD PSPN,STR,ARS'!$C$6:F724,4,FALSE)</f>
        <v>10000</v>
      </c>
      <c r="G1089" s="536">
        <f t="shared" ref="G1089:G1090" si="113">F1089*E1089</f>
        <v>10500</v>
      </c>
    </row>
    <row r="1090" spans="1:13">
      <c r="A1090" s="295">
        <v>2</v>
      </c>
      <c r="B1090" s="296" t="s">
        <v>1288</v>
      </c>
      <c r="C1090" s="295"/>
      <c r="D1090" s="295" t="s">
        <v>329</v>
      </c>
      <c r="E1090" s="295" t="s">
        <v>1224</v>
      </c>
      <c r="F1090" s="315">
        <f>VLOOKUP(B1090,'HSD PSPN,STR,ARS'!$C$6:F724,4,FALSE)</f>
        <v>10000</v>
      </c>
      <c r="G1090" s="536">
        <f t="shared" si="113"/>
        <v>3000</v>
      </c>
    </row>
    <row r="1091" spans="1:13">
      <c r="A1091" s="1165" t="s">
        <v>2176</v>
      </c>
      <c r="B1091" s="1166"/>
      <c r="C1091" s="1166"/>
      <c r="D1091" s="1166"/>
      <c r="E1091" s="1166"/>
      <c r="F1091" s="1166"/>
      <c r="G1091" s="549">
        <f>SUM(G1089:G1090)</f>
        <v>13500</v>
      </c>
    </row>
    <row r="1092" spans="1:13">
      <c r="A1092" s="295" t="s">
        <v>20</v>
      </c>
      <c r="B1092" s="296" t="s">
        <v>181</v>
      </c>
      <c r="C1092" s="295"/>
      <c r="D1092" s="295"/>
      <c r="E1092" s="295"/>
      <c r="F1092" s="296"/>
      <c r="G1092" s="536"/>
    </row>
    <row r="1093" spans="1:13">
      <c r="A1093" s="295"/>
      <c r="B1093" s="296"/>
      <c r="C1093" s="295"/>
      <c r="D1093" s="295"/>
      <c r="E1093" s="295"/>
      <c r="F1093" s="296"/>
      <c r="G1093" s="536"/>
    </row>
    <row r="1094" spans="1:13">
      <c r="A1094" s="1146" t="s">
        <v>2180</v>
      </c>
      <c r="B1094" s="1146"/>
      <c r="C1094" s="1146"/>
      <c r="D1094" s="1146"/>
      <c r="E1094" s="1146"/>
      <c r="F1094" s="1146"/>
      <c r="G1094" s="318">
        <f>SUM(G1092:G1093)</f>
        <v>0</v>
      </c>
    </row>
    <row r="1095" spans="1:13">
      <c r="A1095" s="375" t="s">
        <v>21</v>
      </c>
      <c r="B1095" s="1145" t="s">
        <v>1111</v>
      </c>
      <c r="C1095" s="1145"/>
      <c r="D1095" s="1145"/>
      <c r="E1095" s="1145"/>
      <c r="F1095" s="1145"/>
      <c r="G1095" s="318">
        <f>SUM(G1082:G1094)/2</f>
        <v>27150</v>
      </c>
    </row>
    <row r="1096" spans="1:13">
      <c r="A1096" s="375" t="s">
        <v>22</v>
      </c>
      <c r="B1096" s="1145" t="s">
        <v>1112</v>
      </c>
      <c r="C1096" s="1145"/>
      <c r="D1096" s="1145"/>
      <c r="E1096" s="1145"/>
      <c r="F1096" s="376">
        <v>0.1</v>
      </c>
      <c r="G1096" s="318">
        <f>G1095*F1096</f>
        <v>2715</v>
      </c>
    </row>
    <row r="1097" spans="1:13">
      <c r="A1097" s="375" t="s">
        <v>23</v>
      </c>
      <c r="B1097" s="1145" t="s">
        <v>184</v>
      </c>
      <c r="C1097" s="1145"/>
      <c r="D1097" s="1145"/>
      <c r="E1097" s="1145"/>
      <c r="F1097" s="1145"/>
      <c r="G1097" s="318">
        <f>ROUNDDOWN(G1095+G1096,0)</f>
        <v>29865</v>
      </c>
    </row>
    <row r="1098" spans="1:13">
      <c r="A1098" s="298"/>
      <c r="B1098" s="299"/>
      <c r="C1098" s="299"/>
      <c r="D1098" s="299"/>
      <c r="E1098" s="299"/>
      <c r="F1098" s="299"/>
      <c r="G1098" s="550"/>
    </row>
    <row r="1099" spans="1:13">
      <c r="A1099" s="310" t="s">
        <v>1948</v>
      </c>
      <c r="B1099" s="293"/>
      <c r="C1099" s="293"/>
      <c r="D1099" s="293"/>
      <c r="E1099" s="293"/>
      <c r="F1099" s="293"/>
      <c r="G1099" s="548"/>
      <c r="H1099" s="293"/>
    </row>
    <row r="1100" spans="1:13" ht="45">
      <c r="A1100" s="294" t="s">
        <v>73</v>
      </c>
      <c r="B1100" s="294" t="s">
        <v>74</v>
      </c>
      <c r="C1100" s="294" t="s">
        <v>166</v>
      </c>
      <c r="D1100" s="301" t="s">
        <v>78</v>
      </c>
      <c r="E1100" s="301" t="s">
        <v>167</v>
      </c>
      <c r="F1100" s="301" t="s">
        <v>1113</v>
      </c>
      <c r="G1100" s="552" t="s">
        <v>1105</v>
      </c>
      <c r="H1100" s="1165" t="s">
        <v>2176</v>
      </c>
      <c r="I1100" s="1166"/>
      <c r="J1100" s="1166"/>
      <c r="K1100" s="1166"/>
      <c r="L1100" s="1166"/>
      <c r="M1100" s="1166"/>
    </row>
    <row r="1101" spans="1:13">
      <c r="A1101" s="295" t="s">
        <v>17</v>
      </c>
      <c r="B1101" s="296" t="s">
        <v>1106</v>
      </c>
      <c r="C1101" s="295"/>
      <c r="D1101" s="295"/>
      <c r="E1101" s="295"/>
      <c r="F1101" s="296"/>
      <c r="G1101" s="536"/>
    </row>
    <row r="1102" spans="1:13">
      <c r="A1102" s="295">
        <v>1</v>
      </c>
      <c r="B1102" s="296" t="s">
        <v>1</v>
      </c>
      <c r="C1102" s="295" t="s">
        <v>336</v>
      </c>
      <c r="D1102" s="295" t="s">
        <v>31</v>
      </c>
      <c r="E1102" s="295" t="s">
        <v>1119</v>
      </c>
      <c r="F1102" s="315">
        <f>VLOOKUP(B1102,'HSD PSPN,STR,ARS'!$C$6:F724,4,FALSE)</f>
        <v>100000</v>
      </c>
      <c r="G1102" s="536">
        <f>F1102*E1102</f>
        <v>10000</v>
      </c>
    </row>
    <row r="1103" spans="1:13">
      <c r="A1103" s="295">
        <v>2</v>
      </c>
      <c r="B1103" s="296" t="s">
        <v>1289</v>
      </c>
      <c r="C1103" s="295" t="s">
        <v>337</v>
      </c>
      <c r="D1103" s="295" t="s">
        <v>31</v>
      </c>
      <c r="E1103" s="295" t="s">
        <v>1119</v>
      </c>
      <c r="F1103" s="315">
        <f>VLOOKUP(B1103,'HSD PSPN,STR,ARS'!$C$6:F724,4,FALSE)</f>
        <v>150000</v>
      </c>
      <c r="G1103" s="536">
        <f t="shared" ref="G1103:G1105" si="114">F1103*E1103</f>
        <v>15000</v>
      </c>
    </row>
    <row r="1104" spans="1:13">
      <c r="A1104" s="295">
        <v>3</v>
      </c>
      <c r="B1104" s="296" t="s">
        <v>3</v>
      </c>
      <c r="C1104" s="295" t="s">
        <v>338</v>
      </c>
      <c r="D1104" s="295" t="s">
        <v>31</v>
      </c>
      <c r="E1104" s="295" t="s">
        <v>1120</v>
      </c>
      <c r="F1104" s="315">
        <f>VLOOKUP(B1104,'HSD PSPN,STR,ARS'!$C$6:F724,4,FALSE)</f>
        <v>150000</v>
      </c>
      <c r="G1104" s="536">
        <f t="shared" si="114"/>
        <v>1500</v>
      </c>
    </row>
    <row r="1105" spans="1:13">
      <c r="A1105" s="295">
        <v>4</v>
      </c>
      <c r="B1105" s="296" t="s">
        <v>4</v>
      </c>
      <c r="C1105" s="295" t="s">
        <v>339</v>
      </c>
      <c r="D1105" s="295" t="s">
        <v>31</v>
      </c>
      <c r="E1105" s="295" t="s">
        <v>1121</v>
      </c>
      <c r="F1105" s="315">
        <f>VLOOKUP(B1105,'HSD PSPN,STR,ARS'!$C$6:F724,4,FALSE)</f>
        <v>200000</v>
      </c>
      <c r="G1105" s="536">
        <f t="shared" si="114"/>
        <v>660</v>
      </c>
    </row>
    <row r="1106" spans="1:13">
      <c r="A1106" s="1161" t="s">
        <v>2171</v>
      </c>
      <c r="B1106" s="1162"/>
      <c r="C1106" s="1162"/>
      <c r="D1106" s="1162"/>
      <c r="E1106" s="1162"/>
      <c r="F1106" s="1163"/>
      <c r="G1106" s="321">
        <f>SUM(G1101:G1105)</f>
        <v>27160</v>
      </c>
    </row>
    <row r="1107" spans="1:13">
      <c r="A1107" s="295" t="s">
        <v>19</v>
      </c>
      <c r="B1107" s="296" t="s">
        <v>5</v>
      </c>
      <c r="C1107" s="295"/>
      <c r="D1107" s="295"/>
      <c r="E1107" s="295"/>
      <c r="F1107" s="296"/>
      <c r="G1107" s="536"/>
    </row>
    <row r="1108" spans="1:13" ht="30">
      <c r="A1108" s="295">
        <v>1</v>
      </c>
      <c r="B1108" s="300" t="s">
        <v>1290</v>
      </c>
      <c r="C1108" s="295"/>
      <c r="D1108" s="301" t="s">
        <v>329</v>
      </c>
      <c r="E1108" s="301" t="s">
        <v>1291</v>
      </c>
      <c r="F1108" s="315">
        <f>VLOOKUP(B1108,'HSD PSPN,STR,ARS'!$C$6:F724,4,FALSE)</f>
        <v>10000</v>
      </c>
      <c r="G1108" s="536">
        <f t="shared" ref="G1108" si="115">F1108*E1108</f>
        <v>13890</v>
      </c>
    </row>
    <row r="1109" spans="1:13">
      <c r="A1109" s="1165" t="s">
        <v>2176</v>
      </c>
      <c r="B1109" s="1166"/>
      <c r="C1109" s="1166"/>
      <c r="D1109" s="1166"/>
      <c r="E1109" s="1166"/>
      <c r="F1109" s="1166"/>
      <c r="G1109" s="549">
        <f>SUM(G1107:G1108)</f>
        <v>13890</v>
      </c>
      <c r="H1109" s="1165" t="s">
        <v>2176</v>
      </c>
      <c r="I1109" s="1166"/>
      <c r="J1109" s="1166"/>
      <c r="K1109" s="1166"/>
      <c r="L1109" s="1166"/>
      <c r="M1109" s="1166"/>
    </row>
    <row r="1110" spans="1:13">
      <c r="A1110" s="295" t="s">
        <v>20</v>
      </c>
      <c r="B1110" s="296" t="s">
        <v>181</v>
      </c>
      <c r="C1110" s="295"/>
      <c r="D1110" s="295"/>
      <c r="E1110" s="295"/>
      <c r="F1110" s="296"/>
      <c r="G1110" s="536"/>
    </row>
    <row r="1111" spans="1:13">
      <c r="A1111" s="295"/>
      <c r="B1111" s="296"/>
      <c r="C1111" s="295"/>
      <c r="D1111" s="295"/>
      <c r="E1111" s="295"/>
      <c r="F1111" s="296"/>
      <c r="G1111" s="536"/>
    </row>
    <row r="1112" spans="1:13">
      <c r="A1112" s="1146" t="s">
        <v>2180</v>
      </c>
      <c r="B1112" s="1146"/>
      <c r="C1112" s="1146"/>
      <c r="D1112" s="1146"/>
      <c r="E1112" s="1146"/>
      <c r="F1112" s="1146"/>
      <c r="G1112" s="318">
        <f>SUM(G1110:G1111)</f>
        <v>0</v>
      </c>
    </row>
    <row r="1113" spans="1:13">
      <c r="A1113" s="375" t="s">
        <v>21</v>
      </c>
      <c r="B1113" s="1145" t="s">
        <v>1111</v>
      </c>
      <c r="C1113" s="1145"/>
      <c r="D1113" s="1145"/>
      <c r="E1113" s="1145"/>
      <c r="F1113" s="1145"/>
      <c r="G1113" s="318">
        <f>SUM(G1100:G1112)/2</f>
        <v>41050</v>
      </c>
    </row>
    <row r="1114" spans="1:13">
      <c r="A1114" s="375" t="s">
        <v>22</v>
      </c>
      <c r="B1114" s="1145" t="s">
        <v>1112</v>
      </c>
      <c r="C1114" s="1145"/>
      <c r="D1114" s="1145"/>
      <c r="E1114" s="1145"/>
      <c r="F1114" s="376">
        <v>0.1</v>
      </c>
      <c r="G1114" s="318">
        <f>G1113*F1114</f>
        <v>4105</v>
      </c>
    </row>
    <row r="1115" spans="1:13">
      <c r="A1115" s="375" t="s">
        <v>23</v>
      </c>
      <c r="B1115" s="1145" t="s">
        <v>184</v>
      </c>
      <c r="C1115" s="1145"/>
      <c r="D1115" s="1145"/>
      <c r="E1115" s="1145"/>
      <c r="F1115" s="1145"/>
      <c r="G1115" s="318">
        <f>ROUNDDOWN(G1113+G1114,0)</f>
        <v>45155</v>
      </c>
    </row>
    <row r="1116" spans="1:13">
      <c r="A1116" s="298"/>
      <c r="B1116" s="299"/>
      <c r="C1116" s="299"/>
      <c r="D1116" s="299"/>
      <c r="E1116" s="299"/>
      <c r="F1116" s="299"/>
      <c r="G1116" s="550"/>
    </row>
    <row r="1117" spans="1:13">
      <c r="A1117" s="310" t="s">
        <v>1949</v>
      </c>
      <c r="B1117" s="293"/>
      <c r="C1117" s="293"/>
      <c r="D1117" s="293"/>
      <c r="E1117" s="293"/>
      <c r="F1117" s="293"/>
      <c r="G1117" s="548"/>
      <c r="H1117" s="293"/>
    </row>
    <row r="1118" spans="1:13" ht="45">
      <c r="A1118" s="294" t="s">
        <v>73</v>
      </c>
      <c r="B1118" s="294" t="s">
        <v>74</v>
      </c>
      <c r="C1118" s="294" t="s">
        <v>166</v>
      </c>
      <c r="D1118" s="301" t="s">
        <v>78</v>
      </c>
      <c r="E1118" s="301" t="s">
        <v>167</v>
      </c>
      <c r="F1118" s="301" t="s">
        <v>1113</v>
      </c>
      <c r="G1118" s="552" t="s">
        <v>1105</v>
      </c>
    </row>
    <row r="1119" spans="1:13">
      <c r="A1119" s="295" t="s">
        <v>17</v>
      </c>
      <c r="B1119" s="296" t="s">
        <v>1106</v>
      </c>
      <c r="C1119" s="295"/>
      <c r="D1119" s="295"/>
      <c r="E1119" s="295"/>
      <c r="F1119" s="296"/>
      <c r="G1119" s="536"/>
    </row>
    <row r="1120" spans="1:13">
      <c r="A1120" s="295">
        <v>1</v>
      </c>
      <c r="B1120" s="296" t="s">
        <v>1</v>
      </c>
      <c r="C1120" s="295" t="s">
        <v>336</v>
      </c>
      <c r="D1120" s="295" t="s">
        <v>31</v>
      </c>
      <c r="E1120" s="295" t="s">
        <v>1119</v>
      </c>
      <c r="F1120" s="315">
        <f>VLOOKUP(B1120,'HSD PSPN,STR,ARS'!$C$6:F724,4,FALSE)</f>
        <v>100000</v>
      </c>
      <c r="G1120" s="536">
        <f>F1120*E1120</f>
        <v>10000</v>
      </c>
    </row>
    <row r="1121" spans="1:8">
      <c r="A1121" s="295">
        <v>2</v>
      </c>
      <c r="B1121" s="296" t="s">
        <v>1289</v>
      </c>
      <c r="C1121" s="295" t="s">
        <v>337</v>
      </c>
      <c r="D1121" s="295" t="s">
        <v>31</v>
      </c>
      <c r="E1121" s="295" t="s">
        <v>1119</v>
      </c>
      <c r="F1121" s="315">
        <f>VLOOKUP(B1121,'HSD PSPN,STR,ARS'!$C$6:F724,4,FALSE)</f>
        <v>150000</v>
      </c>
      <c r="G1121" s="536">
        <f t="shared" ref="G1121:G1123" si="116">F1121*E1121</f>
        <v>15000</v>
      </c>
    </row>
    <row r="1122" spans="1:8">
      <c r="A1122" s="295">
        <v>3</v>
      </c>
      <c r="B1122" s="296" t="s">
        <v>3</v>
      </c>
      <c r="C1122" s="295" t="s">
        <v>338</v>
      </c>
      <c r="D1122" s="295" t="s">
        <v>31</v>
      </c>
      <c r="E1122" s="295" t="s">
        <v>1120</v>
      </c>
      <c r="F1122" s="315">
        <f>VLOOKUP(B1122,'HSD PSPN,STR,ARS'!$C$6:F724,4,FALSE)</f>
        <v>150000</v>
      </c>
      <c r="G1122" s="536">
        <f t="shared" si="116"/>
        <v>1500</v>
      </c>
    </row>
    <row r="1123" spans="1:8">
      <c r="A1123" s="295">
        <v>4</v>
      </c>
      <c r="B1123" s="296" t="s">
        <v>4</v>
      </c>
      <c r="C1123" s="295" t="s">
        <v>339</v>
      </c>
      <c r="D1123" s="295" t="s">
        <v>31</v>
      </c>
      <c r="E1123" s="295" t="s">
        <v>1121</v>
      </c>
      <c r="F1123" s="315">
        <f>VLOOKUP(B1123,'HSD PSPN,STR,ARS'!$C$6:F724,4,FALSE)</f>
        <v>200000</v>
      </c>
      <c r="G1123" s="536">
        <f t="shared" si="116"/>
        <v>660</v>
      </c>
    </row>
    <row r="1124" spans="1:8">
      <c r="A1124" s="1161" t="s">
        <v>2171</v>
      </c>
      <c r="B1124" s="1162"/>
      <c r="C1124" s="1162"/>
      <c r="D1124" s="1162"/>
      <c r="E1124" s="1162"/>
      <c r="F1124" s="1163"/>
      <c r="G1124" s="321">
        <f>SUM(G1119:G1123)</f>
        <v>27160</v>
      </c>
    </row>
    <row r="1125" spans="1:8">
      <c r="A1125" s="295" t="s">
        <v>19</v>
      </c>
      <c r="B1125" s="296" t="s">
        <v>5</v>
      </c>
      <c r="C1125" s="295"/>
      <c r="D1125" s="295"/>
      <c r="E1125" s="295"/>
      <c r="F1125" s="296"/>
      <c r="G1125" s="536"/>
    </row>
    <row r="1126" spans="1:8" ht="30">
      <c r="A1126" s="295">
        <v>1</v>
      </c>
      <c r="B1126" s="300" t="s">
        <v>1292</v>
      </c>
      <c r="C1126" s="295"/>
      <c r="D1126" s="301" t="s">
        <v>329</v>
      </c>
      <c r="E1126" s="301" t="s">
        <v>1291</v>
      </c>
      <c r="F1126" s="315">
        <f>VLOOKUP(B1126,'HSD PSPN,STR,ARS'!$C$6:F724,4,FALSE)</f>
        <v>10000</v>
      </c>
      <c r="G1126" s="536">
        <f t="shared" ref="G1126" si="117">F1126*E1126</f>
        <v>13890</v>
      </c>
    </row>
    <row r="1127" spans="1:8">
      <c r="A1127" s="1165" t="s">
        <v>2176</v>
      </c>
      <c r="B1127" s="1166"/>
      <c r="C1127" s="1166"/>
      <c r="D1127" s="1166"/>
      <c r="E1127" s="1166"/>
      <c r="F1127" s="1166"/>
      <c r="G1127" s="549">
        <f>SUM(G1125:G1126)</f>
        <v>13890</v>
      </c>
    </row>
    <row r="1128" spans="1:8">
      <c r="A1128" s="295" t="s">
        <v>20</v>
      </c>
      <c r="B1128" s="296" t="s">
        <v>181</v>
      </c>
      <c r="C1128" s="295"/>
      <c r="D1128" s="295"/>
      <c r="E1128" s="295"/>
      <c r="F1128" s="296"/>
      <c r="G1128" s="536"/>
    </row>
    <row r="1129" spans="1:8">
      <c r="A1129" s="295"/>
      <c r="B1129" s="296"/>
      <c r="C1129" s="295"/>
      <c r="D1129" s="295"/>
      <c r="E1129" s="295"/>
      <c r="F1129" s="296"/>
      <c r="G1129" s="536"/>
    </row>
    <row r="1130" spans="1:8">
      <c r="A1130" s="1146" t="s">
        <v>2180</v>
      </c>
      <c r="B1130" s="1146"/>
      <c r="C1130" s="1146"/>
      <c r="D1130" s="1146"/>
      <c r="E1130" s="1146"/>
      <c r="F1130" s="1146"/>
      <c r="G1130" s="318">
        <f>SUM(G1128:G1129)</f>
        <v>0</v>
      </c>
    </row>
    <row r="1131" spans="1:8">
      <c r="A1131" s="375" t="s">
        <v>21</v>
      </c>
      <c r="B1131" s="1145" t="s">
        <v>1111</v>
      </c>
      <c r="C1131" s="1145"/>
      <c r="D1131" s="1145"/>
      <c r="E1131" s="1145"/>
      <c r="F1131" s="1145"/>
      <c r="G1131" s="318">
        <f>SUM(G1118:G1130)/2</f>
        <v>41050</v>
      </c>
    </row>
    <row r="1132" spans="1:8">
      <c r="A1132" s="375" t="s">
        <v>22</v>
      </c>
      <c r="B1132" s="1145" t="s">
        <v>1112</v>
      </c>
      <c r="C1132" s="1145"/>
      <c r="D1132" s="1145"/>
      <c r="E1132" s="1145"/>
      <c r="F1132" s="376">
        <v>0.1</v>
      </c>
      <c r="G1132" s="318">
        <f>G1131*F1132</f>
        <v>4105</v>
      </c>
    </row>
    <row r="1133" spans="1:8">
      <c r="A1133" s="375" t="s">
        <v>23</v>
      </c>
      <c r="B1133" s="1145" t="s">
        <v>184</v>
      </c>
      <c r="C1133" s="1145"/>
      <c r="D1133" s="1145"/>
      <c r="E1133" s="1145"/>
      <c r="F1133" s="1145"/>
      <c r="G1133" s="318">
        <f>ROUNDDOWN(G1131+G1132,0)</f>
        <v>45155</v>
      </c>
    </row>
    <row r="1134" spans="1:8">
      <c r="A1134" s="298"/>
      <c r="B1134" s="299"/>
      <c r="C1134" s="299"/>
      <c r="D1134" s="299"/>
      <c r="E1134" s="299"/>
      <c r="F1134" s="299"/>
      <c r="G1134" s="550"/>
    </row>
    <row r="1135" spans="1:8">
      <c r="A1135" s="310" t="s">
        <v>1950</v>
      </c>
      <c r="B1135" s="293"/>
      <c r="C1135" s="293"/>
      <c r="D1135" s="293"/>
      <c r="E1135" s="293"/>
      <c r="F1135" s="293"/>
      <c r="G1135" s="548"/>
      <c r="H1135" s="293"/>
    </row>
    <row r="1136" spans="1:8" ht="45">
      <c r="A1136" s="294" t="s">
        <v>73</v>
      </c>
      <c r="B1136" s="294" t="s">
        <v>74</v>
      </c>
      <c r="C1136" s="294" t="s">
        <v>166</v>
      </c>
      <c r="D1136" s="301" t="s">
        <v>78</v>
      </c>
      <c r="E1136" s="301" t="s">
        <v>167</v>
      </c>
      <c r="F1136" s="301" t="s">
        <v>1113</v>
      </c>
      <c r="G1136" s="552" t="s">
        <v>1105</v>
      </c>
    </row>
    <row r="1137" spans="1:7">
      <c r="A1137" s="295" t="s">
        <v>17</v>
      </c>
      <c r="B1137" s="296" t="s">
        <v>1106</v>
      </c>
      <c r="C1137" s="295"/>
      <c r="D1137" s="295"/>
      <c r="E1137" s="295"/>
      <c r="F1137" s="296"/>
      <c r="G1137" s="536"/>
    </row>
    <row r="1138" spans="1:7">
      <c r="A1138" s="295">
        <v>1</v>
      </c>
      <c r="B1138" s="296" t="s">
        <v>1</v>
      </c>
      <c r="C1138" s="295" t="s">
        <v>336</v>
      </c>
      <c r="D1138" s="295" t="s">
        <v>31</v>
      </c>
      <c r="E1138" s="295" t="s">
        <v>1119</v>
      </c>
      <c r="F1138" s="315">
        <f>VLOOKUP(B1138,'HSD PSPN,STR,ARS'!$C$6:F724,4,FALSE)</f>
        <v>100000</v>
      </c>
      <c r="G1138" s="536">
        <f>F1138*E1138</f>
        <v>10000</v>
      </c>
    </row>
    <row r="1139" spans="1:7">
      <c r="A1139" s="295">
        <v>2</v>
      </c>
      <c r="B1139" s="296" t="s">
        <v>1289</v>
      </c>
      <c r="C1139" s="295" t="s">
        <v>337</v>
      </c>
      <c r="D1139" s="295" t="s">
        <v>31</v>
      </c>
      <c r="E1139" s="295" t="s">
        <v>1119</v>
      </c>
      <c r="F1139" s="315">
        <f>VLOOKUP(B1139,'HSD PSPN,STR,ARS'!$C$6:F724,4,FALSE)</f>
        <v>150000</v>
      </c>
      <c r="G1139" s="536">
        <f t="shared" ref="G1139:G1141" si="118">F1139*E1139</f>
        <v>15000</v>
      </c>
    </row>
    <row r="1140" spans="1:7">
      <c r="A1140" s="295">
        <v>3</v>
      </c>
      <c r="B1140" s="296" t="s">
        <v>3</v>
      </c>
      <c r="C1140" s="295" t="s">
        <v>338</v>
      </c>
      <c r="D1140" s="295" t="s">
        <v>31</v>
      </c>
      <c r="E1140" s="295" t="s">
        <v>1120</v>
      </c>
      <c r="F1140" s="315">
        <f>VLOOKUP(B1140,'HSD PSPN,STR,ARS'!$C$6:F724,4,FALSE)</f>
        <v>150000</v>
      </c>
      <c r="G1140" s="536">
        <f t="shared" si="118"/>
        <v>1500</v>
      </c>
    </row>
    <row r="1141" spans="1:7">
      <c r="A1141" s="295">
        <v>4</v>
      </c>
      <c r="B1141" s="296" t="s">
        <v>4</v>
      </c>
      <c r="C1141" s="295" t="s">
        <v>339</v>
      </c>
      <c r="D1141" s="295" t="s">
        <v>31</v>
      </c>
      <c r="E1141" s="295" t="s">
        <v>1121</v>
      </c>
      <c r="F1141" s="315">
        <f>VLOOKUP(B1141,'HSD PSPN,STR,ARS'!$C$6:F724,4,FALSE)</f>
        <v>200000</v>
      </c>
      <c r="G1141" s="536">
        <f t="shared" si="118"/>
        <v>660</v>
      </c>
    </row>
    <row r="1142" spans="1:7">
      <c r="A1142" s="1161" t="s">
        <v>2171</v>
      </c>
      <c r="B1142" s="1162"/>
      <c r="C1142" s="1162"/>
      <c r="D1142" s="1162"/>
      <c r="E1142" s="1162"/>
      <c r="F1142" s="1163"/>
      <c r="G1142" s="321">
        <f>SUM(G1137:G1141)</f>
        <v>27160</v>
      </c>
    </row>
    <row r="1143" spans="1:7">
      <c r="A1143" s="295" t="s">
        <v>19</v>
      </c>
      <c r="B1143" s="296" t="s">
        <v>5</v>
      </c>
      <c r="C1143" s="295"/>
      <c r="D1143" s="295"/>
      <c r="E1143" s="295"/>
      <c r="F1143" s="296"/>
      <c r="G1143" s="536"/>
    </row>
    <row r="1144" spans="1:7" ht="30">
      <c r="A1144" s="295">
        <v>1</v>
      </c>
      <c r="B1144" s="300" t="s">
        <v>1293</v>
      </c>
      <c r="C1144" s="295"/>
      <c r="D1144" s="301" t="s">
        <v>329</v>
      </c>
      <c r="E1144" s="301" t="s">
        <v>1291</v>
      </c>
      <c r="F1144" s="315">
        <f>VLOOKUP(B1144,'HSD PSPN,STR,ARS'!$C$6:F724,4,FALSE)</f>
        <v>10000</v>
      </c>
      <c r="G1144" s="536">
        <f t="shared" ref="G1144" si="119">F1144*E1144</f>
        <v>13890</v>
      </c>
    </row>
    <row r="1145" spans="1:7">
      <c r="A1145" s="1165" t="s">
        <v>2176</v>
      </c>
      <c r="B1145" s="1166"/>
      <c r="C1145" s="1166"/>
      <c r="D1145" s="1166"/>
      <c r="E1145" s="1166"/>
      <c r="F1145" s="1166"/>
      <c r="G1145" s="549">
        <f>SUM(G1143:G1144)</f>
        <v>13890</v>
      </c>
    </row>
    <row r="1146" spans="1:7">
      <c r="A1146" s="295" t="s">
        <v>20</v>
      </c>
      <c r="B1146" s="296" t="s">
        <v>181</v>
      </c>
      <c r="C1146" s="295"/>
      <c r="D1146" s="295"/>
      <c r="E1146" s="295"/>
      <c r="F1146" s="296"/>
      <c r="G1146" s="536"/>
    </row>
    <row r="1147" spans="1:7">
      <c r="A1147" s="295"/>
      <c r="B1147" s="296"/>
      <c r="C1147" s="295"/>
      <c r="D1147" s="295"/>
      <c r="E1147" s="295"/>
      <c r="F1147" s="296"/>
      <c r="G1147" s="536"/>
    </row>
    <row r="1148" spans="1:7">
      <c r="A1148" s="1146" t="s">
        <v>2180</v>
      </c>
      <c r="B1148" s="1146"/>
      <c r="C1148" s="1146"/>
      <c r="D1148" s="1146"/>
      <c r="E1148" s="1146"/>
      <c r="F1148" s="1146"/>
      <c r="G1148" s="318">
        <f>SUM(G1146:G1147)</f>
        <v>0</v>
      </c>
    </row>
    <row r="1149" spans="1:7">
      <c r="A1149" s="375" t="s">
        <v>21</v>
      </c>
      <c r="B1149" s="1145" t="s">
        <v>1111</v>
      </c>
      <c r="C1149" s="1145"/>
      <c r="D1149" s="1145"/>
      <c r="E1149" s="1145"/>
      <c r="F1149" s="1145"/>
      <c r="G1149" s="318">
        <f>SUM(G1136:G1148)/2</f>
        <v>41050</v>
      </c>
    </row>
    <row r="1150" spans="1:7">
      <c r="A1150" s="375" t="s">
        <v>22</v>
      </c>
      <c r="B1150" s="1145" t="s">
        <v>1112</v>
      </c>
      <c r="C1150" s="1145"/>
      <c r="D1150" s="1145"/>
      <c r="E1150" s="1145"/>
      <c r="F1150" s="376">
        <v>0.1</v>
      </c>
      <c r="G1150" s="318">
        <f>G1149*F1150</f>
        <v>4105</v>
      </c>
    </row>
    <row r="1151" spans="1:7">
      <c r="A1151" s="375" t="s">
        <v>23</v>
      </c>
      <c r="B1151" s="1145" t="s">
        <v>184</v>
      </c>
      <c r="C1151" s="1145"/>
      <c r="D1151" s="1145"/>
      <c r="E1151" s="1145"/>
      <c r="F1151" s="1145"/>
      <c r="G1151" s="318">
        <f>ROUNDDOWN(G1149+G1150,0)</f>
        <v>45155</v>
      </c>
    </row>
    <row r="1152" spans="1:7">
      <c r="A1152" s="298"/>
      <c r="B1152" s="299"/>
      <c r="C1152" s="299"/>
      <c r="D1152" s="299"/>
      <c r="E1152" s="299"/>
      <c r="F1152" s="299"/>
      <c r="G1152" s="550"/>
    </row>
    <row r="1153" spans="1:8">
      <c r="A1153" s="310" t="s">
        <v>1951</v>
      </c>
      <c r="B1153" s="293"/>
      <c r="C1153" s="293"/>
      <c r="D1153" s="293"/>
      <c r="E1153" s="293"/>
      <c r="F1153" s="293"/>
      <c r="G1153" s="548"/>
      <c r="H1153" s="293"/>
    </row>
    <row r="1154" spans="1:8">
      <c r="A1154" s="310" t="s">
        <v>1952</v>
      </c>
      <c r="B1154" s="293"/>
      <c r="C1154" s="293"/>
      <c r="D1154" s="293"/>
      <c r="E1154" s="293"/>
      <c r="F1154" s="293"/>
      <c r="G1154" s="548"/>
      <c r="H1154" s="293"/>
    </row>
    <row r="1155" spans="1:8">
      <c r="A1155" s="310" t="s">
        <v>1953</v>
      </c>
      <c r="B1155" s="293"/>
      <c r="C1155" s="293"/>
      <c r="D1155" s="293"/>
      <c r="E1155" s="293"/>
      <c r="F1155" s="293"/>
      <c r="G1155" s="548"/>
      <c r="H1155" s="293"/>
    </row>
    <row r="1156" spans="1:8" ht="45">
      <c r="A1156" s="294" t="s">
        <v>73</v>
      </c>
      <c r="B1156" s="294" t="s">
        <v>74</v>
      </c>
      <c r="C1156" s="294" t="s">
        <v>166</v>
      </c>
      <c r="D1156" s="301" t="s">
        <v>78</v>
      </c>
      <c r="E1156" s="301" t="s">
        <v>167</v>
      </c>
      <c r="F1156" s="301" t="s">
        <v>1113</v>
      </c>
      <c r="G1156" s="552" t="s">
        <v>1105</v>
      </c>
    </row>
    <row r="1157" spans="1:8">
      <c r="A1157" s="295" t="s">
        <v>17</v>
      </c>
      <c r="B1157" s="296" t="s">
        <v>1106</v>
      </c>
      <c r="C1157" s="295"/>
      <c r="D1157" s="295"/>
      <c r="E1157" s="295"/>
      <c r="F1157" s="296"/>
      <c r="G1157" s="536"/>
    </row>
    <row r="1158" spans="1:8">
      <c r="A1158" s="295">
        <v>1</v>
      </c>
      <c r="B1158" s="296" t="s">
        <v>1</v>
      </c>
      <c r="C1158" s="295" t="s">
        <v>336</v>
      </c>
      <c r="D1158" s="295" t="s">
        <v>31</v>
      </c>
      <c r="E1158" s="295" t="s">
        <v>1294</v>
      </c>
      <c r="F1158" s="315">
        <f>VLOOKUP(B1158,'HSD PSPN,STR,ARS'!$C$6:F724,4,FALSE)</f>
        <v>100000</v>
      </c>
      <c r="G1158" s="536">
        <f>F1158*E1158</f>
        <v>12000</v>
      </c>
    </row>
    <row r="1159" spans="1:8">
      <c r="A1159" s="295">
        <v>2</v>
      </c>
      <c r="B1159" s="296" t="s">
        <v>32</v>
      </c>
      <c r="C1159" s="295" t="s">
        <v>337</v>
      </c>
      <c r="D1159" s="295" t="s">
        <v>31</v>
      </c>
      <c r="E1159" s="295" t="s">
        <v>1294</v>
      </c>
      <c r="F1159" s="315">
        <f>VLOOKUP(B1159,'HSD PSPN,STR,ARS'!$C$6:F724,4,FALSE)</f>
        <v>150000</v>
      </c>
      <c r="G1159" s="536">
        <f t="shared" ref="G1159:G1161" si="120">F1159*E1159</f>
        <v>18000</v>
      </c>
    </row>
    <row r="1160" spans="1:8">
      <c r="A1160" s="295">
        <v>3</v>
      </c>
      <c r="B1160" s="296" t="s">
        <v>3</v>
      </c>
      <c r="C1160" s="295" t="s">
        <v>338</v>
      </c>
      <c r="D1160" s="295" t="s">
        <v>31</v>
      </c>
      <c r="E1160" s="295" t="s">
        <v>1295</v>
      </c>
      <c r="F1160" s="315">
        <f>VLOOKUP(B1160,'HSD PSPN,STR,ARS'!$C$6:F724,4,FALSE)</f>
        <v>150000</v>
      </c>
      <c r="G1160" s="536">
        <f t="shared" si="120"/>
        <v>1800</v>
      </c>
    </row>
    <row r="1161" spans="1:8">
      <c r="A1161" s="295">
        <v>4</v>
      </c>
      <c r="B1161" s="296" t="s">
        <v>4</v>
      </c>
      <c r="C1161" s="295" t="s">
        <v>339</v>
      </c>
      <c r="D1161" s="295" t="s">
        <v>31</v>
      </c>
      <c r="E1161" s="295" t="s">
        <v>1296</v>
      </c>
      <c r="F1161" s="315">
        <f>VLOOKUP(B1161,'HSD PSPN,STR,ARS'!$C$6:F724,4,FALSE)</f>
        <v>200000</v>
      </c>
      <c r="G1161" s="536">
        <f t="shared" si="120"/>
        <v>800</v>
      </c>
    </row>
    <row r="1162" spans="1:8">
      <c r="A1162" s="1161" t="s">
        <v>2171</v>
      </c>
      <c r="B1162" s="1162"/>
      <c r="C1162" s="1162"/>
      <c r="D1162" s="1162"/>
      <c r="E1162" s="1162"/>
      <c r="F1162" s="1163"/>
      <c r="G1162" s="321">
        <f>SUM(G1157:G1161)</f>
        <v>32600</v>
      </c>
    </row>
    <row r="1163" spans="1:8">
      <c r="A1163" s="295" t="s">
        <v>19</v>
      </c>
      <c r="B1163" s="296" t="s">
        <v>5</v>
      </c>
      <c r="C1163" s="295"/>
      <c r="D1163" s="295"/>
      <c r="E1163" s="295"/>
      <c r="F1163" s="296"/>
      <c r="G1163" s="536"/>
    </row>
    <row r="1164" spans="1:8" ht="30">
      <c r="A1164" s="295">
        <v>1</v>
      </c>
      <c r="B1164" s="300" t="s">
        <v>1297</v>
      </c>
      <c r="C1164" s="295"/>
      <c r="D1164" s="301" t="s">
        <v>351</v>
      </c>
      <c r="E1164" s="301" t="s">
        <v>1117</v>
      </c>
      <c r="F1164" s="315">
        <f>VLOOKUP(B1164,'HSD PSPN,STR,ARS'!$C$6:F724,4,FALSE)</f>
        <v>10000</v>
      </c>
      <c r="G1164" s="536">
        <f t="shared" ref="G1164" si="121">F1164*E1164</f>
        <v>120000</v>
      </c>
    </row>
    <row r="1165" spans="1:8">
      <c r="A1165" s="1165" t="s">
        <v>2176</v>
      </c>
      <c r="B1165" s="1166"/>
      <c r="C1165" s="1166"/>
      <c r="D1165" s="1166"/>
      <c r="E1165" s="1166"/>
      <c r="F1165" s="1166"/>
      <c r="G1165" s="549">
        <f>SUM(G1163:G1164)</f>
        <v>120000</v>
      </c>
    </row>
    <row r="1166" spans="1:8">
      <c r="A1166" s="295" t="s">
        <v>20</v>
      </c>
      <c r="B1166" s="296" t="s">
        <v>181</v>
      </c>
      <c r="C1166" s="295"/>
      <c r="D1166" s="295"/>
      <c r="E1166" s="295"/>
      <c r="F1166" s="296"/>
      <c r="G1166" s="536"/>
    </row>
    <row r="1167" spans="1:8">
      <c r="A1167" s="295"/>
      <c r="B1167" s="296"/>
      <c r="C1167" s="295"/>
      <c r="D1167" s="295"/>
      <c r="E1167" s="295"/>
      <c r="F1167" s="296"/>
      <c r="G1167" s="536"/>
    </row>
    <row r="1168" spans="1:8">
      <c r="A1168" s="1146" t="s">
        <v>2180</v>
      </c>
      <c r="B1168" s="1146"/>
      <c r="C1168" s="1146"/>
      <c r="D1168" s="1146"/>
      <c r="E1168" s="1146"/>
      <c r="F1168" s="1146"/>
      <c r="G1168" s="318">
        <f>SUM(G1166:G1167)</f>
        <v>0</v>
      </c>
    </row>
    <row r="1169" spans="1:8">
      <c r="A1169" s="375" t="s">
        <v>21</v>
      </c>
      <c r="B1169" s="1145" t="s">
        <v>1111</v>
      </c>
      <c r="C1169" s="1145"/>
      <c r="D1169" s="1145"/>
      <c r="E1169" s="1145"/>
      <c r="F1169" s="1145"/>
      <c r="G1169" s="318">
        <f>SUM(G1156:G1168)/2</f>
        <v>152600</v>
      </c>
    </row>
    <row r="1170" spans="1:8">
      <c r="A1170" s="375" t="s">
        <v>22</v>
      </c>
      <c r="B1170" s="1145" t="s">
        <v>1112</v>
      </c>
      <c r="C1170" s="1145"/>
      <c r="D1170" s="1145"/>
      <c r="E1170" s="1145"/>
      <c r="F1170" s="376">
        <v>0.1</v>
      </c>
      <c r="G1170" s="318">
        <f>G1169*F1170</f>
        <v>15260</v>
      </c>
    </row>
    <row r="1171" spans="1:8">
      <c r="A1171" s="375" t="s">
        <v>23</v>
      </c>
      <c r="B1171" s="1145" t="s">
        <v>184</v>
      </c>
      <c r="C1171" s="1145"/>
      <c r="D1171" s="1145"/>
      <c r="E1171" s="1145"/>
      <c r="F1171" s="1145"/>
      <c r="G1171" s="318">
        <f>ROUNDDOWN(G1169+G1170,0)</f>
        <v>167860</v>
      </c>
    </row>
    <row r="1172" spans="1:8">
      <c r="A1172" s="298"/>
      <c r="B1172" s="299"/>
      <c r="C1172" s="299"/>
      <c r="D1172" s="299"/>
      <c r="E1172" s="299"/>
      <c r="F1172" s="299"/>
      <c r="G1172" s="550"/>
    </row>
    <row r="1173" spans="1:8">
      <c r="A1173" s="310" t="s">
        <v>1954</v>
      </c>
      <c r="B1173" s="293"/>
      <c r="C1173" s="293"/>
      <c r="D1173" s="293"/>
      <c r="E1173" s="293"/>
      <c r="F1173" s="293"/>
      <c r="G1173" s="548"/>
      <c r="H1173" s="293"/>
    </row>
    <row r="1174" spans="1:8" ht="45">
      <c r="A1174" s="294" t="s">
        <v>73</v>
      </c>
      <c r="B1174" s="294" t="s">
        <v>74</v>
      </c>
      <c r="C1174" s="294" t="s">
        <v>166</v>
      </c>
      <c r="D1174" s="301" t="s">
        <v>78</v>
      </c>
      <c r="E1174" s="301" t="s">
        <v>167</v>
      </c>
      <c r="F1174" s="301" t="s">
        <v>1113</v>
      </c>
      <c r="G1174" s="552" t="s">
        <v>1105</v>
      </c>
    </row>
    <row r="1175" spans="1:8">
      <c r="A1175" s="295" t="s">
        <v>17</v>
      </c>
      <c r="B1175" s="296" t="s">
        <v>1106</v>
      </c>
      <c r="C1175" s="295"/>
      <c r="D1175" s="295"/>
      <c r="E1175" s="295"/>
      <c r="F1175" s="296"/>
      <c r="G1175" s="536"/>
    </row>
    <row r="1176" spans="1:8">
      <c r="A1176" s="295">
        <v>1</v>
      </c>
      <c r="B1176" s="296" t="s">
        <v>1</v>
      </c>
      <c r="C1176" s="295" t="s">
        <v>336</v>
      </c>
      <c r="D1176" s="295" t="s">
        <v>31</v>
      </c>
      <c r="E1176" s="295" t="s">
        <v>1294</v>
      </c>
      <c r="F1176" s="315">
        <f>VLOOKUP(B1176,'HSD PSPN,STR,ARS'!$C$6:F724,4,FALSE)</f>
        <v>100000</v>
      </c>
      <c r="G1176" s="536">
        <f>F1176*E1176</f>
        <v>12000</v>
      </c>
    </row>
    <row r="1177" spans="1:8">
      <c r="A1177" s="295">
        <v>2</v>
      </c>
      <c r="B1177" s="296" t="s">
        <v>32</v>
      </c>
      <c r="C1177" s="295" t="s">
        <v>337</v>
      </c>
      <c r="D1177" s="295" t="s">
        <v>31</v>
      </c>
      <c r="E1177" s="295" t="s">
        <v>1294</v>
      </c>
      <c r="F1177" s="315">
        <f>VLOOKUP(B1177,'HSD PSPN,STR,ARS'!$C$6:F724,4,FALSE)</f>
        <v>150000</v>
      </c>
      <c r="G1177" s="536">
        <f t="shared" ref="G1177:G1179" si="122">F1177*E1177</f>
        <v>18000</v>
      </c>
    </row>
    <row r="1178" spans="1:8">
      <c r="A1178" s="295">
        <v>3</v>
      </c>
      <c r="B1178" s="296" t="s">
        <v>3</v>
      </c>
      <c r="C1178" s="295" t="s">
        <v>338</v>
      </c>
      <c r="D1178" s="295" t="s">
        <v>31</v>
      </c>
      <c r="E1178" s="295" t="s">
        <v>1295</v>
      </c>
      <c r="F1178" s="315">
        <f>VLOOKUP(B1178,'HSD PSPN,STR,ARS'!$C$6:F724,4,FALSE)</f>
        <v>150000</v>
      </c>
      <c r="G1178" s="536">
        <f t="shared" si="122"/>
        <v>1800</v>
      </c>
    </row>
    <row r="1179" spans="1:8">
      <c r="A1179" s="295">
        <v>4</v>
      </c>
      <c r="B1179" s="296" t="s">
        <v>4</v>
      </c>
      <c r="C1179" s="295" t="s">
        <v>339</v>
      </c>
      <c r="D1179" s="295" t="s">
        <v>31</v>
      </c>
      <c r="E1179" s="295" t="s">
        <v>1296</v>
      </c>
      <c r="F1179" s="315">
        <f>VLOOKUP(B1179,'HSD PSPN,STR,ARS'!$C$6:F724,4,FALSE)</f>
        <v>200000</v>
      </c>
      <c r="G1179" s="536">
        <f t="shared" si="122"/>
        <v>800</v>
      </c>
    </row>
    <row r="1180" spans="1:8">
      <c r="A1180" s="1161" t="s">
        <v>2171</v>
      </c>
      <c r="B1180" s="1162"/>
      <c r="C1180" s="1162"/>
      <c r="D1180" s="1162"/>
      <c r="E1180" s="1162"/>
      <c r="F1180" s="1163"/>
      <c r="G1180" s="321">
        <f>SUM(G1175:G1179)</f>
        <v>32600</v>
      </c>
    </row>
    <row r="1181" spans="1:8">
      <c r="A1181" s="295" t="s">
        <v>19</v>
      </c>
      <c r="B1181" s="296" t="s">
        <v>5</v>
      </c>
      <c r="C1181" s="295"/>
      <c r="D1181" s="295"/>
      <c r="E1181" s="295"/>
      <c r="F1181" s="296"/>
      <c r="G1181" s="536"/>
    </row>
    <row r="1182" spans="1:8" ht="30">
      <c r="A1182" s="295">
        <v>1</v>
      </c>
      <c r="B1182" s="300" t="s">
        <v>1298</v>
      </c>
      <c r="C1182" s="295"/>
      <c r="D1182" s="301" t="s">
        <v>351</v>
      </c>
      <c r="E1182" s="301" t="s">
        <v>1299</v>
      </c>
      <c r="F1182" s="315">
        <f>VLOOKUP(B1182,'HSD PSPN,STR,ARS'!$C$6:F724,4,FALSE)</f>
        <v>10000</v>
      </c>
      <c r="G1182" s="536">
        <f t="shared" ref="G1182" si="123">F1182*E1182</f>
        <v>58000</v>
      </c>
    </row>
    <row r="1183" spans="1:8">
      <c r="A1183" s="1165" t="s">
        <v>2176</v>
      </c>
      <c r="B1183" s="1166"/>
      <c r="C1183" s="1166"/>
      <c r="D1183" s="1166"/>
      <c r="E1183" s="1166"/>
      <c r="F1183" s="1166"/>
      <c r="G1183" s="549">
        <f>SUM(G1181:G1182)</f>
        <v>58000</v>
      </c>
    </row>
    <row r="1184" spans="1:8">
      <c r="A1184" s="295" t="s">
        <v>20</v>
      </c>
      <c r="B1184" s="296" t="s">
        <v>181</v>
      </c>
      <c r="C1184" s="295"/>
      <c r="D1184" s="295"/>
      <c r="E1184" s="295"/>
      <c r="F1184" s="296"/>
      <c r="G1184" s="536"/>
    </row>
    <row r="1185" spans="1:8">
      <c r="A1185" s="295"/>
      <c r="B1185" s="296"/>
      <c r="C1185" s="295"/>
      <c r="D1185" s="295"/>
      <c r="E1185" s="295"/>
      <c r="F1185" s="296"/>
      <c r="G1185" s="536"/>
    </row>
    <row r="1186" spans="1:8">
      <c r="A1186" s="1146" t="s">
        <v>2180</v>
      </c>
      <c r="B1186" s="1146"/>
      <c r="C1186" s="1146"/>
      <c r="D1186" s="1146"/>
      <c r="E1186" s="1146"/>
      <c r="F1186" s="1146"/>
      <c r="G1186" s="318">
        <f>SUM(G1184:G1185)</f>
        <v>0</v>
      </c>
    </row>
    <row r="1187" spans="1:8">
      <c r="A1187" s="375" t="s">
        <v>21</v>
      </c>
      <c r="B1187" s="1145" t="s">
        <v>1111</v>
      </c>
      <c r="C1187" s="1145"/>
      <c r="D1187" s="1145"/>
      <c r="E1187" s="1145"/>
      <c r="F1187" s="1145"/>
      <c r="G1187" s="318">
        <f>SUM(G1174:G1186)/2</f>
        <v>90600</v>
      </c>
    </row>
    <row r="1188" spans="1:8">
      <c r="A1188" s="375" t="s">
        <v>22</v>
      </c>
      <c r="B1188" s="1145" t="s">
        <v>1112</v>
      </c>
      <c r="C1188" s="1145"/>
      <c r="D1188" s="1145"/>
      <c r="E1188" s="1145"/>
      <c r="F1188" s="376">
        <v>0.1</v>
      </c>
      <c r="G1188" s="318">
        <f>G1187*F1188</f>
        <v>9060</v>
      </c>
    </row>
    <row r="1189" spans="1:8">
      <c r="A1189" s="375" t="s">
        <v>23</v>
      </c>
      <c r="B1189" s="1145" t="s">
        <v>184</v>
      </c>
      <c r="C1189" s="1145"/>
      <c r="D1189" s="1145"/>
      <c r="E1189" s="1145"/>
      <c r="F1189" s="1145"/>
      <c r="G1189" s="318">
        <f>ROUNDDOWN(G1187+G1188,0)</f>
        <v>99660</v>
      </c>
    </row>
    <row r="1190" spans="1:8">
      <c r="A1190" s="298"/>
      <c r="B1190" s="299"/>
      <c r="C1190" s="299"/>
      <c r="D1190" s="299"/>
      <c r="E1190" s="299"/>
      <c r="F1190" s="299"/>
      <c r="G1190" s="550"/>
    </row>
    <row r="1191" spans="1:8">
      <c r="A1191" s="310" t="s">
        <v>1955</v>
      </c>
      <c r="B1191" s="293"/>
      <c r="C1191" s="293"/>
      <c r="D1191" s="293"/>
      <c r="E1191" s="293"/>
      <c r="F1191" s="293"/>
      <c r="G1191" s="548"/>
      <c r="H1191" s="293"/>
    </row>
    <row r="1192" spans="1:8" ht="45">
      <c r="A1192" s="294" t="s">
        <v>73</v>
      </c>
      <c r="B1192" s="294" t="s">
        <v>74</v>
      </c>
      <c r="C1192" s="294" t="s">
        <v>166</v>
      </c>
      <c r="D1192" s="301" t="s">
        <v>78</v>
      </c>
      <c r="E1192" s="301" t="s">
        <v>167</v>
      </c>
      <c r="F1192" s="301" t="s">
        <v>1113</v>
      </c>
      <c r="G1192" s="552" t="s">
        <v>1105</v>
      </c>
    </row>
    <row r="1193" spans="1:8">
      <c r="A1193" s="295" t="s">
        <v>17</v>
      </c>
      <c r="B1193" s="296" t="s">
        <v>1106</v>
      </c>
      <c r="C1193" s="295"/>
      <c r="D1193" s="295"/>
      <c r="E1193" s="295"/>
      <c r="F1193" s="296"/>
      <c r="G1193" s="536"/>
    </row>
    <row r="1194" spans="1:8">
      <c r="A1194" s="295">
        <v>1</v>
      </c>
      <c r="B1194" s="296" t="s">
        <v>1</v>
      </c>
      <c r="C1194" s="295" t="s">
        <v>336</v>
      </c>
      <c r="D1194" s="295" t="s">
        <v>31</v>
      </c>
      <c r="E1194" s="295" t="s">
        <v>1119</v>
      </c>
      <c r="F1194" s="315">
        <f>VLOOKUP(B1194,'HSD PSPN,STR,ARS'!$C$6:F724,4,FALSE)</f>
        <v>100000</v>
      </c>
      <c r="G1194" s="536">
        <f>F1194*E1194</f>
        <v>10000</v>
      </c>
    </row>
    <row r="1195" spans="1:8">
      <c r="A1195" s="295">
        <v>2</v>
      </c>
      <c r="B1195" s="296" t="s">
        <v>32</v>
      </c>
      <c r="C1195" s="295" t="s">
        <v>337</v>
      </c>
      <c r="D1195" s="295" t="s">
        <v>31</v>
      </c>
      <c r="E1195" s="295" t="s">
        <v>1119</v>
      </c>
      <c r="F1195" s="315">
        <f>VLOOKUP(B1195,'HSD PSPN,STR,ARS'!$C$6:F724,4,FALSE)</f>
        <v>150000</v>
      </c>
      <c r="G1195" s="536">
        <f t="shared" ref="G1195:G1197" si="124">F1195*E1195</f>
        <v>15000</v>
      </c>
    </row>
    <row r="1196" spans="1:8">
      <c r="A1196" s="295">
        <v>3</v>
      </c>
      <c r="B1196" s="296" t="s">
        <v>3</v>
      </c>
      <c r="C1196" s="295" t="s">
        <v>338</v>
      </c>
      <c r="D1196" s="295" t="s">
        <v>31</v>
      </c>
      <c r="E1196" s="295" t="s">
        <v>1120</v>
      </c>
      <c r="F1196" s="315">
        <f>VLOOKUP(B1196,'HSD PSPN,STR,ARS'!$C$6:F724,4,FALSE)</f>
        <v>150000</v>
      </c>
      <c r="G1196" s="536">
        <f t="shared" si="124"/>
        <v>1500</v>
      </c>
    </row>
    <row r="1197" spans="1:8">
      <c r="A1197" s="295">
        <v>4</v>
      </c>
      <c r="B1197" s="296" t="s">
        <v>4</v>
      </c>
      <c r="C1197" s="295" t="s">
        <v>339</v>
      </c>
      <c r="D1197" s="295" t="s">
        <v>31</v>
      </c>
      <c r="E1197" s="295" t="s">
        <v>1121</v>
      </c>
      <c r="F1197" s="315">
        <f>VLOOKUP(B1197,'HSD PSPN,STR,ARS'!$C$6:F724,4,FALSE)</f>
        <v>200000</v>
      </c>
      <c r="G1197" s="536">
        <f t="shared" si="124"/>
        <v>660</v>
      </c>
    </row>
    <row r="1198" spans="1:8">
      <c r="A1198" s="1161" t="s">
        <v>2171</v>
      </c>
      <c r="B1198" s="1162"/>
      <c r="C1198" s="1162"/>
      <c r="D1198" s="1162"/>
      <c r="E1198" s="1162"/>
      <c r="F1198" s="1163"/>
      <c r="G1198" s="321">
        <f>SUM(G1193:G1197)</f>
        <v>27160</v>
      </c>
    </row>
    <row r="1199" spans="1:8">
      <c r="A1199" s="295" t="s">
        <v>19</v>
      </c>
      <c r="B1199" s="296" t="s">
        <v>5</v>
      </c>
      <c r="C1199" s="295"/>
      <c r="D1199" s="295"/>
      <c r="E1199" s="295"/>
      <c r="F1199" s="296"/>
      <c r="G1199" s="536"/>
    </row>
    <row r="1200" spans="1:8" ht="30">
      <c r="A1200" s="295">
        <v>1</v>
      </c>
      <c r="B1200" s="300" t="s">
        <v>1300</v>
      </c>
      <c r="C1200" s="295"/>
      <c r="D1200" s="301" t="s">
        <v>351</v>
      </c>
      <c r="E1200" s="301" t="s">
        <v>1227</v>
      </c>
      <c r="F1200" s="315">
        <f>VLOOKUP(B1200,'HSD PSPN,STR,ARS'!$C$6:F724,4,FALSE)</f>
        <v>10000</v>
      </c>
      <c r="G1200" s="536">
        <f t="shared" ref="G1200" si="125">F1200*E1200</f>
        <v>15000</v>
      </c>
    </row>
    <row r="1201" spans="1:8">
      <c r="A1201" s="1165" t="s">
        <v>2176</v>
      </c>
      <c r="B1201" s="1166"/>
      <c r="C1201" s="1166"/>
      <c r="D1201" s="1166"/>
      <c r="E1201" s="1166"/>
      <c r="F1201" s="1166"/>
      <c r="G1201" s="549">
        <f>SUM(G1199:G1200)</f>
        <v>15000</v>
      </c>
    </row>
    <row r="1202" spans="1:8">
      <c r="A1202" s="295" t="s">
        <v>20</v>
      </c>
      <c r="B1202" s="296" t="s">
        <v>181</v>
      </c>
      <c r="C1202" s="295"/>
      <c r="D1202" s="295"/>
      <c r="E1202" s="295"/>
      <c r="F1202" s="296"/>
      <c r="G1202" s="536"/>
    </row>
    <row r="1203" spans="1:8">
      <c r="A1203" s="295"/>
      <c r="B1203" s="296"/>
      <c r="C1203" s="295"/>
      <c r="D1203" s="295"/>
      <c r="E1203" s="295"/>
      <c r="F1203" s="296"/>
      <c r="G1203" s="536"/>
    </row>
    <row r="1204" spans="1:8">
      <c r="A1204" s="1146" t="s">
        <v>2180</v>
      </c>
      <c r="B1204" s="1146"/>
      <c r="C1204" s="1146"/>
      <c r="D1204" s="1146"/>
      <c r="E1204" s="1146"/>
      <c r="F1204" s="1146"/>
      <c r="G1204" s="318">
        <f>SUM(G1202:G1203)</f>
        <v>0</v>
      </c>
    </row>
    <row r="1205" spans="1:8">
      <c r="A1205" s="375" t="s">
        <v>21</v>
      </c>
      <c r="B1205" s="1145" t="s">
        <v>1111</v>
      </c>
      <c r="C1205" s="1145"/>
      <c r="D1205" s="1145"/>
      <c r="E1205" s="1145"/>
      <c r="F1205" s="1145"/>
      <c r="G1205" s="318">
        <f>SUM(G1192:G1204)/2</f>
        <v>42160</v>
      </c>
    </row>
    <row r="1206" spans="1:8">
      <c r="A1206" s="375" t="s">
        <v>22</v>
      </c>
      <c r="B1206" s="1145" t="s">
        <v>1112</v>
      </c>
      <c r="C1206" s="1145"/>
      <c r="D1206" s="1145"/>
      <c r="E1206" s="1145"/>
      <c r="F1206" s="376">
        <v>0.1</v>
      </c>
      <c r="G1206" s="318">
        <f>G1205*F1206</f>
        <v>4216</v>
      </c>
    </row>
    <row r="1207" spans="1:8">
      <c r="A1207" s="375" t="s">
        <v>23</v>
      </c>
      <c r="B1207" s="1145" t="s">
        <v>184</v>
      </c>
      <c r="C1207" s="1145"/>
      <c r="D1207" s="1145"/>
      <c r="E1207" s="1145"/>
      <c r="F1207" s="1145"/>
      <c r="G1207" s="318">
        <f>ROUNDDOWN(G1205+G1206,0)</f>
        <v>46376</v>
      </c>
    </row>
    <row r="1208" spans="1:8">
      <c r="A1208" s="298"/>
      <c r="B1208" s="299"/>
      <c r="C1208" s="299"/>
      <c r="D1208" s="299"/>
      <c r="E1208" s="299"/>
      <c r="F1208" s="299"/>
      <c r="G1208" s="550"/>
    </row>
    <row r="1209" spans="1:8">
      <c r="A1209" s="310" t="s">
        <v>1956</v>
      </c>
      <c r="B1209" s="293"/>
      <c r="C1209" s="293"/>
      <c r="D1209" s="293"/>
      <c r="E1209" s="293"/>
      <c r="F1209" s="293"/>
      <c r="G1209" s="548"/>
      <c r="H1209" s="293"/>
    </row>
    <row r="1210" spans="1:8" ht="45">
      <c r="A1210" s="294" t="s">
        <v>73</v>
      </c>
      <c r="B1210" s="294" t="s">
        <v>74</v>
      </c>
      <c r="C1210" s="294" t="s">
        <v>166</v>
      </c>
      <c r="D1210" s="301" t="s">
        <v>78</v>
      </c>
      <c r="E1210" s="301" t="s">
        <v>167</v>
      </c>
      <c r="F1210" s="301" t="s">
        <v>1113</v>
      </c>
      <c r="G1210" s="552" t="s">
        <v>1105</v>
      </c>
    </row>
    <row r="1211" spans="1:8">
      <c r="A1211" s="295" t="s">
        <v>17</v>
      </c>
      <c r="B1211" s="296" t="s">
        <v>1106</v>
      </c>
      <c r="C1211" s="295"/>
      <c r="D1211" s="295"/>
      <c r="E1211" s="295"/>
      <c r="F1211" s="296"/>
      <c r="G1211" s="536"/>
    </row>
    <row r="1212" spans="1:8">
      <c r="A1212" s="295">
        <v>1</v>
      </c>
      <c r="B1212" s="296" t="s">
        <v>1</v>
      </c>
      <c r="C1212" s="295" t="s">
        <v>336</v>
      </c>
      <c r="D1212" s="295" t="s">
        <v>31</v>
      </c>
      <c r="E1212" s="295" t="s">
        <v>1301</v>
      </c>
      <c r="F1212" s="315">
        <f>VLOOKUP(B1212,'HSD PSPN,STR,ARS'!$C$6:F724,4,FALSE)</f>
        <v>100000</v>
      </c>
      <c r="G1212" s="536">
        <f>F1212*E1212</f>
        <v>50000</v>
      </c>
    </row>
    <row r="1213" spans="1:8">
      <c r="A1213" s="295">
        <v>2</v>
      </c>
      <c r="B1213" s="426" t="s">
        <v>1695</v>
      </c>
      <c r="C1213" s="295" t="s">
        <v>337</v>
      </c>
      <c r="D1213" s="295" t="s">
        <v>31</v>
      </c>
      <c r="E1213" s="295" t="s">
        <v>1301</v>
      </c>
      <c r="F1213" s="315">
        <f>VLOOKUP(B1213,'HSD PSPN,STR,ARS'!$C$6:F724,4,FALSE)</f>
        <v>100000</v>
      </c>
      <c r="G1213" s="536">
        <f t="shared" ref="G1213:G1215" si="126">F1213*E1213</f>
        <v>50000</v>
      </c>
    </row>
    <row r="1214" spans="1:8">
      <c r="A1214" s="295">
        <v>3</v>
      </c>
      <c r="B1214" s="296" t="s">
        <v>3</v>
      </c>
      <c r="C1214" s="295" t="s">
        <v>338</v>
      </c>
      <c r="D1214" s="295" t="s">
        <v>31</v>
      </c>
      <c r="E1214" s="295" t="s">
        <v>1258</v>
      </c>
      <c r="F1214" s="315">
        <f>VLOOKUP(B1214,'HSD PSPN,STR,ARS'!$C$6:F724,4,FALSE)</f>
        <v>150000</v>
      </c>
      <c r="G1214" s="536">
        <f t="shared" si="126"/>
        <v>7500</v>
      </c>
    </row>
    <row r="1215" spans="1:8">
      <c r="A1215" s="295">
        <v>4</v>
      </c>
      <c r="B1215" s="296" t="s">
        <v>4</v>
      </c>
      <c r="C1215" s="295" t="s">
        <v>339</v>
      </c>
      <c r="D1215" s="295" t="s">
        <v>31</v>
      </c>
      <c r="E1215" s="295" t="s">
        <v>1302</v>
      </c>
      <c r="F1215" s="315">
        <f>VLOOKUP(B1215,'HSD PSPN,STR,ARS'!$C$6:F724,4,FALSE)</f>
        <v>200000</v>
      </c>
      <c r="G1215" s="536">
        <f t="shared" si="126"/>
        <v>3340</v>
      </c>
    </row>
    <row r="1216" spans="1:8">
      <c r="A1216" s="1161" t="s">
        <v>2171</v>
      </c>
      <c r="B1216" s="1162"/>
      <c r="C1216" s="1162"/>
      <c r="D1216" s="1162"/>
      <c r="E1216" s="1162"/>
      <c r="F1216" s="1163"/>
      <c r="G1216" s="321">
        <f>SUM(G1211:G1215)</f>
        <v>110840</v>
      </c>
    </row>
    <row r="1217" spans="1:8">
      <c r="A1217" s="295" t="s">
        <v>19</v>
      </c>
      <c r="B1217" s="296" t="s">
        <v>5</v>
      </c>
      <c r="C1217" s="295"/>
      <c r="D1217" s="295"/>
      <c r="E1217" s="295"/>
      <c r="F1217" s="296"/>
      <c r="G1217" s="536"/>
    </row>
    <row r="1218" spans="1:8">
      <c r="A1218" s="295">
        <v>1</v>
      </c>
      <c r="B1218" s="296" t="s">
        <v>1303</v>
      </c>
      <c r="C1218" s="295"/>
      <c r="D1218" s="295" t="s">
        <v>216</v>
      </c>
      <c r="E1218" s="295" t="s">
        <v>1304</v>
      </c>
      <c r="F1218" s="315">
        <f>VLOOKUP(B1218,'HSD PSPN,STR,ARS'!$C$6:F724,4,FALSE)</f>
        <v>10000</v>
      </c>
      <c r="G1218" s="536">
        <f t="shared" ref="G1218:G1221" si="127">F1218*E1218</f>
        <v>36000</v>
      </c>
    </row>
    <row r="1219" spans="1:8">
      <c r="A1219" s="295">
        <v>2</v>
      </c>
      <c r="B1219" s="296" t="s">
        <v>1305</v>
      </c>
      <c r="C1219" s="295"/>
      <c r="D1219" s="295" t="s">
        <v>329</v>
      </c>
      <c r="E1219" s="295" t="s">
        <v>1275</v>
      </c>
      <c r="F1219" s="315">
        <f>VLOOKUP(B1219,'HSD PSPN,STR,ARS'!$C$6:F724,4,FALSE)</f>
        <v>10000</v>
      </c>
      <c r="G1219" s="536">
        <f t="shared" si="127"/>
        <v>1500</v>
      </c>
    </row>
    <row r="1220" spans="1:8">
      <c r="A1220" s="295">
        <v>3</v>
      </c>
      <c r="B1220" s="296" t="s">
        <v>246</v>
      </c>
      <c r="C1220" s="295"/>
      <c r="D1220" s="295" t="s">
        <v>239</v>
      </c>
      <c r="E1220" s="295" t="s">
        <v>1277</v>
      </c>
      <c r="F1220" s="315">
        <f>VLOOKUP(B1220,'HSD PSPN,STR,ARS'!$C$6:F724,4,FALSE)</f>
        <v>10000</v>
      </c>
      <c r="G1220" s="536">
        <f t="shared" si="127"/>
        <v>10500</v>
      </c>
    </row>
    <row r="1221" spans="1:8" ht="30">
      <c r="A1221" s="295">
        <v>4</v>
      </c>
      <c r="B1221" s="300" t="s">
        <v>1300</v>
      </c>
      <c r="C1221" s="295"/>
      <c r="D1221" s="301" t="s">
        <v>351</v>
      </c>
      <c r="E1221" s="301" t="s">
        <v>1227</v>
      </c>
      <c r="F1221" s="315">
        <f>VLOOKUP(B1221,'HSD PSPN,STR,ARS'!$C$6:F724,4,FALSE)</f>
        <v>10000</v>
      </c>
      <c r="G1221" s="536">
        <f t="shared" si="127"/>
        <v>15000</v>
      </c>
    </row>
    <row r="1222" spans="1:8">
      <c r="A1222" s="1165" t="s">
        <v>2176</v>
      </c>
      <c r="B1222" s="1166"/>
      <c r="C1222" s="1166"/>
      <c r="D1222" s="1166"/>
      <c r="E1222" s="1166"/>
      <c r="F1222" s="1166"/>
      <c r="G1222" s="549">
        <f>SUM(G1218:G1221)</f>
        <v>63000</v>
      </c>
    </row>
    <row r="1223" spans="1:8">
      <c r="A1223" s="295" t="s">
        <v>20</v>
      </c>
      <c r="B1223" s="296" t="s">
        <v>181</v>
      </c>
      <c r="C1223" s="295"/>
      <c r="D1223" s="295"/>
      <c r="E1223" s="295"/>
      <c r="F1223" s="296"/>
      <c r="G1223" s="536"/>
    </row>
    <row r="1224" spans="1:8">
      <c r="A1224" s="295"/>
      <c r="B1224" s="296"/>
      <c r="C1224" s="295"/>
      <c r="D1224" s="295"/>
      <c r="E1224" s="295"/>
      <c r="F1224" s="296"/>
      <c r="G1224" s="536"/>
    </row>
    <row r="1225" spans="1:8">
      <c r="A1225" s="1146" t="s">
        <v>2180</v>
      </c>
      <c r="B1225" s="1146"/>
      <c r="C1225" s="1146"/>
      <c r="D1225" s="1146"/>
      <c r="E1225" s="1146"/>
      <c r="F1225" s="1146"/>
      <c r="G1225" s="318">
        <f>SUM(G1223:G1224)</f>
        <v>0</v>
      </c>
    </row>
    <row r="1226" spans="1:8">
      <c r="A1226" s="375" t="s">
        <v>21</v>
      </c>
      <c r="B1226" s="1145" t="s">
        <v>1111</v>
      </c>
      <c r="C1226" s="1145"/>
      <c r="D1226" s="1145"/>
      <c r="E1226" s="1145"/>
      <c r="F1226" s="1145"/>
      <c r="G1226" s="318">
        <f>SUM(G1212:G1225)/2</f>
        <v>173840</v>
      </c>
    </row>
    <row r="1227" spans="1:8">
      <c r="A1227" s="375" t="s">
        <v>22</v>
      </c>
      <c r="B1227" s="1145" t="s">
        <v>1112</v>
      </c>
      <c r="C1227" s="1145"/>
      <c r="D1227" s="1145"/>
      <c r="E1227" s="1145"/>
      <c r="F1227" s="376">
        <v>0.1</v>
      </c>
      <c r="G1227" s="318">
        <f>G1226*F1227</f>
        <v>17384</v>
      </c>
    </row>
    <row r="1228" spans="1:8">
      <c r="A1228" s="375" t="s">
        <v>23</v>
      </c>
      <c r="B1228" s="1145" t="s">
        <v>184</v>
      </c>
      <c r="C1228" s="1145"/>
      <c r="D1228" s="1145"/>
      <c r="E1228" s="1145"/>
      <c r="F1228" s="1145"/>
      <c r="G1228" s="318">
        <f>ROUNDDOWN(G1226+G1227,0)</f>
        <v>191224</v>
      </c>
    </row>
    <row r="1229" spans="1:8">
      <c r="A1229" s="298"/>
      <c r="B1229" s="299"/>
      <c r="C1229" s="299"/>
      <c r="D1229" s="299"/>
      <c r="E1229" s="299"/>
      <c r="F1229" s="299"/>
      <c r="G1229" s="550"/>
    </row>
    <row r="1230" spans="1:8">
      <c r="A1230" s="310" t="s">
        <v>1957</v>
      </c>
      <c r="B1230" s="293"/>
      <c r="C1230" s="293"/>
      <c r="D1230" s="293"/>
      <c r="E1230" s="293"/>
      <c r="F1230" s="293"/>
      <c r="G1230" s="548"/>
      <c r="H1230" s="293"/>
    </row>
    <row r="1231" spans="1:8">
      <c r="A1231" s="310" t="s">
        <v>1958</v>
      </c>
      <c r="B1231" s="293"/>
      <c r="C1231" s="293"/>
      <c r="D1231" s="293"/>
      <c r="E1231" s="293"/>
      <c r="F1231" s="293"/>
      <c r="G1231" s="548"/>
      <c r="H1231" s="293"/>
    </row>
    <row r="1232" spans="1:8" ht="45">
      <c r="A1232" s="294" t="s">
        <v>73</v>
      </c>
      <c r="B1232" s="294" t="s">
        <v>74</v>
      </c>
      <c r="C1232" s="294" t="s">
        <v>166</v>
      </c>
      <c r="D1232" s="301" t="s">
        <v>78</v>
      </c>
      <c r="E1232" s="301" t="s">
        <v>167</v>
      </c>
      <c r="F1232" s="301" t="s">
        <v>1113</v>
      </c>
      <c r="G1232" s="552" t="s">
        <v>1105</v>
      </c>
    </row>
    <row r="1233" spans="1:7">
      <c r="A1233" s="295" t="s">
        <v>17</v>
      </c>
      <c r="B1233" s="296" t="s">
        <v>1106</v>
      </c>
      <c r="C1233" s="295"/>
      <c r="D1233" s="295"/>
      <c r="E1233" s="295"/>
      <c r="F1233" s="296"/>
      <c r="G1233" s="536"/>
    </row>
    <row r="1234" spans="1:7">
      <c r="A1234" s="295">
        <v>1</v>
      </c>
      <c r="B1234" s="296" t="s">
        <v>1</v>
      </c>
      <c r="C1234" s="295" t="s">
        <v>336</v>
      </c>
      <c r="D1234" s="295" t="s">
        <v>31</v>
      </c>
      <c r="E1234" s="295" t="s">
        <v>1119</v>
      </c>
      <c r="F1234" s="315">
        <f>VLOOKUP(B1234,'HSD PSPN,STR,ARS'!$C$6:F724,4,FALSE)</f>
        <v>100000</v>
      </c>
      <c r="G1234" s="536">
        <f>F1234*E1234</f>
        <v>10000</v>
      </c>
    </row>
    <row r="1235" spans="1:7">
      <c r="A1235" s="295">
        <v>2</v>
      </c>
      <c r="B1235" s="296" t="s">
        <v>32</v>
      </c>
      <c r="C1235" s="295" t="s">
        <v>337</v>
      </c>
      <c r="D1235" s="295" t="s">
        <v>31</v>
      </c>
      <c r="E1235" s="295" t="s">
        <v>1258</v>
      </c>
      <c r="F1235" s="315">
        <f>VLOOKUP(B1235,'HSD PSPN,STR,ARS'!$C$6:F724,4,FALSE)</f>
        <v>150000</v>
      </c>
      <c r="G1235" s="536">
        <f t="shared" ref="G1235:G1237" si="128">F1235*E1235</f>
        <v>7500</v>
      </c>
    </row>
    <row r="1236" spans="1:7">
      <c r="A1236" s="295">
        <v>3</v>
      </c>
      <c r="B1236" s="296" t="s">
        <v>3</v>
      </c>
      <c r="C1236" s="295" t="s">
        <v>338</v>
      </c>
      <c r="D1236" s="295" t="s">
        <v>31</v>
      </c>
      <c r="E1236" s="295" t="s">
        <v>1190</v>
      </c>
      <c r="F1236" s="315">
        <f>VLOOKUP(B1236,'HSD PSPN,STR,ARS'!$C$6:F724,4,FALSE)</f>
        <v>150000</v>
      </c>
      <c r="G1236" s="536">
        <f t="shared" si="128"/>
        <v>750</v>
      </c>
    </row>
    <row r="1237" spans="1:7">
      <c r="A1237" s="295">
        <v>4</v>
      </c>
      <c r="B1237" s="296" t="s">
        <v>4</v>
      </c>
      <c r="C1237" s="295" t="s">
        <v>339</v>
      </c>
      <c r="D1237" s="295" t="s">
        <v>31</v>
      </c>
      <c r="E1237" s="295" t="s">
        <v>1267</v>
      </c>
      <c r="F1237" s="315">
        <f>VLOOKUP(B1237,'HSD PSPN,STR,ARS'!$C$6:F724,4,FALSE)</f>
        <v>200000</v>
      </c>
      <c r="G1237" s="536">
        <f t="shared" si="128"/>
        <v>340</v>
      </c>
    </row>
    <row r="1238" spans="1:7">
      <c r="A1238" s="1161" t="s">
        <v>2171</v>
      </c>
      <c r="B1238" s="1162"/>
      <c r="C1238" s="1162"/>
      <c r="D1238" s="1162"/>
      <c r="E1238" s="1162"/>
      <c r="F1238" s="1163"/>
      <c r="G1238" s="321">
        <f>SUM(G1233:G1237)</f>
        <v>18590</v>
      </c>
    </row>
    <row r="1239" spans="1:7">
      <c r="A1239" s="295" t="s">
        <v>19</v>
      </c>
      <c r="B1239" s="296" t="s">
        <v>5</v>
      </c>
      <c r="C1239" s="295"/>
      <c r="D1239" s="295"/>
      <c r="E1239" s="295"/>
      <c r="F1239" s="296"/>
      <c r="G1239" s="536"/>
    </row>
    <row r="1240" spans="1:7" ht="30">
      <c r="A1240" s="295">
        <v>1</v>
      </c>
      <c r="B1240" s="300" t="s">
        <v>1306</v>
      </c>
      <c r="C1240" s="295"/>
      <c r="D1240" s="301" t="s">
        <v>351</v>
      </c>
      <c r="E1240" s="301" t="s">
        <v>1307</v>
      </c>
      <c r="F1240" s="315">
        <f>VLOOKUP(B1240,'HSD PSPN,STR,ARS'!$C$6:F724,4,FALSE)</f>
        <v>10000</v>
      </c>
      <c r="G1240" s="536">
        <f t="shared" ref="G1240:G1241" si="129">F1240*E1240</f>
        <v>3640</v>
      </c>
    </row>
    <row r="1241" spans="1:7">
      <c r="A1241" s="295">
        <v>2</v>
      </c>
      <c r="B1241" s="296" t="s">
        <v>1308</v>
      </c>
      <c r="C1241" s="295"/>
      <c r="D1241" s="295" t="s">
        <v>329</v>
      </c>
      <c r="E1241" s="295" t="s">
        <v>1309</v>
      </c>
      <c r="F1241" s="315">
        <f>VLOOKUP(B1241,'HSD PSPN,STR,ARS'!$C$6:F724,4,FALSE)</f>
        <v>10000</v>
      </c>
      <c r="G1241" s="536">
        <f t="shared" si="129"/>
        <v>1100</v>
      </c>
    </row>
    <row r="1242" spans="1:7">
      <c r="A1242" s="1165" t="s">
        <v>2176</v>
      </c>
      <c r="B1242" s="1166"/>
      <c r="C1242" s="1166"/>
      <c r="D1242" s="1166"/>
      <c r="E1242" s="1166"/>
      <c r="F1242" s="1166"/>
      <c r="G1242" s="549">
        <f>SUM(G1239:G1241)</f>
        <v>4740</v>
      </c>
    </row>
    <row r="1243" spans="1:7">
      <c r="A1243" s="295" t="s">
        <v>20</v>
      </c>
      <c r="B1243" s="296" t="s">
        <v>181</v>
      </c>
      <c r="C1243" s="295"/>
      <c r="D1243" s="295"/>
      <c r="E1243" s="295"/>
      <c r="F1243" s="296"/>
      <c r="G1243" s="536"/>
    </row>
    <row r="1244" spans="1:7">
      <c r="A1244" s="295"/>
      <c r="B1244" s="296"/>
      <c r="C1244" s="295"/>
      <c r="D1244" s="295"/>
      <c r="E1244" s="295"/>
      <c r="F1244" s="296"/>
      <c r="G1244" s="536"/>
    </row>
    <row r="1245" spans="1:7">
      <c r="A1245" s="1146" t="s">
        <v>2180</v>
      </c>
      <c r="B1245" s="1146"/>
      <c r="C1245" s="1146"/>
      <c r="D1245" s="1146"/>
      <c r="E1245" s="1146"/>
      <c r="F1245" s="1146"/>
      <c r="G1245" s="318">
        <f>SUM(G1243:G1244)</f>
        <v>0</v>
      </c>
    </row>
    <row r="1246" spans="1:7">
      <c r="A1246" s="375" t="s">
        <v>21</v>
      </c>
      <c r="B1246" s="1145" t="s">
        <v>1111</v>
      </c>
      <c r="C1246" s="1145"/>
      <c r="D1246" s="1145"/>
      <c r="E1246" s="1145"/>
      <c r="F1246" s="1145"/>
      <c r="G1246" s="318">
        <f>SUM(G1233:G1245)/2</f>
        <v>23330</v>
      </c>
    </row>
    <row r="1247" spans="1:7">
      <c r="A1247" s="375" t="s">
        <v>22</v>
      </c>
      <c r="B1247" s="1145" t="s">
        <v>1112</v>
      </c>
      <c r="C1247" s="1145"/>
      <c r="D1247" s="1145"/>
      <c r="E1247" s="1145"/>
      <c r="F1247" s="376">
        <v>0.1</v>
      </c>
      <c r="G1247" s="318">
        <f>G1246*F1247</f>
        <v>2333</v>
      </c>
    </row>
    <row r="1248" spans="1:7">
      <c r="A1248" s="375" t="s">
        <v>23</v>
      </c>
      <c r="B1248" s="1145" t="s">
        <v>184</v>
      </c>
      <c r="C1248" s="1145"/>
      <c r="D1248" s="1145"/>
      <c r="E1248" s="1145"/>
      <c r="F1248" s="1145"/>
      <c r="G1248" s="318">
        <f>ROUNDDOWN(G1246+G1247,0)</f>
        <v>25663</v>
      </c>
    </row>
    <row r="1249" spans="1:8">
      <c r="A1249" s="298"/>
      <c r="B1249" s="299"/>
      <c r="C1249" s="299"/>
      <c r="D1249" s="299"/>
      <c r="E1249" s="299"/>
      <c r="F1249" s="299"/>
      <c r="G1249" s="550"/>
    </row>
    <row r="1250" spans="1:8">
      <c r="A1250" s="310" t="s">
        <v>1959</v>
      </c>
      <c r="B1250" s="293"/>
      <c r="C1250" s="293"/>
      <c r="D1250" s="293"/>
      <c r="E1250" s="293"/>
      <c r="F1250" s="293"/>
      <c r="G1250" s="548"/>
      <c r="H1250" s="293"/>
    </row>
    <row r="1251" spans="1:8">
      <c r="A1251" s="310" t="s">
        <v>1960</v>
      </c>
      <c r="B1251" s="293"/>
      <c r="C1251" s="293"/>
      <c r="D1251" s="293"/>
      <c r="E1251" s="293"/>
      <c r="F1251" s="293"/>
      <c r="G1251" s="548"/>
      <c r="H1251" s="293"/>
    </row>
    <row r="1252" spans="1:8" ht="45">
      <c r="A1252" s="294" t="s">
        <v>73</v>
      </c>
      <c r="B1252" s="294" t="s">
        <v>74</v>
      </c>
      <c r="C1252" s="294" t="s">
        <v>166</v>
      </c>
      <c r="D1252" s="301" t="s">
        <v>78</v>
      </c>
      <c r="E1252" s="301" t="s">
        <v>167</v>
      </c>
      <c r="F1252" s="301" t="s">
        <v>1113</v>
      </c>
      <c r="G1252" s="552" t="s">
        <v>1105</v>
      </c>
    </row>
    <row r="1253" spans="1:8">
      <c r="A1253" s="295" t="s">
        <v>17</v>
      </c>
      <c r="B1253" s="296" t="s">
        <v>1106</v>
      </c>
      <c r="C1253" s="295"/>
      <c r="D1253" s="295"/>
      <c r="E1253" s="295"/>
      <c r="F1253" s="296"/>
      <c r="G1253" s="536"/>
    </row>
    <row r="1254" spans="1:8">
      <c r="A1254" s="295">
        <v>1</v>
      </c>
      <c r="B1254" s="296" t="s">
        <v>1</v>
      </c>
      <c r="C1254" s="295" t="s">
        <v>336</v>
      </c>
      <c r="D1254" s="295" t="s">
        <v>31</v>
      </c>
      <c r="E1254" s="295" t="s">
        <v>1310</v>
      </c>
      <c r="F1254" s="315">
        <f>VLOOKUP(B1254,'HSD PSPN,STR,ARS'!$C$6:F724,4,FALSE)</f>
        <v>100000</v>
      </c>
      <c r="G1254" s="536">
        <f>F1254*E1254</f>
        <v>3000</v>
      </c>
    </row>
    <row r="1255" spans="1:8">
      <c r="A1255" s="295">
        <v>2</v>
      </c>
      <c r="B1255" s="296" t="s">
        <v>32</v>
      </c>
      <c r="C1255" s="295" t="s">
        <v>337</v>
      </c>
      <c r="D1255" s="295" t="s">
        <v>31</v>
      </c>
      <c r="E1255" s="295" t="s">
        <v>1146</v>
      </c>
      <c r="F1255" s="315">
        <f>VLOOKUP(B1255,'HSD PSPN,STR,ARS'!$C$6:F724,4,FALSE)</f>
        <v>150000</v>
      </c>
      <c r="G1255" s="536">
        <f t="shared" ref="G1255:G1257" si="130">F1255*E1255</f>
        <v>10500.000000000002</v>
      </c>
    </row>
    <row r="1256" spans="1:8">
      <c r="A1256" s="295">
        <v>3</v>
      </c>
      <c r="B1256" s="296" t="s">
        <v>3</v>
      </c>
      <c r="C1256" s="295" t="s">
        <v>338</v>
      </c>
      <c r="D1256" s="295" t="s">
        <v>31</v>
      </c>
      <c r="E1256" s="295" t="s">
        <v>1147</v>
      </c>
      <c r="F1256" s="315">
        <f>VLOOKUP(B1256,'HSD PSPN,STR,ARS'!$C$6:F724,4,FALSE)</f>
        <v>150000</v>
      </c>
      <c r="G1256" s="536">
        <f t="shared" si="130"/>
        <v>1050</v>
      </c>
    </row>
    <row r="1257" spans="1:8">
      <c r="A1257" s="295">
        <v>4</v>
      </c>
      <c r="B1257" s="296" t="s">
        <v>4</v>
      </c>
      <c r="C1257" s="295" t="s">
        <v>339</v>
      </c>
      <c r="D1257" s="295" t="s">
        <v>31</v>
      </c>
      <c r="E1257" s="295" t="s">
        <v>1148</v>
      </c>
      <c r="F1257" s="315">
        <f>VLOOKUP(B1257,'HSD PSPN,STR,ARS'!$C$6:F724,4,FALSE)</f>
        <v>200000</v>
      </c>
      <c r="G1257" s="536">
        <f t="shared" si="130"/>
        <v>460</v>
      </c>
    </row>
    <row r="1258" spans="1:8">
      <c r="A1258" s="1161" t="s">
        <v>2171</v>
      </c>
      <c r="B1258" s="1162"/>
      <c r="C1258" s="1162"/>
      <c r="D1258" s="1162"/>
      <c r="E1258" s="1162"/>
      <c r="F1258" s="1163"/>
      <c r="G1258" s="321">
        <f>SUM(G1253:G1257)</f>
        <v>15010.000000000002</v>
      </c>
    </row>
    <row r="1259" spans="1:8">
      <c r="A1259" s="295" t="s">
        <v>19</v>
      </c>
      <c r="B1259" s="296" t="s">
        <v>5</v>
      </c>
      <c r="C1259" s="295"/>
      <c r="D1259" s="295"/>
      <c r="E1259" s="295"/>
      <c r="F1259" s="296"/>
      <c r="G1259" s="536"/>
    </row>
    <row r="1260" spans="1:8" ht="45">
      <c r="A1260" s="295">
        <v>1</v>
      </c>
      <c r="B1260" s="300" t="s">
        <v>1311</v>
      </c>
      <c r="C1260" s="295"/>
      <c r="D1260" s="301" t="s">
        <v>379</v>
      </c>
      <c r="E1260" s="301" t="s">
        <v>1312</v>
      </c>
      <c r="F1260" s="315">
        <f>VLOOKUP(B1260,'HSD PSPN,STR,ARS'!$C$6:F724,4,FALSE)</f>
        <v>10000</v>
      </c>
      <c r="G1260" s="536">
        <f t="shared" ref="G1260:G1261" si="131">F1260*E1260</f>
        <v>12100</v>
      </c>
    </row>
    <row r="1261" spans="1:8">
      <c r="A1261" s="295">
        <v>2</v>
      </c>
      <c r="B1261" s="296" t="s">
        <v>1313</v>
      </c>
      <c r="C1261" s="295"/>
      <c r="D1261" s="295" t="s">
        <v>329</v>
      </c>
      <c r="E1261" s="295" t="s">
        <v>1225</v>
      </c>
      <c r="F1261" s="315">
        <f>VLOOKUP(B1261,'HSD PSPN,STR,ARS'!$C$6:F724,4,FALSE)</f>
        <v>10000</v>
      </c>
      <c r="G1261" s="536">
        <f t="shared" si="131"/>
        <v>100</v>
      </c>
    </row>
    <row r="1262" spans="1:8">
      <c r="A1262" s="1165" t="s">
        <v>2176</v>
      </c>
      <c r="B1262" s="1166"/>
      <c r="C1262" s="1166"/>
      <c r="D1262" s="1166"/>
      <c r="E1262" s="1166"/>
      <c r="F1262" s="1166"/>
      <c r="G1262" s="549">
        <f>SUM(G1259:G1261)</f>
        <v>12200</v>
      </c>
    </row>
    <row r="1263" spans="1:8">
      <c r="A1263" s="295" t="s">
        <v>20</v>
      </c>
      <c r="B1263" s="296" t="s">
        <v>181</v>
      </c>
      <c r="C1263" s="295"/>
      <c r="D1263" s="295"/>
      <c r="E1263" s="295"/>
      <c r="F1263" s="296"/>
      <c r="G1263" s="536"/>
    </row>
    <row r="1264" spans="1:8">
      <c r="A1264" s="295"/>
      <c r="B1264" s="296"/>
      <c r="C1264" s="295"/>
      <c r="D1264" s="295"/>
      <c r="E1264" s="295"/>
      <c r="F1264" s="296"/>
      <c r="G1264" s="536"/>
    </row>
    <row r="1265" spans="1:8">
      <c r="A1265" s="1146" t="s">
        <v>2180</v>
      </c>
      <c r="B1265" s="1146"/>
      <c r="C1265" s="1146"/>
      <c r="D1265" s="1146"/>
      <c r="E1265" s="1146"/>
      <c r="F1265" s="1146"/>
      <c r="G1265" s="318">
        <f>SUM(G1263:G1264)</f>
        <v>0</v>
      </c>
    </row>
    <row r="1266" spans="1:8">
      <c r="A1266" s="375" t="s">
        <v>21</v>
      </c>
      <c r="B1266" s="1145" t="s">
        <v>1111</v>
      </c>
      <c r="C1266" s="1145"/>
      <c r="D1266" s="1145"/>
      <c r="E1266" s="1145"/>
      <c r="F1266" s="1145"/>
      <c r="G1266" s="318">
        <f>SUM(G1253:G1265)/2</f>
        <v>27210</v>
      </c>
    </row>
    <row r="1267" spans="1:8">
      <c r="A1267" s="375" t="s">
        <v>22</v>
      </c>
      <c r="B1267" s="1145" t="s">
        <v>1112</v>
      </c>
      <c r="C1267" s="1145"/>
      <c r="D1267" s="1145"/>
      <c r="E1267" s="1145"/>
      <c r="F1267" s="376">
        <v>0.1</v>
      </c>
      <c r="G1267" s="318">
        <f>G1266*F1267</f>
        <v>2721</v>
      </c>
    </row>
    <row r="1268" spans="1:8">
      <c r="A1268" s="375" t="s">
        <v>23</v>
      </c>
      <c r="B1268" s="1145" t="s">
        <v>184</v>
      </c>
      <c r="C1268" s="1145"/>
      <c r="D1268" s="1145"/>
      <c r="E1268" s="1145"/>
      <c r="F1268" s="1145"/>
      <c r="G1268" s="318">
        <f>ROUNDDOWN(G1266+G1267,0)</f>
        <v>29931</v>
      </c>
    </row>
    <row r="1269" spans="1:8">
      <c r="A1269" s="298"/>
      <c r="B1269" s="299"/>
      <c r="C1269" s="299"/>
      <c r="D1269" s="299"/>
      <c r="E1269" s="299"/>
      <c r="F1269" s="299"/>
      <c r="G1269" s="550"/>
    </row>
    <row r="1270" spans="1:8">
      <c r="A1270" s="310" t="s">
        <v>1961</v>
      </c>
      <c r="B1270" s="293"/>
      <c r="C1270" s="293"/>
      <c r="D1270" s="293"/>
      <c r="E1270" s="293"/>
      <c r="F1270" s="293"/>
      <c r="G1270" s="548"/>
      <c r="H1270" s="293"/>
    </row>
    <row r="1271" spans="1:8" ht="45">
      <c r="A1271" s="294" t="s">
        <v>73</v>
      </c>
      <c r="B1271" s="294" t="s">
        <v>74</v>
      </c>
      <c r="C1271" s="294" t="s">
        <v>166</v>
      </c>
      <c r="D1271" s="301" t="s">
        <v>78</v>
      </c>
      <c r="E1271" s="301" t="s">
        <v>167</v>
      </c>
      <c r="F1271" s="301" t="s">
        <v>1113</v>
      </c>
      <c r="G1271" s="552" t="s">
        <v>1105</v>
      </c>
    </row>
    <row r="1272" spans="1:8">
      <c r="A1272" s="295" t="s">
        <v>17</v>
      </c>
      <c r="B1272" s="296" t="s">
        <v>1106</v>
      </c>
      <c r="C1272" s="295"/>
      <c r="D1272" s="295"/>
      <c r="E1272" s="295"/>
      <c r="F1272" s="296"/>
      <c r="G1272" s="536"/>
    </row>
    <row r="1273" spans="1:8">
      <c r="A1273" s="295">
        <v>1</v>
      </c>
      <c r="B1273" s="296" t="s">
        <v>1</v>
      </c>
      <c r="C1273" s="295" t="s">
        <v>336</v>
      </c>
      <c r="D1273" s="295" t="s">
        <v>31</v>
      </c>
      <c r="E1273" s="295" t="s">
        <v>1310</v>
      </c>
      <c r="F1273" s="315">
        <f>VLOOKUP(B1273,'HSD PSPN,STR,ARS'!$C$6:F724,4,FALSE)</f>
        <v>100000</v>
      </c>
      <c r="G1273" s="536">
        <f>F1273*E1273</f>
        <v>3000</v>
      </c>
    </row>
    <row r="1274" spans="1:8">
      <c r="A1274" s="295">
        <v>2</v>
      </c>
      <c r="B1274" s="296" t="s">
        <v>32</v>
      </c>
      <c r="C1274" s="295" t="s">
        <v>337</v>
      </c>
      <c r="D1274" s="295" t="s">
        <v>31</v>
      </c>
      <c r="E1274" s="295" t="s">
        <v>1146</v>
      </c>
      <c r="F1274" s="315">
        <f>VLOOKUP(B1274,'HSD PSPN,STR,ARS'!$C$6:F724,4,FALSE)</f>
        <v>150000</v>
      </c>
      <c r="G1274" s="536">
        <f t="shared" ref="G1274:G1276" si="132">F1274*E1274</f>
        <v>10500.000000000002</v>
      </c>
    </row>
    <row r="1275" spans="1:8">
      <c r="A1275" s="295">
        <v>3</v>
      </c>
      <c r="B1275" s="296" t="s">
        <v>3</v>
      </c>
      <c r="C1275" s="295" t="s">
        <v>338</v>
      </c>
      <c r="D1275" s="295" t="s">
        <v>31</v>
      </c>
      <c r="E1275" s="295" t="s">
        <v>1147</v>
      </c>
      <c r="F1275" s="315">
        <f>VLOOKUP(B1275,'HSD PSPN,STR,ARS'!$C$6:F724,4,FALSE)</f>
        <v>150000</v>
      </c>
      <c r="G1275" s="536">
        <f t="shared" si="132"/>
        <v>1050</v>
      </c>
    </row>
    <row r="1276" spans="1:8">
      <c r="A1276" s="295">
        <v>4</v>
      </c>
      <c r="B1276" s="296" t="s">
        <v>4</v>
      </c>
      <c r="C1276" s="295" t="s">
        <v>339</v>
      </c>
      <c r="D1276" s="295" t="s">
        <v>31</v>
      </c>
      <c r="E1276" s="295" t="s">
        <v>1148</v>
      </c>
      <c r="F1276" s="315">
        <f>VLOOKUP(B1276,'HSD PSPN,STR,ARS'!$C$6:F724,4,FALSE)</f>
        <v>200000</v>
      </c>
      <c r="G1276" s="536">
        <f t="shared" si="132"/>
        <v>460</v>
      </c>
    </row>
    <row r="1277" spans="1:8">
      <c r="A1277" s="1161" t="s">
        <v>2171</v>
      </c>
      <c r="B1277" s="1162"/>
      <c r="C1277" s="1162"/>
      <c r="D1277" s="1162"/>
      <c r="E1277" s="1162"/>
      <c r="F1277" s="1163"/>
      <c r="G1277" s="321">
        <f>SUM(G1272:G1276)</f>
        <v>15010.000000000002</v>
      </c>
    </row>
    <row r="1278" spans="1:8">
      <c r="A1278" s="295" t="s">
        <v>19</v>
      </c>
      <c r="B1278" s="296" t="s">
        <v>5</v>
      </c>
      <c r="C1278" s="295"/>
      <c r="D1278" s="295"/>
      <c r="E1278" s="295"/>
      <c r="F1278" s="296"/>
      <c r="G1278" s="536"/>
    </row>
    <row r="1279" spans="1:8" ht="45">
      <c r="A1279" s="295">
        <v>1</v>
      </c>
      <c r="B1279" s="300" t="s">
        <v>1314</v>
      </c>
      <c r="C1279" s="295"/>
      <c r="D1279" s="301" t="s">
        <v>379</v>
      </c>
      <c r="E1279" s="301" t="s">
        <v>1312</v>
      </c>
      <c r="F1279" s="315">
        <f>VLOOKUP(B1279,'HSD PSPN,STR,ARS'!$C$6:F724,4,FALSE)</f>
        <v>10000</v>
      </c>
      <c r="G1279" s="536">
        <f t="shared" ref="G1279:G1280" si="133">F1279*E1279</f>
        <v>12100</v>
      </c>
    </row>
    <row r="1280" spans="1:8">
      <c r="A1280" s="295">
        <v>2</v>
      </c>
      <c r="B1280" s="296" t="s">
        <v>1313</v>
      </c>
      <c r="C1280" s="295"/>
      <c r="D1280" s="295" t="s">
        <v>329</v>
      </c>
      <c r="E1280" s="295" t="s">
        <v>1225</v>
      </c>
      <c r="F1280" s="315">
        <f>VLOOKUP(B1280,'HSD PSPN,STR,ARS'!$C$6:F724,4,FALSE)</f>
        <v>10000</v>
      </c>
      <c r="G1280" s="536">
        <f t="shared" si="133"/>
        <v>100</v>
      </c>
    </row>
    <row r="1281" spans="1:8">
      <c r="A1281" s="1165" t="s">
        <v>2176</v>
      </c>
      <c r="B1281" s="1166"/>
      <c r="C1281" s="1166"/>
      <c r="D1281" s="1166"/>
      <c r="E1281" s="1166"/>
      <c r="F1281" s="1166"/>
      <c r="G1281" s="549">
        <f>SUM(G1278:G1280)</f>
        <v>12200</v>
      </c>
    </row>
    <row r="1282" spans="1:8">
      <c r="A1282" s="295" t="s">
        <v>20</v>
      </c>
      <c r="B1282" s="296" t="s">
        <v>181</v>
      </c>
      <c r="C1282" s="295"/>
      <c r="D1282" s="295"/>
      <c r="E1282" s="295"/>
      <c r="F1282" s="296"/>
      <c r="G1282" s="536"/>
    </row>
    <row r="1283" spans="1:8">
      <c r="A1283" s="295"/>
      <c r="B1283" s="296"/>
      <c r="C1283" s="295"/>
      <c r="D1283" s="295"/>
      <c r="E1283" s="295"/>
      <c r="F1283" s="296"/>
      <c r="G1283" s="536"/>
    </row>
    <row r="1284" spans="1:8">
      <c r="A1284" s="1146" t="s">
        <v>2180</v>
      </c>
      <c r="B1284" s="1146"/>
      <c r="C1284" s="1146"/>
      <c r="D1284" s="1146"/>
      <c r="E1284" s="1146"/>
      <c r="F1284" s="1146"/>
      <c r="G1284" s="318">
        <f>SUM(G1282:G1283)</f>
        <v>0</v>
      </c>
    </row>
    <row r="1285" spans="1:8">
      <c r="A1285" s="375" t="s">
        <v>21</v>
      </c>
      <c r="B1285" s="1145" t="s">
        <v>1111</v>
      </c>
      <c r="C1285" s="1145"/>
      <c r="D1285" s="1145"/>
      <c r="E1285" s="1145"/>
      <c r="F1285" s="1145"/>
      <c r="G1285" s="318">
        <f>SUM(G1272:G1284)/2</f>
        <v>27210</v>
      </c>
    </row>
    <row r="1286" spans="1:8">
      <c r="A1286" s="375" t="s">
        <v>22</v>
      </c>
      <c r="B1286" s="1145" t="s">
        <v>1112</v>
      </c>
      <c r="C1286" s="1145"/>
      <c r="D1286" s="1145"/>
      <c r="E1286" s="1145"/>
      <c r="F1286" s="376">
        <v>0.1</v>
      </c>
      <c r="G1286" s="318">
        <f>G1285*F1286</f>
        <v>2721</v>
      </c>
    </row>
    <row r="1287" spans="1:8">
      <c r="A1287" s="375" t="s">
        <v>23</v>
      </c>
      <c r="B1287" s="1145" t="s">
        <v>184</v>
      </c>
      <c r="C1287" s="1145"/>
      <c r="D1287" s="1145"/>
      <c r="E1287" s="1145"/>
      <c r="F1287" s="1145"/>
      <c r="G1287" s="318">
        <f>ROUNDDOWN(G1285+G1286,0)</f>
        <v>29931</v>
      </c>
    </row>
    <row r="1288" spans="1:8">
      <c r="A1288" s="298"/>
      <c r="B1288" s="299"/>
      <c r="C1288" s="299"/>
      <c r="D1288" s="299"/>
      <c r="E1288" s="299"/>
      <c r="F1288" s="299"/>
      <c r="G1288" s="550"/>
    </row>
    <row r="1289" spans="1:8">
      <c r="A1289" s="310" t="s">
        <v>1962</v>
      </c>
      <c r="B1289" s="293"/>
      <c r="C1289" s="293"/>
      <c r="D1289" s="293"/>
      <c r="E1289" s="293"/>
      <c r="F1289" s="293"/>
      <c r="G1289" s="548"/>
      <c r="H1289" s="293"/>
    </row>
    <row r="1290" spans="1:8" ht="45">
      <c r="A1290" s="294" t="s">
        <v>73</v>
      </c>
      <c r="B1290" s="294" t="s">
        <v>74</v>
      </c>
      <c r="C1290" s="294" t="s">
        <v>166</v>
      </c>
      <c r="D1290" s="301" t="s">
        <v>78</v>
      </c>
      <c r="E1290" s="301" t="s">
        <v>167</v>
      </c>
      <c r="F1290" s="301" t="s">
        <v>1113</v>
      </c>
      <c r="G1290" s="552" t="s">
        <v>1105</v>
      </c>
    </row>
    <row r="1291" spans="1:8">
      <c r="A1291" s="295" t="s">
        <v>17</v>
      </c>
      <c r="B1291" s="296" t="s">
        <v>1106</v>
      </c>
      <c r="C1291" s="295"/>
      <c r="D1291" s="295"/>
      <c r="E1291" s="295"/>
      <c r="F1291" s="296"/>
      <c r="G1291" s="536"/>
    </row>
    <row r="1292" spans="1:8">
      <c r="A1292" s="295">
        <v>1</v>
      </c>
      <c r="B1292" s="296" t="s">
        <v>1</v>
      </c>
      <c r="C1292" s="295" t="s">
        <v>336</v>
      </c>
      <c r="D1292" s="295" t="s">
        <v>31</v>
      </c>
      <c r="E1292" s="295" t="s">
        <v>1310</v>
      </c>
      <c r="F1292" s="315">
        <f>VLOOKUP(B1292,'HSD PSPN,STR,ARS'!$C$6:F724,4,FALSE)</f>
        <v>100000</v>
      </c>
      <c r="G1292" s="536">
        <f>F1292*E1292</f>
        <v>3000</v>
      </c>
    </row>
    <row r="1293" spans="1:8">
      <c r="A1293" s="295">
        <v>2</v>
      </c>
      <c r="B1293" s="296" t="s">
        <v>2</v>
      </c>
      <c r="C1293" s="295" t="s">
        <v>337</v>
      </c>
      <c r="D1293" s="295" t="s">
        <v>31</v>
      </c>
      <c r="E1293" s="295" t="s">
        <v>1146</v>
      </c>
      <c r="F1293" s="315">
        <f>VLOOKUP(B1293,'HSD PSPN,STR,ARS'!$C$6:F724,4,FALSE)</f>
        <v>150000</v>
      </c>
      <c r="G1293" s="536">
        <f t="shared" ref="G1293:G1295" si="134">F1293*E1293</f>
        <v>10500.000000000002</v>
      </c>
    </row>
    <row r="1294" spans="1:8">
      <c r="A1294" s="295">
        <v>3</v>
      </c>
      <c r="B1294" s="296" t="s">
        <v>3</v>
      </c>
      <c r="C1294" s="295" t="s">
        <v>338</v>
      </c>
      <c r="D1294" s="295" t="s">
        <v>31</v>
      </c>
      <c r="E1294" s="295" t="s">
        <v>1147</v>
      </c>
      <c r="F1294" s="315">
        <f>VLOOKUP(B1294,'HSD PSPN,STR,ARS'!$C$6:F724,4,FALSE)</f>
        <v>150000</v>
      </c>
      <c r="G1294" s="536">
        <f t="shared" si="134"/>
        <v>1050</v>
      </c>
    </row>
    <row r="1295" spans="1:8">
      <c r="A1295" s="295">
        <v>4</v>
      </c>
      <c r="B1295" s="296" t="s">
        <v>4</v>
      </c>
      <c r="C1295" s="295" t="s">
        <v>339</v>
      </c>
      <c r="D1295" s="295" t="s">
        <v>31</v>
      </c>
      <c r="E1295" s="295" t="s">
        <v>1148</v>
      </c>
      <c r="F1295" s="315">
        <f>VLOOKUP(B1295,'HSD PSPN,STR,ARS'!$C$6:F724,4,FALSE)</f>
        <v>200000</v>
      </c>
      <c r="G1295" s="536">
        <f t="shared" si="134"/>
        <v>460</v>
      </c>
    </row>
    <row r="1296" spans="1:8">
      <c r="A1296" s="1161" t="s">
        <v>2171</v>
      </c>
      <c r="B1296" s="1162"/>
      <c r="C1296" s="1162"/>
      <c r="D1296" s="1162"/>
      <c r="E1296" s="1162"/>
      <c r="F1296" s="1163"/>
      <c r="G1296" s="321">
        <f>SUM(G1291:G1295)</f>
        <v>15010.000000000002</v>
      </c>
    </row>
    <row r="1297" spans="1:8">
      <c r="A1297" s="295" t="s">
        <v>19</v>
      </c>
      <c r="B1297" s="296" t="s">
        <v>5</v>
      </c>
      <c r="C1297" s="295"/>
      <c r="D1297" s="295"/>
      <c r="E1297" s="295"/>
      <c r="F1297" s="296"/>
      <c r="G1297" s="536"/>
    </row>
    <row r="1298" spans="1:8" ht="45">
      <c r="A1298" s="295">
        <v>1</v>
      </c>
      <c r="B1298" s="300" t="s">
        <v>1315</v>
      </c>
      <c r="C1298" s="295"/>
      <c r="D1298" s="301" t="s">
        <v>379</v>
      </c>
      <c r="E1298" s="301" t="s">
        <v>1312</v>
      </c>
      <c r="F1298" s="315">
        <f>VLOOKUP(B1298,'HSD PSPN,STR,ARS'!$C$6:F724,4,FALSE)</f>
        <v>10000</v>
      </c>
      <c r="G1298" s="536">
        <f t="shared" ref="G1298:G1299" si="135">F1298*E1298</f>
        <v>12100</v>
      </c>
    </row>
    <row r="1299" spans="1:8">
      <c r="A1299" s="295">
        <v>2</v>
      </c>
      <c r="B1299" s="296" t="s">
        <v>1313</v>
      </c>
      <c r="C1299" s="295"/>
      <c r="D1299" s="295" t="s">
        <v>329</v>
      </c>
      <c r="E1299" s="295" t="s">
        <v>1225</v>
      </c>
      <c r="F1299" s="315">
        <f>VLOOKUP(B1299,'HSD PSPN,STR,ARS'!$C$6:F724,4,FALSE)</f>
        <v>10000</v>
      </c>
      <c r="G1299" s="536">
        <f t="shared" si="135"/>
        <v>100</v>
      </c>
    </row>
    <row r="1300" spans="1:8">
      <c r="A1300" s="1165" t="s">
        <v>2176</v>
      </c>
      <c r="B1300" s="1166"/>
      <c r="C1300" s="1166"/>
      <c r="D1300" s="1166"/>
      <c r="E1300" s="1166"/>
      <c r="F1300" s="1166"/>
      <c r="G1300" s="536">
        <f>SUM(G1297:G1299)</f>
        <v>12200</v>
      </c>
    </row>
    <row r="1301" spans="1:8">
      <c r="A1301" s="295" t="s">
        <v>20</v>
      </c>
      <c r="B1301" s="296" t="s">
        <v>181</v>
      </c>
      <c r="C1301" s="295"/>
      <c r="D1301" s="295"/>
      <c r="E1301" s="295"/>
      <c r="F1301" s="296"/>
      <c r="G1301" s="536"/>
    </row>
    <row r="1302" spans="1:8">
      <c r="A1302" s="295"/>
      <c r="B1302" s="296"/>
      <c r="C1302" s="295"/>
      <c r="D1302" s="295"/>
      <c r="E1302" s="295"/>
      <c r="F1302" s="296"/>
      <c r="G1302" s="536"/>
    </row>
    <row r="1303" spans="1:8">
      <c r="A1303" s="1146" t="s">
        <v>2180</v>
      </c>
      <c r="B1303" s="1146"/>
      <c r="C1303" s="1146"/>
      <c r="D1303" s="1146"/>
      <c r="E1303" s="1146"/>
      <c r="F1303" s="1146"/>
      <c r="G1303" s="318">
        <f>SUM(G1301:G1302)</f>
        <v>0</v>
      </c>
    </row>
    <row r="1304" spans="1:8">
      <c r="A1304" s="375" t="s">
        <v>21</v>
      </c>
      <c r="B1304" s="1145" t="s">
        <v>1111</v>
      </c>
      <c r="C1304" s="1145"/>
      <c r="D1304" s="1145"/>
      <c r="E1304" s="1145"/>
      <c r="F1304" s="1145"/>
      <c r="G1304" s="318">
        <f>SUM(G1291:G1303)/2</f>
        <v>27210</v>
      </c>
    </row>
    <row r="1305" spans="1:8">
      <c r="A1305" s="375" t="s">
        <v>22</v>
      </c>
      <c r="B1305" s="1145" t="s">
        <v>1112</v>
      </c>
      <c r="C1305" s="1145"/>
      <c r="D1305" s="1145"/>
      <c r="E1305" s="1145"/>
      <c r="F1305" s="376">
        <v>0.1</v>
      </c>
      <c r="G1305" s="318">
        <f>G1304*F1305</f>
        <v>2721</v>
      </c>
    </row>
    <row r="1306" spans="1:8">
      <c r="A1306" s="375" t="s">
        <v>23</v>
      </c>
      <c r="B1306" s="1145" t="s">
        <v>184</v>
      </c>
      <c r="C1306" s="1145"/>
      <c r="D1306" s="1145"/>
      <c r="E1306" s="1145"/>
      <c r="F1306" s="1145"/>
      <c r="G1306" s="318">
        <f>ROUNDDOWN(G1304+G1305,0)</f>
        <v>29931</v>
      </c>
    </row>
    <row r="1307" spans="1:8">
      <c r="A1307" s="299"/>
      <c r="B1307" s="299"/>
      <c r="C1307" s="299"/>
      <c r="D1307" s="299"/>
      <c r="E1307" s="299"/>
      <c r="F1307" s="299"/>
      <c r="G1307" s="550"/>
    </row>
    <row r="1308" spans="1:8">
      <c r="A1308" s="310" t="s">
        <v>1963</v>
      </c>
      <c r="B1308" s="293"/>
      <c r="C1308" s="293"/>
      <c r="D1308" s="293"/>
      <c r="E1308" s="293"/>
      <c r="F1308" s="293"/>
      <c r="G1308" s="548"/>
      <c r="H1308" s="293"/>
    </row>
    <row r="1309" spans="1:8">
      <c r="A1309" s="310" t="s">
        <v>1964</v>
      </c>
      <c r="B1309" s="293"/>
      <c r="C1309" s="293"/>
      <c r="D1309" s="293"/>
      <c r="E1309" s="293"/>
      <c r="F1309" s="293"/>
      <c r="G1309" s="548"/>
      <c r="H1309" s="293"/>
    </row>
    <row r="1310" spans="1:8" ht="45">
      <c r="A1310" s="294" t="s">
        <v>73</v>
      </c>
      <c r="B1310" s="294" t="s">
        <v>74</v>
      </c>
      <c r="C1310" s="294" t="s">
        <v>166</v>
      </c>
      <c r="D1310" s="301" t="s">
        <v>78</v>
      </c>
      <c r="E1310" s="301" t="s">
        <v>167</v>
      </c>
      <c r="F1310" s="301" t="s">
        <v>1113</v>
      </c>
      <c r="G1310" s="552" t="s">
        <v>1105</v>
      </c>
    </row>
    <row r="1311" spans="1:8">
      <c r="A1311" s="295" t="s">
        <v>17</v>
      </c>
      <c r="B1311" s="296" t="s">
        <v>1106</v>
      </c>
      <c r="C1311" s="295"/>
      <c r="D1311" s="295"/>
      <c r="E1311" s="295"/>
      <c r="F1311" s="296"/>
      <c r="G1311" s="536"/>
    </row>
    <row r="1312" spans="1:8">
      <c r="A1312" s="295">
        <v>1</v>
      </c>
      <c r="B1312" s="296" t="s">
        <v>1</v>
      </c>
      <c r="C1312" s="295" t="s">
        <v>336</v>
      </c>
      <c r="D1312" s="295" t="s">
        <v>31</v>
      </c>
      <c r="E1312" s="295" t="s">
        <v>1119</v>
      </c>
      <c r="F1312" s="315">
        <f>VLOOKUP(B1312,'HSD PSPN,STR,ARS'!$C$6:F724,4,FALSE)</f>
        <v>100000</v>
      </c>
      <c r="G1312" s="536">
        <f>F1312*E1312</f>
        <v>10000</v>
      </c>
    </row>
    <row r="1313" spans="1:8">
      <c r="A1313" s="295">
        <v>2</v>
      </c>
      <c r="B1313" s="296" t="s">
        <v>32</v>
      </c>
      <c r="C1313" s="295" t="s">
        <v>337</v>
      </c>
      <c r="D1313" s="295" t="s">
        <v>31</v>
      </c>
      <c r="E1313" s="295" t="s">
        <v>1119</v>
      </c>
      <c r="F1313" s="315">
        <f>VLOOKUP(B1313,'HSD PSPN,STR,ARS'!$C$6:F724,4,FALSE)</f>
        <v>150000</v>
      </c>
      <c r="G1313" s="536">
        <f t="shared" ref="G1313:G1315" si="136">F1313*E1313</f>
        <v>15000</v>
      </c>
    </row>
    <row r="1314" spans="1:8">
      <c r="A1314" s="295">
        <v>3</v>
      </c>
      <c r="B1314" s="296" t="s">
        <v>3</v>
      </c>
      <c r="C1314" s="295" t="s">
        <v>338</v>
      </c>
      <c r="D1314" s="295" t="s">
        <v>31</v>
      </c>
      <c r="E1314" s="295" t="s">
        <v>1120</v>
      </c>
      <c r="F1314" s="315">
        <f>VLOOKUP(B1314,'HSD PSPN,STR,ARS'!$C$6:F724,4,FALSE)</f>
        <v>150000</v>
      </c>
      <c r="G1314" s="536">
        <f t="shared" si="136"/>
        <v>1500</v>
      </c>
    </row>
    <row r="1315" spans="1:8">
      <c r="A1315" s="295">
        <v>4</v>
      </c>
      <c r="B1315" s="296" t="s">
        <v>4</v>
      </c>
      <c r="C1315" s="295" t="s">
        <v>339</v>
      </c>
      <c r="D1315" s="295" t="s">
        <v>31</v>
      </c>
      <c r="E1315" s="295" t="s">
        <v>1121</v>
      </c>
      <c r="F1315" s="315">
        <f>VLOOKUP(B1315,'HSD PSPN,STR,ARS'!$C$6:F724,4,FALSE)</f>
        <v>200000</v>
      </c>
      <c r="G1315" s="536">
        <f t="shared" si="136"/>
        <v>660</v>
      </c>
    </row>
    <row r="1316" spans="1:8">
      <c r="A1316" s="1161" t="s">
        <v>2171</v>
      </c>
      <c r="B1316" s="1162"/>
      <c r="C1316" s="1162"/>
      <c r="D1316" s="1162"/>
      <c r="E1316" s="1162"/>
      <c r="F1316" s="1163"/>
      <c r="G1316" s="321">
        <f>SUM(G1311:G1315)</f>
        <v>27160</v>
      </c>
    </row>
    <row r="1317" spans="1:8">
      <c r="A1317" s="295" t="s">
        <v>19</v>
      </c>
      <c r="B1317" s="296" t="s">
        <v>5</v>
      </c>
      <c r="C1317" s="295"/>
      <c r="D1317" s="295"/>
      <c r="E1317" s="295"/>
      <c r="F1317" s="296"/>
      <c r="G1317" s="536"/>
    </row>
    <row r="1318" spans="1:8">
      <c r="A1318" s="295">
        <v>1</v>
      </c>
      <c r="B1318" s="296" t="s">
        <v>1316</v>
      </c>
      <c r="C1318" s="295"/>
      <c r="D1318" s="295" t="s">
        <v>351</v>
      </c>
      <c r="E1318" s="295" t="s">
        <v>1317</v>
      </c>
      <c r="F1318" s="315">
        <f>VLOOKUP(B1318,'HSD PSPN,STR,ARS'!$C$6:F724,4,FALSE)</f>
        <v>10000</v>
      </c>
      <c r="G1318" s="536">
        <f t="shared" ref="G1318:G1319" si="137">F1318*E1318</f>
        <v>3750</v>
      </c>
    </row>
    <row r="1319" spans="1:8">
      <c r="A1319" s="295">
        <v>2</v>
      </c>
      <c r="B1319" s="296" t="s">
        <v>1313</v>
      </c>
      <c r="C1319" s="295"/>
      <c r="D1319" s="295" t="s">
        <v>329</v>
      </c>
      <c r="E1319" s="295" t="s">
        <v>1318</v>
      </c>
      <c r="F1319" s="315">
        <f>VLOOKUP(B1319,'HSD PSPN,STR,ARS'!$C$6:F724,4,FALSE)</f>
        <v>10000</v>
      </c>
      <c r="G1319" s="536">
        <f t="shared" si="137"/>
        <v>300</v>
      </c>
    </row>
    <row r="1320" spans="1:8">
      <c r="A1320" s="1165" t="s">
        <v>2176</v>
      </c>
      <c r="B1320" s="1166"/>
      <c r="C1320" s="1166"/>
      <c r="D1320" s="1166"/>
      <c r="E1320" s="1166"/>
      <c r="F1320" s="1166"/>
      <c r="G1320" s="549">
        <f>SUM(G1317:G1319)</f>
        <v>4050</v>
      </c>
    </row>
    <row r="1321" spans="1:8">
      <c r="A1321" s="295" t="s">
        <v>20</v>
      </c>
      <c r="B1321" s="296" t="s">
        <v>181</v>
      </c>
      <c r="C1321" s="295"/>
      <c r="D1321" s="295"/>
      <c r="E1321" s="295"/>
      <c r="F1321" s="296"/>
      <c r="G1321" s="536"/>
    </row>
    <row r="1322" spans="1:8">
      <c r="A1322" s="295"/>
      <c r="B1322" s="296"/>
      <c r="C1322" s="295"/>
      <c r="D1322" s="295"/>
      <c r="E1322" s="295"/>
      <c r="F1322" s="296"/>
      <c r="G1322" s="536"/>
    </row>
    <row r="1323" spans="1:8">
      <c r="A1323" s="1146" t="s">
        <v>2180</v>
      </c>
      <c r="B1323" s="1146"/>
      <c r="C1323" s="1146"/>
      <c r="D1323" s="1146"/>
      <c r="E1323" s="1146"/>
      <c r="F1323" s="1146"/>
      <c r="G1323" s="318">
        <f>SUM(G1321:G1322)</f>
        <v>0</v>
      </c>
    </row>
    <row r="1324" spans="1:8">
      <c r="A1324" s="375" t="s">
        <v>21</v>
      </c>
      <c r="B1324" s="1145" t="s">
        <v>1111</v>
      </c>
      <c r="C1324" s="1145"/>
      <c r="D1324" s="1145"/>
      <c r="E1324" s="1145"/>
      <c r="F1324" s="1145"/>
      <c r="G1324" s="318">
        <f>SUM(G1311:G1323)/2</f>
        <v>31210</v>
      </c>
    </row>
    <row r="1325" spans="1:8">
      <c r="A1325" s="375" t="s">
        <v>22</v>
      </c>
      <c r="B1325" s="1145" t="s">
        <v>1112</v>
      </c>
      <c r="C1325" s="1145"/>
      <c r="D1325" s="1145"/>
      <c r="E1325" s="1145"/>
      <c r="F1325" s="376">
        <v>0.1</v>
      </c>
      <c r="G1325" s="318">
        <f>G1324*F1325</f>
        <v>3121</v>
      </c>
    </row>
    <row r="1326" spans="1:8">
      <c r="A1326" s="375" t="s">
        <v>23</v>
      </c>
      <c r="B1326" s="1145" t="s">
        <v>184</v>
      </c>
      <c r="C1326" s="1145"/>
      <c r="D1326" s="1145"/>
      <c r="E1326" s="1145"/>
      <c r="F1326" s="1145"/>
      <c r="G1326" s="318">
        <f>ROUNDDOWN(G1324+G1325,0)</f>
        <v>34331</v>
      </c>
    </row>
    <row r="1327" spans="1:8">
      <c r="A1327" s="298"/>
      <c r="B1327" s="299"/>
      <c r="C1327" s="299"/>
      <c r="D1327" s="299"/>
      <c r="E1327" s="299"/>
      <c r="F1327" s="299"/>
      <c r="G1327" s="550"/>
    </row>
    <row r="1328" spans="1:8">
      <c r="A1328" s="310" t="s">
        <v>1965</v>
      </c>
      <c r="B1328" s="293"/>
      <c r="C1328" s="293"/>
      <c r="D1328" s="293"/>
      <c r="E1328" s="293"/>
      <c r="F1328" s="293"/>
      <c r="G1328" s="548"/>
      <c r="H1328" s="293"/>
    </row>
    <row r="1329" spans="1:7" ht="45">
      <c r="A1329" s="294" t="s">
        <v>73</v>
      </c>
      <c r="B1329" s="294" t="s">
        <v>74</v>
      </c>
      <c r="C1329" s="294" t="s">
        <v>166</v>
      </c>
      <c r="D1329" s="301" t="s">
        <v>78</v>
      </c>
      <c r="E1329" s="301" t="s">
        <v>167</v>
      </c>
      <c r="F1329" s="301" t="s">
        <v>1113</v>
      </c>
      <c r="G1329" s="552" t="s">
        <v>1105</v>
      </c>
    </row>
    <row r="1330" spans="1:7">
      <c r="A1330" s="295" t="s">
        <v>17</v>
      </c>
      <c r="B1330" s="296" t="s">
        <v>1106</v>
      </c>
      <c r="C1330" s="295"/>
      <c r="D1330" s="295"/>
      <c r="E1330" s="295"/>
      <c r="F1330" s="296"/>
      <c r="G1330" s="536"/>
    </row>
    <row r="1331" spans="1:7">
      <c r="A1331" s="295">
        <v>1</v>
      </c>
      <c r="B1331" s="296" t="s">
        <v>1</v>
      </c>
      <c r="C1331" s="295" t="s">
        <v>336</v>
      </c>
      <c r="D1331" s="295" t="s">
        <v>31</v>
      </c>
      <c r="E1331" s="295" t="s">
        <v>1119</v>
      </c>
      <c r="F1331" s="315">
        <f>VLOOKUP(B1331,'HSD PSPN,STR,ARS'!$C$6:F724,4,FALSE)</f>
        <v>100000</v>
      </c>
      <c r="G1331" s="536">
        <f>F1331*E1331</f>
        <v>10000</v>
      </c>
    </row>
    <row r="1332" spans="1:7">
      <c r="A1332" s="295">
        <v>2</v>
      </c>
      <c r="B1332" s="296" t="s">
        <v>32</v>
      </c>
      <c r="C1332" s="295" t="s">
        <v>337</v>
      </c>
      <c r="D1332" s="295" t="s">
        <v>31</v>
      </c>
      <c r="E1332" s="295" t="s">
        <v>1119</v>
      </c>
      <c r="F1332" s="315">
        <f>VLOOKUP(B1332,'HSD PSPN,STR,ARS'!$C$6:F724,4,FALSE)</f>
        <v>150000</v>
      </c>
      <c r="G1332" s="536">
        <f t="shared" ref="G1332:G1334" si="138">F1332*E1332</f>
        <v>15000</v>
      </c>
    </row>
    <row r="1333" spans="1:7">
      <c r="A1333" s="295">
        <v>3</v>
      </c>
      <c r="B1333" s="296" t="s">
        <v>3</v>
      </c>
      <c r="C1333" s="295" t="s">
        <v>338</v>
      </c>
      <c r="D1333" s="295" t="s">
        <v>31</v>
      </c>
      <c r="E1333" s="295" t="s">
        <v>1120</v>
      </c>
      <c r="F1333" s="315">
        <f>VLOOKUP(B1333,'HSD PSPN,STR,ARS'!$C$6:F724,4,FALSE)</f>
        <v>150000</v>
      </c>
      <c r="G1333" s="536">
        <f t="shared" si="138"/>
        <v>1500</v>
      </c>
    </row>
    <row r="1334" spans="1:7">
      <c r="A1334" s="295">
        <v>4</v>
      </c>
      <c r="B1334" s="296" t="s">
        <v>4</v>
      </c>
      <c r="C1334" s="295" t="s">
        <v>339</v>
      </c>
      <c r="D1334" s="295" t="s">
        <v>31</v>
      </c>
      <c r="E1334" s="295" t="s">
        <v>1121</v>
      </c>
      <c r="F1334" s="315">
        <f>VLOOKUP(B1334,'HSD PSPN,STR,ARS'!$C$6:F724,4,FALSE)</f>
        <v>200000</v>
      </c>
      <c r="G1334" s="536">
        <f t="shared" si="138"/>
        <v>660</v>
      </c>
    </row>
    <row r="1335" spans="1:7">
      <c r="A1335" s="1161" t="s">
        <v>2171</v>
      </c>
      <c r="B1335" s="1162"/>
      <c r="C1335" s="1162"/>
      <c r="D1335" s="1162"/>
      <c r="E1335" s="1162"/>
      <c r="F1335" s="1163"/>
      <c r="G1335" s="321">
        <f>SUM(G1330:G1334)</f>
        <v>27160</v>
      </c>
    </row>
    <row r="1336" spans="1:7">
      <c r="A1336" s="295" t="s">
        <v>19</v>
      </c>
      <c r="B1336" s="296" t="s">
        <v>5</v>
      </c>
      <c r="C1336" s="295"/>
      <c r="D1336" s="295"/>
      <c r="E1336" s="295"/>
      <c r="F1336" s="296"/>
      <c r="G1336" s="536"/>
    </row>
    <row r="1337" spans="1:7">
      <c r="A1337" s="295">
        <v>1</v>
      </c>
      <c r="B1337" s="296" t="s">
        <v>1319</v>
      </c>
      <c r="C1337" s="295"/>
      <c r="D1337" s="295" t="s">
        <v>351</v>
      </c>
      <c r="E1337" s="295" t="s">
        <v>1317</v>
      </c>
      <c r="F1337" s="315">
        <f>VLOOKUP(B1337,'HSD PSPN,STR,ARS'!$C$6:F724,4,FALSE)</f>
        <v>10000</v>
      </c>
      <c r="G1337" s="536">
        <f t="shared" ref="G1337:G1338" si="139">F1337*E1337</f>
        <v>3750</v>
      </c>
    </row>
    <row r="1338" spans="1:7">
      <c r="A1338" s="295">
        <v>2</v>
      </c>
      <c r="B1338" s="296" t="s">
        <v>1313</v>
      </c>
      <c r="C1338" s="295"/>
      <c r="D1338" s="295" t="s">
        <v>329</v>
      </c>
      <c r="E1338" s="295" t="s">
        <v>1318</v>
      </c>
      <c r="F1338" s="315">
        <f>VLOOKUP(B1338,'HSD PSPN,STR,ARS'!$C$6:F724,4,FALSE)</f>
        <v>10000</v>
      </c>
      <c r="G1338" s="536">
        <f t="shared" si="139"/>
        <v>300</v>
      </c>
    </row>
    <row r="1339" spans="1:7">
      <c r="A1339" s="1165" t="s">
        <v>2176</v>
      </c>
      <c r="B1339" s="1166"/>
      <c r="C1339" s="1166"/>
      <c r="D1339" s="1166"/>
      <c r="E1339" s="1166"/>
      <c r="F1339" s="1166"/>
      <c r="G1339" s="549">
        <f>SUM(G1336:G1338)</f>
        <v>4050</v>
      </c>
    </row>
    <row r="1340" spans="1:7">
      <c r="A1340" s="295" t="s">
        <v>20</v>
      </c>
      <c r="B1340" s="296" t="s">
        <v>181</v>
      </c>
      <c r="C1340" s="295"/>
      <c r="D1340" s="295"/>
      <c r="E1340" s="295"/>
      <c r="F1340" s="296"/>
      <c r="G1340" s="536"/>
    </row>
    <row r="1341" spans="1:7">
      <c r="A1341" s="295"/>
      <c r="B1341" s="296"/>
      <c r="C1341" s="295"/>
      <c r="D1341" s="295"/>
      <c r="E1341" s="295"/>
      <c r="F1341" s="296"/>
      <c r="G1341" s="536"/>
    </row>
    <row r="1342" spans="1:7">
      <c r="A1342" s="1146" t="s">
        <v>2180</v>
      </c>
      <c r="B1342" s="1146"/>
      <c r="C1342" s="1146"/>
      <c r="D1342" s="1146"/>
      <c r="E1342" s="1146"/>
      <c r="F1342" s="1146"/>
      <c r="G1342" s="318">
        <f>SUM(G1340:G1341)</f>
        <v>0</v>
      </c>
    </row>
    <row r="1343" spans="1:7">
      <c r="A1343" s="375" t="s">
        <v>21</v>
      </c>
      <c r="B1343" s="1145" t="s">
        <v>1111</v>
      </c>
      <c r="C1343" s="1145"/>
      <c r="D1343" s="1145"/>
      <c r="E1343" s="1145"/>
      <c r="F1343" s="1145"/>
      <c r="G1343" s="318">
        <f>SUM(G1330:G1342)/2</f>
        <v>31210</v>
      </c>
    </row>
    <row r="1344" spans="1:7">
      <c r="A1344" s="375" t="s">
        <v>22</v>
      </c>
      <c r="B1344" s="1145" t="s">
        <v>1112</v>
      </c>
      <c r="C1344" s="1145"/>
      <c r="D1344" s="1145"/>
      <c r="E1344" s="1145"/>
      <c r="F1344" s="376">
        <v>0.1</v>
      </c>
      <c r="G1344" s="318">
        <f>G1343*F1344</f>
        <v>3121</v>
      </c>
    </row>
    <row r="1345" spans="1:8">
      <c r="A1345" s="375" t="s">
        <v>23</v>
      </c>
      <c r="B1345" s="1145" t="s">
        <v>184</v>
      </c>
      <c r="C1345" s="1145"/>
      <c r="D1345" s="1145"/>
      <c r="E1345" s="1145"/>
      <c r="F1345" s="1145"/>
      <c r="G1345" s="318">
        <f>ROUNDDOWN(G1343+G1344,0)</f>
        <v>34331</v>
      </c>
    </row>
    <row r="1346" spans="1:8">
      <c r="A1346" s="298"/>
      <c r="B1346" s="299"/>
      <c r="C1346" s="299"/>
      <c r="D1346" s="299"/>
      <c r="E1346" s="299"/>
      <c r="F1346" s="299"/>
      <c r="G1346" s="550"/>
    </row>
    <row r="1347" spans="1:8">
      <c r="A1347" s="310" t="s">
        <v>1966</v>
      </c>
      <c r="B1347" s="293"/>
      <c r="C1347" s="293"/>
      <c r="D1347" s="293"/>
      <c r="E1347" s="293"/>
      <c r="F1347" s="293"/>
      <c r="G1347" s="548"/>
      <c r="H1347" s="293"/>
    </row>
    <row r="1348" spans="1:8" ht="45">
      <c r="A1348" s="294" t="s">
        <v>73</v>
      </c>
      <c r="B1348" s="294" t="s">
        <v>74</v>
      </c>
      <c r="C1348" s="294" t="s">
        <v>166</v>
      </c>
      <c r="D1348" s="301" t="s">
        <v>78</v>
      </c>
      <c r="E1348" s="301" t="s">
        <v>167</v>
      </c>
      <c r="F1348" s="301" t="s">
        <v>1113</v>
      </c>
      <c r="G1348" s="552" t="s">
        <v>1105</v>
      </c>
    </row>
    <row r="1349" spans="1:8">
      <c r="A1349" s="295" t="s">
        <v>17</v>
      </c>
      <c r="B1349" s="296" t="s">
        <v>1106</v>
      </c>
      <c r="C1349" s="295"/>
      <c r="D1349" s="295"/>
      <c r="E1349" s="295"/>
      <c r="F1349" s="296"/>
      <c r="G1349" s="536"/>
    </row>
    <row r="1350" spans="1:8">
      <c r="A1350" s="295">
        <v>1</v>
      </c>
      <c r="B1350" s="296" t="s">
        <v>1</v>
      </c>
      <c r="C1350" s="295" t="s">
        <v>336</v>
      </c>
      <c r="D1350" s="295" t="s">
        <v>31</v>
      </c>
      <c r="E1350" s="295" t="s">
        <v>1119</v>
      </c>
      <c r="F1350" s="315">
        <f>VLOOKUP(B1350,'HSD PSPN,STR,ARS'!$C$6:F724,4,FALSE)</f>
        <v>100000</v>
      </c>
      <c r="G1350" s="536">
        <f>F1350*E1350</f>
        <v>10000</v>
      </c>
    </row>
    <row r="1351" spans="1:8">
      <c r="A1351" s="295">
        <v>2</v>
      </c>
      <c r="B1351" s="296" t="s">
        <v>32</v>
      </c>
      <c r="C1351" s="295" t="s">
        <v>337</v>
      </c>
      <c r="D1351" s="295" t="s">
        <v>31</v>
      </c>
      <c r="E1351" s="295" t="s">
        <v>1119</v>
      </c>
      <c r="F1351" s="315">
        <f>VLOOKUP(B1351,'HSD PSPN,STR,ARS'!$C$6:F724,4,FALSE)</f>
        <v>150000</v>
      </c>
      <c r="G1351" s="536">
        <f t="shared" ref="G1351:G1353" si="140">F1351*E1351</f>
        <v>15000</v>
      </c>
    </row>
    <row r="1352" spans="1:8">
      <c r="A1352" s="295">
        <v>3</v>
      </c>
      <c r="B1352" s="296" t="s">
        <v>3</v>
      </c>
      <c r="C1352" s="295" t="s">
        <v>338</v>
      </c>
      <c r="D1352" s="295" t="s">
        <v>31</v>
      </c>
      <c r="E1352" s="295" t="s">
        <v>1120</v>
      </c>
      <c r="F1352" s="315">
        <f>VLOOKUP(B1352,'HSD PSPN,STR,ARS'!$C$6:F724,4,FALSE)</f>
        <v>150000</v>
      </c>
      <c r="G1352" s="536">
        <f t="shared" si="140"/>
        <v>1500</v>
      </c>
    </row>
    <row r="1353" spans="1:8">
      <c r="A1353" s="295">
        <v>4</v>
      </c>
      <c r="B1353" s="296" t="s">
        <v>4</v>
      </c>
      <c r="C1353" s="295" t="s">
        <v>339</v>
      </c>
      <c r="D1353" s="295" t="s">
        <v>31</v>
      </c>
      <c r="E1353" s="295" t="s">
        <v>1121</v>
      </c>
      <c r="F1353" s="315">
        <f>VLOOKUP(B1353,'HSD PSPN,STR,ARS'!$C$6:F724,4,FALSE)</f>
        <v>200000</v>
      </c>
      <c r="G1353" s="536">
        <f t="shared" si="140"/>
        <v>660</v>
      </c>
    </row>
    <row r="1354" spans="1:8">
      <c r="A1354" s="1161" t="s">
        <v>2171</v>
      </c>
      <c r="B1354" s="1162"/>
      <c r="C1354" s="1162"/>
      <c r="D1354" s="1162"/>
      <c r="E1354" s="1162"/>
      <c r="F1354" s="1163"/>
      <c r="G1354" s="321">
        <f>SUM(G1349:G1353)</f>
        <v>27160</v>
      </c>
    </row>
    <row r="1355" spans="1:8">
      <c r="A1355" s="295" t="s">
        <v>19</v>
      </c>
      <c r="B1355" s="296" t="s">
        <v>5</v>
      </c>
      <c r="C1355" s="295"/>
      <c r="D1355" s="295"/>
      <c r="E1355" s="295"/>
      <c r="F1355" s="296"/>
      <c r="G1355" s="536"/>
    </row>
    <row r="1356" spans="1:8">
      <c r="A1356" s="295">
        <v>1</v>
      </c>
      <c r="B1356" s="296" t="s">
        <v>1320</v>
      </c>
      <c r="C1356" s="295"/>
      <c r="D1356" s="295" t="s">
        <v>351</v>
      </c>
      <c r="E1356" s="295" t="s">
        <v>1317</v>
      </c>
      <c r="F1356" s="315">
        <f>VLOOKUP(B1356,'HSD PSPN,STR,ARS'!$C$6:F724,4,FALSE)</f>
        <v>10000</v>
      </c>
      <c r="G1356" s="536">
        <f t="shared" ref="G1356:G1357" si="141">F1356*E1356</f>
        <v>3750</v>
      </c>
    </row>
    <row r="1357" spans="1:8">
      <c r="A1357" s="295">
        <v>2</v>
      </c>
      <c r="B1357" s="296" t="s">
        <v>1313</v>
      </c>
      <c r="C1357" s="295"/>
      <c r="D1357" s="295" t="s">
        <v>329</v>
      </c>
      <c r="E1357" s="295" t="s">
        <v>1318</v>
      </c>
      <c r="F1357" s="315">
        <f>VLOOKUP(B1357,'HSD PSPN,STR,ARS'!$C$6:F724,4,FALSE)</f>
        <v>10000</v>
      </c>
      <c r="G1357" s="536">
        <f t="shared" si="141"/>
        <v>300</v>
      </c>
    </row>
    <row r="1358" spans="1:8">
      <c r="A1358" s="1165" t="s">
        <v>2176</v>
      </c>
      <c r="B1358" s="1166"/>
      <c r="C1358" s="1166"/>
      <c r="D1358" s="1166"/>
      <c r="E1358" s="1166"/>
      <c r="F1358" s="1166"/>
      <c r="G1358" s="549">
        <f>SUM(G1355:G1357)</f>
        <v>4050</v>
      </c>
    </row>
    <row r="1359" spans="1:8">
      <c r="A1359" s="295" t="s">
        <v>20</v>
      </c>
      <c r="B1359" s="296" t="s">
        <v>181</v>
      </c>
      <c r="C1359" s="295"/>
      <c r="D1359" s="295"/>
      <c r="E1359" s="295"/>
      <c r="F1359" s="296"/>
      <c r="G1359" s="536"/>
    </row>
    <row r="1360" spans="1:8">
      <c r="A1360" s="295"/>
      <c r="B1360" s="296"/>
      <c r="C1360" s="295"/>
      <c r="D1360" s="295"/>
      <c r="E1360" s="295"/>
      <c r="F1360" s="296"/>
      <c r="G1360" s="536"/>
    </row>
    <row r="1361" spans="1:8">
      <c r="A1361" s="1146" t="s">
        <v>2180</v>
      </c>
      <c r="B1361" s="1146"/>
      <c r="C1361" s="1146"/>
      <c r="D1361" s="1146"/>
      <c r="E1361" s="1146"/>
      <c r="F1361" s="1146"/>
      <c r="G1361" s="318">
        <f>SUM(G1359:G1360)</f>
        <v>0</v>
      </c>
    </row>
    <row r="1362" spans="1:8">
      <c r="A1362" s="375" t="s">
        <v>21</v>
      </c>
      <c r="B1362" s="1145" t="s">
        <v>1111</v>
      </c>
      <c r="C1362" s="1145"/>
      <c r="D1362" s="1145"/>
      <c r="E1362" s="1145"/>
      <c r="F1362" s="1145"/>
      <c r="G1362" s="318">
        <f>SUM(G1349:G1361)/2</f>
        <v>31210</v>
      </c>
    </row>
    <row r="1363" spans="1:8">
      <c r="A1363" s="375" t="s">
        <v>22</v>
      </c>
      <c r="B1363" s="1145" t="s">
        <v>1112</v>
      </c>
      <c r="C1363" s="1145"/>
      <c r="D1363" s="1145"/>
      <c r="E1363" s="1145"/>
      <c r="F1363" s="376">
        <v>0.1</v>
      </c>
      <c r="G1363" s="318">
        <f>G1362*F1363</f>
        <v>3121</v>
      </c>
    </row>
    <row r="1364" spans="1:8">
      <c r="A1364" s="375" t="s">
        <v>23</v>
      </c>
      <c r="B1364" s="1145" t="s">
        <v>184</v>
      </c>
      <c r="C1364" s="1145"/>
      <c r="D1364" s="1145"/>
      <c r="E1364" s="1145"/>
      <c r="F1364" s="1145"/>
      <c r="G1364" s="318">
        <f>ROUNDDOWN(G1362+G1363,0)</f>
        <v>34331</v>
      </c>
    </row>
    <row r="1365" spans="1:8">
      <c r="A1365" s="298"/>
      <c r="B1365" s="299"/>
      <c r="C1365" s="299"/>
      <c r="D1365" s="299"/>
      <c r="E1365" s="299"/>
      <c r="F1365" s="299"/>
      <c r="G1365" s="550"/>
    </row>
    <row r="1366" spans="1:8">
      <c r="A1366" s="310" t="s">
        <v>1967</v>
      </c>
      <c r="B1366" s="293"/>
      <c r="C1366" s="293"/>
      <c r="D1366" s="293"/>
      <c r="E1366" s="293"/>
      <c r="F1366" s="293"/>
      <c r="G1366" s="548"/>
      <c r="H1366" s="293"/>
    </row>
    <row r="1367" spans="1:8" ht="45">
      <c r="A1367" s="294" t="s">
        <v>73</v>
      </c>
      <c r="B1367" s="294" t="s">
        <v>74</v>
      </c>
      <c r="C1367" s="294" t="s">
        <v>166</v>
      </c>
      <c r="D1367" s="301" t="s">
        <v>78</v>
      </c>
      <c r="E1367" s="301" t="s">
        <v>167</v>
      </c>
      <c r="F1367" s="301" t="s">
        <v>1113</v>
      </c>
      <c r="G1367" s="552" t="s">
        <v>1105</v>
      </c>
    </row>
    <row r="1368" spans="1:8">
      <c r="A1368" s="295" t="s">
        <v>17</v>
      </c>
      <c r="B1368" s="296" t="s">
        <v>1106</v>
      </c>
      <c r="C1368" s="295"/>
      <c r="D1368" s="295"/>
      <c r="E1368" s="295"/>
      <c r="F1368" s="296"/>
      <c r="G1368" s="536"/>
    </row>
    <row r="1369" spans="1:8">
      <c r="A1369" s="295">
        <v>1</v>
      </c>
      <c r="B1369" s="296" t="s">
        <v>1</v>
      </c>
      <c r="C1369" s="295" t="s">
        <v>336</v>
      </c>
      <c r="D1369" s="295" t="s">
        <v>31</v>
      </c>
      <c r="E1369" s="295" t="s">
        <v>1321</v>
      </c>
      <c r="F1369" s="315">
        <f>VLOOKUP(B1369,'HSD PSPN,STR,ARS'!$C$6:F724,4,FALSE)</f>
        <v>100000</v>
      </c>
      <c r="G1369" s="536">
        <f>F1369*E1369</f>
        <v>80000</v>
      </c>
    </row>
    <row r="1370" spans="1:8">
      <c r="A1370" s="295">
        <v>2</v>
      </c>
      <c r="B1370" s="296" t="s">
        <v>32</v>
      </c>
      <c r="C1370" s="295" t="s">
        <v>337</v>
      </c>
      <c r="D1370" s="295" t="s">
        <v>31</v>
      </c>
      <c r="E1370" s="295" t="s">
        <v>1321</v>
      </c>
      <c r="F1370" s="315">
        <f>VLOOKUP(B1370,'HSD PSPN,STR,ARS'!$C$6:F724,4,FALSE)</f>
        <v>150000</v>
      </c>
      <c r="G1370" s="536">
        <f t="shared" ref="G1370:G1372" si="142">F1370*E1370</f>
        <v>120000</v>
      </c>
    </row>
    <row r="1371" spans="1:8">
      <c r="A1371" s="295">
        <v>3</v>
      </c>
      <c r="B1371" s="296" t="s">
        <v>3</v>
      </c>
      <c r="C1371" s="295" t="s">
        <v>338</v>
      </c>
      <c r="D1371" s="295" t="s">
        <v>31</v>
      </c>
      <c r="E1371" s="295" t="s">
        <v>1235</v>
      </c>
      <c r="F1371" s="315">
        <f>VLOOKUP(B1371,'HSD PSPN,STR,ARS'!$C$6:F724,4,FALSE)</f>
        <v>150000</v>
      </c>
      <c r="G1371" s="536">
        <f t="shared" si="142"/>
        <v>12000</v>
      </c>
    </row>
    <row r="1372" spans="1:8">
      <c r="A1372" s="295">
        <v>4</v>
      </c>
      <c r="B1372" s="296" t="s">
        <v>4</v>
      </c>
      <c r="C1372" s="295" t="s">
        <v>339</v>
      </c>
      <c r="D1372" s="295" t="s">
        <v>31</v>
      </c>
      <c r="E1372" s="295" t="s">
        <v>1322</v>
      </c>
      <c r="F1372" s="315">
        <f>VLOOKUP(B1372,'HSD PSPN,STR,ARS'!$C$6:F724,4,FALSE)</f>
        <v>200000</v>
      </c>
      <c r="G1372" s="536">
        <f t="shared" si="142"/>
        <v>5340</v>
      </c>
    </row>
    <row r="1373" spans="1:8">
      <c r="A1373" s="1161" t="s">
        <v>2171</v>
      </c>
      <c r="B1373" s="1162"/>
      <c r="C1373" s="1162"/>
      <c r="D1373" s="1162"/>
      <c r="E1373" s="1162"/>
      <c r="F1373" s="1163"/>
      <c r="G1373" s="321">
        <f>SUM(G1368:G1372)</f>
        <v>217340</v>
      </c>
    </row>
    <row r="1374" spans="1:8">
      <c r="A1374" s="295" t="s">
        <v>19</v>
      </c>
      <c r="B1374" s="296" t="s">
        <v>5</v>
      </c>
      <c r="C1374" s="295"/>
      <c r="D1374" s="295"/>
      <c r="E1374" s="295"/>
      <c r="F1374" s="296"/>
      <c r="G1374" s="536"/>
    </row>
    <row r="1375" spans="1:8" ht="30">
      <c r="A1375" s="295">
        <v>1</v>
      </c>
      <c r="B1375" s="300" t="s">
        <v>1323</v>
      </c>
      <c r="C1375" s="295"/>
      <c r="D1375" s="301" t="s">
        <v>342</v>
      </c>
      <c r="E1375" s="301" t="s">
        <v>1262</v>
      </c>
      <c r="F1375" s="315">
        <f>VLOOKUP(B1375,'HSD PSPN,STR,ARS'!$C$6:F724,4,FALSE)</f>
        <v>10000</v>
      </c>
      <c r="G1375" s="536">
        <f t="shared" ref="G1375:G1376" si="143">F1375*E1375</f>
        <v>150</v>
      </c>
    </row>
    <row r="1376" spans="1:8">
      <c r="A1376" s="295">
        <v>2</v>
      </c>
      <c r="B1376" s="296" t="s">
        <v>1313</v>
      </c>
      <c r="C1376" s="295"/>
      <c r="D1376" s="295" t="s">
        <v>329</v>
      </c>
      <c r="E1376" s="295" t="s">
        <v>1243</v>
      </c>
      <c r="F1376" s="315">
        <f>VLOOKUP(B1376,'HSD PSPN,STR,ARS'!$C$6:F724,4,FALSE)</f>
        <v>10000</v>
      </c>
      <c r="G1376" s="536">
        <f t="shared" si="143"/>
        <v>100</v>
      </c>
    </row>
    <row r="1377" spans="1:8">
      <c r="A1377" s="1165" t="s">
        <v>2176</v>
      </c>
      <c r="B1377" s="1166"/>
      <c r="C1377" s="1166"/>
      <c r="D1377" s="1166"/>
      <c r="E1377" s="1166"/>
      <c r="F1377" s="1166"/>
      <c r="G1377" s="549">
        <f>SUM(G1374:G1376)</f>
        <v>250</v>
      </c>
    </row>
    <row r="1378" spans="1:8">
      <c r="A1378" s="295" t="s">
        <v>20</v>
      </c>
      <c r="B1378" s="296" t="s">
        <v>181</v>
      </c>
      <c r="C1378" s="295"/>
      <c r="D1378" s="295"/>
      <c r="E1378" s="295"/>
      <c r="F1378" s="296"/>
      <c r="G1378" s="536"/>
    </row>
    <row r="1379" spans="1:8">
      <c r="A1379" s="295"/>
      <c r="B1379" s="296"/>
      <c r="C1379" s="295"/>
      <c r="D1379" s="295"/>
      <c r="E1379" s="295"/>
      <c r="F1379" s="296"/>
      <c r="G1379" s="536"/>
    </row>
    <row r="1380" spans="1:8">
      <c r="A1380" s="1146" t="s">
        <v>2180</v>
      </c>
      <c r="B1380" s="1146"/>
      <c r="C1380" s="1146"/>
      <c r="D1380" s="1146"/>
      <c r="E1380" s="1146"/>
      <c r="F1380" s="1146"/>
      <c r="G1380" s="318">
        <f>SUM(G1378:G1379)</f>
        <v>0</v>
      </c>
    </row>
    <row r="1381" spans="1:8">
      <c r="A1381" s="375" t="s">
        <v>21</v>
      </c>
      <c r="B1381" s="1145" t="s">
        <v>1111</v>
      </c>
      <c r="C1381" s="1145"/>
      <c r="D1381" s="1145"/>
      <c r="E1381" s="1145"/>
      <c r="F1381" s="1145"/>
      <c r="G1381" s="318">
        <f>SUM(G1368:G1380)/2</f>
        <v>217590</v>
      </c>
    </row>
    <row r="1382" spans="1:8">
      <c r="A1382" s="375" t="s">
        <v>22</v>
      </c>
      <c r="B1382" s="1145" t="s">
        <v>1112</v>
      </c>
      <c r="C1382" s="1145"/>
      <c r="D1382" s="1145"/>
      <c r="E1382" s="1145"/>
      <c r="F1382" s="376">
        <v>0.1</v>
      </c>
      <c r="G1382" s="318">
        <f>G1381*F1382</f>
        <v>21759</v>
      </c>
    </row>
    <row r="1383" spans="1:8">
      <c r="A1383" s="375" t="s">
        <v>23</v>
      </c>
      <c r="B1383" s="1145" t="s">
        <v>184</v>
      </c>
      <c r="C1383" s="1145"/>
      <c r="D1383" s="1145"/>
      <c r="E1383" s="1145"/>
      <c r="F1383" s="1145"/>
      <c r="G1383" s="318">
        <f>ROUNDDOWN(G1381+G1382,0)</f>
        <v>239349</v>
      </c>
    </row>
    <row r="1384" spans="1:8">
      <c r="A1384" s="298"/>
      <c r="B1384" s="299"/>
      <c r="C1384" s="299"/>
      <c r="D1384" s="299"/>
      <c r="E1384" s="299"/>
      <c r="F1384" s="299"/>
      <c r="G1384" s="550"/>
    </row>
    <row r="1385" spans="1:8">
      <c r="A1385" s="310" t="s">
        <v>1968</v>
      </c>
      <c r="B1385" s="293"/>
      <c r="C1385" s="293"/>
      <c r="D1385" s="293"/>
      <c r="E1385" s="293"/>
      <c r="F1385" s="293"/>
      <c r="G1385" s="548"/>
      <c r="H1385" s="293"/>
    </row>
    <row r="1386" spans="1:8" ht="45">
      <c r="A1386" s="294" t="s">
        <v>73</v>
      </c>
      <c r="B1386" s="294" t="s">
        <v>74</v>
      </c>
      <c r="C1386" s="294" t="s">
        <v>166</v>
      </c>
      <c r="D1386" s="301" t="s">
        <v>78</v>
      </c>
      <c r="E1386" s="301" t="s">
        <v>167</v>
      </c>
      <c r="F1386" s="301" t="s">
        <v>1113</v>
      </c>
      <c r="G1386" s="552" t="s">
        <v>1105</v>
      </c>
    </row>
    <row r="1387" spans="1:8">
      <c r="A1387" s="295" t="s">
        <v>17</v>
      </c>
      <c r="B1387" s="296" t="s">
        <v>1106</v>
      </c>
      <c r="C1387" s="295"/>
      <c r="D1387" s="295"/>
      <c r="E1387" s="295"/>
      <c r="F1387" s="296"/>
      <c r="G1387" s="536"/>
    </row>
    <row r="1388" spans="1:8">
      <c r="A1388" s="295">
        <v>1</v>
      </c>
      <c r="B1388" s="296" t="s">
        <v>1</v>
      </c>
      <c r="C1388" s="295" t="s">
        <v>336</v>
      </c>
      <c r="D1388" s="295" t="s">
        <v>31</v>
      </c>
      <c r="E1388" s="295" t="s">
        <v>1209</v>
      </c>
      <c r="F1388" s="315">
        <f>VLOOKUP(B1388,'HSD PSPN,STR,ARS'!$C$6:F724,4,FALSE)</f>
        <v>100000</v>
      </c>
      <c r="G1388" s="536">
        <f>F1388*E1388</f>
        <v>2500</v>
      </c>
    </row>
    <row r="1389" spans="1:8">
      <c r="A1389" s="295">
        <v>2</v>
      </c>
      <c r="B1389" s="296" t="s">
        <v>32</v>
      </c>
      <c r="C1389" s="295" t="s">
        <v>337</v>
      </c>
      <c r="D1389" s="295" t="s">
        <v>31</v>
      </c>
      <c r="E1389" s="295" t="s">
        <v>1209</v>
      </c>
      <c r="F1389" s="315">
        <f>VLOOKUP(B1389,'HSD PSPN,STR,ARS'!$C$6:F724,4,FALSE)</f>
        <v>150000</v>
      </c>
      <c r="G1389" s="536">
        <f t="shared" ref="G1389:G1391" si="144">F1389*E1389</f>
        <v>3750</v>
      </c>
    </row>
    <row r="1390" spans="1:8">
      <c r="A1390" s="295">
        <v>3</v>
      </c>
      <c r="B1390" s="296" t="s">
        <v>3</v>
      </c>
      <c r="C1390" s="295" t="s">
        <v>338</v>
      </c>
      <c r="D1390" s="295" t="s">
        <v>31</v>
      </c>
      <c r="E1390" s="295" t="s">
        <v>1114</v>
      </c>
      <c r="F1390" s="315">
        <f>VLOOKUP(B1390,'HSD PSPN,STR,ARS'!$C$6:F724,4,FALSE)</f>
        <v>150000</v>
      </c>
      <c r="G1390" s="536">
        <f t="shared" si="144"/>
        <v>375</v>
      </c>
    </row>
    <row r="1391" spans="1:8">
      <c r="A1391" s="295">
        <v>4</v>
      </c>
      <c r="B1391" s="296" t="s">
        <v>4</v>
      </c>
      <c r="C1391" s="295" t="s">
        <v>339</v>
      </c>
      <c r="D1391" s="295" t="s">
        <v>31</v>
      </c>
      <c r="E1391" s="295" t="s">
        <v>1324</v>
      </c>
      <c r="F1391" s="315">
        <f>VLOOKUP(B1391,'HSD PSPN,STR,ARS'!$C$6:F724,4,FALSE)</f>
        <v>200000</v>
      </c>
      <c r="G1391" s="536">
        <f t="shared" si="144"/>
        <v>160</v>
      </c>
    </row>
    <row r="1392" spans="1:8">
      <c r="A1392" s="1161" t="s">
        <v>2171</v>
      </c>
      <c r="B1392" s="1162"/>
      <c r="C1392" s="1162"/>
      <c r="D1392" s="1162"/>
      <c r="E1392" s="1162"/>
      <c r="F1392" s="1163"/>
      <c r="G1392" s="321">
        <f>SUM(G1387:G1391)</f>
        <v>6785</v>
      </c>
    </row>
    <row r="1393" spans="1:8">
      <c r="A1393" s="295" t="s">
        <v>19</v>
      </c>
      <c r="B1393" s="296" t="s">
        <v>5</v>
      </c>
      <c r="C1393" s="295"/>
      <c r="D1393" s="295"/>
      <c r="E1393" s="295"/>
      <c r="F1393" s="296"/>
      <c r="G1393" s="536"/>
    </row>
    <row r="1394" spans="1:8">
      <c r="A1394" s="295">
        <v>1</v>
      </c>
      <c r="B1394" s="296" t="s">
        <v>1325</v>
      </c>
      <c r="C1394" s="295"/>
      <c r="D1394" s="295" t="s">
        <v>1284</v>
      </c>
      <c r="E1394" s="295" t="s">
        <v>1185</v>
      </c>
      <c r="F1394" s="315">
        <f>VLOOKUP(B1394,'HSD PSPN,STR,ARS'!$C$6:F724,4,FALSE)</f>
        <v>10000</v>
      </c>
      <c r="G1394" s="536">
        <f t="shared" ref="G1394:G1395" si="145">F1394*E1394</f>
        <v>11000</v>
      </c>
    </row>
    <row r="1395" spans="1:8">
      <c r="A1395" s="295">
        <v>2</v>
      </c>
      <c r="B1395" s="296" t="s">
        <v>71</v>
      </c>
      <c r="C1395" s="295"/>
      <c r="D1395" s="295" t="s">
        <v>329</v>
      </c>
      <c r="E1395" s="295" t="s">
        <v>1225</v>
      </c>
      <c r="F1395" s="315">
        <f>VLOOKUP(B1395,'HSD PSPN,STR,ARS'!$C$6:F724,4,FALSE)</f>
        <v>10000</v>
      </c>
      <c r="G1395" s="536">
        <f t="shared" si="145"/>
        <v>100</v>
      </c>
    </row>
    <row r="1396" spans="1:8">
      <c r="A1396" s="1165" t="s">
        <v>2176</v>
      </c>
      <c r="B1396" s="1166"/>
      <c r="C1396" s="1166"/>
      <c r="D1396" s="1166"/>
      <c r="E1396" s="1166"/>
      <c r="F1396" s="1166"/>
      <c r="G1396" s="549">
        <f>SUM(G1393:G1395)</f>
        <v>11100</v>
      </c>
    </row>
    <row r="1397" spans="1:8">
      <c r="A1397" s="295" t="s">
        <v>20</v>
      </c>
      <c r="B1397" s="296" t="s">
        <v>181</v>
      </c>
      <c r="C1397" s="295"/>
      <c r="D1397" s="295"/>
      <c r="E1397" s="295"/>
      <c r="F1397" s="296"/>
      <c r="G1397" s="536"/>
    </row>
    <row r="1398" spans="1:8">
      <c r="A1398" s="295"/>
      <c r="B1398" s="296"/>
      <c r="C1398" s="295"/>
      <c r="D1398" s="295"/>
      <c r="E1398" s="295"/>
      <c r="F1398" s="296"/>
      <c r="G1398" s="536"/>
    </row>
    <row r="1399" spans="1:8">
      <c r="A1399" s="1146" t="s">
        <v>2180</v>
      </c>
      <c r="B1399" s="1146"/>
      <c r="C1399" s="1146"/>
      <c r="D1399" s="1146"/>
      <c r="E1399" s="1146"/>
      <c r="F1399" s="1146"/>
      <c r="G1399" s="318">
        <f>SUM(G1397:G1398)</f>
        <v>0</v>
      </c>
    </row>
    <row r="1400" spans="1:8">
      <c r="A1400" s="375" t="s">
        <v>21</v>
      </c>
      <c r="B1400" s="1145" t="s">
        <v>1111</v>
      </c>
      <c r="C1400" s="1145"/>
      <c r="D1400" s="1145"/>
      <c r="E1400" s="1145"/>
      <c r="F1400" s="1145"/>
      <c r="G1400" s="318">
        <f>SUM(G1387:G1399)/2</f>
        <v>17885</v>
      </c>
    </row>
    <row r="1401" spans="1:8">
      <c r="A1401" s="375" t="s">
        <v>22</v>
      </c>
      <c r="B1401" s="1145" t="s">
        <v>1112</v>
      </c>
      <c r="C1401" s="1145"/>
      <c r="D1401" s="1145"/>
      <c r="E1401" s="1145"/>
      <c r="F1401" s="376">
        <v>0.1</v>
      </c>
      <c r="G1401" s="318">
        <f>G1400*F1401</f>
        <v>1788.5</v>
      </c>
    </row>
    <row r="1402" spans="1:8">
      <c r="A1402" s="375" t="s">
        <v>23</v>
      </c>
      <c r="B1402" s="1145" t="s">
        <v>184</v>
      </c>
      <c r="C1402" s="1145"/>
      <c r="D1402" s="1145"/>
      <c r="E1402" s="1145"/>
      <c r="F1402" s="1145"/>
      <c r="G1402" s="318">
        <f>ROUNDDOWN(G1400+G1401,0)</f>
        <v>19673</v>
      </c>
    </row>
    <row r="1403" spans="1:8">
      <c r="A1403" s="298"/>
      <c r="B1403" s="299"/>
      <c r="C1403" s="299"/>
      <c r="D1403" s="299"/>
      <c r="E1403" s="299"/>
      <c r="F1403" s="299"/>
      <c r="G1403" s="550"/>
    </row>
    <row r="1404" spans="1:8">
      <c r="A1404" s="310" t="s">
        <v>1969</v>
      </c>
      <c r="B1404" s="293"/>
      <c r="C1404" s="293"/>
      <c r="D1404" s="293"/>
      <c r="E1404" s="293"/>
      <c r="F1404" s="293"/>
      <c r="G1404" s="548"/>
      <c r="H1404" s="293"/>
    </row>
    <row r="1405" spans="1:8" ht="45">
      <c r="A1405" s="294" t="s">
        <v>73</v>
      </c>
      <c r="B1405" s="294" t="s">
        <v>74</v>
      </c>
      <c r="C1405" s="294" t="s">
        <v>166</v>
      </c>
      <c r="D1405" s="301" t="s">
        <v>78</v>
      </c>
      <c r="E1405" s="301" t="s">
        <v>167</v>
      </c>
      <c r="F1405" s="301" t="s">
        <v>1113</v>
      </c>
      <c r="G1405" s="552" t="s">
        <v>1105</v>
      </c>
    </row>
    <row r="1406" spans="1:8">
      <c r="A1406" s="295" t="s">
        <v>17</v>
      </c>
      <c r="B1406" s="296" t="s">
        <v>1106</v>
      </c>
      <c r="C1406" s="295"/>
      <c r="D1406" s="295"/>
      <c r="E1406" s="295"/>
      <c r="F1406" s="296"/>
      <c r="G1406" s="536"/>
    </row>
    <row r="1407" spans="1:8">
      <c r="A1407" s="295">
        <v>1</v>
      </c>
      <c r="B1407" s="296" t="s">
        <v>1</v>
      </c>
      <c r="C1407" s="295" t="s">
        <v>336</v>
      </c>
      <c r="D1407" s="295" t="s">
        <v>31</v>
      </c>
      <c r="E1407" s="295" t="s">
        <v>1209</v>
      </c>
      <c r="F1407" s="315">
        <f>VLOOKUP(B1407,'HSD PSPN,STR,ARS'!$C$6:F724,4,FALSE)</f>
        <v>100000</v>
      </c>
      <c r="G1407" s="536">
        <f>F1407*E1407</f>
        <v>2500</v>
      </c>
    </row>
    <row r="1408" spans="1:8">
      <c r="A1408" s="295">
        <v>2</v>
      </c>
      <c r="B1408" s="296" t="s">
        <v>32</v>
      </c>
      <c r="C1408" s="295" t="s">
        <v>337</v>
      </c>
      <c r="D1408" s="295" t="s">
        <v>31</v>
      </c>
      <c r="E1408" s="295" t="s">
        <v>1209</v>
      </c>
      <c r="F1408" s="315">
        <f>VLOOKUP(B1408,'HSD PSPN,STR,ARS'!$C$6:F724,4,FALSE)</f>
        <v>150000</v>
      </c>
      <c r="G1408" s="536">
        <f t="shared" ref="G1408:G1410" si="146">F1408*E1408</f>
        <v>3750</v>
      </c>
    </row>
    <row r="1409" spans="1:8">
      <c r="A1409" s="295">
        <v>3</v>
      </c>
      <c r="B1409" s="296" t="s">
        <v>3</v>
      </c>
      <c r="C1409" s="295" t="s">
        <v>338</v>
      </c>
      <c r="D1409" s="295" t="s">
        <v>31</v>
      </c>
      <c r="E1409" s="295" t="s">
        <v>1114</v>
      </c>
      <c r="F1409" s="315">
        <f>VLOOKUP(B1409,'HSD PSPN,STR,ARS'!$C$6:F724,4,FALSE)</f>
        <v>150000</v>
      </c>
      <c r="G1409" s="536">
        <f t="shared" si="146"/>
        <v>375</v>
      </c>
    </row>
    <row r="1410" spans="1:8">
      <c r="A1410" s="295">
        <v>4</v>
      </c>
      <c r="B1410" s="296" t="s">
        <v>4</v>
      </c>
      <c r="C1410" s="295" t="s">
        <v>339</v>
      </c>
      <c r="D1410" s="295" t="s">
        <v>31</v>
      </c>
      <c r="E1410" s="295" t="s">
        <v>1324</v>
      </c>
      <c r="F1410" s="315">
        <f>VLOOKUP(B1410,'HSD PSPN,STR,ARS'!$C$6:F724,4,FALSE)</f>
        <v>200000</v>
      </c>
      <c r="G1410" s="536">
        <f t="shared" si="146"/>
        <v>160</v>
      </c>
    </row>
    <row r="1411" spans="1:8">
      <c r="A1411" s="1161" t="s">
        <v>2171</v>
      </c>
      <c r="B1411" s="1162"/>
      <c r="C1411" s="1162"/>
      <c r="D1411" s="1162"/>
      <c r="E1411" s="1162"/>
      <c r="F1411" s="1163"/>
      <c r="G1411" s="321">
        <f>SUM(G1406:G1410)</f>
        <v>6785</v>
      </c>
    </row>
    <row r="1412" spans="1:8">
      <c r="A1412" s="295" t="s">
        <v>19</v>
      </c>
      <c r="B1412" s="296" t="s">
        <v>5</v>
      </c>
      <c r="C1412" s="295"/>
      <c r="D1412" s="295"/>
      <c r="E1412" s="295"/>
      <c r="F1412" s="296"/>
      <c r="G1412" s="536"/>
    </row>
    <row r="1413" spans="1:8">
      <c r="A1413" s="295">
        <v>1</v>
      </c>
      <c r="B1413" s="296" t="s">
        <v>1326</v>
      </c>
      <c r="C1413" s="295"/>
      <c r="D1413" s="295" t="s">
        <v>1284</v>
      </c>
      <c r="E1413" s="295" t="s">
        <v>1185</v>
      </c>
      <c r="F1413" s="315">
        <f>VLOOKUP(B1413,'HSD PSPN,STR,ARS'!$C$6:F724,4,FALSE)</f>
        <v>10000</v>
      </c>
      <c r="G1413" s="536">
        <f t="shared" ref="G1413:G1414" si="147">F1413*E1413</f>
        <v>11000</v>
      </c>
    </row>
    <row r="1414" spans="1:8">
      <c r="A1414" s="295">
        <v>2</v>
      </c>
      <c r="B1414" s="296" t="s">
        <v>71</v>
      </c>
      <c r="C1414" s="295"/>
      <c r="D1414" s="295" t="s">
        <v>329</v>
      </c>
      <c r="E1414" s="295" t="s">
        <v>1225</v>
      </c>
      <c r="F1414" s="315">
        <f>VLOOKUP(B1414,'HSD PSPN,STR,ARS'!$C$6:F724,4,FALSE)</f>
        <v>10000</v>
      </c>
      <c r="G1414" s="536">
        <f t="shared" si="147"/>
        <v>100</v>
      </c>
    </row>
    <row r="1415" spans="1:8">
      <c r="A1415" s="1165" t="s">
        <v>2176</v>
      </c>
      <c r="B1415" s="1166"/>
      <c r="C1415" s="1166"/>
      <c r="D1415" s="1166"/>
      <c r="E1415" s="1166"/>
      <c r="F1415" s="1166"/>
      <c r="G1415" s="549">
        <f>SUM(G1412:G1414)</f>
        <v>11100</v>
      </c>
    </row>
    <row r="1416" spans="1:8">
      <c r="A1416" s="295" t="s">
        <v>20</v>
      </c>
      <c r="B1416" s="296" t="s">
        <v>181</v>
      </c>
      <c r="C1416" s="295"/>
      <c r="D1416" s="295"/>
      <c r="E1416" s="295"/>
      <c r="F1416" s="296"/>
      <c r="G1416" s="536"/>
    </row>
    <row r="1417" spans="1:8">
      <c r="A1417" s="295"/>
      <c r="B1417" s="296"/>
      <c r="C1417" s="295"/>
      <c r="D1417" s="295"/>
      <c r="E1417" s="295"/>
      <c r="F1417" s="296"/>
      <c r="G1417" s="536"/>
    </row>
    <row r="1418" spans="1:8">
      <c r="A1418" s="1146" t="s">
        <v>2180</v>
      </c>
      <c r="B1418" s="1146"/>
      <c r="C1418" s="1146"/>
      <c r="D1418" s="1146"/>
      <c r="E1418" s="1146"/>
      <c r="F1418" s="1146"/>
      <c r="G1418" s="318">
        <f>SUM(G1416:G1417)</f>
        <v>0</v>
      </c>
    </row>
    <row r="1419" spans="1:8">
      <c r="A1419" s="375" t="s">
        <v>21</v>
      </c>
      <c r="B1419" s="1145" t="s">
        <v>1111</v>
      </c>
      <c r="C1419" s="1145"/>
      <c r="D1419" s="1145"/>
      <c r="E1419" s="1145"/>
      <c r="F1419" s="1145"/>
      <c r="G1419" s="318">
        <f>SUM(G1406:G1418)/2</f>
        <v>17885</v>
      </c>
    </row>
    <row r="1420" spans="1:8">
      <c r="A1420" s="375" t="s">
        <v>22</v>
      </c>
      <c r="B1420" s="1145" t="s">
        <v>1112</v>
      </c>
      <c r="C1420" s="1145"/>
      <c r="D1420" s="1145"/>
      <c r="E1420" s="1145"/>
      <c r="F1420" s="376">
        <v>0.1</v>
      </c>
      <c r="G1420" s="318">
        <f>G1419*F1420</f>
        <v>1788.5</v>
      </c>
    </row>
    <row r="1421" spans="1:8">
      <c r="A1421" s="375" t="s">
        <v>23</v>
      </c>
      <c r="B1421" s="1145" t="s">
        <v>184</v>
      </c>
      <c r="C1421" s="1145"/>
      <c r="D1421" s="1145"/>
      <c r="E1421" s="1145"/>
      <c r="F1421" s="1145"/>
      <c r="G1421" s="318">
        <f>ROUNDDOWN(G1419+G1420,0)</f>
        <v>19673</v>
      </c>
    </row>
    <row r="1422" spans="1:8">
      <c r="A1422" s="298"/>
      <c r="B1422" s="299"/>
      <c r="C1422" s="299"/>
      <c r="D1422" s="299"/>
      <c r="E1422" s="299"/>
      <c r="F1422" s="299"/>
      <c r="G1422" s="550"/>
    </row>
    <row r="1423" spans="1:8">
      <c r="A1423" s="310" t="s">
        <v>1970</v>
      </c>
      <c r="B1423" s="293"/>
      <c r="C1423" s="293"/>
      <c r="D1423" s="293"/>
      <c r="E1423" s="293"/>
      <c r="F1423" s="293"/>
      <c r="G1423" s="548"/>
      <c r="H1423" s="293"/>
    </row>
    <row r="1424" spans="1:8" ht="45">
      <c r="A1424" s="294" t="s">
        <v>73</v>
      </c>
      <c r="B1424" s="294" t="s">
        <v>74</v>
      </c>
      <c r="C1424" s="294" t="s">
        <v>166</v>
      </c>
      <c r="D1424" s="301" t="s">
        <v>78</v>
      </c>
      <c r="E1424" s="301" t="s">
        <v>167</v>
      </c>
      <c r="F1424" s="301" t="s">
        <v>1113</v>
      </c>
      <c r="G1424" s="552" t="s">
        <v>1105</v>
      </c>
    </row>
    <row r="1425" spans="1:7">
      <c r="A1425" s="295" t="s">
        <v>17</v>
      </c>
      <c r="B1425" s="296" t="s">
        <v>1106</v>
      </c>
      <c r="C1425" s="295"/>
      <c r="D1425" s="295"/>
      <c r="E1425" s="295"/>
      <c r="F1425" s="296"/>
      <c r="G1425" s="536"/>
    </row>
    <row r="1426" spans="1:7">
      <c r="A1426" s="295">
        <v>1</v>
      </c>
      <c r="B1426" s="296" t="s">
        <v>1</v>
      </c>
      <c r="C1426" s="295" t="s">
        <v>336</v>
      </c>
      <c r="D1426" s="295" t="s">
        <v>31</v>
      </c>
      <c r="E1426" s="295" t="s">
        <v>1119</v>
      </c>
      <c r="F1426" s="315">
        <f>VLOOKUP(B1426,'HSD PSPN,STR,ARS'!$C$6:F724,4,FALSE)</f>
        <v>100000</v>
      </c>
      <c r="G1426" s="536">
        <f>F1426*E1426</f>
        <v>10000</v>
      </c>
    </row>
    <row r="1427" spans="1:7">
      <c r="A1427" s="295">
        <v>2</v>
      </c>
      <c r="B1427" s="296" t="s">
        <v>32</v>
      </c>
      <c r="C1427" s="295" t="s">
        <v>337</v>
      </c>
      <c r="D1427" s="295" t="s">
        <v>31</v>
      </c>
      <c r="E1427" s="295" t="s">
        <v>1119</v>
      </c>
      <c r="F1427" s="315">
        <f>VLOOKUP(B1427,'HSD PSPN,STR,ARS'!$C$6:F724,4,FALSE)</f>
        <v>150000</v>
      </c>
      <c r="G1427" s="536">
        <f t="shared" ref="G1427:G1429" si="148">F1427*E1427</f>
        <v>15000</v>
      </c>
    </row>
    <row r="1428" spans="1:7">
      <c r="A1428" s="295">
        <v>3</v>
      </c>
      <c r="B1428" s="296" t="s">
        <v>3</v>
      </c>
      <c r="C1428" s="295" t="s">
        <v>338</v>
      </c>
      <c r="D1428" s="295" t="s">
        <v>31</v>
      </c>
      <c r="E1428" s="295" t="s">
        <v>1120</v>
      </c>
      <c r="F1428" s="315">
        <f>VLOOKUP(B1428,'HSD PSPN,STR,ARS'!$C$6:F724,4,FALSE)</f>
        <v>150000</v>
      </c>
      <c r="G1428" s="536">
        <f t="shared" si="148"/>
        <v>1500</v>
      </c>
    </row>
    <row r="1429" spans="1:7">
      <c r="A1429" s="295">
        <v>4</v>
      </c>
      <c r="B1429" s="296" t="s">
        <v>4</v>
      </c>
      <c r="C1429" s="295" t="s">
        <v>339</v>
      </c>
      <c r="D1429" s="295" t="s">
        <v>31</v>
      </c>
      <c r="E1429" s="295" t="s">
        <v>1121</v>
      </c>
      <c r="F1429" s="315">
        <f>VLOOKUP(B1429,'HSD PSPN,STR,ARS'!$C$6:F724,4,FALSE)</f>
        <v>200000</v>
      </c>
      <c r="G1429" s="536">
        <f t="shared" si="148"/>
        <v>660</v>
      </c>
    </row>
    <row r="1430" spans="1:7">
      <c r="A1430" s="1161" t="s">
        <v>2171</v>
      </c>
      <c r="B1430" s="1162"/>
      <c r="C1430" s="1162"/>
      <c r="D1430" s="1162"/>
      <c r="E1430" s="1162"/>
      <c r="F1430" s="1163"/>
      <c r="G1430" s="321">
        <f>SUM(G1425:G1429)</f>
        <v>27160</v>
      </c>
    </row>
    <row r="1431" spans="1:7">
      <c r="A1431" s="295" t="s">
        <v>19</v>
      </c>
      <c r="B1431" s="296" t="s">
        <v>5</v>
      </c>
      <c r="C1431" s="295"/>
      <c r="D1431" s="295"/>
      <c r="E1431" s="295"/>
      <c r="F1431" s="296"/>
      <c r="G1431" s="536"/>
    </row>
    <row r="1432" spans="1:7" ht="30">
      <c r="A1432" s="295">
        <v>1</v>
      </c>
      <c r="B1432" s="300" t="s">
        <v>1327</v>
      </c>
      <c r="C1432" s="295"/>
      <c r="D1432" s="301" t="s">
        <v>351</v>
      </c>
      <c r="E1432" s="301" t="s">
        <v>1328</v>
      </c>
      <c r="F1432" s="315">
        <f>VLOOKUP(B1432,'HSD PSPN,STR,ARS'!$C$6:F724,4,FALSE)</f>
        <v>10000</v>
      </c>
      <c r="G1432" s="536">
        <f t="shared" ref="G1432:G1433" si="149">F1432*E1432</f>
        <v>17500</v>
      </c>
    </row>
    <row r="1433" spans="1:7">
      <c r="A1433" s="295">
        <v>2</v>
      </c>
      <c r="B1433" s="296" t="s">
        <v>1329</v>
      </c>
      <c r="C1433" s="295"/>
      <c r="D1433" s="295" t="s">
        <v>329</v>
      </c>
      <c r="E1433" s="295" t="s">
        <v>1330</v>
      </c>
      <c r="F1433" s="315">
        <f>VLOOKUP(B1433,'HSD PSPN,STR,ARS'!$C$6:F724,4,FALSE)</f>
        <v>10000</v>
      </c>
      <c r="G1433" s="536">
        <f t="shared" si="149"/>
        <v>145</v>
      </c>
    </row>
    <row r="1434" spans="1:7">
      <c r="A1434" s="1165" t="s">
        <v>2176</v>
      </c>
      <c r="B1434" s="1166"/>
      <c r="C1434" s="1166"/>
      <c r="D1434" s="1166"/>
      <c r="E1434" s="1166"/>
      <c r="F1434" s="1166"/>
      <c r="G1434" s="549">
        <f>SUM(G1431:G1433)</f>
        <v>17645</v>
      </c>
    </row>
    <row r="1435" spans="1:7">
      <c r="A1435" s="295" t="s">
        <v>20</v>
      </c>
      <c r="B1435" s="296" t="s">
        <v>181</v>
      </c>
      <c r="C1435" s="295"/>
      <c r="D1435" s="295"/>
      <c r="E1435" s="295"/>
      <c r="F1435" s="296"/>
      <c r="G1435" s="536"/>
    </row>
    <row r="1436" spans="1:7">
      <c r="A1436" s="295"/>
      <c r="B1436" s="296"/>
      <c r="C1436" s="295"/>
      <c r="D1436" s="295"/>
      <c r="E1436" s="295"/>
      <c r="F1436" s="296"/>
      <c r="G1436" s="536"/>
    </row>
    <row r="1437" spans="1:7">
      <c r="A1437" s="1146" t="s">
        <v>2180</v>
      </c>
      <c r="B1437" s="1146"/>
      <c r="C1437" s="1146"/>
      <c r="D1437" s="1146"/>
      <c r="E1437" s="1146"/>
      <c r="F1437" s="1146"/>
      <c r="G1437" s="318">
        <f>SUM(G1435:G1436)</f>
        <v>0</v>
      </c>
    </row>
    <row r="1438" spans="1:7">
      <c r="A1438" s="375" t="s">
        <v>21</v>
      </c>
      <c r="B1438" s="1145" t="s">
        <v>1111</v>
      </c>
      <c r="C1438" s="1145"/>
      <c r="D1438" s="1145"/>
      <c r="E1438" s="1145"/>
      <c r="F1438" s="1145"/>
      <c r="G1438" s="318">
        <f>SUM(G1425:G1437)/2</f>
        <v>44805</v>
      </c>
    </row>
    <row r="1439" spans="1:7">
      <c r="A1439" s="375" t="s">
        <v>22</v>
      </c>
      <c r="B1439" s="1145" t="s">
        <v>1112</v>
      </c>
      <c r="C1439" s="1145"/>
      <c r="D1439" s="1145"/>
      <c r="E1439" s="1145"/>
      <c r="F1439" s="376">
        <v>0.1</v>
      </c>
      <c r="G1439" s="318">
        <f>G1438*F1439</f>
        <v>4480.5</v>
      </c>
    </row>
    <row r="1440" spans="1:7">
      <c r="A1440" s="375" t="s">
        <v>23</v>
      </c>
      <c r="B1440" s="1145" t="s">
        <v>184</v>
      </c>
      <c r="C1440" s="1145"/>
      <c r="D1440" s="1145"/>
      <c r="E1440" s="1145"/>
      <c r="F1440" s="1145"/>
      <c r="G1440" s="318">
        <f>ROUNDDOWN(G1438+G1439,0)</f>
        <v>49285</v>
      </c>
    </row>
    <row r="1441" spans="1:8">
      <c r="A1441" s="298"/>
      <c r="B1441" s="299"/>
      <c r="C1441" s="299"/>
      <c r="D1441" s="299"/>
      <c r="E1441" s="299"/>
      <c r="F1441" s="299"/>
      <c r="G1441" s="550"/>
    </row>
    <row r="1442" spans="1:8">
      <c r="A1442" s="310" t="s">
        <v>1971</v>
      </c>
      <c r="B1442" s="293"/>
      <c r="C1442" s="293"/>
      <c r="D1442" s="293"/>
      <c r="E1442" s="293"/>
      <c r="F1442" s="293"/>
      <c r="G1442" s="548"/>
      <c r="H1442" s="293"/>
    </row>
    <row r="1443" spans="1:8">
      <c r="A1443" s="310" t="s">
        <v>2749</v>
      </c>
      <c r="B1443" s="293"/>
      <c r="C1443" s="293"/>
      <c r="D1443" s="293"/>
      <c r="E1443" s="293"/>
      <c r="F1443" s="293"/>
      <c r="G1443" s="548"/>
      <c r="H1443" s="293"/>
    </row>
    <row r="1444" spans="1:8" ht="45">
      <c r="A1444" s="294" t="s">
        <v>73</v>
      </c>
      <c r="B1444" s="294" t="s">
        <v>74</v>
      </c>
      <c r="C1444" s="294" t="s">
        <v>166</v>
      </c>
      <c r="D1444" s="301" t="s">
        <v>78</v>
      </c>
      <c r="E1444" s="301" t="s">
        <v>167</v>
      </c>
      <c r="F1444" s="301" t="s">
        <v>1113</v>
      </c>
      <c r="G1444" s="552" t="s">
        <v>1105</v>
      </c>
    </row>
    <row r="1445" spans="1:8">
      <c r="A1445" s="295" t="s">
        <v>17</v>
      </c>
      <c r="B1445" s="296" t="s">
        <v>1106</v>
      </c>
      <c r="C1445" s="295"/>
      <c r="D1445" s="295"/>
      <c r="E1445" s="295"/>
      <c r="F1445" s="296"/>
      <c r="G1445" s="536"/>
    </row>
    <row r="1446" spans="1:8">
      <c r="A1446" s="295">
        <v>1</v>
      </c>
      <c r="B1446" s="296" t="s">
        <v>1</v>
      </c>
      <c r="C1446" s="295" t="s">
        <v>336</v>
      </c>
      <c r="D1446" s="295" t="s">
        <v>31</v>
      </c>
      <c r="E1446" s="295" t="s">
        <v>1331</v>
      </c>
      <c r="F1446" s="315">
        <f>VLOOKUP(B1446,'HSD PSPN,STR,ARS'!$C$6:F724,4,FALSE)</f>
        <v>100000</v>
      </c>
      <c r="G1446" s="536">
        <f>F1446*E1446</f>
        <v>35000</v>
      </c>
    </row>
    <row r="1447" spans="1:8">
      <c r="A1447" s="295">
        <v>2</v>
      </c>
      <c r="B1447" s="426" t="s">
        <v>1695</v>
      </c>
      <c r="C1447" s="295" t="s">
        <v>337</v>
      </c>
      <c r="D1447" s="295" t="s">
        <v>31</v>
      </c>
      <c r="E1447" s="295" t="s">
        <v>1331</v>
      </c>
      <c r="F1447" s="315">
        <f>VLOOKUP(B1447,'HSD PSPN,STR,ARS'!$C$6:F724,4,FALSE)</f>
        <v>100000</v>
      </c>
      <c r="G1447" s="536">
        <f t="shared" ref="G1447:G1449" si="150">F1447*E1447</f>
        <v>35000</v>
      </c>
    </row>
    <row r="1448" spans="1:8">
      <c r="A1448" s="295">
        <v>3</v>
      </c>
      <c r="B1448" s="296" t="s">
        <v>3</v>
      </c>
      <c r="C1448" s="295" t="s">
        <v>338</v>
      </c>
      <c r="D1448" s="295" t="s">
        <v>31</v>
      </c>
      <c r="E1448" s="295" t="s">
        <v>1332</v>
      </c>
      <c r="F1448" s="315">
        <f>VLOOKUP(B1448,'HSD PSPN,STR,ARS'!$C$6:F724,4,FALSE)</f>
        <v>150000</v>
      </c>
      <c r="G1448" s="536">
        <f t="shared" si="150"/>
        <v>5250.0000000000009</v>
      </c>
    </row>
    <row r="1449" spans="1:8">
      <c r="A1449" s="295">
        <v>4</v>
      </c>
      <c r="B1449" s="296" t="s">
        <v>4</v>
      </c>
      <c r="C1449" s="295" t="s">
        <v>339</v>
      </c>
      <c r="D1449" s="295" t="s">
        <v>31</v>
      </c>
      <c r="E1449" s="295" t="s">
        <v>1333</v>
      </c>
      <c r="F1449" s="315">
        <f>VLOOKUP(B1449,'HSD PSPN,STR,ARS'!$C$6:F724,4,FALSE)</f>
        <v>200000</v>
      </c>
      <c r="G1449" s="536">
        <f t="shared" si="150"/>
        <v>2340</v>
      </c>
    </row>
    <row r="1450" spans="1:8">
      <c r="A1450" s="1161" t="s">
        <v>2171</v>
      </c>
      <c r="B1450" s="1162"/>
      <c r="C1450" s="1162"/>
      <c r="D1450" s="1162"/>
      <c r="E1450" s="1162"/>
      <c r="F1450" s="1163"/>
      <c r="G1450" s="321">
        <f>SUM(G1445:G1449)</f>
        <v>77590</v>
      </c>
    </row>
    <row r="1451" spans="1:8">
      <c r="A1451" s="295" t="s">
        <v>19</v>
      </c>
      <c r="B1451" s="296" t="s">
        <v>5</v>
      </c>
      <c r="C1451" s="295"/>
      <c r="D1451" s="295"/>
      <c r="E1451" s="295"/>
      <c r="F1451" s="296"/>
      <c r="G1451" s="536"/>
    </row>
    <row r="1452" spans="1:8" ht="30">
      <c r="A1452" s="295">
        <v>1</v>
      </c>
      <c r="B1452" s="300" t="s">
        <v>1334</v>
      </c>
      <c r="C1452" s="295"/>
      <c r="D1452" s="301" t="s">
        <v>1284</v>
      </c>
      <c r="E1452" s="301" t="s">
        <v>1335</v>
      </c>
      <c r="F1452" s="315">
        <f>VLOOKUP(B1452,'HSD PSPN,STR,ARS'!$C$6:F724,4,FALSE)</f>
        <v>10000</v>
      </c>
      <c r="G1452" s="536">
        <f t="shared" ref="G1452:G1453" si="151">F1452*E1452</f>
        <v>40000</v>
      </c>
    </row>
    <row r="1453" spans="1:8">
      <c r="A1453" s="295">
        <v>2</v>
      </c>
      <c r="B1453" s="247" t="s">
        <v>1054</v>
      </c>
      <c r="C1453" s="295"/>
      <c r="D1453" s="295" t="s">
        <v>329</v>
      </c>
      <c r="E1453" s="295" t="s">
        <v>1218</v>
      </c>
      <c r="F1453" s="315">
        <f>VLOOKUP(B1453,'HSD PSPN,STR,ARS'!$C$6:F724,4,FALSE)</f>
        <v>10000</v>
      </c>
      <c r="G1453" s="536">
        <f t="shared" si="151"/>
        <v>500</v>
      </c>
    </row>
    <row r="1454" spans="1:8">
      <c r="A1454" s="1165" t="s">
        <v>2176</v>
      </c>
      <c r="B1454" s="1166"/>
      <c r="C1454" s="1166"/>
      <c r="D1454" s="1166"/>
      <c r="E1454" s="1166"/>
      <c r="F1454" s="1166"/>
      <c r="G1454" s="549">
        <f>SUM(G1451:G1453)</f>
        <v>40500</v>
      </c>
    </row>
    <row r="1455" spans="1:8">
      <c r="A1455" s="295" t="s">
        <v>20</v>
      </c>
      <c r="B1455" s="296" t="s">
        <v>181</v>
      </c>
      <c r="C1455" s="295"/>
      <c r="D1455" s="295"/>
      <c r="E1455" s="295"/>
      <c r="F1455" s="296"/>
      <c r="G1455" s="536"/>
    </row>
    <row r="1456" spans="1:8">
      <c r="A1456" s="295"/>
      <c r="B1456" s="296"/>
      <c r="C1456" s="295"/>
      <c r="D1456" s="295"/>
      <c r="E1456" s="295"/>
      <c r="F1456" s="296"/>
      <c r="G1456" s="536"/>
    </row>
    <row r="1457" spans="1:8">
      <c r="A1457" s="1146" t="s">
        <v>2180</v>
      </c>
      <c r="B1457" s="1146"/>
      <c r="C1457" s="1146"/>
      <c r="D1457" s="1146"/>
      <c r="E1457" s="1146"/>
      <c r="F1457" s="1146"/>
      <c r="G1457" s="318">
        <f>SUM(G1455:G1456)</f>
        <v>0</v>
      </c>
    </row>
    <row r="1458" spans="1:8">
      <c r="A1458" s="375" t="s">
        <v>21</v>
      </c>
      <c r="B1458" s="1145" t="s">
        <v>1111</v>
      </c>
      <c r="C1458" s="1145"/>
      <c r="D1458" s="1145"/>
      <c r="E1458" s="1145"/>
      <c r="F1458" s="1145"/>
      <c r="G1458" s="318">
        <f>SUM(G1445:G1457)/2</f>
        <v>118090</v>
      </c>
    </row>
    <row r="1459" spans="1:8">
      <c r="A1459" s="375" t="s">
        <v>22</v>
      </c>
      <c r="B1459" s="1145" t="s">
        <v>1112</v>
      </c>
      <c r="C1459" s="1145"/>
      <c r="D1459" s="1145"/>
      <c r="E1459" s="1145"/>
      <c r="F1459" s="376">
        <v>0.1</v>
      </c>
      <c r="G1459" s="318">
        <f>G1458*F1459</f>
        <v>11809</v>
      </c>
    </row>
    <row r="1460" spans="1:8">
      <c r="A1460" s="375" t="s">
        <v>23</v>
      </c>
      <c r="B1460" s="1145" t="s">
        <v>184</v>
      </c>
      <c r="C1460" s="1145"/>
      <c r="D1460" s="1145"/>
      <c r="E1460" s="1145"/>
      <c r="F1460" s="1145"/>
      <c r="G1460" s="318">
        <f>ROUNDDOWN(G1458+G1459,0)</f>
        <v>129899</v>
      </c>
    </row>
    <row r="1461" spans="1:8">
      <c r="A1461" s="298"/>
      <c r="B1461" s="299"/>
      <c r="C1461" s="299"/>
      <c r="D1461" s="299"/>
      <c r="E1461" s="299"/>
      <c r="F1461" s="299"/>
      <c r="G1461" s="550"/>
    </row>
    <row r="1462" spans="1:8">
      <c r="A1462" s="310" t="s">
        <v>1972</v>
      </c>
      <c r="B1462" s="293"/>
      <c r="C1462" s="293"/>
      <c r="D1462" s="293"/>
      <c r="E1462" s="293"/>
      <c r="F1462" s="293"/>
      <c r="G1462" s="548"/>
      <c r="H1462" s="293"/>
    </row>
    <row r="1463" spans="1:8" ht="45">
      <c r="A1463" s="294" t="s">
        <v>73</v>
      </c>
      <c r="B1463" s="294" t="s">
        <v>74</v>
      </c>
      <c r="C1463" s="294" t="s">
        <v>166</v>
      </c>
      <c r="D1463" s="301" t="s">
        <v>78</v>
      </c>
      <c r="E1463" s="301" t="s">
        <v>167</v>
      </c>
      <c r="F1463" s="301" t="s">
        <v>1113</v>
      </c>
      <c r="G1463" s="552" t="s">
        <v>1105</v>
      </c>
    </row>
    <row r="1464" spans="1:8">
      <c r="A1464" s="295" t="s">
        <v>17</v>
      </c>
      <c r="B1464" s="296" t="s">
        <v>1106</v>
      </c>
      <c r="C1464" s="295"/>
      <c r="D1464" s="295"/>
      <c r="E1464" s="295"/>
      <c r="F1464" s="296"/>
      <c r="G1464" s="536"/>
    </row>
    <row r="1465" spans="1:8">
      <c r="A1465" s="295">
        <v>1</v>
      </c>
      <c r="B1465" s="296" t="s">
        <v>1</v>
      </c>
      <c r="C1465" s="295" t="s">
        <v>336</v>
      </c>
      <c r="D1465" s="295" t="s">
        <v>31</v>
      </c>
      <c r="E1465" s="295" t="s">
        <v>1275</v>
      </c>
      <c r="F1465" s="315">
        <f>VLOOKUP(B1465,'HSD PSPN,STR,ARS'!$C$6:F724,4,FALSE)</f>
        <v>100000</v>
      </c>
      <c r="G1465" s="536">
        <f>F1465*E1465</f>
        <v>15000</v>
      </c>
    </row>
    <row r="1466" spans="1:8">
      <c r="A1466" s="295">
        <v>2</v>
      </c>
      <c r="B1466" s="296" t="s">
        <v>32</v>
      </c>
      <c r="C1466" s="295" t="s">
        <v>337</v>
      </c>
      <c r="D1466" s="295" t="s">
        <v>31</v>
      </c>
      <c r="E1466" s="295" t="s">
        <v>1224</v>
      </c>
      <c r="F1466" s="315">
        <f>VLOOKUP(B1466,'HSD PSPN,STR,ARS'!$C$6:F724,4,FALSE)</f>
        <v>150000</v>
      </c>
      <c r="G1466" s="536">
        <f t="shared" ref="G1466:G1468" si="152">F1466*E1466</f>
        <v>45000</v>
      </c>
    </row>
    <row r="1467" spans="1:8">
      <c r="A1467" s="295">
        <v>3</v>
      </c>
      <c r="B1467" s="296" t="s">
        <v>3</v>
      </c>
      <c r="C1467" s="295" t="s">
        <v>338</v>
      </c>
      <c r="D1467" s="295" t="s">
        <v>31</v>
      </c>
      <c r="E1467" s="295" t="s">
        <v>1124</v>
      </c>
      <c r="F1467" s="315">
        <f>VLOOKUP(B1467,'HSD PSPN,STR,ARS'!$C$6:F724,4,FALSE)</f>
        <v>150000</v>
      </c>
      <c r="G1467" s="536">
        <f t="shared" si="152"/>
        <v>4500</v>
      </c>
    </row>
    <row r="1468" spans="1:8">
      <c r="A1468" s="295">
        <v>4</v>
      </c>
      <c r="B1468" s="296" t="s">
        <v>4</v>
      </c>
      <c r="C1468" s="295" t="s">
        <v>339</v>
      </c>
      <c r="D1468" s="295" t="s">
        <v>31</v>
      </c>
      <c r="E1468" s="295" t="s">
        <v>1225</v>
      </c>
      <c r="F1468" s="315">
        <f>VLOOKUP(B1468,'HSD PSPN,STR,ARS'!$C$6:F724,4,FALSE)</f>
        <v>200000</v>
      </c>
      <c r="G1468" s="536">
        <f t="shared" si="152"/>
        <v>2000</v>
      </c>
    </row>
    <row r="1469" spans="1:8">
      <c r="A1469" s="1161" t="s">
        <v>2171</v>
      </c>
      <c r="B1469" s="1162"/>
      <c r="C1469" s="1162"/>
      <c r="D1469" s="1162"/>
      <c r="E1469" s="1162"/>
      <c r="F1469" s="1163"/>
      <c r="G1469" s="321">
        <f>SUM(G1464:G1468)</f>
        <v>66500</v>
      </c>
    </row>
    <row r="1470" spans="1:8">
      <c r="A1470" s="295" t="s">
        <v>19</v>
      </c>
      <c r="B1470" s="296" t="s">
        <v>5</v>
      </c>
      <c r="C1470" s="295"/>
      <c r="D1470" s="295"/>
      <c r="E1470" s="295"/>
      <c r="F1470" s="296"/>
      <c r="G1470" s="536"/>
    </row>
    <row r="1471" spans="1:8">
      <c r="A1471" s="295">
        <v>1</v>
      </c>
      <c r="B1471" s="296" t="s">
        <v>1336</v>
      </c>
      <c r="C1471" s="295"/>
      <c r="D1471" s="295" t="s">
        <v>342</v>
      </c>
      <c r="E1471" s="295" t="s">
        <v>1262</v>
      </c>
      <c r="F1471" s="315">
        <f>VLOOKUP(B1471,'HSD PSPN,STR,ARS'!$C$6:F724,4,FALSE)</f>
        <v>10000</v>
      </c>
      <c r="G1471" s="536">
        <f t="shared" ref="G1471:G1472" si="153">F1471*E1471</f>
        <v>150</v>
      </c>
    </row>
    <row r="1472" spans="1:8">
      <c r="A1472" s="295">
        <v>2</v>
      </c>
      <c r="B1472" s="247" t="s">
        <v>220</v>
      </c>
      <c r="C1472" s="295"/>
      <c r="D1472" s="295" t="s">
        <v>329</v>
      </c>
      <c r="E1472" s="295" t="s">
        <v>1208</v>
      </c>
      <c r="F1472" s="315">
        <f>VLOOKUP(B1472,'HSD PSPN,STR,ARS'!$C$6:F724,4,FALSE)</f>
        <v>10000</v>
      </c>
      <c r="G1472" s="536">
        <f t="shared" si="153"/>
        <v>2500</v>
      </c>
    </row>
    <row r="1473" spans="1:8">
      <c r="A1473" s="1165" t="s">
        <v>2176</v>
      </c>
      <c r="B1473" s="1166"/>
      <c r="C1473" s="1166"/>
      <c r="D1473" s="1166"/>
      <c r="E1473" s="1166"/>
      <c r="F1473" s="1166"/>
      <c r="G1473" s="549">
        <f>SUM(G1470:G1472)</f>
        <v>2650</v>
      </c>
    </row>
    <row r="1474" spans="1:8">
      <c r="A1474" s="295" t="s">
        <v>20</v>
      </c>
      <c r="B1474" s="296" t="s">
        <v>181</v>
      </c>
      <c r="C1474" s="295"/>
      <c r="D1474" s="295"/>
      <c r="E1474" s="295"/>
      <c r="F1474" s="296"/>
      <c r="G1474" s="536"/>
    </row>
    <row r="1475" spans="1:8">
      <c r="A1475" s="295"/>
      <c r="B1475" s="296"/>
      <c r="C1475" s="295"/>
      <c r="D1475" s="295"/>
      <c r="E1475" s="295"/>
      <c r="F1475" s="296"/>
      <c r="G1475" s="536"/>
    </row>
    <row r="1476" spans="1:8">
      <c r="A1476" s="1146" t="s">
        <v>2180</v>
      </c>
      <c r="B1476" s="1146"/>
      <c r="C1476" s="1146"/>
      <c r="D1476" s="1146"/>
      <c r="E1476" s="1146"/>
      <c r="F1476" s="1146"/>
      <c r="G1476" s="318">
        <f>SUM(G1474:G1475)</f>
        <v>0</v>
      </c>
    </row>
    <row r="1477" spans="1:8">
      <c r="A1477" s="375" t="s">
        <v>21</v>
      </c>
      <c r="B1477" s="1145" t="s">
        <v>1111</v>
      </c>
      <c r="C1477" s="1145"/>
      <c r="D1477" s="1145"/>
      <c r="E1477" s="1145"/>
      <c r="F1477" s="1145"/>
      <c r="G1477" s="318">
        <f>SUM(G1464:G1476)/2</f>
        <v>69150</v>
      </c>
    </row>
    <row r="1478" spans="1:8">
      <c r="A1478" s="375" t="s">
        <v>22</v>
      </c>
      <c r="B1478" s="1145" t="s">
        <v>1112</v>
      </c>
      <c r="C1478" s="1145"/>
      <c r="D1478" s="1145"/>
      <c r="E1478" s="1145"/>
      <c r="F1478" s="376">
        <v>0.1</v>
      </c>
      <c r="G1478" s="318">
        <f>G1477*F1478</f>
        <v>6915</v>
      </c>
    </row>
    <row r="1479" spans="1:8">
      <c r="A1479" s="375" t="s">
        <v>23</v>
      </c>
      <c r="B1479" s="1145" t="s">
        <v>184</v>
      </c>
      <c r="C1479" s="1145"/>
      <c r="D1479" s="1145"/>
      <c r="E1479" s="1145"/>
      <c r="F1479" s="1145"/>
      <c r="G1479" s="318">
        <f>ROUNDDOWN(G1477+G1478,0)</f>
        <v>76065</v>
      </c>
    </row>
    <row r="1480" spans="1:8">
      <c r="A1480" s="298"/>
      <c r="B1480" s="299"/>
      <c r="C1480" s="299"/>
      <c r="D1480" s="299"/>
      <c r="E1480" s="299"/>
      <c r="F1480" s="299"/>
      <c r="G1480" s="550"/>
    </row>
    <row r="1481" spans="1:8">
      <c r="A1481" s="310" t="s">
        <v>1973</v>
      </c>
      <c r="B1481" s="293"/>
      <c r="C1481" s="293"/>
      <c r="D1481" s="293"/>
      <c r="E1481" s="293"/>
      <c r="F1481" s="293"/>
      <c r="G1481" s="548"/>
      <c r="H1481" s="293"/>
    </row>
    <row r="1482" spans="1:8" ht="45">
      <c r="A1482" s="294" t="s">
        <v>73</v>
      </c>
      <c r="B1482" s="294" t="s">
        <v>74</v>
      </c>
      <c r="C1482" s="294" t="s">
        <v>166</v>
      </c>
      <c r="D1482" s="301" t="s">
        <v>78</v>
      </c>
      <c r="E1482" s="301" t="s">
        <v>167</v>
      </c>
      <c r="F1482" s="301" t="s">
        <v>1113</v>
      </c>
      <c r="G1482" s="552" t="s">
        <v>1105</v>
      </c>
    </row>
    <row r="1483" spans="1:8">
      <c r="A1483" s="295" t="s">
        <v>17</v>
      </c>
      <c r="B1483" s="296" t="s">
        <v>1106</v>
      </c>
      <c r="C1483" s="295"/>
      <c r="D1483" s="295"/>
      <c r="E1483" s="295"/>
      <c r="F1483" s="296"/>
      <c r="G1483" s="536"/>
    </row>
    <row r="1484" spans="1:8">
      <c r="A1484" s="295">
        <v>1</v>
      </c>
      <c r="B1484" s="296" t="s">
        <v>1</v>
      </c>
      <c r="C1484" s="295" t="s">
        <v>336</v>
      </c>
      <c r="D1484" s="295" t="s">
        <v>31</v>
      </c>
      <c r="E1484" s="295" t="s">
        <v>1213</v>
      </c>
      <c r="F1484" s="315">
        <f>VLOOKUP(B1484,'HSD PSPN,STR,ARS'!$C$6:F724,4,FALSE)</f>
        <v>100000</v>
      </c>
      <c r="G1484" s="536">
        <f>F1484*E1484</f>
        <v>20000</v>
      </c>
    </row>
    <row r="1485" spans="1:8">
      <c r="A1485" s="295">
        <v>2</v>
      </c>
      <c r="B1485" s="296" t="s">
        <v>32</v>
      </c>
      <c r="C1485" s="295" t="s">
        <v>337</v>
      </c>
      <c r="D1485" s="295" t="s">
        <v>31</v>
      </c>
      <c r="E1485" s="295" t="s">
        <v>1224</v>
      </c>
      <c r="F1485" s="315">
        <f>VLOOKUP(B1485,'HSD PSPN,STR,ARS'!$C$6:F724,4,FALSE)</f>
        <v>150000</v>
      </c>
      <c r="G1485" s="536">
        <f t="shared" ref="G1485:G1487" si="154">F1485*E1485</f>
        <v>45000</v>
      </c>
    </row>
    <row r="1486" spans="1:8">
      <c r="A1486" s="295">
        <v>3</v>
      </c>
      <c r="B1486" s="296" t="s">
        <v>3</v>
      </c>
      <c r="C1486" s="295" t="s">
        <v>338</v>
      </c>
      <c r="D1486" s="295" t="s">
        <v>31</v>
      </c>
      <c r="E1486" s="295" t="s">
        <v>1124</v>
      </c>
      <c r="F1486" s="315">
        <f>VLOOKUP(B1486,'HSD PSPN,STR,ARS'!$C$6:F724,4,FALSE)</f>
        <v>150000</v>
      </c>
      <c r="G1486" s="536">
        <f t="shared" si="154"/>
        <v>4500</v>
      </c>
    </row>
    <row r="1487" spans="1:8">
      <c r="A1487" s="295">
        <v>4</v>
      </c>
      <c r="B1487" s="296" t="s">
        <v>4</v>
      </c>
      <c r="C1487" s="295" t="s">
        <v>339</v>
      </c>
      <c r="D1487" s="295" t="s">
        <v>31</v>
      </c>
      <c r="E1487" s="295" t="s">
        <v>1225</v>
      </c>
      <c r="F1487" s="315">
        <f>VLOOKUP(B1487,'HSD PSPN,STR,ARS'!$C$6:F724,4,FALSE)</f>
        <v>200000</v>
      </c>
      <c r="G1487" s="536">
        <f t="shared" si="154"/>
        <v>2000</v>
      </c>
    </row>
    <row r="1488" spans="1:8">
      <c r="A1488" s="1161" t="s">
        <v>2171</v>
      </c>
      <c r="B1488" s="1162"/>
      <c r="C1488" s="1162"/>
      <c r="D1488" s="1162"/>
      <c r="E1488" s="1162"/>
      <c r="F1488" s="1163"/>
      <c r="G1488" s="321">
        <f>SUM(G1483:G1487)</f>
        <v>71500</v>
      </c>
    </row>
    <row r="1489" spans="1:8">
      <c r="A1489" s="295" t="s">
        <v>19</v>
      </c>
      <c r="B1489" s="296" t="s">
        <v>5</v>
      </c>
      <c r="C1489" s="295"/>
      <c r="D1489" s="295"/>
      <c r="E1489" s="295"/>
      <c r="F1489" s="296"/>
      <c r="G1489" s="536"/>
    </row>
    <row r="1490" spans="1:8">
      <c r="A1490" s="295">
        <v>1</v>
      </c>
      <c r="B1490" s="296" t="s">
        <v>1336</v>
      </c>
      <c r="C1490" s="295"/>
      <c r="D1490" s="295" t="s">
        <v>342</v>
      </c>
      <c r="E1490" s="295" t="s">
        <v>1337</v>
      </c>
      <c r="F1490" s="315">
        <f>VLOOKUP(B1490,'HSD PSPN,STR,ARS'!$C$6:F724,4,FALSE)</f>
        <v>10000</v>
      </c>
      <c r="G1490" s="536">
        <f t="shared" ref="G1490:G1491" si="155">F1490*E1490</f>
        <v>162.99999999999997</v>
      </c>
    </row>
    <row r="1491" spans="1:8">
      <c r="A1491" s="295">
        <v>2</v>
      </c>
      <c r="B1491" s="247" t="s">
        <v>220</v>
      </c>
      <c r="C1491" s="295"/>
      <c r="D1491" s="295" t="s">
        <v>329</v>
      </c>
      <c r="E1491" s="295" t="s">
        <v>1208</v>
      </c>
      <c r="F1491" s="315">
        <f>VLOOKUP(B1491,'HSD PSPN,STR,ARS'!$C$6:F724,4,FALSE)</f>
        <v>10000</v>
      </c>
      <c r="G1491" s="536">
        <f t="shared" si="155"/>
        <v>2500</v>
      </c>
    </row>
    <row r="1492" spans="1:8">
      <c r="A1492" s="1165" t="s">
        <v>2176</v>
      </c>
      <c r="B1492" s="1166"/>
      <c r="C1492" s="1166"/>
      <c r="D1492" s="1166"/>
      <c r="E1492" s="1166"/>
      <c r="F1492" s="1166"/>
      <c r="G1492" s="549">
        <f>SUM(G1489:G1491)</f>
        <v>2663</v>
      </c>
    </row>
    <row r="1493" spans="1:8">
      <c r="A1493" s="295" t="s">
        <v>20</v>
      </c>
      <c r="B1493" s="296" t="s">
        <v>181</v>
      </c>
      <c r="C1493" s="295"/>
      <c r="D1493" s="295"/>
      <c r="E1493" s="295"/>
      <c r="F1493" s="296"/>
      <c r="G1493" s="536"/>
    </row>
    <row r="1494" spans="1:8">
      <c r="A1494" s="295"/>
      <c r="B1494" s="296"/>
      <c r="C1494" s="295"/>
      <c r="D1494" s="295"/>
      <c r="E1494" s="295"/>
      <c r="F1494" s="296"/>
      <c r="G1494" s="536"/>
    </row>
    <row r="1495" spans="1:8">
      <c r="A1495" s="1146" t="s">
        <v>2180</v>
      </c>
      <c r="B1495" s="1146"/>
      <c r="C1495" s="1146"/>
      <c r="D1495" s="1146"/>
      <c r="E1495" s="1146"/>
      <c r="F1495" s="1146"/>
      <c r="G1495" s="318">
        <f>SUM(G1493:G1494)</f>
        <v>0</v>
      </c>
    </row>
    <row r="1496" spans="1:8">
      <c r="A1496" s="375" t="s">
        <v>21</v>
      </c>
      <c r="B1496" s="1145" t="s">
        <v>1111</v>
      </c>
      <c r="C1496" s="1145"/>
      <c r="D1496" s="1145"/>
      <c r="E1496" s="1145"/>
      <c r="F1496" s="1145"/>
      <c r="G1496" s="318">
        <f>SUM(G1483:G1495)/2</f>
        <v>74163</v>
      </c>
    </row>
    <row r="1497" spans="1:8">
      <c r="A1497" s="375" t="s">
        <v>22</v>
      </c>
      <c r="B1497" s="1145" t="s">
        <v>1112</v>
      </c>
      <c r="C1497" s="1145"/>
      <c r="D1497" s="1145"/>
      <c r="E1497" s="1145"/>
      <c r="F1497" s="376">
        <v>0.1</v>
      </c>
      <c r="G1497" s="318">
        <f>G1496*F1497</f>
        <v>7416.3</v>
      </c>
    </row>
    <row r="1498" spans="1:8">
      <c r="A1498" s="375" t="s">
        <v>23</v>
      </c>
      <c r="B1498" s="1145" t="s">
        <v>184</v>
      </c>
      <c r="C1498" s="1145"/>
      <c r="D1498" s="1145"/>
      <c r="E1498" s="1145"/>
      <c r="F1498" s="1145"/>
      <c r="G1498" s="318">
        <f>ROUNDDOWN(G1496+G1497,0)</f>
        <v>81579</v>
      </c>
    </row>
    <row r="1499" spans="1:8">
      <c r="A1499" s="298"/>
      <c r="B1499" s="299"/>
      <c r="C1499" s="299"/>
      <c r="D1499" s="299"/>
      <c r="E1499" s="299"/>
      <c r="F1499" s="299"/>
      <c r="G1499" s="550"/>
    </row>
    <row r="1500" spans="1:8">
      <c r="A1500" s="310" t="s">
        <v>1974</v>
      </c>
      <c r="B1500" s="293"/>
      <c r="C1500" s="293"/>
      <c r="D1500" s="293"/>
      <c r="E1500" s="293"/>
      <c r="F1500" s="293"/>
      <c r="G1500" s="548"/>
      <c r="H1500" s="293"/>
    </row>
    <row r="1501" spans="1:8">
      <c r="A1501" s="310" t="s">
        <v>1975</v>
      </c>
      <c r="B1501" s="293"/>
      <c r="C1501" s="293"/>
      <c r="D1501" s="293"/>
      <c r="E1501" s="293"/>
      <c r="F1501" s="293"/>
      <c r="G1501" s="548"/>
      <c r="H1501" s="293"/>
    </row>
    <row r="1502" spans="1:8">
      <c r="A1502" s="310" t="s">
        <v>2443</v>
      </c>
      <c r="B1502" s="293"/>
      <c r="C1502" s="293"/>
      <c r="D1502" s="293"/>
      <c r="E1502" s="293"/>
      <c r="F1502" s="293"/>
      <c r="G1502" s="548"/>
      <c r="H1502" s="293"/>
    </row>
    <row r="1503" spans="1:8" ht="45">
      <c r="A1503" s="294" t="s">
        <v>73</v>
      </c>
      <c r="B1503" s="294" t="s">
        <v>74</v>
      </c>
      <c r="C1503" s="294" t="s">
        <v>166</v>
      </c>
      <c r="D1503" s="301" t="s">
        <v>78</v>
      </c>
      <c r="E1503" s="301" t="s">
        <v>167</v>
      </c>
      <c r="F1503" s="301" t="s">
        <v>1113</v>
      </c>
      <c r="G1503" s="552" t="s">
        <v>1105</v>
      </c>
    </row>
    <row r="1504" spans="1:8">
      <c r="A1504" s="295" t="s">
        <v>17</v>
      </c>
      <c r="B1504" s="296" t="s">
        <v>1106</v>
      </c>
      <c r="C1504" s="295"/>
      <c r="D1504" s="295"/>
      <c r="E1504" s="295"/>
      <c r="F1504" s="296"/>
      <c r="G1504" s="536"/>
    </row>
    <row r="1505" spans="1:7">
      <c r="A1505" s="295">
        <v>1</v>
      </c>
      <c r="B1505" s="296" t="s">
        <v>1</v>
      </c>
      <c r="C1505" s="295" t="s">
        <v>336</v>
      </c>
      <c r="D1505" s="295" t="s">
        <v>31</v>
      </c>
      <c r="E1505" s="295" t="s">
        <v>1125</v>
      </c>
      <c r="F1505" s="315">
        <f>VLOOKUP(B1505,'HSD PSPN,STR,ARS'!$C$6:F724,4,FALSE)</f>
        <v>100000</v>
      </c>
      <c r="G1505" s="536">
        <f>F1505*E1505</f>
        <v>40000</v>
      </c>
    </row>
    <row r="1506" spans="1:7">
      <c r="A1506" s="295">
        <v>2</v>
      </c>
      <c r="B1506" s="296" t="s">
        <v>2</v>
      </c>
      <c r="C1506" s="295" t="s">
        <v>337</v>
      </c>
      <c r="D1506" s="295" t="s">
        <v>31</v>
      </c>
      <c r="E1506" s="295" t="s">
        <v>1118</v>
      </c>
      <c r="F1506" s="315">
        <f>VLOOKUP(B1506,'HSD PSPN,STR,ARS'!$C$6:F724,4,FALSE)</f>
        <v>150000</v>
      </c>
      <c r="G1506" s="536">
        <f t="shared" ref="G1506:G1508" si="156">F1506*E1506</f>
        <v>30000</v>
      </c>
    </row>
    <row r="1507" spans="1:7">
      <c r="A1507" s="295">
        <v>3</v>
      </c>
      <c r="B1507" s="296" t="s">
        <v>3</v>
      </c>
      <c r="C1507" s="295" t="s">
        <v>338</v>
      </c>
      <c r="D1507" s="295" t="s">
        <v>31</v>
      </c>
      <c r="E1507" s="295" t="s">
        <v>1126</v>
      </c>
      <c r="F1507" s="315">
        <f>VLOOKUP(B1507,'HSD PSPN,STR,ARS'!$C$6:F724,4,FALSE)</f>
        <v>150000</v>
      </c>
      <c r="G1507" s="536">
        <f t="shared" si="156"/>
        <v>3000</v>
      </c>
    </row>
    <row r="1508" spans="1:7">
      <c r="A1508" s="295">
        <v>4</v>
      </c>
      <c r="B1508" s="296" t="s">
        <v>4</v>
      </c>
      <c r="C1508" s="295" t="s">
        <v>339</v>
      </c>
      <c r="D1508" s="295" t="s">
        <v>31</v>
      </c>
      <c r="E1508" s="295" t="s">
        <v>1127</v>
      </c>
      <c r="F1508" s="315">
        <f>VLOOKUP(B1508,'HSD PSPN,STR,ARS'!$C$6:F724,4,FALSE)</f>
        <v>200000</v>
      </c>
      <c r="G1508" s="536">
        <f t="shared" si="156"/>
        <v>1340</v>
      </c>
    </row>
    <row r="1509" spans="1:7">
      <c r="A1509" s="1161" t="s">
        <v>2171</v>
      </c>
      <c r="B1509" s="1162"/>
      <c r="C1509" s="1162"/>
      <c r="D1509" s="1162"/>
      <c r="E1509" s="1162"/>
      <c r="F1509" s="1163"/>
      <c r="G1509" s="321">
        <f>SUM(G1504:G1508)</f>
        <v>74340</v>
      </c>
    </row>
    <row r="1510" spans="1:7">
      <c r="A1510" s="295" t="s">
        <v>19</v>
      </c>
      <c r="B1510" s="296" t="s">
        <v>5</v>
      </c>
      <c r="C1510" s="295"/>
      <c r="D1510" s="295"/>
      <c r="E1510" s="295"/>
      <c r="F1510" s="296"/>
      <c r="G1510" s="536"/>
    </row>
    <row r="1511" spans="1:7">
      <c r="A1511" s="295">
        <v>1</v>
      </c>
      <c r="B1511" s="296" t="s">
        <v>1338</v>
      </c>
      <c r="C1511" s="295"/>
      <c r="D1511" s="295" t="s">
        <v>239</v>
      </c>
      <c r="E1511" s="295" t="s">
        <v>1339</v>
      </c>
      <c r="F1511" s="315">
        <f>VLOOKUP(B1511,'HSD PSPN,STR,ARS'!$C$6:F724,4,FALSE)</f>
        <v>10000</v>
      </c>
      <c r="G1511" s="536">
        <f t="shared" ref="G1511:G1513" si="157">F1511*E1511</f>
        <v>1438100</v>
      </c>
    </row>
    <row r="1512" spans="1:7">
      <c r="A1512" s="295">
        <v>2</v>
      </c>
      <c r="B1512" s="296" t="s">
        <v>176</v>
      </c>
      <c r="C1512" s="295"/>
      <c r="D1512" s="295" t="s">
        <v>329</v>
      </c>
      <c r="E1512" s="295" t="s">
        <v>1340</v>
      </c>
      <c r="F1512" s="315">
        <f>VLOOKUP(B1512,'HSD PSPN,STR,ARS'!$C$6:F724,4,FALSE)</f>
        <v>10000</v>
      </c>
      <c r="G1512" s="536">
        <f t="shared" si="157"/>
        <v>435000</v>
      </c>
    </row>
    <row r="1513" spans="1:7">
      <c r="A1513" s="295">
        <v>3</v>
      </c>
      <c r="B1513" s="296" t="s">
        <v>206</v>
      </c>
      <c r="C1513" s="295"/>
      <c r="D1513" s="295" t="s">
        <v>342</v>
      </c>
      <c r="E1513" s="295" t="s">
        <v>1341</v>
      </c>
      <c r="F1513" s="315">
        <f>VLOOKUP(B1513,'HSD PSPN,STR,ARS'!$C$6:F724,4,FALSE)</f>
        <v>10000</v>
      </c>
      <c r="G1513" s="536">
        <f t="shared" si="157"/>
        <v>800</v>
      </c>
    </row>
    <row r="1514" spans="1:7">
      <c r="A1514" s="1165" t="s">
        <v>2176</v>
      </c>
      <c r="B1514" s="1166"/>
      <c r="C1514" s="1166"/>
      <c r="D1514" s="1166"/>
      <c r="E1514" s="1166"/>
      <c r="F1514" s="1166"/>
      <c r="G1514" s="549">
        <f>SUM(G1510:G1513)</f>
        <v>1873900</v>
      </c>
    </row>
    <row r="1515" spans="1:7">
      <c r="A1515" s="295" t="s">
        <v>20</v>
      </c>
      <c r="B1515" s="296" t="s">
        <v>181</v>
      </c>
      <c r="C1515" s="295"/>
      <c r="D1515" s="295"/>
      <c r="E1515" s="295"/>
      <c r="F1515" s="296"/>
      <c r="G1515" s="536"/>
    </row>
    <row r="1516" spans="1:7">
      <c r="A1516" s="295"/>
      <c r="B1516" s="296"/>
      <c r="C1516" s="295"/>
      <c r="D1516" s="295"/>
      <c r="E1516" s="295"/>
      <c r="F1516" s="296"/>
      <c r="G1516" s="536"/>
    </row>
    <row r="1517" spans="1:7">
      <c r="A1517" s="1146" t="s">
        <v>2180</v>
      </c>
      <c r="B1517" s="1146"/>
      <c r="C1517" s="1146"/>
      <c r="D1517" s="1146"/>
      <c r="E1517" s="1146"/>
      <c r="F1517" s="1146"/>
      <c r="G1517" s="318">
        <f>SUM(G1515:G1516)</f>
        <v>0</v>
      </c>
    </row>
    <row r="1518" spans="1:7">
      <c r="A1518" s="375" t="s">
        <v>21</v>
      </c>
      <c r="B1518" s="1145" t="s">
        <v>1111</v>
      </c>
      <c r="C1518" s="1145"/>
      <c r="D1518" s="1145"/>
      <c r="E1518" s="1145"/>
      <c r="F1518" s="1145"/>
      <c r="G1518" s="318">
        <f>SUM(G1505:G1517)/2</f>
        <v>1948240</v>
      </c>
    </row>
    <row r="1519" spans="1:7">
      <c r="A1519" s="375" t="s">
        <v>22</v>
      </c>
      <c r="B1519" s="1145" t="s">
        <v>1112</v>
      </c>
      <c r="C1519" s="1145"/>
      <c r="D1519" s="1145"/>
      <c r="E1519" s="1145"/>
      <c r="F1519" s="376">
        <v>0.1</v>
      </c>
      <c r="G1519" s="318">
        <f>G1518*F1519</f>
        <v>194824</v>
      </c>
    </row>
    <row r="1520" spans="1:7">
      <c r="A1520" s="375" t="s">
        <v>23</v>
      </c>
      <c r="B1520" s="1145" t="s">
        <v>184</v>
      </c>
      <c r="C1520" s="1145"/>
      <c r="D1520" s="1145"/>
      <c r="E1520" s="1145"/>
      <c r="F1520" s="1145"/>
      <c r="G1520" s="318">
        <f>ROUNDDOWN(G1518+G1519,0)</f>
        <v>2143064</v>
      </c>
    </row>
    <row r="1521" spans="1:8">
      <c r="A1521" s="298"/>
      <c r="B1521" s="299"/>
      <c r="C1521" s="299"/>
      <c r="D1521" s="299"/>
      <c r="E1521" s="299"/>
      <c r="F1521" s="299"/>
      <c r="G1521" s="550"/>
    </row>
    <row r="1522" spans="1:8" ht="29.25" customHeight="1">
      <c r="A1522" s="310" t="s">
        <v>2444</v>
      </c>
      <c r="B1522" s="293"/>
      <c r="C1522" s="293"/>
      <c r="D1522" s="293"/>
      <c r="E1522" s="293"/>
      <c r="F1522" s="293"/>
      <c r="G1522" s="548"/>
      <c r="H1522" s="293"/>
    </row>
    <row r="1523" spans="1:8" s="442" customFormat="1" ht="45">
      <c r="A1523" s="294" t="s">
        <v>73</v>
      </c>
      <c r="B1523" s="294" t="s">
        <v>74</v>
      </c>
      <c r="C1523" s="294" t="s">
        <v>166</v>
      </c>
      <c r="D1523" s="294" t="s">
        <v>78</v>
      </c>
      <c r="E1523" s="294" t="s">
        <v>167</v>
      </c>
      <c r="F1523" s="294" t="s">
        <v>1113</v>
      </c>
      <c r="G1523" s="551" t="s">
        <v>1105</v>
      </c>
    </row>
    <row r="1524" spans="1:8">
      <c r="A1524" s="295" t="s">
        <v>17</v>
      </c>
      <c r="B1524" s="296" t="s">
        <v>1106</v>
      </c>
      <c r="C1524" s="295"/>
      <c r="D1524" s="295"/>
      <c r="E1524" s="295"/>
      <c r="F1524" s="296"/>
      <c r="G1524" s="536"/>
    </row>
    <row r="1525" spans="1:8">
      <c r="A1525" s="295">
        <v>1</v>
      </c>
      <c r="B1525" s="296" t="s">
        <v>1</v>
      </c>
      <c r="C1525" s="295" t="s">
        <v>336</v>
      </c>
      <c r="D1525" s="295" t="s">
        <v>31</v>
      </c>
      <c r="E1525" s="295" t="s">
        <v>1125</v>
      </c>
      <c r="F1525" s="315">
        <f>VLOOKUP(B1525,'HSD PSPN,STR,ARS'!$C$6:F724,4,FALSE)</f>
        <v>100000</v>
      </c>
      <c r="G1525" s="536">
        <f>F1525*E1525</f>
        <v>40000</v>
      </c>
    </row>
    <row r="1526" spans="1:8">
      <c r="A1526" s="295">
        <v>2</v>
      </c>
      <c r="B1526" s="296" t="s">
        <v>2</v>
      </c>
      <c r="C1526" s="295" t="s">
        <v>337</v>
      </c>
      <c r="D1526" s="295" t="s">
        <v>31</v>
      </c>
      <c r="E1526" s="295" t="s">
        <v>1118</v>
      </c>
      <c r="F1526" s="315">
        <f>VLOOKUP(B1526,'HSD PSPN,STR,ARS'!$C$6:F724,4,FALSE)</f>
        <v>150000</v>
      </c>
      <c r="G1526" s="536">
        <f t="shared" ref="G1526:G1528" si="158">F1526*E1526</f>
        <v>30000</v>
      </c>
    </row>
    <row r="1527" spans="1:8">
      <c r="A1527" s="295">
        <v>3</v>
      </c>
      <c r="B1527" s="296" t="s">
        <v>3</v>
      </c>
      <c r="C1527" s="295" t="s">
        <v>338</v>
      </c>
      <c r="D1527" s="295" t="s">
        <v>31</v>
      </c>
      <c r="E1527" s="295" t="s">
        <v>1126</v>
      </c>
      <c r="F1527" s="315">
        <f>VLOOKUP(B1527,'HSD PSPN,STR,ARS'!$C$6:F724,4,FALSE)</f>
        <v>150000</v>
      </c>
      <c r="G1527" s="536">
        <f t="shared" si="158"/>
        <v>3000</v>
      </c>
    </row>
    <row r="1528" spans="1:8">
      <c r="A1528" s="295">
        <v>4</v>
      </c>
      <c r="B1528" s="296" t="s">
        <v>4</v>
      </c>
      <c r="C1528" s="295" t="s">
        <v>339</v>
      </c>
      <c r="D1528" s="295" t="s">
        <v>31</v>
      </c>
      <c r="E1528" s="295" t="s">
        <v>1127</v>
      </c>
      <c r="F1528" s="315">
        <f>VLOOKUP(B1528,'HSD PSPN,STR,ARS'!$C$6:F724,4,FALSE)</f>
        <v>200000</v>
      </c>
      <c r="G1528" s="536">
        <f t="shared" si="158"/>
        <v>1340</v>
      </c>
    </row>
    <row r="1529" spans="1:8">
      <c r="A1529" s="1161" t="s">
        <v>2171</v>
      </c>
      <c r="B1529" s="1162"/>
      <c r="C1529" s="1162"/>
      <c r="D1529" s="1162"/>
      <c r="E1529" s="1162"/>
      <c r="F1529" s="1163"/>
      <c r="G1529" s="321">
        <f>SUM(G1524:G1528)</f>
        <v>74340</v>
      </c>
    </row>
    <row r="1530" spans="1:8">
      <c r="A1530" s="295" t="s">
        <v>19</v>
      </c>
      <c r="B1530" s="296" t="s">
        <v>5</v>
      </c>
      <c r="C1530" s="295"/>
      <c r="D1530" s="295"/>
      <c r="E1530" s="295"/>
      <c r="F1530" s="296"/>
      <c r="G1530" s="536"/>
    </row>
    <row r="1531" spans="1:8">
      <c r="A1531" s="295">
        <v>1</v>
      </c>
      <c r="B1531" s="296" t="s">
        <v>1338</v>
      </c>
      <c r="C1531" s="295"/>
      <c r="D1531" s="295" t="s">
        <v>239</v>
      </c>
      <c r="E1531" s="295" t="s">
        <v>1339</v>
      </c>
      <c r="F1531" s="315">
        <f>VLOOKUP(B1531,'HSD PSPN,STR,ARS'!$C$6:F724,4,FALSE)</f>
        <v>10000</v>
      </c>
      <c r="G1531" s="536">
        <f t="shared" ref="G1531:G1533" si="159">F1531*E1531</f>
        <v>1438100</v>
      </c>
    </row>
    <row r="1532" spans="1:8">
      <c r="A1532" s="295">
        <v>2</v>
      </c>
      <c r="B1532" s="296" t="s">
        <v>176</v>
      </c>
      <c r="C1532" s="295"/>
      <c r="D1532" s="295" t="s">
        <v>329</v>
      </c>
      <c r="E1532" s="295" t="s">
        <v>1342</v>
      </c>
      <c r="F1532" s="315">
        <f>VLOOKUP(B1532,'HSD PSPN,STR,ARS'!$C$6:F724,4,FALSE)</f>
        <v>10000</v>
      </c>
      <c r="G1532" s="536">
        <f t="shared" si="159"/>
        <v>329500</v>
      </c>
    </row>
    <row r="1533" spans="1:8">
      <c r="A1533" s="295">
        <v>3</v>
      </c>
      <c r="B1533" s="296" t="s">
        <v>206</v>
      </c>
      <c r="C1533" s="295"/>
      <c r="D1533" s="295" t="s">
        <v>342</v>
      </c>
      <c r="E1533" s="295" t="s">
        <v>1343</v>
      </c>
      <c r="F1533" s="315">
        <f>VLOOKUP(B1533,'HSD PSPN,STR,ARS'!$C$6:F724,4,FALSE)</f>
        <v>10000</v>
      </c>
      <c r="G1533" s="536">
        <f t="shared" si="159"/>
        <v>910</v>
      </c>
    </row>
    <row r="1534" spans="1:8">
      <c r="A1534" s="1165" t="s">
        <v>2176</v>
      </c>
      <c r="B1534" s="1166"/>
      <c r="C1534" s="1166"/>
      <c r="D1534" s="1166"/>
      <c r="E1534" s="1166"/>
      <c r="F1534" s="1166"/>
      <c r="G1534" s="549">
        <f>SUM(G1530:G1533)</f>
        <v>1768510</v>
      </c>
    </row>
    <row r="1535" spans="1:8">
      <c r="A1535" s="295" t="s">
        <v>20</v>
      </c>
      <c r="B1535" s="296" t="s">
        <v>181</v>
      </c>
      <c r="C1535" s="295"/>
      <c r="D1535" s="295"/>
      <c r="E1535" s="295"/>
      <c r="F1535" s="296"/>
      <c r="G1535" s="536"/>
    </row>
    <row r="1536" spans="1:8">
      <c r="A1536" s="295"/>
      <c r="B1536" s="296"/>
      <c r="C1536" s="295"/>
      <c r="D1536" s="295"/>
      <c r="E1536" s="295"/>
      <c r="F1536" s="296"/>
      <c r="G1536" s="536"/>
    </row>
    <row r="1537" spans="1:8">
      <c r="A1537" s="1146" t="s">
        <v>2180</v>
      </c>
      <c r="B1537" s="1146"/>
      <c r="C1537" s="1146"/>
      <c r="D1537" s="1146"/>
      <c r="E1537" s="1146"/>
      <c r="F1537" s="1146"/>
      <c r="G1537" s="318">
        <f>SUM(G1535:G1536)</f>
        <v>0</v>
      </c>
    </row>
    <row r="1538" spans="1:8">
      <c r="A1538" s="375" t="s">
        <v>21</v>
      </c>
      <c r="B1538" s="1145" t="s">
        <v>1111</v>
      </c>
      <c r="C1538" s="1145"/>
      <c r="D1538" s="1145"/>
      <c r="E1538" s="1145"/>
      <c r="F1538" s="1145"/>
      <c r="G1538" s="318">
        <f>SUM(G1525:G1537)/2</f>
        <v>1842850</v>
      </c>
    </row>
    <row r="1539" spans="1:8">
      <c r="A1539" s="375" t="s">
        <v>22</v>
      </c>
      <c r="B1539" s="1145" t="s">
        <v>1112</v>
      </c>
      <c r="C1539" s="1145"/>
      <c r="D1539" s="1145"/>
      <c r="E1539" s="1145"/>
      <c r="F1539" s="376">
        <v>0.1</v>
      </c>
      <c r="G1539" s="318">
        <f>G1538*F1539</f>
        <v>184285</v>
      </c>
    </row>
    <row r="1540" spans="1:8">
      <c r="A1540" s="375" t="s">
        <v>23</v>
      </c>
      <c r="B1540" s="1145" t="s">
        <v>184</v>
      </c>
      <c r="C1540" s="1145"/>
      <c r="D1540" s="1145"/>
      <c r="E1540" s="1145"/>
      <c r="F1540" s="1145"/>
      <c r="G1540" s="318">
        <f>ROUNDDOWN(G1538+G1539,0)</f>
        <v>2027135</v>
      </c>
    </row>
    <row r="1541" spans="1:8">
      <c r="A1541" s="298"/>
      <c r="B1541" s="299"/>
      <c r="C1541" s="299"/>
      <c r="D1541" s="299"/>
      <c r="E1541" s="299"/>
      <c r="F1541" s="299"/>
      <c r="G1541" s="550"/>
    </row>
    <row r="1542" spans="1:8">
      <c r="A1542" s="310" t="s">
        <v>2445</v>
      </c>
      <c r="B1542" s="293"/>
      <c r="C1542" s="293"/>
      <c r="D1542" s="293"/>
      <c r="E1542" s="293"/>
      <c r="F1542" s="293"/>
      <c r="G1542" s="548"/>
      <c r="H1542" s="293"/>
    </row>
    <row r="1543" spans="1:8" s="442" customFormat="1" ht="45">
      <c r="A1543" s="294" t="s">
        <v>73</v>
      </c>
      <c r="B1543" s="294" t="s">
        <v>74</v>
      </c>
      <c r="C1543" s="294" t="s">
        <v>166</v>
      </c>
      <c r="D1543" s="294" t="s">
        <v>78</v>
      </c>
      <c r="E1543" s="294" t="s">
        <v>167</v>
      </c>
      <c r="F1543" s="294" t="s">
        <v>1113</v>
      </c>
      <c r="G1543" s="551" t="s">
        <v>1105</v>
      </c>
    </row>
    <row r="1544" spans="1:8">
      <c r="A1544" s="295" t="s">
        <v>17</v>
      </c>
      <c r="B1544" s="296" t="s">
        <v>1106</v>
      </c>
      <c r="C1544" s="295"/>
      <c r="D1544" s="295"/>
      <c r="E1544" s="295"/>
      <c r="F1544" s="296"/>
      <c r="G1544" s="536"/>
    </row>
    <row r="1545" spans="1:8">
      <c r="A1545" s="295">
        <v>1</v>
      </c>
      <c r="B1545" s="296" t="s">
        <v>1</v>
      </c>
      <c r="C1545" s="295" t="s">
        <v>336</v>
      </c>
      <c r="D1545" s="295" t="s">
        <v>31</v>
      </c>
      <c r="E1545" s="295" t="s">
        <v>1125</v>
      </c>
      <c r="F1545" s="315">
        <f>VLOOKUP(B1545,'HSD PSPN,STR,ARS'!$C$6:F724,4,FALSE)</f>
        <v>100000</v>
      </c>
      <c r="G1545" s="536">
        <f>F1545*E1545</f>
        <v>40000</v>
      </c>
    </row>
    <row r="1546" spans="1:8">
      <c r="A1546" s="295">
        <v>2</v>
      </c>
      <c r="B1546" s="296" t="s">
        <v>2</v>
      </c>
      <c r="C1546" s="295" t="s">
        <v>337</v>
      </c>
      <c r="D1546" s="295" t="s">
        <v>31</v>
      </c>
      <c r="E1546" s="295" t="s">
        <v>1118</v>
      </c>
      <c r="F1546" s="315">
        <f>VLOOKUP(B1546,'HSD PSPN,STR,ARS'!$C$6:F724,4,FALSE)</f>
        <v>150000</v>
      </c>
      <c r="G1546" s="536">
        <f t="shared" ref="G1546:G1548" si="160">F1546*E1546</f>
        <v>30000</v>
      </c>
    </row>
    <row r="1547" spans="1:8">
      <c r="A1547" s="295">
        <v>3</v>
      </c>
      <c r="B1547" s="296" t="s">
        <v>3</v>
      </c>
      <c r="C1547" s="295" t="s">
        <v>338</v>
      </c>
      <c r="D1547" s="295" t="s">
        <v>31</v>
      </c>
      <c r="E1547" s="295" t="s">
        <v>1126</v>
      </c>
      <c r="F1547" s="315">
        <f>VLOOKUP(B1547,'HSD PSPN,STR,ARS'!$C$6:F724,4,FALSE)</f>
        <v>150000</v>
      </c>
      <c r="G1547" s="536">
        <f t="shared" si="160"/>
        <v>3000</v>
      </c>
    </row>
    <row r="1548" spans="1:8">
      <c r="A1548" s="295">
        <v>4</v>
      </c>
      <c r="B1548" s="296" t="s">
        <v>4</v>
      </c>
      <c r="C1548" s="295" t="s">
        <v>339</v>
      </c>
      <c r="D1548" s="295" t="s">
        <v>31</v>
      </c>
      <c r="E1548" s="295" t="s">
        <v>1127</v>
      </c>
      <c r="F1548" s="315">
        <f>VLOOKUP(B1548,'HSD PSPN,STR,ARS'!$C$6:F724,4,FALSE)</f>
        <v>200000</v>
      </c>
      <c r="G1548" s="536">
        <f t="shared" si="160"/>
        <v>1340</v>
      </c>
    </row>
    <row r="1549" spans="1:8">
      <c r="A1549" s="1161" t="s">
        <v>2171</v>
      </c>
      <c r="B1549" s="1162"/>
      <c r="C1549" s="1162"/>
      <c r="D1549" s="1162"/>
      <c r="E1549" s="1162"/>
      <c r="F1549" s="1163"/>
      <c r="G1549" s="321">
        <f>SUM(G1544:G1548)</f>
        <v>74340</v>
      </c>
    </row>
    <row r="1550" spans="1:8">
      <c r="A1550" s="295" t="s">
        <v>19</v>
      </c>
      <c r="B1550" s="296" t="s">
        <v>5</v>
      </c>
      <c r="C1550" s="295"/>
      <c r="D1550" s="295"/>
      <c r="E1550" s="295"/>
      <c r="F1550" s="296"/>
      <c r="G1550" s="536"/>
    </row>
    <row r="1551" spans="1:8">
      <c r="A1551" s="295">
        <v>1</v>
      </c>
      <c r="B1551" s="296" t="s">
        <v>1338</v>
      </c>
      <c r="C1551" s="295"/>
      <c r="D1551" s="295" t="s">
        <v>239</v>
      </c>
      <c r="E1551" s="295" t="s">
        <v>1339</v>
      </c>
      <c r="F1551" s="315">
        <f>VLOOKUP(B1551,'HSD PSPN,STR,ARS'!$C$6:F724,4,FALSE)</f>
        <v>10000</v>
      </c>
      <c r="G1551" s="536">
        <f t="shared" ref="G1551:G1553" si="161">F1551*E1551</f>
        <v>1438100</v>
      </c>
    </row>
    <row r="1552" spans="1:8">
      <c r="A1552" s="295">
        <v>2</v>
      </c>
      <c r="B1552" s="296" t="s">
        <v>176</v>
      </c>
      <c r="C1552" s="295"/>
      <c r="D1552" s="295" t="s">
        <v>329</v>
      </c>
      <c r="E1552" s="295" t="s">
        <v>1344</v>
      </c>
      <c r="F1552" s="315">
        <f>VLOOKUP(B1552,'HSD PSPN,STR,ARS'!$C$6:F724,4,FALSE)</f>
        <v>10000</v>
      </c>
      <c r="G1552" s="536">
        <f t="shared" si="161"/>
        <v>265500</v>
      </c>
    </row>
    <row r="1553" spans="1:8">
      <c r="A1553" s="295">
        <v>3</v>
      </c>
      <c r="B1553" s="296" t="s">
        <v>206</v>
      </c>
      <c r="C1553" s="295"/>
      <c r="D1553" s="295" t="s">
        <v>342</v>
      </c>
      <c r="E1553" s="295" t="s">
        <v>1345</v>
      </c>
      <c r="F1553" s="315">
        <f>VLOOKUP(B1553,'HSD PSPN,STR,ARS'!$C$6:F724,4,FALSE)</f>
        <v>10000</v>
      </c>
      <c r="G1553" s="536">
        <f t="shared" si="161"/>
        <v>930</v>
      </c>
    </row>
    <row r="1554" spans="1:8">
      <c r="A1554" s="1165" t="s">
        <v>2176</v>
      </c>
      <c r="B1554" s="1166"/>
      <c r="C1554" s="1166"/>
      <c r="D1554" s="1166"/>
      <c r="E1554" s="1166"/>
      <c r="F1554" s="1166"/>
      <c r="G1554" s="549">
        <f>SUM(G1550:G1553)</f>
        <v>1704530</v>
      </c>
    </row>
    <row r="1555" spans="1:8">
      <c r="A1555" s="295" t="s">
        <v>20</v>
      </c>
      <c r="B1555" s="296" t="s">
        <v>181</v>
      </c>
      <c r="C1555" s="295"/>
      <c r="D1555" s="295"/>
      <c r="E1555" s="295"/>
      <c r="F1555" s="296"/>
      <c r="G1555" s="536"/>
    </row>
    <row r="1556" spans="1:8">
      <c r="A1556" s="295"/>
      <c r="B1556" s="296"/>
      <c r="C1556" s="295"/>
      <c r="D1556" s="295"/>
      <c r="E1556" s="295"/>
      <c r="F1556" s="296"/>
      <c r="G1556" s="536"/>
    </row>
    <row r="1557" spans="1:8">
      <c r="A1557" s="1146" t="s">
        <v>2180</v>
      </c>
      <c r="B1557" s="1146"/>
      <c r="C1557" s="1146"/>
      <c r="D1557" s="1146"/>
      <c r="E1557" s="1146"/>
      <c r="F1557" s="1146"/>
      <c r="G1557" s="318">
        <f>SUM(G1555:G1556)</f>
        <v>0</v>
      </c>
    </row>
    <row r="1558" spans="1:8">
      <c r="A1558" s="375" t="s">
        <v>21</v>
      </c>
      <c r="B1558" s="1145" t="s">
        <v>1111</v>
      </c>
      <c r="C1558" s="1145"/>
      <c r="D1558" s="1145"/>
      <c r="E1558" s="1145"/>
      <c r="F1558" s="1145"/>
      <c r="G1558" s="318">
        <f>SUM(G1545:G1557)/2</f>
        <v>1778870</v>
      </c>
    </row>
    <row r="1559" spans="1:8">
      <c r="A1559" s="375" t="s">
        <v>22</v>
      </c>
      <c r="B1559" s="1145" t="s">
        <v>1112</v>
      </c>
      <c r="C1559" s="1145"/>
      <c r="D1559" s="1145"/>
      <c r="E1559" s="1145"/>
      <c r="F1559" s="376">
        <v>0.1</v>
      </c>
      <c r="G1559" s="318">
        <f>G1558*F1559</f>
        <v>177887</v>
      </c>
    </row>
    <row r="1560" spans="1:8">
      <c r="A1560" s="375" t="s">
        <v>23</v>
      </c>
      <c r="B1560" s="1145" t="s">
        <v>184</v>
      </c>
      <c r="C1560" s="1145"/>
      <c r="D1560" s="1145"/>
      <c r="E1560" s="1145"/>
      <c r="F1560" s="1145"/>
      <c r="G1560" s="318">
        <f>ROUNDDOWN(G1558+G1559,0)</f>
        <v>1956757</v>
      </c>
    </row>
    <row r="1561" spans="1:8">
      <c r="A1561" s="298"/>
      <c r="B1561" s="299"/>
      <c r="C1561" s="299"/>
      <c r="D1561" s="299"/>
      <c r="E1561" s="299"/>
      <c r="F1561" s="299"/>
      <c r="G1561" s="550"/>
    </row>
    <row r="1562" spans="1:8">
      <c r="A1562" s="310" t="s">
        <v>2446</v>
      </c>
      <c r="B1562" s="293"/>
      <c r="C1562" s="293"/>
      <c r="D1562" s="293"/>
      <c r="E1562" s="293"/>
      <c r="F1562" s="293"/>
      <c r="G1562" s="548"/>
      <c r="H1562" s="293"/>
    </row>
    <row r="1563" spans="1:8" s="442" customFormat="1" ht="45">
      <c r="A1563" s="294" t="s">
        <v>73</v>
      </c>
      <c r="B1563" s="294" t="s">
        <v>74</v>
      </c>
      <c r="C1563" s="294" t="s">
        <v>166</v>
      </c>
      <c r="D1563" s="294" t="s">
        <v>78</v>
      </c>
      <c r="E1563" s="294" t="s">
        <v>167</v>
      </c>
      <c r="F1563" s="294" t="s">
        <v>1113</v>
      </c>
      <c r="G1563" s="551" t="s">
        <v>1105</v>
      </c>
    </row>
    <row r="1564" spans="1:8">
      <c r="A1564" s="295" t="s">
        <v>17</v>
      </c>
      <c r="B1564" s="296" t="s">
        <v>1106</v>
      </c>
      <c r="C1564" s="295"/>
      <c r="D1564" s="295"/>
      <c r="E1564" s="295"/>
      <c r="F1564" s="296"/>
      <c r="G1564" s="536"/>
    </row>
    <row r="1565" spans="1:8">
      <c r="A1565" s="295">
        <v>1</v>
      </c>
      <c r="B1565" s="296" t="s">
        <v>1</v>
      </c>
      <c r="C1565" s="295" t="s">
        <v>336</v>
      </c>
      <c r="D1565" s="295" t="s">
        <v>31</v>
      </c>
      <c r="E1565" s="295" t="s">
        <v>1125</v>
      </c>
      <c r="F1565" s="315">
        <f>VLOOKUP(B1565,'HSD PSPN,STR,ARS'!$C$6:F724,4,FALSE)</f>
        <v>100000</v>
      </c>
      <c r="G1565" s="536">
        <f>F1565*E1565</f>
        <v>40000</v>
      </c>
    </row>
    <row r="1566" spans="1:8">
      <c r="A1566" s="295">
        <v>2</v>
      </c>
      <c r="B1566" s="296" t="s">
        <v>2</v>
      </c>
      <c r="C1566" s="295" t="s">
        <v>337</v>
      </c>
      <c r="D1566" s="295" t="s">
        <v>31</v>
      </c>
      <c r="E1566" s="295" t="s">
        <v>1118</v>
      </c>
      <c r="F1566" s="315">
        <f>VLOOKUP(B1566,'HSD PSPN,STR,ARS'!$C$6:F724,4,FALSE)</f>
        <v>150000</v>
      </c>
      <c r="G1566" s="536">
        <f t="shared" ref="G1566:G1568" si="162">F1566*E1566</f>
        <v>30000</v>
      </c>
    </row>
    <row r="1567" spans="1:8">
      <c r="A1567" s="295">
        <v>3</v>
      </c>
      <c r="B1567" s="296" t="s">
        <v>3</v>
      </c>
      <c r="C1567" s="295" t="s">
        <v>338</v>
      </c>
      <c r="D1567" s="295" t="s">
        <v>31</v>
      </c>
      <c r="E1567" s="295" t="s">
        <v>1126</v>
      </c>
      <c r="F1567" s="315">
        <f>VLOOKUP(B1567,'HSD PSPN,STR,ARS'!$C$6:F724,4,FALSE)</f>
        <v>150000</v>
      </c>
      <c r="G1567" s="536">
        <f t="shared" si="162"/>
        <v>3000</v>
      </c>
    </row>
    <row r="1568" spans="1:8">
      <c r="A1568" s="295">
        <v>4</v>
      </c>
      <c r="B1568" s="296" t="s">
        <v>4</v>
      </c>
      <c r="C1568" s="295" t="s">
        <v>339</v>
      </c>
      <c r="D1568" s="295" t="s">
        <v>31</v>
      </c>
      <c r="E1568" s="295" t="s">
        <v>1127</v>
      </c>
      <c r="F1568" s="315">
        <f>VLOOKUP(B1568,'HSD PSPN,STR,ARS'!$C$6:F724,4,FALSE)</f>
        <v>200000</v>
      </c>
      <c r="G1568" s="536">
        <f t="shared" si="162"/>
        <v>1340</v>
      </c>
    </row>
    <row r="1569" spans="1:8">
      <c r="A1569" s="1161" t="s">
        <v>2171</v>
      </c>
      <c r="B1569" s="1162"/>
      <c r="C1569" s="1162"/>
      <c r="D1569" s="1162"/>
      <c r="E1569" s="1162"/>
      <c r="F1569" s="1163"/>
      <c r="G1569" s="321">
        <f>SUM(G1564:G1568)</f>
        <v>74340</v>
      </c>
    </row>
    <row r="1570" spans="1:8">
      <c r="A1570" s="295" t="s">
        <v>19</v>
      </c>
      <c r="B1570" s="296" t="s">
        <v>5</v>
      </c>
      <c r="C1570" s="295"/>
      <c r="D1570" s="295"/>
      <c r="E1570" s="295"/>
      <c r="F1570" s="296"/>
      <c r="G1570" s="536"/>
    </row>
    <row r="1571" spans="1:8">
      <c r="A1571" s="295">
        <v>1</v>
      </c>
      <c r="B1571" s="296" t="s">
        <v>1338</v>
      </c>
      <c r="C1571" s="295"/>
      <c r="D1571" s="295" t="s">
        <v>239</v>
      </c>
      <c r="E1571" s="295" t="s">
        <v>1339</v>
      </c>
      <c r="F1571" s="315">
        <f>VLOOKUP(B1571,'HSD PSPN,STR,ARS'!$C$6:F724,4,FALSE)</f>
        <v>10000</v>
      </c>
      <c r="G1571" s="536">
        <f t="shared" ref="G1571:G1573" si="163">F1571*E1571</f>
        <v>1438100</v>
      </c>
    </row>
    <row r="1572" spans="1:8">
      <c r="A1572" s="295">
        <v>2</v>
      </c>
      <c r="B1572" s="296" t="s">
        <v>176</v>
      </c>
      <c r="C1572" s="295"/>
      <c r="D1572" s="295" t="s">
        <v>329</v>
      </c>
      <c r="E1572" s="295" t="s">
        <v>1346</v>
      </c>
      <c r="F1572" s="315">
        <f>VLOOKUP(B1572,'HSD PSPN,STR,ARS'!$C$6:F724,4,FALSE)</f>
        <v>10000</v>
      </c>
      <c r="G1572" s="536">
        <f t="shared" si="163"/>
        <v>222000</v>
      </c>
    </row>
    <row r="1573" spans="1:8">
      <c r="A1573" s="295">
        <v>3</v>
      </c>
      <c r="B1573" s="296" t="s">
        <v>206</v>
      </c>
      <c r="C1573" s="295"/>
      <c r="D1573" s="295" t="s">
        <v>342</v>
      </c>
      <c r="E1573" s="295" t="s">
        <v>1347</v>
      </c>
      <c r="F1573" s="315">
        <f>VLOOKUP(B1573,'HSD PSPN,STR,ARS'!$C$6:F724,4,FALSE)</f>
        <v>10000</v>
      </c>
      <c r="G1573" s="536">
        <f t="shared" si="163"/>
        <v>1019.9999999999999</v>
      </c>
    </row>
    <row r="1574" spans="1:8">
      <c r="A1574" s="1165" t="s">
        <v>2176</v>
      </c>
      <c r="B1574" s="1166"/>
      <c r="C1574" s="1166"/>
      <c r="D1574" s="1166"/>
      <c r="E1574" s="1166"/>
      <c r="F1574" s="1166"/>
      <c r="G1574" s="549">
        <f>SUM(G1570:G1573)</f>
        <v>1661120</v>
      </c>
    </row>
    <row r="1575" spans="1:8">
      <c r="A1575" s="295" t="s">
        <v>20</v>
      </c>
      <c r="B1575" s="296" t="s">
        <v>181</v>
      </c>
      <c r="C1575" s="295"/>
      <c r="D1575" s="295"/>
      <c r="E1575" s="295"/>
      <c r="F1575" s="296"/>
      <c r="G1575" s="536"/>
    </row>
    <row r="1576" spans="1:8">
      <c r="A1576" s="295"/>
      <c r="B1576" s="296"/>
      <c r="C1576" s="295"/>
      <c r="D1576" s="295"/>
      <c r="E1576" s="295"/>
      <c r="F1576" s="296"/>
      <c r="G1576" s="536"/>
    </row>
    <row r="1577" spans="1:8">
      <c r="A1577" s="1146" t="s">
        <v>2180</v>
      </c>
      <c r="B1577" s="1146"/>
      <c r="C1577" s="1146"/>
      <c r="D1577" s="1146"/>
      <c r="E1577" s="1146"/>
      <c r="F1577" s="1146"/>
      <c r="G1577" s="318">
        <f>SUM(G1575:G1576)</f>
        <v>0</v>
      </c>
    </row>
    <row r="1578" spans="1:8">
      <c r="A1578" s="375" t="s">
        <v>21</v>
      </c>
      <c r="B1578" s="1145" t="s">
        <v>1111</v>
      </c>
      <c r="C1578" s="1145"/>
      <c r="D1578" s="1145"/>
      <c r="E1578" s="1145"/>
      <c r="F1578" s="1145"/>
      <c r="G1578" s="318">
        <f>SUM(G1565:G1577)/2</f>
        <v>1735460</v>
      </c>
    </row>
    <row r="1579" spans="1:8">
      <c r="A1579" s="375" t="s">
        <v>22</v>
      </c>
      <c r="B1579" s="1145" t="s">
        <v>1112</v>
      </c>
      <c r="C1579" s="1145"/>
      <c r="D1579" s="1145"/>
      <c r="E1579" s="1145"/>
      <c r="F1579" s="376">
        <v>0.1</v>
      </c>
      <c r="G1579" s="318">
        <f>G1578*F1579</f>
        <v>173546</v>
      </c>
    </row>
    <row r="1580" spans="1:8">
      <c r="A1580" s="375" t="s">
        <v>23</v>
      </c>
      <c r="B1580" s="1145" t="s">
        <v>184</v>
      </c>
      <c r="C1580" s="1145"/>
      <c r="D1580" s="1145"/>
      <c r="E1580" s="1145"/>
      <c r="F1580" s="1145"/>
      <c r="G1580" s="318">
        <f>ROUNDDOWN(G1578+G1579,0)</f>
        <v>1909006</v>
      </c>
    </row>
    <row r="1581" spans="1:8">
      <c r="A1581" s="298"/>
      <c r="B1581" s="299"/>
      <c r="C1581" s="299"/>
      <c r="D1581" s="299"/>
      <c r="E1581" s="299"/>
      <c r="F1581" s="299"/>
      <c r="G1581" s="550"/>
    </row>
    <row r="1582" spans="1:8">
      <c r="A1582" s="310" t="s">
        <v>1976</v>
      </c>
      <c r="B1582" s="293"/>
      <c r="C1582" s="293"/>
      <c r="D1582" s="293"/>
      <c r="E1582" s="293"/>
      <c r="F1582" s="293"/>
      <c r="G1582" s="548"/>
      <c r="H1582" s="293"/>
    </row>
    <row r="1583" spans="1:8" s="442" customFormat="1" ht="45">
      <c r="A1583" s="294" t="s">
        <v>73</v>
      </c>
      <c r="B1583" s="294" t="s">
        <v>74</v>
      </c>
      <c r="C1583" s="294" t="s">
        <v>166</v>
      </c>
      <c r="D1583" s="294" t="s">
        <v>78</v>
      </c>
      <c r="E1583" s="294" t="s">
        <v>167</v>
      </c>
      <c r="F1583" s="294" t="s">
        <v>1113</v>
      </c>
      <c r="G1583" s="551" t="s">
        <v>1105</v>
      </c>
    </row>
    <row r="1584" spans="1:8">
      <c r="A1584" s="295" t="s">
        <v>17</v>
      </c>
      <c r="B1584" s="296" t="s">
        <v>1106</v>
      </c>
      <c r="C1584" s="295"/>
      <c r="D1584" s="295"/>
      <c r="E1584" s="295"/>
      <c r="F1584" s="296"/>
      <c r="G1584" s="536"/>
    </row>
    <row r="1585" spans="1:7">
      <c r="A1585" s="295">
        <v>1</v>
      </c>
      <c r="B1585" s="296" t="s">
        <v>1</v>
      </c>
      <c r="C1585" s="295" t="s">
        <v>336</v>
      </c>
      <c r="D1585" s="295" t="s">
        <v>31</v>
      </c>
      <c r="E1585" s="295" t="s">
        <v>1125</v>
      </c>
      <c r="F1585" s="315">
        <f>VLOOKUP(B1585,'HSD PSPN,STR,ARS'!$C$6:F724,4,FALSE)</f>
        <v>100000</v>
      </c>
      <c r="G1585" s="536">
        <f>F1585*E1585</f>
        <v>40000</v>
      </c>
    </row>
    <row r="1586" spans="1:7">
      <c r="A1586" s="295">
        <v>2</v>
      </c>
      <c r="B1586" s="296" t="s">
        <v>2</v>
      </c>
      <c r="C1586" s="295" t="s">
        <v>337</v>
      </c>
      <c r="D1586" s="295" t="s">
        <v>31</v>
      </c>
      <c r="E1586" s="295" t="s">
        <v>1118</v>
      </c>
      <c r="F1586" s="315">
        <f>VLOOKUP(B1586,'HSD PSPN,STR,ARS'!$C$6:F724,4,FALSE)</f>
        <v>150000</v>
      </c>
      <c r="G1586" s="536">
        <f t="shared" ref="G1586:G1588" si="164">F1586*E1586</f>
        <v>30000</v>
      </c>
    </row>
    <row r="1587" spans="1:7">
      <c r="A1587" s="295">
        <v>3</v>
      </c>
      <c r="B1587" s="296" t="s">
        <v>3</v>
      </c>
      <c r="C1587" s="295" t="s">
        <v>338</v>
      </c>
      <c r="D1587" s="295" t="s">
        <v>31</v>
      </c>
      <c r="E1587" s="295" t="s">
        <v>1126</v>
      </c>
      <c r="F1587" s="315">
        <f>VLOOKUP(B1587,'HSD PSPN,STR,ARS'!$C$6:F724,4,FALSE)</f>
        <v>150000</v>
      </c>
      <c r="G1587" s="536">
        <f t="shared" si="164"/>
        <v>3000</v>
      </c>
    </row>
    <row r="1588" spans="1:7">
      <c r="A1588" s="295">
        <v>4</v>
      </c>
      <c r="B1588" s="296" t="s">
        <v>4</v>
      </c>
      <c r="C1588" s="295" t="s">
        <v>339</v>
      </c>
      <c r="D1588" s="295" t="s">
        <v>31</v>
      </c>
      <c r="E1588" s="295" t="s">
        <v>1127</v>
      </c>
      <c r="F1588" s="315">
        <f>VLOOKUP(B1588,'HSD PSPN,STR,ARS'!$C$6:F724,4,FALSE)</f>
        <v>200000</v>
      </c>
      <c r="G1588" s="536">
        <f t="shared" si="164"/>
        <v>1340</v>
      </c>
    </row>
    <row r="1589" spans="1:7">
      <c r="A1589" s="1161" t="s">
        <v>2171</v>
      </c>
      <c r="B1589" s="1162"/>
      <c r="C1589" s="1162"/>
      <c r="D1589" s="1162"/>
      <c r="E1589" s="1162"/>
      <c r="F1589" s="1163"/>
      <c r="G1589" s="321">
        <f>SUM(G1584:G1588)</f>
        <v>74340</v>
      </c>
    </row>
    <row r="1590" spans="1:7">
      <c r="A1590" s="295" t="s">
        <v>19</v>
      </c>
      <c r="B1590" s="296" t="s">
        <v>5</v>
      </c>
      <c r="C1590" s="295"/>
      <c r="D1590" s="295"/>
      <c r="E1590" s="295"/>
      <c r="F1590" s="296"/>
      <c r="G1590" s="536"/>
    </row>
    <row r="1591" spans="1:7">
      <c r="A1591" s="295">
        <v>1</v>
      </c>
      <c r="B1591" s="296" t="s">
        <v>1338</v>
      </c>
      <c r="C1591" s="295"/>
      <c r="D1591" s="295" t="s">
        <v>239</v>
      </c>
      <c r="E1591" s="295" t="s">
        <v>1339</v>
      </c>
      <c r="F1591" s="315">
        <f>VLOOKUP(B1591,'HSD PSPN,STR,ARS'!$C$6:F724,4,FALSE)</f>
        <v>10000</v>
      </c>
      <c r="G1591" s="536">
        <f t="shared" ref="G1591:G1593" si="165">F1591*E1591</f>
        <v>1438100</v>
      </c>
    </row>
    <row r="1592" spans="1:7">
      <c r="A1592" s="295">
        <v>2</v>
      </c>
      <c r="B1592" s="296" t="s">
        <v>176</v>
      </c>
      <c r="C1592" s="295"/>
      <c r="D1592" s="295" t="s">
        <v>329</v>
      </c>
      <c r="E1592" s="295" t="s">
        <v>1348</v>
      </c>
      <c r="F1592" s="315">
        <f>VLOOKUP(B1592,'HSD PSPN,STR,ARS'!$C$6:F724,4,FALSE)</f>
        <v>10000</v>
      </c>
      <c r="G1592" s="536">
        <f t="shared" si="165"/>
        <v>185000</v>
      </c>
    </row>
    <row r="1593" spans="1:7">
      <c r="A1593" s="295">
        <v>3</v>
      </c>
      <c r="B1593" s="296" t="s">
        <v>206</v>
      </c>
      <c r="C1593" s="295"/>
      <c r="D1593" s="295" t="s">
        <v>342</v>
      </c>
      <c r="E1593" s="295" t="s">
        <v>1349</v>
      </c>
      <c r="F1593" s="315">
        <f>VLOOKUP(B1593,'HSD PSPN,STR,ARS'!$C$6:F724,4,FALSE)</f>
        <v>10000</v>
      </c>
      <c r="G1593" s="536">
        <f t="shared" si="165"/>
        <v>1220</v>
      </c>
    </row>
    <row r="1594" spans="1:7">
      <c r="A1594" s="1165" t="s">
        <v>2176</v>
      </c>
      <c r="B1594" s="1166"/>
      <c r="C1594" s="1166"/>
      <c r="D1594" s="1166"/>
      <c r="E1594" s="1166"/>
      <c r="F1594" s="1166"/>
      <c r="G1594" s="549">
        <f>SUM(G1590:G1593)</f>
        <v>1624320</v>
      </c>
    </row>
    <row r="1595" spans="1:7">
      <c r="A1595" s="295" t="s">
        <v>20</v>
      </c>
      <c r="B1595" s="296" t="s">
        <v>181</v>
      </c>
      <c r="C1595" s="295"/>
      <c r="D1595" s="295"/>
      <c r="E1595" s="295"/>
      <c r="F1595" s="296"/>
      <c r="G1595" s="536"/>
    </row>
    <row r="1596" spans="1:7">
      <c r="A1596" s="295"/>
      <c r="B1596" s="296"/>
      <c r="C1596" s="295"/>
      <c r="D1596" s="295"/>
      <c r="E1596" s="295"/>
      <c r="F1596" s="296"/>
      <c r="G1596" s="536"/>
    </row>
    <row r="1597" spans="1:7">
      <c r="A1597" s="1146" t="s">
        <v>2180</v>
      </c>
      <c r="B1597" s="1146"/>
      <c r="C1597" s="1146"/>
      <c r="D1597" s="1146"/>
      <c r="E1597" s="1146"/>
      <c r="F1597" s="1146"/>
      <c r="G1597" s="318">
        <f>SUM(G1595:G1596)</f>
        <v>0</v>
      </c>
    </row>
    <row r="1598" spans="1:7">
      <c r="A1598" s="375" t="s">
        <v>21</v>
      </c>
      <c r="B1598" s="1145" t="s">
        <v>1111</v>
      </c>
      <c r="C1598" s="1145"/>
      <c r="D1598" s="1145"/>
      <c r="E1598" s="1145"/>
      <c r="F1598" s="1145"/>
      <c r="G1598" s="318">
        <f>SUM(G1585:G1597)/2</f>
        <v>1698660</v>
      </c>
    </row>
    <row r="1599" spans="1:7">
      <c r="A1599" s="375" t="s">
        <v>22</v>
      </c>
      <c r="B1599" s="1145" t="s">
        <v>1112</v>
      </c>
      <c r="C1599" s="1145"/>
      <c r="D1599" s="1145"/>
      <c r="E1599" s="1145"/>
      <c r="F1599" s="376">
        <v>0.1</v>
      </c>
      <c r="G1599" s="318">
        <f>G1598*F1599</f>
        <v>169866</v>
      </c>
    </row>
    <row r="1600" spans="1:7">
      <c r="A1600" s="375" t="s">
        <v>23</v>
      </c>
      <c r="B1600" s="1145" t="s">
        <v>184</v>
      </c>
      <c r="C1600" s="1145"/>
      <c r="D1600" s="1145"/>
      <c r="E1600" s="1145"/>
      <c r="F1600" s="1145"/>
      <c r="G1600" s="318">
        <f>ROUNDDOWN(G1598+G1599,0)</f>
        <v>1868526</v>
      </c>
    </row>
    <row r="1601" spans="1:8">
      <c r="A1601" s="298"/>
      <c r="B1601" s="299"/>
      <c r="C1601" s="299"/>
      <c r="D1601" s="299"/>
      <c r="E1601" s="299"/>
      <c r="F1601" s="299"/>
      <c r="G1601" s="550"/>
    </row>
    <row r="1602" spans="1:8">
      <c r="A1602" s="310" t="s">
        <v>2447</v>
      </c>
      <c r="B1602" s="293"/>
      <c r="C1602" s="293"/>
      <c r="D1602" s="293"/>
      <c r="E1602" s="293"/>
      <c r="F1602" s="293"/>
      <c r="G1602" s="548"/>
      <c r="H1602" s="293"/>
    </row>
    <row r="1603" spans="1:8" s="442" customFormat="1" ht="45">
      <c r="A1603" s="294" t="s">
        <v>73</v>
      </c>
      <c r="B1603" s="294" t="s">
        <v>74</v>
      </c>
      <c r="C1603" s="294" t="s">
        <v>166</v>
      </c>
      <c r="D1603" s="294" t="s">
        <v>78</v>
      </c>
      <c r="E1603" s="294" t="s">
        <v>167</v>
      </c>
      <c r="F1603" s="294" t="s">
        <v>1113</v>
      </c>
      <c r="G1603" s="551" t="s">
        <v>1105</v>
      </c>
    </row>
    <row r="1604" spans="1:8">
      <c r="A1604" s="295" t="s">
        <v>17</v>
      </c>
      <c r="B1604" s="296" t="s">
        <v>1106</v>
      </c>
      <c r="C1604" s="295"/>
      <c r="D1604" s="295"/>
      <c r="E1604" s="295"/>
      <c r="F1604" s="296"/>
      <c r="G1604" s="536"/>
    </row>
    <row r="1605" spans="1:8">
      <c r="A1605" s="295">
        <v>1</v>
      </c>
      <c r="B1605" s="296" t="s">
        <v>1</v>
      </c>
      <c r="C1605" s="295" t="s">
        <v>336</v>
      </c>
      <c r="D1605" s="295" t="s">
        <v>31</v>
      </c>
      <c r="E1605" s="295" t="s">
        <v>1118</v>
      </c>
      <c r="F1605" s="315">
        <f>VLOOKUP(B1605,'HSD PSPN,STR,ARS'!$C$6:F724,4,FALSE)</f>
        <v>100000</v>
      </c>
      <c r="G1605" s="536">
        <f>F1605*E1605</f>
        <v>20000</v>
      </c>
    </row>
    <row r="1606" spans="1:8">
      <c r="A1606" s="295">
        <v>2</v>
      </c>
      <c r="B1606" s="296" t="s">
        <v>2</v>
      </c>
      <c r="C1606" s="295" t="s">
        <v>337</v>
      </c>
      <c r="D1606" s="295" t="s">
        <v>31</v>
      </c>
      <c r="E1606" s="295" t="s">
        <v>1119</v>
      </c>
      <c r="F1606" s="315">
        <f>VLOOKUP(B1606,'HSD PSPN,STR,ARS'!$C$6:F724,4,FALSE)</f>
        <v>150000</v>
      </c>
      <c r="G1606" s="536">
        <f t="shared" ref="G1606:G1608" si="166">F1606*E1606</f>
        <v>15000</v>
      </c>
    </row>
    <row r="1607" spans="1:8">
      <c r="A1607" s="295">
        <v>3</v>
      </c>
      <c r="B1607" s="296" t="s">
        <v>3</v>
      </c>
      <c r="C1607" s="295" t="s">
        <v>338</v>
      </c>
      <c r="D1607" s="295" t="s">
        <v>31</v>
      </c>
      <c r="E1607" s="295" t="s">
        <v>1120</v>
      </c>
      <c r="F1607" s="315">
        <f>VLOOKUP(B1607,'HSD PSPN,STR,ARS'!$C$6:F724,4,FALSE)</f>
        <v>150000</v>
      </c>
      <c r="G1607" s="536">
        <f t="shared" si="166"/>
        <v>1500</v>
      </c>
    </row>
    <row r="1608" spans="1:8">
      <c r="A1608" s="295">
        <v>4</v>
      </c>
      <c r="B1608" s="296" t="s">
        <v>4</v>
      </c>
      <c r="C1608" s="295" t="s">
        <v>339</v>
      </c>
      <c r="D1608" s="295" t="s">
        <v>31</v>
      </c>
      <c r="E1608" s="295" t="s">
        <v>1121</v>
      </c>
      <c r="F1608" s="315">
        <f>VLOOKUP(B1608,'HSD PSPN,STR,ARS'!$C$6:F724,4,FALSE)</f>
        <v>200000</v>
      </c>
      <c r="G1608" s="536">
        <f t="shared" si="166"/>
        <v>660</v>
      </c>
    </row>
    <row r="1609" spans="1:8">
      <c r="A1609" s="1161" t="s">
        <v>2171</v>
      </c>
      <c r="B1609" s="1162"/>
      <c r="C1609" s="1162"/>
      <c r="D1609" s="1162"/>
      <c r="E1609" s="1162"/>
      <c r="F1609" s="1163"/>
      <c r="G1609" s="321">
        <f>SUM(G1604:G1608)</f>
        <v>37160</v>
      </c>
    </row>
    <row r="1610" spans="1:8">
      <c r="A1610" s="295" t="s">
        <v>19</v>
      </c>
      <c r="B1610" s="296" t="s">
        <v>5</v>
      </c>
      <c r="C1610" s="295"/>
      <c r="D1610" s="295"/>
      <c r="E1610" s="295"/>
      <c r="F1610" s="296"/>
      <c r="G1610" s="536"/>
    </row>
    <row r="1611" spans="1:8">
      <c r="A1611" s="295">
        <v>1</v>
      </c>
      <c r="B1611" s="296" t="s">
        <v>1338</v>
      </c>
      <c r="C1611" s="295"/>
      <c r="D1611" s="295" t="s">
        <v>239</v>
      </c>
      <c r="E1611" s="295" t="s">
        <v>1350</v>
      </c>
      <c r="F1611" s="315">
        <f>VLOOKUP(B1611,'HSD PSPN,STR,ARS'!$C$6:F724,4,FALSE)</f>
        <v>10000</v>
      </c>
      <c r="G1611" s="536">
        <f t="shared" ref="G1611:G1613" si="167">F1611*E1611</f>
        <v>719100</v>
      </c>
    </row>
    <row r="1612" spans="1:8">
      <c r="A1612" s="295">
        <v>2</v>
      </c>
      <c r="B1612" s="296" t="s">
        <v>176</v>
      </c>
      <c r="C1612" s="295"/>
      <c r="D1612" s="295" t="s">
        <v>329</v>
      </c>
      <c r="E1612" s="295" t="s">
        <v>1351</v>
      </c>
      <c r="F1612" s="315">
        <f>VLOOKUP(B1612,'HSD PSPN,STR,ARS'!$C$6:F724,4,FALSE)</f>
        <v>10000</v>
      </c>
      <c r="G1612" s="536">
        <f t="shared" si="167"/>
        <v>189500</v>
      </c>
    </row>
    <row r="1613" spans="1:8">
      <c r="A1613" s="295">
        <v>3</v>
      </c>
      <c r="B1613" s="296" t="s">
        <v>206</v>
      </c>
      <c r="C1613" s="295"/>
      <c r="D1613" s="295" t="s">
        <v>342</v>
      </c>
      <c r="E1613" s="295" t="s">
        <v>1352</v>
      </c>
      <c r="F1613" s="315">
        <f>VLOOKUP(B1613,'HSD PSPN,STR,ARS'!$C$6:F724,4,FALSE)</f>
        <v>10000</v>
      </c>
      <c r="G1613" s="536">
        <f t="shared" si="167"/>
        <v>380</v>
      </c>
    </row>
    <row r="1614" spans="1:8">
      <c r="A1614" s="1165" t="s">
        <v>2176</v>
      </c>
      <c r="B1614" s="1166"/>
      <c r="C1614" s="1166"/>
      <c r="D1614" s="1166"/>
      <c r="E1614" s="1166"/>
      <c r="F1614" s="1166"/>
      <c r="G1614" s="549">
        <f>SUM(G1610:G1613)</f>
        <v>908980</v>
      </c>
    </row>
    <row r="1615" spans="1:8">
      <c r="A1615" s="295" t="s">
        <v>20</v>
      </c>
      <c r="B1615" s="296" t="s">
        <v>181</v>
      </c>
      <c r="C1615" s="295"/>
      <c r="D1615" s="295"/>
      <c r="E1615" s="295"/>
      <c r="F1615" s="296"/>
      <c r="G1615" s="536"/>
    </row>
    <row r="1616" spans="1:8">
      <c r="A1616" s="295"/>
      <c r="B1616" s="296"/>
      <c r="C1616" s="295"/>
      <c r="D1616" s="295"/>
      <c r="E1616" s="295"/>
      <c r="F1616" s="296"/>
      <c r="G1616" s="536"/>
    </row>
    <row r="1617" spans="1:8">
      <c r="A1617" s="1146" t="s">
        <v>2180</v>
      </c>
      <c r="B1617" s="1146"/>
      <c r="C1617" s="1146"/>
      <c r="D1617" s="1146"/>
      <c r="E1617" s="1146"/>
      <c r="F1617" s="1146"/>
      <c r="G1617" s="318">
        <f>SUM(G1615:G1616)</f>
        <v>0</v>
      </c>
    </row>
    <row r="1618" spans="1:8">
      <c r="A1618" s="375" t="s">
        <v>21</v>
      </c>
      <c r="B1618" s="1145" t="s">
        <v>1111</v>
      </c>
      <c r="C1618" s="1145"/>
      <c r="D1618" s="1145"/>
      <c r="E1618" s="1145"/>
      <c r="F1618" s="1145"/>
      <c r="G1618" s="318">
        <f>SUM(G1605:G1617)/2</f>
        <v>946140</v>
      </c>
    </row>
    <row r="1619" spans="1:8">
      <c r="A1619" s="375" t="s">
        <v>22</v>
      </c>
      <c r="B1619" s="1145" t="s">
        <v>1112</v>
      </c>
      <c r="C1619" s="1145"/>
      <c r="D1619" s="1145"/>
      <c r="E1619" s="1145"/>
      <c r="F1619" s="376">
        <v>0.1</v>
      </c>
      <c r="G1619" s="318">
        <f>G1618*F1619</f>
        <v>94614</v>
      </c>
    </row>
    <row r="1620" spans="1:8">
      <c r="A1620" s="375" t="s">
        <v>23</v>
      </c>
      <c r="B1620" s="1145" t="s">
        <v>184</v>
      </c>
      <c r="C1620" s="1145"/>
      <c r="D1620" s="1145"/>
      <c r="E1620" s="1145"/>
      <c r="F1620" s="1145"/>
      <c r="G1620" s="318">
        <f>ROUNDDOWN(G1618+G1619,0)</f>
        <v>1040754</v>
      </c>
    </row>
    <row r="1621" spans="1:8">
      <c r="A1621" s="298"/>
      <c r="B1621" s="299"/>
      <c r="C1621" s="299"/>
      <c r="D1621" s="299"/>
      <c r="E1621" s="299"/>
      <c r="F1621" s="299"/>
      <c r="G1621" s="550"/>
    </row>
    <row r="1622" spans="1:8">
      <c r="A1622" s="310" t="s">
        <v>2448</v>
      </c>
      <c r="B1622" s="293"/>
      <c r="C1622" s="293"/>
      <c r="D1622" s="293"/>
      <c r="E1622" s="293"/>
      <c r="F1622" s="293"/>
      <c r="G1622" s="548"/>
      <c r="H1622" s="293"/>
    </row>
    <row r="1623" spans="1:8" s="442" customFormat="1" ht="45">
      <c r="A1623" s="294" t="s">
        <v>73</v>
      </c>
      <c r="B1623" s="294" t="s">
        <v>74</v>
      </c>
      <c r="C1623" s="294" t="s">
        <v>166</v>
      </c>
      <c r="D1623" s="294" t="s">
        <v>78</v>
      </c>
      <c r="E1623" s="294" t="s">
        <v>167</v>
      </c>
      <c r="F1623" s="294" t="s">
        <v>1113</v>
      </c>
      <c r="G1623" s="551" t="s">
        <v>1105</v>
      </c>
    </row>
    <row r="1624" spans="1:8">
      <c r="A1624" s="295" t="s">
        <v>17</v>
      </c>
      <c r="B1624" s="296" t="s">
        <v>1106</v>
      </c>
      <c r="C1624" s="295"/>
      <c r="D1624" s="295"/>
      <c r="E1624" s="295"/>
      <c r="F1624" s="296"/>
      <c r="G1624" s="536"/>
    </row>
    <row r="1625" spans="1:8">
      <c r="A1625" s="295">
        <v>1</v>
      </c>
      <c r="B1625" s="296" t="s">
        <v>1</v>
      </c>
      <c r="C1625" s="295" t="s">
        <v>336</v>
      </c>
      <c r="D1625" s="295" t="s">
        <v>31</v>
      </c>
      <c r="E1625" s="295" t="s">
        <v>1118</v>
      </c>
      <c r="F1625" s="315">
        <f>VLOOKUP(B1625,'HSD PSPN,STR,ARS'!$C$6:F724,4,FALSE)</f>
        <v>100000</v>
      </c>
      <c r="G1625" s="536">
        <f>F1625*E1625</f>
        <v>20000</v>
      </c>
    </row>
    <row r="1626" spans="1:8">
      <c r="A1626" s="295">
        <v>2</v>
      </c>
      <c r="B1626" s="296" t="s">
        <v>2</v>
      </c>
      <c r="C1626" s="295" t="s">
        <v>337</v>
      </c>
      <c r="D1626" s="295" t="s">
        <v>31</v>
      </c>
      <c r="E1626" s="295" t="s">
        <v>1119</v>
      </c>
      <c r="F1626" s="315">
        <f>VLOOKUP(B1626,'HSD PSPN,STR,ARS'!$C$6:F724,4,FALSE)</f>
        <v>150000</v>
      </c>
      <c r="G1626" s="536">
        <f t="shared" ref="G1626:G1628" si="168">F1626*E1626</f>
        <v>15000</v>
      </c>
    </row>
    <row r="1627" spans="1:8">
      <c r="A1627" s="295">
        <v>3</v>
      </c>
      <c r="B1627" s="296" t="s">
        <v>3</v>
      </c>
      <c r="C1627" s="295" t="s">
        <v>338</v>
      </c>
      <c r="D1627" s="295" t="s">
        <v>31</v>
      </c>
      <c r="E1627" s="295" t="s">
        <v>1120</v>
      </c>
      <c r="F1627" s="315">
        <f>VLOOKUP(B1627,'HSD PSPN,STR,ARS'!$C$6:F724,4,FALSE)</f>
        <v>150000</v>
      </c>
      <c r="G1627" s="536">
        <f t="shared" si="168"/>
        <v>1500</v>
      </c>
    </row>
    <row r="1628" spans="1:8">
      <c r="A1628" s="295">
        <v>4</v>
      </c>
      <c r="B1628" s="296" t="s">
        <v>4</v>
      </c>
      <c r="C1628" s="295" t="s">
        <v>339</v>
      </c>
      <c r="D1628" s="295" t="s">
        <v>31</v>
      </c>
      <c r="E1628" s="295" t="s">
        <v>1121</v>
      </c>
      <c r="F1628" s="315">
        <f>VLOOKUP(B1628,'HSD PSPN,STR,ARS'!$C$6:F724,4,FALSE)</f>
        <v>200000</v>
      </c>
      <c r="G1628" s="536">
        <f t="shared" si="168"/>
        <v>660</v>
      </c>
    </row>
    <row r="1629" spans="1:8">
      <c r="A1629" s="1161" t="s">
        <v>2171</v>
      </c>
      <c r="B1629" s="1162"/>
      <c r="C1629" s="1162"/>
      <c r="D1629" s="1162"/>
      <c r="E1629" s="1162"/>
      <c r="F1629" s="1163"/>
      <c r="G1629" s="321">
        <f>SUM(G1624:G1628)</f>
        <v>37160</v>
      </c>
    </row>
    <row r="1630" spans="1:8">
      <c r="A1630" s="295" t="s">
        <v>19</v>
      </c>
      <c r="B1630" s="296" t="s">
        <v>5</v>
      </c>
      <c r="C1630" s="295"/>
      <c r="D1630" s="295"/>
      <c r="E1630" s="295"/>
      <c r="F1630" s="296"/>
      <c r="G1630" s="536"/>
    </row>
    <row r="1631" spans="1:8">
      <c r="A1631" s="295">
        <v>1</v>
      </c>
      <c r="B1631" s="296" t="s">
        <v>1338</v>
      </c>
      <c r="C1631" s="295"/>
      <c r="D1631" s="295" t="s">
        <v>239</v>
      </c>
      <c r="E1631" s="295" t="s">
        <v>1350</v>
      </c>
      <c r="F1631" s="315">
        <f>VLOOKUP(B1631,'HSD PSPN,STR,ARS'!$C$6:F724,4,FALSE)</f>
        <v>10000</v>
      </c>
      <c r="G1631" s="536">
        <f t="shared" ref="G1631:G1633" si="169">F1631*E1631</f>
        <v>719100</v>
      </c>
    </row>
    <row r="1632" spans="1:8">
      <c r="A1632" s="295">
        <v>2</v>
      </c>
      <c r="B1632" s="296" t="s">
        <v>176</v>
      </c>
      <c r="C1632" s="295"/>
      <c r="D1632" s="295" t="s">
        <v>329</v>
      </c>
      <c r="E1632" s="295" t="s">
        <v>1353</v>
      </c>
      <c r="F1632" s="315">
        <f>VLOOKUP(B1632,'HSD PSPN,STR,ARS'!$C$6:F724,4,FALSE)</f>
        <v>10000</v>
      </c>
      <c r="G1632" s="536">
        <f t="shared" si="169"/>
        <v>143700</v>
      </c>
    </row>
    <row r="1633" spans="1:8">
      <c r="A1633" s="295">
        <v>3</v>
      </c>
      <c r="B1633" s="296" t="s">
        <v>206</v>
      </c>
      <c r="C1633" s="295"/>
      <c r="D1633" s="295" t="s">
        <v>342</v>
      </c>
      <c r="E1633" s="295" t="s">
        <v>1250</v>
      </c>
      <c r="F1633" s="315">
        <f>VLOOKUP(B1633,'HSD PSPN,STR,ARS'!$C$6:F724,4,FALSE)</f>
        <v>10000</v>
      </c>
      <c r="G1633" s="536">
        <f t="shared" si="169"/>
        <v>400</v>
      </c>
    </row>
    <row r="1634" spans="1:8">
      <c r="A1634" s="1165" t="s">
        <v>2176</v>
      </c>
      <c r="B1634" s="1166"/>
      <c r="C1634" s="1166"/>
      <c r="D1634" s="1166"/>
      <c r="E1634" s="1166"/>
      <c r="F1634" s="1166"/>
      <c r="G1634" s="549">
        <f>SUM(G1630:G1633)</f>
        <v>863200</v>
      </c>
    </row>
    <row r="1635" spans="1:8">
      <c r="A1635" s="295" t="s">
        <v>20</v>
      </c>
      <c r="B1635" s="296" t="s">
        <v>181</v>
      </c>
      <c r="C1635" s="295"/>
      <c r="D1635" s="295"/>
      <c r="E1635" s="295"/>
      <c r="F1635" s="296"/>
      <c r="G1635" s="536"/>
    </row>
    <row r="1636" spans="1:8">
      <c r="A1636" s="295"/>
      <c r="B1636" s="296"/>
      <c r="C1636" s="295"/>
      <c r="D1636" s="295"/>
      <c r="E1636" s="295"/>
      <c r="F1636" s="296"/>
      <c r="G1636" s="536"/>
    </row>
    <row r="1637" spans="1:8">
      <c r="A1637" s="1146" t="s">
        <v>2180</v>
      </c>
      <c r="B1637" s="1146"/>
      <c r="C1637" s="1146"/>
      <c r="D1637" s="1146"/>
      <c r="E1637" s="1146"/>
      <c r="F1637" s="1146"/>
      <c r="G1637" s="318">
        <f>SUM(G1635:G1636)</f>
        <v>0</v>
      </c>
    </row>
    <row r="1638" spans="1:8">
      <c r="A1638" s="375" t="s">
        <v>21</v>
      </c>
      <c r="B1638" s="1145" t="s">
        <v>1111</v>
      </c>
      <c r="C1638" s="1145"/>
      <c r="D1638" s="1145"/>
      <c r="E1638" s="1145"/>
      <c r="F1638" s="1145"/>
      <c r="G1638" s="318">
        <f>SUM(G1625:G1637)/2</f>
        <v>900360</v>
      </c>
    </row>
    <row r="1639" spans="1:8">
      <c r="A1639" s="375" t="s">
        <v>22</v>
      </c>
      <c r="B1639" s="1145" t="s">
        <v>1112</v>
      </c>
      <c r="C1639" s="1145"/>
      <c r="D1639" s="1145"/>
      <c r="E1639" s="1145"/>
      <c r="F1639" s="376">
        <v>0.1</v>
      </c>
      <c r="G1639" s="318">
        <f>G1638*F1639</f>
        <v>90036</v>
      </c>
    </row>
    <row r="1640" spans="1:8">
      <c r="A1640" s="375" t="s">
        <v>23</v>
      </c>
      <c r="B1640" s="1145" t="s">
        <v>184</v>
      </c>
      <c r="C1640" s="1145"/>
      <c r="D1640" s="1145"/>
      <c r="E1640" s="1145"/>
      <c r="F1640" s="1145"/>
      <c r="G1640" s="318">
        <f>ROUNDDOWN(G1638+G1639,0)</f>
        <v>990396</v>
      </c>
    </row>
    <row r="1641" spans="1:8">
      <c r="A1641" s="298"/>
      <c r="B1641" s="299"/>
      <c r="C1641" s="299"/>
      <c r="D1641" s="299"/>
      <c r="E1641" s="299"/>
      <c r="F1641" s="299"/>
      <c r="G1641" s="550"/>
    </row>
    <row r="1642" spans="1:8">
      <c r="A1642" s="310" t="s">
        <v>2449</v>
      </c>
      <c r="B1642" s="293"/>
      <c r="C1642" s="293"/>
      <c r="D1642" s="293"/>
      <c r="E1642" s="293"/>
      <c r="F1642" s="293"/>
      <c r="G1642" s="548"/>
      <c r="H1642" s="293"/>
    </row>
    <row r="1643" spans="1:8" s="442" customFormat="1" ht="45">
      <c r="A1643" s="294" t="s">
        <v>73</v>
      </c>
      <c r="B1643" s="294" t="s">
        <v>74</v>
      </c>
      <c r="C1643" s="294" t="s">
        <v>166</v>
      </c>
      <c r="D1643" s="294" t="s">
        <v>78</v>
      </c>
      <c r="E1643" s="294" t="s">
        <v>167</v>
      </c>
      <c r="F1643" s="294" t="s">
        <v>1113</v>
      </c>
      <c r="G1643" s="551" t="s">
        <v>1105</v>
      </c>
    </row>
    <row r="1644" spans="1:8">
      <c r="A1644" s="295" t="s">
        <v>17</v>
      </c>
      <c r="B1644" s="296" t="s">
        <v>1106</v>
      </c>
      <c r="C1644" s="295"/>
      <c r="D1644" s="295"/>
      <c r="E1644" s="295"/>
      <c r="F1644" s="296"/>
      <c r="G1644" s="536"/>
    </row>
    <row r="1645" spans="1:8">
      <c r="A1645" s="295">
        <v>1</v>
      </c>
      <c r="B1645" s="296" t="s">
        <v>1</v>
      </c>
      <c r="C1645" s="295" t="s">
        <v>336</v>
      </c>
      <c r="D1645" s="295" t="s">
        <v>31</v>
      </c>
      <c r="E1645" s="295" t="s">
        <v>1118</v>
      </c>
      <c r="F1645" s="315">
        <f>VLOOKUP(B1645,'HSD PSPN,STR,ARS'!$C$6:F724,4,FALSE)</f>
        <v>100000</v>
      </c>
      <c r="G1645" s="536">
        <f>F1645*E1645</f>
        <v>20000</v>
      </c>
    </row>
    <row r="1646" spans="1:8">
      <c r="A1646" s="295">
        <v>2</v>
      </c>
      <c r="B1646" s="296" t="s">
        <v>2</v>
      </c>
      <c r="C1646" s="295" t="s">
        <v>337</v>
      </c>
      <c r="D1646" s="295" t="s">
        <v>31</v>
      </c>
      <c r="E1646" s="295" t="s">
        <v>1119</v>
      </c>
      <c r="F1646" s="315">
        <f>VLOOKUP(B1646,'HSD PSPN,STR,ARS'!$C$6:F724,4,FALSE)</f>
        <v>150000</v>
      </c>
      <c r="G1646" s="536">
        <f t="shared" ref="G1646:G1648" si="170">F1646*E1646</f>
        <v>15000</v>
      </c>
    </row>
    <row r="1647" spans="1:8">
      <c r="A1647" s="295">
        <v>3</v>
      </c>
      <c r="B1647" s="296" t="s">
        <v>3</v>
      </c>
      <c r="C1647" s="295" t="s">
        <v>338</v>
      </c>
      <c r="D1647" s="295" t="s">
        <v>31</v>
      </c>
      <c r="E1647" s="295" t="s">
        <v>1120</v>
      </c>
      <c r="F1647" s="315">
        <f>VLOOKUP(B1647,'HSD PSPN,STR,ARS'!$C$6:F724,4,FALSE)</f>
        <v>150000</v>
      </c>
      <c r="G1647" s="536">
        <f t="shared" si="170"/>
        <v>1500</v>
      </c>
    </row>
    <row r="1648" spans="1:8">
      <c r="A1648" s="295">
        <v>4</v>
      </c>
      <c r="B1648" s="296" t="s">
        <v>4</v>
      </c>
      <c r="C1648" s="295" t="s">
        <v>339</v>
      </c>
      <c r="D1648" s="295" t="s">
        <v>31</v>
      </c>
      <c r="E1648" s="295" t="s">
        <v>1121</v>
      </c>
      <c r="F1648" s="315">
        <f>VLOOKUP(B1648,'HSD PSPN,STR,ARS'!$C$6:F724,4,FALSE)</f>
        <v>200000</v>
      </c>
      <c r="G1648" s="536">
        <f t="shared" si="170"/>
        <v>660</v>
      </c>
    </row>
    <row r="1649" spans="1:8">
      <c r="A1649" s="1161" t="s">
        <v>2171</v>
      </c>
      <c r="B1649" s="1162"/>
      <c r="C1649" s="1162"/>
      <c r="D1649" s="1162"/>
      <c r="E1649" s="1162"/>
      <c r="F1649" s="1163"/>
      <c r="G1649" s="321">
        <f>SUM(G1644:G1648)</f>
        <v>37160</v>
      </c>
    </row>
    <row r="1650" spans="1:8">
      <c r="A1650" s="295" t="s">
        <v>19</v>
      </c>
      <c r="B1650" s="296" t="s">
        <v>5</v>
      </c>
      <c r="C1650" s="295"/>
      <c r="D1650" s="295"/>
      <c r="E1650" s="295"/>
      <c r="F1650" s="296"/>
      <c r="G1650" s="536"/>
    </row>
    <row r="1651" spans="1:8">
      <c r="A1651" s="295">
        <v>1</v>
      </c>
      <c r="B1651" s="296" t="s">
        <v>1338</v>
      </c>
      <c r="C1651" s="295"/>
      <c r="D1651" s="295" t="s">
        <v>239</v>
      </c>
      <c r="E1651" s="295" t="s">
        <v>1350</v>
      </c>
      <c r="F1651" s="315">
        <f>VLOOKUP(B1651,'HSD PSPN,STR,ARS'!$C$6:F724,4,FALSE)</f>
        <v>10000</v>
      </c>
      <c r="G1651" s="536">
        <f t="shared" ref="G1651:G1653" si="171">F1651*E1651</f>
        <v>719100</v>
      </c>
    </row>
    <row r="1652" spans="1:8">
      <c r="A1652" s="295">
        <v>2</v>
      </c>
      <c r="B1652" s="296" t="s">
        <v>176</v>
      </c>
      <c r="C1652" s="295"/>
      <c r="D1652" s="295" t="s">
        <v>329</v>
      </c>
      <c r="E1652" s="295" t="s">
        <v>1354</v>
      </c>
      <c r="F1652" s="315">
        <f>VLOOKUP(B1652,'HSD PSPN,STR,ARS'!$C$6:F724,4,FALSE)</f>
        <v>10000</v>
      </c>
      <c r="G1652" s="536">
        <f t="shared" si="171"/>
        <v>115000</v>
      </c>
    </row>
    <row r="1653" spans="1:8">
      <c r="A1653" s="295">
        <v>3</v>
      </c>
      <c r="B1653" s="296" t="s">
        <v>206</v>
      </c>
      <c r="C1653" s="295"/>
      <c r="D1653" s="295" t="s">
        <v>342</v>
      </c>
      <c r="E1653" s="295" t="s">
        <v>1355</v>
      </c>
      <c r="F1653" s="315">
        <f>VLOOKUP(B1653,'HSD PSPN,STR,ARS'!$C$6:F724,4,FALSE)</f>
        <v>10000</v>
      </c>
      <c r="G1653" s="536">
        <f t="shared" si="171"/>
        <v>429.99999999999994</v>
      </c>
    </row>
    <row r="1654" spans="1:8">
      <c r="A1654" s="1165" t="s">
        <v>2176</v>
      </c>
      <c r="B1654" s="1166"/>
      <c r="C1654" s="1166"/>
      <c r="D1654" s="1166"/>
      <c r="E1654" s="1166"/>
      <c r="F1654" s="1166"/>
      <c r="G1654" s="549">
        <f>SUM(G1650:G1653)</f>
        <v>834530</v>
      </c>
    </row>
    <row r="1655" spans="1:8">
      <c r="A1655" s="295" t="s">
        <v>20</v>
      </c>
      <c r="B1655" s="296" t="s">
        <v>181</v>
      </c>
      <c r="C1655" s="295"/>
      <c r="D1655" s="295"/>
      <c r="E1655" s="295"/>
      <c r="F1655" s="296"/>
      <c r="G1655" s="536"/>
    </row>
    <row r="1656" spans="1:8">
      <c r="A1656" s="295"/>
      <c r="B1656" s="296"/>
      <c r="C1656" s="295"/>
      <c r="D1656" s="295"/>
      <c r="E1656" s="295"/>
      <c r="F1656" s="296"/>
      <c r="G1656" s="536"/>
    </row>
    <row r="1657" spans="1:8">
      <c r="A1657" s="1146" t="s">
        <v>2180</v>
      </c>
      <c r="B1657" s="1146"/>
      <c r="C1657" s="1146"/>
      <c r="D1657" s="1146"/>
      <c r="E1657" s="1146"/>
      <c r="F1657" s="1146"/>
      <c r="G1657" s="318">
        <f>SUM(G1655:G1656)</f>
        <v>0</v>
      </c>
    </row>
    <row r="1658" spans="1:8">
      <c r="A1658" s="375" t="s">
        <v>21</v>
      </c>
      <c r="B1658" s="1145" t="s">
        <v>1111</v>
      </c>
      <c r="C1658" s="1145"/>
      <c r="D1658" s="1145"/>
      <c r="E1658" s="1145"/>
      <c r="F1658" s="1145"/>
      <c r="G1658" s="318">
        <f>SUM(G1645:G1657)/2</f>
        <v>871690</v>
      </c>
    </row>
    <row r="1659" spans="1:8">
      <c r="A1659" s="375" t="s">
        <v>22</v>
      </c>
      <c r="B1659" s="1145" t="s">
        <v>1112</v>
      </c>
      <c r="C1659" s="1145"/>
      <c r="D1659" s="1145"/>
      <c r="E1659" s="1145"/>
      <c r="F1659" s="376">
        <v>0.1</v>
      </c>
      <c r="G1659" s="318">
        <f>G1658*F1659</f>
        <v>87169</v>
      </c>
    </row>
    <row r="1660" spans="1:8">
      <c r="A1660" s="375" t="s">
        <v>23</v>
      </c>
      <c r="B1660" s="1145" t="s">
        <v>184</v>
      </c>
      <c r="C1660" s="1145"/>
      <c r="D1660" s="1145"/>
      <c r="E1660" s="1145"/>
      <c r="F1660" s="1145"/>
      <c r="G1660" s="318">
        <f>ROUNDDOWN(G1658+G1659,0)</f>
        <v>958859</v>
      </c>
    </row>
    <row r="1661" spans="1:8">
      <c r="A1661" s="298"/>
      <c r="B1661" s="299"/>
      <c r="C1661" s="299"/>
      <c r="D1661" s="299"/>
      <c r="E1661" s="299"/>
      <c r="F1661" s="299"/>
      <c r="G1661" s="550"/>
    </row>
    <row r="1662" spans="1:8">
      <c r="A1662" s="310" t="s">
        <v>2450</v>
      </c>
      <c r="B1662" s="293"/>
      <c r="C1662" s="293"/>
      <c r="D1662" s="293"/>
      <c r="E1662" s="293"/>
      <c r="F1662" s="293"/>
      <c r="G1662" s="548"/>
      <c r="H1662" s="293"/>
    </row>
    <row r="1663" spans="1:8" s="442" customFormat="1" ht="45">
      <c r="A1663" s="294" t="s">
        <v>73</v>
      </c>
      <c r="B1663" s="294" t="s">
        <v>74</v>
      </c>
      <c r="C1663" s="294" t="s">
        <v>166</v>
      </c>
      <c r="D1663" s="294" t="s">
        <v>78</v>
      </c>
      <c r="E1663" s="294" t="s">
        <v>167</v>
      </c>
      <c r="F1663" s="294" t="s">
        <v>1113</v>
      </c>
      <c r="G1663" s="551" t="s">
        <v>1105</v>
      </c>
    </row>
    <row r="1664" spans="1:8">
      <c r="A1664" s="295" t="s">
        <v>17</v>
      </c>
      <c r="B1664" s="296" t="s">
        <v>1106</v>
      </c>
      <c r="C1664" s="295"/>
      <c r="D1664" s="295"/>
      <c r="E1664" s="295"/>
      <c r="F1664" s="296"/>
      <c r="G1664" s="536"/>
    </row>
    <row r="1665" spans="1:7">
      <c r="A1665" s="295">
        <v>1</v>
      </c>
      <c r="B1665" s="296" t="s">
        <v>1</v>
      </c>
      <c r="C1665" s="295" t="s">
        <v>336</v>
      </c>
      <c r="D1665" s="295" t="s">
        <v>31</v>
      </c>
      <c r="E1665" s="295" t="s">
        <v>1118</v>
      </c>
      <c r="F1665" s="315">
        <f>VLOOKUP(B1665,'HSD PSPN,STR,ARS'!$C$6:F724,4,FALSE)</f>
        <v>100000</v>
      </c>
      <c r="G1665" s="536">
        <f>F1665*E1665</f>
        <v>20000</v>
      </c>
    </row>
    <row r="1666" spans="1:7">
      <c r="A1666" s="295">
        <v>2</v>
      </c>
      <c r="B1666" s="296" t="s">
        <v>2</v>
      </c>
      <c r="C1666" s="295" t="s">
        <v>337</v>
      </c>
      <c r="D1666" s="295" t="s">
        <v>31</v>
      </c>
      <c r="E1666" s="295" t="s">
        <v>1119</v>
      </c>
      <c r="F1666" s="315">
        <f>VLOOKUP(B1666,'HSD PSPN,STR,ARS'!$C$6:F724,4,FALSE)</f>
        <v>150000</v>
      </c>
      <c r="G1666" s="536">
        <f t="shared" ref="G1666:G1668" si="172">F1666*E1666</f>
        <v>15000</v>
      </c>
    </row>
    <row r="1667" spans="1:7">
      <c r="A1667" s="295">
        <v>3</v>
      </c>
      <c r="B1667" s="296" t="s">
        <v>3</v>
      </c>
      <c r="C1667" s="295" t="s">
        <v>338</v>
      </c>
      <c r="D1667" s="295" t="s">
        <v>31</v>
      </c>
      <c r="E1667" s="295" t="s">
        <v>1120</v>
      </c>
      <c r="F1667" s="315">
        <f>VLOOKUP(B1667,'HSD PSPN,STR,ARS'!$C$6:F724,4,FALSE)</f>
        <v>150000</v>
      </c>
      <c r="G1667" s="536">
        <f t="shared" si="172"/>
        <v>1500</v>
      </c>
    </row>
    <row r="1668" spans="1:7">
      <c r="A1668" s="295">
        <v>4</v>
      </c>
      <c r="B1668" s="296" t="s">
        <v>4</v>
      </c>
      <c r="C1668" s="295" t="s">
        <v>339</v>
      </c>
      <c r="D1668" s="295" t="s">
        <v>31</v>
      </c>
      <c r="E1668" s="295" t="s">
        <v>1121</v>
      </c>
      <c r="F1668" s="315">
        <f>VLOOKUP(B1668,'HSD PSPN,STR,ARS'!$C$6:F724,4,FALSE)</f>
        <v>200000</v>
      </c>
      <c r="G1668" s="536">
        <f t="shared" si="172"/>
        <v>660</v>
      </c>
    </row>
    <row r="1669" spans="1:7">
      <c r="A1669" s="1161" t="s">
        <v>2171</v>
      </c>
      <c r="B1669" s="1162"/>
      <c r="C1669" s="1162"/>
      <c r="D1669" s="1162"/>
      <c r="E1669" s="1162"/>
      <c r="F1669" s="1163"/>
      <c r="G1669" s="321">
        <f>SUM(G1664:G1668)</f>
        <v>37160</v>
      </c>
    </row>
    <row r="1670" spans="1:7">
      <c r="A1670" s="295" t="s">
        <v>19</v>
      </c>
      <c r="B1670" s="296" t="s">
        <v>5</v>
      </c>
      <c r="C1670" s="295"/>
      <c r="D1670" s="295"/>
      <c r="E1670" s="295"/>
      <c r="F1670" s="296"/>
      <c r="G1670" s="536"/>
    </row>
    <row r="1671" spans="1:7">
      <c r="A1671" s="295">
        <v>1</v>
      </c>
      <c r="B1671" s="296" t="s">
        <v>1338</v>
      </c>
      <c r="C1671" s="295"/>
      <c r="D1671" s="295" t="s">
        <v>239</v>
      </c>
      <c r="E1671" s="295" t="s">
        <v>1350</v>
      </c>
      <c r="F1671" s="315">
        <f>VLOOKUP(B1671,'HSD PSPN,STR,ARS'!$C$6:F724,4,FALSE)</f>
        <v>10000</v>
      </c>
      <c r="G1671" s="536">
        <f t="shared" ref="G1671:G1673" si="173">F1671*E1671</f>
        <v>719100</v>
      </c>
    </row>
    <row r="1672" spans="1:7">
      <c r="A1672" s="295">
        <v>2</v>
      </c>
      <c r="B1672" s="296" t="s">
        <v>176</v>
      </c>
      <c r="C1672" s="295"/>
      <c r="D1672" s="295" t="s">
        <v>329</v>
      </c>
      <c r="E1672" s="295" t="s">
        <v>1356</v>
      </c>
      <c r="F1672" s="315">
        <f>VLOOKUP(B1672,'HSD PSPN,STR,ARS'!$C$6:F724,4,FALSE)</f>
        <v>10000</v>
      </c>
      <c r="G1672" s="536">
        <f t="shared" si="173"/>
        <v>96800</v>
      </c>
    </row>
    <row r="1673" spans="1:7">
      <c r="A1673" s="295">
        <v>3</v>
      </c>
      <c r="B1673" s="296" t="s">
        <v>206</v>
      </c>
      <c r="C1673" s="295"/>
      <c r="D1673" s="295" t="s">
        <v>342</v>
      </c>
      <c r="E1673" s="295" t="s">
        <v>1357</v>
      </c>
      <c r="F1673" s="315">
        <f>VLOOKUP(B1673,'HSD PSPN,STR,ARS'!$C$6:F724,4,FALSE)</f>
        <v>10000</v>
      </c>
      <c r="G1673" s="536">
        <f t="shared" si="173"/>
        <v>450</v>
      </c>
    </row>
    <row r="1674" spans="1:7">
      <c r="A1674" s="1165" t="s">
        <v>2176</v>
      </c>
      <c r="B1674" s="1166"/>
      <c r="C1674" s="1166"/>
      <c r="D1674" s="1166"/>
      <c r="E1674" s="1166"/>
      <c r="F1674" s="1166"/>
      <c r="G1674" s="549">
        <f>SUM(G1670:G1673)</f>
        <v>816350</v>
      </c>
    </row>
    <row r="1675" spans="1:7">
      <c r="A1675" s="295" t="s">
        <v>20</v>
      </c>
      <c r="B1675" s="296" t="s">
        <v>181</v>
      </c>
      <c r="C1675" s="295"/>
      <c r="D1675" s="295"/>
      <c r="E1675" s="295"/>
      <c r="F1675" s="296"/>
      <c r="G1675" s="536"/>
    </row>
    <row r="1676" spans="1:7">
      <c r="A1676" s="295"/>
      <c r="B1676" s="296"/>
      <c r="C1676" s="295"/>
      <c r="D1676" s="295"/>
      <c r="E1676" s="295"/>
      <c r="F1676" s="296"/>
      <c r="G1676" s="536"/>
    </row>
    <row r="1677" spans="1:7">
      <c r="A1677" s="1146" t="s">
        <v>2180</v>
      </c>
      <c r="B1677" s="1146"/>
      <c r="C1677" s="1146"/>
      <c r="D1677" s="1146"/>
      <c r="E1677" s="1146"/>
      <c r="F1677" s="1146"/>
      <c r="G1677" s="318">
        <f>SUM(G1675:G1676)</f>
        <v>0</v>
      </c>
    </row>
    <row r="1678" spans="1:7">
      <c r="A1678" s="375" t="s">
        <v>21</v>
      </c>
      <c r="B1678" s="1145" t="s">
        <v>1111</v>
      </c>
      <c r="C1678" s="1145"/>
      <c r="D1678" s="1145"/>
      <c r="E1678" s="1145"/>
      <c r="F1678" s="1145"/>
      <c r="G1678" s="318">
        <f>SUM(G1665:G1677)/2</f>
        <v>853510</v>
      </c>
    </row>
    <row r="1679" spans="1:7">
      <c r="A1679" s="375" t="s">
        <v>22</v>
      </c>
      <c r="B1679" s="1145" t="s">
        <v>1112</v>
      </c>
      <c r="C1679" s="1145"/>
      <c r="D1679" s="1145"/>
      <c r="E1679" s="1145"/>
      <c r="F1679" s="376">
        <v>0.1</v>
      </c>
      <c r="G1679" s="318">
        <f>G1678*F1679</f>
        <v>85351</v>
      </c>
    </row>
    <row r="1680" spans="1:7">
      <c r="A1680" s="375" t="s">
        <v>23</v>
      </c>
      <c r="B1680" s="1145" t="s">
        <v>184</v>
      </c>
      <c r="C1680" s="1145"/>
      <c r="D1680" s="1145"/>
      <c r="E1680" s="1145"/>
      <c r="F1680" s="1145"/>
      <c r="G1680" s="318">
        <f>ROUNDDOWN(G1678+G1679,0)</f>
        <v>938861</v>
      </c>
    </row>
    <row r="1681" spans="1:8">
      <c r="A1681" s="298"/>
      <c r="B1681" s="299"/>
      <c r="C1681" s="299"/>
      <c r="D1681" s="299"/>
      <c r="E1681" s="299"/>
      <c r="F1681" s="299"/>
      <c r="G1681" s="550"/>
    </row>
    <row r="1682" spans="1:8">
      <c r="A1682" s="310" t="s">
        <v>1977</v>
      </c>
      <c r="B1682" s="293"/>
      <c r="C1682" s="293"/>
      <c r="D1682" s="293"/>
      <c r="E1682" s="293"/>
      <c r="F1682" s="293"/>
      <c r="G1682" s="548"/>
      <c r="H1682" s="293"/>
    </row>
    <row r="1683" spans="1:8" s="442" customFormat="1" ht="45">
      <c r="A1683" s="294" t="s">
        <v>73</v>
      </c>
      <c r="B1683" s="294" t="s">
        <v>74</v>
      </c>
      <c r="C1683" s="294" t="s">
        <v>166</v>
      </c>
      <c r="D1683" s="294" t="s">
        <v>78</v>
      </c>
      <c r="E1683" s="294" t="s">
        <v>167</v>
      </c>
      <c r="F1683" s="294" t="s">
        <v>1113</v>
      </c>
      <c r="G1683" s="551" t="s">
        <v>1105</v>
      </c>
    </row>
    <row r="1684" spans="1:8">
      <c r="A1684" s="295" t="s">
        <v>17</v>
      </c>
      <c r="B1684" s="296" t="s">
        <v>1106</v>
      </c>
      <c r="C1684" s="295"/>
      <c r="D1684" s="295"/>
      <c r="E1684" s="295"/>
      <c r="F1684" s="296"/>
      <c r="G1684" s="536"/>
    </row>
    <row r="1685" spans="1:8">
      <c r="A1685" s="295">
        <v>1</v>
      </c>
      <c r="B1685" s="296" t="s">
        <v>1</v>
      </c>
      <c r="C1685" s="295" t="s">
        <v>336</v>
      </c>
      <c r="D1685" s="295" t="s">
        <v>31</v>
      </c>
      <c r="E1685" s="295" t="s">
        <v>1118</v>
      </c>
      <c r="F1685" s="315">
        <f>VLOOKUP(B1685,'HSD PSPN,STR,ARS'!$C$6:F724,4,FALSE)</f>
        <v>100000</v>
      </c>
      <c r="G1685" s="536">
        <f>F1685*E1685</f>
        <v>20000</v>
      </c>
    </row>
    <row r="1686" spans="1:8">
      <c r="A1686" s="295">
        <v>2</v>
      </c>
      <c r="B1686" s="296" t="s">
        <v>2</v>
      </c>
      <c r="C1686" s="295" t="s">
        <v>337</v>
      </c>
      <c r="D1686" s="295" t="s">
        <v>31</v>
      </c>
      <c r="E1686" s="295" t="s">
        <v>1119</v>
      </c>
      <c r="F1686" s="315">
        <f>VLOOKUP(B1686,'HSD PSPN,STR,ARS'!$C$6:F724,4,FALSE)</f>
        <v>150000</v>
      </c>
      <c r="G1686" s="536">
        <f t="shared" ref="G1686:G1688" si="174">F1686*E1686</f>
        <v>15000</v>
      </c>
    </row>
    <row r="1687" spans="1:8">
      <c r="A1687" s="295">
        <v>3</v>
      </c>
      <c r="B1687" s="296" t="s">
        <v>3</v>
      </c>
      <c r="C1687" s="295" t="s">
        <v>338</v>
      </c>
      <c r="D1687" s="295" t="s">
        <v>31</v>
      </c>
      <c r="E1687" s="295" t="s">
        <v>1120</v>
      </c>
      <c r="F1687" s="315">
        <f>VLOOKUP(B1687,'HSD PSPN,STR,ARS'!$C$6:F724,4,FALSE)</f>
        <v>150000</v>
      </c>
      <c r="G1687" s="536">
        <f t="shared" si="174"/>
        <v>1500</v>
      </c>
    </row>
    <row r="1688" spans="1:8">
      <c r="A1688" s="295">
        <v>4</v>
      </c>
      <c r="B1688" s="296" t="s">
        <v>4</v>
      </c>
      <c r="C1688" s="295" t="s">
        <v>339</v>
      </c>
      <c r="D1688" s="295" t="s">
        <v>31</v>
      </c>
      <c r="E1688" s="295" t="s">
        <v>1121</v>
      </c>
      <c r="F1688" s="315">
        <f>VLOOKUP(B1688,'HSD PSPN,STR,ARS'!$C$6:F724,4,FALSE)</f>
        <v>200000</v>
      </c>
      <c r="G1688" s="536">
        <f t="shared" si="174"/>
        <v>660</v>
      </c>
    </row>
    <row r="1689" spans="1:8">
      <c r="A1689" s="1161" t="s">
        <v>2171</v>
      </c>
      <c r="B1689" s="1162"/>
      <c r="C1689" s="1162"/>
      <c r="D1689" s="1162"/>
      <c r="E1689" s="1162"/>
      <c r="F1689" s="1163"/>
      <c r="G1689" s="321">
        <f>SUM(G1684:G1688)</f>
        <v>37160</v>
      </c>
    </row>
    <row r="1690" spans="1:8">
      <c r="A1690" s="295" t="s">
        <v>19</v>
      </c>
      <c r="B1690" s="296" t="s">
        <v>5</v>
      </c>
      <c r="C1690" s="295"/>
      <c r="D1690" s="295"/>
      <c r="E1690" s="295"/>
      <c r="F1690" s="296"/>
      <c r="G1690" s="536"/>
    </row>
    <row r="1691" spans="1:8">
      <c r="A1691" s="295">
        <v>1</v>
      </c>
      <c r="B1691" s="296" t="s">
        <v>1338</v>
      </c>
      <c r="C1691" s="295"/>
      <c r="D1691" s="295" t="s">
        <v>239</v>
      </c>
      <c r="E1691" s="295" t="s">
        <v>1350</v>
      </c>
      <c r="F1691" s="315">
        <f>VLOOKUP(B1691,'HSD PSPN,STR,ARS'!$C$6:F724,4,FALSE)</f>
        <v>10000</v>
      </c>
      <c r="G1691" s="536">
        <f t="shared" ref="G1691:G1693" si="175">F1691*E1691</f>
        <v>719100</v>
      </c>
    </row>
    <row r="1692" spans="1:8">
      <c r="A1692" s="295">
        <v>2</v>
      </c>
      <c r="B1692" s="296" t="s">
        <v>176</v>
      </c>
      <c r="C1692" s="295"/>
      <c r="D1692" s="295" t="s">
        <v>329</v>
      </c>
      <c r="E1692" s="295" t="s">
        <v>1358</v>
      </c>
      <c r="F1692" s="315">
        <f>VLOOKUP(B1692,'HSD PSPN,STR,ARS'!$C$6:F724,4,FALSE)</f>
        <v>10000</v>
      </c>
      <c r="G1692" s="536">
        <f t="shared" si="175"/>
        <v>83200</v>
      </c>
    </row>
    <row r="1693" spans="1:8">
      <c r="A1693" s="295">
        <v>3</v>
      </c>
      <c r="B1693" s="296" t="s">
        <v>206</v>
      </c>
      <c r="C1693" s="295"/>
      <c r="D1693" s="295" t="s">
        <v>342</v>
      </c>
      <c r="E1693" s="295" t="s">
        <v>1359</v>
      </c>
      <c r="F1693" s="315">
        <f>VLOOKUP(B1693,'HSD PSPN,STR,ARS'!$C$6:F724,4,FALSE)</f>
        <v>10000</v>
      </c>
      <c r="G1693" s="536">
        <f t="shared" si="175"/>
        <v>490</v>
      </c>
    </row>
    <row r="1694" spans="1:8">
      <c r="A1694" s="1165" t="s">
        <v>2176</v>
      </c>
      <c r="B1694" s="1166"/>
      <c r="C1694" s="1166"/>
      <c r="D1694" s="1166"/>
      <c r="E1694" s="1166"/>
      <c r="F1694" s="1166"/>
      <c r="G1694" s="549">
        <f>SUM(G1690:G1693)</f>
        <v>802790</v>
      </c>
    </row>
    <row r="1695" spans="1:8">
      <c r="A1695" s="295" t="s">
        <v>20</v>
      </c>
      <c r="B1695" s="296" t="s">
        <v>181</v>
      </c>
      <c r="C1695" s="295"/>
      <c r="D1695" s="295"/>
      <c r="E1695" s="295"/>
      <c r="F1695" s="296"/>
      <c r="G1695" s="536"/>
    </row>
    <row r="1696" spans="1:8">
      <c r="A1696" s="295"/>
      <c r="B1696" s="296"/>
      <c r="C1696" s="295"/>
      <c r="D1696" s="295"/>
      <c r="E1696" s="295"/>
      <c r="F1696" s="296"/>
      <c r="G1696" s="536"/>
    </row>
    <row r="1697" spans="1:8">
      <c r="A1697" s="1146" t="s">
        <v>2180</v>
      </c>
      <c r="B1697" s="1146"/>
      <c r="C1697" s="1146"/>
      <c r="D1697" s="1146"/>
      <c r="E1697" s="1146"/>
      <c r="F1697" s="1146"/>
      <c r="G1697" s="318">
        <f>SUM(G1695:G1696)</f>
        <v>0</v>
      </c>
    </row>
    <row r="1698" spans="1:8">
      <c r="A1698" s="375" t="s">
        <v>21</v>
      </c>
      <c r="B1698" s="1145" t="s">
        <v>1111</v>
      </c>
      <c r="C1698" s="1145"/>
      <c r="D1698" s="1145"/>
      <c r="E1698" s="1145"/>
      <c r="F1698" s="1145"/>
      <c r="G1698" s="318">
        <f>SUM(G1685:G1697)/2</f>
        <v>839950</v>
      </c>
    </row>
    <row r="1699" spans="1:8">
      <c r="A1699" s="375" t="s">
        <v>22</v>
      </c>
      <c r="B1699" s="1145" t="s">
        <v>1112</v>
      </c>
      <c r="C1699" s="1145"/>
      <c r="D1699" s="1145"/>
      <c r="E1699" s="1145"/>
      <c r="F1699" s="376">
        <v>0.1</v>
      </c>
      <c r="G1699" s="318">
        <f>G1698*F1699</f>
        <v>83995</v>
      </c>
    </row>
    <row r="1700" spans="1:8">
      <c r="A1700" s="375" t="s">
        <v>23</v>
      </c>
      <c r="B1700" s="1145" t="s">
        <v>184</v>
      </c>
      <c r="C1700" s="1145"/>
      <c r="D1700" s="1145"/>
      <c r="E1700" s="1145"/>
      <c r="F1700" s="1145"/>
      <c r="G1700" s="318">
        <f>ROUNDDOWN(G1698+G1699,0)</f>
        <v>923945</v>
      </c>
    </row>
    <row r="1701" spans="1:8">
      <c r="A1701" s="298"/>
      <c r="B1701" s="299"/>
      <c r="C1701" s="299"/>
      <c r="D1701" s="299"/>
      <c r="E1701" s="299"/>
      <c r="F1701" s="299"/>
      <c r="G1701" s="550"/>
    </row>
    <row r="1702" spans="1:8">
      <c r="A1702" s="310" t="s">
        <v>1978</v>
      </c>
      <c r="B1702" s="293"/>
      <c r="C1702" s="293"/>
      <c r="D1702" s="293"/>
      <c r="E1702" s="293"/>
      <c r="F1702" s="293"/>
      <c r="G1702" s="548"/>
      <c r="H1702" s="293"/>
    </row>
    <row r="1703" spans="1:8">
      <c r="A1703" s="310" t="s">
        <v>2451</v>
      </c>
      <c r="B1703" s="293"/>
      <c r="C1703" s="293"/>
      <c r="D1703" s="293"/>
      <c r="E1703" s="293"/>
      <c r="F1703" s="293"/>
      <c r="G1703" s="548"/>
      <c r="H1703" s="293"/>
    </row>
    <row r="1704" spans="1:8" s="442" customFormat="1" ht="45">
      <c r="A1704" s="294" t="s">
        <v>73</v>
      </c>
      <c r="B1704" s="294" t="s">
        <v>74</v>
      </c>
      <c r="C1704" s="294" t="s">
        <v>166</v>
      </c>
      <c r="D1704" s="294" t="s">
        <v>78</v>
      </c>
      <c r="E1704" s="294" t="s">
        <v>167</v>
      </c>
      <c r="F1704" s="294" t="s">
        <v>1113</v>
      </c>
      <c r="G1704" s="551" t="s">
        <v>1105</v>
      </c>
    </row>
    <row r="1705" spans="1:8">
      <c r="A1705" s="295" t="s">
        <v>17</v>
      </c>
      <c r="B1705" s="296" t="s">
        <v>1106</v>
      </c>
      <c r="C1705" s="295"/>
      <c r="D1705" s="295"/>
      <c r="E1705" s="295"/>
      <c r="F1705" s="296"/>
      <c r="G1705" s="536"/>
    </row>
    <row r="1706" spans="1:8">
      <c r="A1706" s="295">
        <v>1</v>
      </c>
      <c r="B1706" s="296" t="s">
        <v>1</v>
      </c>
      <c r="C1706" s="295" t="s">
        <v>336</v>
      </c>
      <c r="D1706" s="295" t="s">
        <v>31</v>
      </c>
      <c r="E1706" s="295" t="s">
        <v>1360</v>
      </c>
      <c r="F1706" s="315">
        <f>VLOOKUP(B1706,'HSD PSPN,STR,ARS'!$C$6:F724,4,FALSE)</f>
        <v>100000</v>
      </c>
      <c r="G1706" s="536">
        <f>F1706*E1706</f>
        <v>16670</v>
      </c>
    </row>
    <row r="1707" spans="1:8">
      <c r="A1707" s="295">
        <v>2</v>
      </c>
      <c r="B1707" s="296" t="s">
        <v>2</v>
      </c>
      <c r="C1707" s="295" t="s">
        <v>337</v>
      </c>
      <c r="D1707" s="295" t="s">
        <v>31</v>
      </c>
      <c r="E1707" s="295" t="s">
        <v>1361</v>
      </c>
      <c r="F1707" s="315">
        <f>VLOOKUP(B1707,'HSD PSPN,STR,ARS'!$C$6:F724,4,FALSE)</f>
        <v>150000</v>
      </c>
      <c r="G1707" s="536">
        <f t="shared" ref="G1707:G1709" si="176">F1707*E1707</f>
        <v>12495</v>
      </c>
    </row>
    <row r="1708" spans="1:8">
      <c r="A1708" s="295">
        <v>3</v>
      </c>
      <c r="B1708" s="296" t="s">
        <v>3</v>
      </c>
      <c r="C1708" s="295" t="s">
        <v>338</v>
      </c>
      <c r="D1708" s="295" t="s">
        <v>31</v>
      </c>
      <c r="E1708" s="295" t="s">
        <v>1210</v>
      </c>
      <c r="F1708" s="315">
        <f>VLOOKUP(B1708,'HSD PSPN,STR,ARS'!$C$6:F724,4,FALSE)</f>
        <v>150000</v>
      </c>
      <c r="G1708" s="536">
        <f t="shared" si="176"/>
        <v>1245</v>
      </c>
    </row>
    <row r="1709" spans="1:8">
      <c r="A1709" s="295">
        <v>4</v>
      </c>
      <c r="B1709" s="296" t="s">
        <v>4</v>
      </c>
      <c r="C1709" s="295" t="s">
        <v>339</v>
      </c>
      <c r="D1709" s="295" t="s">
        <v>31</v>
      </c>
      <c r="E1709" s="295" t="s">
        <v>1362</v>
      </c>
      <c r="F1709" s="315">
        <f>VLOOKUP(B1709,'HSD PSPN,STR,ARS'!$C$6:F724,4,FALSE)</f>
        <v>200000</v>
      </c>
      <c r="G1709" s="536">
        <f t="shared" si="176"/>
        <v>560</v>
      </c>
    </row>
    <row r="1710" spans="1:8">
      <c r="A1710" s="1161" t="s">
        <v>2171</v>
      </c>
      <c r="B1710" s="1162"/>
      <c r="C1710" s="1162"/>
      <c r="D1710" s="1162"/>
      <c r="E1710" s="1162"/>
      <c r="F1710" s="1163"/>
      <c r="G1710" s="321">
        <f>SUM(G1705:G1709)</f>
        <v>30970</v>
      </c>
    </row>
    <row r="1711" spans="1:8">
      <c r="A1711" s="295" t="s">
        <v>19</v>
      </c>
      <c r="B1711" s="296" t="s">
        <v>5</v>
      </c>
      <c r="C1711" s="295"/>
      <c r="D1711" s="295"/>
      <c r="E1711" s="295"/>
      <c r="F1711" s="296"/>
      <c r="G1711" s="536"/>
    </row>
    <row r="1712" spans="1:8">
      <c r="A1712" s="295">
        <v>1</v>
      </c>
      <c r="B1712" s="296" t="s">
        <v>241</v>
      </c>
      <c r="C1712" s="295"/>
      <c r="D1712" s="295" t="s">
        <v>239</v>
      </c>
      <c r="E1712" s="295" t="s">
        <v>1363</v>
      </c>
      <c r="F1712" s="315">
        <f>VLOOKUP(B1712,'HSD PSPN,STR,ARS'!$C$6:F724,4,FALSE)</f>
        <v>10000</v>
      </c>
      <c r="G1712" s="536">
        <f t="shared" ref="G1712:G1715" si="177">F1712*E1712</f>
        <v>140000</v>
      </c>
    </row>
    <row r="1713" spans="1:8">
      <c r="A1713" s="295">
        <v>2</v>
      </c>
      <c r="B1713" s="296" t="s">
        <v>176</v>
      </c>
      <c r="C1713" s="295"/>
      <c r="D1713" s="295" t="s">
        <v>329</v>
      </c>
      <c r="E1713" s="295" t="s">
        <v>1364</v>
      </c>
      <c r="F1713" s="315">
        <f>VLOOKUP(B1713,'HSD PSPN,STR,ARS'!$C$6:F724,4,FALSE)</f>
        <v>10000</v>
      </c>
      <c r="G1713" s="536">
        <f t="shared" si="177"/>
        <v>303200</v>
      </c>
    </row>
    <row r="1714" spans="1:8">
      <c r="A1714" s="295">
        <v>3</v>
      </c>
      <c r="B1714" s="296" t="s">
        <v>206</v>
      </c>
      <c r="C1714" s="295"/>
      <c r="D1714" s="295" t="s">
        <v>342</v>
      </c>
      <c r="E1714" s="295" t="s">
        <v>1365</v>
      </c>
      <c r="F1714" s="315">
        <f>VLOOKUP(B1714,'HSD PSPN,STR,ARS'!$C$6:F724,4,FALSE)</f>
        <v>10000</v>
      </c>
      <c r="G1714" s="536">
        <f t="shared" si="177"/>
        <v>7280</v>
      </c>
    </row>
    <row r="1715" spans="1:8" ht="30">
      <c r="A1715" s="295">
        <v>4</v>
      </c>
      <c r="B1715" s="300" t="s">
        <v>1366</v>
      </c>
      <c r="C1715" s="295"/>
      <c r="D1715" s="301" t="s">
        <v>329</v>
      </c>
      <c r="E1715" s="301" t="s">
        <v>1367</v>
      </c>
      <c r="F1715" s="315">
        <f>VLOOKUP(B1715,'HSD PSPN,STR,ARS'!$C$6:F724,4,FALSE)</f>
        <v>10000</v>
      </c>
      <c r="G1715" s="536">
        <f t="shared" si="177"/>
        <v>2800.0000000000005</v>
      </c>
    </row>
    <row r="1716" spans="1:8">
      <c r="A1716" s="1165" t="s">
        <v>2176</v>
      </c>
      <c r="B1716" s="1166"/>
      <c r="C1716" s="1166"/>
      <c r="D1716" s="1166"/>
      <c r="E1716" s="1166"/>
      <c r="F1716" s="1166"/>
      <c r="G1716" s="549">
        <f>SUM(G1712:G1715)</f>
        <v>453280</v>
      </c>
    </row>
    <row r="1717" spans="1:8">
      <c r="A1717" s="295" t="s">
        <v>20</v>
      </c>
      <c r="B1717" s="296" t="s">
        <v>181</v>
      </c>
      <c r="C1717" s="295"/>
      <c r="D1717" s="295"/>
      <c r="E1717" s="295"/>
      <c r="F1717" s="296"/>
      <c r="G1717" s="536"/>
    </row>
    <row r="1718" spans="1:8">
      <c r="A1718" s="295"/>
      <c r="B1718" s="296"/>
      <c r="C1718" s="295"/>
      <c r="D1718" s="295"/>
      <c r="E1718" s="295"/>
      <c r="F1718" s="296"/>
      <c r="G1718" s="536"/>
    </row>
    <row r="1719" spans="1:8">
      <c r="A1719" s="1146" t="s">
        <v>2180</v>
      </c>
      <c r="B1719" s="1146"/>
      <c r="C1719" s="1146"/>
      <c r="D1719" s="1146"/>
      <c r="E1719" s="1146"/>
      <c r="F1719" s="1146"/>
      <c r="G1719" s="318">
        <f>SUM(G1717:G1718)</f>
        <v>0</v>
      </c>
    </row>
    <row r="1720" spans="1:8">
      <c r="A1720" s="375" t="s">
        <v>21</v>
      </c>
      <c r="B1720" s="1145" t="s">
        <v>1111</v>
      </c>
      <c r="C1720" s="1145"/>
      <c r="D1720" s="1145"/>
      <c r="E1720" s="1145"/>
      <c r="F1720" s="1145"/>
      <c r="G1720" s="318">
        <f>SUM(G1706:G1719)/2</f>
        <v>484250</v>
      </c>
    </row>
    <row r="1721" spans="1:8">
      <c r="A1721" s="375" t="s">
        <v>22</v>
      </c>
      <c r="B1721" s="1145" t="s">
        <v>1112</v>
      </c>
      <c r="C1721" s="1145"/>
      <c r="D1721" s="1145"/>
      <c r="E1721" s="1145"/>
      <c r="F1721" s="376">
        <v>0.1</v>
      </c>
      <c r="G1721" s="318">
        <f>G1720*F1721</f>
        <v>48425</v>
      </c>
    </row>
    <row r="1722" spans="1:8">
      <c r="A1722" s="375" t="s">
        <v>23</v>
      </c>
      <c r="B1722" s="1145" t="s">
        <v>184</v>
      </c>
      <c r="C1722" s="1145"/>
      <c r="D1722" s="1145"/>
      <c r="E1722" s="1145"/>
      <c r="F1722" s="1145"/>
      <c r="G1722" s="318">
        <f>ROUNDDOWN(G1720+G1721,0)</f>
        <v>532675</v>
      </c>
    </row>
    <row r="1723" spans="1:8">
      <c r="A1723" s="298"/>
      <c r="B1723" s="299"/>
      <c r="C1723" s="299"/>
      <c r="D1723" s="299"/>
      <c r="E1723" s="299"/>
      <c r="F1723" s="299"/>
      <c r="G1723" s="550"/>
    </row>
    <row r="1724" spans="1:8">
      <c r="A1724" s="310" t="s">
        <v>2452</v>
      </c>
      <c r="B1724" s="293"/>
      <c r="C1724" s="293"/>
      <c r="D1724" s="293"/>
      <c r="E1724" s="293"/>
      <c r="F1724" s="293"/>
      <c r="G1724" s="548"/>
      <c r="H1724" s="293"/>
    </row>
    <row r="1725" spans="1:8" s="442" customFormat="1" ht="45">
      <c r="A1725" s="294" t="s">
        <v>73</v>
      </c>
      <c r="B1725" s="294" t="s">
        <v>74</v>
      </c>
      <c r="C1725" s="294" t="s">
        <v>166</v>
      </c>
      <c r="D1725" s="294" t="s">
        <v>78</v>
      </c>
      <c r="E1725" s="294" t="s">
        <v>167</v>
      </c>
      <c r="F1725" s="294" t="s">
        <v>1113</v>
      </c>
      <c r="G1725" s="551" t="s">
        <v>1105</v>
      </c>
    </row>
    <row r="1726" spans="1:8">
      <c r="A1726" s="295" t="s">
        <v>17</v>
      </c>
      <c r="B1726" s="296" t="s">
        <v>1106</v>
      </c>
      <c r="C1726" s="295"/>
      <c r="D1726" s="295"/>
      <c r="E1726" s="295"/>
      <c r="F1726" s="296"/>
      <c r="G1726" s="536"/>
    </row>
    <row r="1727" spans="1:8">
      <c r="A1727" s="295">
        <v>1</v>
      </c>
      <c r="B1727" s="296" t="s">
        <v>1</v>
      </c>
      <c r="C1727" s="295" t="s">
        <v>336</v>
      </c>
      <c r="D1727" s="295" t="s">
        <v>31</v>
      </c>
      <c r="E1727" s="295" t="s">
        <v>1118</v>
      </c>
      <c r="F1727" s="315">
        <f>VLOOKUP(B1727,'HSD PSPN,STR,ARS'!$C$6:F724,4,FALSE)</f>
        <v>100000</v>
      </c>
      <c r="G1727" s="536">
        <f>F1727*E1727</f>
        <v>20000</v>
      </c>
    </row>
    <row r="1728" spans="1:8">
      <c r="A1728" s="295">
        <v>2</v>
      </c>
      <c r="B1728" s="296" t="s">
        <v>2</v>
      </c>
      <c r="C1728" s="295" t="s">
        <v>337</v>
      </c>
      <c r="D1728" s="295" t="s">
        <v>31</v>
      </c>
      <c r="E1728" s="295" t="s">
        <v>1119</v>
      </c>
      <c r="F1728" s="315">
        <f>VLOOKUP(B1728,'HSD PSPN,STR,ARS'!$C$6:F724,4,FALSE)</f>
        <v>150000</v>
      </c>
      <c r="G1728" s="536">
        <f t="shared" ref="G1728:G1730" si="178">F1728*E1728</f>
        <v>15000</v>
      </c>
    </row>
    <row r="1729" spans="1:7">
      <c r="A1729" s="295">
        <v>3</v>
      </c>
      <c r="B1729" s="296" t="s">
        <v>3</v>
      </c>
      <c r="C1729" s="295" t="s">
        <v>338</v>
      </c>
      <c r="D1729" s="295" t="s">
        <v>31</v>
      </c>
      <c r="E1729" s="295" t="s">
        <v>1120</v>
      </c>
      <c r="F1729" s="315">
        <f>VLOOKUP(B1729,'HSD PSPN,STR,ARS'!$C$6:F724,4,FALSE)</f>
        <v>150000</v>
      </c>
      <c r="G1729" s="536">
        <f t="shared" si="178"/>
        <v>1500</v>
      </c>
    </row>
    <row r="1730" spans="1:7">
      <c r="A1730" s="295">
        <v>4</v>
      </c>
      <c r="B1730" s="296" t="s">
        <v>4</v>
      </c>
      <c r="C1730" s="295" t="s">
        <v>339</v>
      </c>
      <c r="D1730" s="295" t="s">
        <v>31</v>
      </c>
      <c r="E1730" s="295" t="s">
        <v>1121</v>
      </c>
      <c r="F1730" s="315">
        <f>VLOOKUP(B1730,'HSD PSPN,STR,ARS'!$C$6:F724,4,FALSE)</f>
        <v>200000</v>
      </c>
      <c r="G1730" s="536">
        <f t="shared" si="178"/>
        <v>660</v>
      </c>
    </row>
    <row r="1731" spans="1:7">
      <c r="A1731" s="1161" t="s">
        <v>2171</v>
      </c>
      <c r="B1731" s="1162"/>
      <c r="C1731" s="1162"/>
      <c r="D1731" s="1162"/>
      <c r="E1731" s="1162"/>
      <c r="F1731" s="1163"/>
      <c r="G1731" s="321">
        <f>SUM(G1726:G1730)</f>
        <v>37160</v>
      </c>
    </row>
    <row r="1732" spans="1:7">
      <c r="A1732" s="295" t="s">
        <v>19</v>
      </c>
      <c r="B1732" s="296" t="s">
        <v>5</v>
      </c>
      <c r="C1732" s="295"/>
      <c r="D1732" s="295"/>
      <c r="E1732" s="295"/>
      <c r="F1732" s="296"/>
      <c r="G1732" s="536"/>
    </row>
    <row r="1733" spans="1:7">
      <c r="A1733" s="295">
        <v>1</v>
      </c>
      <c r="B1733" s="296" t="s">
        <v>241</v>
      </c>
      <c r="C1733" s="295"/>
      <c r="D1733" s="295" t="s">
        <v>239</v>
      </c>
      <c r="E1733" s="295" t="s">
        <v>1363</v>
      </c>
      <c r="F1733" s="315">
        <f>VLOOKUP(B1733,'HSD PSPN,STR,ARS'!$C$6:F724,4,FALSE)</f>
        <v>10000</v>
      </c>
      <c r="G1733" s="536">
        <f t="shared" ref="G1733:G1736" si="179">F1733*E1733</f>
        <v>140000</v>
      </c>
    </row>
    <row r="1734" spans="1:7">
      <c r="A1734" s="295">
        <v>2</v>
      </c>
      <c r="B1734" s="296" t="s">
        <v>176</v>
      </c>
      <c r="C1734" s="295"/>
      <c r="D1734" s="295" t="s">
        <v>329</v>
      </c>
      <c r="E1734" s="295" t="s">
        <v>1368</v>
      </c>
      <c r="F1734" s="315">
        <f>VLOOKUP(B1734,'HSD PSPN,STR,ARS'!$C$6:F724,4,FALSE)</f>
        <v>10000</v>
      </c>
      <c r="G1734" s="536">
        <f t="shared" si="179"/>
        <v>242600.00000000003</v>
      </c>
    </row>
    <row r="1735" spans="1:7">
      <c r="A1735" s="295">
        <v>3</v>
      </c>
      <c r="B1735" s="296" t="s">
        <v>206</v>
      </c>
      <c r="C1735" s="295"/>
      <c r="D1735" s="295" t="s">
        <v>342</v>
      </c>
      <c r="E1735" s="295" t="s">
        <v>1369</v>
      </c>
      <c r="F1735" s="315">
        <f>VLOOKUP(B1735,'HSD PSPN,STR,ARS'!$C$6:F724,4,FALSE)</f>
        <v>10000</v>
      </c>
      <c r="G1735" s="536">
        <f t="shared" si="179"/>
        <v>7720</v>
      </c>
    </row>
    <row r="1736" spans="1:7" ht="30">
      <c r="A1736" s="295">
        <v>4</v>
      </c>
      <c r="B1736" s="300" t="s">
        <v>1366</v>
      </c>
      <c r="C1736" s="295"/>
      <c r="D1736" s="301" t="s">
        <v>329</v>
      </c>
      <c r="E1736" s="301" t="s">
        <v>1367</v>
      </c>
      <c r="F1736" s="315">
        <f>VLOOKUP(B1736,'HSD PSPN,STR,ARS'!$C$6:F724,4,FALSE)</f>
        <v>10000</v>
      </c>
      <c r="G1736" s="536">
        <f t="shared" si="179"/>
        <v>2800.0000000000005</v>
      </c>
    </row>
    <row r="1737" spans="1:7">
      <c r="A1737" s="1165" t="s">
        <v>2176</v>
      </c>
      <c r="B1737" s="1166"/>
      <c r="C1737" s="1166"/>
      <c r="D1737" s="1166"/>
      <c r="E1737" s="1166"/>
      <c r="F1737" s="1166"/>
      <c r="G1737" s="549">
        <f>SUM(G1733:G1736)</f>
        <v>393120</v>
      </c>
    </row>
    <row r="1738" spans="1:7">
      <c r="A1738" s="295" t="s">
        <v>20</v>
      </c>
      <c r="B1738" s="296" t="s">
        <v>181</v>
      </c>
      <c r="C1738" s="295"/>
      <c r="D1738" s="295"/>
      <c r="E1738" s="295"/>
      <c r="F1738" s="296"/>
      <c r="G1738" s="536"/>
    </row>
    <row r="1739" spans="1:7">
      <c r="A1739" s="295"/>
      <c r="B1739" s="296"/>
      <c r="C1739" s="295"/>
      <c r="D1739" s="295"/>
      <c r="E1739" s="295"/>
      <c r="F1739" s="296"/>
      <c r="G1739" s="536"/>
    </row>
    <row r="1740" spans="1:7">
      <c r="A1740" s="1146" t="s">
        <v>2180</v>
      </c>
      <c r="B1740" s="1146"/>
      <c r="C1740" s="1146"/>
      <c r="D1740" s="1146"/>
      <c r="E1740" s="1146"/>
      <c r="F1740" s="1146"/>
      <c r="G1740" s="318">
        <f>SUM(G1738:G1739)</f>
        <v>0</v>
      </c>
    </row>
    <row r="1741" spans="1:7">
      <c r="A1741" s="375" t="s">
        <v>21</v>
      </c>
      <c r="B1741" s="1145" t="s">
        <v>1111</v>
      </c>
      <c r="C1741" s="1145"/>
      <c r="D1741" s="1145"/>
      <c r="E1741" s="1145"/>
      <c r="F1741" s="1145"/>
      <c r="G1741" s="318">
        <f>SUM(G1727:G1740)/2</f>
        <v>430280</v>
      </c>
    </row>
    <row r="1742" spans="1:7">
      <c r="A1742" s="375" t="s">
        <v>22</v>
      </c>
      <c r="B1742" s="1145" t="s">
        <v>1112</v>
      </c>
      <c r="C1742" s="1145"/>
      <c r="D1742" s="1145"/>
      <c r="E1742" s="1145"/>
      <c r="F1742" s="376">
        <v>0.1</v>
      </c>
      <c r="G1742" s="318">
        <f>G1741*F1742</f>
        <v>43028</v>
      </c>
    </row>
    <row r="1743" spans="1:7">
      <c r="A1743" s="375" t="s">
        <v>23</v>
      </c>
      <c r="B1743" s="1145" t="s">
        <v>184</v>
      </c>
      <c r="C1743" s="1145"/>
      <c r="D1743" s="1145"/>
      <c r="E1743" s="1145"/>
      <c r="F1743" s="1145"/>
      <c r="G1743" s="318">
        <f>ROUNDDOWN(G1741+G1742,0)</f>
        <v>473308</v>
      </c>
    </row>
    <row r="1744" spans="1:7">
      <c r="A1744" s="298"/>
      <c r="B1744" s="299"/>
      <c r="C1744" s="299"/>
      <c r="D1744" s="299"/>
      <c r="E1744" s="299"/>
      <c r="F1744" s="299"/>
      <c r="G1744" s="550"/>
    </row>
    <row r="1745" spans="1:8">
      <c r="A1745" s="310" t="s">
        <v>2453</v>
      </c>
      <c r="B1745" s="293"/>
      <c r="C1745" s="293"/>
      <c r="D1745" s="293"/>
      <c r="E1745" s="293"/>
      <c r="F1745" s="293"/>
      <c r="G1745" s="548"/>
      <c r="H1745" s="293"/>
    </row>
    <row r="1746" spans="1:8" s="442" customFormat="1" ht="45">
      <c r="A1746" s="294" t="s">
        <v>73</v>
      </c>
      <c r="B1746" s="294" t="s">
        <v>74</v>
      </c>
      <c r="C1746" s="294" t="s">
        <v>166</v>
      </c>
      <c r="D1746" s="294" t="s">
        <v>78</v>
      </c>
      <c r="E1746" s="294" t="s">
        <v>167</v>
      </c>
      <c r="F1746" s="294" t="s">
        <v>1113</v>
      </c>
      <c r="G1746" s="551" t="s">
        <v>1105</v>
      </c>
    </row>
    <row r="1747" spans="1:8">
      <c r="A1747" s="295" t="s">
        <v>17</v>
      </c>
      <c r="B1747" s="296" t="s">
        <v>1106</v>
      </c>
      <c r="C1747" s="295"/>
      <c r="D1747" s="295"/>
      <c r="E1747" s="295"/>
      <c r="F1747" s="296"/>
      <c r="G1747" s="536"/>
    </row>
    <row r="1748" spans="1:8">
      <c r="A1748" s="295">
        <v>1</v>
      </c>
      <c r="B1748" s="296" t="s">
        <v>1</v>
      </c>
      <c r="C1748" s="295" t="s">
        <v>336</v>
      </c>
      <c r="D1748" s="295" t="s">
        <v>31</v>
      </c>
      <c r="E1748" s="295" t="s">
        <v>1360</v>
      </c>
      <c r="F1748" s="315">
        <f>VLOOKUP(B1748,'HSD PSPN,STR,ARS'!$C$6:F724,4,FALSE)</f>
        <v>100000</v>
      </c>
      <c r="G1748" s="536">
        <f>F1748*E1748</f>
        <v>16670</v>
      </c>
    </row>
    <row r="1749" spans="1:8">
      <c r="A1749" s="295">
        <v>2</v>
      </c>
      <c r="B1749" s="296" t="s">
        <v>2</v>
      </c>
      <c r="C1749" s="295" t="s">
        <v>337</v>
      </c>
      <c r="D1749" s="295" t="s">
        <v>31</v>
      </c>
      <c r="E1749" s="295" t="s">
        <v>1361</v>
      </c>
      <c r="F1749" s="315">
        <f>VLOOKUP(B1749,'HSD PSPN,STR,ARS'!$C$6:F724,4,FALSE)</f>
        <v>150000</v>
      </c>
      <c r="G1749" s="536">
        <f t="shared" ref="G1749:G1751" si="180">F1749*E1749</f>
        <v>12495</v>
      </c>
    </row>
    <row r="1750" spans="1:8">
      <c r="A1750" s="295">
        <v>3</v>
      </c>
      <c r="B1750" s="296" t="s">
        <v>3</v>
      </c>
      <c r="C1750" s="295" t="s">
        <v>338</v>
      </c>
      <c r="D1750" s="295" t="s">
        <v>31</v>
      </c>
      <c r="E1750" s="295" t="s">
        <v>1210</v>
      </c>
      <c r="F1750" s="315">
        <f>VLOOKUP(B1750,'HSD PSPN,STR,ARS'!$C$6:F724,4,FALSE)</f>
        <v>150000</v>
      </c>
      <c r="G1750" s="536">
        <f t="shared" si="180"/>
        <v>1245</v>
      </c>
    </row>
    <row r="1751" spans="1:8">
      <c r="A1751" s="295">
        <v>4</v>
      </c>
      <c r="B1751" s="296" t="s">
        <v>4</v>
      </c>
      <c r="C1751" s="295" t="s">
        <v>339</v>
      </c>
      <c r="D1751" s="295" t="s">
        <v>31</v>
      </c>
      <c r="E1751" s="295" t="s">
        <v>1362</v>
      </c>
      <c r="F1751" s="315">
        <f>VLOOKUP(B1751,'HSD PSPN,STR,ARS'!$C$6:F724,4,FALSE)</f>
        <v>200000</v>
      </c>
      <c r="G1751" s="536">
        <f t="shared" si="180"/>
        <v>560</v>
      </c>
    </row>
    <row r="1752" spans="1:8">
      <c r="A1752" s="1161" t="s">
        <v>2171</v>
      </c>
      <c r="B1752" s="1162"/>
      <c r="C1752" s="1162"/>
      <c r="D1752" s="1162"/>
      <c r="E1752" s="1162"/>
      <c r="F1752" s="1163"/>
      <c r="G1752" s="321">
        <f>SUM(G1747:G1751)</f>
        <v>30970</v>
      </c>
    </row>
    <row r="1753" spans="1:8">
      <c r="A1753" s="295" t="s">
        <v>19</v>
      </c>
      <c r="B1753" s="296" t="s">
        <v>5</v>
      </c>
      <c r="C1753" s="295"/>
      <c r="D1753" s="295"/>
      <c r="E1753" s="295"/>
      <c r="F1753" s="296"/>
      <c r="G1753" s="536"/>
    </row>
    <row r="1754" spans="1:8">
      <c r="A1754" s="295">
        <v>1</v>
      </c>
      <c r="B1754" s="296" t="s">
        <v>242</v>
      </c>
      <c r="C1754" s="295"/>
      <c r="D1754" s="295" t="s">
        <v>239</v>
      </c>
      <c r="E1754" s="295" t="s">
        <v>1370</v>
      </c>
      <c r="F1754" s="315">
        <f>VLOOKUP(B1754,'HSD PSPN,STR,ARS'!$C$6:F724,4,FALSE)</f>
        <v>10000</v>
      </c>
      <c r="G1754" s="536">
        <f>F1754*E1754</f>
        <v>125000</v>
      </c>
    </row>
    <row r="1755" spans="1:8">
      <c r="A1755" s="295">
        <v>2</v>
      </c>
      <c r="B1755" s="296" t="s">
        <v>176</v>
      </c>
      <c r="C1755" s="295"/>
      <c r="D1755" s="295" t="s">
        <v>329</v>
      </c>
      <c r="E1755" s="295">
        <v>22.74</v>
      </c>
      <c r="F1755" s="315">
        <f>VLOOKUP(B1755,'HSD PSPN,STR,ARS'!$C$6:F724,4,FALSE)</f>
        <v>10000</v>
      </c>
      <c r="G1755" s="536">
        <f t="shared" ref="G1755:G1757" si="181">F1755*E1755</f>
        <v>227399.99999999997</v>
      </c>
    </row>
    <row r="1756" spans="1:8">
      <c r="A1756" s="295">
        <v>3</v>
      </c>
      <c r="B1756" s="296" t="s">
        <v>206</v>
      </c>
      <c r="C1756" s="295"/>
      <c r="D1756" s="295" t="s">
        <v>342</v>
      </c>
      <c r="E1756" s="295" t="s">
        <v>1371</v>
      </c>
      <c r="F1756" s="315">
        <f>VLOOKUP(B1756,'HSD PSPN,STR,ARS'!$C$6:F724,4,FALSE)</f>
        <v>10000</v>
      </c>
      <c r="G1756" s="536">
        <f t="shared" si="181"/>
        <v>5500</v>
      </c>
    </row>
    <row r="1757" spans="1:8" ht="30">
      <c r="A1757" s="295">
        <v>4</v>
      </c>
      <c r="B1757" s="300" t="s">
        <v>1366</v>
      </c>
      <c r="C1757" s="295"/>
      <c r="D1757" s="301" t="s">
        <v>329</v>
      </c>
      <c r="E1757" s="301" t="s">
        <v>1367</v>
      </c>
      <c r="F1757" s="315">
        <f>VLOOKUP(B1757,'HSD PSPN,STR,ARS'!$C$6:F724,4,FALSE)</f>
        <v>10000</v>
      </c>
      <c r="G1757" s="536">
        <f t="shared" si="181"/>
        <v>2800.0000000000005</v>
      </c>
    </row>
    <row r="1758" spans="1:8">
      <c r="A1758" s="1165" t="s">
        <v>2176</v>
      </c>
      <c r="B1758" s="1166"/>
      <c r="C1758" s="1166"/>
      <c r="D1758" s="1166"/>
      <c r="E1758" s="1166"/>
      <c r="F1758" s="1166"/>
      <c r="G1758" s="549">
        <f>SUM(G1754:G1757)</f>
        <v>360700</v>
      </c>
    </row>
    <row r="1759" spans="1:8">
      <c r="A1759" s="295" t="s">
        <v>20</v>
      </c>
      <c r="B1759" s="296" t="s">
        <v>181</v>
      </c>
      <c r="C1759" s="295"/>
      <c r="D1759" s="295"/>
      <c r="E1759" s="295"/>
      <c r="F1759" s="296"/>
      <c r="G1759" s="536"/>
    </row>
    <row r="1760" spans="1:8">
      <c r="A1760" s="295"/>
      <c r="B1760" s="296"/>
      <c r="C1760" s="295"/>
      <c r="D1760" s="295"/>
      <c r="E1760" s="295"/>
      <c r="F1760" s="296"/>
      <c r="G1760" s="536"/>
    </row>
    <row r="1761" spans="1:8">
      <c r="A1761" s="1146" t="s">
        <v>2180</v>
      </c>
      <c r="B1761" s="1146"/>
      <c r="C1761" s="1146"/>
      <c r="D1761" s="1146"/>
      <c r="E1761" s="1146"/>
      <c r="F1761" s="1146"/>
      <c r="G1761" s="318">
        <f>SUM(G1759:G1760)</f>
        <v>0</v>
      </c>
    </row>
    <row r="1762" spans="1:8">
      <c r="A1762" s="375" t="s">
        <v>21</v>
      </c>
      <c r="B1762" s="1145" t="s">
        <v>1111</v>
      </c>
      <c r="C1762" s="1145"/>
      <c r="D1762" s="1145"/>
      <c r="E1762" s="1145"/>
      <c r="F1762" s="1145"/>
      <c r="G1762" s="318">
        <f>SUM(G1748:G1761)/2</f>
        <v>391670</v>
      </c>
    </row>
    <row r="1763" spans="1:8">
      <c r="A1763" s="375" t="s">
        <v>22</v>
      </c>
      <c r="B1763" s="1145" t="s">
        <v>1112</v>
      </c>
      <c r="C1763" s="1145"/>
      <c r="D1763" s="1145"/>
      <c r="E1763" s="1145"/>
      <c r="F1763" s="376">
        <v>0.1</v>
      </c>
      <c r="G1763" s="318">
        <f>G1762*F1763</f>
        <v>39167</v>
      </c>
    </row>
    <row r="1764" spans="1:8">
      <c r="A1764" s="375" t="s">
        <v>23</v>
      </c>
      <c r="B1764" s="1145" t="s">
        <v>184</v>
      </c>
      <c r="C1764" s="1145"/>
      <c r="D1764" s="1145"/>
      <c r="E1764" s="1145"/>
      <c r="F1764" s="1145"/>
      <c r="G1764" s="318">
        <f>ROUNDDOWN(G1762+G1763,0)</f>
        <v>430837</v>
      </c>
    </row>
    <row r="1765" spans="1:8">
      <c r="A1765" s="298"/>
      <c r="B1765" s="299"/>
      <c r="C1765" s="299"/>
      <c r="D1765" s="299"/>
      <c r="E1765" s="299"/>
      <c r="F1765" s="299"/>
      <c r="G1765" s="550"/>
    </row>
    <row r="1766" spans="1:8">
      <c r="A1766" s="310" t="s">
        <v>2454</v>
      </c>
      <c r="B1766" s="293"/>
      <c r="C1766" s="293"/>
      <c r="D1766" s="293"/>
      <c r="E1766" s="293"/>
      <c r="F1766" s="293"/>
      <c r="G1766" s="548"/>
      <c r="H1766" s="293"/>
    </row>
    <row r="1767" spans="1:8" s="442" customFormat="1" ht="45">
      <c r="A1767" s="294" t="s">
        <v>73</v>
      </c>
      <c r="B1767" s="294" t="s">
        <v>74</v>
      </c>
      <c r="C1767" s="294" t="s">
        <v>166</v>
      </c>
      <c r="D1767" s="294" t="s">
        <v>78</v>
      </c>
      <c r="E1767" s="294" t="s">
        <v>167</v>
      </c>
      <c r="F1767" s="294" t="s">
        <v>1113</v>
      </c>
      <c r="G1767" s="551" t="s">
        <v>1105</v>
      </c>
    </row>
    <row r="1768" spans="1:8">
      <c r="A1768" s="295" t="s">
        <v>17</v>
      </c>
      <c r="B1768" s="296" t="s">
        <v>1106</v>
      </c>
      <c r="C1768" s="295"/>
      <c r="D1768" s="295"/>
      <c r="E1768" s="295"/>
      <c r="F1768" s="296"/>
      <c r="G1768" s="536"/>
    </row>
    <row r="1769" spans="1:8">
      <c r="A1769" s="295">
        <v>1</v>
      </c>
      <c r="B1769" s="296" t="s">
        <v>1</v>
      </c>
      <c r="C1769" s="295" t="s">
        <v>336</v>
      </c>
      <c r="D1769" s="295" t="s">
        <v>31</v>
      </c>
      <c r="E1769" s="295" t="s">
        <v>1360</v>
      </c>
      <c r="F1769" s="315">
        <f>VLOOKUP(B1769,'HSD PSPN,STR,ARS'!$C$6:F724,4,FALSE)</f>
        <v>100000</v>
      </c>
      <c r="G1769" s="536">
        <f>F1769*E1769</f>
        <v>16670</v>
      </c>
    </row>
    <row r="1770" spans="1:8">
      <c r="A1770" s="295">
        <v>2</v>
      </c>
      <c r="B1770" s="296" t="s">
        <v>2</v>
      </c>
      <c r="C1770" s="295" t="s">
        <v>337</v>
      </c>
      <c r="D1770" s="295" t="s">
        <v>31</v>
      </c>
      <c r="E1770" s="295" t="s">
        <v>1361</v>
      </c>
      <c r="F1770" s="315">
        <f>VLOOKUP(B1770,'HSD PSPN,STR,ARS'!$C$6:F724,4,FALSE)</f>
        <v>150000</v>
      </c>
      <c r="G1770" s="536">
        <f t="shared" ref="G1770:G1772" si="182">F1770*E1770</f>
        <v>12495</v>
      </c>
    </row>
    <row r="1771" spans="1:8">
      <c r="A1771" s="295">
        <v>3</v>
      </c>
      <c r="B1771" s="296" t="s">
        <v>3</v>
      </c>
      <c r="C1771" s="295" t="s">
        <v>338</v>
      </c>
      <c r="D1771" s="295" t="s">
        <v>31</v>
      </c>
      <c r="E1771" s="295" t="s">
        <v>1210</v>
      </c>
      <c r="F1771" s="315">
        <f>VLOOKUP(B1771,'HSD PSPN,STR,ARS'!$C$6:F724,4,FALSE)</f>
        <v>150000</v>
      </c>
      <c r="G1771" s="536">
        <f t="shared" si="182"/>
        <v>1245</v>
      </c>
    </row>
    <row r="1772" spans="1:8">
      <c r="A1772" s="295">
        <v>4</v>
      </c>
      <c r="B1772" s="296" t="s">
        <v>4</v>
      </c>
      <c r="C1772" s="295" t="s">
        <v>339</v>
      </c>
      <c r="D1772" s="295" t="s">
        <v>31</v>
      </c>
      <c r="E1772" s="295" t="s">
        <v>1362</v>
      </c>
      <c r="F1772" s="315">
        <f>VLOOKUP(B1772,'HSD PSPN,STR,ARS'!$C$6:F724,4,FALSE)</f>
        <v>200000</v>
      </c>
      <c r="G1772" s="536">
        <f t="shared" si="182"/>
        <v>560</v>
      </c>
    </row>
    <row r="1773" spans="1:8">
      <c r="A1773" s="1161" t="s">
        <v>2171</v>
      </c>
      <c r="B1773" s="1162"/>
      <c r="C1773" s="1162"/>
      <c r="D1773" s="1162"/>
      <c r="E1773" s="1162"/>
      <c r="F1773" s="1163"/>
      <c r="G1773" s="321">
        <f>SUM(G1768:G1772)</f>
        <v>30970</v>
      </c>
    </row>
    <row r="1774" spans="1:8">
      <c r="A1774" s="295" t="s">
        <v>19</v>
      </c>
      <c r="B1774" s="296" t="s">
        <v>5</v>
      </c>
      <c r="C1774" s="295"/>
      <c r="D1774" s="295"/>
      <c r="E1774" s="295"/>
      <c r="F1774" s="296"/>
      <c r="G1774" s="536"/>
    </row>
    <row r="1775" spans="1:8">
      <c r="A1775" s="295">
        <v>1</v>
      </c>
      <c r="B1775" s="296" t="s">
        <v>242</v>
      </c>
      <c r="C1775" s="295"/>
      <c r="D1775" s="295" t="s">
        <v>239</v>
      </c>
      <c r="E1775" s="295" t="s">
        <v>1370</v>
      </c>
      <c r="F1775" s="315">
        <f>VLOOKUP(B1775,'HSD PSPN,STR,ARS'!$C$6:F724,4,FALSE)</f>
        <v>10000</v>
      </c>
      <c r="G1775" s="536">
        <f>F1775*E1775</f>
        <v>125000</v>
      </c>
    </row>
    <row r="1776" spans="1:8">
      <c r="A1776" s="295">
        <v>2</v>
      </c>
      <c r="B1776" s="296" t="s">
        <v>176</v>
      </c>
      <c r="C1776" s="295"/>
      <c r="D1776" s="295" t="s">
        <v>329</v>
      </c>
      <c r="E1776" s="295" t="s">
        <v>1372</v>
      </c>
      <c r="F1776" s="315">
        <f>VLOOKUP(B1776,'HSD PSPN,STR,ARS'!$C$6:F724,4,FALSE)</f>
        <v>10000</v>
      </c>
      <c r="G1776" s="536">
        <f t="shared" ref="G1776:G1778" si="183">F1776*E1776</f>
        <v>182000</v>
      </c>
    </row>
    <row r="1777" spans="1:8">
      <c r="A1777" s="295">
        <v>3</v>
      </c>
      <c r="B1777" s="296" t="s">
        <v>206</v>
      </c>
      <c r="C1777" s="295"/>
      <c r="D1777" s="295" t="s">
        <v>342</v>
      </c>
      <c r="E1777" s="295" t="s">
        <v>1373</v>
      </c>
      <c r="F1777" s="315">
        <f>VLOOKUP(B1777,'HSD PSPN,STR,ARS'!$C$6:F724,4,FALSE)</f>
        <v>10000</v>
      </c>
      <c r="G1777" s="536">
        <f t="shared" si="183"/>
        <v>5820</v>
      </c>
    </row>
    <row r="1778" spans="1:8" ht="30">
      <c r="A1778" s="295">
        <v>4</v>
      </c>
      <c r="B1778" s="300" t="s">
        <v>1366</v>
      </c>
      <c r="C1778" s="295"/>
      <c r="D1778" s="301" t="s">
        <v>329</v>
      </c>
      <c r="E1778" s="301" t="s">
        <v>1367</v>
      </c>
      <c r="F1778" s="315">
        <f>VLOOKUP(B1778,'HSD PSPN,STR,ARS'!$C$6:F724,4,FALSE)</f>
        <v>10000</v>
      </c>
      <c r="G1778" s="536">
        <f t="shared" si="183"/>
        <v>2800.0000000000005</v>
      </c>
    </row>
    <row r="1779" spans="1:8">
      <c r="A1779" s="1165" t="s">
        <v>2176</v>
      </c>
      <c r="B1779" s="1166"/>
      <c r="C1779" s="1166"/>
      <c r="D1779" s="1166"/>
      <c r="E1779" s="1166"/>
      <c r="F1779" s="1166"/>
      <c r="G1779" s="549">
        <f>SUM(G1775:G1778)</f>
        <v>315620</v>
      </c>
    </row>
    <row r="1780" spans="1:8">
      <c r="A1780" s="295" t="s">
        <v>20</v>
      </c>
      <c r="B1780" s="296" t="s">
        <v>181</v>
      </c>
      <c r="C1780" s="295"/>
      <c r="D1780" s="295"/>
      <c r="E1780" s="295"/>
      <c r="F1780" s="296"/>
      <c r="G1780" s="536"/>
    </row>
    <row r="1781" spans="1:8">
      <c r="A1781" s="295"/>
      <c r="B1781" s="296"/>
      <c r="C1781" s="295"/>
      <c r="D1781" s="295"/>
      <c r="E1781" s="295"/>
      <c r="F1781" s="296"/>
      <c r="G1781" s="536"/>
    </row>
    <row r="1782" spans="1:8">
      <c r="A1782" s="1146" t="s">
        <v>2180</v>
      </c>
      <c r="B1782" s="1146"/>
      <c r="C1782" s="1146"/>
      <c r="D1782" s="1146"/>
      <c r="E1782" s="1146"/>
      <c r="F1782" s="1146"/>
      <c r="G1782" s="318">
        <f>SUM(G1780:G1781)</f>
        <v>0</v>
      </c>
    </row>
    <row r="1783" spans="1:8">
      <c r="A1783" s="375" t="s">
        <v>21</v>
      </c>
      <c r="B1783" s="1145" t="s">
        <v>1111</v>
      </c>
      <c r="C1783" s="1145"/>
      <c r="D1783" s="1145"/>
      <c r="E1783" s="1145"/>
      <c r="F1783" s="1145"/>
      <c r="G1783" s="318">
        <f>SUM(G1769:G1782)/2</f>
        <v>346590</v>
      </c>
    </row>
    <row r="1784" spans="1:8">
      <c r="A1784" s="375" t="s">
        <v>22</v>
      </c>
      <c r="B1784" s="1145" t="s">
        <v>1112</v>
      </c>
      <c r="C1784" s="1145"/>
      <c r="D1784" s="1145"/>
      <c r="E1784" s="1145"/>
      <c r="F1784" s="376">
        <v>0.1</v>
      </c>
      <c r="G1784" s="318">
        <f>G1783*F1784</f>
        <v>34659</v>
      </c>
    </row>
    <row r="1785" spans="1:8">
      <c r="A1785" s="375" t="s">
        <v>23</v>
      </c>
      <c r="B1785" s="1145" t="s">
        <v>184</v>
      </c>
      <c r="C1785" s="1145"/>
      <c r="D1785" s="1145"/>
      <c r="E1785" s="1145"/>
      <c r="F1785" s="1145"/>
      <c r="G1785" s="318">
        <f>ROUNDDOWN(G1783+G1784,0)</f>
        <v>381249</v>
      </c>
    </row>
    <row r="1786" spans="1:8">
      <c r="A1786" s="298"/>
      <c r="B1786" s="299"/>
      <c r="C1786" s="299"/>
      <c r="D1786" s="299"/>
      <c r="E1786" s="299"/>
      <c r="F1786" s="299"/>
      <c r="G1786" s="550"/>
    </row>
    <row r="1787" spans="1:8">
      <c r="A1787" s="310" t="s">
        <v>2455</v>
      </c>
      <c r="B1787" s="293"/>
      <c r="C1787" s="293"/>
      <c r="D1787" s="293"/>
      <c r="E1787" s="293"/>
      <c r="F1787" s="293"/>
      <c r="G1787" s="548"/>
      <c r="H1787" s="293"/>
    </row>
    <row r="1788" spans="1:8" s="442" customFormat="1" ht="45">
      <c r="A1788" s="294" t="s">
        <v>73</v>
      </c>
      <c r="B1788" s="294" t="s">
        <v>74</v>
      </c>
      <c r="C1788" s="294" t="s">
        <v>166</v>
      </c>
      <c r="D1788" s="294" t="s">
        <v>78</v>
      </c>
      <c r="E1788" s="294" t="s">
        <v>167</v>
      </c>
      <c r="F1788" s="294" t="s">
        <v>1113</v>
      </c>
      <c r="G1788" s="551" t="s">
        <v>1105</v>
      </c>
    </row>
    <row r="1789" spans="1:8">
      <c r="A1789" s="295" t="s">
        <v>17</v>
      </c>
      <c r="B1789" s="296" t="s">
        <v>1106</v>
      </c>
      <c r="C1789" s="295"/>
      <c r="D1789" s="295"/>
      <c r="E1789" s="295"/>
      <c r="F1789" s="296"/>
      <c r="G1789" s="536"/>
    </row>
    <row r="1790" spans="1:8">
      <c r="A1790" s="295">
        <v>1</v>
      </c>
      <c r="B1790" s="296" t="s">
        <v>1</v>
      </c>
      <c r="C1790" s="295" t="s">
        <v>336</v>
      </c>
      <c r="D1790" s="295" t="s">
        <v>31</v>
      </c>
      <c r="E1790" s="295" t="s">
        <v>1360</v>
      </c>
      <c r="F1790" s="315">
        <f>VLOOKUP(B1790,'HSD PSPN,STR,ARS'!$C$6:F724,4,FALSE)</f>
        <v>100000</v>
      </c>
      <c r="G1790" s="536">
        <f>F1790*E1790</f>
        <v>16670</v>
      </c>
    </row>
    <row r="1791" spans="1:8">
      <c r="A1791" s="295">
        <v>2</v>
      </c>
      <c r="B1791" s="296" t="s">
        <v>2</v>
      </c>
      <c r="C1791" s="295" t="s">
        <v>337</v>
      </c>
      <c r="D1791" s="295" t="s">
        <v>31</v>
      </c>
      <c r="E1791" s="295" t="s">
        <v>1361</v>
      </c>
      <c r="F1791" s="315">
        <f>VLOOKUP(B1791,'HSD PSPN,STR,ARS'!$C$6:F724,4,FALSE)</f>
        <v>150000</v>
      </c>
      <c r="G1791" s="536">
        <f t="shared" ref="G1791:G1793" si="184">F1791*E1791</f>
        <v>12495</v>
      </c>
    </row>
    <row r="1792" spans="1:8">
      <c r="A1792" s="295">
        <v>3</v>
      </c>
      <c r="B1792" s="296" t="s">
        <v>3</v>
      </c>
      <c r="C1792" s="295" t="s">
        <v>338</v>
      </c>
      <c r="D1792" s="295" t="s">
        <v>31</v>
      </c>
      <c r="E1792" s="295" t="s">
        <v>1210</v>
      </c>
      <c r="F1792" s="315">
        <f>VLOOKUP(B1792,'HSD PSPN,STR,ARS'!$C$6:F724,4,FALSE)</f>
        <v>150000</v>
      </c>
      <c r="G1792" s="536">
        <f t="shared" si="184"/>
        <v>1245</v>
      </c>
    </row>
    <row r="1793" spans="1:8">
      <c r="A1793" s="295">
        <v>4</v>
      </c>
      <c r="B1793" s="296" t="s">
        <v>4</v>
      </c>
      <c r="C1793" s="295" t="s">
        <v>339</v>
      </c>
      <c r="D1793" s="295" t="s">
        <v>31</v>
      </c>
      <c r="E1793" s="295" t="s">
        <v>1362</v>
      </c>
      <c r="F1793" s="315">
        <f>VLOOKUP(B1793,'HSD PSPN,STR,ARS'!$C$6:F724,4,FALSE)</f>
        <v>200000</v>
      </c>
      <c r="G1793" s="536">
        <f t="shared" si="184"/>
        <v>560</v>
      </c>
    </row>
    <row r="1794" spans="1:8">
      <c r="A1794" s="1161" t="s">
        <v>2171</v>
      </c>
      <c r="B1794" s="1162"/>
      <c r="C1794" s="1162"/>
      <c r="D1794" s="1162"/>
      <c r="E1794" s="1162"/>
      <c r="F1794" s="1163"/>
      <c r="G1794" s="321">
        <f>SUM(G1789:G1793)</f>
        <v>30970</v>
      </c>
    </row>
    <row r="1795" spans="1:8">
      <c r="A1795" s="295" t="s">
        <v>19</v>
      </c>
      <c r="B1795" s="296" t="s">
        <v>5</v>
      </c>
      <c r="C1795" s="295"/>
      <c r="D1795" s="295"/>
      <c r="E1795" s="295"/>
      <c r="F1795" s="296"/>
      <c r="G1795" s="536"/>
    </row>
    <row r="1796" spans="1:8">
      <c r="A1796" s="295">
        <v>1</v>
      </c>
      <c r="B1796" s="296" t="s">
        <v>244</v>
      </c>
      <c r="C1796" s="295"/>
      <c r="D1796" s="295" t="s">
        <v>239</v>
      </c>
      <c r="E1796" s="295" t="s">
        <v>1370</v>
      </c>
      <c r="F1796" s="315">
        <f>VLOOKUP(B1796,'HSD PSPN,STR,ARS'!$C$6:F724,4,FALSE)</f>
        <v>10000</v>
      </c>
      <c r="G1796" s="536">
        <f>F1796*E1796</f>
        <v>125000</v>
      </c>
    </row>
    <row r="1797" spans="1:8">
      <c r="A1797" s="295">
        <v>2</v>
      </c>
      <c r="B1797" s="296" t="s">
        <v>176</v>
      </c>
      <c r="C1797" s="295"/>
      <c r="D1797" s="295" t="s">
        <v>329</v>
      </c>
      <c r="E1797" s="295" t="s">
        <v>1374</v>
      </c>
      <c r="F1797" s="315">
        <f>VLOOKUP(B1797,'HSD PSPN,STR,ARS'!$C$6:F724,4,FALSE)</f>
        <v>10000</v>
      </c>
      <c r="G1797" s="536">
        <f t="shared" ref="G1797:G1799" si="185">F1797*E1797</f>
        <v>151600</v>
      </c>
    </row>
    <row r="1798" spans="1:8">
      <c r="A1798" s="295">
        <v>3</v>
      </c>
      <c r="B1798" s="296" t="s">
        <v>206</v>
      </c>
      <c r="C1798" s="295"/>
      <c r="D1798" s="295" t="s">
        <v>342</v>
      </c>
      <c r="E1798" s="295" t="s">
        <v>1307</v>
      </c>
      <c r="F1798" s="315">
        <f>VLOOKUP(B1798,'HSD PSPN,STR,ARS'!$C$6:F724,4,FALSE)</f>
        <v>10000</v>
      </c>
      <c r="G1798" s="536">
        <f t="shared" si="185"/>
        <v>3640</v>
      </c>
    </row>
    <row r="1799" spans="1:8" ht="30">
      <c r="A1799" s="295">
        <v>4</v>
      </c>
      <c r="B1799" s="300" t="s">
        <v>1366</v>
      </c>
      <c r="C1799" s="295"/>
      <c r="D1799" s="301" t="s">
        <v>329</v>
      </c>
      <c r="E1799" s="301" t="s">
        <v>1367</v>
      </c>
      <c r="F1799" s="315">
        <f>VLOOKUP(B1799,'HSD PSPN,STR,ARS'!$C$6:F724,4,FALSE)</f>
        <v>10000</v>
      </c>
      <c r="G1799" s="536">
        <f t="shared" si="185"/>
        <v>2800.0000000000005</v>
      </c>
    </row>
    <row r="1800" spans="1:8">
      <c r="A1800" s="1165" t="s">
        <v>2176</v>
      </c>
      <c r="B1800" s="1166"/>
      <c r="C1800" s="1166"/>
      <c r="D1800" s="1166"/>
      <c r="E1800" s="1166"/>
      <c r="F1800" s="1166"/>
      <c r="G1800" s="549">
        <f>SUM(G1796:G1799)</f>
        <v>283040</v>
      </c>
    </row>
    <row r="1801" spans="1:8">
      <c r="A1801" s="295" t="s">
        <v>20</v>
      </c>
      <c r="B1801" s="296" t="s">
        <v>181</v>
      </c>
      <c r="C1801" s="295"/>
      <c r="D1801" s="295"/>
      <c r="E1801" s="295"/>
      <c r="F1801" s="296"/>
      <c r="G1801" s="536"/>
    </row>
    <row r="1802" spans="1:8">
      <c r="A1802" s="295"/>
      <c r="B1802" s="296"/>
      <c r="C1802" s="295"/>
      <c r="D1802" s="295"/>
      <c r="E1802" s="295"/>
      <c r="F1802" s="296"/>
      <c r="G1802" s="536"/>
    </row>
    <row r="1803" spans="1:8">
      <c r="A1803" s="1146" t="s">
        <v>2180</v>
      </c>
      <c r="B1803" s="1146"/>
      <c r="C1803" s="1146"/>
      <c r="D1803" s="1146"/>
      <c r="E1803" s="1146"/>
      <c r="F1803" s="1146"/>
      <c r="G1803" s="318">
        <f>SUM(G1801:G1802)</f>
        <v>0</v>
      </c>
    </row>
    <row r="1804" spans="1:8">
      <c r="A1804" s="375" t="s">
        <v>21</v>
      </c>
      <c r="B1804" s="1145" t="s">
        <v>1111</v>
      </c>
      <c r="C1804" s="1145"/>
      <c r="D1804" s="1145"/>
      <c r="E1804" s="1145"/>
      <c r="F1804" s="1145"/>
      <c r="G1804" s="318">
        <f>SUM(G1790:G1803)/2</f>
        <v>314010</v>
      </c>
    </row>
    <row r="1805" spans="1:8">
      <c r="A1805" s="375" t="s">
        <v>22</v>
      </c>
      <c r="B1805" s="1145" t="s">
        <v>1112</v>
      </c>
      <c r="C1805" s="1145"/>
      <c r="D1805" s="1145"/>
      <c r="E1805" s="1145"/>
      <c r="F1805" s="376">
        <v>0.1</v>
      </c>
      <c r="G1805" s="318">
        <f>G1804*F1805</f>
        <v>31401</v>
      </c>
    </row>
    <row r="1806" spans="1:8">
      <c r="A1806" s="375" t="s">
        <v>23</v>
      </c>
      <c r="B1806" s="1145" t="s">
        <v>184</v>
      </c>
      <c r="C1806" s="1145"/>
      <c r="D1806" s="1145"/>
      <c r="E1806" s="1145"/>
      <c r="F1806" s="1145"/>
      <c r="G1806" s="318">
        <f>ROUNDDOWN(G1804+G1805,0)</f>
        <v>345411</v>
      </c>
    </row>
    <row r="1807" spans="1:8">
      <c r="A1807" s="298"/>
      <c r="B1807" s="299"/>
      <c r="C1807" s="299"/>
      <c r="D1807" s="299"/>
      <c r="E1807" s="299"/>
      <c r="F1807" s="299"/>
      <c r="G1807" s="550"/>
    </row>
    <row r="1808" spans="1:8">
      <c r="A1808" s="310" t="s">
        <v>2456</v>
      </c>
      <c r="B1808" s="293"/>
      <c r="C1808" s="293"/>
      <c r="D1808" s="293"/>
      <c r="E1808" s="293"/>
      <c r="F1808" s="293"/>
      <c r="G1808" s="548"/>
      <c r="H1808" s="293"/>
    </row>
    <row r="1809" spans="1:7" s="442" customFormat="1" ht="45">
      <c r="A1809" s="294" t="s">
        <v>73</v>
      </c>
      <c r="B1809" s="294" t="s">
        <v>74</v>
      </c>
      <c r="C1809" s="294" t="s">
        <v>166</v>
      </c>
      <c r="D1809" s="294" t="s">
        <v>78</v>
      </c>
      <c r="E1809" s="294" t="s">
        <v>167</v>
      </c>
      <c r="F1809" s="294" t="s">
        <v>1113</v>
      </c>
      <c r="G1809" s="551" t="s">
        <v>1105</v>
      </c>
    </row>
    <row r="1810" spans="1:7">
      <c r="A1810" s="295" t="s">
        <v>17</v>
      </c>
      <c r="B1810" s="296" t="s">
        <v>1106</v>
      </c>
      <c r="C1810" s="295"/>
      <c r="D1810" s="295"/>
      <c r="E1810" s="295"/>
      <c r="F1810" s="296"/>
      <c r="G1810" s="536"/>
    </row>
    <row r="1811" spans="1:7">
      <c r="A1811" s="295">
        <v>1</v>
      </c>
      <c r="B1811" s="296" t="s">
        <v>1</v>
      </c>
      <c r="C1811" s="295" t="s">
        <v>336</v>
      </c>
      <c r="D1811" s="295" t="s">
        <v>31</v>
      </c>
      <c r="E1811" s="295" t="s">
        <v>1360</v>
      </c>
      <c r="F1811" s="315">
        <f>VLOOKUP(B1811,'HSD PSPN,STR,ARS'!$C$6:F724,4,FALSE)</f>
        <v>100000</v>
      </c>
      <c r="G1811" s="536">
        <f>F1811*E1811</f>
        <v>16670</v>
      </c>
    </row>
    <row r="1812" spans="1:7">
      <c r="A1812" s="295">
        <v>2</v>
      </c>
      <c r="B1812" s="296" t="s">
        <v>2</v>
      </c>
      <c r="C1812" s="295" t="s">
        <v>337</v>
      </c>
      <c r="D1812" s="295" t="s">
        <v>31</v>
      </c>
      <c r="E1812" s="295" t="s">
        <v>1361</v>
      </c>
      <c r="F1812" s="315">
        <f>VLOOKUP(B1812,'HSD PSPN,STR,ARS'!$C$6:F724,4,FALSE)</f>
        <v>150000</v>
      </c>
      <c r="G1812" s="536">
        <f t="shared" ref="G1812:G1814" si="186">F1812*E1812</f>
        <v>12495</v>
      </c>
    </row>
    <row r="1813" spans="1:7">
      <c r="A1813" s="295">
        <v>3</v>
      </c>
      <c r="B1813" s="296" t="s">
        <v>3</v>
      </c>
      <c r="C1813" s="295" t="s">
        <v>338</v>
      </c>
      <c r="D1813" s="295" t="s">
        <v>31</v>
      </c>
      <c r="E1813" s="295" t="s">
        <v>1210</v>
      </c>
      <c r="F1813" s="315">
        <f>VLOOKUP(B1813,'HSD PSPN,STR,ARS'!$C$6:F724,4,FALSE)</f>
        <v>150000</v>
      </c>
      <c r="G1813" s="536">
        <f t="shared" si="186"/>
        <v>1245</v>
      </c>
    </row>
    <row r="1814" spans="1:7">
      <c r="A1814" s="295">
        <v>4</v>
      </c>
      <c r="B1814" s="296" t="s">
        <v>4</v>
      </c>
      <c r="C1814" s="295" t="s">
        <v>339</v>
      </c>
      <c r="D1814" s="295" t="s">
        <v>31</v>
      </c>
      <c r="E1814" s="295" t="s">
        <v>1362</v>
      </c>
      <c r="F1814" s="315">
        <f>VLOOKUP(B1814,'HSD PSPN,STR,ARS'!$C$6:F724,4,FALSE)</f>
        <v>200000</v>
      </c>
      <c r="G1814" s="536">
        <f t="shared" si="186"/>
        <v>560</v>
      </c>
    </row>
    <row r="1815" spans="1:7">
      <c r="A1815" s="1161" t="s">
        <v>2171</v>
      </c>
      <c r="B1815" s="1162"/>
      <c r="C1815" s="1162"/>
      <c r="D1815" s="1162"/>
      <c r="E1815" s="1162"/>
      <c r="F1815" s="1163"/>
      <c r="G1815" s="321">
        <f>SUM(G1810:G1814)</f>
        <v>30970</v>
      </c>
    </row>
    <row r="1816" spans="1:7">
      <c r="A1816" s="295" t="s">
        <v>19</v>
      </c>
      <c r="B1816" s="296" t="s">
        <v>5</v>
      </c>
      <c r="C1816" s="295"/>
      <c r="D1816" s="295"/>
      <c r="E1816" s="295"/>
      <c r="F1816" s="296"/>
      <c r="G1816" s="536"/>
    </row>
    <row r="1817" spans="1:7">
      <c r="A1817" s="295">
        <v>1</v>
      </c>
      <c r="B1817" s="296" t="s">
        <v>244</v>
      </c>
      <c r="C1817" s="295"/>
      <c r="D1817" s="295" t="s">
        <v>239</v>
      </c>
      <c r="E1817" s="295" t="s">
        <v>1370</v>
      </c>
      <c r="F1817" s="315">
        <f>VLOOKUP(B1817,'HSD PSPN,STR,ARS'!$C$6:F724,4,FALSE)</f>
        <v>10000</v>
      </c>
      <c r="G1817" s="536">
        <f>F1817*E1817</f>
        <v>125000</v>
      </c>
    </row>
    <row r="1818" spans="1:7">
      <c r="A1818" s="295">
        <v>2</v>
      </c>
      <c r="B1818" s="296" t="s">
        <v>176</v>
      </c>
      <c r="C1818" s="295"/>
      <c r="D1818" s="295" t="s">
        <v>329</v>
      </c>
      <c r="E1818" s="295" t="s">
        <v>1375</v>
      </c>
      <c r="F1818" s="315">
        <f>VLOOKUP(B1818,'HSD PSPN,STR,ARS'!$C$6:F724,4,FALSE)</f>
        <v>10000</v>
      </c>
      <c r="G1818" s="536">
        <f t="shared" ref="G1818:G1820" si="187">F1818*E1818</f>
        <v>121300.00000000001</v>
      </c>
    </row>
    <row r="1819" spans="1:7">
      <c r="A1819" s="295">
        <v>3</v>
      </c>
      <c r="B1819" s="296" t="s">
        <v>206</v>
      </c>
      <c r="C1819" s="295"/>
      <c r="D1819" s="295" t="s">
        <v>342</v>
      </c>
      <c r="E1819" s="295" t="s">
        <v>1376</v>
      </c>
      <c r="F1819" s="315">
        <f>VLOOKUP(B1819,'HSD PSPN,STR,ARS'!$C$6:F724,4,FALSE)</f>
        <v>10000</v>
      </c>
      <c r="G1819" s="536">
        <f t="shared" si="187"/>
        <v>3880</v>
      </c>
    </row>
    <row r="1820" spans="1:7" ht="30">
      <c r="A1820" s="295">
        <v>4</v>
      </c>
      <c r="B1820" s="300" t="s">
        <v>1366</v>
      </c>
      <c r="C1820" s="295"/>
      <c r="D1820" s="301" t="s">
        <v>329</v>
      </c>
      <c r="E1820" s="301" t="s">
        <v>1367</v>
      </c>
      <c r="F1820" s="315">
        <f>VLOOKUP(B1820,'HSD PSPN,STR,ARS'!$C$6:F724,4,FALSE)</f>
        <v>10000</v>
      </c>
      <c r="G1820" s="536">
        <f t="shared" si="187"/>
        <v>2800.0000000000005</v>
      </c>
    </row>
    <row r="1821" spans="1:7">
      <c r="A1821" s="1165" t="s">
        <v>2176</v>
      </c>
      <c r="B1821" s="1166"/>
      <c r="C1821" s="1166"/>
      <c r="D1821" s="1166"/>
      <c r="E1821" s="1166"/>
      <c r="F1821" s="1166"/>
      <c r="G1821" s="549">
        <f>SUM(G1817:G1820)</f>
        <v>252980</v>
      </c>
    </row>
    <row r="1822" spans="1:7">
      <c r="A1822" s="295" t="s">
        <v>20</v>
      </c>
      <c r="B1822" s="296" t="s">
        <v>181</v>
      </c>
      <c r="C1822" s="295"/>
      <c r="D1822" s="295"/>
      <c r="E1822" s="295"/>
      <c r="F1822" s="296"/>
      <c r="G1822" s="536"/>
    </row>
    <row r="1823" spans="1:7">
      <c r="A1823" s="295"/>
      <c r="B1823" s="296"/>
      <c r="C1823" s="295"/>
      <c r="D1823" s="295"/>
      <c r="E1823" s="295"/>
      <c r="F1823" s="296"/>
      <c r="G1823" s="536"/>
    </row>
    <row r="1824" spans="1:7">
      <c r="A1824" s="1146" t="s">
        <v>2180</v>
      </c>
      <c r="B1824" s="1146"/>
      <c r="C1824" s="1146"/>
      <c r="D1824" s="1146"/>
      <c r="E1824" s="1146"/>
      <c r="F1824" s="1146"/>
      <c r="G1824" s="318">
        <f>SUM(G1822:G1823)</f>
        <v>0</v>
      </c>
    </row>
    <row r="1825" spans="1:8">
      <c r="A1825" s="375" t="s">
        <v>21</v>
      </c>
      <c r="B1825" s="1145" t="s">
        <v>1111</v>
      </c>
      <c r="C1825" s="1145"/>
      <c r="D1825" s="1145"/>
      <c r="E1825" s="1145"/>
      <c r="F1825" s="1145"/>
      <c r="G1825" s="318">
        <f>SUM(G1811:G1824)/2</f>
        <v>283950</v>
      </c>
    </row>
    <row r="1826" spans="1:8">
      <c r="A1826" s="375" t="s">
        <v>22</v>
      </c>
      <c r="B1826" s="1145" t="s">
        <v>1112</v>
      </c>
      <c r="C1826" s="1145"/>
      <c r="D1826" s="1145"/>
      <c r="E1826" s="1145"/>
      <c r="F1826" s="376">
        <v>0.1</v>
      </c>
      <c r="G1826" s="318">
        <f>G1825*F1826</f>
        <v>28395</v>
      </c>
    </row>
    <row r="1827" spans="1:8">
      <c r="A1827" s="375" t="s">
        <v>23</v>
      </c>
      <c r="B1827" s="1145" t="s">
        <v>184</v>
      </c>
      <c r="C1827" s="1145"/>
      <c r="D1827" s="1145"/>
      <c r="E1827" s="1145"/>
      <c r="F1827" s="1145"/>
      <c r="G1827" s="318">
        <f>ROUNDDOWN(G1825+G1826,0)</f>
        <v>312345</v>
      </c>
    </row>
    <row r="1828" spans="1:8">
      <c r="A1828" s="298"/>
      <c r="B1828" s="299"/>
      <c r="C1828" s="299"/>
      <c r="D1828" s="299"/>
      <c r="E1828" s="299"/>
      <c r="F1828" s="299"/>
      <c r="G1828" s="550"/>
    </row>
    <row r="1829" spans="1:8">
      <c r="A1829" s="310" t="s">
        <v>1979</v>
      </c>
      <c r="B1829" s="293"/>
      <c r="C1829" s="293"/>
      <c r="D1829" s="293"/>
      <c r="E1829" s="293"/>
      <c r="F1829" s="293"/>
      <c r="G1829" s="548"/>
      <c r="H1829" s="293"/>
    </row>
    <row r="1830" spans="1:8">
      <c r="A1830" s="310" t="s">
        <v>2457</v>
      </c>
      <c r="B1830" s="293"/>
      <c r="C1830" s="293"/>
      <c r="D1830" s="293"/>
      <c r="E1830" s="293"/>
      <c r="F1830" s="293"/>
      <c r="G1830" s="548"/>
      <c r="H1830" s="293"/>
    </row>
    <row r="1831" spans="1:8" s="442" customFormat="1" ht="45">
      <c r="A1831" s="294" t="s">
        <v>73</v>
      </c>
      <c r="B1831" s="294" t="s">
        <v>74</v>
      </c>
      <c r="C1831" s="294" t="s">
        <v>166</v>
      </c>
      <c r="D1831" s="294" t="s">
        <v>78</v>
      </c>
      <c r="E1831" s="294" t="s">
        <v>167</v>
      </c>
      <c r="F1831" s="294" t="s">
        <v>1113</v>
      </c>
      <c r="G1831" s="551" t="s">
        <v>1105</v>
      </c>
    </row>
    <row r="1832" spans="1:8">
      <c r="A1832" s="295" t="s">
        <v>17</v>
      </c>
      <c r="B1832" s="296" t="s">
        <v>1106</v>
      </c>
      <c r="C1832" s="295"/>
      <c r="D1832" s="295"/>
      <c r="E1832" s="295"/>
      <c r="F1832" s="296"/>
      <c r="G1832" s="536"/>
    </row>
    <row r="1833" spans="1:8">
      <c r="A1833" s="295">
        <v>1</v>
      </c>
      <c r="B1833" s="296" t="s">
        <v>1</v>
      </c>
      <c r="C1833" s="295" t="s">
        <v>336</v>
      </c>
      <c r="D1833" s="295" t="s">
        <v>31</v>
      </c>
      <c r="E1833" s="295" t="s">
        <v>1118</v>
      </c>
      <c r="F1833" s="315">
        <f>VLOOKUP(B1833,'HSD PSPN,STR,ARS'!$C$6:F724,4,FALSE)</f>
        <v>100000</v>
      </c>
      <c r="G1833" s="536">
        <f>F1833*E1833</f>
        <v>20000</v>
      </c>
    </row>
    <row r="1834" spans="1:8">
      <c r="A1834" s="295">
        <v>2</v>
      </c>
      <c r="B1834" s="296" t="s">
        <v>2</v>
      </c>
      <c r="C1834" s="295" t="s">
        <v>337</v>
      </c>
      <c r="D1834" s="295" t="s">
        <v>31</v>
      </c>
      <c r="E1834" s="295" t="s">
        <v>1119</v>
      </c>
      <c r="F1834" s="315">
        <f>VLOOKUP(B1834,'HSD PSPN,STR,ARS'!$C$6:F724,4,FALSE)</f>
        <v>150000</v>
      </c>
      <c r="G1834" s="536">
        <f t="shared" ref="G1834:G1836" si="188">F1834*E1834</f>
        <v>15000</v>
      </c>
    </row>
    <row r="1835" spans="1:8">
      <c r="A1835" s="295">
        <v>3</v>
      </c>
      <c r="B1835" s="296" t="s">
        <v>3</v>
      </c>
      <c r="C1835" s="295" t="s">
        <v>338</v>
      </c>
      <c r="D1835" s="295" t="s">
        <v>31</v>
      </c>
      <c r="E1835" s="295" t="s">
        <v>1120</v>
      </c>
      <c r="F1835" s="315">
        <f>VLOOKUP(B1835,'HSD PSPN,STR,ARS'!$C$6:F724,4,FALSE)</f>
        <v>150000</v>
      </c>
      <c r="G1835" s="536">
        <f t="shared" si="188"/>
        <v>1500</v>
      </c>
    </row>
    <row r="1836" spans="1:8">
      <c r="A1836" s="295">
        <v>4</v>
      </c>
      <c r="B1836" s="296" t="s">
        <v>4</v>
      </c>
      <c r="C1836" s="295" t="s">
        <v>339</v>
      </c>
      <c r="D1836" s="295" t="s">
        <v>31</v>
      </c>
      <c r="E1836" s="295" t="s">
        <v>1121</v>
      </c>
      <c r="F1836" s="315">
        <f>VLOOKUP(B1836,'HSD PSPN,STR,ARS'!$C$6:F724,4,FALSE)</f>
        <v>200000</v>
      </c>
      <c r="G1836" s="536">
        <f t="shared" si="188"/>
        <v>660</v>
      </c>
    </row>
    <row r="1837" spans="1:8">
      <c r="A1837" s="1161" t="s">
        <v>2171</v>
      </c>
      <c r="B1837" s="1162"/>
      <c r="C1837" s="1162"/>
      <c r="D1837" s="1162"/>
      <c r="E1837" s="1162"/>
      <c r="F1837" s="1163"/>
      <c r="G1837" s="321">
        <f>SUM(G1832:G1836)</f>
        <v>37160</v>
      </c>
    </row>
    <row r="1838" spans="1:8">
      <c r="A1838" s="295" t="s">
        <v>19</v>
      </c>
      <c r="B1838" s="296" t="s">
        <v>5</v>
      </c>
      <c r="C1838" s="295"/>
      <c r="D1838" s="295"/>
      <c r="E1838" s="295"/>
      <c r="F1838" s="296"/>
      <c r="G1838" s="536"/>
    </row>
    <row r="1839" spans="1:8" ht="30">
      <c r="A1839" s="295">
        <v>1</v>
      </c>
      <c r="B1839" s="300" t="s">
        <v>1377</v>
      </c>
      <c r="C1839" s="295"/>
      <c r="D1839" s="301" t="s">
        <v>239</v>
      </c>
      <c r="E1839" s="301" t="s">
        <v>1378</v>
      </c>
      <c r="F1839" s="315">
        <f>VLOOKUP(B1839,'HSD PSPN,STR,ARS'!$C$6:F724,4,FALSE)</f>
        <v>10000</v>
      </c>
      <c r="G1839" s="536">
        <f t="shared" ref="G1839:G1841" si="189">F1839*E1839</f>
        <v>364600</v>
      </c>
    </row>
    <row r="1840" spans="1:8">
      <c r="A1840" s="295">
        <v>2</v>
      </c>
      <c r="B1840" s="296" t="s">
        <v>176</v>
      </c>
      <c r="C1840" s="295"/>
      <c r="D1840" s="295" t="s">
        <v>329</v>
      </c>
      <c r="E1840" s="295">
        <v>14</v>
      </c>
      <c r="F1840" s="315">
        <f>VLOOKUP(B1840,'HSD PSPN,STR,ARS'!$C$6:F724,4,FALSE)</f>
        <v>10000</v>
      </c>
      <c r="G1840" s="536">
        <f t="shared" si="189"/>
        <v>140000</v>
      </c>
    </row>
    <row r="1841" spans="1:8">
      <c r="A1841" s="295">
        <v>3</v>
      </c>
      <c r="B1841" s="296" t="s">
        <v>206</v>
      </c>
      <c r="C1841" s="295"/>
      <c r="D1841" s="295" t="s">
        <v>342</v>
      </c>
      <c r="E1841" s="295">
        <v>3.2000000000000001E-2</v>
      </c>
      <c r="F1841" s="315">
        <f>VLOOKUP(B1841,'HSD PSPN,STR,ARS'!$C$6:F724,4,FALSE)</f>
        <v>10000</v>
      </c>
      <c r="G1841" s="536">
        <f t="shared" si="189"/>
        <v>320</v>
      </c>
    </row>
    <row r="1842" spans="1:8">
      <c r="A1842" s="1165" t="s">
        <v>2176</v>
      </c>
      <c r="B1842" s="1166"/>
      <c r="C1842" s="1166"/>
      <c r="D1842" s="1166"/>
      <c r="E1842" s="1166"/>
      <c r="F1842" s="1166"/>
      <c r="G1842" s="549">
        <f>SUM(G1839:G1841)</f>
        <v>504920</v>
      </c>
    </row>
    <row r="1843" spans="1:8">
      <c r="A1843" s="295" t="s">
        <v>20</v>
      </c>
      <c r="B1843" s="296" t="s">
        <v>181</v>
      </c>
      <c r="C1843" s="295"/>
      <c r="D1843" s="295"/>
      <c r="E1843" s="295"/>
      <c r="F1843" s="296"/>
      <c r="G1843" s="536"/>
    </row>
    <row r="1844" spans="1:8">
      <c r="A1844" s="295"/>
      <c r="B1844" s="296"/>
      <c r="C1844" s="295"/>
      <c r="D1844" s="295"/>
      <c r="E1844" s="295"/>
      <c r="F1844" s="296"/>
      <c r="G1844" s="536"/>
    </row>
    <row r="1845" spans="1:8">
      <c r="A1845" s="1146" t="s">
        <v>2180</v>
      </c>
      <c r="B1845" s="1146"/>
      <c r="C1845" s="1146"/>
      <c r="D1845" s="1146"/>
      <c r="E1845" s="1146"/>
      <c r="F1845" s="1146"/>
      <c r="G1845" s="318">
        <f>SUM(G1843:G1844)</f>
        <v>0</v>
      </c>
    </row>
    <row r="1846" spans="1:8">
      <c r="A1846" s="375" t="s">
        <v>21</v>
      </c>
      <c r="B1846" s="1145" t="s">
        <v>1111</v>
      </c>
      <c r="C1846" s="1145"/>
      <c r="D1846" s="1145"/>
      <c r="E1846" s="1145"/>
      <c r="F1846" s="1145"/>
      <c r="G1846" s="318">
        <f>SUM(G1833:G1845)/2</f>
        <v>542080</v>
      </c>
    </row>
    <row r="1847" spans="1:8">
      <c r="A1847" s="375" t="s">
        <v>22</v>
      </c>
      <c r="B1847" s="1145" t="s">
        <v>1112</v>
      </c>
      <c r="C1847" s="1145"/>
      <c r="D1847" s="1145"/>
      <c r="E1847" s="1145"/>
      <c r="F1847" s="376">
        <v>0.1</v>
      </c>
      <c r="G1847" s="318">
        <f>G1846*F1847</f>
        <v>54208</v>
      </c>
    </row>
    <row r="1848" spans="1:8">
      <c r="A1848" s="375" t="s">
        <v>23</v>
      </c>
      <c r="B1848" s="1145" t="s">
        <v>184</v>
      </c>
      <c r="C1848" s="1145"/>
      <c r="D1848" s="1145"/>
      <c r="E1848" s="1145"/>
      <c r="F1848" s="1145"/>
      <c r="G1848" s="318">
        <f>ROUNDDOWN(G1846+G1847,0)</f>
        <v>596288</v>
      </c>
    </row>
    <row r="1849" spans="1:8">
      <c r="A1849" s="298"/>
      <c r="B1849" s="299"/>
      <c r="C1849" s="299"/>
      <c r="D1849" s="299"/>
      <c r="E1849" s="299"/>
      <c r="F1849" s="299"/>
      <c r="G1849" s="550"/>
    </row>
    <row r="1850" spans="1:8">
      <c r="A1850" s="310" t="s">
        <v>2458</v>
      </c>
      <c r="B1850" s="293"/>
      <c r="C1850" s="293"/>
      <c r="D1850" s="293"/>
      <c r="E1850" s="293"/>
      <c r="F1850" s="293"/>
      <c r="G1850" s="548"/>
      <c r="H1850" s="293"/>
    </row>
    <row r="1851" spans="1:8" s="442" customFormat="1" ht="45">
      <c r="A1851" s="294" t="s">
        <v>73</v>
      </c>
      <c r="B1851" s="294" t="s">
        <v>74</v>
      </c>
      <c r="C1851" s="294" t="s">
        <v>166</v>
      </c>
      <c r="D1851" s="294" t="s">
        <v>78</v>
      </c>
      <c r="E1851" s="294" t="s">
        <v>167</v>
      </c>
      <c r="F1851" s="294" t="s">
        <v>1113</v>
      </c>
      <c r="G1851" s="551" t="s">
        <v>1105</v>
      </c>
    </row>
    <row r="1852" spans="1:8">
      <c r="A1852" s="295" t="s">
        <v>17</v>
      </c>
      <c r="B1852" s="296" t="s">
        <v>1106</v>
      </c>
      <c r="C1852" s="295"/>
      <c r="D1852" s="295"/>
      <c r="E1852" s="295"/>
      <c r="F1852" s="296"/>
      <c r="G1852" s="536"/>
    </row>
    <row r="1853" spans="1:8">
      <c r="A1853" s="295">
        <v>1</v>
      </c>
      <c r="B1853" s="296" t="s">
        <v>1</v>
      </c>
      <c r="C1853" s="295" t="s">
        <v>336</v>
      </c>
      <c r="D1853" s="295" t="s">
        <v>31</v>
      </c>
      <c r="E1853" s="295" t="s">
        <v>1118</v>
      </c>
      <c r="F1853" s="315">
        <f>VLOOKUP(B1853,'HSD PSPN,STR,ARS'!$C$6:F724,4,FALSE)</f>
        <v>100000</v>
      </c>
      <c r="G1853" s="536">
        <f>F1853*E1853</f>
        <v>20000</v>
      </c>
    </row>
    <row r="1854" spans="1:8">
      <c r="A1854" s="295">
        <v>2</v>
      </c>
      <c r="B1854" s="296" t="s">
        <v>2</v>
      </c>
      <c r="C1854" s="295" t="s">
        <v>337</v>
      </c>
      <c r="D1854" s="295" t="s">
        <v>31</v>
      </c>
      <c r="E1854" s="295" t="s">
        <v>1119</v>
      </c>
      <c r="F1854" s="315">
        <f>VLOOKUP(B1854,'HSD PSPN,STR,ARS'!$C$6:F724,4,FALSE)</f>
        <v>150000</v>
      </c>
      <c r="G1854" s="536">
        <f t="shared" ref="G1854:G1856" si="190">F1854*E1854</f>
        <v>15000</v>
      </c>
    </row>
    <row r="1855" spans="1:8">
      <c r="A1855" s="295">
        <v>3</v>
      </c>
      <c r="B1855" s="296" t="s">
        <v>3</v>
      </c>
      <c r="C1855" s="295" t="s">
        <v>338</v>
      </c>
      <c r="D1855" s="295" t="s">
        <v>31</v>
      </c>
      <c r="E1855" s="295" t="s">
        <v>1120</v>
      </c>
      <c r="F1855" s="315">
        <f>VLOOKUP(B1855,'HSD PSPN,STR,ARS'!$C$6:F724,4,FALSE)</f>
        <v>150000</v>
      </c>
      <c r="G1855" s="536">
        <f t="shared" si="190"/>
        <v>1500</v>
      </c>
    </row>
    <row r="1856" spans="1:8">
      <c r="A1856" s="295">
        <v>4</v>
      </c>
      <c r="B1856" s="296" t="s">
        <v>4</v>
      </c>
      <c r="C1856" s="295" t="s">
        <v>339</v>
      </c>
      <c r="D1856" s="295" t="s">
        <v>31</v>
      </c>
      <c r="E1856" s="295" t="s">
        <v>1121</v>
      </c>
      <c r="F1856" s="315">
        <f>VLOOKUP(B1856,'HSD PSPN,STR,ARS'!$C$6:F724,4,FALSE)</f>
        <v>200000</v>
      </c>
      <c r="G1856" s="536">
        <f t="shared" si="190"/>
        <v>660</v>
      </c>
    </row>
    <row r="1857" spans="1:8">
      <c r="A1857" s="1161" t="s">
        <v>2171</v>
      </c>
      <c r="B1857" s="1162"/>
      <c r="C1857" s="1162"/>
      <c r="D1857" s="1162"/>
      <c r="E1857" s="1162"/>
      <c r="F1857" s="1163"/>
      <c r="G1857" s="321">
        <f>SUM(G1852:G1856)</f>
        <v>37160</v>
      </c>
    </row>
    <row r="1858" spans="1:8">
      <c r="A1858" s="295" t="s">
        <v>19</v>
      </c>
      <c r="B1858" s="296" t="s">
        <v>5</v>
      </c>
      <c r="C1858" s="295"/>
      <c r="D1858" s="295"/>
      <c r="E1858" s="295"/>
      <c r="F1858" s="296"/>
      <c r="G1858" s="536"/>
    </row>
    <row r="1859" spans="1:8" ht="30">
      <c r="A1859" s="295">
        <v>1</v>
      </c>
      <c r="B1859" s="300" t="s">
        <v>1377</v>
      </c>
      <c r="C1859" s="295"/>
      <c r="D1859" s="301" t="s">
        <v>239</v>
      </c>
      <c r="E1859" s="301" t="s">
        <v>1378</v>
      </c>
      <c r="F1859" s="315">
        <f>VLOOKUP(B1859,'HSD PSPN,STR,ARS'!$C$6:F724,4,FALSE)</f>
        <v>10000</v>
      </c>
      <c r="G1859" s="536">
        <f t="shared" ref="G1859:G1861" si="191">F1859*E1859</f>
        <v>364600</v>
      </c>
    </row>
    <row r="1860" spans="1:8">
      <c r="A1860" s="295">
        <v>2</v>
      </c>
      <c r="B1860" s="296" t="s">
        <v>176</v>
      </c>
      <c r="C1860" s="295"/>
      <c r="D1860" s="295" t="s">
        <v>329</v>
      </c>
      <c r="E1860" s="295" t="s">
        <v>1123</v>
      </c>
      <c r="F1860" s="315">
        <f>VLOOKUP(B1860,'HSD PSPN,STR,ARS'!$C$6:F724,4,FALSE)</f>
        <v>10000</v>
      </c>
      <c r="G1860" s="536">
        <f t="shared" si="191"/>
        <v>110000</v>
      </c>
    </row>
    <row r="1861" spans="1:8">
      <c r="A1861" s="295">
        <v>3</v>
      </c>
      <c r="B1861" s="296" t="s">
        <v>206</v>
      </c>
      <c r="C1861" s="295"/>
      <c r="D1861" s="295" t="s">
        <v>342</v>
      </c>
      <c r="E1861" s="295" t="s">
        <v>1379</v>
      </c>
      <c r="F1861" s="315">
        <f>VLOOKUP(B1861,'HSD PSPN,STR,ARS'!$C$6:F724,4,FALSE)</f>
        <v>10000</v>
      </c>
      <c r="G1861" s="536">
        <f t="shared" si="191"/>
        <v>350.00000000000006</v>
      </c>
    </row>
    <row r="1862" spans="1:8">
      <c r="A1862" s="1165" t="s">
        <v>2176</v>
      </c>
      <c r="B1862" s="1166"/>
      <c r="C1862" s="1166"/>
      <c r="D1862" s="1166"/>
      <c r="E1862" s="1166"/>
      <c r="F1862" s="1166"/>
      <c r="G1862" s="549">
        <f>SUM(G1859:G1861)</f>
        <v>474950</v>
      </c>
    </row>
    <row r="1863" spans="1:8">
      <c r="A1863" s="295" t="s">
        <v>20</v>
      </c>
      <c r="B1863" s="296" t="s">
        <v>181</v>
      </c>
      <c r="C1863" s="295"/>
      <c r="D1863" s="295"/>
      <c r="E1863" s="295"/>
      <c r="F1863" s="296"/>
      <c r="G1863" s="536"/>
    </row>
    <row r="1864" spans="1:8">
      <c r="A1864" s="295"/>
      <c r="B1864" s="296"/>
      <c r="C1864" s="295"/>
      <c r="D1864" s="295"/>
      <c r="E1864" s="295"/>
      <c r="F1864" s="296"/>
      <c r="G1864" s="536"/>
    </row>
    <row r="1865" spans="1:8">
      <c r="A1865" s="1146" t="s">
        <v>2180</v>
      </c>
      <c r="B1865" s="1146"/>
      <c r="C1865" s="1146"/>
      <c r="D1865" s="1146"/>
      <c r="E1865" s="1146"/>
      <c r="F1865" s="1146"/>
      <c r="G1865" s="318">
        <f>SUM(G1863:G1864)</f>
        <v>0</v>
      </c>
    </row>
    <row r="1866" spans="1:8">
      <c r="A1866" s="375" t="s">
        <v>21</v>
      </c>
      <c r="B1866" s="1145" t="s">
        <v>1111</v>
      </c>
      <c r="C1866" s="1145"/>
      <c r="D1866" s="1145"/>
      <c r="E1866" s="1145"/>
      <c r="F1866" s="1145"/>
      <c r="G1866" s="318">
        <f>SUM(G1853:G1865)/2</f>
        <v>512110</v>
      </c>
    </row>
    <row r="1867" spans="1:8">
      <c r="A1867" s="375" t="s">
        <v>22</v>
      </c>
      <c r="B1867" s="1145" t="s">
        <v>1112</v>
      </c>
      <c r="C1867" s="1145"/>
      <c r="D1867" s="1145"/>
      <c r="E1867" s="1145"/>
      <c r="F1867" s="376">
        <v>0.1</v>
      </c>
      <c r="G1867" s="318">
        <f>G1866*F1867</f>
        <v>51211</v>
      </c>
    </row>
    <row r="1868" spans="1:8">
      <c r="A1868" s="375" t="s">
        <v>23</v>
      </c>
      <c r="B1868" s="1145" t="s">
        <v>184</v>
      </c>
      <c r="C1868" s="1145"/>
      <c r="D1868" s="1145"/>
      <c r="E1868" s="1145"/>
      <c r="F1868" s="1145"/>
      <c r="G1868" s="318">
        <f>ROUNDDOWN(G1866+G1867,0)</f>
        <v>563321</v>
      </c>
    </row>
    <row r="1869" spans="1:8">
      <c r="A1869" s="298"/>
      <c r="B1869" s="299"/>
      <c r="C1869" s="299"/>
      <c r="D1869" s="299"/>
      <c r="E1869" s="299"/>
      <c r="F1869" s="299"/>
      <c r="G1869" s="550"/>
    </row>
    <row r="1870" spans="1:8">
      <c r="A1870" s="310" t="s">
        <v>2459</v>
      </c>
      <c r="B1870" s="293"/>
      <c r="C1870" s="293"/>
      <c r="D1870" s="293"/>
      <c r="E1870" s="293"/>
      <c r="F1870" s="293"/>
      <c r="G1870" s="548"/>
      <c r="H1870" s="293"/>
    </row>
    <row r="1871" spans="1:8" s="445" customFormat="1" ht="45">
      <c r="A1871" s="294" t="s">
        <v>73</v>
      </c>
      <c r="B1871" s="294" t="s">
        <v>74</v>
      </c>
      <c r="C1871" s="294" t="s">
        <v>166</v>
      </c>
      <c r="D1871" s="294" t="s">
        <v>78</v>
      </c>
      <c r="E1871" s="294" t="s">
        <v>167</v>
      </c>
      <c r="F1871" s="294" t="s">
        <v>1113</v>
      </c>
      <c r="G1871" s="551" t="s">
        <v>1105</v>
      </c>
    </row>
    <row r="1872" spans="1:8">
      <c r="A1872" s="295" t="s">
        <v>17</v>
      </c>
      <c r="B1872" s="296" t="s">
        <v>1106</v>
      </c>
      <c r="C1872" s="295"/>
      <c r="D1872" s="295"/>
      <c r="E1872" s="295"/>
      <c r="F1872" s="296"/>
      <c r="G1872" s="536"/>
    </row>
    <row r="1873" spans="1:7">
      <c r="A1873" s="295">
        <v>1</v>
      </c>
      <c r="B1873" s="296" t="s">
        <v>1</v>
      </c>
      <c r="C1873" s="295" t="s">
        <v>336</v>
      </c>
      <c r="D1873" s="295" t="s">
        <v>31</v>
      </c>
      <c r="E1873" s="295" t="s">
        <v>1241</v>
      </c>
      <c r="F1873" s="315">
        <f>VLOOKUP(B1873,'HSD PSPN,STR,ARS'!$C$6:F724,4,FALSE)</f>
        <v>100000</v>
      </c>
      <c r="G1873" s="536">
        <f>F1873*E1873</f>
        <v>30000</v>
      </c>
    </row>
    <row r="1874" spans="1:7">
      <c r="A1874" s="295">
        <v>2</v>
      </c>
      <c r="B1874" s="296" t="s">
        <v>2</v>
      </c>
      <c r="C1874" s="295" t="s">
        <v>337</v>
      </c>
      <c r="D1874" s="295" t="s">
        <v>31</v>
      </c>
      <c r="E1874" s="295" t="s">
        <v>1201</v>
      </c>
      <c r="F1874" s="315">
        <f>VLOOKUP(B1874,'HSD PSPN,STR,ARS'!$C$6:F724,4,FALSE)</f>
        <v>150000</v>
      </c>
      <c r="G1874" s="536">
        <f t="shared" ref="G1874:G1876" si="192">F1874*E1874</f>
        <v>22500</v>
      </c>
    </row>
    <row r="1875" spans="1:7">
      <c r="A1875" s="295">
        <v>3</v>
      </c>
      <c r="B1875" s="296" t="s">
        <v>3</v>
      </c>
      <c r="C1875" s="295" t="s">
        <v>338</v>
      </c>
      <c r="D1875" s="295" t="s">
        <v>31</v>
      </c>
      <c r="E1875" s="295" t="s">
        <v>1262</v>
      </c>
      <c r="F1875" s="315">
        <f>VLOOKUP(B1875,'HSD PSPN,STR,ARS'!$C$6:F724,4,FALSE)</f>
        <v>150000</v>
      </c>
      <c r="G1875" s="536">
        <f t="shared" si="192"/>
        <v>2250</v>
      </c>
    </row>
    <row r="1876" spans="1:7">
      <c r="A1876" s="295">
        <v>4</v>
      </c>
      <c r="B1876" s="296" t="s">
        <v>4</v>
      </c>
      <c r="C1876" s="295" t="s">
        <v>339</v>
      </c>
      <c r="D1876" s="295" t="s">
        <v>31</v>
      </c>
      <c r="E1876" s="295" t="s">
        <v>1263</v>
      </c>
      <c r="F1876" s="315">
        <f>VLOOKUP(B1876,'HSD PSPN,STR,ARS'!$C$6:F724,4,FALSE)</f>
        <v>200000</v>
      </c>
      <c r="G1876" s="536">
        <f t="shared" si="192"/>
        <v>1000</v>
      </c>
    </row>
    <row r="1877" spans="1:7">
      <c r="A1877" s="1161" t="s">
        <v>2171</v>
      </c>
      <c r="B1877" s="1162"/>
      <c r="C1877" s="1162"/>
      <c r="D1877" s="1162"/>
      <c r="E1877" s="1162"/>
      <c r="F1877" s="1163"/>
      <c r="G1877" s="321">
        <f>SUM(G1872:G1876)</f>
        <v>55750</v>
      </c>
    </row>
    <row r="1878" spans="1:7">
      <c r="A1878" s="295" t="s">
        <v>19</v>
      </c>
      <c r="B1878" s="296" t="s">
        <v>5</v>
      </c>
      <c r="C1878" s="295"/>
      <c r="D1878" s="295"/>
      <c r="E1878" s="295"/>
      <c r="F1878" s="296"/>
      <c r="G1878" s="536"/>
    </row>
    <row r="1879" spans="1:7" ht="30">
      <c r="A1879" s="295">
        <v>1</v>
      </c>
      <c r="B1879" s="300" t="s">
        <v>1380</v>
      </c>
      <c r="C1879" s="295"/>
      <c r="D1879" s="301" t="s">
        <v>239</v>
      </c>
      <c r="E1879" s="301" t="s">
        <v>1378</v>
      </c>
      <c r="F1879" s="315">
        <f>VLOOKUP(B1879,'HSD PSPN,STR,ARS'!$C$6:F724,4,FALSE)</f>
        <v>10000</v>
      </c>
      <c r="G1879" s="536">
        <f t="shared" ref="G1879:G1881" si="193">F1879*E1879</f>
        <v>364600</v>
      </c>
    </row>
    <row r="1880" spans="1:7">
      <c r="A1880" s="295">
        <v>2</v>
      </c>
      <c r="B1880" s="296" t="s">
        <v>176</v>
      </c>
      <c r="C1880" s="295"/>
      <c r="D1880" s="295" t="s">
        <v>329</v>
      </c>
      <c r="E1880" s="295" t="s">
        <v>1363</v>
      </c>
      <c r="F1880" s="315">
        <f>VLOOKUP(B1880,'HSD PSPN,STR,ARS'!$C$6:F724,4,FALSE)</f>
        <v>10000</v>
      </c>
      <c r="G1880" s="536">
        <f t="shared" si="193"/>
        <v>140000</v>
      </c>
    </row>
    <row r="1881" spans="1:7">
      <c r="A1881" s="295">
        <v>3</v>
      </c>
      <c r="B1881" s="296" t="s">
        <v>206</v>
      </c>
      <c r="C1881" s="295"/>
      <c r="D1881" s="295" t="s">
        <v>342</v>
      </c>
      <c r="E1881" s="295" t="s">
        <v>1131</v>
      </c>
      <c r="F1881" s="315">
        <f>VLOOKUP(B1881,'HSD PSPN,STR,ARS'!$C$6:F724,4,FALSE)</f>
        <v>10000</v>
      </c>
      <c r="G1881" s="536">
        <f t="shared" si="193"/>
        <v>320</v>
      </c>
    </row>
    <row r="1882" spans="1:7">
      <c r="A1882" s="1165" t="s">
        <v>2176</v>
      </c>
      <c r="B1882" s="1166"/>
      <c r="C1882" s="1166"/>
      <c r="D1882" s="1166"/>
      <c r="E1882" s="1166"/>
      <c r="F1882" s="1166"/>
      <c r="G1882" s="549">
        <f>SUM(G1879:G1881)</f>
        <v>504920</v>
      </c>
    </row>
    <row r="1883" spans="1:7">
      <c r="A1883" s="295" t="s">
        <v>20</v>
      </c>
      <c r="B1883" s="296" t="s">
        <v>181</v>
      </c>
      <c r="C1883" s="295"/>
      <c r="D1883" s="295"/>
      <c r="E1883" s="295"/>
      <c r="F1883" s="296"/>
      <c r="G1883" s="536"/>
    </row>
    <row r="1884" spans="1:7">
      <c r="A1884" s="295"/>
      <c r="B1884" s="296"/>
      <c r="C1884" s="295"/>
      <c r="D1884" s="295"/>
      <c r="E1884" s="295"/>
      <c r="F1884" s="296"/>
      <c r="G1884" s="536"/>
    </row>
    <row r="1885" spans="1:7">
      <c r="A1885" s="1146" t="s">
        <v>2180</v>
      </c>
      <c r="B1885" s="1146"/>
      <c r="C1885" s="1146"/>
      <c r="D1885" s="1146"/>
      <c r="E1885" s="1146"/>
      <c r="F1885" s="1146"/>
      <c r="G1885" s="318">
        <f>SUM(G1883:G1884)</f>
        <v>0</v>
      </c>
    </row>
    <row r="1886" spans="1:7">
      <c r="A1886" s="375" t="s">
        <v>21</v>
      </c>
      <c r="B1886" s="1145" t="s">
        <v>1111</v>
      </c>
      <c r="C1886" s="1145"/>
      <c r="D1886" s="1145"/>
      <c r="E1886" s="1145"/>
      <c r="F1886" s="1145"/>
      <c r="G1886" s="318">
        <f>SUM(G1873:G1885)/2</f>
        <v>560670</v>
      </c>
    </row>
    <row r="1887" spans="1:7">
      <c r="A1887" s="375" t="s">
        <v>22</v>
      </c>
      <c r="B1887" s="1145" t="s">
        <v>1112</v>
      </c>
      <c r="C1887" s="1145"/>
      <c r="D1887" s="1145"/>
      <c r="E1887" s="1145"/>
      <c r="F1887" s="376">
        <v>0.1</v>
      </c>
      <c r="G1887" s="318">
        <f>G1886*F1887</f>
        <v>56067</v>
      </c>
    </row>
    <row r="1888" spans="1:7">
      <c r="A1888" s="375" t="s">
        <v>23</v>
      </c>
      <c r="B1888" s="1145" t="s">
        <v>184</v>
      </c>
      <c r="C1888" s="1145"/>
      <c r="D1888" s="1145"/>
      <c r="E1888" s="1145"/>
      <c r="F1888" s="1145"/>
      <c r="G1888" s="318">
        <f>ROUNDDOWN(G1886+G1887,0)</f>
        <v>616737</v>
      </c>
    </row>
    <row r="1889" spans="1:8">
      <c r="A1889" s="298"/>
      <c r="B1889" s="299"/>
      <c r="C1889" s="299"/>
      <c r="D1889" s="299"/>
      <c r="E1889" s="299"/>
      <c r="F1889" s="299"/>
      <c r="G1889" s="550"/>
    </row>
    <row r="1890" spans="1:8">
      <c r="A1890" s="310" t="s">
        <v>1980</v>
      </c>
      <c r="B1890" s="293"/>
      <c r="C1890" s="293"/>
      <c r="D1890" s="293"/>
      <c r="E1890" s="293"/>
      <c r="F1890" s="293"/>
      <c r="G1890" s="548"/>
      <c r="H1890" s="293"/>
    </row>
    <row r="1891" spans="1:8" s="445" customFormat="1" ht="45">
      <c r="A1891" s="294" t="s">
        <v>73</v>
      </c>
      <c r="B1891" s="294" t="s">
        <v>74</v>
      </c>
      <c r="C1891" s="294" t="s">
        <v>166</v>
      </c>
      <c r="D1891" s="294" t="s">
        <v>78</v>
      </c>
      <c r="E1891" s="294" t="s">
        <v>167</v>
      </c>
      <c r="F1891" s="294" t="s">
        <v>1113</v>
      </c>
      <c r="G1891" s="551" t="s">
        <v>1105</v>
      </c>
    </row>
    <row r="1892" spans="1:8">
      <c r="A1892" s="295" t="s">
        <v>17</v>
      </c>
      <c r="B1892" s="296" t="s">
        <v>1106</v>
      </c>
      <c r="C1892" s="295"/>
      <c r="D1892" s="295"/>
      <c r="E1892" s="295"/>
      <c r="F1892" s="296"/>
      <c r="G1892" s="536"/>
    </row>
    <row r="1893" spans="1:8">
      <c r="A1893" s="295">
        <v>1</v>
      </c>
      <c r="B1893" s="296" t="s">
        <v>1</v>
      </c>
      <c r="C1893" s="295" t="s">
        <v>336</v>
      </c>
      <c r="D1893" s="295" t="s">
        <v>31</v>
      </c>
      <c r="E1893" s="295" t="s">
        <v>1118</v>
      </c>
      <c r="F1893" s="315">
        <f>VLOOKUP(B1893,'HSD PSPN,STR,ARS'!$C$6:F724,4,FALSE)</f>
        <v>100000</v>
      </c>
      <c r="G1893" s="536">
        <f>F1893*E1893</f>
        <v>20000</v>
      </c>
    </row>
    <row r="1894" spans="1:8">
      <c r="A1894" s="295">
        <v>2</v>
      </c>
      <c r="B1894" s="296" t="s">
        <v>2</v>
      </c>
      <c r="C1894" s="295" t="s">
        <v>337</v>
      </c>
      <c r="D1894" s="295" t="s">
        <v>31</v>
      </c>
      <c r="E1894" s="295" t="s">
        <v>1119</v>
      </c>
      <c r="F1894" s="315">
        <f>VLOOKUP(B1894,'HSD PSPN,STR,ARS'!$C$6:F724,4,FALSE)</f>
        <v>150000</v>
      </c>
      <c r="G1894" s="536">
        <f t="shared" ref="G1894:G1896" si="194">F1894*E1894</f>
        <v>15000</v>
      </c>
    </row>
    <row r="1895" spans="1:8">
      <c r="A1895" s="295">
        <v>3</v>
      </c>
      <c r="B1895" s="296" t="s">
        <v>3</v>
      </c>
      <c r="C1895" s="295" t="s">
        <v>338</v>
      </c>
      <c r="D1895" s="295" t="s">
        <v>31</v>
      </c>
      <c r="E1895" s="295" t="s">
        <v>1120</v>
      </c>
      <c r="F1895" s="315">
        <f>VLOOKUP(B1895,'HSD PSPN,STR,ARS'!$C$6:F724,4,FALSE)</f>
        <v>150000</v>
      </c>
      <c r="G1895" s="536">
        <f t="shared" si="194"/>
        <v>1500</v>
      </c>
    </row>
    <row r="1896" spans="1:8">
      <c r="A1896" s="295">
        <v>4</v>
      </c>
      <c r="B1896" s="296" t="s">
        <v>4</v>
      </c>
      <c r="C1896" s="295" t="s">
        <v>339</v>
      </c>
      <c r="D1896" s="295" t="s">
        <v>31</v>
      </c>
      <c r="E1896" s="295" t="s">
        <v>1121</v>
      </c>
      <c r="F1896" s="315">
        <f>VLOOKUP(B1896,'HSD PSPN,STR,ARS'!$C$6:F724,4,FALSE)</f>
        <v>200000</v>
      </c>
      <c r="G1896" s="536">
        <f t="shared" si="194"/>
        <v>660</v>
      </c>
    </row>
    <row r="1897" spans="1:8">
      <c r="A1897" s="1161" t="s">
        <v>2171</v>
      </c>
      <c r="B1897" s="1162"/>
      <c r="C1897" s="1162"/>
      <c r="D1897" s="1162"/>
      <c r="E1897" s="1162"/>
      <c r="F1897" s="1163"/>
      <c r="G1897" s="321">
        <f>SUM(G1892:G1896)</f>
        <v>37160</v>
      </c>
    </row>
    <row r="1898" spans="1:8">
      <c r="A1898" s="295" t="s">
        <v>19</v>
      </c>
      <c r="B1898" s="296" t="s">
        <v>5</v>
      </c>
      <c r="C1898" s="295"/>
      <c r="D1898" s="295"/>
      <c r="E1898" s="295"/>
      <c r="F1898" s="296"/>
      <c r="G1898" s="536"/>
    </row>
    <row r="1899" spans="1:8" ht="30">
      <c r="A1899" s="295">
        <v>1</v>
      </c>
      <c r="B1899" s="300" t="s">
        <v>1381</v>
      </c>
      <c r="C1899" s="295"/>
      <c r="D1899" s="301" t="s">
        <v>239</v>
      </c>
      <c r="E1899" s="301" t="s">
        <v>1382</v>
      </c>
      <c r="F1899" s="315">
        <f>VLOOKUP(B1899,'HSD PSPN,STR,ARS'!$C$6:F724,4,FALSE)</f>
        <v>10000</v>
      </c>
      <c r="G1899" s="536">
        <f t="shared" ref="G1899:G1901" si="195">F1899*E1899</f>
        <v>262500</v>
      </c>
    </row>
    <row r="1900" spans="1:8">
      <c r="A1900" s="295">
        <v>2</v>
      </c>
      <c r="B1900" s="296" t="s">
        <v>176</v>
      </c>
      <c r="C1900" s="295"/>
      <c r="D1900" s="295" t="s">
        <v>329</v>
      </c>
      <c r="E1900" s="295" t="s">
        <v>1363</v>
      </c>
      <c r="F1900" s="315">
        <f>VLOOKUP(B1900,'HSD PSPN,STR,ARS'!$C$6:F724,4,FALSE)</f>
        <v>10000</v>
      </c>
      <c r="G1900" s="536">
        <f t="shared" si="195"/>
        <v>140000</v>
      </c>
    </row>
    <row r="1901" spans="1:8">
      <c r="A1901" s="295">
        <v>3</v>
      </c>
      <c r="B1901" s="296" t="s">
        <v>206</v>
      </c>
      <c r="C1901" s="295"/>
      <c r="D1901" s="295" t="s">
        <v>342</v>
      </c>
      <c r="E1901" s="295" t="s">
        <v>1131</v>
      </c>
      <c r="F1901" s="315">
        <f>VLOOKUP(B1901,'HSD PSPN,STR,ARS'!$C$6:F724,4,FALSE)</f>
        <v>10000</v>
      </c>
      <c r="G1901" s="536">
        <f t="shared" si="195"/>
        <v>320</v>
      </c>
    </row>
    <row r="1902" spans="1:8">
      <c r="A1902" s="1165" t="s">
        <v>2176</v>
      </c>
      <c r="B1902" s="1166"/>
      <c r="C1902" s="1166"/>
      <c r="D1902" s="1166"/>
      <c r="E1902" s="1166"/>
      <c r="F1902" s="1166"/>
      <c r="G1902" s="549">
        <f>SUM(G1899:G1901)</f>
        <v>402820</v>
      </c>
    </row>
    <row r="1903" spans="1:8">
      <c r="A1903" s="295" t="s">
        <v>20</v>
      </c>
      <c r="B1903" s="296" t="s">
        <v>181</v>
      </c>
      <c r="C1903" s="295"/>
      <c r="D1903" s="295"/>
      <c r="E1903" s="295"/>
      <c r="F1903" s="296"/>
      <c r="G1903" s="536"/>
    </row>
    <row r="1904" spans="1:8">
      <c r="A1904" s="295"/>
      <c r="B1904" s="296"/>
      <c r="C1904" s="295"/>
      <c r="D1904" s="295"/>
      <c r="E1904" s="295"/>
      <c r="F1904" s="296"/>
      <c r="G1904" s="536"/>
    </row>
    <row r="1905" spans="1:8">
      <c r="A1905" s="1146" t="s">
        <v>2180</v>
      </c>
      <c r="B1905" s="1146"/>
      <c r="C1905" s="1146"/>
      <c r="D1905" s="1146"/>
      <c r="E1905" s="1146"/>
      <c r="F1905" s="1146"/>
      <c r="G1905" s="318">
        <f>SUM(G1903:G1904)</f>
        <v>0</v>
      </c>
    </row>
    <row r="1906" spans="1:8">
      <c r="A1906" s="375" t="s">
        <v>21</v>
      </c>
      <c r="B1906" s="1145" t="s">
        <v>1111</v>
      </c>
      <c r="C1906" s="1145"/>
      <c r="D1906" s="1145"/>
      <c r="E1906" s="1145"/>
      <c r="F1906" s="1145"/>
      <c r="G1906" s="318">
        <f>SUM(G1893:G1905)/2</f>
        <v>439980</v>
      </c>
    </row>
    <row r="1907" spans="1:8">
      <c r="A1907" s="375" t="s">
        <v>22</v>
      </c>
      <c r="B1907" s="1145" t="s">
        <v>1112</v>
      </c>
      <c r="C1907" s="1145"/>
      <c r="D1907" s="1145"/>
      <c r="E1907" s="1145"/>
      <c r="F1907" s="376">
        <v>0.1</v>
      </c>
      <c r="G1907" s="318">
        <f>G1906*F1907</f>
        <v>43998</v>
      </c>
    </row>
    <row r="1908" spans="1:8">
      <c r="A1908" s="375" t="s">
        <v>23</v>
      </c>
      <c r="B1908" s="1145" t="s">
        <v>184</v>
      </c>
      <c r="C1908" s="1145"/>
      <c r="D1908" s="1145"/>
      <c r="E1908" s="1145"/>
      <c r="F1908" s="1145"/>
      <c r="G1908" s="318">
        <f>ROUNDDOWN(G1906+G1907,0)</f>
        <v>483978</v>
      </c>
    </row>
    <row r="1909" spans="1:8">
      <c r="A1909" s="298"/>
      <c r="B1909" s="299"/>
      <c r="C1909" s="299"/>
      <c r="D1909" s="299"/>
      <c r="E1909" s="299"/>
      <c r="F1909" s="299"/>
      <c r="G1909" s="550"/>
    </row>
    <row r="1910" spans="1:8" s="447" customFormat="1">
      <c r="A1910" s="310" t="s">
        <v>1981</v>
      </c>
      <c r="B1910" s="310"/>
      <c r="C1910" s="310"/>
      <c r="D1910" s="310"/>
      <c r="E1910" s="310"/>
      <c r="F1910" s="310"/>
      <c r="G1910" s="553"/>
      <c r="H1910" s="310"/>
    </row>
    <row r="1911" spans="1:8" s="445" customFormat="1" ht="45">
      <c r="A1911" s="294" t="s">
        <v>73</v>
      </c>
      <c r="B1911" s="294" t="s">
        <v>74</v>
      </c>
      <c r="C1911" s="294" t="s">
        <v>166</v>
      </c>
      <c r="D1911" s="294" t="s">
        <v>78</v>
      </c>
      <c r="E1911" s="294" t="s">
        <v>167</v>
      </c>
      <c r="F1911" s="294" t="s">
        <v>1113</v>
      </c>
      <c r="G1911" s="551" t="s">
        <v>1105</v>
      </c>
    </row>
    <row r="1912" spans="1:8">
      <c r="A1912" s="295" t="s">
        <v>17</v>
      </c>
      <c r="B1912" s="296" t="s">
        <v>1106</v>
      </c>
      <c r="C1912" s="295"/>
      <c r="D1912" s="295"/>
      <c r="E1912" s="295"/>
      <c r="F1912" s="296"/>
      <c r="G1912" s="536"/>
    </row>
    <row r="1913" spans="1:8">
      <c r="A1913" s="295">
        <v>1</v>
      </c>
      <c r="B1913" s="296" t="s">
        <v>1</v>
      </c>
      <c r="C1913" s="295" t="s">
        <v>336</v>
      </c>
      <c r="D1913" s="295" t="s">
        <v>31</v>
      </c>
      <c r="E1913" s="295" t="s">
        <v>1118</v>
      </c>
      <c r="F1913" s="315">
        <f>VLOOKUP(B1913,'HSD PSPN,STR,ARS'!$C$6:F724,4,FALSE)</f>
        <v>100000</v>
      </c>
      <c r="G1913" s="536">
        <f>F1913*E1913</f>
        <v>20000</v>
      </c>
    </row>
    <row r="1914" spans="1:8">
      <c r="A1914" s="295">
        <v>2</v>
      </c>
      <c r="B1914" s="296" t="s">
        <v>2</v>
      </c>
      <c r="C1914" s="295" t="s">
        <v>337</v>
      </c>
      <c r="D1914" s="295" t="s">
        <v>31</v>
      </c>
      <c r="E1914" s="295" t="s">
        <v>1119</v>
      </c>
      <c r="F1914" s="315">
        <f>VLOOKUP(B1914,'HSD PSPN,STR,ARS'!$C$6:F724,4,FALSE)</f>
        <v>150000</v>
      </c>
      <c r="G1914" s="536">
        <f t="shared" ref="G1914:G1916" si="196">F1914*E1914</f>
        <v>15000</v>
      </c>
    </row>
    <row r="1915" spans="1:8">
      <c r="A1915" s="295">
        <v>3</v>
      </c>
      <c r="B1915" s="296" t="s">
        <v>3</v>
      </c>
      <c r="C1915" s="295" t="s">
        <v>338</v>
      </c>
      <c r="D1915" s="295" t="s">
        <v>31</v>
      </c>
      <c r="E1915" s="295" t="s">
        <v>1120</v>
      </c>
      <c r="F1915" s="315">
        <f>VLOOKUP(B1915,'HSD PSPN,STR,ARS'!$C$6:F724,4,FALSE)</f>
        <v>150000</v>
      </c>
      <c r="G1915" s="536">
        <f t="shared" si="196"/>
        <v>1500</v>
      </c>
    </row>
    <row r="1916" spans="1:8">
      <c r="A1916" s="295">
        <v>4</v>
      </c>
      <c r="B1916" s="296" t="s">
        <v>4</v>
      </c>
      <c r="C1916" s="295" t="s">
        <v>339</v>
      </c>
      <c r="D1916" s="295" t="s">
        <v>31</v>
      </c>
      <c r="E1916" s="295" t="s">
        <v>1121</v>
      </c>
      <c r="F1916" s="315">
        <f>VLOOKUP(B1916,'HSD PSPN,STR,ARS'!$C$6:F724,4,FALSE)</f>
        <v>200000</v>
      </c>
      <c r="G1916" s="536">
        <f t="shared" si="196"/>
        <v>660</v>
      </c>
    </row>
    <row r="1917" spans="1:8">
      <c r="A1917" s="1161" t="s">
        <v>2171</v>
      </c>
      <c r="B1917" s="1162"/>
      <c r="C1917" s="1162"/>
      <c r="D1917" s="1162"/>
      <c r="E1917" s="1162"/>
      <c r="F1917" s="1163"/>
      <c r="G1917" s="321">
        <f>SUM(G1912:G1916)</f>
        <v>37160</v>
      </c>
    </row>
    <row r="1918" spans="1:8">
      <c r="A1918" s="295" t="s">
        <v>19</v>
      </c>
      <c r="B1918" s="296" t="s">
        <v>5</v>
      </c>
      <c r="C1918" s="295"/>
      <c r="D1918" s="295"/>
      <c r="E1918" s="295"/>
      <c r="F1918" s="296"/>
      <c r="G1918" s="536"/>
    </row>
    <row r="1919" spans="1:8">
      <c r="A1919" s="295">
        <v>1</v>
      </c>
      <c r="B1919" s="296" t="s">
        <v>1383</v>
      </c>
      <c r="C1919" s="295"/>
      <c r="D1919" s="295" t="s">
        <v>239</v>
      </c>
      <c r="E1919" s="295" t="s">
        <v>1382</v>
      </c>
      <c r="F1919" s="315">
        <f>VLOOKUP(B1919,'HSD PSPN,STR,ARS'!$C$6:F724,4,FALSE)</f>
        <v>10000</v>
      </c>
      <c r="G1919" s="536">
        <f t="shared" ref="G1919:G1921" si="197">F1919*E1919</f>
        <v>262500</v>
      </c>
    </row>
    <row r="1920" spans="1:8">
      <c r="A1920" s="295">
        <v>2</v>
      </c>
      <c r="B1920" s="296" t="s">
        <v>176</v>
      </c>
      <c r="C1920" s="295"/>
      <c r="D1920" s="295" t="s">
        <v>329</v>
      </c>
      <c r="E1920" s="295" t="s">
        <v>1363</v>
      </c>
      <c r="F1920" s="315">
        <f>VLOOKUP(B1920,'HSD PSPN,STR,ARS'!$C$6:F724,4,FALSE)</f>
        <v>10000</v>
      </c>
      <c r="G1920" s="536">
        <f t="shared" si="197"/>
        <v>140000</v>
      </c>
    </row>
    <row r="1921" spans="1:8">
      <c r="A1921" s="295">
        <v>3</v>
      </c>
      <c r="B1921" s="296" t="s">
        <v>206</v>
      </c>
      <c r="C1921" s="295"/>
      <c r="D1921" s="295" t="s">
        <v>342</v>
      </c>
      <c r="E1921" s="295" t="s">
        <v>1131</v>
      </c>
      <c r="F1921" s="315">
        <f>VLOOKUP(B1921,'HSD PSPN,STR,ARS'!$C$6:F724,4,FALSE)</f>
        <v>10000</v>
      </c>
      <c r="G1921" s="536">
        <f t="shared" si="197"/>
        <v>320</v>
      </c>
    </row>
    <row r="1922" spans="1:8">
      <c r="A1922" s="1165" t="s">
        <v>2176</v>
      </c>
      <c r="B1922" s="1166"/>
      <c r="C1922" s="1166"/>
      <c r="D1922" s="1166"/>
      <c r="E1922" s="1166"/>
      <c r="F1922" s="1166"/>
      <c r="G1922" s="549">
        <f>SUM(G1919:G1921)</f>
        <v>402820</v>
      </c>
    </row>
    <row r="1923" spans="1:8">
      <c r="A1923" s="295" t="s">
        <v>20</v>
      </c>
      <c r="B1923" s="296" t="s">
        <v>181</v>
      </c>
      <c r="C1923" s="295"/>
      <c r="D1923" s="295"/>
      <c r="E1923" s="295"/>
      <c r="F1923" s="296"/>
      <c r="G1923" s="536"/>
    </row>
    <row r="1924" spans="1:8">
      <c r="A1924" s="295"/>
      <c r="B1924" s="296"/>
      <c r="C1924" s="295"/>
      <c r="D1924" s="295"/>
      <c r="E1924" s="295"/>
      <c r="F1924" s="296"/>
      <c r="G1924" s="536"/>
    </row>
    <row r="1925" spans="1:8">
      <c r="A1925" s="1146" t="s">
        <v>2180</v>
      </c>
      <c r="B1925" s="1146"/>
      <c r="C1925" s="1146"/>
      <c r="D1925" s="1146"/>
      <c r="E1925" s="1146"/>
      <c r="F1925" s="1146"/>
      <c r="G1925" s="318">
        <f>SUM(G1923:G1924)</f>
        <v>0</v>
      </c>
    </row>
    <row r="1926" spans="1:8">
      <c r="A1926" s="375" t="s">
        <v>21</v>
      </c>
      <c r="B1926" s="1145" t="s">
        <v>1111</v>
      </c>
      <c r="C1926" s="1145"/>
      <c r="D1926" s="1145"/>
      <c r="E1926" s="1145"/>
      <c r="F1926" s="1145"/>
      <c r="G1926" s="318">
        <f>SUM(G1913:G1925)/2</f>
        <v>439980</v>
      </c>
    </row>
    <row r="1927" spans="1:8">
      <c r="A1927" s="375" t="s">
        <v>22</v>
      </c>
      <c r="B1927" s="1145" t="s">
        <v>1112</v>
      </c>
      <c r="C1927" s="1145"/>
      <c r="D1927" s="1145"/>
      <c r="E1927" s="1145"/>
      <c r="F1927" s="376">
        <v>0.1</v>
      </c>
      <c r="G1927" s="318">
        <f>G1926*F1927</f>
        <v>43998</v>
      </c>
    </row>
    <row r="1928" spans="1:8">
      <c r="A1928" s="375" t="s">
        <v>23</v>
      </c>
      <c r="B1928" s="1145" t="s">
        <v>184</v>
      </c>
      <c r="C1928" s="1145"/>
      <c r="D1928" s="1145"/>
      <c r="E1928" s="1145"/>
      <c r="F1928" s="1145"/>
      <c r="G1928" s="318">
        <f>ROUNDDOWN(G1926+G1927,0)</f>
        <v>483978</v>
      </c>
    </row>
    <row r="1929" spans="1:8">
      <c r="A1929" s="298"/>
      <c r="B1929" s="299"/>
      <c r="C1929" s="299"/>
      <c r="D1929" s="299"/>
      <c r="E1929" s="299"/>
      <c r="F1929" s="299"/>
      <c r="G1929" s="550"/>
    </row>
    <row r="1930" spans="1:8" s="447" customFormat="1">
      <c r="A1930" s="310" t="s">
        <v>1982</v>
      </c>
      <c r="B1930" s="310"/>
      <c r="C1930" s="310"/>
      <c r="D1930" s="310"/>
      <c r="E1930" s="310"/>
      <c r="F1930" s="310"/>
      <c r="G1930" s="553"/>
      <c r="H1930" s="310"/>
    </row>
    <row r="1931" spans="1:8" s="447" customFormat="1">
      <c r="A1931" s="310" t="s">
        <v>2439</v>
      </c>
      <c r="B1931" s="310"/>
      <c r="C1931" s="310"/>
      <c r="D1931" s="310"/>
      <c r="E1931" s="310"/>
      <c r="F1931" s="310"/>
      <c r="G1931" s="553"/>
      <c r="H1931" s="310"/>
    </row>
    <row r="1932" spans="1:8" s="442" customFormat="1" ht="45">
      <c r="A1932" s="294" t="s">
        <v>73</v>
      </c>
      <c r="B1932" s="294" t="s">
        <v>74</v>
      </c>
      <c r="C1932" s="294" t="s">
        <v>166</v>
      </c>
      <c r="D1932" s="294" t="s">
        <v>78</v>
      </c>
      <c r="E1932" s="294" t="s">
        <v>167</v>
      </c>
      <c r="F1932" s="294" t="s">
        <v>1113</v>
      </c>
      <c r="G1932" s="551" t="s">
        <v>1105</v>
      </c>
    </row>
    <row r="1933" spans="1:8">
      <c r="A1933" s="295" t="s">
        <v>17</v>
      </c>
      <c r="B1933" s="296" t="s">
        <v>1106</v>
      </c>
      <c r="C1933" s="295"/>
      <c r="D1933" s="295"/>
      <c r="E1933" s="295"/>
      <c r="F1933" s="296"/>
      <c r="G1933" s="536"/>
    </row>
    <row r="1934" spans="1:8">
      <c r="A1934" s="295">
        <v>1</v>
      </c>
      <c r="B1934" s="296" t="s">
        <v>1</v>
      </c>
      <c r="C1934" s="295" t="s">
        <v>336</v>
      </c>
      <c r="D1934" s="295" t="s">
        <v>31</v>
      </c>
      <c r="E1934" s="295" t="s">
        <v>1360</v>
      </c>
      <c r="F1934" s="315">
        <f>VLOOKUP(B1934,'HSD PSPN,STR,ARS'!$C$6:F724,4,FALSE)</f>
        <v>100000</v>
      </c>
      <c r="G1934" s="536">
        <f>F1934*E1934</f>
        <v>16670</v>
      </c>
    </row>
    <row r="1935" spans="1:8">
      <c r="A1935" s="295">
        <v>2</v>
      </c>
      <c r="B1935" s="296" t="s">
        <v>2</v>
      </c>
      <c r="C1935" s="295" t="s">
        <v>337</v>
      </c>
      <c r="D1935" s="295" t="s">
        <v>31</v>
      </c>
      <c r="E1935" s="295" t="s">
        <v>1361</v>
      </c>
      <c r="F1935" s="315">
        <f>VLOOKUP(B1935,'HSD PSPN,STR,ARS'!$C$6:F724,4,FALSE)</f>
        <v>150000</v>
      </c>
      <c r="G1935" s="536">
        <f t="shared" ref="G1935:G1937" si="198">F1935*E1935</f>
        <v>12495</v>
      </c>
    </row>
    <row r="1936" spans="1:8">
      <c r="A1936" s="295">
        <v>3</v>
      </c>
      <c r="B1936" s="296" t="s">
        <v>3</v>
      </c>
      <c r="C1936" s="295" t="s">
        <v>338</v>
      </c>
      <c r="D1936" s="295" t="s">
        <v>31</v>
      </c>
      <c r="E1936" s="295" t="s">
        <v>1210</v>
      </c>
      <c r="F1936" s="315">
        <f>VLOOKUP(B1936,'HSD PSPN,STR,ARS'!$C$6:F724,4,FALSE)</f>
        <v>150000</v>
      </c>
      <c r="G1936" s="536">
        <f t="shared" si="198"/>
        <v>1245</v>
      </c>
    </row>
    <row r="1937" spans="1:8">
      <c r="A1937" s="295">
        <v>4</v>
      </c>
      <c r="B1937" s="296" t="s">
        <v>4</v>
      </c>
      <c r="C1937" s="295" t="s">
        <v>339</v>
      </c>
      <c r="D1937" s="295" t="s">
        <v>31</v>
      </c>
      <c r="E1937" s="295" t="s">
        <v>1362</v>
      </c>
      <c r="F1937" s="315">
        <f>VLOOKUP(B1937,'HSD PSPN,STR,ARS'!$C$6:F724,4,FALSE)</f>
        <v>200000</v>
      </c>
      <c r="G1937" s="536">
        <f t="shared" si="198"/>
        <v>560</v>
      </c>
    </row>
    <row r="1938" spans="1:8">
      <c r="A1938" s="1161" t="s">
        <v>2171</v>
      </c>
      <c r="B1938" s="1162"/>
      <c r="C1938" s="1162"/>
      <c r="D1938" s="1162"/>
      <c r="E1938" s="1162"/>
      <c r="F1938" s="1163"/>
      <c r="G1938" s="321">
        <f>SUM(G1933:G1937)</f>
        <v>30970</v>
      </c>
    </row>
    <row r="1939" spans="1:8">
      <c r="A1939" s="295" t="s">
        <v>19</v>
      </c>
      <c r="B1939" s="296" t="s">
        <v>5</v>
      </c>
      <c r="C1939" s="295"/>
      <c r="D1939" s="295"/>
      <c r="E1939" s="295"/>
      <c r="F1939" s="296"/>
      <c r="G1939" s="536"/>
    </row>
    <row r="1940" spans="1:8" ht="30">
      <c r="A1940" s="295">
        <v>1</v>
      </c>
      <c r="B1940" s="300" t="s">
        <v>1384</v>
      </c>
      <c r="C1940" s="295"/>
      <c r="D1940" s="301" t="s">
        <v>239</v>
      </c>
      <c r="E1940" s="301" t="s">
        <v>1385</v>
      </c>
      <c r="F1940" s="315">
        <f>VLOOKUP(B1940,'HSD PSPN,STR,ARS'!$C$6:F724,4,FALSE)</f>
        <v>10000</v>
      </c>
      <c r="G1940" s="536">
        <f t="shared" ref="G1940:G1941" si="199">F1940*E1940</f>
        <v>87500</v>
      </c>
    </row>
    <row r="1941" spans="1:8" ht="30">
      <c r="A1941" s="295">
        <v>2</v>
      </c>
      <c r="B1941" s="300" t="s">
        <v>1386</v>
      </c>
      <c r="C1941" s="295"/>
      <c r="D1941" s="301" t="s">
        <v>329</v>
      </c>
      <c r="E1941" s="301" t="s">
        <v>1387</v>
      </c>
      <c r="F1941" s="315">
        <f>VLOOKUP(B1941,'HSD PSPN,STR,ARS'!$C$6:F724,4,FALSE)</f>
        <v>10000</v>
      </c>
      <c r="G1941" s="536">
        <f t="shared" si="199"/>
        <v>25710</v>
      </c>
    </row>
    <row r="1942" spans="1:8">
      <c r="A1942" s="1165" t="s">
        <v>2176</v>
      </c>
      <c r="B1942" s="1166"/>
      <c r="C1942" s="1166"/>
      <c r="D1942" s="1166"/>
      <c r="E1942" s="1166"/>
      <c r="F1942" s="1166"/>
      <c r="G1942" s="549">
        <f>SUM(G1940:G1941)</f>
        <v>113210</v>
      </c>
    </row>
    <row r="1943" spans="1:8">
      <c r="A1943" s="295" t="s">
        <v>20</v>
      </c>
      <c r="B1943" s="296" t="s">
        <v>181</v>
      </c>
      <c r="C1943" s="295"/>
      <c r="D1943" s="295"/>
      <c r="E1943" s="295"/>
      <c r="F1943" s="296"/>
      <c r="G1943" s="536"/>
    </row>
    <row r="1944" spans="1:8">
      <c r="A1944" s="295"/>
      <c r="B1944" s="296"/>
      <c r="C1944" s="295"/>
      <c r="D1944" s="295"/>
      <c r="E1944" s="295"/>
      <c r="F1944" s="296"/>
      <c r="G1944" s="536"/>
    </row>
    <row r="1945" spans="1:8">
      <c r="A1945" s="1146" t="s">
        <v>2180</v>
      </c>
      <c r="B1945" s="1146"/>
      <c r="C1945" s="1146"/>
      <c r="D1945" s="1146"/>
      <c r="E1945" s="1146"/>
      <c r="F1945" s="1146"/>
      <c r="G1945" s="318">
        <f>SUM(G1943:G1944)</f>
        <v>0</v>
      </c>
    </row>
    <row r="1946" spans="1:8">
      <c r="A1946" s="375" t="s">
        <v>21</v>
      </c>
      <c r="B1946" s="1145" t="s">
        <v>1111</v>
      </c>
      <c r="C1946" s="1145"/>
      <c r="D1946" s="1145"/>
      <c r="E1946" s="1145"/>
      <c r="F1946" s="1145"/>
      <c r="G1946" s="318">
        <f>SUM(G1933:G1945)/2</f>
        <v>144180</v>
      </c>
    </row>
    <row r="1947" spans="1:8">
      <c r="A1947" s="375" t="s">
        <v>22</v>
      </c>
      <c r="B1947" s="1145" t="s">
        <v>1112</v>
      </c>
      <c r="C1947" s="1145"/>
      <c r="D1947" s="1145"/>
      <c r="E1947" s="1145"/>
      <c r="F1947" s="376">
        <v>0.1</v>
      </c>
      <c r="G1947" s="318">
        <f>G1946*F1947</f>
        <v>14418</v>
      </c>
    </row>
    <row r="1948" spans="1:8">
      <c r="A1948" s="375" t="s">
        <v>23</v>
      </c>
      <c r="B1948" s="1145" t="s">
        <v>184</v>
      </c>
      <c r="C1948" s="1145"/>
      <c r="D1948" s="1145"/>
      <c r="E1948" s="1145"/>
      <c r="F1948" s="1145"/>
      <c r="G1948" s="318">
        <f>ROUNDDOWN(G1946+G1947,0)</f>
        <v>158598</v>
      </c>
    </row>
    <row r="1949" spans="1:8">
      <c r="A1949" s="298"/>
      <c r="B1949" s="299"/>
      <c r="C1949" s="299"/>
      <c r="D1949" s="299"/>
      <c r="E1949" s="299"/>
      <c r="F1949" s="299"/>
      <c r="G1949" s="550"/>
    </row>
    <row r="1950" spans="1:8" s="447" customFormat="1">
      <c r="A1950" s="310" t="s">
        <v>2440</v>
      </c>
      <c r="B1950" s="310"/>
      <c r="C1950" s="310"/>
      <c r="D1950" s="310"/>
      <c r="E1950" s="310"/>
      <c r="F1950" s="310"/>
      <c r="G1950" s="553"/>
      <c r="H1950" s="310"/>
    </row>
    <row r="1951" spans="1:8" s="445" customFormat="1" ht="45">
      <c r="A1951" s="294" t="s">
        <v>73</v>
      </c>
      <c r="B1951" s="294" t="s">
        <v>74</v>
      </c>
      <c r="C1951" s="294" t="s">
        <v>166</v>
      </c>
      <c r="D1951" s="294" t="s">
        <v>78</v>
      </c>
      <c r="E1951" s="294" t="s">
        <v>167</v>
      </c>
      <c r="F1951" s="294" t="s">
        <v>1113</v>
      </c>
      <c r="G1951" s="551" t="s">
        <v>1105</v>
      </c>
    </row>
    <row r="1952" spans="1:8">
      <c r="A1952" s="295" t="s">
        <v>17</v>
      </c>
      <c r="B1952" s="296" t="s">
        <v>1106</v>
      </c>
      <c r="C1952" s="295"/>
      <c r="D1952" s="295"/>
      <c r="E1952" s="295"/>
      <c r="F1952" s="296"/>
      <c r="G1952" s="536"/>
    </row>
    <row r="1953" spans="1:7">
      <c r="A1953" s="295">
        <v>1</v>
      </c>
      <c r="B1953" s="296" t="s">
        <v>1</v>
      </c>
      <c r="C1953" s="295" t="s">
        <v>336</v>
      </c>
      <c r="D1953" s="295" t="s">
        <v>31</v>
      </c>
      <c r="E1953" s="295" t="s">
        <v>1360</v>
      </c>
      <c r="F1953" s="315">
        <f>VLOOKUP(B1953,'HSD PSPN,STR,ARS'!$C$6:F724,4,FALSE)</f>
        <v>100000</v>
      </c>
      <c r="G1953" s="536">
        <f>F1953*E1953</f>
        <v>16670</v>
      </c>
    </row>
    <row r="1954" spans="1:7">
      <c r="A1954" s="295">
        <v>2</v>
      </c>
      <c r="B1954" s="296" t="s">
        <v>2</v>
      </c>
      <c r="C1954" s="295" t="s">
        <v>337</v>
      </c>
      <c r="D1954" s="295" t="s">
        <v>31</v>
      </c>
      <c r="E1954" s="295" t="s">
        <v>1361</v>
      </c>
      <c r="F1954" s="315">
        <f>VLOOKUP(B1954,'HSD PSPN,STR,ARS'!$C$6:F724,4,FALSE)</f>
        <v>150000</v>
      </c>
      <c r="G1954" s="536">
        <f t="shared" ref="G1954:G1956" si="200">F1954*E1954</f>
        <v>12495</v>
      </c>
    </row>
    <row r="1955" spans="1:7">
      <c r="A1955" s="295">
        <v>3</v>
      </c>
      <c r="B1955" s="296" t="s">
        <v>3</v>
      </c>
      <c r="C1955" s="295" t="s">
        <v>338</v>
      </c>
      <c r="D1955" s="295" t="s">
        <v>31</v>
      </c>
      <c r="E1955" s="295" t="s">
        <v>1210</v>
      </c>
      <c r="F1955" s="315">
        <f>VLOOKUP(B1955,'HSD PSPN,STR,ARS'!$C$6:F724,4,FALSE)</f>
        <v>150000</v>
      </c>
      <c r="G1955" s="536">
        <f t="shared" si="200"/>
        <v>1245</v>
      </c>
    </row>
    <row r="1956" spans="1:7">
      <c r="A1956" s="295">
        <v>4</v>
      </c>
      <c r="B1956" s="296" t="s">
        <v>4</v>
      </c>
      <c r="C1956" s="295" t="s">
        <v>339</v>
      </c>
      <c r="D1956" s="295" t="s">
        <v>31</v>
      </c>
      <c r="E1956" s="295" t="s">
        <v>1362</v>
      </c>
      <c r="F1956" s="315">
        <f>VLOOKUP(B1956,'HSD PSPN,STR,ARS'!$C$6:F724,4,FALSE)</f>
        <v>200000</v>
      </c>
      <c r="G1956" s="536">
        <f t="shared" si="200"/>
        <v>560</v>
      </c>
    </row>
    <row r="1957" spans="1:7">
      <c r="A1957" s="1161" t="s">
        <v>2171</v>
      </c>
      <c r="B1957" s="1162"/>
      <c r="C1957" s="1162"/>
      <c r="D1957" s="1162"/>
      <c r="E1957" s="1162"/>
      <c r="F1957" s="1163"/>
      <c r="G1957" s="321">
        <f>SUM(G1952:G1956)</f>
        <v>30970</v>
      </c>
    </row>
    <row r="1958" spans="1:7">
      <c r="A1958" s="295" t="s">
        <v>19</v>
      </c>
      <c r="B1958" s="296" t="s">
        <v>5</v>
      </c>
      <c r="C1958" s="295"/>
      <c r="D1958" s="295"/>
      <c r="E1958" s="295"/>
      <c r="F1958" s="296"/>
      <c r="G1958" s="536"/>
    </row>
    <row r="1959" spans="1:7" ht="30">
      <c r="A1959" s="295">
        <v>1</v>
      </c>
      <c r="B1959" s="300" t="s">
        <v>1388</v>
      </c>
      <c r="C1959" s="295"/>
      <c r="D1959" s="301" t="s">
        <v>239</v>
      </c>
      <c r="E1959" s="301" t="s">
        <v>1385</v>
      </c>
      <c r="F1959" s="315">
        <f>VLOOKUP(B1959,'HSD PSPN,STR,ARS'!$C$6:F724,4,FALSE)</f>
        <v>10000</v>
      </c>
      <c r="G1959" s="536">
        <f t="shared" ref="G1959:G1960" si="201">F1959*E1959</f>
        <v>87500</v>
      </c>
    </row>
    <row r="1960" spans="1:7" ht="30">
      <c r="A1960" s="295">
        <v>2</v>
      </c>
      <c r="B1960" s="300" t="s">
        <v>1386</v>
      </c>
      <c r="C1960" s="295"/>
      <c r="D1960" s="301" t="s">
        <v>329</v>
      </c>
      <c r="E1960" s="301" t="s">
        <v>1389</v>
      </c>
      <c r="F1960" s="315">
        <f>VLOOKUP(B1960,'HSD PSPN,STR,ARS'!$C$6:F724,4,FALSE)</f>
        <v>10000</v>
      </c>
      <c r="G1960" s="536">
        <f t="shared" si="201"/>
        <v>34290</v>
      </c>
    </row>
    <row r="1961" spans="1:7">
      <c r="A1961" s="1165" t="s">
        <v>2176</v>
      </c>
      <c r="B1961" s="1166"/>
      <c r="C1961" s="1166"/>
      <c r="D1961" s="1166"/>
      <c r="E1961" s="1166"/>
      <c r="F1961" s="1166"/>
      <c r="G1961" s="549">
        <f>SUM(G1959:G1960)</f>
        <v>121790</v>
      </c>
    </row>
    <row r="1962" spans="1:7">
      <c r="A1962" s="295" t="s">
        <v>20</v>
      </c>
      <c r="B1962" s="296" t="s">
        <v>181</v>
      </c>
      <c r="C1962" s="295"/>
      <c r="D1962" s="295"/>
      <c r="E1962" s="295"/>
      <c r="F1962" s="296"/>
      <c r="G1962" s="536"/>
    </row>
    <row r="1963" spans="1:7">
      <c r="A1963" s="295"/>
      <c r="B1963" s="296"/>
      <c r="C1963" s="295"/>
      <c r="D1963" s="295"/>
      <c r="E1963" s="295"/>
      <c r="F1963" s="296"/>
      <c r="G1963" s="536"/>
    </row>
    <row r="1964" spans="1:7">
      <c r="A1964" s="1146" t="s">
        <v>2180</v>
      </c>
      <c r="B1964" s="1146"/>
      <c r="C1964" s="1146"/>
      <c r="D1964" s="1146"/>
      <c r="E1964" s="1146"/>
      <c r="F1964" s="1146"/>
      <c r="G1964" s="318">
        <f>SUM(G1962:G1963)</f>
        <v>0</v>
      </c>
    </row>
    <row r="1965" spans="1:7">
      <c r="A1965" s="375" t="s">
        <v>21</v>
      </c>
      <c r="B1965" s="1145" t="s">
        <v>1111</v>
      </c>
      <c r="C1965" s="1145"/>
      <c r="D1965" s="1145"/>
      <c r="E1965" s="1145"/>
      <c r="F1965" s="1145"/>
      <c r="G1965" s="318">
        <f>SUM(G1952:G1964)/2</f>
        <v>152760</v>
      </c>
    </row>
    <row r="1966" spans="1:7">
      <c r="A1966" s="375" t="s">
        <v>22</v>
      </c>
      <c r="B1966" s="1145" t="s">
        <v>1112</v>
      </c>
      <c r="C1966" s="1145"/>
      <c r="D1966" s="1145"/>
      <c r="E1966" s="1145"/>
      <c r="F1966" s="376">
        <v>0.1</v>
      </c>
      <c r="G1966" s="318">
        <f>G1965*F1966</f>
        <v>15276</v>
      </c>
    </row>
    <row r="1967" spans="1:7">
      <c r="A1967" s="375" t="s">
        <v>23</v>
      </c>
      <c r="B1967" s="1145" t="s">
        <v>184</v>
      </c>
      <c r="C1967" s="1145"/>
      <c r="D1967" s="1145"/>
      <c r="E1967" s="1145"/>
      <c r="F1967" s="1145"/>
      <c r="G1967" s="318">
        <f>ROUNDDOWN(G1965+G1966,0)</f>
        <v>168036</v>
      </c>
    </row>
    <row r="1968" spans="1:7">
      <c r="A1968" s="298"/>
      <c r="B1968" s="299"/>
      <c r="C1968" s="299"/>
      <c r="D1968" s="299"/>
      <c r="E1968" s="299"/>
      <c r="F1968" s="299"/>
      <c r="G1968" s="550"/>
    </row>
    <row r="1969" spans="1:8" s="447" customFormat="1">
      <c r="A1969" s="310" t="s">
        <v>2441</v>
      </c>
      <c r="B1969" s="310"/>
      <c r="C1969" s="310"/>
      <c r="D1969" s="310"/>
      <c r="E1969" s="310"/>
      <c r="F1969" s="310"/>
      <c r="G1969" s="553"/>
      <c r="H1969" s="310"/>
    </row>
    <row r="1970" spans="1:8" s="442" customFormat="1" ht="45">
      <c r="A1970" s="294" t="s">
        <v>73</v>
      </c>
      <c r="B1970" s="294" t="s">
        <v>74</v>
      </c>
      <c r="C1970" s="294" t="s">
        <v>166</v>
      </c>
      <c r="D1970" s="294" t="s">
        <v>78</v>
      </c>
      <c r="E1970" s="294" t="s">
        <v>167</v>
      </c>
      <c r="F1970" s="294" t="s">
        <v>1113</v>
      </c>
      <c r="G1970" s="551" t="s">
        <v>1105</v>
      </c>
    </row>
    <row r="1971" spans="1:8">
      <c r="A1971" s="295" t="s">
        <v>17</v>
      </c>
      <c r="B1971" s="296" t="s">
        <v>1106</v>
      </c>
      <c r="C1971" s="295"/>
      <c r="D1971" s="295"/>
      <c r="E1971" s="295"/>
      <c r="F1971" s="296"/>
      <c r="G1971" s="536"/>
    </row>
    <row r="1972" spans="1:8">
      <c r="A1972" s="295">
        <v>1</v>
      </c>
      <c r="B1972" s="296" t="s">
        <v>1</v>
      </c>
      <c r="C1972" s="295" t="s">
        <v>336</v>
      </c>
      <c r="D1972" s="295" t="s">
        <v>31</v>
      </c>
      <c r="E1972" s="295" t="s">
        <v>1208</v>
      </c>
      <c r="F1972" s="315">
        <f>VLOOKUP(B1972,'HSD PSPN,STR,ARS'!$C$6:F724,4,FALSE)</f>
        <v>100000</v>
      </c>
      <c r="G1972" s="536">
        <f>F1972*E1972</f>
        <v>25000</v>
      </c>
    </row>
    <row r="1973" spans="1:8">
      <c r="A1973" s="295">
        <v>2</v>
      </c>
      <c r="B1973" s="296" t="s">
        <v>2</v>
      </c>
      <c r="C1973" s="295" t="s">
        <v>337</v>
      </c>
      <c r="D1973" s="295" t="s">
        <v>31</v>
      </c>
      <c r="E1973" s="295" t="s">
        <v>1173</v>
      </c>
      <c r="F1973" s="315">
        <f>VLOOKUP(B1973,'HSD PSPN,STR,ARS'!$C$6:F724,4,FALSE)</f>
        <v>150000</v>
      </c>
      <c r="G1973" s="536">
        <f t="shared" ref="G1973:G1975" si="202">F1973*E1973</f>
        <v>18750</v>
      </c>
    </row>
    <row r="1974" spans="1:8">
      <c r="A1974" s="295">
        <v>3</v>
      </c>
      <c r="B1974" s="296" t="s">
        <v>3</v>
      </c>
      <c r="C1974" s="295" t="s">
        <v>338</v>
      </c>
      <c r="D1974" s="295" t="s">
        <v>31</v>
      </c>
      <c r="E1974" s="295" t="s">
        <v>1174</v>
      </c>
      <c r="F1974" s="315">
        <f>VLOOKUP(B1974,'HSD PSPN,STR,ARS'!$C$6:F724,4,FALSE)</f>
        <v>150000</v>
      </c>
      <c r="G1974" s="536">
        <f t="shared" si="202"/>
        <v>1875</v>
      </c>
    </row>
    <row r="1975" spans="1:8">
      <c r="A1975" s="295">
        <v>4</v>
      </c>
      <c r="B1975" s="296" t="s">
        <v>4</v>
      </c>
      <c r="C1975" s="295" t="s">
        <v>339</v>
      </c>
      <c r="D1975" s="295" t="s">
        <v>31</v>
      </c>
      <c r="E1975" s="295" t="s">
        <v>1175</v>
      </c>
      <c r="F1975" s="315">
        <f>VLOOKUP(B1975,'HSD PSPN,STR,ARS'!$C$6:F724,4,FALSE)</f>
        <v>200000</v>
      </c>
      <c r="G1975" s="536">
        <f t="shared" si="202"/>
        <v>840</v>
      </c>
    </row>
    <row r="1976" spans="1:8">
      <c r="A1976" s="1161" t="s">
        <v>2171</v>
      </c>
      <c r="B1976" s="1162"/>
      <c r="C1976" s="1162"/>
      <c r="D1976" s="1162"/>
      <c r="E1976" s="1162"/>
      <c r="F1976" s="1163"/>
      <c r="G1976" s="321">
        <f>SUM(G1971:G1975)</f>
        <v>46465</v>
      </c>
    </row>
    <row r="1977" spans="1:8">
      <c r="A1977" s="295" t="s">
        <v>19</v>
      </c>
      <c r="B1977" s="296" t="s">
        <v>5</v>
      </c>
      <c r="C1977" s="295"/>
      <c r="D1977" s="295"/>
      <c r="E1977" s="295"/>
      <c r="F1977" s="296"/>
      <c r="G1977" s="536"/>
    </row>
    <row r="1978" spans="1:8" ht="30">
      <c r="A1978" s="295">
        <v>1</v>
      </c>
      <c r="B1978" s="300" t="s">
        <v>1390</v>
      </c>
      <c r="C1978" s="295"/>
      <c r="D1978" s="301" t="s">
        <v>239</v>
      </c>
      <c r="E1978" s="301" t="s">
        <v>1385</v>
      </c>
      <c r="F1978" s="315">
        <f>VLOOKUP(B1978,'HSD PSPN,STR,ARS'!$C$6:F724,4,FALSE)</f>
        <v>10000</v>
      </c>
      <c r="G1978" s="536">
        <f t="shared" ref="G1978:G1979" si="203">F1978*E1978</f>
        <v>87500</v>
      </c>
    </row>
    <row r="1979" spans="1:8" ht="30">
      <c r="A1979" s="295">
        <v>2</v>
      </c>
      <c r="B1979" s="300" t="s">
        <v>1386</v>
      </c>
      <c r="C1979" s="295"/>
      <c r="D1979" s="301" t="s">
        <v>329</v>
      </c>
      <c r="E1979" s="301" t="s">
        <v>1391</v>
      </c>
      <c r="F1979" s="315">
        <f>VLOOKUP(B1979,'HSD PSPN,STR,ARS'!$C$6:F724,4,FALSE)</f>
        <v>10000</v>
      </c>
      <c r="G1979" s="536">
        <f t="shared" si="203"/>
        <v>68570</v>
      </c>
    </row>
    <row r="1980" spans="1:8">
      <c r="A1980" s="1165" t="s">
        <v>2176</v>
      </c>
      <c r="B1980" s="1166"/>
      <c r="C1980" s="1166"/>
      <c r="D1980" s="1166"/>
      <c r="E1980" s="1166"/>
      <c r="F1980" s="1166"/>
      <c r="G1980" s="549">
        <f>SUM(G1978:G1979)</f>
        <v>156070</v>
      </c>
    </row>
    <row r="1981" spans="1:8">
      <c r="A1981" s="295" t="s">
        <v>20</v>
      </c>
      <c r="B1981" s="296" t="s">
        <v>181</v>
      </c>
      <c r="C1981" s="295"/>
      <c r="D1981" s="295"/>
      <c r="E1981" s="295"/>
      <c r="F1981" s="296"/>
      <c r="G1981" s="536"/>
    </row>
    <row r="1982" spans="1:8">
      <c r="A1982" s="295"/>
      <c r="B1982" s="296"/>
      <c r="C1982" s="295"/>
      <c r="D1982" s="295"/>
      <c r="E1982" s="295"/>
      <c r="F1982" s="296"/>
      <c r="G1982" s="536"/>
    </row>
    <row r="1983" spans="1:8">
      <c r="A1983" s="1146" t="s">
        <v>2180</v>
      </c>
      <c r="B1983" s="1146"/>
      <c r="C1983" s="1146"/>
      <c r="D1983" s="1146"/>
      <c r="E1983" s="1146"/>
      <c r="F1983" s="1146"/>
      <c r="G1983" s="318">
        <f>SUM(G1981:G1982)</f>
        <v>0</v>
      </c>
    </row>
    <row r="1984" spans="1:8">
      <c r="A1984" s="375" t="s">
        <v>21</v>
      </c>
      <c r="B1984" s="1145" t="s">
        <v>1111</v>
      </c>
      <c r="C1984" s="1145"/>
      <c r="D1984" s="1145"/>
      <c r="E1984" s="1145"/>
      <c r="F1984" s="1145"/>
      <c r="G1984" s="318">
        <f>SUM(G1971:G1983)/2</f>
        <v>202535</v>
      </c>
    </row>
    <row r="1985" spans="1:8">
      <c r="A1985" s="375" t="s">
        <v>22</v>
      </c>
      <c r="B1985" s="1145" t="s">
        <v>1112</v>
      </c>
      <c r="C1985" s="1145"/>
      <c r="D1985" s="1145"/>
      <c r="E1985" s="1145"/>
      <c r="F1985" s="376">
        <v>0.1</v>
      </c>
      <c r="G1985" s="318">
        <f>G1984*F1985</f>
        <v>20253.5</v>
      </c>
    </row>
    <row r="1986" spans="1:8">
      <c r="A1986" s="375" t="s">
        <v>23</v>
      </c>
      <c r="B1986" s="1145" t="s">
        <v>184</v>
      </c>
      <c r="C1986" s="1145"/>
      <c r="D1986" s="1145"/>
      <c r="E1986" s="1145"/>
      <c r="F1986" s="1145"/>
      <c r="G1986" s="318">
        <f>ROUNDDOWN(G1984+G1985,0)</f>
        <v>222788</v>
      </c>
    </row>
    <row r="1987" spans="1:8">
      <c r="A1987" s="298"/>
      <c r="B1987" s="299"/>
      <c r="C1987" s="299"/>
      <c r="D1987" s="299"/>
      <c r="E1987" s="299"/>
      <c r="F1987" s="299"/>
      <c r="G1987" s="550"/>
    </row>
    <row r="1988" spans="1:8" s="447" customFormat="1">
      <c r="A1988" s="310" t="s">
        <v>1983</v>
      </c>
      <c r="B1988" s="310"/>
      <c r="C1988" s="310"/>
      <c r="D1988" s="310"/>
      <c r="E1988" s="310"/>
      <c r="F1988" s="310"/>
      <c r="G1988" s="553"/>
      <c r="H1988" s="310"/>
    </row>
    <row r="1989" spans="1:8" s="1074" customFormat="1">
      <c r="A1989" s="1072" t="s">
        <v>2442</v>
      </c>
      <c r="B1989" s="1072"/>
      <c r="C1989" s="1072"/>
      <c r="D1989" s="1072"/>
      <c r="E1989" s="1072"/>
      <c r="F1989" s="1072"/>
      <c r="G1989" s="1073"/>
      <c r="H1989" s="1072"/>
    </row>
    <row r="1990" spans="1:8" s="306" customFormat="1" ht="45">
      <c r="A1990" s="1075" t="s">
        <v>73</v>
      </c>
      <c r="B1990" s="1075" t="s">
        <v>74</v>
      </c>
      <c r="C1990" s="1075" t="s">
        <v>166</v>
      </c>
      <c r="D1990" s="1076" t="s">
        <v>78</v>
      </c>
      <c r="E1990" s="1076" t="s">
        <v>167</v>
      </c>
      <c r="F1990" s="1076" t="s">
        <v>1113</v>
      </c>
      <c r="G1990" s="1077" t="s">
        <v>1105</v>
      </c>
    </row>
    <row r="1991" spans="1:8" s="306" customFormat="1">
      <c r="A1991" s="1078" t="s">
        <v>17</v>
      </c>
      <c r="B1991" s="1079" t="s">
        <v>1106</v>
      </c>
      <c r="C1991" s="1078"/>
      <c r="D1991" s="1078"/>
      <c r="E1991" s="1078"/>
      <c r="F1991" s="1079"/>
      <c r="G1991" s="1080"/>
    </row>
    <row r="1992" spans="1:8" s="306" customFormat="1">
      <c r="A1992" s="1078">
        <v>1</v>
      </c>
      <c r="B1992" s="1079" t="s">
        <v>1</v>
      </c>
      <c r="C1992" s="1078" t="s">
        <v>336</v>
      </c>
      <c r="D1992" s="1078" t="s">
        <v>31</v>
      </c>
      <c r="E1992" s="1078" t="s">
        <v>1392</v>
      </c>
      <c r="F1992" s="1081">
        <f>VLOOKUP(B1992,'HSD PSPN,STR,ARS'!$C$6:F724,4,FALSE)</f>
        <v>100000</v>
      </c>
      <c r="G1992" s="1080">
        <f>F1992*E1992</f>
        <v>18180</v>
      </c>
    </row>
    <row r="1993" spans="1:8" s="306" customFormat="1">
      <c r="A1993" s="1078">
        <v>2</v>
      </c>
      <c r="B1993" s="1079" t="s">
        <v>2</v>
      </c>
      <c r="C1993" s="1078" t="s">
        <v>337</v>
      </c>
      <c r="D1993" s="1078" t="s">
        <v>31</v>
      </c>
      <c r="E1993" s="1078" t="s">
        <v>1393</v>
      </c>
      <c r="F1993" s="1081">
        <f>VLOOKUP(B1993,'HSD PSPN,STR,ARS'!$C$6:F724,4,FALSE)</f>
        <v>150000</v>
      </c>
      <c r="G1993" s="1080">
        <f t="shared" ref="G1993:G1995" si="204">F1993*E1993</f>
        <v>13635</v>
      </c>
    </row>
    <row r="1994" spans="1:8" s="306" customFormat="1">
      <c r="A1994" s="1078">
        <v>3</v>
      </c>
      <c r="B1994" s="1079" t="s">
        <v>3</v>
      </c>
      <c r="C1994" s="1078" t="s">
        <v>338</v>
      </c>
      <c r="D1994" s="1078" t="s">
        <v>31</v>
      </c>
      <c r="E1994" s="1078" t="s">
        <v>1394</v>
      </c>
      <c r="F1994" s="1081">
        <f>VLOOKUP(B1994,'HSD PSPN,STR,ARS'!$C$6:F724,4,FALSE)</f>
        <v>150000</v>
      </c>
      <c r="G1994" s="1080">
        <f t="shared" si="204"/>
        <v>1365</v>
      </c>
    </row>
    <row r="1995" spans="1:8" s="306" customFormat="1">
      <c r="A1995" s="1078">
        <v>4</v>
      </c>
      <c r="B1995" s="1079" t="s">
        <v>4</v>
      </c>
      <c r="C1995" s="1078" t="s">
        <v>339</v>
      </c>
      <c r="D1995" s="1078" t="s">
        <v>31</v>
      </c>
      <c r="E1995" s="1078" t="s">
        <v>1395</v>
      </c>
      <c r="F1995" s="1081">
        <f>VLOOKUP(B1995,'HSD PSPN,STR,ARS'!$C$6:F724,4,FALSE)</f>
        <v>200000</v>
      </c>
      <c r="G1995" s="1080">
        <f t="shared" si="204"/>
        <v>600</v>
      </c>
    </row>
    <row r="1996" spans="1:8" s="306" customFormat="1">
      <c r="A1996" s="1169" t="s">
        <v>2171</v>
      </c>
      <c r="B1996" s="1170"/>
      <c r="C1996" s="1170"/>
      <c r="D1996" s="1170"/>
      <c r="E1996" s="1170"/>
      <c r="F1996" s="1171"/>
      <c r="G1996" s="1071">
        <f>SUM(G1991:G1995)</f>
        <v>33780</v>
      </c>
    </row>
    <row r="1997" spans="1:8" s="306" customFormat="1">
      <c r="A1997" s="1078" t="s">
        <v>19</v>
      </c>
      <c r="B1997" s="1079" t="s">
        <v>5</v>
      </c>
      <c r="C1997" s="1078"/>
      <c r="D1997" s="1078"/>
      <c r="E1997" s="1078"/>
      <c r="F1997" s="1079"/>
      <c r="G1997" s="1080"/>
    </row>
    <row r="1998" spans="1:8" s="306" customFormat="1">
      <c r="A1998" s="1078">
        <v>1</v>
      </c>
      <c r="B1998" s="1079" t="s">
        <v>1396</v>
      </c>
      <c r="C1998" s="1078"/>
      <c r="D1998" s="1078" t="s">
        <v>239</v>
      </c>
      <c r="E1998" s="1078" t="s">
        <v>1397</v>
      </c>
      <c r="F1998" s="1081">
        <f>VLOOKUP(B1998,'HSD PSPN,STR,ARS'!$C$6:F724,4,FALSE)</f>
        <v>10000</v>
      </c>
      <c r="G1998" s="1080">
        <f t="shared" ref="G1998:G2001" si="205">F1998*E1998</f>
        <v>140000</v>
      </c>
    </row>
    <row r="1999" spans="1:8" s="306" customFormat="1">
      <c r="A1999" s="1078">
        <v>2</v>
      </c>
      <c r="B1999" s="1079" t="s">
        <v>176</v>
      </c>
      <c r="C1999" s="1078"/>
      <c r="D1999" s="1078" t="s">
        <v>329</v>
      </c>
      <c r="E1999" s="1078">
        <v>15.16</v>
      </c>
      <c r="F1999" s="1081">
        <f>VLOOKUP(B1999,'HSD PSPN,STR,ARS'!$C$6:F724,4,FALSE)</f>
        <v>10000</v>
      </c>
      <c r="G1999" s="1080">
        <f t="shared" si="205"/>
        <v>151600</v>
      </c>
    </row>
    <row r="2000" spans="1:8" s="306" customFormat="1">
      <c r="A2000" s="1078">
        <v>3</v>
      </c>
      <c r="B2000" s="1079" t="s">
        <v>206</v>
      </c>
      <c r="C2000" s="1078"/>
      <c r="D2000" s="1078" t="s">
        <v>342</v>
      </c>
      <c r="E2000" s="1078">
        <v>0.36399999999999999</v>
      </c>
      <c r="F2000" s="1081">
        <f>VLOOKUP(B2000,'HSD PSPN,STR,ARS'!$C$6:F724,4,FALSE)</f>
        <v>10000</v>
      </c>
      <c r="G2000" s="1080">
        <f t="shared" si="205"/>
        <v>3640</v>
      </c>
    </row>
    <row r="2001" spans="1:8" s="306" customFormat="1" ht="30">
      <c r="A2001" s="1078">
        <v>4</v>
      </c>
      <c r="B2001" s="1066" t="s">
        <v>1366</v>
      </c>
      <c r="C2001" s="1078"/>
      <c r="D2001" s="1076" t="s">
        <v>329</v>
      </c>
      <c r="E2001" s="1076" t="s">
        <v>1367</v>
      </c>
      <c r="F2001" s="1081">
        <f>VLOOKUP(B2001,'HSD PSPN,STR,ARS'!$C$6:F724,4,FALSE)</f>
        <v>10000</v>
      </c>
      <c r="G2001" s="1080">
        <f t="shared" si="205"/>
        <v>2800.0000000000005</v>
      </c>
    </row>
    <row r="2002" spans="1:8" s="306" customFormat="1">
      <c r="A2002" s="1172" t="s">
        <v>2176</v>
      </c>
      <c r="B2002" s="1173"/>
      <c r="C2002" s="1173"/>
      <c r="D2002" s="1173"/>
      <c r="E2002" s="1173"/>
      <c r="F2002" s="1173"/>
      <c r="G2002" s="1082">
        <f>SUM(G1998:G2001)</f>
        <v>298040</v>
      </c>
    </row>
    <row r="2003" spans="1:8" s="306" customFormat="1">
      <c r="A2003" s="1078" t="s">
        <v>20</v>
      </c>
      <c r="B2003" s="1079" t="s">
        <v>181</v>
      </c>
      <c r="C2003" s="1078"/>
      <c r="D2003" s="1078"/>
      <c r="E2003" s="1078"/>
      <c r="F2003" s="1079"/>
      <c r="G2003" s="1080"/>
    </row>
    <row r="2004" spans="1:8" s="306" customFormat="1">
      <c r="A2004" s="1078"/>
      <c r="B2004" s="1079"/>
      <c r="C2004" s="1078"/>
      <c r="D2004" s="1078"/>
      <c r="E2004" s="1078"/>
      <c r="F2004" s="1079"/>
      <c r="G2004" s="1080"/>
    </row>
    <row r="2005" spans="1:8" s="306" customFormat="1">
      <c r="A2005" s="1156" t="s">
        <v>2180</v>
      </c>
      <c r="B2005" s="1156"/>
      <c r="C2005" s="1156"/>
      <c r="D2005" s="1156"/>
      <c r="E2005" s="1156"/>
      <c r="F2005" s="1156"/>
      <c r="G2005" s="576">
        <f>SUM(G2003:G2004)</f>
        <v>0</v>
      </c>
    </row>
    <row r="2006" spans="1:8" s="306" customFormat="1">
      <c r="A2006" s="1061" t="s">
        <v>21</v>
      </c>
      <c r="B2006" s="1155" t="s">
        <v>1111</v>
      </c>
      <c r="C2006" s="1155"/>
      <c r="D2006" s="1155"/>
      <c r="E2006" s="1155"/>
      <c r="F2006" s="1155"/>
      <c r="G2006" s="576">
        <f>SUM(G1992:G2005)/2</f>
        <v>331820</v>
      </c>
    </row>
    <row r="2007" spans="1:8" s="306" customFormat="1">
      <c r="A2007" s="1061" t="s">
        <v>22</v>
      </c>
      <c r="B2007" s="1155" t="s">
        <v>1112</v>
      </c>
      <c r="C2007" s="1155"/>
      <c r="D2007" s="1155"/>
      <c r="E2007" s="1155"/>
      <c r="F2007" s="1063">
        <v>0.1</v>
      </c>
      <c r="G2007" s="576">
        <f>G2006*F2007</f>
        <v>33182</v>
      </c>
    </row>
    <row r="2008" spans="1:8" s="306" customFormat="1">
      <c r="A2008" s="1061" t="s">
        <v>23</v>
      </c>
      <c r="B2008" s="1155" t="s">
        <v>184</v>
      </c>
      <c r="C2008" s="1155"/>
      <c r="D2008" s="1155"/>
      <c r="E2008" s="1155"/>
      <c r="F2008" s="1155"/>
      <c r="G2008" s="576">
        <f>ROUNDDOWN(G2006+G2007,0)</f>
        <v>365002</v>
      </c>
    </row>
    <row r="2009" spans="1:8" s="306" customFormat="1">
      <c r="A2009" s="1083"/>
      <c r="B2009" s="1084"/>
      <c r="C2009" s="1084"/>
      <c r="D2009" s="1084"/>
      <c r="E2009" s="1084"/>
      <c r="F2009" s="1084"/>
      <c r="G2009" s="1085"/>
    </row>
    <row r="2010" spans="1:8" s="306" customFormat="1">
      <c r="A2010" s="1072" t="s">
        <v>2111</v>
      </c>
      <c r="B2010" s="1086"/>
      <c r="C2010" s="1086"/>
      <c r="D2010" s="1086"/>
      <c r="E2010" s="1086"/>
      <c r="F2010" s="1086"/>
      <c r="G2010" s="1087"/>
      <c r="H2010" s="1086"/>
    </row>
    <row r="2011" spans="1:8" s="1089" customFormat="1" ht="45">
      <c r="A2011" s="1075" t="s">
        <v>73</v>
      </c>
      <c r="B2011" s="1075" t="s">
        <v>74</v>
      </c>
      <c r="C2011" s="1075" t="s">
        <v>166</v>
      </c>
      <c r="D2011" s="1075" t="s">
        <v>78</v>
      </c>
      <c r="E2011" s="1075" t="s">
        <v>167</v>
      </c>
      <c r="F2011" s="1075" t="s">
        <v>1113</v>
      </c>
      <c r="G2011" s="1088" t="s">
        <v>1105</v>
      </c>
    </row>
    <row r="2012" spans="1:8" s="306" customFormat="1">
      <c r="A2012" s="1078" t="s">
        <v>17</v>
      </c>
      <c r="B2012" s="1079" t="s">
        <v>1106</v>
      </c>
      <c r="C2012" s="1078"/>
      <c r="D2012" s="1078"/>
      <c r="E2012" s="1078"/>
      <c r="F2012" s="1079"/>
      <c r="G2012" s="1080"/>
    </row>
    <row r="2013" spans="1:8" s="306" customFormat="1">
      <c r="A2013" s="1078">
        <v>1</v>
      </c>
      <c r="B2013" s="1079" t="s">
        <v>1</v>
      </c>
      <c r="C2013" s="1078" t="s">
        <v>336</v>
      </c>
      <c r="D2013" s="1078" t="s">
        <v>31</v>
      </c>
      <c r="E2013" s="1078" t="s">
        <v>1360</v>
      </c>
      <c r="F2013" s="1081">
        <f>VLOOKUP(B2013,'HSD PSPN,STR,ARS'!$C$6:F724,4,FALSE)</f>
        <v>100000</v>
      </c>
      <c r="G2013" s="1080">
        <f>F2013*E2013</f>
        <v>16670</v>
      </c>
    </row>
    <row r="2014" spans="1:8" s="306" customFormat="1">
      <c r="A2014" s="1078">
        <v>2</v>
      </c>
      <c r="B2014" s="1079" t="s">
        <v>2</v>
      </c>
      <c r="C2014" s="1078" t="s">
        <v>337</v>
      </c>
      <c r="D2014" s="1078" t="s">
        <v>31</v>
      </c>
      <c r="E2014" s="1078" t="s">
        <v>1361</v>
      </c>
      <c r="F2014" s="1081">
        <f>VLOOKUP(B2014,'HSD PSPN,STR,ARS'!$C$6:F724,4,FALSE)</f>
        <v>150000</v>
      </c>
      <c r="G2014" s="1080">
        <f t="shared" ref="G2014:G2016" si="206">F2014*E2014</f>
        <v>12495</v>
      </c>
    </row>
    <row r="2015" spans="1:8" s="306" customFormat="1">
      <c r="A2015" s="1078">
        <v>3</v>
      </c>
      <c r="B2015" s="1079" t="s">
        <v>3</v>
      </c>
      <c r="C2015" s="1078" t="s">
        <v>338</v>
      </c>
      <c r="D2015" s="1078" t="s">
        <v>31</v>
      </c>
      <c r="E2015" s="1078" t="s">
        <v>1210</v>
      </c>
      <c r="F2015" s="1081">
        <f>VLOOKUP(B2015,'HSD PSPN,STR,ARS'!$C$6:F724,4,FALSE)</f>
        <v>150000</v>
      </c>
      <c r="G2015" s="1080">
        <f t="shared" si="206"/>
        <v>1245</v>
      </c>
    </row>
    <row r="2016" spans="1:8" s="306" customFormat="1">
      <c r="A2016" s="1078">
        <v>4</v>
      </c>
      <c r="B2016" s="1079" t="s">
        <v>4</v>
      </c>
      <c r="C2016" s="1078" t="s">
        <v>339</v>
      </c>
      <c r="D2016" s="1078" t="s">
        <v>31</v>
      </c>
      <c r="E2016" s="1078" t="s">
        <v>1362</v>
      </c>
      <c r="F2016" s="1081">
        <f>VLOOKUP(B2016,'HSD PSPN,STR,ARS'!$C$6:F724,4,FALSE)</f>
        <v>200000</v>
      </c>
      <c r="G2016" s="1080">
        <f t="shared" si="206"/>
        <v>560</v>
      </c>
    </row>
    <row r="2017" spans="1:8" s="306" customFormat="1">
      <c r="A2017" s="1169" t="s">
        <v>2171</v>
      </c>
      <c r="B2017" s="1170"/>
      <c r="C2017" s="1170"/>
      <c r="D2017" s="1170"/>
      <c r="E2017" s="1170"/>
      <c r="F2017" s="1171"/>
      <c r="G2017" s="1071">
        <f>SUM(G2012:G2016)</f>
        <v>30970</v>
      </c>
    </row>
    <row r="2018" spans="1:8" s="306" customFormat="1">
      <c r="A2018" s="1078" t="s">
        <v>19</v>
      </c>
      <c r="B2018" s="1079" t="s">
        <v>5</v>
      </c>
      <c r="C2018" s="1078"/>
      <c r="D2018" s="1078"/>
      <c r="E2018" s="1078"/>
      <c r="F2018" s="1079"/>
      <c r="G2018" s="1080"/>
    </row>
    <row r="2019" spans="1:8" s="306" customFormat="1">
      <c r="A2019" s="1078">
        <v>1</v>
      </c>
      <c r="B2019" s="1079" t="s">
        <v>1396</v>
      </c>
      <c r="C2019" s="1078"/>
      <c r="D2019" s="1078" t="s">
        <v>239</v>
      </c>
      <c r="E2019" s="1078" t="s">
        <v>1397</v>
      </c>
      <c r="F2019" s="1081">
        <f>VLOOKUP(B2019,'HSD PSPN,STR,ARS'!$C$6:F724,4,FALSE)</f>
        <v>10000</v>
      </c>
      <c r="G2019" s="1080">
        <f t="shared" ref="G2019:G2022" si="207">F2019*E2019</f>
        <v>140000</v>
      </c>
    </row>
    <row r="2020" spans="1:8" s="306" customFormat="1">
      <c r="A2020" s="1078">
        <v>2</v>
      </c>
      <c r="B2020" s="1079" t="s">
        <v>176</v>
      </c>
      <c r="C2020" s="1078"/>
      <c r="D2020" s="1078" t="s">
        <v>329</v>
      </c>
      <c r="E2020" s="1078">
        <v>12.13</v>
      </c>
      <c r="F2020" s="1081">
        <f>VLOOKUP(B2020,'HSD PSPN,STR,ARS'!$C$6:F724,4,FALSE)</f>
        <v>10000</v>
      </c>
      <c r="G2020" s="1080">
        <f t="shared" si="207"/>
        <v>121300.00000000001</v>
      </c>
    </row>
    <row r="2021" spans="1:8" s="306" customFormat="1">
      <c r="A2021" s="1078">
        <v>3</v>
      </c>
      <c r="B2021" s="1079" t="s">
        <v>206</v>
      </c>
      <c r="C2021" s="1078"/>
      <c r="D2021" s="1078" t="s">
        <v>342</v>
      </c>
      <c r="E2021" s="1078">
        <v>0.38800000000000001</v>
      </c>
      <c r="F2021" s="1081">
        <f>VLOOKUP(B2021,'HSD PSPN,STR,ARS'!$C$6:F724,4,FALSE)</f>
        <v>10000</v>
      </c>
      <c r="G2021" s="1080">
        <f t="shared" si="207"/>
        <v>3880</v>
      </c>
    </row>
    <row r="2022" spans="1:8" s="306" customFormat="1" ht="30">
      <c r="A2022" s="1078">
        <v>4</v>
      </c>
      <c r="B2022" s="1066" t="s">
        <v>1366</v>
      </c>
      <c r="C2022" s="1078"/>
      <c r="D2022" s="1076" t="s">
        <v>329</v>
      </c>
      <c r="E2022" s="1076" t="s">
        <v>1367</v>
      </c>
      <c r="F2022" s="1081">
        <f>VLOOKUP(B2022,'HSD PSPN,STR,ARS'!$C$6:F724,4,FALSE)</f>
        <v>10000</v>
      </c>
      <c r="G2022" s="1080">
        <f t="shared" si="207"/>
        <v>2800.0000000000005</v>
      </c>
    </row>
    <row r="2023" spans="1:8" s="306" customFormat="1">
      <c r="A2023" s="1172" t="s">
        <v>2176</v>
      </c>
      <c r="B2023" s="1173"/>
      <c r="C2023" s="1173"/>
      <c r="D2023" s="1173"/>
      <c r="E2023" s="1173"/>
      <c r="F2023" s="1173"/>
      <c r="G2023" s="1082">
        <f>SUM(G2019:G2022)</f>
        <v>267980</v>
      </c>
    </row>
    <row r="2024" spans="1:8" s="306" customFormat="1">
      <c r="A2024" s="1078" t="s">
        <v>20</v>
      </c>
      <c r="B2024" s="1079" t="s">
        <v>181</v>
      </c>
      <c r="C2024" s="1078"/>
      <c r="D2024" s="1078"/>
      <c r="E2024" s="1078"/>
      <c r="F2024" s="1079"/>
      <c r="G2024" s="1080"/>
    </row>
    <row r="2025" spans="1:8" s="306" customFormat="1">
      <c r="A2025" s="1078"/>
      <c r="B2025" s="1079"/>
      <c r="C2025" s="1078"/>
      <c r="D2025" s="1078"/>
      <c r="E2025" s="1078"/>
      <c r="F2025" s="1079"/>
      <c r="G2025" s="1080"/>
    </row>
    <row r="2026" spans="1:8" s="306" customFormat="1">
      <c r="A2026" s="1156" t="s">
        <v>2180</v>
      </c>
      <c r="B2026" s="1156"/>
      <c r="C2026" s="1156"/>
      <c r="D2026" s="1156"/>
      <c r="E2026" s="1156"/>
      <c r="F2026" s="1156"/>
      <c r="G2026" s="576">
        <f>SUM(G2024:G2025)</f>
        <v>0</v>
      </c>
    </row>
    <row r="2027" spans="1:8" s="306" customFormat="1">
      <c r="A2027" s="1061" t="s">
        <v>21</v>
      </c>
      <c r="B2027" s="1155" t="s">
        <v>1111</v>
      </c>
      <c r="C2027" s="1155"/>
      <c r="D2027" s="1155"/>
      <c r="E2027" s="1155"/>
      <c r="F2027" s="1155"/>
      <c r="G2027" s="576">
        <f>SUM(G2013:G2026)/2</f>
        <v>298950</v>
      </c>
    </row>
    <row r="2028" spans="1:8" s="306" customFormat="1">
      <c r="A2028" s="1061" t="s">
        <v>22</v>
      </c>
      <c r="B2028" s="1155" t="s">
        <v>1112</v>
      </c>
      <c r="C2028" s="1155"/>
      <c r="D2028" s="1155"/>
      <c r="E2028" s="1155"/>
      <c r="F2028" s="1063">
        <v>0.1</v>
      </c>
      <c r="G2028" s="576">
        <f>G2027*F2028</f>
        <v>29895</v>
      </c>
    </row>
    <row r="2029" spans="1:8" s="306" customFormat="1">
      <c r="A2029" s="1061" t="s">
        <v>23</v>
      </c>
      <c r="B2029" s="1155" t="s">
        <v>184</v>
      </c>
      <c r="C2029" s="1155"/>
      <c r="D2029" s="1155"/>
      <c r="E2029" s="1155"/>
      <c r="F2029" s="1155"/>
      <c r="G2029" s="576">
        <f>ROUNDDOWN(G2027+G2028,0)</f>
        <v>328845</v>
      </c>
    </row>
    <row r="2030" spans="1:8">
      <c r="A2030" s="298"/>
      <c r="B2030" s="299"/>
      <c r="C2030" s="299"/>
      <c r="D2030" s="299"/>
      <c r="E2030" s="299"/>
      <c r="F2030" s="299"/>
      <c r="G2030" s="550"/>
    </row>
    <row r="2031" spans="1:8" s="447" customFormat="1">
      <c r="A2031" s="310" t="s">
        <v>1984</v>
      </c>
      <c r="B2031" s="310"/>
      <c r="C2031" s="310"/>
      <c r="D2031" s="310"/>
      <c r="E2031" s="310"/>
      <c r="F2031" s="310"/>
      <c r="G2031" s="553"/>
      <c r="H2031" s="310"/>
    </row>
    <row r="2032" spans="1:8" s="447" customFormat="1">
      <c r="A2032" s="310" t="s">
        <v>1985</v>
      </c>
      <c r="B2032" s="310"/>
      <c r="C2032" s="310"/>
      <c r="D2032" s="310"/>
      <c r="E2032" s="310"/>
      <c r="F2032" s="310"/>
      <c r="G2032" s="553"/>
      <c r="H2032" s="310"/>
    </row>
    <row r="2033" spans="1:7" s="445" customFormat="1" ht="45">
      <c r="A2033" s="294" t="s">
        <v>73</v>
      </c>
      <c r="B2033" s="294" t="s">
        <v>74</v>
      </c>
      <c r="C2033" s="294" t="s">
        <v>166</v>
      </c>
      <c r="D2033" s="294" t="s">
        <v>78</v>
      </c>
      <c r="E2033" s="294" t="s">
        <v>167</v>
      </c>
      <c r="F2033" s="294" t="s">
        <v>1113</v>
      </c>
      <c r="G2033" s="551" t="s">
        <v>1105</v>
      </c>
    </row>
    <row r="2034" spans="1:7">
      <c r="A2034" s="295" t="s">
        <v>17</v>
      </c>
      <c r="B2034" s="296" t="s">
        <v>1106</v>
      </c>
      <c r="C2034" s="295"/>
      <c r="D2034" s="295"/>
      <c r="E2034" s="295"/>
      <c r="F2034" s="296"/>
      <c r="G2034" s="536"/>
    </row>
    <row r="2035" spans="1:7">
      <c r="A2035" s="295">
        <v>1</v>
      </c>
      <c r="B2035" s="296" t="s">
        <v>1</v>
      </c>
      <c r="C2035" s="295" t="s">
        <v>336</v>
      </c>
      <c r="D2035" s="295" t="s">
        <v>31</v>
      </c>
      <c r="E2035" s="295" t="s">
        <v>1118</v>
      </c>
      <c r="F2035" s="315">
        <f>VLOOKUP(B2035,'HSD PSPN,STR,ARS'!$C$6:F724,4,FALSE)</f>
        <v>100000</v>
      </c>
      <c r="G2035" s="536">
        <f>F2035*E2035</f>
        <v>20000</v>
      </c>
    </row>
    <row r="2036" spans="1:7">
      <c r="A2036" s="295">
        <v>2</v>
      </c>
      <c r="B2036" s="296" t="s">
        <v>2</v>
      </c>
      <c r="C2036" s="295" t="s">
        <v>337</v>
      </c>
      <c r="D2036" s="295" t="s">
        <v>31</v>
      </c>
      <c r="E2036" s="295" t="s">
        <v>1119</v>
      </c>
      <c r="F2036" s="315">
        <f>VLOOKUP(B2036,'HSD PSPN,STR,ARS'!$C$6:F724,4,FALSE)</f>
        <v>150000</v>
      </c>
      <c r="G2036" s="536">
        <f t="shared" ref="G2036:G2038" si="208">F2036*E2036</f>
        <v>15000</v>
      </c>
    </row>
    <row r="2037" spans="1:7">
      <c r="A2037" s="295">
        <v>3</v>
      </c>
      <c r="B2037" s="296" t="s">
        <v>3</v>
      </c>
      <c r="C2037" s="295" t="s">
        <v>338</v>
      </c>
      <c r="D2037" s="295" t="s">
        <v>31</v>
      </c>
      <c r="E2037" s="295" t="s">
        <v>1120</v>
      </c>
      <c r="F2037" s="315">
        <f>VLOOKUP(B2037,'HSD PSPN,STR,ARS'!$C$6:F724,4,FALSE)</f>
        <v>150000</v>
      </c>
      <c r="G2037" s="536">
        <f t="shared" si="208"/>
        <v>1500</v>
      </c>
    </row>
    <row r="2038" spans="1:7">
      <c r="A2038" s="295">
        <v>4</v>
      </c>
      <c r="B2038" s="296" t="s">
        <v>4</v>
      </c>
      <c r="C2038" s="295" t="s">
        <v>339</v>
      </c>
      <c r="D2038" s="295" t="s">
        <v>31</v>
      </c>
      <c r="E2038" s="295" t="s">
        <v>1121</v>
      </c>
      <c r="F2038" s="315">
        <f>VLOOKUP(B2038,'HSD PSPN,STR,ARS'!$C$6:F724,4,FALSE)</f>
        <v>200000</v>
      </c>
      <c r="G2038" s="536">
        <f t="shared" si="208"/>
        <v>660</v>
      </c>
    </row>
    <row r="2039" spans="1:7">
      <c r="A2039" s="1161" t="s">
        <v>2171</v>
      </c>
      <c r="B2039" s="1162"/>
      <c r="C2039" s="1162"/>
      <c r="D2039" s="1162"/>
      <c r="E2039" s="1162"/>
      <c r="F2039" s="1163"/>
      <c r="G2039" s="321">
        <f>SUM(G2034:G2038)</f>
        <v>37160</v>
      </c>
    </row>
    <row r="2040" spans="1:7">
      <c r="A2040" s="295" t="s">
        <v>19</v>
      </c>
      <c r="B2040" s="296" t="s">
        <v>5</v>
      </c>
      <c r="C2040" s="295"/>
      <c r="D2040" s="295"/>
      <c r="E2040" s="295"/>
      <c r="F2040" s="296"/>
      <c r="G2040" s="536"/>
    </row>
    <row r="2041" spans="1:7" ht="45">
      <c r="A2041" s="295">
        <v>1</v>
      </c>
      <c r="B2041" s="300" t="s">
        <v>1398</v>
      </c>
      <c r="C2041" s="295"/>
      <c r="D2041" s="301" t="s">
        <v>351</v>
      </c>
      <c r="E2041" s="301" t="s">
        <v>1399</v>
      </c>
      <c r="F2041" s="315">
        <f>VLOOKUP(B2041,'HSD PSPN,STR,ARS'!$C$6:F724,4,FALSE)</f>
        <v>10000</v>
      </c>
      <c r="G2041" s="536">
        <f t="shared" ref="G2041:G2044" si="209">F2041*E2041</f>
        <v>7390</v>
      </c>
    </row>
    <row r="2042" spans="1:7">
      <c r="A2042" s="295">
        <v>2</v>
      </c>
      <c r="B2042" s="296" t="s">
        <v>1400</v>
      </c>
      <c r="C2042" s="295"/>
      <c r="D2042" s="295" t="s">
        <v>379</v>
      </c>
      <c r="E2042" s="295" t="s">
        <v>1401</v>
      </c>
      <c r="F2042" s="315">
        <f>VLOOKUP(B2042,'HSD PSPN,STR,ARS'!$C$6:F724,4,FALSE)</f>
        <v>10000</v>
      </c>
      <c r="G2042" s="536">
        <f t="shared" si="209"/>
        <v>11000</v>
      </c>
    </row>
    <row r="2043" spans="1:7">
      <c r="A2043" s="295">
        <v>3</v>
      </c>
      <c r="B2043" s="296" t="s">
        <v>1402</v>
      </c>
      <c r="C2043" s="295"/>
      <c r="D2043" s="295" t="s">
        <v>329</v>
      </c>
      <c r="E2043" s="295" t="s">
        <v>1136</v>
      </c>
      <c r="F2043" s="315">
        <f>VLOOKUP(B2043,'HSD PSPN,STR,ARS'!$C$6:F724,4,FALSE)</f>
        <v>10000</v>
      </c>
      <c r="G2043" s="536">
        <f t="shared" si="209"/>
        <v>500</v>
      </c>
    </row>
    <row r="2044" spans="1:7">
      <c r="A2044" s="295">
        <v>4</v>
      </c>
      <c r="B2044" s="296" t="s">
        <v>1403</v>
      </c>
      <c r="C2044" s="295"/>
      <c r="D2044" s="295" t="s">
        <v>329</v>
      </c>
      <c r="E2044" s="295" t="s">
        <v>1404</v>
      </c>
      <c r="F2044" s="315">
        <f>VLOOKUP(B2044,'HSD PSPN,STR,ARS'!$C$6:F724,4,FALSE)</f>
        <v>10000</v>
      </c>
      <c r="G2044" s="536">
        <f t="shared" si="209"/>
        <v>1060</v>
      </c>
    </row>
    <row r="2045" spans="1:7">
      <c r="A2045" s="1165" t="s">
        <v>2176</v>
      </c>
      <c r="B2045" s="1166"/>
      <c r="C2045" s="1166"/>
      <c r="D2045" s="1166"/>
      <c r="E2045" s="1166"/>
      <c r="F2045" s="1166"/>
      <c r="G2045" s="549">
        <f>SUM(G2041:G2044)</f>
        <v>19950</v>
      </c>
    </row>
    <row r="2046" spans="1:7">
      <c r="A2046" s="295" t="s">
        <v>20</v>
      </c>
      <c r="B2046" s="296" t="s">
        <v>181</v>
      </c>
      <c r="C2046" s="295"/>
      <c r="D2046" s="295"/>
      <c r="E2046" s="295"/>
      <c r="F2046" s="296"/>
      <c r="G2046" s="536"/>
    </row>
    <row r="2047" spans="1:7">
      <c r="A2047" s="295"/>
      <c r="B2047" s="296"/>
      <c r="C2047" s="295"/>
      <c r="D2047" s="295"/>
      <c r="E2047" s="295"/>
      <c r="F2047" s="296"/>
      <c r="G2047" s="536"/>
    </row>
    <row r="2048" spans="1:7">
      <c r="A2048" s="1146" t="s">
        <v>2180</v>
      </c>
      <c r="B2048" s="1146"/>
      <c r="C2048" s="1146"/>
      <c r="D2048" s="1146"/>
      <c r="E2048" s="1146"/>
      <c r="F2048" s="1146"/>
      <c r="G2048" s="318">
        <f>SUM(G2046:G2047)</f>
        <v>0</v>
      </c>
    </row>
    <row r="2049" spans="1:8">
      <c r="A2049" s="375" t="s">
        <v>21</v>
      </c>
      <c r="B2049" s="1145" t="s">
        <v>1111</v>
      </c>
      <c r="C2049" s="1145"/>
      <c r="D2049" s="1145"/>
      <c r="E2049" s="1145"/>
      <c r="F2049" s="1145"/>
      <c r="G2049" s="318">
        <f>SUM(G2035:G2048)/2</f>
        <v>57110</v>
      </c>
    </row>
    <row r="2050" spans="1:8">
      <c r="A2050" s="375" t="s">
        <v>22</v>
      </c>
      <c r="B2050" s="1145" t="s">
        <v>1112</v>
      </c>
      <c r="C2050" s="1145"/>
      <c r="D2050" s="1145"/>
      <c r="E2050" s="1145"/>
      <c r="F2050" s="376">
        <v>0.1</v>
      </c>
      <c r="G2050" s="318">
        <f>G2049*F2050</f>
        <v>5711</v>
      </c>
    </row>
    <row r="2051" spans="1:8">
      <c r="A2051" s="375" t="s">
        <v>23</v>
      </c>
      <c r="B2051" s="1145" t="s">
        <v>184</v>
      </c>
      <c r="C2051" s="1145"/>
      <c r="D2051" s="1145"/>
      <c r="E2051" s="1145"/>
      <c r="F2051" s="1145"/>
      <c r="G2051" s="318">
        <f>ROUNDDOWN(G2049+G2050,0)</f>
        <v>62821</v>
      </c>
    </row>
    <row r="2052" spans="1:8">
      <c r="A2052" s="298"/>
      <c r="B2052" s="299"/>
      <c r="C2052" s="299"/>
      <c r="D2052" s="299"/>
      <c r="E2052" s="299"/>
      <c r="F2052" s="299"/>
      <c r="G2052" s="550"/>
    </row>
    <row r="2053" spans="1:8" s="447" customFormat="1">
      <c r="A2053" s="310" t="s">
        <v>1986</v>
      </c>
      <c r="B2053" s="310"/>
      <c r="C2053" s="310"/>
      <c r="D2053" s="310"/>
      <c r="E2053" s="310"/>
      <c r="F2053" s="310"/>
      <c r="G2053" s="553"/>
      <c r="H2053" s="310"/>
    </row>
    <row r="2054" spans="1:8" s="447" customFormat="1">
      <c r="A2054" s="310" t="s">
        <v>1987</v>
      </c>
      <c r="B2054" s="310"/>
      <c r="C2054" s="310"/>
      <c r="D2054" s="310"/>
      <c r="E2054" s="310"/>
      <c r="F2054" s="310"/>
      <c r="G2054" s="553"/>
      <c r="H2054" s="310"/>
    </row>
    <row r="2055" spans="1:8" s="445" customFormat="1" ht="45">
      <c r="A2055" s="294" t="s">
        <v>73</v>
      </c>
      <c r="B2055" s="294" t="s">
        <v>74</v>
      </c>
      <c r="C2055" s="294" t="s">
        <v>166</v>
      </c>
      <c r="D2055" s="294" t="s">
        <v>78</v>
      </c>
      <c r="E2055" s="294" t="s">
        <v>167</v>
      </c>
      <c r="F2055" s="294" t="s">
        <v>1113</v>
      </c>
      <c r="G2055" s="551" t="s">
        <v>1105</v>
      </c>
    </row>
    <row r="2056" spans="1:8">
      <c r="A2056" s="295" t="s">
        <v>17</v>
      </c>
      <c r="B2056" s="296" t="s">
        <v>1106</v>
      </c>
      <c r="C2056" s="295"/>
      <c r="D2056" s="295"/>
      <c r="E2056" s="295"/>
      <c r="F2056" s="296"/>
      <c r="G2056" s="536"/>
    </row>
    <row r="2057" spans="1:8">
      <c r="A2057" s="295">
        <v>1</v>
      </c>
      <c r="B2057" s="296" t="s">
        <v>1</v>
      </c>
      <c r="C2057" s="295" t="s">
        <v>336</v>
      </c>
      <c r="D2057" s="295" t="s">
        <v>31</v>
      </c>
      <c r="E2057" s="295" t="s">
        <v>1118</v>
      </c>
      <c r="F2057" s="315">
        <f>VLOOKUP(B2057,'HSD PSPN,STR,ARS'!$C$6:F724,4,FALSE)</f>
        <v>100000</v>
      </c>
      <c r="G2057" s="536">
        <f>F2057*E2057</f>
        <v>20000</v>
      </c>
    </row>
    <row r="2058" spans="1:8">
      <c r="A2058" s="295">
        <v>2</v>
      </c>
      <c r="B2058" s="296" t="s">
        <v>2</v>
      </c>
      <c r="C2058" s="295" t="s">
        <v>337</v>
      </c>
      <c r="D2058" s="295" t="s">
        <v>31</v>
      </c>
      <c r="E2058" s="295" t="s">
        <v>1119</v>
      </c>
      <c r="F2058" s="315">
        <f>VLOOKUP(B2058,'HSD PSPN,STR,ARS'!$C$6:F724,4,FALSE)</f>
        <v>150000</v>
      </c>
      <c r="G2058" s="536">
        <f t="shared" ref="G2058:G2060" si="210">F2058*E2058</f>
        <v>15000</v>
      </c>
    </row>
    <row r="2059" spans="1:8">
      <c r="A2059" s="295">
        <v>3</v>
      </c>
      <c r="B2059" s="296" t="s">
        <v>3</v>
      </c>
      <c r="C2059" s="295" t="s">
        <v>338</v>
      </c>
      <c r="D2059" s="295" t="s">
        <v>31</v>
      </c>
      <c r="E2059" s="295" t="s">
        <v>1120</v>
      </c>
      <c r="F2059" s="315">
        <f>VLOOKUP(B2059,'HSD PSPN,STR,ARS'!$C$6:F724,4,FALSE)</f>
        <v>150000</v>
      </c>
      <c r="G2059" s="536">
        <f t="shared" si="210"/>
        <v>1500</v>
      </c>
    </row>
    <row r="2060" spans="1:8">
      <c r="A2060" s="295">
        <v>4</v>
      </c>
      <c r="B2060" s="296" t="s">
        <v>4</v>
      </c>
      <c r="C2060" s="295" t="s">
        <v>339</v>
      </c>
      <c r="D2060" s="295" t="s">
        <v>31</v>
      </c>
      <c r="E2060" s="295" t="s">
        <v>1121</v>
      </c>
      <c r="F2060" s="315">
        <f>VLOOKUP(B2060,'HSD PSPN,STR,ARS'!$C$6:F724,4,FALSE)</f>
        <v>200000</v>
      </c>
      <c r="G2060" s="536">
        <f t="shared" si="210"/>
        <v>660</v>
      </c>
    </row>
    <row r="2061" spans="1:8">
      <c r="A2061" s="1161" t="s">
        <v>2171</v>
      </c>
      <c r="B2061" s="1162"/>
      <c r="C2061" s="1162"/>
      <c r="D2061" s="1162"/>
      <c r="E2061" s="1162"/>
      <c r="F2061" s="1163"/>
      <c r="G2061" s="321">
        <f>SUM(G2056:G2060)</f>
        <v>37160</v>
      </c>
    </row>
    <row r="2062" spans="1:8">
      <c r="A2062" s="295" t="s">
        <v>19</v>
      </c>
      <c r="B2062" s="296" t="s">
        <v>5</v>
      </c>
      <c r="C2062" s="295"/>
      <c r="D2062" s="295"/>
      <c r="E2062" s="295"/>
      <c r="F2062" s="296"/>
      <c r="G2062" s="536"/>
    </row>
    <row r="2063" spans="1:8">
      <c r="A2063" s="295">
        <v>1</v>
      </c>
      <c r="B2063" s="296" t="s">
        <v>176</v>
      </c>
      <c r="C2063" s="295"/>
      <c r="D2063" s="295" t="s">
        <v>329</v>
      </c>
      <c r="E2063" s="295" t="s">
        <v>1405</v>
      </c>
      <c r="F2063" s="315">
        <f>VLOOKUP(B2063,'HSD PSPN,STR,ARS'!$C$6:F724,4,FALSE)</f>
        <v>10000</v>
      </c>
      <c r="G2063" s="536">
        <f t="shared" ref="G2063:G2064" si="211">F2063*E2063</f>
        <v>155040</v>
      </c>
    </row>
    <row r="2064" spans="1:8">
      <c r="A2064" s="295">
        <v>2</v>
      </c>
      <c r="B2064" s="296" t="s">
        <v>206</v>
      </c>
      <c r="C2064" s="295"/>
      <c r="D2064" s="295" t="s">
        <v>342</v>
      </c>
      <c r="E2064" s="295" t="s">
        <v>1406</v>
      </c>
      <c r="F2064" s="315">
        <f>VLOOKUP(B2064,'HSD PSPN,STR,ARS'!$C$6:F724,4,FALSE)</f>
        <v>10000</v>
      </c>
      <c r="G2064" s="536">
        <f t="shared" si="211"/>
        <v>160</v>
      </c>
    </row>
    <row r="2065" spans="1:8">
      <c r="A2065" s="1165" t="s">
        <v>2176</v>
      </c>
      <c r="B2065" s="1166"/>
      <c r="C2065" s="1166"/>
      <c r="D2065" s="1166"/>
      <c r="E2065" s="1166"/>
      <c r="F2065" s="1166"/>
      <c r="G2065" s="549">
        <f>SUM(G2063:G2064)</f>
        <v>155200</v>
      </c>
    </row>
    <row r="2066" spans="1:8">
      <c r="A2066" s="295" t="s">
        <v>20</v>
      </c>
      <c r="B2066" s="296" t="s">
        <v>181</v>
      </c>
      <c r="C2066" s="295"/>
      <c r="D2066" s="295"/>
      <c r="E2066" s="295"/>
      <c r="F2066" s="296"/>
      <c r="G2066" s="536"/>
    </row>
    <row r="2067" spans="1:8">
      <c r="A2067" s="295"/>
      <c r="B2067" s="296"/>
      <c r="C2067" s="295"/>
      <c r="D2067" s="295"/>
      <c r="E2067" s="295"/>
      <c r="F2067" s="296"/>
      <c r="G2067" s="536"/>
    </row>
    <row r="2068" spans="1:8">
      <c r="A2068" s="1146" t="s">
        <v>2180</v>
      </c>
      <c r="B2068" s="1146"/>
      <c r="C2068" s="1146"/>
      <c r="D2068" s="1146"/>
      <c r="E2068" s="1146"/>
      <c r="F2068" s="1146"/>
      <c r="G2068" s="318">
        <f>SUM(G2066:G2067)</f>
        <v>0</v>
      </c>
    </row>
    <row r="2069" spans="1:8">
      <c r="A2069" s="375" t="s">
        <v>21</v>
      </c>
      <c r="B2069" s="1145" t="s">
        <v>1111</v>
      </c>
      <c r="C2069" s="1145"/>
      <c r="D2069" s="1145"/>
      <c r="E2069" s="1145"/>
      <c r="F2069" s="1145"/>
      <c r="G2069" s="318">
        <f>SUM(G2056:G2068)/2</f>
        <v>192360</v>
      </c>
    </row>
    <row r="2070" spans="1:8">
      <c r="A2070" s="375" t="s">
        <v>22</v>
      </c>
      <c r="B2070" s="1145" t="s">
        <v>1112</v>
      </c>
      <c r="C2070" s="1145"/>
      <c r="D2070" s="1145"/>
      <c r="E2070" s="1145"/>
      <c r="F2070" s="376">
        <v>0.1</v>
      </c>
      <c r="G2070" s="318">
        <f>G2069*F2070</f>
        <v>19236</v>
      </c>
    </row>
    <row r="2071" spans="1:8">
      <c r="A2071" s="375" t="s">
        <v>23</v>
      </c>
      <c r="B2071" s="1145" t="s">
        <v>184</v>
      </c>
      <c r="C2071" s="1145"/>
      <c r="D2071" s="1145"/>
      <c r="E2071" s="1145"/>
      <c r="F2071" s="1145"/>
      <c r="G2071" s="318">
        <f>ROUNDDOWN(G2069+G2070,0)</f>
        <v>211596</v>
      </c>
    </row>
    <row r="2072" spans="1:8">
      <c r="A2072" s="298"/>
      <c r="B2072" s="299"/>
      <c r="C2072" s="299"/>
      <c r="D2072" s="299"/>
      <c r="E2072" s="299"/>
      <c r="F2072" s="299"/>
      <c r="G2072" s="550"/>
    </row>
    <row r="2073" spans="1:8" s="447" customFormat="1">
      <c r="A2073" s="310" t="s">
        <v>1988</v>
      </c>
      <c r="B2073" s="310"/>
      <c r="C2073" s="310"/>
      <c r="D2073" s="310"/>
      <c r="E2073" s="310"/>
      <c r="F2073" s="310"/>
      <c r="G2073" s="553"/>
      <c r="H2073" s="310"/>
    </row>
    <row r="2074" spans="1:8" s="445" customFormat="1" ht="45">
      <c r="A2074" s="294" t="s">
        <v>73</v>
      </c>
      <c r="B2074" s="294" t="s">
        <v>74</v>
      </c>
      <c r="C2074" s="294" t="s">
        <v>166</v>
      </c>
      <c r="D2074" s="294" t="s">
        <v>78</v>
      </c>
      <c r="E2074" s="294" t="s">
        <v>167</v>
      </c>
      <c r="F2074" s="294" t="s">
        <v>1113</v>
      </c>
      <c r="G2074" s="551" t="s">
        <v>1105</v>
      </c>
    </row>
    <row r="2075" spans="1:8">
      <c r="A2075" s="295" t="s">
        <v>17</v>
      </c>
      <c r="B2075" s="296" t="s">
        <v>1106</v>
      </c>
      <c r="C2075" s="295"/>
      <c r="D2075" s="295"/>
      <c r="E2075" s="295"/>
      <c r="F2075" s="296"/>
      <c r="G2075" s="536"/>
    </row>
    <row r="2076" spans="1:8">
      <c r="A2076" s="295">
        <v>1</v>
      </c>
      <c r="B2076" s="296" t="s">
        <v>1</v>
      </c>
      <c r="C2076" s="295" t="s">
        <v>336</v>
      </c>
      <c r="D2076" s="295" t="s">
        <v>31</v>
      </c>
      <c r="E2076" s="295" t="s">
        <v>1118</v>
      </c>
      <c r="F2076" s="315">
        <f>VLOOKUP(B2076,'HSD PSPN,STR,ARS'!$C$6:F724,4,FALSE)</f>
        <v>100000</v>
      </c>
      <c r="G2076" s="536">
        <f>F2076*E2076</f>
        <v>20000</v>
      </c>
    </row>
    <row r="2077" spans="1:8">
      <c r="A2077" s="295">
        <v>2</v>
      </c>
      <c r="B2077" s="296" t="s">
        <v>2</v>
      </c>
      <c r="C2077" s="295" t="s">
        <v>337</v>
      </c>
      <c r="D2077" s="295" t="s">
        <v>31</v>
      </c>
      <c r="E2077" s="295" t="s">
        <v>1119</v>
      </c>
      <c r="F2077" s="315">
        <f>VLOOKUP(B2077,'HSD PSPN,STR,ARS'!$C$6:F724,4,FALSE)</f>
        <v>150000</v>
      </c>
      <c r="G2077" s="536">
        <f t="shared" ref="G2077:G2079" si="212">F2077*E2077</f>
        <v>15000</v>
      </c>
    </row>
    <row r="2078" spans="1:8">
      <c r="A2078" s="295">
        <v>3</v>
      </c>
      <c r="B2078" s="296" t="s">
        <v>3</v>
      </c>
      <c r="C2078" s="295" t="s">
        <v>338</v>
      </c>
      <c r="D2078" s="295" t="s">
        <v>31</v>
      </c>
      <c r="E2078" s="295" t="s">
        <v>1120</v>
      </c>
      <c r="F2078" s="315">
        <f>VLOOKUP(B2078,'HSD PSPN,STR,ARS'!$C$6:F724,4,FALSE)</f>
        <v>150000</v>
      </c>
      <c r="G2078" s="536">
        <f t="shared" si="212"/>
        <v>1500</v>
      </c>
    </row>
    <row r="2079" spans="1:8">
      <c r="A2079" s="295">
        <v>4</v>
      </c>
      <c r="B2079" s="296" t="s">
        <v>4</v>
      </c>
      <c r="C2079" s="295" t="s">
        <v>339</v>
      </c>
      <c r="D2079" s="295" t="s">
        <v>31</v>
      </c>
      <c r="E2079" s="295" t="s">
        <v>1121</v>
      </c>
      <c r="F2079" s="315">
        <f>VLOOKUP(B2079,'HSD PSPN,STR,ARS'!$C$6:F724,4,FALSE)</f>
        <v>200000</v>
      </c>
      <c r="G2079" s="536">
        <f t="shared" si="212"/>
        <v>660</v>
      </c>
    </row>
    <row r="2080" spans="1:8">
      <c r="A2080" s="1161" t="s">
        <v>2171</v>
      </c>
      <c r="B2080" s="1162"/>
      <c r="C2080" s="1162"/>
      <c r="D2080" s="1162"/>
      <c r="E2080" s="1162"/>
      <c r="F2080" s="1163"/>
      <c r="G2080" s="321">
        <f>SUM(G2075:G2079)</f>
        <v>37160</v>
      </c>
    </row>
    <row r="2081" spans="1:8">
      <c r="A2081" s="295" t="s">
        <v>19</v>
      </c>
      <c r="B2081" s="296" t="s">
        <v>5</v>
      </c>
      <c r="C2081" s="295"/>
      <c r="D2081" s="295"/>
      <c r="E2081" s="295"/>
      <c r="F2081" s="296"/>
      <c r="G2081" s="536"/>
    </row>
    <row r="2082" spans="1:8">
      <c r="A2082" s="295">
        <v>1</v>
      </c>
      <c r="B2082" s="296" t="s">
        <v>176</v>
      </c>
      <c r="C2082" s="295"/>
      <c r="D2082" s="295" t="s">
        <v>329</v>
      </c>
      <c r="E2082" s="295" t="s">
        <v>1407</v>
      </c>
      <c r="F2082" s="315">
        <f>VLOOKUP(B2082,'HSD PSPN,STR,ARS'!$C$6:F724,4,FALSE)</f>
        <v>10000</v>
      </c>
      <c r="G2082" s="536">
        <f t="shared" ref="G2082:G2083" si="213">F2082*E2082</f>
        <v>102240</v>
      </c>
    </row>
    <row r="2083" spans="1:8">
      <c r="A2083" s="295">
        <v>2</v>
      </c>
      <c r="B2083" s="296" t="s">
        <v>206</v>
      </c>
      <c r="C2083" s="295"/>
      <c r="D2083" s="295" t="s">
        <v>342</v>
      </c>
      <c r="E2083" s="295" t="s">
        <v>1408</v>
      </c>
      <c r="F2083" s="315">
        <f>VLOOKUP(B2083,'HSD PSPN,STR,ARS'!$C$6:F724,4,FALSE)</f>
        <v>10000</v>
      </c>
      <c r="G2083" s="536">
        <f t="shared" si="213"/>
        <v>200</v>
      </c>
    </row>
    <row r="2084" spans="1:8">
      <c r="A2084" s="1165" t="s">
        <v>2176</v>
      </c>
      <c r="B2084" s="1166"/>
      <c r="C2084" s="1166"/>
      <c r="D2084" s="1166"/>
      <c r="E2084" s="1166"/>
      <c r="F2084" s="1166"/>
      <c r="G2084" s="549">
        <f>SUM(G2082:G2083)</f>
        <v>102440</v>
      </c>
    </row>
    <row r="2085" spans="1:8">
      <c r="A2085" s="295" t="s">
        <v>20</v>
      </c>
      <c r="B2085" s="296" t="s">
        <v>181</v>
      </c>
      <c r="C2085" s="295"/>
      <c r="D2085" s="295"/>
      <c r="E2085" s="295"/>
      <c r="F2085" s="296"/>
      <c r="G2085" s="536"/>
    </row>
    <row r="2086" spans="1:8">
      <c r="A2086" s="295"/>
      <c r="B2086" s="296"/>
      <c r="C2086" s="295"/>
      <c r="D2086" s="295"/>
      <c r="E2086" s="295"/>
      <c r="F2086" s="296"/>
      <c r="G2086" s="536"/>
    </row>
    <row r="2087" spans="1:8">
      <c r="A2087" s="1146" t="s">
        <v>2180</v>
      </c>
      <c r="B2087" s="1146"/>
      <c r="C2087" s="1146"/>
      <c r="D2087" s="1146"/>
      <c r="E2087" s="1146"/>
      <c r="F2087" s="1146"/>
      <c r="G2087" s="318">
        <f>SUM(G2085:G2086)</f>
        <v>0</v>
      </c>
    </row>
    <row r="2088" spans="1:8">
      <c r="A2088" s="375" t="s">
        <v>21</v>
      </c>
      <c r="B2088" s="1145" t="s">
        <v>1111</v>
      </c>
      <c r="C2088" s="1145"/>
      <c r="D2088" s="1145"/>
      <c r="E2088" s="1145"/>
      <c r="F2088" s="1145"/>
      <c r="G2088" s="318">
        <f>SUM(G2075:G2087)/2</f>
        <v>139600</v>
      </c>
    </row>
    <row r="2089" spans="1:8">
      <c r="A2089" s="375" t="s">
        <v>22</v>
      </c>
      <c r="B2089" s="1145" t="s">
        <v>1112</v>
      </c>
      <c r="C2089" s="1145"/>
      <c r="D2089" s="1145"/>
      <c r="E2089" s="1145"/>
      <c r="F2089" s="376">
        <v>0.1</v>
      </c>
      <c r="G2089" s="318">
        <f>G2088*F2089</f>
        <v>13960</v>
      </c>
    </row>
    <row r="2090" spans="1:8">
      <c r="A2090" s="375" t="s">
        <v>23</v>
      </c>
      <c r="B2090" s="1145" t="s">
        <v>184</v>
      </c>
      <c r="C2090" s="1145"/>
      <c r="D2090" s="1145"/>
      <c r="E2090" s="1145"/>
      <c r="F2090" s="1145"/>
      <c r="G2090" s="318">
        <f>ROUNDDOWN(G2088+G2089,0)</f>
        <v>153560</v>
      </c>
    </row>
    <row r="2091" spans="1:8">
      <c r="A2091" s="298"/>
      <c r="B2091" s="299"/>
      <c r="C2091" s="299"/>
      <c r="D2091" s="299"/>
      <c r="E2091" s="299"/>
      <c r="F2091" s="299"/>
      <c r="G2091" s="550"/>
    </row>
    <row r="2092" spans="1:8" s="447" customFormat="1">
      <c r="A2092" s="310" t="s">
        <v>1989</v>
      </c>
      <c r="B2092" s="310"/>
      <c r="C2092" s="310"/>
      <c r="D2092" s="310"/>
      <c r="E2092" s="310"/>
      <c r="F2092" s="310"/>
      <c r="G2092" s="553"/>
      <c r="H2092" s="310"/>
    </row>
    <row r="2093" spans="1:8" s="445" customFormat="1" ht="45">
      <c r="A2093" s="294" t="s">
        <v>73</v>
      </c>
      <c r="B2093" s="294" t="s">
        <v>74</v>
      </c>
      <c r="C2093" s="294" t="s">
        <v>166</v>
      </c>
      <c r="D2093" s="294" t="s">
        <v>78</v>
      </c>
      <c r="E2093" s="294" t="s">
        <v>167</v>
      </c>
      <c r="F2093" s="294" t="s">
        <v>1113</v>
      </c>
      <c r="G2093" s="551" t="s">
        <v>1105</v>
      </c>
    </row>
    <row r="2094" spans="1:8">
      <c r="A2094" s="295" t="s">
        <v>17</v>
      </c>
      <c r="B2094" s="296" t="s">
        <v>1106</v>
      </c>
      <c r="C2094" s="295"/>
      <c r="D2094" s="295"/>
      <c r="E2094" s="295"/>
      <c r="F2094" s="296"/>
      <c r="G2094" s="536"/>
    </row>
    <row r="2095" spans="1:8">
      <c r="A2095" s="295">
        <v>1</v>
      </c>
      <c r="B2095" s="296" t="s">
        <v>1</v>
      </c>
      <c r="C2095" s="295" t="s">
        <v>336</v>
      </c>
      <c r="D2095" s="295" t="s">
        <v>31</v>
      </c>
      <c r="E2095" s="295" t="s">
        <v>1118</v>
      </c>
      <c r="F2095" s="315">
        <f>VLOOKUP(B2095,'HSD PSPN,STR,ARS'!$C$6:F724,4,FALSE)</f>
        <v>100000</v>
      </c>
      <c r="G2095" s="536">
        <f>F2095*E2095</f>
        <v>20000</v>
      </c>
    </row>
    <row r="2096" spans="1:8">
      <c r="A2096" s="295">
        <v>2</v>
      </c>
      <c r="B2096" s="296" t="s">
        <v>2</v>
      </c>
      <c r="C2096" s="295" t="s">
        <v>337</v>
      </c>
      <c r="D2096" s="295" t="s">
        <v>31</v>
      </c>
      <c r="E2096" s="295" t="s">
        <v>1119</v>
      </c>
      <c r="F2096" s="315">
        <f>VLOOKUP(B2096,'HSD PSPN,STR,ARS'!$C$6:F724,4,FALSE)</f>
        <v>150000</v>
      </c>
      <c r="G2096" s="536">
        <f t="shared" ref="G2096:G2098" si="214">F2096*E2096</f>
        <v>15000</v>
      </c>
    </row>
    <row r="2097" spans="1:8">
      <c r="A2097" s="295">
        <v>3</v>
      </c>
      <c r="B2097" s="296" t="s">
        <v>3</v>
      </c>
      <c r="C2097" s="295" t="s">
        <v>338</v>
      </c>
      <c r="D2097" s="295" t="s">
        <v>31</v>
      </c>
      <c r="E2097" s="295" t="s">
        <v>1120</v>
      </c>
      <c r="F2097" s="315">
        <f>VLOOKUP(B2097,'HSD PSPN,STR,ARS'!$C$6:F724,4,FALSE)</f>
        <v>150000</v>
      </c>
      <c r="G2097" s="536">
        <f t="shared" si="214"/>
        <v>1500</v>
      </c>
    </row>
    <row r="2098" spans="1:8">
      <c r="A2098" s="295">
        <v>4</v>
      </c>
      <c r="B2098" s="296" t="s">
        <v>4</v>
      </c>
      <c r="C2098" s="295" t="s">
        <v>339</v>
      </c>
      <c r="D2098" s="295" t="s">
        <v>31</v>
      </c>
      <c r="E2098" s="295" t="s">
        <v>1121</v>
      </c>
      <c r="F2098" s="315">
        <f>VLOOKUP(B2098,'HSD PSPN,STR,ARS'!$C$6:F724,4,FALSE)</f>
        <v>200000</v>
      </c>
      <c r="G2098" s="536">
        <f t="shared" si="214"/>
        <v>660</v>
      </c>
    </row>
    <row r="2099" spans="1:8">
      <c r="A2099" s="1161" t="s">
        <v>2171</v>
      </c>
      <c r="B2099" s="1162"/>
      <c r="C2099" s="1162"/>
      <c r="D2099" s="1162"/>
      <c r="E2099" s="1162"/>
      <c r="F2099" s="1163"/>
      <c r="G2099" s="321">
        <f>SUM(G2094:G2098)</f>
        <v>37160</v>
      </c>
    </row>
    <row r="2100" spans="1:8">
      <c r="A2100" s="295" t="s">
        <v>19</v>
      </c>
      <c r="B2100" s="296" t="s">
        <v>5</v>
      </c>
      <c r="C2100" s="295"/>
      <c r="D2100" s="295"/>
      <c r="E2100" s="295"/>
      <c r="F2100" s="296"/>
      <c r="G2100" s="536"/>
    </row>
    <row r="2101" spans="1:8">
      <c r="A2101" s="295">
        <v>1</v>
      </c>
      <c r="B2101" s="296" t="s">
        <v>176</v>
      </c>
      <c r="C2101" s="295"/>
      <c r="D2101" s="295" t="s">
        <v>329</v>
      </c>
      <c r="E2101" s="295" t="s">
        <v>1409</v>
      </c>
      <c r="F2101" s="315">
        <f>VLOOKUP(B2101,'HSD PSPN,STR,ARS'!$C$6:F724,4,FALSE)</f>
        <v>10000</v>
      </c>
      <c r="G2101" s="536">
        <f t="shared" ref="G2101:G2102" si="215">F2101*E2101</f>
        <v>77760</v>
      </c>
    </row>
    <row r="2102" spans="1:8">
      <c r="A2102" s="295">
        <v>2</v>
      </c>
      <c r="B2102" s="296" t="s">
        <v>206</v>
      </c>
      <c r="C2102" s="295"/>
      <c r="D2102" s="295" t="s">
        <v>342</v>
      </c>
      <c r="E2102" s="295" t="s">
        <v>1410</v>
      </c>
      <c r="F2102" s="315">
        <f>VLOOKUP(B2102,'HSD PSPN,STR,ARS'!$C$6:F724,4,FALSE)</f>
        <v>10000</v>
      </c>
      <c r="G2102" s="536">
        <f t="shared" si="215"/>
        <v>230</v>
      </c>
    </row>
    <row r="2103" spans="1:8">
      <c r="A2103" s="1165" t="s">
        <v>2176</v>
      </c>
      <c r="B2103" s="1166"/>
      <c r="C2103" s="1166"/>
      <c r="D2103" s="1166"/>
      <c r="E2103" s="1166"/>
      <c r="F2103" s="1166"/>
      <c r="G2103" s="549">
        <f>SUM(G2101:G2102)</f>
        <v>77990</v>
      </c>
    </row>
    <row r="2104" spans="1:8">
      <c r="A2104" s="295" t="s">
        <v>20</v>
      </c>
      <c r="B2104" s="296" t="s">
        <v>181</v>
      </c>
      <c r="C2104" s="295"/>
      <c r="D2104" s="295"/>
      <c r="E2104" s="295"/>
      <c r="F2104" s="296"/>
      <c r="G2104" s="536"/>
    </row>
    <row r="2105" spans="1:8">
      <c r="A2105" s="295"/>
      <c r="B2105" s="296"/>
      <c r="C2105" s="295"/>
      <c r="D2105" s="295"/>
      <c r="E2105" s="295"/>
      <c r="F2105" s="296"/>
      <c r="G2105" s="536"/>
    </row>
    <row r="2106" spans="1:8">
      <c r="A2106" s="1146" t="s">
        <v>2180</v>
      </c>
      <c r="B2106" s="1146"/>
      <c r="C2106" s="1146"/>
      <c r="D2106" s="1146"/>
      <c r="E2106" s="1146"/>
      <c r="F2106" s="1146"/>
      <c r="G2106" s="318">
        <f>SUM(G2104:G2105)</f>
        <v>0</v>
      </c>
    </row>
    <row r="2107" spans="1:8">
      <c r="A2107" s="375" t="s">
        <v>21</v>
      </c>
      <c r="B2107" s="1145" t="s">
        <v>1111</v>
      </c>
      <c r="C2107" s="1145"/>
      <c r="D2107" s="1145"/>
      <c r="E2107" s="1145"/>
      <c r="F2107" s="1145"/>
      <c r="G2107" s="318">
        <f>SUM(G2094:G2106)/2</f>
        <v>115150</v>
      </c>
    </row>
    <row r="2108" spans="1:8">
      <c r="A2108" s="375" t="s">
        <v>22</v>
      </c>
      <c r="B2108" s="1145" t="s">
        <v>1112</v>
      </c>
      <c r="C2108" s="1145"/>
      <c r="D2108" s="1145"/>
      <c r="E2108" s="1145"/>
      <c r="F2108" s="376">
        <v>0.1</v>
      </c>
      <c r="G2108" s="318">
        <f>G2107*F2108</f>
        <v>11515</v>
      </c>
    </row>
    <row r="2109" spans="1:8">
      <c r="A2109" s="375" t="s">
        <v>23</v>
      </c>
      <c r="B2109" s="1145" t="s">
        <v>184</v>
      </c>
      <c r="C2109" s="1145"/>
      <c r="D2109" s="1145"/>
      <c r="E2109" s="1145"/>
      <c r="F2109" s="1145"/>
      <c r="G2109" s="318">
        <f>ROUNDDOWN(G2107+G2108,0)</f>
        <v>126665</v>
      </c>
    </row>
    <row r="2110" spans="1:8">
      <c r="A2110" s="298"/>
      <c r="B2110" s="299"/>
      <c r="C2110" s="299"/>
      <c r="D2110" s="299"/>
      <c r="E2110" s="299"/>
      <c r="F2110" s="299"/>
      <c r="G2110" s="550"/>
    </row>
    <row r="2111" spans="1:8" s="447" customFormat="1">
      <c r="A2111" s="310" t="s">
        <v>1990</v>
      </c>
      <c r="B2111" s="310"/>
      <c r="C2111" s="310"/>
      <c r="D2111" s="310"/>
      <c r="E2111" s="310"/>
      <c r="F2111" s="310"/>
      <c r="G2111" s="553"/>
      <c r="H2111" s="310"/>
    </row>
    <row r="2112" spans="1:8" s="445" customFormat="1" ht="45">
      <c r="A2112" s="294" t="s">
        <v>73</v>
      </c>
      <c r="B2112" s="294" t="s">
        <v>74</v>
      </c>
      <c r="C2112" s="294" t="s">
        <v>166</v>
      </c>
      <c r="D2112" s="294" t="s">
        <v>78</v>
      </c>
      <c r="E2112" s="294" t="s">
        <v>167</v>
      </c>
      <c r="F2112" s="294" t="s">
        <v>1113</v>
      </c>
      <c r="G2112" s="551" t="s">
        <v>1105</v>
      </c>
    </row>
    <row r="2113" spans="1:7">
      <c r="A2113" s="295" t="s">
        <v>17</v>
      </c>
      <c r="B2113" s="296" t="s">
        <v>1106</v>
      </c>
      <c r="C2113" s="295"/>
      <c r="D2113" s="295"/>
      <c r="E2113" s="295"/>
      <c r="F2113" s="296"/>
      <c r="G2113" s="536"/>
    </row>
    <row r="2114" spans="1:7">
      <c r="A2114" s="295">
        <v>1</v>
      </c>
      <c r="B2114" s="296" t="s">
        <v>1</v>
      </c>
      <c r="C2114" s="295" t="s">
        <v>336</v>
      </c>
      <c r="D2114" s="295" t="s">
        <v>31</v>
      </c>
      <c r="E2114" s="295" t="s">
        <v>1118</v>
      </c>
      <c r="F2114" s="315">
        <f>VLOOKUP(B2114,'HSD PSPN,STR,ARS'!$C$6:F724,4,FALSE)</f>
        <v>100000</v>
      </c>
      <c r="G2114" s="536">
        <f>F2114*E2114</f>
        <v>20000</v>
      </c>
    </row>
    <row r="2115" spans="1:7">
      <c r="A2115" s="295">
        <v>2</v>
      </c>
      <c r="B2115" s="296" t="s">
        <v>2</v>
      </c>
      <c r="C2115" s="295" t="s">
        <v>337</v>
      </c>
      <c r="D2115" s="295" t="s">
        <v>31</v>
      </c>
      <c r="E2115" s="295" t="s">
        <v>1119</v>
      </c>
      <c r="F2115" s="315">
        <f>VLOOKUP(B2115,'HSD PSPN,STR,ARS'!$C$6:F724,4,FALSE)</f>
        <v>150000</v>
      </c>
      <c r="G2115" s="536">
        <f t="shared" ref="G2115:G2117" si="216">F2115*E2115</f>
        <v>15000</v>
      </c>
    </row>
    <row r="2116" spans="1:7">
      <c r="A2116" s="295">
        <v>3</v>
      </c>
      <c r="B2116" s="296" t="s">
        <v>3</v>
      </c>
      <c r="C2116" s="295" t="s">
        <v>338</v>
      </c>
      <c r="D2116" s="295" t="s">
        <v>31</v>
      </c>
      <c r="E2116" s="295" t="s">
        <v>1120</v>
      </c>
      <c r="F2116" s="315">
        <f>VLOOKUP(B2116,'HSD PSPN,STR,ARS'!$C$6:F724,4,FALSE)</f>
        <v>150000</v>
      </c>
      <c r="G2116" s="536">
        <f t="shared" si="216"/>
        <v>1500</v>
      </c>
    </row>
    <row r="2117" spans="1:7">
      <c r="A2117" s="295">
        <v>4</v>
      </c>
      <c r="B2117" s="296" t="s">
        <v>4</v>
      </c>
      <c r="C2117" s="295" t="s">
        <v>339</v>
      </c>
      <c r="D2117" s="295" t="s">
        <v>31</v>
      </c>
      <c r="E2117" s="295" t="s">
        <v>1121</v>
      </c>
      <c r="F2117" s="315">
        <f>VLOOKUP(B2117,'HSD PSPN,STR,ARS'!$C$6:F724,4,FALSE)</f>
        <v>200000</v>
      </c>
      <c r="G2117" s="536">
        <f t="shared" si="216"/>
        <v>660</v>
      </c>
    </row>
    <row r="2118" spans="1:7">
      <c r="A2118" s="1161" t="s">
        <v>2171</v>
      </c>
      <c r="B2118" s="1162"/>
      <c r="C2118" s="1162"/>
      <c r="D2118" s="1162"/>
      <c r="E2118" s="1162"/>
      <c r="F2118" s="1163"/>
      <c r="G2118" s="321">
        <f>SUM(G2113:G2117)</f>
        <v>37160</v>
      </c>
    </row>
    <row r="2119" spans="1:7">
      <c r="A2119" s="295" t="s">
        <v>19</v>
      </c>
      <c r="B2119" s="296" t="s">
        <v>5</v>
      </c>
      <c r="C2119" s="295"/>
      <c r="D2119" s="295"/>
      <c r="E2119" s="295"/>
      <c r="F2119" s="296"/>
      <c r="G2119" s="536"/>
    </row>
    <row r="2120" spans="1:7">
      <c r="A2120" s="295">
        <v>1</v>
      </c>
      <c r="B2120" s="296" t="s">
        <v>176</v>
      </c>
      <c r="C2120" s="295"/>
      <c r="D2120" s="295" t="s">
        <v>329</v>
      </c>
      <c r="E2120" s="295" t="s">
        <v>1411</v>
      </c>
      <c r="F2120" s="315">
        <f>VLOOKUP(B2120,'HSD PSPN,STR,ARS'!$C$6:F724,4,FALSE)</f>
        <v>10000</v>
      </c>
      <c r="G2120" s="536">
        <f t="shared" ref="G2120:G2121" si="217">F2120*E2120</f>
        <v>62400</v>
      </c>
    </row>
    <row r="2121" spans="1:7">
      <c r="A2121" s="295">
        <v>2</v>
      </c>
      <c r="B2121" s="296" t="s">
        <v>206</v>
      </c>
      <c r="C2121" s="295"/>
      <c r="D2121" s="295" t="s">
        <v>342</v>
      </c>
      <c r="E2121" s="295" t="s">
        <v>1412</v>
      </c>
      <c r="F2121" s="315">
        <f>VLOOKUP(B2121,'HSD PSPN,STR,ARS'!$C$6:F724,4,FALSE)</f>
        <v>10000</v>
      </c>
      <c r="G2121" s="536">
        <f t="shared" si="217"/>
        <v>240</v>
      </c>
    </row>
    <row r="2122" spans="1:7">
      <c r="A2122" s="1165" t="s">
        <v>2176</v>
      </c>
      <c r="B2122" s="1166"/>
      <c r="C2122" s="1166"/>
      <c r="D2122" s="1166"/>
      <c r="E2122" s="1166"/>
      <c r="F2122" s="1166"/>
      <c r="G2122" s="549">
        <f>SUM(G2120:G2121)</f>
        <v>62640</v>
      </c>
    </row>
    <row r="2123" spans="1:7">
      <c r="A2123" s="295" t="s">
        <v>20</v>
      </c>
      <c r="B2123" s="296" t="s">
        <v>181</v>
      </c>
      <c r="C2123" s="295"/>
      <c r="D2123" s="295"/>
      <c r="E2123" s="295"/>
      <c r="F2123" s="296"/>
      <c r="G2123" s="536"/>
    </row>
    <row r="2124" spans="1:7">
      <c r="A2124" s="295"/>
      <c r="B2124" s="296"/>
      <c r="C2124" s="295"/>
      <c r="D2124" s="295"/>
      <c r="E2124" s="295"/>
      <c r="F2124" s="296"/>
      <c r="G2124" s="536"/>
    </row>
    <row r="2125" spans="1:7">
      <c r="A2125" s="1146" t="s">
        <v>2180</v>
      </c>
      <c r="B2125" s="1146"/>
      <c r="C2125" s="1146"/>
      <c r="D2125" s="1146"/>
      <c r="E2125" s="1146"/>
      <c r="F2125" s="1146"/>
      <c r="G2125" s="318">
        <f>SUM(G2123:G2124)</f>
        <v>0</v>
      </c>
    </row>
    <row r="2126" spans="1:7">
      <c r="A2126" s="375" t="s">
        <v>21</v>
      </c>
      <c r="B2126" s="1145" t="s">
        <v>1111</v>
      </c>
      <c r="C2126" s="1145"/>
      <c r="D2126" s="1145"/>
      <c r="E2126" s="1145"/>
      <c r="F2126" s="1145"/>
      <c r="G2126" s="318">
        <f>SUM(G2113:G2125)/2</f>
        <v>99800</v>
      </c>
    </row>
    <row r="2127" spans="1:7">
      <c r="A2127" s="375" t="s">
        <v>22</v>
      </c>
      <c r="B2127" s="1145" t="s">
        <v>1112</v>
      </c>
      <c r="C2127" s="1145"/>
      <c r="D2127" s="1145"/>
      <c r="E2127" s="1145"/>
      <c r="F2127" s="376">
        <v>0.1</v>
      </c>
      <c r="G2127" s="318">
        <f>G2126*F2127</f>
        <v>9980</v>
      </c>
    </row>
    <row r="2128" spans="1:7">
      <c r="A2128" s="375" t="s">
        <v>23</v>
      </c>
      <c r="B2128" s="1145" t="s">
        <v>184</v>
      </c>
      <c r="C2128" s="1145"/>
      <c r="D2128" s="1145"/>
      <c r="E2128" s="1145"/>
      <c r="F2128" s="1145"/>
      <c r="G2128" s="318">
        <f>ROUNDDOWN(G2126+G2127,0)</f>
        <v>109780</v>
      </c>
    </row>
    <row r="2129" spans="1:8">
      <c r="A2129" s="298"/>
      <c r="B2129" s="299"/>
      <c r="C2129" s="299"/>
      <c r="D2129" s="299"/>
      <c r="E2129" s="299"/>
      <c r="F2129" s="299"/>
      <c r="G2129" s="550"/>
    </row>
    <row r="2130" spans="1:8" s="447" customFormat="1">
      <c r="A2130" s="310" t="s">
        <v>1991</v>
      </c>
      <c r="B2130" s="310"/>
      <c r="C2130" s="310"/>
      <c r="D2130" s="310"/>
      <c r="E2130" s="310"/>
      <c r="F2130" s="310"/>
      <c r="G2130" s="553"/>
      <c r="H2130" s="310"/>
    </row>
    <row r="2131" spans="1:8" s="445" customFormat="1" ht="45">
      <c r="A2131" s="294" t="s">
        <v>73</v>
      </c>
      <c r="B2131" s="294" t="s">
        <v>74</v>
      </c>
      <c r="C2131" s="294" t="s">
        <v>166</v>
      </c>
      <c r="D2131" s="294" t="s">
        <v>78</v>
      </c>
      <c r="E2131" s="294" t="s">
        <v>167</v>
      </c>
      <c r="F2131" s="294" t="s">
        <v>1113</v>
      </c>
      <c r="G2131" s="551" t="s">
        <v>1105</v>
      </c>
    </row>
    <row r="2132" spans="1:8">
      <c r="A2132" s="295" t="s">
        <v>17</v>
      </c>
      <c r="B2132" s="296" t="s">
        <v>1106</v>
      </c>
      <c r="C2132" s="295"/>
      <c r="D2132" s="295"/>
      <c r="E2132" s="295"/>
      <c r="F2132" s="296"/>
      <c r="G2132" s="536"/>
    </row>
    <row r="2133" spans="1:8">
      <c r="A2133" s="295">
        <v>1</v>
      </c>
      <c r="B2133" s="296" t="s">
        <v>1</v>
      </c>
      <c r="C2133" s="295" t="s">
        <v>336</v>
      </c>
      <c r="D2133" s="295" t="s">
        <v>31</v>
      </c>
      <c r="E2133" s="295" t="s">
        <v>1118</v>
      </c>
      <c r="F2133" s="315">
        <f>VLOOKUP(B2133,'HSD PSPN,STR,ARS'!$C$6:F724,4,FALSE)</f>
        <v>100000</v>
      </c>
      <c r="G2133" s="536">
        <f>F2133*E2133</f>
        <v>20000</v>
      </c>
    </row>
    <row r="2134" spans="1:8">
      <c r="A2134" s="295">
        <v>2</v>
      </c>
      <c r="B2134" s="296" t="s">
        <v>2</v>
      </c>
      <c r="C2134" s="295" t="s">
        <v>337</v>
      </c>
      <c r="D2134" s="295" t="s">
        <v>31</v>
      </c>
      <c r="E2134" s="295" t="s">
        <v>1119</v>
      </c>
      <c r="F2134" s="315">
        <f>VLOOKUP(B2134,'HSD PSPN,STR,ARS'!$C$6:F724,4,FALSE)</f>
        <v>150000</v>
      </c>
      <c r="G2134" s="536">
        <f t="shared" ref="G2134:G2136" si="218">F2134*E2134</f>
        <v>15000</v>
      </c>
    </row>
    <row r="2135" spans="1:8">
      <c r="A2135" s="295">
        <v>3</v>
      </c>
      <c r="B2135" s="296" t="s">
        <v>3</v>
      </c>
      <c r="C2135" s="295" t="s">
        <v>338</v>
      </c>
      <c r="D2135" s="295" t="s">
        <v>31</v>
      </c>
      <c r="E2135" s="295" t="s">
        <v>1120</v>
      </c>
      <c r="F2135" s="315">
        <f>VLOOKUP(B2135,'HSD PSPN,STR,ARS'!$C$6:F724,4,FALSE)</f>
        <v>150000</v>
      </c>
      <c r="G2135" s="536">
        <f t="shared" si="218"/>
        <v>1500</v>
      </c>
    </row>
    <row r="2136" spans="1:8">
      <c r="A2136" s="295">
        <v>4</v>
      </c>
      <c r="B2136" s="296" t="s">
        <v>4</v>
      </c>
      <c r="C2136" s="295" t="s">
        <v>339</v>
      </c>
      <c r="D2136" s="295" t="s">
        <v>31</v>
      </c>
      <c r="E2136" s="295" t="s">
        <v>1121</v>
      </c>
      <c r="F2136" s="315">
        <f>VLOOKUP(B2136,'HSD PSPN,STR,ARS'!$C$6:F724,4,FALSE)</f>
        <v>200000</v>
      </c>
      <c r="G2136" s="536">
        <f t="shared" si="218"/>
        <v>660</v>
      </c>
    </row>
    <row r="2137" spans="1:8">
      <c r="A2137" s="1161" t="s">
        <v>2171</v>
      </c>
      <c r="B2137" s="1162"/>
      <c r="C2137" s="1162"/>
      <c r="D2137" s="1162"/>
      <c r="E2137" s="1162"/>
      <c r="F2137" s="1163"/>
      <c r="G2137" s="321">
        <f>SUM(G2132:G2136)</f>
        <v>37160</v>
      </c>
    </row>
    <row r="2138" spans="1:8">
      <c r="A2138" s="295" t="s">
        <v>19</v>
      </c>
      <c r="B2138" s="296" t="s">
        <v>5</v>
      </c>
      <c r="C2138" s="295"/>
      <c r="D2138" s="295"/>
      <c r="E2138" s="295"/>
      <c r="F2138" s="296"/>
      <c r="G2138" s="536"/>
    </row>
    <row r="2139" spans="1:8">
      <c r="A2139" s="295">
        <v>1</v>
      </c>
      <c r="B2139" s="296" t="s">
        <v>176</v>
      </c>
      <c r="C2139" s="295"/>
      <c r="D2139" s="295" t="s">
        <v>329</v>
      </c>
      <c r="E2139" s="295" t="s">
        <v>1413</v>
      </c>
      <c r="F2139" s="315">
        <f>VLOOKUP(B2139,'HSD PSPN,STR,ARS'!$C$6:F725,4,FALSE)</f>
        <v>10000</v>
      </c>
      <c r="G2139" s="536">
        <f t="shared" ref="G2139:G2140" si="219">F2139*E2139</f>
        <v>51840</v>
      </c>
    </row>
    <row r="2140" spans="1:8">
      <c r="A2140" s="295">
        <v>2</v>
      </c>
      <c r="B2140" s="296" t="s">
        <v>206</v>
      </c>
      <c r="C2140" s="295"/>
      <c r="D2140" s="295" t="s">
        <v>342</v>
      </c>
      <c r="E2140" s="295" t="s">
        <v>1414</v>
      </c>
      <c r="F2140" s="315">
        <f>VLOOKUP(B2140,'HSD PSPN,STR,ARS'!$C$6:F724,4,FALSE)</f>
        <v>10000</v>
      </c>
      <c r="G2140" s="536">
        <f t="shared" si="219"/>
        <v>260</v>
      </c>
    </row>
    <row r="2141" spans="1:8">
      <c r="A2141" s="1165" t="s">
        <v>2176</v>
      </c>
      <c r="B2141" s="1166"/>
      <c r="C2141" s="1166"/>
      <c r="D2141" s="1166"/>
      <c r="E2141" s="1166"/>
      <c r="F2141" s="1166"/>
      <c r="G2141" s="549">
        <f>SUM(G2139:G2140)</f>
        <v>52100</v>
      </c>
    </row>
    <row r="2142" spans="1:8">
      <c r="A2142" s="295" t="s">
        <v>20</v>
      </c>
      <c r="B2142" s="296" t="s">
        <v>181</v>
      </c>
      <c r="C2142" s="295"/>
      <c r="D2142" s="295"/>
      <c r="E2142" s="295"/>
      <c r="F2142" s="296"/>
      <c r="G2142" s="536"/>
    </row>
    <row r="2143" spans="1:8">
      <c r="A2143" s="295"/>
      <c r="B2143" s="296"/>
      <c r="C2143" s="295"/>
      <c r="D2143" s="295"/>
      <c r="E2143" s="295"/>
      <c r="F2143" s="296"/>
      <c r="G2143" s="536"/>
    </row>
    <row r="2144" spans="1:8">
      <c r="A2144" s="1146" t="s">
        <v>2180</v>
      </c>
      <c r="B2144" s="1146"/>
      <c r="C2144" s="1146"/>
      <c r="D2144" s="1146"/>
      <c r="E2144" s="1146"/>
      <c r="F2144" s="1146"/>
      <c r="G2144" s="318">
        <f>SUM(G2142:G2143)</f>
        <v>0</v>
      </c>
    </row>
    <row r="2145" spans="1:8">
      <c r="A2145" s="375" t="s">
        <v>21</v>
      </c>
      <c r="B2145" s="1145" t="s">
        <v>1111</v>
      </c>
      <c r="C2145" s="1145"/>
      <c r="D2145" s="1145"/>
      <c r="E2145" s="1145"/>
      <c r="F2145" s="1145"/>
      <c r="G2145" s="318">
        <f>SUM(G2132:G2144)/2</f>
        <v>89260</v>
      </c>
    </row>
    <row r="2146" spans="1:8">
      <c r="A2146" s="375" t="s">
        <v>22</v>
      </c>
      <c r="B2146" s="1145" t="s">
        <v>1112</v>
      </c>
      <c r="C2146" s="1145"/>
      <c r="D2146" s="1145"/>
      <c r="E2146" s="1145"/>
      <c r="F2146" s="376">
        <v>0.1</v>
      </c>
      <c r="G2146" s="318">
        <f>G2145*F2146</f>
        <v>8926</v>
      </c>
    </row>
    <row r="2147" spans="1:8">
      <c r="A2147" s="375" t="s">
        <v>23</v>
      </c>
      <c r="B2147" s="1145" t="s">
        <v>184</v>
      </c>
      <c r="C2147" s="1145"/>
      <c r="D2147" s="1145"/>
      <c r="E2147" s="1145"/>
      <c r="F2147" s="1145"/>
      <c r="G2147" s="318">
        <f>ROUNDDOWN(G2145+G2146,0)</f>
        <v>98186</v>
      </c>
    </row>
    <row r="2148" spans="1:8">
      <c r="A2148" s="298"/>
      <c r="B2148" s="299"/>
      <c r="C2148" s="299"/>
      <c r="D2148" s="299"/>
      <c r="E2148" s="299"/>
      <c r="F2148" s="299"/>
      <c r="G2148" s="550"/>
    </row>
    <row r="2149" spans="1:8" s="447" customFormat="1">
      <c r="A2149" s="310" t="s">
        <v>1992</v>
      </c>
      <c r="B2149" s="310"/>
      <c r="C2149" s="310"/>
      <c r="D2149" s="310"/>
      <c r="E2149" s="310"/>
      <c r="F2149" s="310"/>
      <c r="G2149" s="553"/>
      <c r="H2149" s="310"/>
    </row>
    <row r="2150" spans="1:8" s="445" customFormat="1" ht="45">
      <c r="A2150" s="294" t="s">
        <v>73</v>
      </c>
      <c r="B2150" s="294" t="s">
        <v>74</v>
      </c>
      <c r="C2150" s="294" t="s">
        <v>166</v>
      </c>
      <c r="D2150" s="294" t="s">
        <v>78</v>
      </c>
      <c r="E2150" s="294" t="s">
        <v>167</v>
      </c>
      <c r="F2150" s="294" t="s">
        <v>1113</v>
      </c>
      <c r="G2150" s="551" t="s">
        <v>1105</v>
      </c>
    </row>
    <row r="2151" spans="1:8">
      <c r="A2151" s="295" t="s">
        <v>17</v>
      </c>
      <c r="B2151" s="296" t="s">
        <v>1106</v>
      </c>
      <c r="C2151" s="295"/>
      <c r="D2151" s="295"/>
      <c r="E2151" s="295"/>
      <c r="F2151" s="296"/>
      <c r="G2151" s="536"/>
    </row>
    <row r="2152" spans="1:8">
      <c r="A2152" s="295">
        <v>1</v>
      </c>
      <c r="B2152" s="296" t="s">
        <v>1</v>
      </c>
      <c r="C2152" s="295" t="s">
        <v>336</v>
      </c>
      <c r="D2152" s="295" t="s">
        <v>31</v>
      </c>
      <c r="E2152" s="295" t="s">
        <v>1118</v>
      </c>
      <c r="F2152" s="315">
        <f>VLOOKUP(B2152,'HSD PSPN,STR,ARS'!$C$6:F725,4,FALSE)</f>
        <v>100000</v>
      </c>
      <c r="G2152" s="536">
        <f>F2152*E2152</f>
        <v>20000</v>
      </c>
    </row>
    <row r="2153" spans="1:8">
      <c r="A2153" s="295">
        <v>2</v>
      </c>
      <c r="B2153" s="296" t="s">
        <v>2</v>
      </c>
      <c r="C2153" s="295" t="s">
        <v>337</v>
      </c>
      <c r="D2153" s="295" t="s">
        <v>31</v>
      </c>
      <c r="E2153" s="295" t="s">
        <v>1119</v>
      </c>
      <c r="F2153" s="315">
        <f>VLOOKUP(B2153,'HSD PSPN,STR,ARS'!$C$6:F725,4,FALSE)</f>
        <v>150000</v>
      </c>
      <c r="G2153" s="536">
        <f t="shared" ref="G2153:G2155" si="220">F2153*E2153</f>
        <v>15000</v>
      </c>
    </row>
    <row r="2154" spans="1:8">
      <c r="A2154" s="295">
        <v>3</v>
      </c>
      <c r="B2154" s="296" t="s">
        <v>3</v>
      </c>
      <c r="C2154" s="295" t="s">
        <v>338</v>
      </c>
      <c r="D2154" s="295" t="s">
        <v>31</v>
      </c>
      <c r="E2154" s="295" t="s">
        <v>1120</v>
      </c>
      <c r="F2154" s="315">
        <f>VLOOKUP(B2154,'HSD PSPN,STR,ARS'!$C$6:F725,4,FALSE)</f>
        <v>150000</v>
      </c>
      <c r="G2154" s="536">
        <f t="shared" si="220"/>
        <v>1500</v>
      </c>
    </row>
    <row r="2155" spans="1:8">
      <c r="A2155" s="295">
        <v>4</v>
      </c>
      <c r="B2155" s="296" t="s">
        <v>4</v>
      </c>
      <c r="C2155" s="295" t="s">
        <v>339</v>
      </c>
      <c r="D2155" s="295" t="s">
        <v>31</v>
      </c>
      <c r="E2155" s="295" t="s">
        <v>1121</v>
      </c>
      <c r="F2155" s="315">
        <f>VLOOKUP(B2155,'HSD PSPN,STR,ARS'!$C$6:F725,4,FALSE)</f>
        <v>200000</v>
      </c>
      <c r="G2155" s="536">
        <f t="shared" si="220"/>
        <v>660</v>
      </c>
    </row>
    <row r="2156" spans="1:8">
      <c r="A2156" s="1161" t="s">
        <v>2171</v>
      </c>
      <c r="B2156" s="1162"/>
      <c r="C2156" s="1162"/>
      <c r="D2156" s="1162"/>
      <c r="E2156" s="1162"/>
      <c r="F2156" s="1163"/>
      <c r="G2156" s="321">
        <f>SUM(G2151:G2155)</f>
        <v>37160</v>
      </c>
    </row>
    <row r="2157" spans="1:8">
      <c r="A2157" s="295" t="s">
        <v>19</v>
      </c>
      <c r="B2157" s="296" t="s">
        <v>5</v>
      </c>
      <c r="C2157" s="295"/>
      <c r="D2157" s="295"/>
      <c r="E2157" s="295"/>
      <c r="F2157" s="296"/>
      <c r="G2157" s="536"/>
    </row>
    <row r="2158" spans="1:8">
      <c r="A2158" s="295">
        <v>1</v>
      </c>
      <c r="B2158" s="296" t="s">
        <v>176</v>
      </c>
      <c r="C2158" s="295"/>
      <c r="D2158" s="295" t="s">
        <v>329</v>
      </c>
      <c r="E2158" s="295" t="s">
        <v>1415</v>
      </c>
      <c r="F2158" s="315">
        <f>VLOOKUP(B2158,'HSD PSPN,STR,ARS'!$C$6:F725,4,FALSE)</f>
        <v>10000</v>
      </c>
      <c r="G2158" s="536">
        <f t="shared" ref="G2158:G2159" si="221">F2158*E2158</f>
        <v>44160.000000000007</v>
      </c>
    </row>
    <row r="2159" spans="1:8">
      <c r="A2159" s="295">
        <v>2</v>
      </c>
      <c r="B2159" s="296" t="s">
        <v>206</v>
      </c>
      <c r="C2159" s="295"/>
      <c r="D2159" s="295" t="s">
        <v>342</v>
      </c>
      <c r="E2159" s="295" t="s">
        <v>1416</v>
      </c>
      <c r="F2159" s="315">
        <f>VLOOKUP(B2159,'HSD PSPN,STR,ARS'!$C$6:F725,4,FALSE)</f>
        <v>10000</v>
      </c>
      <c r="G2159" s="536">
        <f t="shared" si="221"/>
        <v>270</v>
      </c>
    </row>
    <row r="2160" spans="1:8">
      <c r="A2160" s="1165" t="s">
        <v>2176</v>
      </c>
      <c r="B2160" s="1166"/>
      <c r="C2160" s="1166"/>
      <c r="D2160" s="1166"/>
      <c r="E2160" s="1166"/>
      <c r="F2160" s="1166"/>
      <c r="G2160" s="549">
        <f>SUM(G2158:G2159)</f>
        <v>44430.000000000007</v>
      </c>
    </row>
    <row r="2161" spans="1:8">
      <c r="A2161" s="295" t="s">
        <v>20</v>
      </c>
      <c r="B2161" s="296" t="s">
        <v>181</v>
      </c>
      <c r="C2161" s="295"/>
      <c r="D2161" s="295"/>
      <c r="E2161" s="295"/>
      <c r="F2161" s="296"/>
      <c r="G2161" s="536"/>
    </row>
    <row r="2162" spans="1:8">
      <c r="A2162" s="295"/>
      <c r="B2162" s="296"/>
      <c r="C2162" s="295"/>
      <c r="D2162" s="295"/>
      <c r="E2162" s="295"/>
      <c r="F2162" s="296"/>
      <c r="G2162" s="536"/>
    </row>
    <row r="2163" spans="1:8">
      <c r="A2163" s="1146" t="s">
        <v>2180</v>
      </c>
      <c r="B2163" s="1146"/>
      <c r="C2163" s="1146"/>
      <c r="D2163" s="1146"/>
      <c r="E2163" s="1146"/>
      <c r="F2163" s="1146"/>
      <c r="G2163" s="318">
        <f>SUM(G2161:G2162)</f>
        <v>0</v>
      </c>
    </row>
    <row r="2164" spans="1:8">
      <c r="A2164" s="375" t="s">
        <v>21</v>
      </c>
      <c r="B2164" s="1145" t="s">
        <v>1111</v>
      </c>
      <c r="C2164" s="1145"/>
      <c r="D2164" s="1145"/>
      <c r="E2164" s="1145"/>
      <c r="F2164" s="1145"/>
      <c r="G2164" s="318">
        <f>SUM(G2151:G2163)/2</f>
        <v>81590</v>
      </c>
    </row>
    <row r="2165" spans="1:8">
      <c r="A2165" s="375" t="s">
        <v>22</v>
      </c>
      <c r="B2165" s="1145" t="s">
        <v>1112</v>
      </c>
      <c r="C2165" s="1145"/>
      <c r="D2165" s="1145"/>
      <c r="E2165" s="1145"/>
      <c r="F2165" s="376">
        <v>0.1</v>
      </c>
      <c r="G2165" s="318">
        <f>G2164*F2165</f>
        <v>8159</v>
      </c>
    </row>
    <row r="2166" spans="1:8">
      <c r="A2166" s="375" t="s">
        <v>23</v>
      </c>
      <c r="B2166" s="1145" t="s">
        <v>184</v>
      </c>
      <c r="C2166" s="1145"/>
      <c r="D2166" s="1145"/>
      <c r="E2166" s="1145"/>
      <c r="F2166" s="1145"/>
      <c r="G2166" s="318">
        <f>ROUNDDOWN(G2164+G2165,0)</f>
        <v>89749</v>
      </c>
    </row>
    <row r="2167" spans="1:8">
      <c r="A2167" s="298"/>
      <c r="B2167" s="299"/>
      <c r="C2167" s="299"/>
      <c r="D2167" s="299"/>
      <c r="E2167" s="299"/>
      <c r="F2167" s="299"/>
      <c r="G2167" s="550"/>
    </row>
    <row r="2168" spans="1:8" s="447" customFormat="1">
      <c r="A2168" s="310" t="s">
        <v>1993</v>
      </c>
      <c r="B2168" s="310"/>
      <c r="C2168" s="310"/>
      <c r="D2168" s="310"/>
      <c r="E2168" s="310"/>
      <c r="F2168" s="310"/>
      <c r="G2168" s="553"/>
      <c r="H2168" s="310"/>
    </row>
    <row r="2169" spans="1:8" s="445" customFormat="1" ht="45">
      <c r="A2169" s="294" t="s">
        <v>73</v>
      </c>
      <c r="B2169" s="294" t="s">
        <v>74</v>
      </c>
      <c r="C2169" s="294" t="s">
        <v>166</v>
      </c>
      <c r="D2169" s="294" t="s">
        <v>78</v>
      </c>
      <c r="E2169" s="294" t="s">
        <v>167</v>
      </c>
      <c r="F2169" s="294" t="s">
        <v>1113</v>
      </c>
      <c r="G2169" s="551" t="s">
        <v>1105</v>
      </c>
    </row>
    <row r="2170" spans="1:8">
      <c r="A2170" s="295" t="s">
        <v>17</v>
      </c>
      <c r="B2170" s="296" t="s">
        <v>1106</v>
      </c>
      <c r="C2170" s="295"/>
      <c r="D2170" s="295"/>
      <c r="E2170" s="295"/>
      <c r="F2170" s="296"/>
      <c r="G2170" s="536"/>
    </row>
    <row r="2171" spans="1:8">
      <c r="A2171" s="295">
        <v>1</v>
      </c>
      <c r="B2171" s="296" t="s">
        <v>1</v>
      </c>
      <c r="C2171" s="295" t="s">
        <v>336</v>
      </c>
      <c r="D2171" s="295" t="s">
        <v>31</v>
      </c>
      <c r="E2171" s="295" t="s">
        <v>1360</v>
      </c>
      <c r="F2171" s="315">
        <f>VLOOKUP(B2171,'HSD PSPN,STR,ARS'!$C$6:F725,4,FALSE)</f>
        <v>100000</v>
      </c>
      <c r="G2171" s="536">
        <f>F2171*E2171</f>
        <v>16670</v>
      </c>
    </row>
    <row r="2172" spans="1:8">
      <c r="A2172" s="295">
        <v>2</v>
      </c>
      <c r="B2172" s="296" t="s">
        <v>2</v>
      </c>
      <c r="C2172" s="295" t="s">
        <v>337</v>
      </c>
      <c r="D2172" s="295" t="s">
        <v>31</v>
      </c>
      <c r="E2172" s="295" t="s">
        <v>1361</v>
      </c>
      <c r="F2172" s="315">
        <f>VLOOKUP(B2172,'HSD PSPN,STR,ARS'!$C$6:F725,4,FALSE)</f>
        <v>150000</v>
      </c>
      <c r="G2172" s="536">
        <f t="shared" ref="G2172:G2174" si="222">F2172*E2172</f>
        <v>12495</v>
      </c>
    </row>
    <row r="2173" spans="1:8">
      <c r="A2173" s="295">
        <v>3</v>
      </c>
      <c r="B2173" s="296" t="s">
        <v>3</v>
      </c>
      <c r="C2173" s="295" t="s">
        <v>338</v>
      </c>
      <c r="D2173" s="295" t="s">
        <v>31</v>
      </c>
      <c r="E2173" s="295" t="s">
        <v>1210</v>
      </c>
      <c r="F2173" s="315">
        <f>VLOOKUP(B2173,'HSD PSPN,STR,ARS'!$C$6:F725,4,FALSE)</f>
        <v>150000</v>
      </c>
      <c r="G2173" s="536">
        <f t="shared" si="222"/>
        <v>1245</v>
      </c>
    </row>
    <row r="2174" spans="1:8">
      <c r="A2174" s="295">
        <v>4</v>
      </c>
      <c r="B2174" s="296" t="s">
        <v>4</v>
      </c>
      <c r="C2174" s="295" t="s">
        <v>339</v>
      </c>
      <c r="D2174" s="295" t="s">
        <v>31</v>
      </c>
      <c r="E2174" s="295" t="s">
        <v>1362</v>
      </c>
      <c r="F2174" s="315">
        <f>VLOOKUP(B2174,'HSD PSPN,STR,ARS'!$C$6:F725,4,FALSE)</f>
        <v>200000</v>
      </c>
      <c r="G2174" s="536">
        <f t="shared" si="222"/>
        <v>560</v>
      </c>
    </row>
    <row r="2175" spans="1:8">
      <c r="A2175" s="1161" t="s">
        <v>2171</v>
      </c>
      <c r="B2175" s="1162"/>
      <c r="C2175" s="1162"/>
      <c r="D2175" s="1162"/>
      <c r="E2175" s="1162"/>
      <c r="F2175" s="1163"/>
      <c r="G2175" s="321">
        <f>SUM(G2170:G2174)</f>
        <v>30970</v>
      </c>
    </row>
    <row r="2176" spans="1:8">
      <c r="A2176" s="295" t="s">
        <v>19</v>
      </c>
      <c r="B2176" s="296" t="s">
        <v>5</v>
      </c>
      <c r="C2176" s="295"/>
      <c r="D2176" s="295"/>
      <c r="E2176" s="295"/>
      <c r="F2176" s="296"/>
      <c r="G2176" s="536"/>
    </row>
    <row r="2177" spans="1:8" ht="30">
      <c r="A2177" s="295">
        <v>1</v>
      </c>
      <c r="B2177" s="300" t="s">
        <v>1417</v>
      </c>
      <c r="C2177" s="295"/>
      <c r="D2177" s="301" t="s">
        <v>329</v>
      </c>
      <c r="E2177" s="301" t="s">
        <v>1418</v>
      </c>
      <c r="F2177" s="315">
        <f>VLOOKUP(B2177,'HSD PSPN,STR,ARS'!$C$6:F725,4,FALSE)</f>
        <v>10000</v>
      </c>
      <c r="G2177" s="536">
        <f t="shared" ref="G2177" si="223">F2177*E2177</f>
        <v>166700.00000000003</v>
      </c>
    </row>
    <row r="2178" spans="1:8">
      <c r="A2178" s="1165" t="s">
        <v>2176</v>
      </c>
      <c r="B2178" s="1166"/>
      <c r="C2178" s="1166"/>
      <c r="D2178" s="1166"/>
      <c r="E2178" s="1166"/>
      <c r="F2178" s="1166"/>
      <c r="G2178" s="549">
        <f>SUM(G2176:G2177)</f>
        <v>166700.00000000003</v>
      </c>
    </row>
    <row r="2179" spans="1:8">
      <c r="A2179" s="295" t="s">
        <v>20</v>
      </c>
      <c r="B2179" s="296" t="s">
        <v>181</v>
      </c>
      <c r="C2179" s="295"/>
      <c r="D2179" s="295"/>
      <c r="E2179" s="295"/>
      <c r="F2179" s="296"/>
      <c r="G2179" s="536"/>
    </row>
    <row r="2180" spans="1:8">
      <c r="A2180" s="295"/>
      <c r="B2180" s="296"/>
      <c r="C2180" s="295"/>
      <c r="D2180" s="295"/>
      <c r="E2180" s="295"/>
      <c r="F2180" s="296"/>
      <c r="G2180" s="536"/>
    </row>
    <row r="2181" spans="1:8">
      <c r="A2181" s="1146" t="s">
        <v>2180</v>
      </c>
      <c r="B2181" s="1146"/>
      <c r="C2181" s="1146"/>
      <c r="D2181" s="1146"/>
      <c r="E2181" s="1146"/>
      <c r="F2181" s="1146"/>
      <c r="G2181" s="318">
        <f>SUM(G2179:G2180)</f>
        <v>0</v>
      </c>
    </row>
    <row r="2182" spans="1:8">
      <c r="A2182" s="375" t="s">
        <v>21</v>
      </c>
      <c r="B2182" s="1145" t="s">
        <v>1111</v>
      </c>
      <c r="C2182" s="1145"/>
      <c r="D2182" s="1145"/>
      <c r="E2182" s="1145"/>
      <c r="F2182" s="1145"/>
      <c r="G2182" s="321">
        <f>SUM(G2169:G2181)/2</f>
        <v>197670.00000000003</v>
      </c>
    </row>
    <row r="2183" spans="1:8">
      <c r="A2183" s="375" t="s">
        <v>22</v>
      </c>
      <c r="B2183" s="1145" t="s">
        <v>1112</v>
      </c>
      <c r="C2183" s="1145"/>
      <c r="D2183" s="1145"/>
      <c r="E2183" s="1145"/>
      <c r="F2183" s="376">
        <v>0.1</v>
      </c>
      <c r="G2183" s="318">
        <f>G2182*F2183</f>
        <v>19767.000000000004</v>
      </c>
    </row>
    <row r="2184" spans="1:8">
      <c r="A2184" s="375" t="s">
        <v>23</v>
      </c>
      <c r="B2184" s="1145" t="s">
        <v>184</v>
      </c>
      <c r="C2184" s="1145"/>
      <c r="D2184" s="1145"/>
      <c r="E2184" s="1145"/>
      <c r="F2184" s="1145"/>
      <c r="G2184" s="318">
        <f>ROUNDDOWN(G2182+G2183,0)</f>
        <v>217437</v>
      </c>
    </row>
    <row r="2185" spans="1:8">
      <c r="A2185" s="298"/>
      <c r="B2185" s="299"/>
      <c r="C2185" s="299"/>
      <c r="D2185" s="299"/>
      <c r="E2185" s="299"/>
      <c r="F2185" s="299"/>
      <c r="G2185" s="550"/>
    </row>
    <row r="2186" spans="1:8" s="447" customFormat="1">
      <c r="A2186" s="310" t="s">
        <v>1994</v>
      </c>
      <c r="B2186" s="310"/>
      <c r="C2186" s="310"/>
      <c r="D2186" s="310"/>
      <c r="E2186" s="310"/>
      <c r="F2186" s="310"/>
      <c r="G2186" s="553"/>
      <c r="H2186" s="310"/>
    </row>
    <row r="2187" spans="1:8" s="445" customFormat="1" ht="45">
      <c r="A2187" s="294" t="s">
        <v>73</v>
      </c>
      <c r="B2187" s="294" t="s">
        <v>74</v>
      </c>
      <c r="C2187" s="294" t="s">
        <v>166</v>
      </c>
      <c r="D2187" s="294" t="s">
        <v>78</v>
      </c>
      <c r="E2187" s="294" t="s">
        <v>167</v>
      </c>
      <c r="F2187" s="294" t="s">
        <v>1113</v>
      </c>
      <c r="G2187" s="551" t="s">
        <v>1105</v>
      </c>
    </row>
    <row r="2188" spans="1:8">
      <c r="A2188" s="295" t="s">
        <v>17</v>
      </c>
      <c r="B2188" s="296" t="s">
        <v>1106</v>
      </c>
      <c r="C2188" s="295"/>
      <c r="D2188" s="295"/>
      <c r="E2188" s="295"/>
      <c r="F2188" s="296"/>
      <c r="G2188" s="536"/>
    </row>
    <row r="2189" spans="1:8">
      <c r="A2189" s="295">
        <v>1</v>
      </c>
      <c r="B2189" s="296" t="s">
        <v>1</v>
      </c>
      <c r="C2189" s="295" t="s">
        <v>336</v>
      </c>
      <c r="D2189" s="295" t="s">
        <v>31</v>
      </c>
      <c r="E2189" s="295" t="s">
        <v>1118</v>
      </c>
      <c r="F2189" s="315">
        <f>VLOOKUP(B2189,'HSD PSPN,STR,ARS'!$C$6:F725,4,FALSE)</f>
        <v>100000</v>
      </c>
      <c r="G2189" s="536">
        <f>F2189*E2189</f>
        <v>20000</v>
      </c>
    </row>
    <row r="2190" spans="1:8">
      <c r="A2190" s="295">
        <v>2</v>
      </c>
      <c r="B2190" s="296" t="s">
        <v>2</v>
      </c>
      <c r="C2190" s="295" t="s">
        <v>337</v>
      </c>
      <c r="D2190" s="295" t="s">
        <v>31</v>
      </c>
      <c r="E2190" s="295" t="s">
        <v>1119</v>
      </c>
      <c r="F2190" s="315">
        <f>VLOOKUP(B2190,'HSD PSPN,STR,ARS'!$C$6:F725,4,FALSE)</f>
        <v>150000</v>
      </c>
      <c r="G2190" s="536">
        <f t="shared" ref="G2190:G2192" si="224">F2190*E2190</f>
        <v>15000</v>
      </c>
    </row>
    <row r="2191" spans="1:8">
      <c r="A2191" s="295">
        <v>3</v>
      </c>
      <c r="B2191" s="296" t="s">
        <v>3</v>
      </c>
      <c r="C2191" s="295" t="s">
        <v>338</v>
      </c>
      <c r="D2191" s="295" t="s">
        <v>31</v>
      </c>
      <c r="E2191" s="295" t="s">
        <v>1120</v>
      </c>
      <c r="F2191" s="315">
        <f>VLOOKUP(B2191,'HSD PSPN,STR,ARS'!$C$6:F726,4,FALSE)</f>
        <v>150000</v>
      </c>
      <c r="G2191" s="536">
        <f t="shared" si="224"/>
        <v>1500</v>
      </c>
    </row>
    <row r="2192" spans="1:8">
      <c r="A2192" s="295">
        <v>4</v>
      </c>
      <c r="B2192" s="296" t="s">
        <v>4</v>
      </c>
      <c r="C2192" s="295" t="s">
        <v>339</v>
      </c>
      <c r="D2192" s="295" t="s">
        <v>31</v>
      </c>
      <c r="E2192" s="295" t="s">
        <v>1121</v>
      </c>
      <c r="F2192" s="315">
        <f>VLOOKUP(B2192,'HSD PSPN,STR,ARS'!$C$6:F727,4,FALSE)</f>
        <v>200000</v>
      </c>
      <c r="G2192" s="536">
        <f t="shared" si="224"/>
        <v>660</v>
      </c>
    </row>
    <row r="2193" spans="1:8">
      <c r="A2193" s="1161" t="s">
        <v>2171</v>
      </c>
      <c r="B2193" s="1162"/>
      <c r="C2193" s="1162"/>
      <c r="D2193" s="1162"/>
      <c r="E2193" s="1162"/>
      <c r="F2193" s="1163"/>
      <c r="G2193" s="321">
        <f>SUM(G2188:G2192)</f>
        <v>37160</v>
      </c>
    </row>
    <row r="2194" spans="1:8">
      <c r="A2194" s="295" t="s">
        <v>19</v>
      </c>
      <c r="B2194" s="296" t="s">
        <v>5</v>
      </c>
      <c r="C2194" s="295"/>
      <c r="D2194" s="295"/>
      <c r="E2194" s="295"/>
      <c r="F2194" s="296"/>
      <c r="G2194" s="536"/>
    </row>
    <row r="2195" spans="1:8">
      <c r="A2195" s="295">
        <v>1</v>
      </c>
      <c r="B2195" s="296" t="s">
        <v>176</v>
      </c>
      <c r="C2195" s="295"/>
      <c r="D2195" s="295" t="s">
        <v>329</v>
      </c>
      <c r="E2195" s="295" t="s">
        <v>1420</v>
      </c>
      <c r="F2195" s="315">
        <f>VLOOKUP(B2195,'HSD PSPN,STR,ARS'!$C$6:F730,4,FALSE)</f>
        <v>10000</v>
      </c>
      <c r="G2195" s="536">
        <f t="shared" ref="G2195" si="225">F2195*E2195</f>
        <v>32500</v>
      </c>
    </row>
    <row r="2196" spans="1:8">
      <c r="A2196" s="1165" t="s">
        <v>2176</v>
      </c>
      <c r="B2196" s="1166"/>
      <c r="C2196" s="1166"/>
      <c r="D2196" s="1166"/>
      <c r="E2196" s="1166"/>
      <c r="F2196" s="1166"/>
      <c r="G2196" s="549">
        <f>SUM(G2194:G2195)</f>
        <v>32500</v>
      </c>
    </row>
    <row r="2197" spans="1:8">
      <c r="A2197" s="295" t="s">
        <v>20</v>
      </c>
      <c r="B2197" s="296" t="s">
        <v>181</v>
      </c>
      <c r="C2197" s="295"/>
      <c r="D2197" s="295"/>
      <c r="E2197" s="295"/>
      <c r="F2197" s="296"/>
      <c r="G2197" s="536"/>
    </row>
    <row r="2198" spans="1:8">
      <c r="A2198" s="295"/>
      <c r="B2198" s="296"/>
      <c r="C2198" s="295"/>
      <c r="D2198" s="295"/>
      <c r="E2198" s="295"/>
      <c r="F2198" s="296"/>
      <c r="G2198" s="536"/>
    </row>
    <row r="2199" spans="1:8">
      <c r="A2199" s="1146" t="s">
        <v>2180</v>
      </c>
      <c r="B2199" s="1146"/>
      <c r="C2199" s="1146"/>
      <c r="D2199" s="1146"/>
      <c r="E2199" s="1146"/>
      <c r="F2199" s="1146"/>
      <c r="G2199" s="318">
        <f>SUM(G2197:G2198)</f>
        <v>0</v>
      </c>
    </row>
    <row r="2200" spans="1:8">
      <c r="A2200" s="375" t="s">
        <v>21</v>
      </c>
      <c r="B2200" s="1145" t="s">
        <v>1111</v>
      </c>
      <c r="C2200" s="1145"/>
      <c r="D2200" s="1145"/>
      <c r="E2200" s="1145"/>
      <c r="F2200" s="1145"/>
      <c r="G2200" s="321">
        <f>SUM(G2187:G2199)/2</f>
        <v>69660</v>
      </c>
    </row>
    <row r="2201" spans="1:8">
      <c r="A2201" s="375" t="s">
        <v>22</v>
      </c>
      <c r="B2201" s="1145" t="s">
        <v>1112</v>
      </c>
      <c r="C2201" s="1145"/>
      <c r="D2201" s="1145"/>
      <c r="E2201" s="1145"/>
      <c r="F2201" s="376">
        <v>0.1</v>
      </c>
      <c r="G2201" s="318">
        <f>G2200*F2201</f>
        <v>6966</v>
      </c>
    </row>
    <row r="2202" spans="1:8">
      <c r="A2202" s="375" t="s">
        <v>23</v>
      </c>
      <c r="B2202" s="1145" t="s">
        <v>184</v>
      </c>
      <c r="C2202" s="1145"/>
      <c r="D2202" s="1145"/>
      <c r="E2202" s="1145"/>
      <c r="F2202" s="1145"/>
      <c r="G2202" s="318">
        <f>ROUNDDOWN(G2200+G2201,0)</f>
        <v>76626</v>
      </c>
    </row>
    <row r="2203" spans="1:8">
      <c r="A2203" s="298"/>
      <c r="B2203" s="299"/>
      <c r="C2203" s="299"/>
      <c r="D2203" s="299"/>
      <c r="E2203" s="299"/>
      <c r="F2203" s="299"/>
      <c r="G2203" s="550"/>
    </row>
    <row r="2204" spans="1:8">
      <c r="A2204" s="310" t="s">
        <v>1995</v>
      </c>
      <c r="B2204" s="293"/>
      <c r="C2204" s="293"/>
      <c r="D2204" s="293"/>
      <c r="E2204" s="293"/>
      <c r="F2204" s="293"/>
      <c r="G2204" s="548"/>
      <c r="H2204" s="293"/>
    </row>
    <row r="2205" spans="1:8" s="445" customFormat="1" ht="45">
      <c r="A2205" s="294" t="s">
        <v>73</v>
      </c>
      <c r="B2205" s="294" t="s">
        <v>74</v>
      </c>
      <c r="C2205" s="294" t="s">
        <v>166</v>
      </c>
      <c r="D2205" s="294" t="s">
        <v>78</v>
      </c>
      <c r="E2205" s="294" t="s">
        <v>167</v>
      </c>
      <c r="F2205" s="294" t="s">
        <v>1113</v>
      </c>
      <c r="G2205" s="551" t="s">
        <v>1105</v>
      </c>
    </row>
    <row r="2206" spans="1:8">
      <c r="A2206" s="295" t="s">
        <v>17</v>
      </c>
      <c r="B2206" s="296" t="s">
        <v>1106</v>
      </c>
      <c r="C2206" s="295"/>
      <c r="D2206" s="295"/>
      <c r="E2206" s="295"/>
      <c r="F2206" s="296"/>
      <c r="G2206" s="536"/>
    </row>
    <row r="2207" spans="1:8">
      <c r="A2207" s="295">
        <v>1</v>
      </c>
      <c r="B2207" s="296" t="s">
        <v>1</v>
      </c>
      <c r="C2207" s="295" t="s">
        <v>336</v>
      </c>
      <c r="D2207" s="295" t="s">
        <v>31</v>
      </c>
      <c r="E2207" s="295" t="s">
        <v>1208</v>
      </c>
      <c r="F2207" s="315">
        <f>VLOOKUP(B2207,'HSD PSPN,STR,ARS'!$C$6:F742,4,FALSE)</f>
        <v>100000</v>
      </c>
      <c r="G2207" s="536">
        <f>F2207*E2207</f>
        <v>25000</v>
      </c>
    </row>
    <row r="2208" spans="1:8">
      <c r="A2208" s="295">
        <v>2</v>
      </c>
      <c r="B2208" s="296" t="s">
        <v>2</v>
      </c>
      <c r="C2208" s="295" t="s">
        <v>337</v>
      </c>
      <c r="D2208" s="295" t="s">
        <v>31</v>
      </c>
      <c r="E2208" s="295" t="s">
        <v>1173</v>
      </c>
      <c r="F2208" s="315">
        <f>VLOOKUP(B2208,'HSD PSPN,STR,ARS'!$C$6:F743,4,FALSE)</f>
        <v>150000</v>
      </c>
      <c r="G2208" s="536">
        <f t="shared" ref="G2208:G2210" si="226">F2208*E2208</f>
        <v>18750</v>
      </c>
    </row>
    <row r="2209" spans="1:8">
      <c r="A2209" s="295">
        <v>3</v>
      </c>
      <c r="B2209" s="296" t="s">
        <v>3</v>
      </c>
      <c r="C2209" s="295" t="s">
        <v>338</v>
      </c>
      <c r="D2209" s="295" t="s">
        <v>31</v>
      </c>
      <c r="E2209" s="295" t="s">
        <v>1174</v>
      </c>
      <c r="F2209" s="315">
        <f>VLOOKUP(B2209,'HSD PSPN,STR,ARS'!$C$6:F744,4,FALSE)</f>
        <v>150000</v>
      </c>
      <c r="G2209" s="536">
        <f t="shared" si="226"/>
        <v>1875</v>
      </c>
    </row>
    <row r="2210" spans="1:8">
      <c r="A2210" s="295">
        <v>4</v>
      </c>
      <c r="B2210" s="296" t="s">
        <v>4</v>
      </c>
      <c r="C2210" s="295" t="s">
        <v>339</v>
      </c>
      <c r="D2210" s="295" t="s">
        <v>31</v>
      </c>
      <c r="E2210" s="295" t="s">
        <v>1175</v>
      </c>
      <c r="F2210" s="315">
        <f>VLOOKUP(B2210,'HSD PSPN,STR,ARS'!$C$6:F745,4,FALSE)</f>
        <v>200000</v>
      </c>
      <c r="G2210" s="536">
        <f t="shared" si="226"/>
        <v>840</v>
      </c>
    </row>
    <row r="2211" spans="1:8">
      <c r="A2211" s="1161" t="s">
        <v>2171</v>
      </c>
      <c r="B2211" s="1162"/>
      <c r="C2211" s="1162"/>
      <c r="D2211" s="1162"/>
      <c r="E2211" s="1162"/>
      <c r="F2211" s="1163"/>
      <c r="G2211" s="321">
        <f>SUM(G2206:G2210)</f>
        <v>46465</v>
      </c>
    </row>
    <row r="2212" spans="1:8">
      <c r="A2212" s="295" t="s">
        <v>19</v>
      </c>
      <c r="B2212" s="296" t="s">
        <v>5</v>
      </c>
      <c r="C2212" s="295"/>
      <c r="D2212" s="295"/>
      <c r="E2212" s="295"/>
      <c r="F2212" s="296"/>
      <c r="G2212" s="536"/>
    </row>
    <row r="2213" spans="1:8">
      <c r="A2213" s="295">
        <v>1</v>
      </c>
      <c r="B2213" s="296" t="s">
        <v>176</v>
      </c>
      <c r="C2213" s="295"/>
      <c r="D2213" s="295" t="s">
        <v>329</v>
      </c>
      <c r="E2213" s="295" t="s">
        <v>1411</v>
      </c>
      <c r="F2213" s="315">
        <f>VLOOKUP(B2213,'HSD PSPN,STR,ARS'!$C$6:F748,4,FALSE)</f>
        <v>10000</v>
      </c>
      <c r="G2213" s="536">
        <f t="shared" ref="G2213:G2214" si="227">F2213*E2213</f>
        <v>62400</v>
      </c>
    </row>
    <row r="2214" spans="1:8">
      <c r="A2214" s="295">
        <v>2</v>
      </c>
      <c r="B2214" s="296" t="s">
        <v>206</v>
      </c>
      <c r="C2214" s="295"/>
      <c r="D2214" s="295" t="s">
        <v>342</v>
      </c>
      <c r="E2214" s="295" t="s">
        <v>1412</v>
      </c>
      <c r="F2214" s="315">
        <f>VLOOKUP(B2214,'HSD PSPN,STR,ARS'!$C$6:F749,4,FALSE)</f>
        <v>10000</v>
      </c>
      <c r="G2214" s="536">
        <f t="shared" si="227"/>
        <v>240</v>
      </c>
    </row>
    <row r="2215" spans="1:8">
      <c r="A2215" s="1165" t="s">
        <v>2176</v>
      </c>
      <c r="B2215" s="1166"/>
      <c r="C2215" s="1166"/>
      <c r="D2215" s="1166"/>
      <c r="E2215" s="1166"/>
      <c r="F2215" s="1166"/>
      <c r="G2215" s="549">
        <f>SUM(G2213:G2214)</f>
        <v>62640</v>
      </c>
    </row>
    <row r="2216" spans="1:8">
      <c r="A2216" s="295" t="s">
        <v>20</v>
      </c>
      <c r="B2216" s="296" t="s">
        <v>181</v>
      </c>
      <c r="C2216" s="295"/>
      <c r="D2216" s="295"/>
      <c r="E2216" s="295"/>
      <c r="F2216" s="296"/>
      <c r="G2216" s="536"/>
    </row>
    <row r="2217" spans="1:8">
      <c r="A2217" s="295"/>
      <c r="B2217" s="296"/>
      <c r="C2217" s="295"/>
      <c r="D2217" s="295"/>
      <c r="E2217" s="295"/>
      <c r="F2217" s="296"/>
      <c r="G2217" s="536"/>
    </row>
    <row r="2218" spans="1:8">
      <c r="A2218" s="1146" t="s">
        <v>2180</v>
      </c>
      <c r="B2218" s="1146"/>
      <c r="C2218" s="1146"/>
      <c r="D2218" s="1146"/>
      <c r="E2218" s="1146"/>
      <c r="F2218" s="1146"/>
      <c r="G2218" s="318">
        <f>SUM(G2216:G2217)</f>
        <v>0</v>
      </c>
    </row>
    <row r="2219" spans="1:8">
      <c r="A2219" s="375" t="s">
        <v>21</v>
      </c>
      <c r="B2219" s="1145" t="s">
        <v>1111</v>
      </c>
      <c r="C2219" s="1145"/>
      <c r="D2219" s="1145"/>
      <c r="E2219" s="1145"/>
      <c r="F2219" s="1145"/>
      <c r="G2219" s="318">
        <f>SUM(G2206:G2218)/2</f>
        <v>109105</v>
      </c>
    </row>
    <row r="2220" spans="1:8">
      <c r="A2220" s="375" t="s">
        <v>22</v>
      </c>
      <c r="B2220" s="1145" t="s">
        <v>1112</v>
      </c>
      <c r="C2220" s="1145"/>
      <c r="D2220" s="1145"/>
      <c r="E2220" s="1145"/>
      <c r="F2220" s="376">
        <v>0.1</v>
      </c>
      <c r="G2220" s="318">
        <f>G2219*F2220</f>
        <v>10910.5</v>
      </c>
    </row>
    <row r="2221" spans="1:8">
      <c r="A2221" s="375" t="s">
        <v>23</v>
      </c>
      <c r="B2221" s="1145" t="s">
        <v>184</v>
      </c>
      <c r="C2221" s="1145"/>
      <c r="D2221" s="1145"/>
      <c r="E2221" s="1145"/>
      <c r="F2221" s="1145"/>
      <c r="G2221" s="318">
        <f>ROUNDDOWN(G2219+G2220,0)</f>
        <v>120015</v>
      </c>
    </row>
    <row r="2222" spans="1:8">
      <c r="A2222" s="298"/>
      <c r="B2222" s="299"/>
      <c r="C2222" s="299"/>
      <c r="D2222" s="299"/>
      <c r="E2222" s="299"/>
      <c r="F2222" s="299"/>
      <c r="G2222" s="550"/>
    </row>
    <row r="2223" spans="1:8">
      <c r="A2223" s="310" t="s">
        <v>1996</v>
      </c>
      <c r="B2223" s="293"/>
      <c r="C2223" s="293"/>
      <c r="D2223" s="293"/>
      <c r="E2223" s="293"/>
      <c r="F2223" s="293"/>
      <c r="G2223" s="548"/>
      <c r="H2223" s="293"/>
    </row>
    <row r="2224" spans="1:8" s="445" customFormat="1" ht="45">
      <c r="A2224" s="294" t="s">
        <v>73</v>
      </c>
      <c r="B2224" s="294" t="s">
        <v>74</v>
      </c>
      <c r="C2224" s="294" t="s">
        <v>166</v>
      </c>
      <c r="D2224" s="294" t="s">
        <v>78</v>
      </c>
      <c r="E2224" s="294" t="s">
        <v>167</v>
      </c>
      <c r="F2224" s="294" t="s">
        <v>1113</v>
      </c>
      <c r="G2224" s="551" t="s">
        <v>1105</v>
      </c>
    </row>
    <row r="2225" spans="1:7">
      <c r="A2225" s="295" t="s">
        <v>17</v>
      </c>
      <c r="B2225" s="296" t="s">
        <v>1106</v>
      </c>
      <c r="C2225" s="295"/>
      <c r="D2225" s="295"/>
      <c r="E2225" s="295"/>
      <c r="F2225" s="296"/>
      <c r="G2225" s="536"/>
    </row>
    <row r="2226" spans="1:7">
      <c r="A2226" s="295">
        <v>1</v>
      </c>
      <c r="B2226" s="296" t="s">
        <v>1</v>
      </c>
      <c r="C2226" s="295" t="s">
        <v>336</v>
      </c>
      <c r="D2226" s="295" t="s">
        <v>31</v>
      </c>
      <c r="E2226" s="295" t="s">
        <v>1421</v>
      </c>
      <c r="F2226" s="315">
        <f>VLOOKUP(B2226,'HSD PSPN,STR,ARS'!$C$6:F761,4,FALSE)</f>
        <v>100000</v>
      </c>
      <c r="G2226" s="536">
        <f>F2226*E2226</f>
        <v>17860</v>
      </c>
    </row>
    <row r="2227" spans="1:7">
      <c r="A2227" s="295">
        <v>2</v>
      </c>
      <c r="B2227" s="296" t="s">
        <v>2</v>
      </c>
      <c r="C2227" s="295" t="s">
        <v>337</v>
      </c>
      <c r="D2227" s="295" t="s">
        <v>31</v>
      </c>
      <c r="E2227" s="295" t="s">
        <v>1421</v>
      </c>
      <c r="F2227" s="315">
        <f>VLOOKUP(B2227,'HSD PSPN,STR,ARS'!$C$6:F762,4,FALSE)</f>
        <v>150000</v>
      </c>
      <c r="G2227" s="536">
        <f t="shared" ref="G2227:G2229" si="228">F2227*E2227</f>
        <v>26790</v>
      </c>
    </row>
    <row r="2228" spans="1:7">
      <c r="A2228" s="295">
        <v>3</v>
      </c>
      <c r="B2228" s="296" t="s">
        <v>3</v>
      </c>
      <c r="C2228" s="295" t="s">
        <v>338</v>
      </c>
      <c r="D2228" s="295" t="s">
        <v>31</v>
      </c>
      <c r="E2228" s="295" t="s">
        <v>1422</v>
      </c>
      <c r="F2228" s="315">
        <f>VLOOKUP(B2228,'HSD PSPN,STR,ARS'!$C$6:F763,4,FALSE)</f>
        <v>150000</v>
      </c>
      <c r="G2228" s="536">
        <f t="shared" si="228"/>
        <v>2685</v>
      </c>
    </row>
    <row r="2229" spans="1:7">
      <c r="A2229" s="295">
        <v>4</v>
      </c>
      <c r="B2229" s="296" t="s">
        <v>4</v>
      </c>
      <c r="C2229" s="295" t="s">
        <v>339</v>
      </c>
      <c r="D2229" s="295" t="s">
        <v>31</v>
      </c>
      <c r="E2229" s="295" t="s">
        <v>1196</v>
      </c>
      <c r="F2229" s="315">
        <f>VLOOKUP(B2229,'HSD PSPN,STR,ARS'!$C$6:F764,4,FALSE)</f>
        <v>200000</v>
      </c>
      <c r="G2229" s="536">
        <f t="shared" si="228"/>
        <v>1200</v>
      </c>
    </row>
    <row r="2230" spans="1:7">
      <c r="A2230" s="1161" t="s">
        <v>2171</v>
      </c>
      <c r="B2230" s="1162"/>
      <c r="C2230" s="1162"/>
      <c r="D2230" s="1162"/>
      <c r="E2230" s="1162"/>
      <c r="F2230" s="1163"/>
      <c r="G2230" s="321">
        <f>SUM(G2225:G2229)</f>
        <v>48535</v>
      </c>
    </row>
    <row r="2231" spans="1:7">
      <c r="A2231" s="295" t="s">
        <v>19</v>
      </c>
      <c r="B2231" s="296" t="s">
        <v>5</v>
      </c>
      <c r="C2231" s="295"/>
      <c r="D2231" s="295"/>
      <c r="E2231" s="295"/>
      <c r="F2231" s="296"/>
      <c r="G2231" s="536"/>
    </row>
    <row r="2232" spans="1:7">
      <c r="A2232" s="295">
        <v>1</v>
      </c>
      <c r="B2232" s="296" t="s">
        <v>176</v>
      </c>
      <c r="C2232" s="295"/>
      <c r="D2232" s="295" t="s">
        <v>329</v>
      </c>
      <c r="E2232" s="295" t="s">
        <v>1423</v>
      </c>
      <c r="F2232" s="315">
        <f>VLOOKUP(B2232,'HSD PSPN,STR,ARS'!$C$6:F767,4,FALSE)</f>
        <v>10000</v>
      </c>
      <c r="G2232" s="536">
        <f t="shared" ref="G2232:G2233" si="229">F2232*E2232</f>
        <v>5000</v>
      </c>
    </row>
    <row r="2233" spans="1:7">
      <c r="A2233" s="295">
        <v>2</v>
      </c>
      <c r="B2233" s="296" t="s">
        <v>206</v>
      </c>
      <c r="C2233" s="295"/>
      <c r="D2233" s="295" t="s">
        <v>342</v>
      </c>
      <c r="E2233" s="295" t="s">
        <v>1424</v>
      </c>
      <c r="F2233" s="315">
        <f>VLOOKUP(B2233,'HSD PSPN,STR,ARS'!$C$6:F768,4,FALSE)</f>
        <v>10000</v>
      </c>
      <c r="G2233" s="536">
        <f t="shared" si="229"/>
        <v>130</v>
      </c>
    </row>
    <row r="2234" spans="1:7">
      <c r="A2234" s="1165" t="s">
        <v>2176</v>
      </c>
      <c r="B2234" s="1166"/>
      <c r="C2234" s="1166"/>
      <c r="D2234" s="1166"/>
      <c r="E2234" s="1166"/>
      <c r="F2234" s="1166"/>
      <c r="G2234" s="549">
        <f>SUM(G2232:G2233)</f>
        <v>5130</v>
      </c>
    </row>
    <row r="2235" spans="1:7">
      <c r="A2235" s="295" t="s">
        <v>20</v>
      </c>
      <c r="B2235" s="296" t="s">
        <v>181</v>
      </c>
      <c r="C2235" s="295"/>
      <c r="D2235" s="295"/>
      <c r="E2235" s="295"/>
      <c r="F2235" s="296"/>
      <c r="G2235" s="536"/>
    </row>
    <row r="2236" spans="1:7">
      <c r="A2236" s="295"/>
      <c r="B2236" s="296"/>
      <c r="C2236" s="295"/>
      <c r="D2236" s="295"/>
      <c r="E2236" s="295"/>
      <c r="F2236" s="296"/>
      <c r="G2236" s="536"/>
    </row>
    <row r="2237" spans="1:7">
      <c r="A2237" s="1146" t="s">
        <v>2180</v>
      </c>
      <c r="B2237" s="1146"/>
      <c r="C2237" s="1146"/>
      <c r="D2237" s="1146"/>
      <c r="E2237" s="1146"/>
      <c r="F2237" s="1146"/>
      <c r="G2237" s="318">
        <f>SUM(G2235:G2236)</f>
        <v>0</v>
      </c>
    </row>
    <row r="2238" spans="1:7">
      <c r="A2238" s="375" t="s">
        <v>21</v>
      </c>
      <c r="B2238" s="1145" t="s">
        <v>1111</v>
      </c>
      <c r="C2238" s="1145"/>
      <c r="D2238" s="1145"/>
      <c r="E2238" s="1145"/>
      <c r="F2238" s="1145"/>
      <c r="G2238" s="318">
        <f>SUM(G2225:G2237)/2</f>
        <v>53665</v>
      </c>
    </row>
    <row r="2239" spans="1:7">
      <c r="A2239" s="375" t="s">
        <v>22</v>
      </c>
      <c r="B2239" s="1145" t="s">
        <v>1112</v>
      </c>
      <c r="C2239" s="1145"/>
      <c r="D2239" s="1145"/>
      <c r="E2239" s="1145"/>
      <c r="F2239" s="376">
        <v>0.1</v>
      </c>
      <c r="G2239" s="318">
        <f>G2238*F2239</f>
        <v>5366.5</v>
      </c>
    </row>
    <row r="2240" spans="1:7">
      <c r="A2240" s="375" t="s">
        <v>23</v>
      </c>
      <c r="B2240" s="1145" t="s">
        <v>184</v>
      </c>
      <c r="C2240" s="1145"/>
      <c r="D2240" s="1145"/>
      <c r="E2240" s="1145"/>
      <c r="F2240" s="1145"/>
      <c r="G2240" s="318">
        <f>ROUNDDOWN(G2238+G2239,0)</f>
        <v>59031</v>
      </c>
    </row>
    <row r="2241" spans="1:8">
      <c r="A2241" s="298"/>
      <c r="B2241" s="299"/>
      <c r="C2241" s="299"/>
      <c r="D2241" s="299"/>
      <c r="E2241" s="299"/>
      <c r="F2241" s="299"/>
      <c r="G2241" s="550"/>
    </row>
    <row r="2242" spans="1:8">
      <c r="A2242" s="310" t="s">
        <v>1997</v>
      </c>
      <c r="B2242" s="293"/>
      <c r="C2242" s="293"/>
      <c r="D2242" s="293"/>
      <c r="E2242" s="293"/>
      <c r="F2242" s="293"/>
      <c r="G2242" s="548"/>
      <c r="H2242" s="293"/>
    </row>
    <row r="2243" spans="1:8" s="445" customFormat="1" ht="45">
      <c r="A2243" s="294" t="s">
        <v>73</v>
      </c>
      <c r="B2243" s="294" t="s">
        <v>74</v>
      </c>
      <c r="C2243" s="294" t="s">
        <v>166</v>
      </c>
      <c r="D2243" s="294" t="s">
        <v>78</v>
      </c>
      <c r="E2243" s="294" t="s">
        <v>167</v>
      </c>
      <c r="F2243" s="294" t="s">
        <v>1113</v>
      </c>
      <c r="G2243" s="551" t="s">
        <v>1105</v>
      </c>
    </row>
    <row r="2244" spans="1:8">
      <c r="A2244" s="295" t="s">
        <v>17</v>
      </c>
      <c r="B2244" s="296" t="s">
        <v>1106</v>
      </c>
      <c r="C2244" s="295"/>
      <c r="D2244" s="295"/>
      <c r="E2244" s="295"/>
      <c r="F2244" s="296"/>
      <c r="G2244" s="536"/>
    </row>
    <row r="2245" spans="1:8">
      <c r="A2245" s="295">
        <v>1</v>
      </c>
      <c r="B2245" s="296" t="s">
        <v>1</v>
      </c>
      <c r="C2245" s="295" t="s">
        <v>336</v>
      </c>
      <c r="D2245" s="295" t="s">
        <v>31</v>
      </c>
      <c r="E2245" s="295" t="s">
        <v>1425</v>
      </c>
      <c r="F2245" s="315">
        <f>VLOOKUP(B2245,'HSD PSPN,STR,ARS'!$C$6:F780,4,FALSE)</f>
        <v>100000</v>
      </c>
      <c r="G2245" s="536">
        <f>F2245*E2245</f>
        <v>20000</v>
      </c>
    </row>
    <row r="2246" spans="1:8">
      <c r="A2246" s="295">
        <v>2</v>
      </c>
      <c r="B2246" s="296" t="s">
        <v>2</v>
      </c>
      <c r="C2246" s="295" t="s">
        <v>337</v>
      </c>
      <c r="D2246" s="295" t="s">
        <v>31</v>
      </c>
      <c r="E2246" s="295" t="s">
        <v>1242</v>
      </c>
      <c r="F2246" s="315">
        <f>VLOOKUP(B2246,'HSD PSPN,STR,ARS'!$C$6:F781,4,FALSE)</f>
        <v>150000</v>
      </c>
      <c r="G2246" s="536">
        <f t="shared" ref="G2246:G2248" si="230">F2246*E2246</f>
        <v>15000</v>
      </c>
    </row>
    <row r="2247" spans="1:8">
      <c r="A2247" s="295">
        <v>3</v>
      </c>
      <c r="B2247" s="296" t="s">
        <v>3</v>
      </c>
      <c r="C2247" s="295" t="s">
        <v>338</v>
      </c>
      <c r="D2247" s="295" t="s">
        <v>31</v>
      </c>
      <c r="E2247" s="295" t="s">
        <v>1243</v>
      </c>
      <c r="F2247" s="315">
        <f>VLOOKUP(B2247,'HSD PSPN,STR,ARS'!$C$6:F782,4,FALSE)</f>
        <v>150000</v>
      </c>
      <c r="G2247" s="536">
        <f t="shared" si="230"/>
        <v>1500</v>
      </c>
    </row>
    <row r="2248" spans="1:8">
      <c r="A2248" s="295">
        <v>4</v>
      </c>
      <c r="B2248" s="296" t="s">
        <v>4</v>
      </c>
      <c r="C2248" s="295" t="s">
        <v>339</v>
      </c>
      <c r="D2248" s="295" t="s">
        <v>31</v>
      </c>
      <c r="E2248" s="295" t="s">
        <v>1244</v>
      </c>
      <c r="F2248" s="315">
        <f>VLOOKUP(B2248,'HSD PSPN,STR,ARS'!$C$6:F783,4,FALSE)</f>
        <v>200000</v>
      </c>
      <c r="G2248" s="536">
        <f t="shared" si="230"/>
        <v>600</v>
      </c>
    </row>
    <row r="2249" spans="1:8">
      <c r="A2249" s="1161" t="s">
        <v>2171</v>
      </c>
      <c r="B2249" s="1162"/>
      <c r="C2249" s="1162"/>
      <c r="D2249" s="1162"/>
      <c r="E2249" s="1162"/>
      <c r="F2249" s="1163"/>
      <c r="G2249" s="321">
        <f>SUM(G2244:G2248)</f>
        <v>37100</v>
      </c>
    </row>
    <row r="2250" spans="1:8">
      <c r="A2250" s="295" t="s">
        <v>19</v>
      </c>
      <c r="B2250" s="296" t="s">
        <v>5</v>
      </c>
      <c r="C2250" s="295"/>
      <c r="D2250" s="295"/>
      <c r="E2250" s="295"/>
      <c r="F2250" s="296"/>
      <c r="G2250" s="536"/>
    </row>
    <row r="2251" spans="1:8">
      <c r="A2251" s="295">
        <v>1</v>
      </c>
      <c r="B2251" s="296" t="s">
        <v>176</v>
      </c>
      <c r="C2251" s="295"/>
      <c r="D2251" s="295" t="s">
        <v>329</v>
      </c>
      <c r="E2251" s="295" t="s">
        <v>1426</v>
      </c>
      <c r="F2251" s="315">
        <f>VLOOKUP(B2251,'HSD PSPN,STR,ARS'!$C$6:F786,4,FALSE)</f>
        <v>10000</v>
      </c>
      <c r="G2251" s="536">
        <f t="shared" ref="G2251:G2252" si="231">F2251*E2251</f>
        <v>100000</v>
      </c>
    </row>
    <row r="2252" spans="1:8">
      <c r="A2252" s="295">
        <v>2</v>
      </c>
      <c r="B2252" s="296" t="s">
        <v>1427</v>
      </c>
      <c r="C2252" s="295"/>
      <c r="D2252" s="295" t="s">
        <v>329</v>
      </c>
      <c r="E2252" s="295" t="s">
        <v>1428</v>
      </c>
      <c r="F2252" s="315">
        <f>VLOOKUP(B2252,'HSD PSPN,STR,ARS'!$C$6:F787,4,FALSE)</f>
        <v>10000</v>
      </c>
      <c r="G2252" s="536">
        <f t="shared" si="231"/>
        <v>150000</v>
      </c>
    </row>
    <row r="2253" spans="1:8">
      <c r="A2253" s="1165" t="s">
        <v>2176</v>
      </c>
      <c r="B2253" s="1166"/>
      <c r="C2253" s="1166"/>
      <c r="D2253" s="1166"/>
      <c r="E2253" s="1166"/>
      <c r="F2253" s="1166"/>
      <c r="G2253" s="549">
        <f>SUM(G2251:G2252)</f>
        <v>250000</v>
      </c>
    </row>
    <row r="2254" spans="1:8">
      <c r="A2254" s="295" t="s">
        <v>20</v>
      </c>
      <c r="B2254" s="296" t="s">
        <v>181</v>
      </c>
      <c r="C2254" s="295"/>
      <c r="D2254" s="295"/>
      <c r="E2254" s="295"/>
      <c r="F2254" s="296"/>
      <c r="G2254" s="536"/>
    </row>
    <row r="2255" spans="1:8">
      <c r="A2255" s="295"/>
      <c r="B2255" s="296"/>
      <c r="C2255" s="295"/>
      <c r="D2255" s="295"/>
      <c r="E2255" s="295"/>
      <c r="F2255" s="296"/>
      <c r="G2255" s="536"/>
    </row>
    <row r="2256" spans="1:8">
      <c r="A2256" s="1146" t="s">
        <v>2180</v>
      </c>
      <c r="B2256" s="1146"/>
      <c r="C2256" s="1146"/>
      <c r="D2256" s="1146"/>
      <c r="E2256" s="1146"/>
      <c r="F2256" s="1146"/>
      <c r="G2256" s="318">
        <f>SUM(G2254:G2255)</f>
        <v>0</v>
      </c>
    </row>
    <row r="2257" spans="1:7">
      <c r="A2257" s="375" t="s">
        <v>21</v>
      </c>
      <c r="B2257" s="1145" t="s">
        <v>1111</v>
      </c>
      <c r="C2257" s="1145"/>
      <c r="D2257" s="1145"/>
      <c r="E2257" s="1145"/>
      <c r="F2257" s="1145"/>
      <c r="G2257" s="318">
        <f>SUM(G2244:G2256)/2</f>
        <v>287100</v>
      </c>
    </row>
    <row r="2258" spans="1:7">
      <c r="A2258" s="375" t="s">
        <v>22</v>
      </c>
      <c r="B2258" s="1145" t="s">
        <v>1112</v>
      </c>
      <c r="C2258" s="1145"/>
      <c r="D2258" s="1145"/>
      <c r="E2258" s="1145"/>
      <c r="F2258" s="376">
        <v>0.1</v>
      </c>
      <c r="G2258" s="318">
        <f>G2257*F2258</f>
        <v>28710</v>
      </c>
    </row>
    <row r="2259" spans="1:7">
      <c r="A2259" s="375" t="s">
        <v>23</v>
      </c>
      <c r="B2259" s="1145" t="s">
        <v>184</v>
      </c>
      <c r="C2259" s="1145"/>
      <c r="D2259" s="1145"/>
      <c r="E2259" s="1145"/>
      <c r="F2259" s="1145"/>
      <c r="G2259" s="318">
        <f>ROUNDDOWN(G2257+G2258,0)</f>
        <v>315810</v>
      </c>
    </row>
    <row r="2260" spans="1:7">
      <c r="A2260" s="298"/>
      <c r="B2260" s="297"/>
      <c r="C2260" s="297"/>
      <c r="D2260" s="297"/>
      <c r="E2260" s="297"/>
      <c r="F2260" s="297"/>
      <c r="G2260" s="536"/>
    </row>
    <row r="2261" spans="1:7">
      <c r="A2261" s="310" t="s">
        <v>1998</v>
      </c>
      <c r="B2261" s="297"/>
      <c r="C2261" s="297"/>
      <c r="D2261" s="297"/>
      <c r="E2261" s="297"/>
      <c r="F2261" s="297"/>
      <c r="G2261" s="536"/>
    </row>
    <row r="2262" spans="1:7" s="445" customFormat="1" ht="45">
      <c r="A2262" s="294" t="s">
        <v>73</v>
      </c>
      <c r="B2262" s="294" t="s">
        <v>74</v>
      </c>
      <c r="C2262" s="294" t="s">
        <v>166</v>
      </c>
      <c r="D2262" s="294" t="s">
        <v>78</v>
      </c>
      <c r="E2262" s="294" t="s">
        <v>167</v>
      </c>
      <c r="F2262" s="294" t="s">
        <v>1113</v>
      </c>
      <c r="G2262" s="551" t="s">
        <v>1105</v>
      </c>
    </row>
    <row r="2263" spans="1:7">
      <c r="A2263" s="295" t="s">
        <v>17</v>
      </c>
      <c r="B2263" s="296" t="s">
        <v>1106</v>
      </c>
      <c r="C2263" s="295"/>
      <c r="D2263" s="295"/>
      <c r="E2263" s="295"/>
      <c r="F2263" s="296"/>
      <c r="G2263" s="536"/>
    </row>
    <row r="2264" spans="1:7">
      <c r="A2264" s="295">
        <v>1</v>
      </c>
      <c r="B2264" s="296" t="s">
        <v>1</v>
      </c>
      <c r="C2264" s="295" t="s">
        <v>336</v>
      </c>
      <c r="D2264" s="295" t="s">
        <v>31</v>
      </c>
      <c r="E2264" s="295" t="s">
        <v>1425</v>
      </c>
      <c r="F2264" s="315">
        <f>VLOOKUP(B2264,'HSD PSPN,STR,ARS'!$C$6:F799,4,FALSE)</f>
        <v>100000</v>
      </c>
      <c r="G2264" s="536">
        <f>F2264*E2264</f>
        <v>20000</v>
      </c>
    </row>
    <row r="2265" spans="1:7">
      <c r="A2265" s="295">
        <v>2</v>
      </c>
      <c r="B2265" s="296" t="s">
        <v>2</v>
      </c>
      <c r="C2265" s="295" t="s">
        <v>337</v>
      </c>
      <c r="D2265" s="295" t="s">
        <v>31</v>
      </c>
      <c r="E2265" s="295" t="s">
        <v>1242</v>
      </c>
      <c r="F2265" s="315">
        <f>VLOOKUP(B2265,'HSD PSPN,STR,ARS'!$C$6:F800,4,FALSE)</f>
        <v>150000</v>
      </c>
      <c r="G2265" s="536">
        <f t="shared" ref="G2265:G2267" si="232">F2265*E2265</f>
        <v>15000</v>
      </c>
    </row>
    <row r="2266" spans="1:7">
      <c r="A2266" s="295">
        <v>3</v>
      </c>
      <c r="B2266" s="296" t="s">
        <v>3</v>
      </c>
      <c r="C2266" s="295" t="s">
        <v>338</v>
      </c>
      <c r="D2266" s="295" t="s">
        <v>31</v>
      </c>
      <c r="E2266" s="295" t="s">
        <v>1243</v>
      </c>
      <c r="F2266" s="315">
        <f>VLOOKUP(B2266,'HSD PSPN,STR,ARS'!$C$6:F801,4,FALSE)</f>
        <v>150000</v>
      </c>
      <c r="G2266" s="536">
        <f t="shared" si="232"/>
        <v>1500</v>
      </c>
    </row>
    <row r="2267" spans="1:7">
      <c r="A2267" s="295">
        <v>4</v>
      </c>
      <c r="B2267" s="296" t="s">
        <v>4</v>
      </c>
      <c r="C2267" s="295" t="s">
        <v>339</v>
      </c>
      <c r="D2267" s="295" t="s">
        <v>31</v>
      </c>
      <c r="E2267" s="295" t="s">
        <v>1244</v>
      </c>
      <c r="F2267" s="315">
        <f>VLOOKUP(B2267,'HSD PSPN,STR,ARS'!$C$6:F802,4,FALSE)</f>
        <v>200000</v>
      </c>
      <c r="G2267" s="536">
        <f t="shared" si="232"/>
        <v>600</v>
      </c>
    </row>
    <row r="2268" spans="1:7">
      <c r="A2268" s="1161" t="s">
        <v>2171</v>
      </c>
      <c r="B2268" s="1162"/>
      <c r="C2268" s="1162"/>
      <c r="D2268" s="1162"/>
      <c r="E2268" s="1162"/>
      <c r="F2268" s="1163"/>
      <c r="G2268" s="321">
        <f>SUM(G2263:G2267)</f>
        <v>37100</v>
      </c>
    </row>
    <row r="2269" spans="1:7">
      <c r="A2269" s="295" t="s">
        <v>19</v>
      </c>
      <c r="B2269" s="296" t="s">
        <v>5</v>
      </c>
      <c r="C2269" s="295"/>
      <c r="D2269" s="295"/>
      <c r="E2269" s="295"/>
      <c r="F2269" s="296"/>
      <c r="G2269" s="536"/>
    </row>
    <row r="2270" spans="1:7">
      <c r="A2270" s="295">
        <v>1</v>
      </c>
      <c r="B2270" s="296" t="s">
        <v>176</v>
      </c>
      <c r="C2270" s="295"/>
      <c r="D2270" s="295" t="s">
        <v>329</v>
      </c>
      <c r="E2270" s="295" t="s">
        <v>1426</v>
      </c>
      <c r="F2270" s="315">
        <f>VLOOKUP(B2270,'HSD PSPN,STR,ARS'!$C$6:F805,4,FALSE)</f>
        <v>10000</v>
      </c>
      <c r="G2270" s="536">
        <f t="shared" ref="G2270:G2271" si="233">F2270*E2270</f>
        <v>100000</v>
      </c>
    </row>
    <row r="2271" spans="1:7">
      <c r="A2271" s="295">
        <v>2</v>
      </c>
      <c r="B2271" s="296" t="s">
        <v>1429</v>
      </c>
      <c r="C2271" s="295"/>
      <c r="D2271" s="295" t="s">
        <v>329</v>
      </c>
      <c r="E2271" s="295" t="s">
        <v>1428</v>
      </c>
      <c r="F2271" s="315">
        <f>VLOOKUP(B2271,'HSD PSPN,STR,ARS'!$C$6:F806,4,FALSE)</f>
        <v>10000</v>
      </c>
      <c r="G2271" s="536">
        <f t="shared" si="233"/>
        <v>150000</v>
      </c>
    </row>
    <row r="2272" spans="1:7">
      <c r="A2272" s="1165" t="s">
        <v>2176</v>
      </c>
      <c r="B2272" s="1166"/>
      <c r="C2272" s="1166"/>
      <c r="D2272" s="1166"/>
      <c r="E2272" s="1166"/>
      <c r="F2272" s="1166"/>
      <c r="G2272" s="549">
        <f>SUM(G2270:G2271)</f>
        <v>250000</v>
      </c>
    </row>
    <row r="2273" spans="1:8">
      <c r="A2273" s="295" t="s">
        <v>20</v>
      </c>
      <c r="B2273" s="296" t="s">
        <v>181</v>
      </c>
      <c r="C2273" s="295"/>
      <c r="D2273" s="295"/>
      <c r="E2273" s="295"/>
      <c r="F2273" s="296"/>
      <c r="G2273" s="536"/>
    </row>
    <row r="2274" spans="1:8">
      <c r="A2274" s="295"/>
      <c r="B2274" s="296"/>
      <c r="C2274" s="295"/>
      <c r="D2274" s="295"/>
      <c r="E2274" s="295"/>
      <c r="F2274" s="296"/>
      <c r="G2274" s="536"/>
    </row>
    <row r="2275" spans="1:8">
      <c r="A2275" s="1146" t="s">
        <v>2180</v>
      </c>
      <c r="B2275" s="1146"/>
      <c r="C2275" s="1146"/>
      <c r="D2275" s="1146"/>
      <c r="E2275" s="1146"/>
      <c r="F2275" s="1146"/>
      <c r="G2275" s="318">
        <f>SUM(G2273:G2274)</f>
        <v>0</v>
      </c>
    </row>
    <row r="2276" spans="1:8">
      <c r="A2276" s="375" t="s">
        <v>21</v>
      </c>
      <c r="B2276" s="1145" t="s">
        <v>1111</v>
      </c>
      <c r="C2276" s="1145"/>
      <c r="D2276" s="1145"/>
      <c r="E2276" s="1145"/>
      <c r="F2276" s="1145"/>
      <c r="G2276" s="318">
        <f>SUM(G2263:G2275)/2</f>
        <v>287100</v>
      </c>
    </row>
    <row r="2277" spans="1:8">
      <c r="A2277" s="375" t="s">
        <v>22</v>
      </c>
      <c r="B2277" s="1145" t="s">
        <v>1112</v>
      </c>
      <c r="C2277" s="1145"/>
      <c r="D2277" s="1145"/>
      <c r="E2277" s="1145"/>
      <c r="F2277" s="376">
        <v>0.1</v>
      </c>
      <c r="G2277" s="318">
        <f>G2276*F2277</f>
        <v>28710</v>
      </c>
    </row>
    <row r="2278" spans="1:8">
      <c r="A2278" s="375" t="s">
        <v>23</v>
      </c>
      <c r="B2278" s="1145" t="s">
        <v>184</v>
      </c>
      <c r="C2278" s="1145"/>
      <c r="D2278" s="1145"/>
      <c r="E2278" s="1145"/>
      <c r="F2278" s="1145"/>
      <c r="G2278" s="318">
        <f>ROUNDDOWN(G2276+G2277,0)</f>
        <v>315810</v>
      </c>
    </row>
    <row r="2279" spans="1:8">
      <c r="A2279" s="298"/>
      <c r="B2279" s="299"/>
      <c r="C2279" s="299"/>
      <c r="D2279" s="299"/>
      <c r="E2279" s="299"/>
      <c r="F2279" s="299"/>
      <c r="G2279" s="550"/>
    </row>
    <row r="2280" spans="1:8">
      <c r="A2280" s="310" t="s">
        <v>1999</v>
      </c>
      <c r="B2280" s="293"/>
      <c r="C2280" s="293"/>
      <c r="D2280" s="293"/>
      <c r="E2280" s="293"/>
      <c r="F2280" s="293"/>
      <c r="G2280" s="548"/>
      <c r="H2280" s="293"/>
    </row>
    <row r="2281" spans="1:8" s="445" customFormat="1" ht="45">
      <c r="A2281" s="294" t="s">
        <v>73</v>
      </c>
      <c r="B2281" s="294" t="s">
        <v>74</v>
      </c>
      <c r="C2281" s="294" t="s">
        <v>166</v>
      </c>
      <c r="D2281" s="294" t="s">
        <v>78</v>
      </c>
      <c r="E2281" s="294" t="s">
        <v>167</v>
      </c>
      <c r="F2281" s="294" t="s">
        <v>1113</v>
      </c>
      <c r="G2281" s="551" t="s">
        <v>1105</v>
      </c>
    </row>
    <row r="2282" spans="1:8">
      <c r="A2282" s="295" t="s">
        <v>17</v>
      </c>
      <c r="B2282" s="296" t="s">
        <v>1106</v>
      </c>
      <c r="C2282" s="295"/>
      <c r="D2282" s="295"/>
      <c r="E2282" s="295"/>
      <c r="F2282" s="296"/>
      <c r="G2282" s="536"/>
    </row>
    <row r="2283" spans="1:8">
      <c r="A2283" s="295">
        <v>1</v>
      </c>
      <c r="B2283" s="296" t="s">
        <v>1</v>
      </c>
      <c r="C2283" s="295" t="s">
        <v>336</v>
      </c>
      <c r="D2283" s="295" t="s">
        <v>31</v>
      </c>
      <c r="E2283" s="295" t="s">
        <v>1430</v>
      </c>
      <c r="F2283" s="315">
        <f>VLOOKUP(B2283,'HSD PSPN,STR,ARS'!$C$6:F818,4,FALSE)</f>
        <v>100000</v>
      </c>
      <c r="G2283" s="536">
        <f>F2283*E2283</f>
        <v>13300</v>
      </c>
    </row>
    <row r="2284" spans="1:8">
      <c r="A2284" s="295">
        <v>2</v>
      </c>
      <c r="B2284" s="296" t="s">
        <v>2</v>
      </c>
      <c r="C2284" s="295" t="s">
        <v>337</v>
      </c>
      <c r="D2284" s="295" t="s">
        <v>31</v>
      </c>
      <c r="E2284" s="295" t="s">
        <v>1431</v>
      </c>
      <c r="F2284" s="315">
        <f>VLOOKUP(B2284,'HSD PSPN,STR,ARS'!$C$6:F819,4,FALSE)</f>
        <v>150000</v>
      </c>
      <c r="G2284" s="536">
        <f t="shared" ref="G2284:G2286" si="234">F2284*E2284</f>
        <v>10050</v>
      </c>
    </row>
    <row r="2285" spans="1:8">
      <c r="A2285" s="295">
        <v>3</v>
      </c>
      <c r="B2285" s="296" t="s">
        <v>3</v>
      </c>
      <c r="C2285" s="295" t="s">
        <v>338</v>
      </c>
      <c r="D2285" s="295" t="s">
        <v>31</v>
      </c>
      <c r="E2285" s="295" t="s">
        <v>1432</v>
      </c>
      <c r="F2285" s="315">
        <f>VLOOKUP(B2285,'HSD PSPN,STR,ARS'!$C$6:F820,4,FALSE)</f>
        <v>150000</v>
      </c>
      <c r="G2285" s="536">
        <f t="shared" si="234"/>
        <v>1050</v>
      </c>
    </row>
    <row r="2286" spans="1:8">
      <c r="A2286" s="295">
        <v>4</v>
      </c>
      <c r="B2286" s="296" t="s">
        <v>4</v>
      </c>
      <c r="C2286" s="295" t="s">
        <v>339</v>
      </c>
      <c r="D2286" s="295" t="s">
        <v>31</v>
      </c>
      <c r="E2286" s="295" t="s">
        <v>1286</v>
      </c>
      <c r="F2286" s="315">
        <f>VLOOKUP(B2286,'HSD PSPN,STR,ARS'!$C$6:F821,4,FALSE)</f>
        <v>200000</v>
      </c>
      <c r="G2286" s="536">
        <f t="shared" si="234"/>
        <v>400</v>
      </c>
    </row>
    <row r="2287" spans="1:8">
      <c r="A2287" s="1161" t="s">
        <v>2171</v>
      </c>
      <c r="B2287" s="1162"/>
      <c r="C2287" s="1162"/>
      <c r="D2287" s="1162"/>
      <c r="E2287" s="1162"/>
      <c r="F2287" s="1163"/>
      <c r="G2287" s="321">
        <f>SUM(G2282:G2286)</f>
        <v>24800</v>
      </c>
    </row>
    <row r="2288" spans="1:8">
      <c r="A2288" s="295" t="s">
        <v>19</v>
      </c>
      <c r="B2288" s="296" t="s">
        <v>5</v>
      </c>
      <c r="C2288" s="295"/>
      <c r="D2288" s="295"/>
      <c r="E2288" s="295"/>
      <c r="F2288" s="296"/>
      <c r="G2288" s="536"/>
    </row>
    <row r="2289" spans="1:8">
      <c r="A2289" s="295">
        <v>1</v>
      </c>
      <c r="B2289" s="296" t="s">
        <v>176</v>
      </c>
      <c r="C2289" s="295"/>
      <c r="D2289" s="295" t="s">
        <v>329</v>
      </c>
      <c r="E2289" s="295" t="s">
        <v>1433</v>
      </c>
      <c r="F2289" s="315">
        <f>VLOOKUP(B2289,'HSD PSPN,STR,ARS'!$C$6:F824,4,FALSE)</f>
        <v>10000</v>
      </c>
      <c r="G2289" s="536">
        <f t="shared" ref="G2289:G2290" si="235">F2289*E2289</f>
        <v>43200</v>
      </c>
    </row>
    <row r="2290" spans="1:8">
      <c r="A2290" s="295">
        <v>2</v>
      </c>
      <c r="B2290" s="296" t="s">
        <v>206</v>
      </c>
      <c r="C2290" s="295"/>
      <c r="D2290" s="295" t="s">
        <v>329</v>
      </c>
      <c r="E2290" s="295" t="s">
        <v>1434</v>
      </c>
      <c r="F2290" s="315">
        <f>VLOOKUP(B2290,'HSD PSPN,STR,ARS'!$C$6:F825,4,FALSE)</f>
        <v>10000</v>
      </c>
      <c r="G2290" s="536">
        <f t="shared" si="235"/>
        <v>60</v>
      </c>
    </row>
    <row r="2291" spans="1:8">
      <c r="A2291" s="1165" t="s">
        <v>2176</v>
      </c>
      <c r="B2291" s="1166"/>
      <c r="C2291" s="1166"/>
      <c r="D2291" s="1166"/>
      <c r="E2291" s="1166"/>
      <c r="F2291" s="1166"/>
      <c r="G2291" s="549">
        <f>SUM(G2289:G2290)</f>
        <v>43260</v>
      </c>
    </row>
    <row r="2292" spans="1:8">
      <c r="A2292" s="295" t="s">
        <v>20</v>
      </c>
      <c r="B2292" s="296" t="s">
        <v>181</v>
      </c>
      <c r="C2292" s="295"/>
      <c r="D2292" s="295"/>
      <c r="E2292" s="295"/>
      <c r="F2292" s="296"/>
      <c r="G2292" s="536"/>
    </row>
    <row r="2293" spans="1:8">
      <c r="A2293" s="295"/>
      <c r="B2293" s="296"/>
      <c r="C2293" s="295"/>
      <c r="D2293" s="295"/>
      <c r="E2293" s="295"/>
      <c r="F2293" s="296"/>
      <c r="G2293" s="536"/>
    </row>
    <row r="2294" spans="1:8">
      <c r="A2294" s="1146" t="s">
        <v>2180</v>
      </c>
      <c r="B2294" s="1146"/>
      <c r="C2294" s="1146"/>
      <c r="D2294" s="1146"/>
      <c r="E2294" s="1146"/>
      <c r="F2294" s="1146"/>
      <c r="G2294" s="318">
        <f>SUM(G2292:G2293)</f>
        <v>0</v>
      </c>
    </row>
    <row r="2295" spans="1:8">
      <c r="A2295" s="375" t="s">
        <v>21</v>
      </c>
      <c r="B2295" s="1145" t="s">
        <v>1111</v>
      </c>
      <c r="C2295" s="1145"/>
      <c r="D2295" s="1145"/>
      <c r="E2295" s="1145"/>
      <c r="F2295" s="1145"/>
      <c r="G2295" s="318">
        <f>SUM(G2282:G2294)/2</f>
        <v>68060</v>
      </c>
    </row>
    <row r="2296" spans="1:8">
      <c r="A2296" s="375" t="s">
        <v>22</v>
      </c>
      <c r="B2296" s="1145" t="s">
        <v>1112</v>
      </c>
      <c r="C2296" s="1145"/>
      <c r="D2296" s="1145"/>
      <c r="E2296" s="1145"/>
      <c r="F2296" s="376">
        <v>0.1</v>
      </c>
      <c r="G2296" s="318">
        <f>G2295*F2296</f>
        <v>6806</v>
      </c>
    </row>
    <row r="2297" spans="1:8">
      <c r="A2297" s="375" t="s">
        <v>23</v>
      </c>
      <c r="B2297" s="1145" t="s">
        <v>184</v>
      </c>
      <c r="C2297" s="1145"/>
      <c r="D2297" s="1145"/>
      <c r="E2297" s="1145"/>
      <c r="F2297" s="1145"/>
      <c r="G2297" s="318">
        <f>ROUNDDOWN(G2295+G2296,0)</f>
        <v>74866</v>
      </c>
    </row>
    <row r="2298" spans="1:8">
      <c r="A2298" s="298"/>
      <c r="B2298" s="299"/>
      <c r="C2298" s="299"/>
      <c r="D2298" s="299"/>
      <c r="E2298" s="299"/>
      <c r="F2298" s="299"/>
      <c r="G2298" s="550"/>
    </row>
    <row r="2299" spans="1:8">
      <c r="A2299" s="310" t="s">
        <v>2000</v>
      </c>
      <c r="B2299" s="293"/>
      <c r="C2299" s="293"/>
      <c r="D2299" s="293"/>
      <c r="E2299" s="293"/>
      <c r="F2299" s="293"/>
      <c r="G2299" s="548"/>
      <c r="H2299" s="293"/>
    </row>
    <row r="2300" spans="1:8" s="445" customFormat="1" ht="45">
      <c r="A2300" s="294" t="s">
        <v>73</v>
      </c>
      <c r="B2300" s="294" t="s">
        <v>74</v>
      </c>
      <c r="C2300" s="294" t="s">
        <v>166</v>
      </c>
      <c r="D2300" s="294" t="s">
        <v>78</v>
      </c>
      <c r="E2300" s="294" t="s">
        <v>167</v>
      </c>
      <c r="F2300" s="294" t="s">
        <v>1113</v>
      </c>
      <c r="G2300" s="551" t="s">
        <v>1105</v>
      </c>
    </row>
    <row r="2301" spans="1:8">
      <c r="A2301" s="295" t="s">
        <v>17</v>
      </c>
      <c r="B2301" s="296" t="s">
        <v>1106</v>
      </c>
      <c r="C2301" s="295"/>
      <c r="D2301" s="295"/>
      <c r="E2301" s="295"/>
      <c r="F2301" s="296"/>
      <c r="G2301" s="536"/>
    </row>
    <row r="2302" spans="1:8">
      <c r="A2302" s="295">
        <v>1</v>
      </c>
      <c r="B2302" s="296" t="s">
        <v>1</v>
      </c>
      <c r="C2302" s="295" t="s">
        <v>336</v>
      </c>
      <c r="D2302" s="295" t="s">
        <v>31</v>
      </c>
      <c r="E2302" s="295" t="s">
        <v>1431</v>
      </c>
      <c r="F2302" s="315">
        <f>VLOOKUP(B2302,'HSD PSPN,STR,ARS'!$C$6:F837,4,FALSE)</f>
        <v>100000</v>
      </c>
      <c r="G2302" s="536">
        <f>F2302*E2302</f>
        <v>6700</v>
      </c>
    </row>
    <row r="2303" spans="1:8">
      <c r="A2303" s="295">
        <v>2</v>
      </c>
      <c r="B2303" s="296" t="s">
        <v>2</v>
      </c>
      <c r="C2303" s="295" t="s">
        <v>337</v>
      </c>
      <c r="D2303" s="295" t="s">
        <v>31</v>
      </c>
      <c r="E2303" s="295" t="s">
        <v>1430</v>
      </c>
      <c r="F2303" s="315">
        <f>VLOOKUP(B2303,'HSD PSPN,STR,ARS'!$C$6:F838,4,FALSE)</f>
        <v>150000</v>
      </c>
      <c r="G2303" s="536">
        <f t="shared" ref="G2303:G2305" si="236">F2303*E2303</f>
        <v>19950</v>
      </c>
    </row>
    <row r="2304" spans="1:8">
      <c r="A2304" s="295">
        <v>3</v>
      </c>
      <c r="B2304" s="296" t="s">
        <v>3</v>
      </c>
      <c r="C2304" s="295" t="s">
        <v>338</v>
      </c>
      <c r="D2304" s="295" t="s">
        <v>31</v>
      </c>
      <c r="E2304" s="295" t="s">
        <v>1424</v>
      </c>
      <c r="F2304" s="315">
        <f>VLOOKUP(B2304,'HSD PSPN,STR,ARS'!$C$6:F839,4,FALSE)</f>
        <v>150000</v>
      </c>
      <c r="G2304" s="536">
        <f t="shared" si="236"/>
        <v>1950</v>
      </c>
    </row>
    <row r="2305" spans="1:7">
      <c r="A2305" s="295">
        <v>4</v>
      </c>
      <c r="B2305" s="296" t="s">
        <v>4</v>
      </c>
      <c r="C2305" s="295" t="s">
        <v>339</v>
      </c>
      <c r="D2305" s="295" t="s">
        <v>31</v>
      </c>
      <c r="E2305" s="295" t="s">
        <v>1296</v>
      </c>
      <c r="F2305" s="315">
        <f>VLOOKUP(B2305,'HSD PSPN,STR,ARS'!$C$6:F840,4,FALSE)</f>
        <v>200000</v>
      </c>
      <c r="G2305" s="536">
        <f t="shared" si="236"/>
        <v>800</v>
      </c>
    </row>
    <row r="2306" spans="1:7">
      <c r="A2306" s="1161" t="s">
        <v>2171</v>
      </c>
      <c r="B2306" s="1162"/>
      <c r="C2306" s="1162"/>
      <c r="D2306" s="1162"/>
      <c r="E2306" s="1162"/>
      <c r="F2306" s="1163"/>
      <c r="G2306" s="321">
        <f>SUM(G2301:G2305)</f>
        <v>29400</v>
      </c>
    </row>
    <row r="2307" spans="1:7">
      <c r="A2307" s="295" t="s">
        <v>19</v>
      </c>
      <c r="B2307" s="296" t="s">
        <v>5</v>
      </c>
      <c r="C2307" s="295"/>
      <c r="D2307" s="295"/>
      <c r="E2307" s="295"/>
      <c r="F2307" s="296"/>
      <c r="G2307" s="536"/>
    </row>
    <row r="2308" spans="1:7">
      <c r="A2308" s="295">
        <v>1</v>
      </c>
      <c r="B2308" s="296" t="s">
        <v>176</v>
      </c>
      <c r="C2308" s="295"/>
      <c r="D2308" s="295" t="s">
        <v>329</v>
      </c>
      <c r="E2308" s="295" t="s">
        <v>1435</v>
      </c>
      <c r="F2308" s="315">
        <f>VLOOKUP(B2308,'HSD PSPN,STR,ARS'!$C$6:F843,4,FALSE)</f>
        <v>10000</v>
      </c>
      <c r="G2308" s="536">
        <f t="shared" ref="G2308" si="237">F2308*E2308</f>
        <v>31080</v>
      </c>
    </row>
    <row r="2309" spans="1:7">
      <c r="A2309" s="1165" t="s">
        <v>2176</v>
      </c>
      <c r="B2309" s="1166"/>
      <c r="C2309" s="1166"/>
      <c r="D2309" s="1166"/>
      <c r="E2309" s="1166"/>
      <c r="F2309" s="1166"/>
      <c r="G2309" s="549">
        <f>SUM(G2308)</f>
        <v>31080</v>
      </c>
    </row>
    <row r="2310" spans="1:7">
      <c r="A2310" s="295" t="s">
        <v>20</v>
      </c>
      <c r="B2310" s="296" t="s">
        <v>181</v>
      </c>
      <c r="C2310" s="295"/>
      <c r="D2310" s="295"/>
      <c r="E2310" s="295"/>
      <c r="F2310" s="296"/>
      <c r="G2310" s="536"/>
    </row>
    <row r="2311" spans="1:7">
      <c r="A2311" s="295"/>
      <c r="B2311" s="296"/>
      <c r="C2311" s="295"/>
      <c r="D2311" s="295"/>
      <c r="E2311" s="295"/>
      <c r="F2311" s="296"/>
      <c r="G2311" s="536"/>
    </row>
    <row r="2312" spans="1:7">
      <c r="A2312" s="1146" t="s">
        <v>2180</v>
      </c>
      <c r="B2312" s="1146"/>
      <c r="C2312" s="1146"/>
      <c r="D2312" s="1146"/>
      <c r="E2312" s="1146"/>
      <c r="F2312" s="1146"/>
      <c r="G2312" s="318">
        <f>SUM(G2310:G2311)</f>
        <v>0</v>
      </c>
    </row>
    <row r="2313" spans="1:7">
      <c r="A2313" s="375" t="s">
        <v>21</v>
      </c>
      <c r="B2313" s="1145" t="s">
        <v>1111</v>
      </c>
      <c r="C2313" s="1145"/>
      <c r="D2313" s="1145"/>
      <c r="E2313" s="1145"/>
      <c r="F2313" s="1145"/>
      <c r="G2313" s="318">
        <f>SUM(G2301:G2312)/2</f>
        <v>60480</v>
      </c>
    </row>
    <row r="2314" spans="1:7">
      <c r="A2314" s="375" t="s">
        <v>22</v>
      </c>
      <c r="B2314" s="1145" t="s">
        <v>1112</v>
      </c>
      <c r="C2314" s="1145"/>
      <c r="D2314" s="1145"/>
      <c r="E2314" s="1145"/>
      <c r="F2314" s="376">
        <v>0.1</v>
      </c>
      <c r="G2314" s="318">
        <f>G2313*F2314</f>
        <v>6048</v>
      </c>
    </row>
    <row r="2315" spans="1:7">
      <c r="A2315" s="375" t="s">
        <v>23</v>
      </c>
      <c r="B2315" s="1145" t="s">
        <v>184</v>
      </c>
      <c r="C2315" s="1145"/>
      <c r="D2315" s="1145"/>
      <c r="E2315" s="1145"/>
      <c r="F2315" s="1145"/>
      <c r="G2315" s="318">
        <f>ROUNDDOWN(G2313+G2314,0)</f>
        <v>66528</v>
      </c>
    </row>
    <row r="2316" spans="1:7">
      <c r="G2316" s="542"/>
    </row>
    <row r="2317" spans="1:7" s="478" customFormat="1">
      <c r="A2317" s="1090"/>
      <c r="B2317" s="485"/>
      <c r="C2317" s="1090"/>
      <c r="D2317" s="1090"/>
      <c r="E2317" s="1090"/>
      <c r="F2317" s="485"/>
      <c r="G2317" s="1091"/>
    </row>
    <row r="2318" spans="1:7">
      <c r="A2318" s="310" t="s">
        <v>2110</v>
      </c>
      <c r="B2318"/>
      <c r="C2318"/>
      <c r="D2318"/>
      <c r="E2318"/>
      <c r="F2318"/>
      <c r="G2318" s="541"/>
    </row>
    <row r="2319" spans="1:7" s="445" customFormat="1" ht="45">
      <c r="A2319" s="294" t="s">
        <v>73</v>
      </c>
      <c r="B2319" s="294" t="s">
        <v>74</v>
      </c>
      <c r="C2319" s="294" t="s">
        <v>166</v>
      </c>
      <c r="D2319" s="294" t="s">
        <v>78</v>
      </c>
      <c r="E2319" s="294" t="s">
        <v>167</v>
      </c>
      <c r="F2319" s="294" t="s">
        <v>1113</v>
      </c>
      <c r="G2319" s="551" t="s">
        <v>1105</v>
      </c>
    </row>
    <row r="2320" spans="1:7">
      <c r="A2320" s="295" t="s">
        <v>17</v>
      </c>
      <c r="B2320" s="296" t="s">
        <v>1106</v>
      </c>
      <c r="C2320" s="295"/>
      <c r="D2320" s="295"/>
      <c r="E2320" s="295"/>
      <c r="F2320" s="296"/>
      <c r="G2320" s="536"/>
    </row>
    <row r="2321" spans="1:7">
      <c r="A2321" s="295">
        <v>1</v>
      </c>
      <c r="B2321" s="296" t="s">
        <v>1</v>
      </c>
      <c r="C2321" s="295" t="s">
        <v>336</v>
      </c>
      <c r="D2321" s="295" t="s">
        <v>31</v>
      </c>
      <c r="E2321" s="295" t="s">
        <v>1136</v>
      </c>
      <c r="F2321" s="315">
        <f>VLOOKUP(B2321,'HSD PSPN,STR,ARS'!$C$6:F856,4,FALSE)</f>
        <v>100000</v>
      </c>
      <c r="G2321" s="536">
        <f>F2321*E2321</f>
        <v>5000</v>
      </c>
    </row>
    <row r="2322" spans="1:7">
      <c r="A2322" s="295">
        <v>2</v>
      </c>
      <c r="B2322" s="296" t="s">
        <v>2</v>
      </c>
      <c r="C2322" s="295" t="s">
        <v>337</v>
      </c>
      <c r="D2322" s="295" t="s">
        <v>31</v>
      </c>
      <c r="E2322" s="295" t="s">
        <v>1242</v>
      </c>
      <c r="F2322" s="315">
        <f>VLOOKUP(B2322,'HSD PSPN,STR,ARS'!$C$6:F857,4,FALSE)</f>
        <v>150000</v>
      </c>
      <c r="G2322" s="536">
        <f t="shared" ref="G2322:G2324" si="238">F2322*E2322</f>
        <v>15000</v>
      </c>
    </row>
    <row r="2323" spans="1:7">
      <c r="A2323" s="295">
        <v>3</v>
      </c>
      <c r="B2323" s="296" t="s">
        <v>3</v>
      </c>
      <c r="C2323" s="295" t="s">
        <v>338</v>
      </c>
      <c r="D2323" s="295" t="s">
        <v>31</v>
      </c>
      <c r="E2323" s="295" t="s">
        <v>1243</v>
      </c>
      <c r="F2323" s="315">
        <f>VLOOKUP(B2323,'HSD PSPN,STR,ARS'!$C$6:F858,4,FALSE)</f>
        <v>150000</v>
      </c>
      <c r="G2323" s="536">
        <f t="shared" si="238"/>
        <v>1500</v>
      </c>
    </row>
    <row r="2324" spans="1:7">
      <c r="A2324" s="295">
        <v>4</v>
      </c>
      <c r="B2324" s="296" t="s">
        <v>4</v>
      </c>
      <c r="C2324" s="295" t="s">
        <v>339</v>
      </c>
      <c r="D2324" s="295" t="s">
        <v>31</v>
      </c>
      <c r="E2324" s="295" t="s">
        <v>1244</v>
      </c>
      <c r="F2324" s="315">
        <f>VLOOKUP(B2324,'HSD PSPN,STR,ARS'!$C$6:F859,4,FALSE)</f>
        <v>200000</v>
      </c>
      <c r="G2324" s="536">
        <f t="shared" si="238"/>
        <v>600</v>
      </c>
    </row>
    <row r="2325" spans="1:7">
      <c r="A2325" s="1161" t="s">
        <v>2171</v>
      </c>
      <c r="B2325" s="1162"/>
      <c r="C2325" s="1162"/>
      <c r="D2325" s="1162"/>
      <c r="E2325" s="1162"/>
      <c r="F2325" s="1163"/>
      <c r="G2325" s="321">
        <f>SUM(G2320:G2324)</f>
        <v>22100</v>
      </c>
    </row>
    <row r="2326" spans="1:7">
      <c r="A2326" s="295" t="s">
        <v>19</v>
      </c>
      <c r="B2326" s="296" t="s">
        <v>5</v>
      </c>
      <c r="C2326" s="295"/>
      <c r="D2326" s="295"/>
      <c r="E2326" s="295"/>
      <c r="F2326" s="296"/>
      <c r="G2326" s="536"/>
    </row>
    <row r="2327" spans="1:7">
      <c r="A2327" s="295">
        <v>1</v>
      </c>
      <c r="B2327" s="296" t="s">
        <v>176</v>
      </c>
      <c r="C2327" s="295"/>
      <c r="D2327" s="295" t="s">
        <v>329</v>
      </c>
      <c r="E2327" s="295" t="s">
        <v>1436</v>
      </c>
      <c r="F2327" s="315">
        <f>VLOOKUP(B2327,'HSD PSPN,STR,ARS'!$C$6:F862,4,FALSE)</f>
        <v>10000</v>
      </c>
      <c r="G2327" s="536">
        <f t="shared" ref="G2327" si="239">F2327*E2327</f>
        <v>16000</v>
      </c>
    </row>
    <row r="2328" spans="1:7">
      <c r="A2328" s="1165" t="s">
        <v>2176</v>
      </c>
      <c r="B2328" s="1166"/>
      <c r="C2328" s="1166"/>
      <c r="D2328" s="1166"/>
      <c r="E2328" s="1166"/>
      <c r="F2328" s="1166"/>
      <c r="G2328" s="549">
        <f>SUM(G2327)</f>
        <v>16000</v>
      </c>
    </row>
    <row r="2329" spans="1:7">
      <c r="A2329" s="295" t="s">
        <v>20</v>
      </c>
      <c r="B2329" s="296" t="s">
        <v>181</v>
      </c>
      <c r="C2329" s="295"/>
      <c r="D2329" s="295"/>
      <c r="E2329" s="295"/>
      <c r="F2329" s="296"/>
      <c r="G2329" s="536"/>
    </row>
    <row r="2330" spans="1:7">
      <c r="A2330" s="295"/>
      <c r="B2330" s="296"/>
      <c r="C2330" s="295"/>
      <c r="D2330" s="295"/>
      <c r="E2330" s="295"/>
      <c r="F2330" s="296"/>
      <c r="G2330" s="536"/>
    </row>
    <row r="2331" spans="1:7">
      <c r="A2331" s="1146" t="s">
        <v>2180</v>
      </c>
      <c r="B2331" s="1146"/>
      <c r="C2331" s="1146"/>
      <c r="D2331" s="1146"/>
      <c r="E2331" s="1146"/>
      <c r="F2331" s="1146"/>
      <c r="G2331" s="318">
        <f>SUM(G2329:G2330)</f>
        <v>0</v>
      </c>
    </row>
    <row r="2332" spans="1:7">
      <c r="A2332" s="375" t="s">
        <v>21</v>
      </c>
      <c r="B2332" s="1145" t="s">
        <v>1111</v>
      </c>
      <c r="C2332" s="1145"/>
      <c r="D2332" s="1145"/>
      <c r="E2332" s="1145"/>
      <c r="F2332" s="1145"/>
      <c r="G2332" s="318">
        <f>SUM(G2319:G2331)/2</f>
        <v>38100</v>
      </c>
    </row>
    <row r="2333" spans="1:7">
      <c r="A2333" s="375" t="s">
        <v>22</v>
      </c>
      <c r="B2333" s="1145" t="s">
        <v>1112</v>
      </c>
      <c r="C2333" s="1145"/>
      <c r="D2333" s="1145"/>
      <c r="E2333" s="1145"/>
      <c r="F2333" s="376">
        <v>0.1</v>
      </c>
      <c r="G2333" s="318">
        <f>G2332*F2333</f>
        <v>3810</v>
      </c>
    </row>
    <row r="2334" spans="1:7">
      <c r="A2334" s="375" t="s">
        <v>23</v>
      </c>
      <c r="B2334" s="1145" t="s">
        <v>184</v>
      </c>
      <c r="C2334" s="1145"/>
      <c r="D2334" s="1145"/>
      <c r="E2334" s="1145"/>
      <c r="F2334" s="1145"/>
      <c r="G2334" s="318">
        <f>ROUNDDOWN(G2332+G2333,0)</f>
        <v>41910</v>
      </c>
    </row>
    <row r="2335" spans="1:7">
      <c r="A2335" s="298"/>
      <c r="B2335" s="299"/>
      <c r="C2335" s="299"/>
      <c r="D2335" s="299"/>
      <c r="E2335" s="299"/>
      <c r="F2335" s="299"/>
      <c r="G2335" s="550"/>
    </row>
    <row r="2336" spans="1:7">
      <c r="A2336" s="310" t="s">
        <v>2001</v>
      </c>
      <c r="B2336"/>
      <c r="C2336"/>
      <c r="D2336"/>
      <c r="E2336"/>
      <c r="F2336"/>
      <c r="G2336" s="541"/>
    </row>
    <row r="2337" spans="1:7" s="445" customFormat="1" ht="45">
      <c r="A2337" s="294" t="s">
        <v>73</v>
      </c>
      <c r="B2337" s="294" t="s">
        <v>74</v>
      </c>
      <c r="C2337" s="294" t="s">
        <v>166</v>
      </c>
      <c r="D2337" s="294" t="s">
        <v>78</v>
      </c>
      <c r="E2337" s="294" t="s">
        <v>167</v>
      </c>
      <c r="F2337" s="294" t="s">
        <v>1113</v>
      </c>
      <c r="G2337" s="551" t="s">
        <v>1105</v>
      </c>
    </row>
    <row r="2338" spans="1:7">
      <c r="A2338" s="295" t="s">
        <v>17</v>
      </c>
      <c r="B2338" s="296" t="s">
        <v>1106</v>
      </c>
      <c r="C2338" s="295"/>
      <c r="D2338" s="295"/>
      <c r="E2338" s="295"/>
      <c r="F2338" s="296"/>
      <c r="G2338" s="536"/>
    </row>
    <row r="2339" spans="1:7">
      <c r="A2339" s="295">
        <v>1</v>
      </c>
      <c r="B2339" s="296" t="s">
        <v>1</v>
      </c>
      <c r="C2339" s="295" t="s">
        <v>336</v>
      </c>
      <c r="D2339" s="295" t="s">
        <v>31</v>
      </c>
      <c r="E2339" s="295" t="s">
        <v>1119</v>
      </c>
      <c r="F2339" s="315">
        <f>VLOOKUP(B2339,'HSD PSPN,STR,ARS'!$C$6:F874,4,FALSE)</f>
        <v>100000</v>
      </c>
      <c r="G2339" s="536">
        <f>F2339*E2339</f>
        <v>10000</v>
      </c>
    </row>
    <row r="2340" spans="1:7">
      <c r="A2340" s="295">
        <v>2</v>
      </c>
      <c r="B2340" s="296" t="s">
        <v>2</v>
      </c>
      <c r="C2340" s="295" t="s">
        <v>337</v>
      </c>
      <c r="D2340" s="295" t="s">
        <v>31</v>
      </c>
      <c r="E2340" s="295" t="s">
        <v>1119</v>
      </c>
      <c r="F2340" s="315">
        <f>VLOOKUP(B2340,'HSD PSPN,STR,ARS'!$C$6:F875,4,FALSE)</f>
        <v>150000</v>
      </c>
      <c r="G2340" s="536">
        <f t="shared" ref="G2340:G2342" si="240">F2340*E2340</f>
        <v>15000</v>
      </c>
    </row>
    <row r="2341" spans="1:7">
      <c r="A2341" s="295">
        <v>3</v>
      </c>
      <c r="B2341" s="296" t="s">
        <v>3</v>
      </c>
      <c r="C2341" s="295" t="s">
        <v>338</v>
      </c>
      <c r="D2341" s="295" t="s">
        <v>31</v>
      </c>
      <c r="E2341" s="295" t="s">
        <v>1120</v>
      </c>
      <c r="F2341" s="315">
        <f>VLOOKUP(B2341,'HSD PSPN,STR,ARS'!$C$6:F876,4,FALSE)</f>
        <v>150000</v>
      </c>
      <c r="G2341" s="536">
        <f t="shared" si="240"/>
        <v>1500</v>
      </c>
    </row>
    <row r="2342" spans="1:7">
      <c r="A2342" s="295">
        <v>4</v>
      </c>
      <c r="B2342" s="296" t="s">
        <v>4</v>
      </c>
      <c r="C2342" s="295" t="s">
        <v>339</v>
      </c>
      <c r="D2342" s="295" t="s">
        <v>31</v>
      </c>
      <c r="E2342" s="295" t="s">
        <v>1121</v>
      </c>
      <c r="F2342" s="315">
        <f>VLOOKUP(B2342,'HSD PSPN,STR,ARS'!$C$6:F877,4,FALSE)</f>
        <v>200000</v>
      </c>
      <c r="G2342" s="536">
        <f t="shared" si="240"/>
        <v>660</v>
      </c>
    </row>
    <row r="2343" spans="1:7">
      <c r="A2343" s="1161" t="s">
        <v>2171</v>
      </c>
      <c r="B2343" s="1162"/>
      <c r="C2343" s="1162"/>
      <c r="D2343" s="1162"/>
      <c r="E2343" s="1162"/>
      <c r="F2343" s="1163"/>
      <c r="G2343" s="321">
        <f>SUM(G2338:G2342)</f>
        <v>27160</v>
      </c>
    </row>
    <row r="2344" spans="1:7">
      <c r="A2344" s="295" t="s">
        <v>19</v>
      </c>
      <c r="B2344" s="296" t="s">
        <v>5</v>
      </c>
      <c r="C2344" s="295"/>
      <c r="D2344" s="295"/>
      <c r="E2344" s="295"/>
      <c r="F2344" s="296"/>
      <c r="G2344" s="536"/>
    </row>
    <row r="2345" spans="1:7">
      <c r="A2345" s="295">
        <v>1</v>
      </c>
      <c r="B2345" s="296" t="s">
        <v>1437</v>
      </c>
      <c r="C2345" s="295"/>
      <c r="D2345" s="295" t="s">
        <v>329</v>
      </c>
      <c r="E2345" s="295" t="s">
        <v>1183</v>
      </c>
      <c r="F2345" s="315">
        <f>VLOOKUP(B2345,'HSD PSPN,STR,ARS'!$C$6:F880,4,FALSE)</f>
        <v>10000</v>
      </c>
      <c r="G2345" s="536">
        <f t="shared" ref="G2345" si="241">F2345*E2345</f>
        <v>20000</v>
      </c>
    </row>
    <row r="2346" spans="1:7">
      <c r="A2346" s="1165" t="s">
        <v>2176</v>
      </c>
      <c r="B2346" s="1166"/>
      <c r="C2346" s="1166"/>
      <c r="D2346" s="1166"/>
      <c r="E2346" s="1166"/>
      <c r="F2346" s="1166"/>
      <c r="G2346" s="549">
        <f>SUM(G2345)</f>
        <v>20000</v>
      </c>
    </row>
    <row r="2347" spans="1:7">
      <c r="A2347" s="295" t="s">
        <v>20</v>
      </c>
      <c r="B2347" s="296" t="s">
        <v>181</v>
      </c>
      <c r="C2347" s="295"/>
      <c r="D2347" s="295"/>
      <c r="E2347" s="295"/>
      <c r="F2347" s="296"/>
      <c r="G2347" s="536"/>
    </row>
    <row r="2348" spans="1:7">
      <c r="A2348" s="295"/>
      <c r="B2348" s="296"/>
      <c r="C2348" s="295"/>
      <c r="D2348" s="295"/>
      <c r="E2348" s="295"/>
      <c r="F2348" s="296"/>
      <c r="G2348" s="536"/>
    </row>
    <row r="2349" spans="1:7">
      <c r="A2349" s="1146" t="s">
        <v>2180</v>
      </c>
      <c r="B2349" s="1146"/>
      <c r="C2349" s="1146"/>
      <c r="D2349" s="1146"/>
      <c r="E2349" s="1146"/>
      <c r="F2349" s="1146"/>
      <c r="G2349" s="318">
        <f>SUM(G2347:G2348)</f>
        <v>0</v>
      </c>
    </row>
    <row r="2350" spans="1:7">
      <c r="A2350" s="375" t="s">
        <v>21</v>
      </c>
      <c r="B2350" s="1145" t="s">
        <v>1111</v>
      </c>
      <c r="C2350" s="1145"/>
      <c r="D2350" s="1145"/>
      <c r="E2350" s="1145"/>
      <c r="F2350" s="1145"/>
      <c r="G2350" s="318">
        <f>SUM(G2337:G2349)/2</f>
        <v>47160</v>
      </c>
    </row>
    <row r="2351" spans="1:7">
      <c r="A2351" s="375" t="s">
        <v>22</v>
      </c>
      <c r="B2351" s="1145" t="s">
        <v>1112</v>
      </c>
      <c r="C2351" s="1145"/>
      <c r="D2351" s="1145"/>
      <c r="E2351" s="1145"/>
      <c r="F2351" s="376">
        <v>0.1</v>
      </c>
      <c r="G2351" s="318">
        <f>G2350*F2351</f>
        <v>4716</v>
      </c>
    </row>
    <row r="2352" spans="1:7">
      <c r="A2352" s="375" t="s">
        <v>23</v>
      </c>
      <c r="B2352" s="1145" t="s">
        <v>184</v>
      </c>
      <c r="C2352" s="1145"/>
      <c r="D2352" s="1145"/>
      <c r="E2352" s="1145"/>
      <c r="F2352" s="1145"/>
      <c r="G2352" s="318">
        <f>ROUNDDOWN(G2350+G2351,0)</f>
        <v>51876</v>
      </c>
    </row>
    <row r="2353" spans="1:7">
      <c r="A2353" s="298"/>
      <c r="B2353" s="299"/>
      <c r="C2353" s="299"/>
      <c r="D2353" s="299"/>
      <c r="E2353" s="299"/>
      <c r="F2353" s="299"/>
      <c r="G2353" s="550"/>
    </row>
    <row r="2354" spans="1:7">
      <c r="A2354" s="310" t="s">
        <v>2002</v>
      </c>
      <c r="B2354"/>
      <c r="C2354"/>
      <c r="D2354"/>
      <c r="E2354"/>
      <c r="F2354"/>
      <c r="G2354" s="541"/>
    </row>
    <row r="2355" spans="1:7">
      <c r="A2355" s="310" t="s">
        <v>2003</v>
      </c>
      <c r="B2355"/>
      <c r="C2355"/>
      <c r="D2355"/>
      <c r="E2355"/>
      <c r="F2355"/>
      <c r="G2355" s="541"/>
    </row>
    <row r="2356" spans="1:7" s="445" customFormat="1" ht="45">
      <c r="A2356" s="294" t="s">
        <v>73</v>
      </c>
      <c r="B2356" s="294" t="s">
        <v>74</v>
      </c>
      <c r="C2356" s="294" t="s">
        <v>166</v>
      </c>
      <c r="D2356" s="294" t="s">
        <v>78</v>
      </c>
      <c r="E2356" s="294" t="s">
        <v>167</v>
      </c>
      <c r="F2356" s="294" t="s">
        <v>1113</v>
      </c>
      <c r="G2356" s="551" t="s">
        <v>1105</v>
      </c>
    </row>
    <row r="2357" spans="1:7">
      <c r="A2357" s="295" t="s">
        <v>17</v>
      </c>
      <c r="B2357" s="296" t="s">
        <v>1106</v>
      </c>
      <c r="C2357" s="295"/>
      <c r="D2357" s="295"/>
      <c r="E2357" s="295"/>
      <c r="F2357" s="296"/>
      <c r="G2357" s="536"/>
    </row>
    <row r="2358" spans="1:7">
      <c r="A2358" s="295">
        <v>1</v>
      </c>
      <c r="B2358" s="296" t="s">
        <v>1</v>
      </c>
      <c r="C2358" s="295" t="s">
        <v>336</v>
      </c>
      <c r="D2358" s="295" t="s">
        <v>31</v>
      </c>
      <c r="E2358" s="295" t="s">
        <v>1107</v>
      </c>
      <c r="F2358" s="315">
        <f>VLOOKUP(B2358,'HSD PSPN,STR,ARS'!$C$6:F893,4,FALSE)</f>
        <v>100000</v>
      </c>
      <c r="G2358" s="536">
        <f t="shared" ref="G2358:G2359" si="242">F2358*E2358</f>
        <v>15000</v>
      </c>
    </row>
    <row r="2359" spans="1:7">
      <c r="A2359" s="295">
        <v>2</v>
      </c>
      <c r="B2359" s="296" t="s">
        <v>4</v>
      </c>
      <c r="C2359" s="295" t="s">
        <v>339</v>
      </c>
      <c r="D2359" s="295" t="s">
        <v>31</v>
      </c>
      <c r="E2359" s="295" t="s">
        <v>1109</v>
      </c>
      <c r="F2359" s="315">
        <f>VLOOKUP(B2359,'HSD PSPN,STR,ARS'!$C$6:F894,4,FALSE)</f>
        <v>200000</v>
      </c>
      <c r="G2359" s="536">
        <f t="shared" si="242"/>
        <v>1500</v>
      </c>
    </row>
    <row r="2360" spans="1:7">
      <c r="A2360" s="1161" t="s">
        <v>2171</v>
      </c>
      <c r="B2360" s="1162"/>
      <c r="C2360" s="1162"/>
      <c r="D2360" s="1162"/>
      <c r="E2360" s="1162"/>
      <c r="F2360" s="1163"/>
      <c r="G2360" s="321">
        <f>SUM(G2355:G2359)</f>
        <v>16500</v>
      </c>
    </row>
    <row r="2361" spans="1:7">
      <c r="A2361" s="295" t="s">
        <v>19</v>
      </c>
      <c r="B2361" s="296" t="s">
        <v>5</v>
      </c>
      <c r="C2361" s="295"/>
      <c r="D2361" s="295"/>
      <c r="E2361" s="295"/>
      <c r="F2361" s="296"/>
      <c r="G2361" s="536"/>
    </row>
    <row r="2362" spans="1:7" ht="30">
      <c r="A2362" s="295">
        <v>1</v>
      </c>
      <c r="B2362" s="300" t="s">
        <v>1438</v>
      </c>
      <c r="C2362" s="295"/>
      <c r="D2362" s="301" t="s">
        <v>329</v>
      </c>
      <c r="E2362" s="301" t="s">
        <v>1136</v>
      </c>
      <c r="F2362" s="315">
        <f>VLOOKUP(B2362,'HSD PSPN,STR,ARS'!$C$6:F897,4,FALSE)</f>
        <v>10000</v>
      </c>
      <c r="G2362" s="536">
        <f t="shared" ref="G2362" si="243">F2362*E2362</f>
        <v>500</v>
      </c>
    </row>
    <row r="2363" spans="1:7">
      <c r="A2363" s="1165" t="s">
        <v>2176</v>
      </c>
      <c r="B2363" s="1166"/>
      <c r="C2363" s="1166"/>
      <c r="D2363" s="1166"/>
      <c r="E2363" s="1166"/>
      <c r="F2363" s="1166"/>
      <c r="G2363" s="549">
        <f>SUM(G2362)</f>
        <v>500</v>
      </c>
    </row>
    <row r="2364" spans="1:7">
      <c r="A2364" s="295" t="s">
        <v>20</v>
      </c>
      <c r="B2364" s="296" t="s">
        <v>181</v>
      </c>
      <c r="C2364" s="295"/>
      <c r="D2364" s="295"/>
      <c r="E2364" s="295"/>
      <c r="F2364" s="296"/>
      <c r="G2364" s="536"/>
    </row>
    <row r="2365" spans="1:7">
      <c r="A2365" s="295"/>
      <c r="B2365" s="296"/>
      <c r="C2365" s="295"/>
      <c r="D2365" s="295"/>
      <c r="E2365" s="295"/>
      <c r="F2365" s="296"/>
      <c r="G2365" s="536"/>
    </row>
    <row r="2366" spans="1:7">
      <c r="A2366" s="1146" t="s">
        <v>2180</v>
      </c>
      <c r="B2366" s="1146"/>
      <c r="C2366" s="1146"/>
      <c r="D2366" s="1146"/>
      <c r="E2366" s="1146"/>
      <c r="F2366" s="1146"/>
      <c r="G2366" s="318">
        <f>SUM(G2364:G2365)</f>
        <v>0</v>
      </c>
    </row>
    <row r="2367" spans="1:7">
      <c r="A2367" s="375" t="s">
        <v>21</v>
      </c>
      <c r="B2367" s="1145" t="s">
        <v>1111</v>
      </c>
      <c r="C2367" s="1145"/>
      <c r="D2367" s="1145"/>
      <c r="E2367" s="1145"/>
      <c r="F2367" s="1145"/>
      <c r="G2367" s="318">
        <f>SUM(G2357:G2366)/2</f>
        <v>17000</v>
      </c>
    </row>
    <row r="2368" spans="1:7">
      <c r="A2368" s="375" t="s">
        <v>22</v>
      </c>
      <c r="B2368" s="1145" t="s">
        <v>1112</v>
      </c>
      <c r="C2368" s="1145"/>
      <c r="D2368" s="1145"/>
      <c r="E2368" s="1145"/>
      <c r="F2368" s="376">
        <v>0.1</v>
      </c>
      <c r="G2368" s="318">
        <f>G2367*F2368</f>
        <v>1700</v>
      </c>
    </row>
    <row r="2369" spans="1:7">
      <c r="A2369" s="375" t="s">
        <v>23</v>
      </c>
      <c r="B2369" s="1145" t="s">
        <v>184</v>
      </c>
      <c r="C2369" s="1145"/>
      <c r="D2369" s="1145"/>
      <c r="E2369" s="1145"/>
      <c r="F2369" s="1145"/>
      <c r="G2369" s="318">
        <f>ROUNDDOWN(G2367+G2368,0)</f>
        <v>18700</v>
      </c>
    </row>
    <row r="2370" spans="1:7">
      <c r="A2370" s="298"/>
      <c r="B2370" s="299"/>
      <c r="C2370" s="299"/>
      <c r="D2370" s="299"/>
      <c r="E2370" s="299"/>
      <c r="F2370" s="299"/>
      <c r="G2370" s="550"/>
    </row>
    <row r="2371" spans="1:7">
      <c r="A2371" s="310" t="s">
        <v>2004</v>
      </c>
      <c r="B2371"/>
      <c r="C2371"/>
      <c r="D2371"/>
      <c r="E2371"/>
      <c r="F2371"/>
      <c r="G2371" s="541"/>
    </row>
    <row r="2372" spans="1:7" s="445" customFormat="1" ht="45">
      <c r="A2372" s="294" t="s">
        <v>73</v>
      </c>
      <c r="B2372" s="294" t="s">
        <v>74</v>
      </c>
      <c r="C2372" s="294" t="s">
        <v>166</v>
      </c>
      <c r="D2372" s="294" t="s">
        <v>78</v>
      </c>
      <c r="E2372" s="294" t="s">
        <v>167</v>
      </c>
      <c r="F2372" s="294" t="s">
        <v>1113</v>
      </c>
      <c r="G2372" s="551" t="s">
        <v>1105</v>
      </c>
    </row>
    <row r="2373" spans="1:7">
      <c r="A2373" s="295" t="s">
        <v>17</v>
      </c>
      <c r="B2373" s="296" t="s">
        <v>1106</v>
      </c>
      <c r="C2373" s="295"/>
      <c r="D2373" s="295"/>
      <c r="E2373" s="295"/>
      <c r="F2373" s="296"/>
      <c r="G2373" s="536"/>
    </row>
    <row r="2374" spans="1:7">
      <c r="A2374" s="295">
        <v>1</v>
      </c>
      <c r="B2374" s="296" t="s">
        <v>1</v>
      </c>
      <c r="C2374" s="295" t="s">
        <v>336</v>
      </c>
      <c r="D2374" s="295" t="s">
        <v>31</v>
      </c>
      <c r="E2374" s="295" t="s">
        <v>1107</v>
      </c>
      <c r="F2374" s="315">
        <f>VLOOKUP(B2374,'HSD PSPN,STR,ARS'!$C$6:F909,4,FALSE)</f>
        <v>100000</v>
      </c>
      <c r="G2374" s="536">
        <f t="shared" ref="G2374:G2375" si="244">F2374*E2374</f>
        <v>15000</v>
      </c>
    </row>
    <row r="2375" spans="1:7">
      <c r="A2375" s="295">
        <v>2</v>
      </c>
      <c r="B2375" s="296" t="s">
        <v>4</v>
      </c>
      <c r="C2375" s="295" t="s">
        <v>339</v>
      </c>
      <c r="D2375" s="295" t="s">
        <v>31</v>
      </c>
      <c r="E2375" s="295" t="s">
        <v>1109</v>
      </c>
      <c r="F2375" s="315">
        <f>VLOOKUP(B2375,'HSD PSPN,STR,ARS'!$C$6:F910,4,FALSE)</f>
        <v>200000</v>
      </c>
      <c r="G2375" s="536">
        <f t="shared" si="244"/>
        <v>1500</v>
      </c>
    </row>
    <row r="2376" spans="1:7">
      <c r="A2376" s="1161" t="s">
        <v>2171</v>
      </c>
      <c r="B2376" s="1162"/>
      <c r="C2376" s="1162"/>
      <c r="D2376" s="1162"/>
      <c r="E2376" s="1162"/>
      <c r="F2376" s="1163"/>
      <c r="G2376" s="321">
        <f>SUM(G2371:G2375)</f>
        <v>16500</v>
      </c>
    </row>
    <row r="2377" spans="1:7">
      <c r="A2377" s="295" t="s">
        <v>19</v>
      </c>
      <c r="B2377" s="296" t="s">
        <v>5</v>
      </c>
      <c r="C2377" s="295"/>
      <c r="D2377" s="295"/>
      <c r="E2377" s="295"/>
      <c r="F2377" s="296"/>
      <c r="G2377" s="536"/>
    </row>
    <row r="2378" spans="1:7">
      <c r="A2378" s="295">
        <v>1</v>
      </c>
      <c r="B2378" s="296" t="s">
        <v>263</v>
      </c>
      <c r="C2378" s="295"/>
      <c r="D2378" s="295" t="s">
        <v>329</v>
      </c>
      <c r="E2378" s="295" t="s">
        <v>1136</v>
      </c>
      <c r="F2378" s="315">
        <f>VLOOKUP(B2378,'HSD PSPN,STR,ARS'!$C$6:F913,4,FALSE)</f>
        <v>10000</v>
      </c>
      <c r="G2378" s="536">
        <f t="shared" ref="G2378" si="245">F2378*E2378</f>
        <v>500</v>
      </c>
    </row>
    <row r="2379" spans="1:7">
      <c r="A2379" s="1165" t="s">
        <v>2176</v>
      </c>
      <c r="B2379" s="1166"/>
      <c r="C2379" s="1166"/>
      <c r="D2379" s="1166"/>
      <c r="E2379" s="1166"/>
      <c r="F2379" s="1166"/>
      <c r="G2379" s="549">
        <f>SUM(G2378)</f>
        <v>500</v>
      </c>
    </row>
    <row r="2380" spans="1:7">
      <c r="A2380" s="295" t="s">
        <v>20</v>
      </c>
      <c r="B2380" s="296" t="s">
        <v>181</v>
      </c>
      <c r="C2380" s="295"/>
      <c r="D2380" s="295"/>
      <c r="E2380" s="295"/>
      <c r="F2380" s="296"/>
      <c r="G2380" s="536"/>
    </row>
    <row r="2381" spans="1:7">
      <c r="A2381" s="295"/>
      <c r="B2381" s="296"/>
      <c r="C2381" s="295"/>
      <c r="D2381" s="295"/>
      <c r="E2381" s="295"/>
      <c r="F2381" s="296"/>
      <c r="G2381" s="536"/>
    </row>
    <row r="2382" spans="1:7">
      <c r="A2382" s="1146" t="s">
        <v>2180</v>
      </c>
      <c r="B2382" s="1146"/>
      <c r="C2382" s="1146"/>
      <c r="D2382" s="1146"/>
      <c r="E2382" s="1146"/>
      <c r="F2382" s="1146"/>
      <c r="G2382" s="318">
        <f>SUM(G2380:G2381)</f>
        <v>0</v>
      </c>
    </row>
    <row r="2383" spans="1:7">
      <c r="A2383" s="375" t="s">
        <v>21</v>
      </c>
      <c r="B2383" s="1145" t="s">
        <v>1111</v>
      </c>
      <c r="C2383" s="1145"/>
      <c r="D2383" s="1145"/>
      <c r="E2383" s="1145"/>
      <c r="F2383" s="1145"/>
      <c r="G2383" s="318">
        <f>SUM(G2373:G2382)/2</f>
        <v>17000</v>
      </c>
    </row>
    <row r="2384" spans="1:7">
      <c r="A2384" s="375" t="s">
        <v>22</v>
      </c>
      <c r="B2384" s="1145" t="s">
        <v>1112</v>
      </c>
      <c r="C2384" s="1145"/>
      <c r="D2384" s="1145"/>
      <c r="E2384" s="1145"/>
      <c r="F2384" s="376">
        <v>0.1</v>
      </c>
      <c r="G2384" s="318">
        <f>G2383*F2384</f>
        <v>1700</v>
      </c>
    </row>
    <row r="2385" spans="1:7">
      <c r="A2385" s="375" t="s">
        <v>23</v>
      </c>
      <c r="B2385" s="1145" t="s">
        <v>184</v>
      </c>
      <c r="C2385" s="1145"/>
      <c r="D2385" s="1145"/>
      <c r="E2385" s="1145"/>
      <c r="F2385" s="1145"/>
      <c r="G2385" s="318">
        <f>ROUNDDOWN(G2383+G2384,0)</f>
        <v>18700</v>
      </c>
    </row>
    <row r="2386" spans="1:7">
      <c r="A2386" s="298"/>
      <c r="B2386" s="299"/>
      <c r="C2386" s="299"/>
      <c r="D2386" s="299"/>
      <c r="E2386" s="299"/>
      <c r="F2386" s="299"/>
      <c r="G2386" s="550"/>
    </row>
    <row r="2387" spans="1:7">
      <c r="A2387" s="310" t="s">
        <v>2005</v>
      </c>
      <c r="B2387"/>
      <c r="C2387"/>
      <c r="D2387"/>
      <c r="E2387"/>
      <c r="F2387"/>
      <c r="G2387" s="541"/>
    </row>
    <row r="2388" spans="1:7" s="445" customFormat="1" ht="45">
      <c r="A2388" s="294" t="s">
        <v>73</v>
      </c>
      <c r="B2388" s="294" t="s">
        <v>74</v>
      </c>
      <c r="C2388" s="294" t="s">
        <v>166</v>
      </c>
      <c r="D2388" s="294" t="s">
        <v>78</v>
      </c>
      <c r="E2388" s="294" t="s">
        <v>167</v>
      </c>
      <c r="F2388" s="294" t="s">
        <v>1113</v>
      </c>
      <c r="G2388" s="551" t="s">
        <v>1105</v>
      </c>
    </row>
    <row r="2389" spans="1:7">
      <c r="A2389" s="295" t="s">
        <v>17</v>
      </c>
      <c r="B2389" s="296" t="s">
        <v>1106</v>
      </c>
      <c r="C2389" s="295"/>
      <c r="D2389" s="295"/>
      <c r="E2389" s="295"/>
      <c r="F2389" s="296"/>
      <c r="G2389" s="536"/>
    </row>
    <row r="2390" spans="1:7">
      <c r="A2390" s="295">
        <v>1</v>
      </c>
      <c r="B2390" s="296" t="s">
        <v>1</v>
      </c>
      <c r="C2390" s="295" t="s">
        <v>336</v>
      </c>
      <c r="D2390" s="295" t="s">
        <v>31</v>
      </c>
      <c r="E2390" s="295" t="s">
        <v>1107</v>
      </c>
      <c r="F2390" s="315">
        <f>VLOOKUP(B2390,'HSD PSPN,STR,ARS'!$C$6:F925,4,FALSE)</f>
        <v>100000</v>
      </c>
      <c r="G2390" s="536">
        <f t="shared" ref="G2390:G2391" si="246">F2390*E2390</f>
        <v>15000</v>
      </c>
    </row>
    <row r="2391" spans="1:7">
      <c r="A2391" s="295">
        <v>2</v>
      </c>
      <c r="B2391" s="296" t="s">
        <v>4</v>
      </c>
      <c r="C2391" s="295" t="s">
        <v>339</v>
      </c>
      <c r="D2391" s="295" t="s">
        <v>31</v>
      </c>
      <c r="E2391" s="295" t="s">
        <v>1109</v>
      </c>
      <c r="F2391" s="315">
        <f>VLOOKUP(B2391,'HSD PSPN,STR,ARS'!$C$6:F926,4,FALSE)</f>
        <v>200000</v>
      </c>
      <c r="G2391" s="536">
        <f t="shared" si="246"/>
        <v>1500</v>
      </c>
    </row>
    <row r="2392" spans="1:7">
      <c r="A2392" s="1161" t="s">
        <v>2171</v>
      </c>
      <c r="B2392" s="1162"/>
      <c r="C2392" s="1162"/>
      <c r="D2392" s="1162"/>
      <c r="E2392" s="1162"/>
      <c r="F2392" s="1163"/>
      <c r="G2392" s="321">
        <f>SUM(G2387:G2391)</f>
        <v>16500</v>
      </c>
    </row>
    <row r="2393" spans="1:7">
      <c r="A2393" s="295" t="s">
        <v>19</v>
      </c>
      <c r="B2393" s="296" t="s">
        <v>5</v>
      </c>
      <c r="C2393" s="295"/>
      <c r="D2393" s="295"/>
      <c r="E2393" s="295"/>
      <c r="F2393" s="296"/>
      <c r="G2393" s="536"/>
    </row>
    <row r="2394" spans="1:7" ht="30">
      <c r="A2394" s="295">
        <v>1</v>
      </c>
      <c r="B2394" s="300" t="s">
        <v>1439</v>
      </c>
      <c r="C2394" s="295"/>
      <c r="D2394" s="301" t="s">
        <v>329</v>
      </c>
      <c r="E2394" s="301" t="s">
        <v>1136</v>
      </c>
      <c r="F2394" s="315">
        <f>VLOOKUP(B2394,'HSD PSPN,STR,ARS'!$C$6:F929,4,FALSE)</f>
        <v>10000</v>
      </c>
      <c r="G2394" s="536">
        <f t="shared" ref="G2394" si="247">F2394*E2394</f>
        <v>500</v>
      </c>
    </row>
    <row r="2395" spans="1:7">
      <c r="A2395" s="1165" t="s">
        <v>2176</v>
      </c>
      <c r="B2395" s="1166"/>
      <c r="C2395" s="1166"/>
      <c r="D2395" s="1166"/>
      <c r="E2395" s="1166"/>
      <c r="F2395" s="1166"/>
      <c r="G2395" s="549">
        <f>SUM(G2394)</f>
        <v>500</v>
      </c>
    </row>
    <row r="2396" spans="1:7">
      <c r="A2396" s="295" t="s">
        <v>20</v>
      </c>
      <c r="B2396" s="296" t="s">
        <v>181</v>
      </c>
      <c r="C2396" s="295"/>
      <c r="D2396" s="295"/>
      <c r="E2396" s="295"/>
      <c r="F2396" s="296"/>
      <c r="G2396" s="536"/>
    </row>
    <row r="2397" spans="1:7">
      <c r="A2397" s="295"/>
      <c r="B2397" s="296"/>
      <c r="C2397" s="295"/>
      <c r="D2397" s="295"/>
      <c r="E2397" s="295"/>
      <c r="F2397" s="296"/>
      <c r="G2397" s="536"/>
    </row>
    <row r="2398" spans="1:7">
      <c r="A2398" s="1146" t="s">
        <v>2180</v>
      </c>
      <c r="B2398" s="1146"/>
      <c r="C2398" s="1146"/>
      <c r="D2398" s="1146"/>
      <c r="E2398" s="1146"/>
      <c r="F2398" s="1146"/>
      <c r="G2398" s="318">
        <f>SUM(G2396:G2397)</f>
        <v>0</v>
      </c>
    </row>
    <row r="2399" spans="1:7">
      <c r="A2399" s="375" t="s">
        <v>21</v>
      </c>
      <c r="B2399" s="1145" t="s">
        <v>1111</v>
      </c>
      <c r="C2399" s="1145"/>
      <c r="D2399" s="1145"/>
      <c r="E2399" s="1145"/>
      <c r="F2399" s="1145"/>
      <c r="G2399" s="318">
        <f>SUM(G2389:G2398)/2</f>
        <v>17000</v>
      </c>
    </row>
    <row r="2400" spans="1:7">
      <c r="A2400" s="375" t="s">
        <v>22</v>
      </c>
      <c r="B2400" s="1145" t="s">
        <v>1112</v>
      </c>
      <c r="C2400" s="1145"/>
      <c r="D2400" s="1145"/>
      <c r="E2400" s="1145"/>
      <c r="F2400" s="376">
        <v>0.1</v>
      </c>
      <c r="G2400" s="318">
        <f>G2399*F2400</f>
        <v>1700</v>
      </c>
    </row>
    <row r="2401" spans="1:7">
      <c r="A2401" s="375" t="s">
        <v>23</v>
      </c>
      <c r="B2401" s="1145" t="s">
        <v>184</v>
      </c>
      <c r="C2401" s="1145"/>
      <c r="D2401" s="1145"/>
      <c r="E2401" s="1145"/>
      <c r="F2401" s="1145"/>
      <c r="G2401" s="318">
        <f>ROUNDDOWN(G2399+G2400,0)</f>
        <v>18700</v>
      </c>
    </row>
    <row r="2402" spans="1:7">
      <c r="A2402" s="298"/>
      <c r="B2402" s="299"/>
      <c r="C2402" s="299"/>
      <c r="D2402" s="299"/>
      <c r="E2402" s="299"/>
      <c r="F2402" s="299"/>
      <c r="G2402" s="550"/>
    </row>
    <row r="2403" spans="1:7">
      <c r="A2403" s="310" t="s">
        <v>2460</v>
      </c>
      <c r="B2403"/>
      <c r="C2403"/>
      <c r="D2403"/>
      <c r="E2403"/>
      <c r="F2403"/>
      <c r="G2403" s="541"/>
    </row>
    <row r="2404" spans="1:7" s="445" customFormat="1" ht="45">
      <c r="A2404" s="294" t="s">
        <v>73</v>
      </c>
      <c r="B2404" s="294" t="s">
        <v>74</v>
      </c>
      <c r="C2404" s="294" t="s">
        <v>166</v>
      </c>
      <c r="D2404" s="294" t="s">
        <v>78</v>
      </c>
      <c r="E2404" s="294" t="s">
        <v>167</v>
      </c>
      <c r="F2404" s="294" t="s">
        <v>1113</v>
      </c>
      <c r="G2404" s="551" t="s">
        <v>1105</v>
      </c>
    </row>
    <row r="2405" spans="1:7">
      <c r="A2405" s="295" t="s">
        <v>17</v>
      </c>
      <c r="B2405" s="296" t="s">
        <v>1106</v>
      </c>
      <c r="C2405" s="295"/>
      <c r="D2405" s="295"/>
      <c r="E2405" s="295"/>
      <c r="F2405" s="296"/>
      <c r="G2405" s="536"/>
    </row>
    <row r="2406" spans="1:7">
      <c r="A2406" s="295">
        <v>1</v>
      </c>
      <c r="B2406" s="296" t="s">
        <v>1</v>
      </c>
      <c r="C2406" s="295" t="s">
        <v>336</v>
      </c>
      <c r="D2406" s="295" t="s">
        <v>31</v>
      </c>
      <c r="E2406" s="295" t="s">
        <v>1146</v>
      </c>
      <c r="F2406" s="315">
        <f>VLOOKUP(B2406,'HSD PSPN,STR,ARS'!$C$6:F942,4,FALSE)</f>
        <v>100000</v>
      </c>
      <c r="G2406" s="536">
        <f t="shared" ref="G2406:G2409" si="248">F2406*E2406</f>
        <v>7000.0000000000009</v>
      </c>
    </row>
    <row r="2407" spans="1:7">
      <c r="A2407" s="295">
        <v>2</v>
      </c>
      <c r="B2407" s="296" t="s">
        <v>1289</v>
      </c>
      <c r="C2407" s="295" t="s">
        <v>337</v>
      </c>
      <c r="D2407" s="295" t="s">
        <v>31</v>
      </c>
      <c r="E2407" s="295" t="s">
        <v>1440</v>
      </c>
      <c r="F2407" s="315">
        <f>VLOOKUP(B2407,'HSD PSPN,STR,ARS'!$C$6:F943,4,FALSE)</f>
        <v>150000</v>
      </c>
      <c r="G2407" s="536">
        <f t="shared" si="248"/>
        <v>1350</v>
      </c>
    </row>
    <row r="2408" spans="1:7">
      <c r="A2408" s="295">
        <v>3</v>
      </c>
      <c r="B2408" s="296" t="s">
        <v>3</v>
      </c>
      <c r="C2408" s="295" t="s">
        <v>338</v>
      </c>
      <c r="D2408" s="295" t="s">
        <v>31</v>
      </c>
      <c r="E2408" s="295" t="s">
        <v>1441</v>
      </c>
      <c r="F2408" s="315">
        <f>VLOOKUP(B2408,'HSD PSPN,STR,ARS'!$C$6:F944,4,FALSE)</f>
        <v>150000</v>
      </c>
      <c r="G2408" s="536">
        <f t="shared" si="248"/>
        <v>135</v>
      </c>
    </row>
    <row r="2409" spans="1:7">
      <c r="A2409" s="295">
        <v>4</v>
      </c>
      <c r="B2409" s="296" t="s">
        <v>4</v>
      </c>
      <c r="C2409" s="295" t="s">
        <v>339</v>
      </c>
      <c r="D2409" s="295" t="s">
        <v>31</v>
      </c>
      <c r="E2409" s="295" t="s">
        <v>1442</v>
      </c>
      <c r="F2409" s="315">
        <f>VLOOKUP(B2409,'HSD PSPN,STR,ARS'!$C$6:F945,4,FALSE)</f>
        <v>200000</v>
      </c>
      <c r="G2409" s="536">
        <f t="shared" si="248"/>
        <v>59.999999999999993</v>
      </c>
    </row>
    <row r="2410" spans="1:7">
      <c r="A2410" s="1161" t="s">
        <v>2171</v>
      </c>
      <c r="B2410" s="1162"/>
      <c r="C2410" s="1162"/>
      <c r="D2410" s="1162"/>
      <c r="E2410" s="1162"/>
      <c r="F2410" s="1163"/>
      <c r="G2410" s="321">
        <f>SUM(G2405:G2409)</f>
        <v>8545</v>
      </c>
    </row>
    <row r="2411" spans="1:7">
      <c r="A2411" s="295" t="s">
        <v>19</v>
      </c>
      <c r="B2411" s="296" t="s">
        <v>5</v>
      </c>
      <c r="C2411" s="295"/>
      <c r="D2411" s="295"/>
      <c r="E2411" s="295"/>
      <c r="F2411" s="296"/>
      <c r="G2411" s="536"/>
    </row>
    <row r="2412" spans="1:7">
      <c r="A2412" s="295">
        <v>1</v>
      </c>
      <c r="B2412" s="296" t="s">
        <v>1443</v>
      </c>
      <c r="C2412" s="295"/>
      <c r="D2412" s="295" t="s">
        <v>329</v>
      </c>
      <c r="E2412" s="295" t="s">
        <v>1425</v>
      </c>
      <c r="F2412" s="315">
        <f>VLOOKUP(B2412,'HSD PSPN,STR,ARS'!$C$6:F948,4,FALSE)</f>
        <v>10000</v>
      </c>
      <c r="G2412" s="536">
        <f t="shared" ref="G2412:G2418" si="249">F2412*E2412</f>
        <v>2000</v>
      </c>
    </row>
    <row r="2413" spans="1:7">
      <c r="A2413" s="295">
        <v>2</v>
      </c>
      <c r="B2413" s="296" t="s">
        <v>1444</v>
      </c>
      <c r="C2413" s="295"/>
      <c r="D2413" s="295" t="s">
        <v>329</v>
      </c>
      <c r="E2413" s="295" t="s">
        <v>1201</v>
      </c>
      <c r="F2413" s="315">
        <f>VLOOKUP(B2413,'HSD PSPN,STR,ARS'!$C$6:F949,4,FALSE)</f>
        <v>10000</v>
      </c>
      <c r="G2413" s="536">
        <f t="shared" si="249"/>
        <v>1500</v>
      </c>
    </row>
    <row r="2414" spans="1:7">
      <c r="A2414" s="295">
        <v>3</v>
      </c>
      <c r="B2414" s="296" t="s">
        <v>270</v>
      </c>
      <c r="C2414" s="295"/>
      <c r="D2414" s="295" t="s">
        <v>329</v>
      </c>
      <c r="E2414" s="295" t="s">
        <v>1445</v>
      </c>
      <c r="F2414" s="315">
        <f>VLOOKUP(B2414,'HSD PSPN,STR,ARS'!$C$6:F950,4,FALSE)</f>
        <v>10000</v>
      </c>
      <c r="G2414" s="536">
        <f t="shared" si="249"/>
        <v>1700.0000000000002</v>
      </c>
    </row>
    <row r="2415" spans="1:7">
      <c r="A2415" s="295">
        <v>4</v>
      </c>
      <c r="B2415" s="296" t="s">
        <v>264</v>
      </c>
      <c r="C2415" s="295"/>
      <c r="D2415" s="295" t="s">
        <v>329</v>
      </c>
      <c r="E2415" s="295" t="s">
        <v>1446</v>
      </c>
      <c r="F2415" s="315">
        <f>VLOOKUP(B2415,'HSD PSPN,STR,ARS'!$C$6:F951,4,FALSE)</f>
        <v>10000</v>
      </c>
      <c r="G2415" s="536">
        <f t="shared" si="249"/>
        <v>2600</v>
      </c>
    </row>
    <row r="2416" spans="1:7">
      <c r="A2416" s="295">
        <v>5</v>
      </c>
      <c r="B2416" s="296" t="s">
        <v>265</v>
      </c>
      <c r="C2416" s="295"/>
      <c r="D2416" s="295" t="s">
        <v>239</v>
      </c>
      <c r="E2416" s="295" t="s">
        <v>1243</v>
      </c>
      <c r="F2416" s="315">
        <f>VLOOKUP(B2416,'HSD PSPN,STR,ARS'!$C$6:F952,4,FALSE)</f>
        <v>10000</v>
      </c>
      <c r="G2416" s="536">
        <f t="shared" si="249"/>
        <v>100</v>
      </c>
    </row>
    <row r="2417" spans="1:7">
      <c r="A2417" s="295">
        <v>6</v>
      </c>
      <c r="B2417" s="296" t="s">
        <v>266</v>
      </c>
      <c r="C2417" s="295"/>
      <c r="D2417" s="295" t="s">
        <v>329</v>
      </c>
      <c r="E2417" s="295" t="s">
        <v>1318</v>
      </c>
      <c r="F2417" s="315">
        <f>VLOOKUP(B2417,'HSD PSPN,STR,ARS'!$C$6:F953,4,FALSE)</f>
        <v>10000</v>
      </c>
      <c r="G2417" s="536">
        <f t="shared" si="249"/>
        <v>300</v>
      </c>
    </row>
    <row r="2418" spans="1:7">
      <c r="A2418" s="295">
        <v>7</v>
      </c>
      <c r="B2418" s="296" t="s">
        <v>267</v>
      </c>
      <c r="C2418" s="295"/>
      <c r="D2418" s="295" t="s">
        <v>351</v>
      </c>
      <c r="E2418" s="295" t="s">
        <v>1425</v>
      </c>
      <c r="F2418" s="315">
        <f>VLOOKUP(B2418,'HSD PSPN,STR,ARS'!$C$6:F954,4,FALSE)</f>
        <v>10000</v>
      </c>
      <c r="G2418" s="536">
        <f t="shared" si="249"/>
        <v>2000</v>
      </c>
    </row>
    <row r="2419" spans="1:7">
      <c r="A2419" s="1165" t="s">
        <v>2176</v>
      </c>
      <c r="B2419" s="1166"/>
      <c r="C2419" s="1166"/>
      <c r="D2419" s="1166"/>
      <c r="E2419" s="1166"/>
      <c r="F2419" s="1166"/>
      <c r="G2419" s="549">
        <f>SUM(G2412:G2418)</f>
        <v>10200</v>
      </c>
    </row>
    <row r="2420" spans="1:7">
      <c r="A2420" s="295" t="s">
        <v>20</v>
      </c>
      <c r="B2420" s="296" t="s">
        <v>181</v>
      </c>
      <c r="C2420" s="295"/>
      <c r="D2420" s="295"/>
      <c r="E2420" s="295"/>
      <c r="F2420" s="296"/>
      <c r="G2420" s="536"/>
    </row>
    <row r="2421" spans="1:7">
      <c r="A2421" s="295"/>
      <c r="B2421" s="296"/>
      <c r="C2421" s="295"/>
      <c r="D2421" s="295"/>
      <c r="E2421" s="295"/>
      <c r="F2421" s="296"/>
      <c r="G2421" s="536"/>
    </row>
    <row r="2422" spans="1:7">
      <c r="A2422" s="1146" t="s">
        <v>2180</v>
      </c>
      <c r="B2422" s="1146"/>
      <c r="C2422" s="1146"/>
      <c r="D2422" s="1146"/>
      <c r="E2422" s="1146"/>
      <c r="F2422" s="1146"/>
      <c r="G2422" s="318">
        <f>SUM(G2420:G2421)</f>
        <v>0</v>
      </c>
    </row>
    <row r="2423" spans="1:7">
      <c r="A2423" s="375" t="s">
        <v>21</v>
      </c>
      <c r="B2423" s="1145" t="s">
        <v>1111</v>
      </c>
      <c r="C2423" s="1145"/>
      <c r="D2423" s="1145"/>
      <c r="E2423" s="1145"/>
      <c r="F2423" s="1145"/>
      <c r="G2423" s="318">
        <f>SUM(G2406:G2422)/2</f>
        <v>18745</v>
      </c>
    </row>
    <row r="2424" spans="1:7">
      <c r="A2424" s="375" t="s">
        <v>22</v>
      </c>
      <c r="B2424" s="1145" t="s">
        <v>1112</v>
      </c>
      <c r="C2424" s="1145"/>
      <c r="D2424" s="1145"/>
      <c r="E2424" s="1145"/>
      <c r="F2424" s="376">
        <v>0.1</v>
      </c>
      <c r="G2424" s="318">
        <f>G2423*F2424</f>
        <v>1874.5</v>
      </c>
    </row>
    <row r="2425" spans="1:7">
      <c r="A2425" s="375" t="s">
        <v>23</v>
      </c>
      <c r="B2425" s="1145" t="s">
        <v>184</v>
      </c>
      <c r="C2425" s="1145"/>
      <c r="D2425" s="1145"/>
      <c r="E2425" s="1145"/>
      <c r="F2425" s="1145"/>
      <c r="G2425" s="318">
        <f>ROUNDDOWN(G2423+G2424,0)</f>
        <v>20619</v>
      </c>
    </row>
    <row r="2426" spans="1:7">
      <c r="A2426" s="298"/>
      <c r="B2426" s="299"/>
      <c r="C2426" s="299"/>
      <c r="D2426" s="299"/>
      <c r="E2426" s="299"/>
      <c r="F2426" s="299"/>
      <c r="G2426" s="550"/>
    </row>
    <row r="2427" spans="1:7">
      <c r="A2427" s="310" t="s">
        <v>2461</v>
      </c>
      <c r="B2427"/>
      <c r="C2427"/>
      <c r="D2427"/>
      <c r="E2427"/>
      <c r="F2427"/>
      <c r="G2427" s="541"/>
    </row>
    <row r="2428" spans="1:7" s="445" customFormat="1" ht="45">
      <c r="A2428" s="294" t="s">
        <v>73</v>
      </c>
      <c r="B2428" s="294" t="s">
        <v>74</v>
      </c>
      <c r="C2428" s="294" t="s">
        <v>166</v>
      </c>
      <c r="D2428" s="294" t="s">
        <v>78</v>
      </c>
      <c r="E2428" s="294" t="s">
        <v>167</v>
      </c>
      <c r="F2428" s="294" t="s">
        <v>1113</v>
      </c>
      <c r="G2428" s="551" t="s">
        <v>1105</v>
      </c>
    </row>
    <row r="2429" spans="1:7">
      <c r="A2429" s="295" t="s">
        <v>17</v>
      </c>
      <c r="B2429" s="296" t="s">
        <v>1106</v>
      </c>
      <c r="C2429" s="295"/>
      <c r="D2429" s="295"/>
      <c r="E2429" s="295"/>
      <c r="F2429" s="296"/>
      <c r="G2429" s="536"/>
    </row>
    <row r="2430" spans="1:7">
      <c r="A2430" s="295">
        <v>1</v>
      </c>
      <c r="B2430" s="296" t="s">
        <v>1</v>
      </c>
      <c r="C2430" s="295" t="s">
        <v>336</v>
      </c>
      <c r="D2430" s="295" t="s">
        <v>31</v>
      </c>
      <c r="E2430" s="295" t="s">
        <v>1146</v>
      </c>
      <c r="F2430" s="315">
        <f>VLOOKUP(B2430,'HSD PSPN,STR,ARS'!$C$6:F967,4,FALSE)</f>
        <v>100000</v>
      </c>
      <c r="G2430" s="536">
        <f t="shared" ref="G2430:G2433" si="250">F2430*E2430</f>
        <v>7000.0000000000009</v>
      </c>
    </row>
    <row r="2431" spans="1:7">
      <c r="A2431" s="295">
        <v>2</v>
      </c>
      <c r="B2431" s="296" t="s">
        <v>1289</v>
      </c>
      <c r="C2431" s="295" t="s">
        <v>337</v>
      </c>
      <c r="D2431" s="295" t="s">
        <v>31</v>
      </c>
      <c r="E2431" s="295" t="s">
        <v>1447</v>
      </c>
      <c r="F2431" s="315">
        <f>VLOOKUP(B2431,'HSD PSPN,STR,ARS'!$C$6:F968,4,FALSE)</f>
        <v>150000</v>
      </c>
      <c r="G2431" s="536">
        <f t="shared" si="250"/>
        <v>15750</v>
      </c>
    </row>
    <row r="2432" spans="1:7">
      <c r="A2432" s="295">
        <v>3</v>
      </c>
      <c r="B2432" s="296" t="s">
        <v>3</v>
      </c>
      <c r="C2432" s="295" t="s">
        <v>338</v>
      </c>
      <c r="D2432" s="295" t="s">
        <v>31</v>
      </c>
      <c r="E2432" s="295" t="s">
        <v>1448</v>
      </c>
      <c r="F2432" s="315">
        <f>VLOOKUP(B2432,'HSD PSPN,STR,ARS'!$C$6:F969,4,FALSE)</f>
        <v>150000</v>
      </c>
      <c r="G2432" s="536">
        <f t="shared" si="250"/>
        <v>1575</v>
      </c>
    </row>
    <row r="2433" spans="1:7">
      <c r="A2433" s="295">
        <v>4</v>
      </c>
      <c r="B2433" s="296" t="s">
        <v>4</v>
      </c>
      <c r="C2433" s="295" t="s">
        <v>339</v>
      </c>
      <c r="D2433" s="295" t="s">
        <v>31</v>
      </c>
      <c r="E2433" s="295" t="s">
        <v>1260</v>
      </c>
      <c r="F2433" s="315">
        <f>VLOOKUP(B2433,'HSD PSPN,STR,ARS'!$C$6:F970,4,FALSE)</f>
        <v>200000</v>
      </c>
      <c r="G2433" s="536">
        <f t="shared" si="250"/>
        <v>700</v>
      </c>
    </row>
    <row r="2434" spans="1:7">
      <c r="A2434" s="1161" t="s">
        <v>2171</v>
      </c>
      <c r="B2434" s="1162"/>
      <c r="C2434" s="1162"/>
      <c r="D2434" s="1162"/>
      <c r="E2434" s="1162"/>
      <c r="F2434" s="1163"/>
      <c r="G2434" s="321">
        <f>SUM(G2429:G2433)</f>
        <v>25025</v>
      </c>
    </row>
    <row r="2435" spans="1:7">
      <c r="A2435" s="295" t="s">
        <v>19</v>
      </c>
      <c r="B2435" s="296" t="s">
        <v>5</v>
      </c>
      <c r="C2435" s="295"/>
      <c r="D2435" s="295"/>
      <c r="E2435" s="295"/>
      <c r="F2435" s="296"/>
      <c r="G2435" s="536"/>
    </row>
    <row r="2436" spans="1:7">
      <c r="A2436" s="295">
        <v>1</v>
      </c>
      <c r="B2436" s="296" t="s">
        <v>1443</v>
      </c>
      <c r="C2436" s="295"/>
      <c r="D2436" s="295" t="s">
        <v>329</v>
      </c>
      <c r="E2436" s="295" t="s">
        <v>1425</v>
      </c>
      <c r="F2436" s="315">
        <f>VLOOKUP(B2436,'HSD PSPN,STR,ARS'!$C$6:F973,4,FALSE)</f>
        <v>10000</v>
      </c>
      <c r="G2436" s="536">
        <f t="shared" ref="G2436:G2442" si="251">F2436*E2436</f>
        <v>2000</v>
      </c>
    </row>
    <row r="2437" spans="1:7">
      <c r="A2437" s="295">
        <v>2</v>
      </c>
      <c r="B2437" s="296" t="s">
        <v>1444</v>
      </c>
      <c r="C2437" s="295"/>
      <c r="D2437" s="295" t="s">
        <v>329</v>
      </c>
      <c r="E2437" s="295" t="s">
        <v>1201</v>
      </c>
      <c r="F2437" s="315">
        <f>VLOOKUP(B2437,'HSD PSPN,STR,ARS'!$C$6:F974,4,FALSE)</f>
        <v>10000</v>
      </c>
      <c r="G2437" s="536">
        <f t="shared" si="251"/>
        <v>1500</v>
      </c>
    </row>
    <row r="2438" spans="1:7">
      <c r="A2438" s="295">
        <v>3</v>
      </c>
      <c r="B2438" s="296" t="s">
        <v>270</v>
      </c>
      <c r="C2438" s="295"/>
      <c r="D2438" s="295" t="s">
        <v>329</v>
      </c>
      <c r="E2438" s="295" t="s">
        <v>1445</v>
      </c>
      <c r="F2438" s="315">
        <f>VLOOKUP(B2438,'HSD PSPN,STR,ARS'!$C$6:F975,4,FALSE)</f>
        <v>10000</v>
      </c>
      <c r="G2438" s="536">
        <f t="shared" si="251"/>
        <v>1700.0000000000002</v>
      </c>
    </row>
    <row r="2439" spans="1:7">
      <c r="A2439" s="295">
        <v>4</v>
      </c>
      <c r="B2439" s="296" t="s">
        <v>264</v>
      </c>
      <c r="C2439" s="295"/>
      <c r="D2439" s="295" t="s">
        <v>329</v>
      </c>
      <c r="E2439" s="295" t="s">
        <v>1449</v>
      </c>
      <c r="F2439" s="315">
        <f>VLOOKUP(B2439,'HSD PSPN,STR,ARS'!$C$6:F976,4,FALSE)</f>
        <v>10000</v>
      </c>
      <c r="G2439" s="536">
        <f t="shared" si="251"/>
        <v>3500</v>
      </c>
    </row>
    <row r="2440" spans="1:7">
      <c r="A2440" s="295">
        <v>5</v>
      </c>
      <c r="B2440" s="296" t="s">
        <v>265</v>
      </c>
      <c r="C2440" s="295"/>
      <c r="D2440" s="295" t="s">
        <v>239</v>
      </c>
      <c r="E2440" s="295" t="s">
        <v>1243</v>
      </c>
      <c r="F2440" s="315">
        <f>VLOOKUP(B2440,'HSD PSPN,STR,ARS'!$C$6:F977,4,FALSE)</f>
        <v>10000</v>
      </c>
      <c r="G2440" s="536">
        <f t="shared" si="251"/>
        <v>100</v>
      </c>
    </row>
    <row r="2441" spans="1:7">
      <c r="A2441" s="295">
        <v>6</v>
      </c>
      <c r="B2441" s="296" t="s">
        <v>266</v>
      </c>
      <c r="C2441" s="295"/>
      <c r="D2441" s="295" t="s">
        <v>329</v>
      </c>
      <c r="E2441" s="295" t="s">
        <v>1318</v>
      </c>
      <c r="F2441" s="315">
        <f>VLOOKUP(B2441,'HSD PSPN,STR,ARS'!$C$6:F978,4,FALSE)</f>
        <v>10000</v>
      </c>
      <c r="G2441" s="536">
        <f t="shared" si="251"/>
        <v>300</v>
      </c>
    </row>
    <row r="2442" spans="1:7">
      <c r="A2442" s="295">
        <v>7</v>
      </c>
      <c r="B2442" s="296" t="s">
        <v>267</v>
      </c>
      <c r="C2442" s="295"/>
      <c r="D2442" s="295" t="s">
        <v>351</v>
      </c>
      <c r="E2442" s="295" t="s">
        <v>1425</v>
      </c>
      <c r="F2442" s="315">
        <f>VLOOKUP(B2442,'HSD PSPN,STR,ARS'!$C$6:F979,4,FALSE)</f>
        <v>10000</v>
      </c>
      <c r="G2442" s="536">
        <f t="shared" si="251"/>
        <v>2000</v>
      </c>
    </row>
    <row r="2443" spans="1:7">
      <c r="A2443" s="1165" t="s">
        <v>2176</v>
      </c>
      <c r="B2443" s="1166"/>
      <c r="C2443" s="1166"/>
      <c r="D2443" s="1166"/>
      <c r="E2443" s="1166"/>
      <c r="F2443" s="1166"/>
      <c r="G2443" s="549">
        <f>SUM(G2436:G2442)</f>
        <v>11100</v>
      </c>
    </row>
    <row r="2444" spans="1:7">
      <c r="A2444" s="295" t="s">
        <v>20</v>
      </c>
      <c r="B2444" s="296" t="s">
        <v>181</v>
      </c>
      <c r="C2444" s="295"/>
      <c r="D2444" s="295"/>
      <c r="E2444" s="295"/>
      <c r="F2444" s="296"/>
      <c r="G2444" s="536"/>
    </row>
    <row r="2445" spans="1:7">
      <c r="A2445" s="295"/>
      <c r="B2445" s="296"/>
      <c r="C2445" s="295"/>
      <c r="D2445" s="295"/>
      <c r="E2445" s="295"/>
      <c r="F2445" s="296"/>
      <c r="G2445" s="536"/>
    </row>
    <row r="2446" spans="1:7">
      <c r="A2446" s="1146" t="s">
        <v>2180</v>
      </c>
      <c r="B2446" s="1146"/>
      <c r="C2446" s="1146"/>
      <c r="D2446" s="1146"/>
      <c r="E2446" s="1146"/>
      <c r="F2446" s="1146"/>
      <c r="G2446" s="318">
        <f>SUM(G2444:G2445)</f>
        <v>0</v>
      </c>
    </row>
    <row r="2447" spans="1:7">
      <c r="A2447" s="375" t="s">
        <v>21</v>
      </c>
      <c r="B2447" s="1145" t="s">
        <v>1111</v>
      </c>
      <c r="C2447" s="1145"/>
      <c r="D2447" s="1145"/>
      <c r="E2447" s="1145"/>
      <c r="F2447" s="1145"/>
      <c r="G2447" s="318">
        <f>SUM(G2430:G2446)/2</f>
        <v>36125</v>
      </c>
    </row>
    <row r="2448" spans="1:7">
      <c r="A2448" s="375" t="s">
        <v>22</v>
      </c>
      <c r="B2448" s="1145" t="s">
        <v>1112</v>
      </c>
      <c r="C2448" s="1145"/>
      <c r="D2448" s="1145"/>
      <c r="E2448" s="1145"/>
      <c r="F2448" s="376">
        <v>0.1</v>
      </c>
      <c r="G2448" s="318">
        <f>G2447*F2448</f>
        <v>3612.5</v>
      </c>
    </row>
    <row r="2449" spans="1:7">
      <c r="A2449" s="375" t="s">
        <v>23</v>
      </c>
      <c r="B2449" s="1145" t="s">
        <v>184</v>
      </c>
      <c r="C2449" s="1145"/>
      <c r="D2449" s="1145"/>
      <c r="E2449" s="1145"/>
      <c r="F2449" s="1145"/>
      <c r="G2449" s="318">
        <f>ROUNDDOWN(G2447+G2448,0)</f>
        <v>39737</v>
      </c>
    </row>
    <row r="2450" spans="1:7">
      <c r="A2450" s="298"/>
      <c r="B2450" s="299"/>
      <c r="C2450" s="299"/>
      <c r="D2450" s="299"/>
      <c r="E2450" s="299"/>
      <c r="F2450" s="299"/>
      <c r="G2450" s="550"/>
    </row>
    <row r="2451" spans="1:7">
      <c r="A2451" s="310" t="s">
        <v>2006</v>
      </c>
      <c r="B2451"/>
      <c r="C2451"/>
      <c r="D2451"/>
      <c r="E2451"/>
      <c r="F2451"/>
      <c r="G2451" s="541"/>
    </row>
    <row r="2452" spans="1:7" s="445" customFormat="1" ht="45">
      <c r="A2452" s="294" t="s">
        <v>73</v>
      </c>
      <c r="B2452" s="294" t="s">
        <v>74</v>
      </c>
      <c r="C2452" s="294" t="s">
        <v>166</v>
      </c>
      <c r="D2452" s="294" t="s">
        <v>78</v>
      </c>
      <c r="E2452" s="294" t="s">
        <v>167</v>
      </c>
      <c r="F2452" s="294" t="s">
        <v>1113</v>
      </c>
      <c r="G2452" s="551" t="s">
        <v>1105</v>
      </c>
    </row>
    <row r="2453" spans="1:7">
      <c r="A2453" s="295" t="s">
        <v>17</v>
      </c>
      <c r="B2453" s="296" t="s">
        <v>1106</v>
      </c>
      <c r="C2453" s="295"/>
      <c r="D2453" s="295"/>
      <c r="E2453" s="295"/>
      <c r="F2453" s="296"/>
      <c r="G2453" s="536"/>
    </row>
    <row r="2454" spans="1:7">
      <c r="A2454" s="295">
        <v>1</v>
      </c>
      <c r="B2454" s="296" t="s">
        <v>1</v>
      </c>
      <c r="C2454" s="295" t="s">
        <v>336</v>
      </c>
      <c r="D2454" s="295" t="s">
        <v>31</v>
      </c>
      <c r="E2454" s="295" t="s">
        <v>1236</v>
      </c>
      <c r="F2454" s="315">
        <f>VLOOKUP(B2454,'HSD PSPN,STR,ARS'!$C$6:F991,4,FALSE)</f>
        <v>100000</v>
      </c>
      <c r="G2454" s="536">
        <f t="shared" ref="G2454:G2457" si="252">F2454*E2454</f>
        <v>4000</v>
      </c>
    </row>
    <row r="2455" spans="1:7">
      <c r="A2455" s="295">
        <v>2</v>
      </c>
      <c r="B2455" s="296" t="s">
        <v>1289</v>
      </c>
      <c r="C2455" s="295" t="s">
        <v>337</v>
      </c>
      <c r="D2455" s="295" t="s">
        <v>31</v>
      </c>
      <c r="E2455" s="295" t="s">
        <v>1450</v>
      </c>
      <c r="F2455" s="315">
        <f>VLOOKUP(B2455,'HSD PSPN,STR,ARS'!$C$6:F992,4,FALSE)</f>
        <v>150000</v>
      </c>
      <c r="G2455" s="536">
        <f t="shared" si="252"/>
        <v>9450</v>
      </c>
    </row>
    <row r="2456" spans="1:7">
      <c r="A2456" s="295">
        <v>3</v>
      </c>
      <c r="B2456" s="296" t="s">
        <v>3</v>
      </c>
      <c r="C2456" s="295" t="s">
        <v>338</v>
      </c>
      <c r="D2456" s="295" t="s">
        <v>31</v>
      </c>
      <c r="E2456" s="295" t="s">
        <v>1451</v>
      </c>
      <c r="F2456" s="315">
        <f>VLOOKUP(B2456,'HSD PSPN,STR,ARS'!$C$6:F993,4,FALSE)</f>
        <v>150000</v>
      </c>
      <c r="G2456" s="536">
        <f t="shared" si="252"/>
        <v>945</v>
      </c>
    </row>
    <row r="2457" spans="1:7">
      <c r="A2457" s="295">
        <v>4</v>
      </c>
      <c r="B2457" s="296" t="s">
        <v>4</v>
      </c>
      <c r="C2457" s="295" t="s">
        <v>339</v>
      </c>
      <c r="D2457" s="295" t="s">
        <v>31</v>
      </c>
      <c r="E2457" s="295" t="s">
        <v>1452</v>
      </c>
      <c r="F2457" s="315">
        <f>VLOOKUP(B2457,'HSD PSPN,STR,ARS'!$C$6:F994,4,FALSE)</f>
        <v>200000</v>
      </c>
      <c r="G2457" s="536">
        <f t="shared" si="252"/>
        <v>420</v>
      </c>
    </row>
    <row r="2458" spans="1:7">
      <c r="A2458" s="1161" t="s">
        <v>2171</v>
      </c>
      <c r="B2458" s="1162"/>
      <c r="C2458" s="1162"/>
      <c r="D2458" s="1162"/>
      <c r="E2458" s="1162"/>
      <c r="F2458" s="1163"/>
      <c r="G2458" s="321">
        <f>SUM(G2453:G2457)</f>
        <v>14815</v>
      </c>
    </row>
    <row r="2459" spans="1:7">
      <c r="A2459" s="295" t="s">
        <v>19</v>
      </c>
      <c r="B2459" s="296" t="s">
        <v>5</v>
      </c>
      <c r="C2459" s="295"/>
      <c r="D2459" s="295"/>
      <c r="E2459" s="295"/>
      <c r="F2459" s="296"/>
      <c r="G2459" s="536"/>
    </row>
    <row r="2460" spans="1:7">
      <c r="A2460" s="295">
        <v>1</v>
      </c>
      <c r="B2460" s="296" t="s">
        <v>1453</v>
      </c>
      <c r="C2460" s="295"/>
      <c r="D2460" s="295" t="s">
        <v>37</v>
      </c>
      <c r="E2460" s="295" t="s">
        <v>1454</v>
      </c>
      <c r="F2460" s="315">
        <f>VLOOKUP(B2460,'HSD PSPN,STR,ARS'!$C$6:F997,4,FALSE)</f>
        <v>10000</v>
      </c>
      <c r="G2460" s="536">
        <f t="shared" ref="G2460" si="253">F2460*E2460</f>
        <v>3600</v>
      </c>
    </row>
    <row r="2461" spans="1:7">
      <c r="A2461" s="1165" t="s">
        <v>2176</v>
      </c>
      <c r="B2461" s="1166"/>
      <c r="C2461" s="1166"/>
      <c r="D2461" s="1166"/>
      <c r="E2461" s="1166"/>
      <c r="F2461" s="1166"/>
      <c r="G2461" s="549">
        <f>SUM(G2459:G2460)</f>
        <v>3600</v>
      </c>
    </row>
    <row r="2462" spans="1:7">
      <c r="A2462" s="295" t="s">
        <v>20</v>
      </c>
      <c r="B2462" s="296" t="s">
        <v>181</v>
      </c>
      <c r="C2462" s="295"/>
      <c r="D2462" s="295"/>
      <c r="E2462" s="295"/>
      <c r="F2462" s="296"/>
      <c r="G2462" s="536"/>
    </row>
    <row r="2463" spans="1:7">
      <c r="A2463" s="295"/>
      <c r="B2463" s="296"/>
      <c r="C2463" s="295"/>
      <c r="D2463" s="295"/>
      <c r="E2463" s="295"/>
      <c r="F2463" s="296"/>
      <c r="G2463" s="536"/>
    </row>
    <row r="2464" spans="1:7">
      <c r="A2464" s="1146" t="s">
        <v>2180</v>
      </c>
      <c r="B2464" s="1146"/>
      <c r="C2464" s="1146"/>
      <c r="D2464" s="1146"/>
      <c r="E2464" s="1146"/>
      <c r="F2464" s="1146"/>
      <c r="G2464" s="318">
        <f>SUM(G2462:G2463)</f>
        <v>0</v>
      </c>
    </row>
    <row r="2465" spans="1:7">
      <c r="A2465" s="375" t="s">
        <v>21</v>
      </c>
      <c r="B2465" s="1145" t="s">
        <v>1111</v>
      </c>
      <c r="C2465" s="1145"/>
      <c r="D2465" s="1145"/>
      <c r="E2465" s="1145"/>
      <c r="F2465" s="1145"/>
      <c r="G2465" s="318">
        <f>SUM(G2453:G2464)/2</f>
        <v>18415</v>
      </c>
    </row>
    <row r="2466" spans="1:7">
      <c r="A2466" s="375" t="s">
        <v>22</v>
      </c>
      <c r="B2466" s="1145" t="s">
        <v>1112</v>
      </c>
      <c r="C2466" s="1145"/>
      <c r="D2466" s="1145"/>
      <c r="E2466" s="1145"/>
      <c r="F2466" s="376">
        <v>0.1</v>
      </c>
      <c r="G2466" s="318">
        <f>G2465*F2466</f>
        <v>1841.5</v>
      </c>
    </row>
    <row r="2467" spans="1:7">
      <c r="A2467" s="375" t="s">
        <v>23</v>
      </c>
      <c r="B2467" s="1145" t="s">
        <v>184</v>
      </c>
      <c r="C2467" s="1145"/>
      <c r="D2467" s="1145"/>
      <c r="E2467" s="1145"/>
      <c r="F2467" s="1145"/>
      <c r="G2467" s="318">
        <f>ROUNDDOWN(G2465+G2466,0)</f>
        <v>20256</v>
      </c>
    </row>
    <row r="2468" spans="1:7">
      <c r="A2468" s="298"/>
      <c r="B2468" s="299"/>
      <c r="C2468" s="299"/>
      <c r="D2468" s="299"/>
      <c r="E2468" s="299"/>
      <c r="F2468" s="299"/>
      <c r="G2468" s="550"/>
    </row>
    <row r="2469" spans="1:7" s="447" customFormat="1">
      <c r="A2469" s="310" t="s">
        <v>2007</v>
      </c>
      <c r="G2469" s="555"/>
    </row>
    <row r="2470" spans="1:7" s="445" customFormat="1" ht="45">
      <c r="A2470" s="294" t="s">
        <v>73</v>
      </c>
      <c r="B2470" s="294" t="s">
        <v>74</v>
      </c>
      <c r="C2470" s="294" t="s">
        <v>166</v>
      </c>
      <c r="D2470" s="294" t="s">
        <v>78</v>
      </c>
      <c r="E2470" s="294" t="s">
        <v>167</v>
      </c>
      <c r="F2470" s="294" t="s">
        <v>1113</v>
      </c>
      <c r="G2470" s="551" t="s">
        <v>1105</v>
      </c>
    </row>
    <row r="2471" spans="1:7">
      <c r="A2471" s="295" t="s">
        <v>17</v>
      </c>
      <c r="B2471" s="296" t="s">
        <v>1106</v>
      </c>
      <c r="C2471" s="295"/>
      <c r="D2471" s="295"/>
      <c r="E2471" s="295"/>
      <c r="F2471" s="296"/>
      <c r="G2471" s="536"/>
    </row>
    <row r="2472" spans="1:7">
      <c r="A2472" s="295">
        <v>1</v>
      </c>
      <c r="B2472" s="296" t="s">
        <v>1</v>
      </c>
      <c r="C2472" s="295" t="s">
        <v>336</v>
      </c>
      <c r="D2472" s="295" t="s">
        <v>31</v>
      </c>
      <c r="E2472" s="295" t="s">
        <v>1455</v>
      </c>
      <c r="F2472" s="315">
        <f>VLOOKUP(B2472,'HSD PSPN,STR,ARS'!$C$6:F1009,4,FALSE)</f>
        <v>100000</v>
      </c>
      <c r="G2472" s="536">
        <f t="shared" ref="G2472:G2475" si="254">F2472*E2472</f>
        <v>4000</v>
      </c>
    </row>
    <row r="2473" spans="1:7">
      <c r="A2473" s="295">
        <v>2</v>
      </c>
      <c r="B2473" s="296" t="s">
        <v>1289</v>
      </c>
      <c r="C2473" s="295" t="s">
        <v>337</v>
      </c>
      <c r="D2473" s="295" t="s">
        <v>31</v>
      </c>
      <c r="E2473" s="295" t="s">
        <v>1456</v>
      </c>
      <c r="F2473" s="315">
        <f>VLOOKUP(B2473,'HSD PSPN,STR,ARS'!$C$6:F1010,4,FALSE)</f>
        <v>150000</v>
      </c>
      <c r="G2473" s="536">
        <f t="shared" si="254"/>
        <v>9000</v>
      </c>
    </row>
    <row r="2474" spans="1:7">
      <c r="A2474" s="295">
        <v>3</v>
      </c>
      <c r="B2474" s="296" t="s">
        <v>3</v>
      </c>
      <c r="C2474" s="295" t="s">
        <v>338</v>
      </c>
      <c r="D2474" s="295" t="s">
        <v>31</v>
      </c>
      <c r="E2474" s="295" t="s">
        <v>1434</v>
      </c>
      <c r="F2474" s="315">
        <f>VLOOKUP(B2474,'HSD PSPN,STR,ARS'!$C$6:F1011,4,FALSE)</f>
        <v>150000</v>
      </c>
      <c r="G2474" s="536">
        <f t="shared" si="254"/>
        <v>900</v>
      </c>
    </row>
    <row r="2475" spans="1:7">
      <c r="A2475" s="295">
        <v>4</v>
      </c>
      <c r="B2475" s="296" t="s">
        <v>4</v>
      </c>
      <c r="C2475" s="295" t="s">
        <v>339</v>
      </c>
      <c r="D2475" s="295" t="s">
        <v>31</v>
      </c>
      <c r="E2475" s="295" t="s">
        <v>1286</v>
      </c>
      <c r="F2475" s="315">
        <f>VLOOKUP(B2475,'HSD PSPN,STR,ARS'!$C$6:F1012,4,FALSE)</f>
        <v>200000</v>
      </c>
      <c r="G2475" s="536">
        <f t="shared" si="254"/>
        <v>400</v>
      </c>
    </row>
    <row r="2476" spans="1:7">
      <c r="A2476" s="1161" t="s">
        <v>2171</v>
      </c>
      <c r="B2476" s="1162"/>
      <c r="C2476" s="1162"/>
      <c r="D2476" s="1162"/>
      <c r="E2476" s="1162"/>
      <c r="F2476" s="1163"/>
      <c r="G2476" s="321">
        <f>SUM(G2471:G2475)</f>
        <v>14300</v>
      </c>
    </row>
    <row r="2477" spans="1:7">
      <c r="A2477" s="295" t="s">
        <v>19</v>
      </c>
      <c r="B2477" s="296" t="s">
        <v>5</v>
      </c>
      <c r="C2477" s="295"/>
      <c r="D2477" s="295"/>
      <c r="E2477" s="295"/>
      <c r="F2477" s="296"/>
      <c r="G2477" s="536"/>
    </row>
    <row r="2478" spans="1:7">
      <c r="A2478" s="295">
        <v>1</v>
      </c>
      <c r="B2478" s="296" t="s">
        <v>1457</v>
      </c>
      <c r="C2478" s="295"/>
      <c r="D2478" s="295" t="s">
        <v>37</v>
      </c>
      <c r="E2478" s="295" t="s">
        <v>1201</v>
      </c>
      <c r="F2478" s="315">
        <f>VLOOKUP(B2478,'HSD PSPN,STR,ARS'!$C$6:F1015,4,FALSE)</f>
        <v>10000</v>
      </c>
      <c r="G2478" s="536">
        <f t="shared" ref="G2478:G2480" si="255">F2478*E2478</f>
        <v>1500</v>
      </c>
    </row>
    <row r="2479" spans="1:7">
      <c r="A2479" s="295">
        <v>2</v>
      </c>
      <c r="B2479" s="296" t="s">
        <v>1458</v>
      </c>
      <c r="C2479" s="295"/>
      <c r="D2479" s="295" t="s">
        <v>37</v>
      </c>
      <c r="E2479" s="295" t="s">
        <v>1459</v>
      </c>
      <c r="F2479" s="315">
        <f>VLOOKUP(B2479,'HSD PSPN,STR,ARS'!$C$6:F1016,4,FALSE)</f>
        <v>10000</v>
      </c>
      <c r="G2479" s="536">
        <f t="shared" si="255"/>
        <v>3720</v>
      </c>
    </row>
    <row r="2480" spans="1:7">
      <c r="A2480" s="295">
        <v>3</v>
      </c>
      <c r="B2480" s="296" t="s">
        <v>267</v>
      </c>
      <c r="C2480" s="295"/>
      <c r="D2480" s="295" t="s">
        <v>351</v>
      </c>
      <c r="E2480" s="295" t="s">
        <v>1460</v>
      </c>
      <c r="F2480" s="315">
        <f>VLOOKUP(B2480,'HSD PSPN,STR,ARS'!$C$6:F1017,4,FALSE)</f>
        <v>10000</v>
      </c>
      <c r="G2480" s="536">
        <f t="shared" si="255"/>
        <v>20000</v>
      </c>
    </row>
    <row r="2481" spans="1:7">
      <c r="A2481" s="1165" t="s">
        <v>2176</v>
      </c>
      <c r="B2481" s="1166"/>
      <c r="C2481" s="1166"/>
      <c r="D2481" s="1166"/>
      <c r="E2481" s="1166"/>
      <c r="F2481" s="1166"/>
      <c r="G2481" s="549">
        <f>SUM(G2478:G2480)</f>
        <v>25220</v>
      </c>
    </row>
    <row r="2482" spans="1:7">
      <c r="A2482" s="295" t="s">
        <v>20</v>
      </c>
      <c r="B2482" s="296" t="s">
        <v>181</v>
      </c>
      <c r="C2482" s="295"/>
      <c r="D2482" s="295"/>
      <c r="E2482" s="295"/>
      <c r="F2482" s="296"/>
      <c r="G2482" s="536"/>
    </row>
    <row r="2483" spans="1:7">
      <c r="A2483" s="295"/>
      <c r="B2483" s="296"/>
      <c r="C2483" s="295"/>
      <c r="D2483" s="295"/>
      <c r="E2483" s="295"/>
      <c r="F2483" s="296"/>
      <c r="G2483" s="536"/>
    </row>
    <row r="2484" spans="1:7">
      <c r="A2484" s="1146" t="s">
        <v>2180</v>
      </c>
      <c r="B2484" s="1146"/>
      <c r="C2484" s="1146"/>
      <c r="D2484" s="1146"/>
      <c r="E2484" s="1146"/>
      <c r="F2484" s="1146"/>
      <c r="G2484" s="318">
        <f>SUM(G2482:G2483)</f>
        <v>0</v>
      </c>
    </row>
    <row r="2485" spans="1:7">
      <c r="A2485" s="375" t="s">
        <v>21</v>
      </c>
      <c r="B2485" s="1145" t="s">
        <v>1111</v>
      </c>
      <c r="C2485" s="1145"/>
      <c r="D2485" s="1145"/>
      <c r="E2485" s="1145"/>
      <c r="F2485" s="1145"/>
      <c r="G2485" s="318">
        <f>SUM(G2472:G2484)/2</f>
        <v>39520</v>
      </c>
    </row>
    <row r="2486" spans="1:7">
      <c r="A2486" s="375" t="s">
        <v>22</v>
      </c>
      <c r="B2486" s="1145" t="s">
        <v>1112</v>
      </c>
      <c r="C2486" s="1145"/>
      <c r="D2486" s="1145"/>
      <c r="E2486" s="1145"/>
      <c r="F2486" s="376">
        <v>0.1</v>
      </c>
      <c r="G2486" s="318">
        <f>G2485*F2486</f>
        <v>3952</v>
      </c>
    </row>
    <row r="2487" spans="1:7">
      <c r="A2487" s="375" t="s">
        <v>23</v>
      </c>
      <c r="B2487" s="1145" t="s">
        <v>184</v>
      </c>
      <c r="C2487" s="1145"/>
      <c r="D2487" s="1145"/>
      <c r="E2487" s="1145"/>
      <c r="F2487" s="1145"/>
      <c r="G2487" s="318">
        <f>ROUNDDOWN(G2485+G2486,0)</f>
        <v>43472</v>
      </c>
    </row>
    <row r="2488" spans="1:7">
      <c r="A2488" s="298"/>
      <c r="B2488" s="299"/>
      <c r="C2488" s="299"/>
      <c r="D2488" s="299"/>
      <c r="E2488" s="299"/>
      <c r="F2488" s="299"/>
      <c r="G2488" s="550"/>
    </row>
    <row r="2489" spans="1:7">
      <c r="A2489" s="310" t="s">
        <v>2008</v>
      </c>
      <c r="B2489"/>
      <c r="C2489"/>
      <c r="D2489"/>
      <c r="E2489"/>
      <c r="F2489"/>
      <c r="G2489" s="541"/>
    </row>
    <row r="2490" spans="1:7" s="445" customFormat="1" ht="45">
      <c r="A2490" s="294" t="s">
        <v>73</v>
      </c>
      <c r="B2490" s="294" t="s">
        <v>74</v>
      </c>
      <c r="C2490" s="294" t="s">
        <v>166</v>
      </c>
      <c r="D2490" s="294" t="s">
        <v>78</v>
      </c>
      <c r="E2490" s="294" t="s">
        <v>167</v>
      </c>
      <c r="F2490" s="294" t="s">
        <v>1113</v>
      </c>
      <c r="G2490" s="551" t="s">
        <v>1105</v>
      </c>
    </row>
    <row r="2491" spans="1:7">
      <c r="A2491" s="295" t="s">
        <v>17</v>
      </c>
      <c r="B2491" s="296" t="s">
        <v>1106</v>
      </c>
      <c r="C2491" s="295"/>
      <c r="D2491" s="295"/>
      <c r="E2491" s="295"/>
      <c r="F2491" s="296"/>
      <c r="G2491" s="536"/>
    </row>
    <row r="2492" spans="1:7">
      <c r="A2492" s="295">
        <v>1</v>
      </c>
      <c r="B2492" s="296" t="s">
        <v>1</v>
      </c>
      <c r="C2492" s="295" t="s">
        <v>336</v>
      </c>
      <c r="D2492" s="295" t="s">
        <v>31</v>
      </c>
      <c r="E2492" s="295" t="s">
        <v>1242</v>
      </c>
      <c r="F2492" s="315">
        <f>VLOOKUP(B2492,'HSD PSPN,STR,ARS'!$C$6:F1029,4,FALSE)</f>
        <v>100000</v>
      </c>
      <c r="G2492" s="536">
        <f t="shared" ref="G2492:G2493" si="256">F2492*E2492</f>
        <v>10000</v>
      </c>
    </row>
    <row r="2493" spans="1:7">
      <c r="A2493" s="295">
        <v>2</v>
      </c>
      <c r="B2493" s="296" t="s">
        <v>4</v>
      </c>
      <c r="C2493" s="295" t="s">
        <v>339</v>
      </c>
      <c r="D2493" s="295" t="s">
        <v>31</v>
      </c>
      <c r="E2493" s="295" t="s">
        <v>1263</v>
      </c>
      <c r="F2493" s="315">
        <f>VLOOKUP(B2493,'HSD PSPN,STR,ARS'!$C$6:F1030,4,FALSE)</f>
        <v>200000</v>
      </c>
      <c r="G2493" s="536">
        <f t="shared" si="256"/>
        <v>1000</v>
      </c>
    </row>
    <row r="2494" spans="1:7">
      <c r="A2494" s="1161" t="s">
        <v>2171</v>
      </c>
      <c r="B2494" s="1162"/>
      <c r="C2494" s="1162"/>
      <c r="D2494" s="1162"/>
      <c r="E2494" s="1162"/>
      <c r="F2494" s="1163"/>
      <c r="G2494" s="321">
        <f>SUM(G2489:G2493)</f>
        <v>11000</v>
      </c>
    </row>
    <row r="2495" spans="1:7">
      <c r="A2495" s="295" t="s">
        <v>19</v>
      </c>
      <c r="B2495" s="296" t="s">
        <v>5</v>
      </c>
      <c r="C2495" s="295"/>
      <c r="D2495" s="295"/>
      <c r="E2495" s="295"/>
      <c r="F2495" s="296"/>
      <c r="G2495" s="536"/>
    </row>
    <row r="2496" spans="1:7">
      <c r="A2496" s="295">
        <v>1</v>
      </c>
      <c r="B2496" s="296" t="s">
        <v>1461</v>
      </c>
      <c r="C2496" s="295"/>
      <c r="D2496" s="295" t="s">
        <v>37</v>
      </c>
      <c r="E2496" s="295" t="s">
        <v>1449</v>
      </c>
      <c r="F2496" s="315">
        <f>VLOOKUP(B2496,'HSD PSPN,STR,ARS'!$C$6:F1033,4,FALSE)</f>
        <v>10000</v>
      </c>
      <c r="G2496" s="536">
        <f t="shared" ref="G2496" si="257">F2496*E2496</f>
        <v>3500</v>
      </c>
    </row>
    <row r="2497" spans="1:7">
      <c r="A2497" s="1165" t="s">
        <v>2176</v>
      </c>
      <c r="B2497" s="1166"/>
      <c r="C2497" s="1166"/>
      <c r="D2497" s="1166"/>
      <c r="E2497" s="1166"/>
      <c r="F2497" s="1166"/>
      <c r="G2497" s="549">
        <f>SUM(G2495:G2496)</f>
        <v>3500</v>
      </c>
    </row>
    <row r="2498" spans="1:7">
      <c r="A2498" s="295" t="s">
        <v>20</v>
      </c>
      <c r="B2498" s="296" t="s">
        <v>181</v>
      </c>
      <c r="C2498" s="295"/>
      <c r="D2498" s="295"/>
      <c r="E2498" s="295"/>
      <c r="F2498" s="296"/>
      <c r="G2498" s="536"/>
    </row>
    <row r="2499" spans="1:7">
      <c r="A2499" s="295"/>
      <c r="B2499" s="296"/>
      <c r="C2499" s="295"/>
      <c r="D2499" s="295"/>
      <c r="E2499" s="295"/>
      <c r="F2499" s="296"/>
      <c r="G2499" s="536"/>
    </row>
    <row r="2500" spans="1:7">
      <c r="A2500" s="1146" t="s">
        <v>2180</v>
      </c>
      <c r="B2500" s="1146"/>
      <c r="C2500" s="1146"/>
      <c r="D2500" s="1146"/>
      <c r="E2500" s="1146"/>
      <c r="F2500" s="1146"/>
      <c r="G2500" s="318">
        <f>SUM(G2498:G2499)</f>
        <v>0</v>
      </c>
    </row>
    <row r="2501" spans="1:7">
      <c r="A2501" s="375" t="s">
        <v>21</v>
      </c>
      <c r="B2501" s="1145" t="s">
        <v>1111</v>
      </c>
      <c r="C2501" s="1145"/>
      <c r="D2501" s="1145"/>
      <c r="E2501" s="1145"/>
      <c r="F2501" s="1145"/>
      <c r="G2501" s="318">
        <f>SUM(G2491:G2500)/2</f>
        <v>14500</v>
      </c>
    </row>
    <row r="2502" spans="1:7">
      <c r="A2502" s="375" t="s">
        <v>22</v>
      </c>
      <c r="B2502" s="1145" t="s">
        <v>1112</v>
      </c>
      <c r="C2502" s="1145"/>
      <c r="D2502" s="1145"/>
      <c r="E2502" s="1145"/>
      <c r="F2502" s="376">
        <v>0.1</v>
      </c>
      <c r="G2502" s="318">
        <f>G2501*F2502</f>
        <v>1450</v>
      </c>
    </row>
    <row r="2503" spans="1:7">
      <c r="A2503" s="375" t="s">
        <v>23</v>
      </c>
      <c r="B2503" s="1145" t="s">
        <v>184</v>
      </c>
      <c r="C2503" s="1145"/>
      <c r="D2503" s="1145"/>
      <c r="E2503" s="1145"/>
      <c r="F2503" s="1145"/>
      <c r="G2503" s="318">
        <f>ROUNDDOWN(G2501+G2502,0)</f>
        <v>15950</v>
      </c>
    </row>
    <row r="2504" spans="1:7">
      <c r="A2504" s="298"/>
      <c r="B2504" s="299"/>
      <c r="C2504" s="299"/>
      <c r="D2504" s="299"/>
      <c r="E2504" s="299"/>
      <c r="F2504" s="299"/>
      <c r="G2504" s="550"/>
    </row>
    <row r="2505" spans="1:7">
      <c r="A2505" s="310" t="s">
        <v>2009</v>
      </c>
      <c r="B2505"/>
      <c r="C2505"/>
      <c r="D2505"/>
      <c r="E2505"/>
      <c r="F2505"/>
      <c r="G2505" s="541"/>
    </row>
    <row r="2506" spans="1:7" s="445" customFormat="1" ht="45">
      <c r="A2506" s="294" t="s">
        <v>73</v>
      </c>
      <c r="B2506" s="294" t="s">
        <v>74</v>
      </c>
      <c r="C2506" s="294" t="s">
        <v>166</v>
      </c>
      <c r="D2506" s="294" t="s">
        <v>78</v>
      </c>
      <c r="E2506" s="294" t="s">
        <v>167</v>
      </c>
      <c r="F2506" s="294" t="s">
        <v>1113</v>
      </c>
      <c r="G2506" s="551" t="s">
        <v>1105</v>
      </c>
    </row>
    <row r="2507" spans="1:7">
      <c r="A2507" s="295" t="s">
        <v>17</v>
      </c>
      <c r="B2507" s="296" t="s">
        <v>1106</v>
      </c>
      <c r="C2507" s="295"/>
      <c r="D2507" s="295"/>
      <c r="E2507" s="295"/>
      <c r="F2507" s="296"/>
      <c r="G2507" s="536"/>
    </row>
    <row r="2508" spans="1:7">
      <c r="A2508" s="295">
        <v>1</v>
      </c>
      <c r="B2508" s="296" t="s">
        <v>1</v>
      </c>
      <c r="C2508" s="295" t="s">
        <v>336</v>
      </c>
      <c r="D2508" s="295" t="s">
        <v>31</v>
      </c>
      <c r="E2508" s="295" t="s">
        <v>1462</v>
      </c>
      <c r="F2508" s="315">
        <f>VLOOKUP(B2508,'HSD PSPN,STR,ARS'!$C$6:F1045,4,FALSE)</f>
        <v>100000</v>
      </c>
      <c r="G2508" s="536">
        <f t="shared" ref="G2508:G2511" si="258">F2508*E2508</f>
        <v>16000</v>
      </c>
    </row>
    <row r="2509" spans="1:7">
      <c r="A2509" s="295">
        <v>2</v>
      </c>
      <c r="B2509" s="296" t="s">
        <v>1289</v>
      </c>
      <c r="C2509" s="295" t="s">
        <v>337</v>
      </c>
      <c r="D2509" s="295" t="s">
        <v>31</v>
      </c>
      <c r="E2509" s="295" t="s">
        <v>1462</v>
      </c>
      <c r="F2509" s="315">
        <f>VLOOKUP(B2509,'HSD PSPN,STR,ARS'!$C$6:F1046,4,FALSE)</f>
        <v>150000</v>
      </c>
      <c r="G2509" s="536">
        <f t="shared" si="258"/>
        <v>24000</v>
      </c>
    </row>
    <row r="2510" spans="1:7">
      <c r="A2510" s="295">
        <v>3</v>
      </c>
      <c r="B2510" s="296" t="s">
        <v>3</v>
      </c>
      <c r="C2510" s="295" t="s">
        <v>338</v>
      </c>
      <c r="D2510" s="295" t="s">
        <v>31</v>
      </c>
      <c r="E2510" s="295" t="s">
        <v>1463</v>
      </c>
      <c r="F2510" s="315">
        <f>VLOOKUP(B2510,'HSD PSPN,STR,ARS'!$C$6:F1047,4,FALSE)</f>
        <v>150000</v>
      </c>
      <c r="G2510" s="536">
        <f t="shared" si="258"/>
        <v>2400</v>
      </c>
    </row>
    <row r="2511" spans="1:7">
      <c r="A2511" s="295">
        <v>4</v>
      </c>
      <c r="B2511" s="296" t="s">
        <v>4</v>
      </c>
      <c r="C2511" s="295" t="s">
        <v>339</v>
      </c>
      <c r="D2511" s="295" t="s">
        <v>31</v>
      </c>
      <c r="E2511" s="295" t="s">
        <v>1464</v>
      </c>
      <c r="F2511" s="315">
        <f>VLOOKUP(B2511,'HSD PSPN,STR,ARS'!$C$6:F1048,4,FALSE)</f>
        <v>200000</v>
      </c>
      <c r="G2511" s="536">
        <f t="shared" si="258"/>
        <v>1060</v>
      </c>
    </row>
    <row r="2512" spans="1:7">
      <c r="A2512" s="1161" t="s">
        <v>2171</v>
      </c>
      <c r="B2512" s="1162"/>
      <c r="C2512" s="1162"/>
      <c r="D2512" s="1162"/>
      <c r="E2512" s="1162"/>
      <c r="F2512" s="1163"/>
      <c r="G2512" s="321">
        <f>SUM(G2507:G2511)</f>
        <v>43460</v>
      </c>
    </row>
    <row r="2513" spans="1:7">
      <c r="A2513" s="295" t="s">
        <v>19</v>
      </c>
      <c r="B2513" s="296" t="s">
        <v>5</v>
      </c>
      <c r="C2513" s="295"/>
      <c r="D2513" s="295"/>
      <c r="E2513" s="295"/>
      <c r="F2513" s="296"/>
      <c r="G2513" s="536"/>
    </row>
    <row r="2514" spans="1:7">
      <c r="A2514" s="295">
        <v>1</v>
      </c>
      <c r="B2514" s="296" t="s">
        <v>268</v>
      </c>
      <c r="C2514" s="295"/>
      <c r="D2514" s="295" t="s">
        <v>37</v>
      </c>
      <c r="E2514" s="295" t="s">
        <v>1201</v>
      </c>
      <c r="F2514" s="315">
        <f>VLOOKUP(B2514,'HSD PSPN,STR,ARS'!$C$6:F1051,4,FALSE)</f>
        <v>10000</v>
      </c>
      <c r="G2514" s="536">
        <f t="shared" ref="G2514:G2516" si="259">F2514*E2514</f>
        <v>1500</v>
      </c>
    </row>
    <row r="2515" spans="1:7">
      <c r="A2515" s="295">
        <v>2</v>
      </c>
      <c r="B2515" s="296" t="s">
        <v>1465</v>
      </c>
      <c r="C2515" s="295"/>
      <c r="D2515" s="295" t="s">
        <v>329</v>
      </c>
      <c r="E2515" s="295" t="s">
        <v>1136</v>
      </c>
      <c r="F2515" s="315">
        <f>VLOOKUP(B2515,'HSD PSPN,STR,ARS'!$C$6:F1052,4,FALSE)</f>
        <v>10000</v>
      </c>
      <c r="G2515" s="536">
        <f t="shared" si="259"/>
        <v>500</v>
      </c>
    </row>
    <row r="2516" spans="1:7">
      <c r="A2516" s="295">
        <v>3</v>
      </c>
      <c r="B2516" s="296" t="s">
        <v>267</v>
      </c>
      <c r="C2516" s="295"/>
      <c r="D2516" s="295" t="s">
        <v>351</v>
      </c>
      <c r="E2516" s="295" t="s">
        <v>1242</v>
      </c>
      <c r="F2516" s="315">
        <f>VLOOKUP(B2516,'HSD PSPN,STR,ARS'!$C$6:F1053,4,FALSE)</f>
        <v>10000</v>
      </c>
      <c r="G2516" s="536">
        <f t="shared" si="259"/>
        <v>1000</v>
      </c>
    </row>
    <row r="2517" spans="1:7">
      <c r="A2517" s="1165" t="s">
        <v>2176</v>
      </c>
      <c r="B2517" s="1166"/>
      <c r="C2517" s="1166"/>
      <c r="D2517" s="1166"/>
      <c r="E2517" s="1166"/>
      <c r="F2517" s="1166"/>
      <c r="G2517" s="549">
        <f>SUM(G2514:G2516)</f>
        <v>3000</v>
      </c>
    </row>
    <row r="2518" spans="1:7">
      <c r="A2518" s="295" t="s">
        <v>20</v>
      </c>
      <c r="B2518" s="296" t="s">
        <v>181</v>
      </c>
      <c r="C2518" s="295"/>
      <c r="D2518" s="295"/>
      <c r="E2518" s="295"/>
      <c r="F2518" s="296"/>
      <c r="G2518" s="536"/>
    </row>
    <row r="2519" spans="1:7">
      <c r="A2519" s="295"/>
      <c r="B2519" s="296"/>
      <c r="C2519" s="295"/>
      <c r="D2519" s="295"/>
      <c r="E2519" s="295"/>
      <c r="F2519" s="296"/>
      <c r="G2519" s="536"/>
    </row>
    <row r="2520" spans="1:7">
      <c r="A2520" s="1146" t="s">
        <v>2180</v>
      </c>
      <c r="B2520" s="1146"/>
      <c r="C2520" s="1146"/>
      <c r="D2520" s="1146"/>
      <c r="E2520" s="1146"/>
      <c r="F2520" s="1146"/>
      <c r="G2520" s="318">
        <f>SUM(G2518:G2519)</f>
        <v>0</v>
      </c>
    </row>
    <row r="2521" spans="1:7">
      <c r="A2521" s="375" t="s">
        <v>21</v>
      </c>
      <c r="B2521" s="1145" t="s">
        <v>1111</v>
      </c>
      <c r="C2521" s="1145"/>
      <c r="D2521" s="1145"/>
      <c r="E2521" s="1145"/>
      <c r="F2521" s="1145"/>
      <c r="G2521" s="318">
        <f>SUM(G2508:G2520)/2</f>
        <v>46460</v>
      </c>
    </row>
    <row r="2522" spans="1:7">
      <c r="A2522" s="375" t="s">
        <v>22</v>
      </c>
      <c r="B2522" s="1145" t="s">
        <v>1112</v>
      </c>
      <c r="C2522" s="1145"/>
      <c r="D2522" s="1145"/>
      <c r="E2522" s="1145"/>
      <c r="F2522" s="376">
        <v>0.1</v>
      </c>
      <c r="G2522" s="318">
        <f>G2521*F2522</f>
        <v>4646</v>
      </c>
    </row>
    <row r="2523" spans="1:7">
      <c r="A2523" s="375" t="s">
        <v>23</v>
      </c>
      <c r="B2523" s="1145" t="s">
        <v>184</v>
      </c>
      <c r="C2523" s="1145"/>
      <c r="D2523" s="1145"/>
      <c r="E2523" s="1145"/>
      <c r="F2523" s="1145"/>
      <c r="G2523" s="318">
        <f>ROUNDDOWN(G2521+G2522,0)</f>
        <v>51106</v>
      </c>
    </row>
    <row r="2524" spans="1:7">
      <c r="A2524" s="298"/>
      <c r="B2524" s="299"/>
      <c r="C2524" s="299"/>
      <c r="D2524" s="299"/>
      <c r="E2524" s="299"/>
      <c r="F2524" s="299"/>
      <c r="G2524" s="550"/>
    </row>
    <row r="2525" spans="1:7">
      <c r="A2525" s="310" t="s">
        <v>2010</v>
      </c>
      <c r="B2525"/>
      <c r="C2525"/>
      <c r="D2525"/>
      <c r="E2525"/>
      <c r="F2525"/>
      <c r="G2525" s="541"/>
    </row>
    <row r="2526" spans="1:7">
      <c r="A2526" s="310" t="s">
        <v>2462</v>
      </c>
      <c r="B2526"/>
      <c r="C2526"/>
      <c r="D2526"/>
      <c r="E2526"/>
      <c r="F2526"/>
      <c r="G2526" s="541"/>
    </row>
    <row r="2527" spans="1:7" s="445" customFormat="1" ht="45">
      <c r="A2527" s="294" t="s">
        <v>73</v>
      </c>
      <c r="B2527" s="294" t="s">
        <v>74</v>
      </c>
      <c r="C2527" s="294" t="s">
        <v>166</v>
      </c>
      <c r="D2527" s="294" t="s">
        <v>78</v>
      </c>
      <c r="E2527" s="294" t="s">
        <v>167</v>
      </c>
      <c r="F2527" s="294" t="s">
        <v>1113</v>
      </c>
      <c r="G2527" s="551" t="s">
        <v>1105</v>
      </c>
    </row>
    <row r="2528" spans="1:7">
      <c r="A2528" s="295" t="s">
        <v>17</v>
      </c>
      <c r="B2528" s="296" t="s">
        <v>1106</v>
      </c>
      <c r="C2528" s="295"/>
      <c r="D2528" s="295"/>
      <c r="E2528" s="295"/>
      <c r="F2528" s="296"/>
      <c r="G2528" s="536"/>
    </row>
    <row r="2529" spans="1:7">
      <c r="A2529" s="295">
        <v>1</v>
      </c>
      <c r="B2529" s="296" t="s">
        <v>1</v>
      </c>
      <c r="C2529" s="295" t="s">
        <v>336</v>
      </c>
      <c r="D2529" s="295" t="s">
        <v>31</v>
      </c>
      <c r="E2529" s="295" t="s">
        <v>1231</v>
      </c>
      <c r="F2529" s="315">
        <f>VLOOKUP(B2529,'HSD PSPN,STR,ARS'!$C$6:F1067,4,FALSE)</f>
        <v>100000</v>
      </c>
      <c r="G2529" s="536">
        <f t="shared" ref="G2529:G2532" si="260">F2529*E2529</f>
        <v>6669.9999999999991</v>
      </c>
    </row>
    <row r="2530" spans="1:7">
      <c r="A2530" s="295">
        <v>2</v>
      </c>
      <c r="B2530" s="296" t="s">
        <v>1289</v>
      </c>
      <c r="C2530" s="295" t="s">
        <v>337</v>
      </c>
      <c r="D2530" s="295" t="s">
        <v>31</v>
      </c>
      <c r="E2530" s="295" t="s">
        <v>1231</v>
      </c>
      <c r="F2530" s="315">
        <f>VLOOKUP(B2530,'HSD PSPN,STR,ARS'!$C$6:F1068,4,FALSE)</f>
        <v>150000</v>
      </c>
      <c r="G2530" s="536">
        <f t="shared" si="260"/>
        <v>10005</v>
      </c>
    </row>
    <row r="2531" spans="1:7">
      <c r="A2531" s="295">
        <v>3</v>
      </c>
      <c r="B2531" s="296" t="s">
        <v>3</v>
      </c>
      <c r="C2531" s="295" t="s">
        <v>338</v>
      </c>
      <c r="D2531" s="295" t="s">
        <v>31</v>
      </c>
      <c r="E2531" s="295" t="s">
        <v>1127</v>
      </c>
      <c r="F2531" s="315">
        <f>VLOOKUP(B2531,'HSD PSPN,STR,ARS'!$C$6:F1069,4,FALSE)</f>
        <v>150000</v>
      </c>
      <c r="G2531" s="536">
        <f t="shared" si="260"/>
        <v>1005</v>
      </c>
    </row>
    <row r="2532" spans="1:7">
      <c r="A2532" s="295">
        <v>4</v>
      </c>
      <c r="B2532" s="296" t="s">
        <v>4</v>
      </c>
      <c r="C2532" s="295" t="s">
        <v>339</v>
      </c>
      <c r="D2532" s="295" t="s">
        <v>31</v>
      </c>
      <c r="E2532" s="295" t="s">
        <v>1215</v>
      </c>
      <c r="F2532" s="315">
        <f>VLOOKUP(B2532,'HSD PSPN,STR,ARS'!$C$6:F1070,4,FALSE)</f>
        <v>200000</v>
      </c>
      <c r="G2532" s="536">
        <f t="shared" si="260"/>
        <v>440</v>
      </c>
    </row>
    <row r="2533" spans="1:7">
      <c r="A2533" s="1161" t="s">
        <v>2171</v>
      </c>
      <c r="B2533" s="1162"/>
      <c r="C2533" s="1162"/>
      <c r="D2533" s="1162"/>
      <c r="E2533" s="1162"/>
      <c r="F2533" s="1163"/>
      <c r="G2533" s="321">
        <f>SUM(G2528:G2532)</f>
        <v>18120</v>
      </c>
    </row>
    <row r="2534" spans="1:7">
      <c r="A2534" s="295" t="s">
        <v>19</v>
      </c>
      <c r="B2534" s="296" t="s">
        <v>5</v>
      </c>
      <c r="C2534" s="295"/>
      <c r="D2534" s="295"/>
      <c r="E2534" s="295"/>
      <c r="F2534" s="296"/>
      <c r="G2534" s="536"/>
    </row>
    <row r="2535" spans="1:7">
      <c r="A2535" s="295">
        <v>1</v>
      </c>
      <c r="B2535" s="296" t="s">
        <v>283</v>
      </c>
      <c r="C2535" s="295"/>
      <c r="D2535" s="295" t="s">
        <v>329</v>
      </c>
      <c r="E2535" s="295" t="s">
        <v>1242</v>
      </c>
      <c r="F2535" s="315">
        <f>VLOOKUP(B2535,'HSD PSPN,STR,ARS'!$C$6:F1073,4,FALSE)</f>
        <v>10000</v>
      </c>
      <c r="G2535" s="536">
        <f t="shared" ref="G2535:G2536" si="261">F2535*E2535</f>
        <v>1000</v>
      </c>
    </row>
    <row r="2536" spans="1:7">
      <c r="A2536" s="295">
        <v>2</v>
      </c>
      <c r="B2536" s="296" t="s">
        <v>1466</v>
      </c>
      <c r="C2536" s="295"/>
      <c r="D2536" s="295" t="s">
        <v>329</v>
      </c>
      <c r="E2536" s="295" t="s">
        <v>1446</v>
      </c>
      <c r="F2536" s="315">
        <f>VLOOKUP(B2536,'HSD PSPN,STR,ARS'!$C$6:F1074,4,FALSE)</f>
        <v>10000</v>
      </c>
      <c r="G2536" s="536">
        <f t="shared" si="261"/>
        <v>2600</v>
      </c>
    </row>
    <row r="2537" spans="1:7">
      <c r="A2537" s="1165" t="s">
        <v>2176</v>
      </c>
      <c r="B2537" s="1166"/>
      <c r="C2537" s="1166"/>
      <c r="D2537" s="1166"/>
      <c r="E2537" s="1166"/>
      <c r="F2537" s="1166"/>
      <c r="G2537" s="549">
        <f>SUM(G2534:G2536)</f>
        <v>3600</v>
      </c>
    </row>
    <row r="2538" spans="1:7">
      <c r="A2538" s="295" t="s">
        <v>20</v>
      </c>
      <c r="B2538" s="296" t="s">
        <v>181</v>
      </c>
      <c r="C2538" s="295"/>
      <c r="D2538" s="295"/>
      <c r="E2538" s="295"/>
      <c r="F2538" s="296"/>
      <c r="G2538" s="536"/>
    </row>
    <row r="2539" spans="1:7">
      <c r="A2539" s="295"/>
      <c r="B2539" s="296"/>
      <c r="C2539" s="295"/>
      <c r="D2539" s="295"/>
      <c r="E2539" s="295"/>
      <c r="F2539" s="296"/>
      <c r="G2539" s="536"/>
    </row>
    <row r="2540" spans="1:7">
      <c r="A2540" s="1146" t="s">
        <v>2180</v>
      </c>
      <c r="B2540" s="1146"/>
      <c r="C2540" s="1146"/>
      <c r="D2540" s="1146"/>
      <c r="E2540" s="1146"/>
      <c r="F2540" s="1146"/>
      <c r="G2540" s="318">
        <f>SUM(G2538:G2539)</f>
        <v>0</v>
      </c>
    </row>
    <row r="2541" spans="1:7">
      <c r="A2541" s="375" t="s">
        <v>21</v>
      </c>
      <c r="B2541" s="1145" t="s">
        <v>1111</v>
      </c>
      <c r="C2541" s="1145"/>
      <c r="D2541" s="1145"/>
      <c r="E2541" s="1145"/>
      <c r="F2541" s="1145"/>
      <c r="G2541" s="318">
        <f>SUM(G2528:G2540)/2</f>
        <v>21720</v>
      </c>
    </row>
    <row r="2542" spans="1:7">
      <c r="A2542" s="375" t="s">
        <v>22</v>
      </c>
      <c r="B2542" s="1145" t="s">
        <v>1112</v>
      </c>
      <c r="C2542" s="1145"/>
      <c r="D2542" s="1145"/>
      <c r="E2542" s="1145"/>
      <c r="F2542" s="376">
        <v>0.1</v>
      </c>
      <c r="G2542" s="318">
        <f>G2541*F2542</f>
        <v>2172</v>
      </c>
    </row>
    <row r="2543" spans="1:7">
      <c r="A2543" s="375" t="s">
        <v>23</v>
      </c>
      <c r="B2543" s="1145" t="s">
        <v>184</v>
      </c>
      <c r="C2543" s="1145"/>
      <c r="D2543" s="1145"/>
      <c r="E2543" s="1145"/>
      <c r="F2543" s="1145"/>
      <c r="G2543" s="318">
        <f>ROUNDDOWN(G2541+G2542,0)</f>
        <v>23892</v>
      </c>
    </row>
    <row r="2544" spans="1:7">
      <c r="A2544" s="298"/>
      <c r="B2544" s="299"/>
      <c r="C2544" s="299"/>
      <c r="D2544" s="299"/>
      <c r="E2544" s="299"/>
      <c r="F2544" s="299"/>
      <c r="G2544" s="550"/>
    </row>
    <row r="2545" spans="1:7">
      <c r="A2545" s="439" t="s">
        <v>2463</v>
      </c>
      <c r="B2545"/>
      <c r="C2545"/>
      <c r="D2545"/>
      <c r="E2545"/>
      <c r="F2545"/>
      <c r="G2545" s="541"/>
    </row>
    <row r="2546" spans="1:7" s="445" customFormat="1" ht="45">
      <c r="A2546" s="294" t="s">
        <v>73</v>
      </c>
      <c r="B2546" s="294" t="s">
        <v>74</v>
      </c>
      <c r="C2546" s="294" t="s">
        <v>166</v>
      </c>
      <c r="D2546" s="294" t="s">
        <v>78</v>
      </c>
      <c r="E2546" s="294" t="s">
        <v>167</v>
      </c>
      <c r="F2546" s="294" t="s">
        <v>1113</v>
      </c>
      <c r="G2546" s="551" t="s">
        <v>1105</v>
      </c>
    </row>
    <row r="2547" spans="1:7">
      <c r="A2547" s="295" t="s">
        <v>17</v>
      </c>
      <c r="B2547" s="296" t="s">
        <v>1106</v>
      </c>
      <c r="C2547" s="295"/>
      <c r="D2547" s="295"/>
      <c r="E2547" s="295"/>
      <c r="F2547" s="296"/>
      <c r="G2547" s="536"/>
    </row>
    <row r="2548" spans="1:7">
      <c r="A2548" s="295">
        <v>1</v>
      </c>
      <c r="B2548" s="296" t="s">
        <v>1</v>
      </c>
      <c r="C2548" s="295" t="s">
        <v>336</v>
      </c>
      <c r="D2548" s="295" t="s">
        <v>31</v>
      </c>
      <c r="E2548" s="295" t="s">
        <v>1467</v>
      </c>
      <c r="F2548" s="315">
        <f>VLOOKUP(B2548,'HSD PSPN,STR,ARS'!$C$6:F1087,4,FALSE)</f>
        <v>100000</v>
      </c>
      <c r="G2548" s="536">
        <f t="shared" ref="G2548:G2551" si="262">F2548*E2548</f>
        <v>7690</v>
      </c>
    </row>
    <row r="2549" spans="1:7">
      <c r="A2549" s="295">
        <v>2</v>
      </c>
      <c r="B2549" s="296" t="s">
        <v>1289</v>
      </c>
      <c r="C2549" s="295" t="s">
        <v>337</v>
      </c>
      <c r="D2549" s="295" t="s">
        <v>31</v>
      </c>
      <c r="E2549" s="295" t="s">
        <v>1467</v>
      </c>
      <c r="F2549" s="315">
        <f>VLOOKUP(B2549,'HSD PSPN,STR,ARS'!$C$6:F1088,4,FALSE)</f>
        <v>150000</v>
      </c>
      <c r="G2549" s="536">
        <f t="shared" si="262"/>
        <v>11535</v>
      </c>
    </row>
    <row r="2550" spans="1:7">
      <c r="A2550" s="295">
        <v>3</v>
      </c>
      <c r="B2550" s="296" t="s">
        <v>3</v>
      </c>
      <c r="C2550" s="295" t="s">
        <v>338</v>
      </c>
      <c r="D2550" s="295" t="s">
        <v>31</v>
      </c>
      <c r="E2550" s="295" t="s">
        <v>1468</v>
      </c>
      <c r="F2550" s="315">
        <f>VLOOKUP(B2550,'HSD PSPN,STR,ARS'!$C$6:F1089,4,FALSE)</f>
        <v>150000</v>
      </c>
      <c r="G2550" s="536">
        <f t="shared" si="262"/>
        <v>1155</v>
      </c>
    </row>
    <row r="2551" spans="1:7">
      <c r="A2551" s="295">
        <v>4</v>
      </c>
      <c r="B2551" s="296" t="s">
        <v>4</v>
      </c>
      <c r="C2551" s="295" t="s">
        <v>339</v>
      </c>
      <c r="D2551" s="295" t="s">
        <v>31</v>
      </c>
      <c r="E2551" s="295" t="s">
        <v>1469</v>
      </c>
      <c r="F2551" s="315">
        <f>VLOOKUP(B2551,'HSD PSPN,STR,ARS'!$C$6:F1090,4,FALSE)</f>
        <v>200000</v>
      </c>
      <c r="G2551" s="536">
        <f t="shared" si="262"/>
        <v>520</v>
      </c>
    </row>
    <row r="2552" spans="1:7">
      <c r="A2552" s="1161" t="s">
        <v>2171</v>
      </c>
      <c r="B2552" s="1162"/>
      <c r="C2552" s="1162"/>
      <c r="D2552" s="1162"/>
      <c r="E2552" s="1162"/>
      <c r="F2552" s="1163"/>
      <c r="G2552" s="321">
        <f>SUM(G2547:G2551)</f>
        <v>20900</v>
      </c>
    </row>
    <row r="2553" spans="1:7">
      <c r="A2553" s="295" t="s">
        <v>19</v>
      </c>
      <c r="B2553" s="296" t="s">
        <v>5</v>
      </c>
      <c r="C2553" s="295"/>
      <c r="D2553" s="295"/>
      <c r="E2553" s="295"/>
      <c r="F2553" s="296"/>
      <c r="G2553" s="536"/>
    </row>
    <row r="2554" spans="1:7">
      <c r="A2554" s="295">
        <v>1</v>
      </c>
      <c r="B2554" s="296" t="s">
        <v>283</v>
      </c>
      <c r="C2554" s="295"/>
      <c r="D2554" s="295" t="s">
        <v>329</v>
      </c>
      <c r="E2554" s="295" t="s">
        <v>1242</v>
      </c>
      <c r="F2554" s="315">
        <f>VLOOKUP(B2554,'HSD PSPN,STR,ARS'!$C$6:F1093,4,FALSE)</f>
        <v>10000</v>
      </c>
      <c r="G2554" s="536">
        <f t="shared" ref="G2554:G2555" si="263">F2554*E2554</f>
        <v>1000</v>
      </c>
    </row>
    <row r="2555" spans="1:7" ht="30">
      <c r="A2555" s="295">
        <v>2</v>
      </c>
      <c r="B2555" s="300" t="s">
        <v>1470</v>
      </c>
      <c r="C2555" s="295"/>
      <c r="D2555" s="301" t="s">
        <v>329</v>
      </c>
      <c r="E2555" s="301" t="s">
        <v>1446</v>
      </c>
      <c r="F2555" s="315">
        <f>VLOOKUP(B2555,'HSD PSPN,STR,ARS'!$C$6:F1094,4,FALSE)</f>
        <v>10000</v>
      </c>
      <c r="G2555" s="536">
        <f t="shared" si="263"/>
        <v>2600</v>
      </c>
    </row>
    <row r="2556" spans="1:7">
      <c r="A2556" s="1165" t="s">
        <v>2176</v>
      </c>
      <c r="B2556" s="1166"/>
      <c r="C2556" s="1166"/>
      <c r="D2556" s="1166"/>
      <c r="E2556" s="1166"/>
      <c r="F2556" s="1166"/>
      <c r="G2556" s="549">
        <f>SUM(G2553:G2555)</f>
        <v>3600</v>
      </c>
    </row>
    <row r="2557" spans="1:7">
      <c r="A2557" s="295" t="s">
        <v>20</v>
      </c>
      <c r="B2557" s="296" t="s">
        <v>181</v>
      </c>
      <c r="C2557" s="295"/>
      <c r="D2557" s="295"/>
      <c r="E2557" s="295"/>
      <c r="F2557" s="296"/>
      <c r="G2557" s="536"/>
    </row>
    <row r="2558" spans="1:7">
      <c r="A2558" s="295"/>
      <c r="B2558" s="296"/>
      <c r="C2558" s="295"/>
      <c r="D2558" s="295"/>
      <c r="E2558" s="295"/>
      <c r="F2558" s="296"/>
      <c r="G2558" s="536"/>
    </row>
    <row r="2559" spans="1:7">
      <c r="A2559" s="1146" t="s">
        <v>2180</v>
      </c>
      <c r="B2559" s="1146"/>
      <c r="C2559" s="1146"/>
      <c r="D2559" s="1146"/>
      <c r="E2559" s="1146"/>
      <c r="F2559" s="1146"/>
      <c r="G2559" s="318">
        <f>SUM(G2557:G2558)</f>
        <v>0</v>
      </c>
    </row>
    <row r="2560" spans="1:7">
      <c r="A2560" s="375" t="s">
        <v>21</v>
      </c>
      <c r="B2560" s="1145" t="s">
        <v>1111</v>
      </c>
      <c r="C2560" s="1145"/>
      <c r="D2560" s="1145"/>
      <c r="E2560" s="1145"/>
      <c r="F2560" s="1145"/>
      <c r="G2560" s="318">
        <f>SUM(G2547:G2559)/2</f>
        <v>24500</v>
      </c>
    </row>
    <row r="2561" spans="1:7">
      <c r="A2561" s="375" t="s">
        <v>22</v>
      </c>
      <c r="B2561" s="1145" t="s">
        <v>1112</v>
      </c>
      <c r="C2561" s="1145"/>
      <c r="D2561" s="1145"/>
      <c r="E2561" s="1145"/>
      <c r="F2561" s="376">
        <v>0.1</v>
      </c>
      <c r="G2561" s="318">
        <f>G2560*F2561</f>
        <v>2450</v>
      </c>
    </row>
    <row r="2562" spans="1:7">
      <c r="A2562" s="375" t="s">
        <v>23</v>
      </c>
      <c r="B2562" s="1145" t="s">
        <v>184</v>
      </c>
      <c r="C2562" s="1145"/>
      <c r="D2562" s="1145"/>
      <c r="E2562" s="1145"/>
      <c r="F2562" s="1145"/>
      <c r="G2562" s="318">
        <f>ROUNDDOWN(G2560+G2561,0)</f>
        <v>26950</v>
      </c>
    </row>
    <row r="2563" spans="1:7">
      <c r="A2563" s="298"/>
      <c r="B2563" s="299"/>
      <c r="C2563" s="299"/>
      <c r="D2563" s="299"/>
      <c r="E2563" s="299"/>
      <c r="F2563" s="299"/>
      <c r="G2563" s="550"/>
    </row>
    <row r="2564" spans="1:7">
      <c r="A2564" s="310" t="s">
        <v>2011</v>
      </c>
      <c r="B2564"/>
      <c r="C2564"/>
      <c r="D2564"/>
      <c r="E2564"/>
      <c r="F2564"/>
      <c r="G2564" s="541"/>
    </row>
    <row r="2565" spans="1:7" s="430" customFormat="1">
      <c r="A2565" s="439" t="s">
        <v>2109</v>
      </c>
      <c r="G2565" s="544"/>
    </row>
    <row r="2566" spans="1:7" s="445" customFormat="1" ht="45">
      <c r="A2566" s="294" t="s">
        <v>73</v>
      </c>
      <c r="B2566" s="294" t="s">
        <v>74</v>
      </c>
      <c r="C2566" s="294" t="s">
        <v>166</v>
      </c>
      <c r="D2566" s="294" t="s">
        <v>78</v>
      </c>
      <c r="E2566" s="294" t="s">
        <v>167</v>
      </c>
      <c r="F2566" s="294" t="s">
        <v>1113</v>
      </c>
      <c r="G2566" s="551" t="s">
        <v>1105</v>
      </c>
    </row>
    <row r="2567" spans="1:7">
      <c r="A2567" s="295" t="s">
        <v>17</v>
      </c>
      <c r="B2567" s="296" t="s">
        <v>1106</v>
      </c>
      <c r="C2567" s="295"/>
      <c r="D2567" s="295"/>
      <c r="E2567" s="295"/>
      <c r="F2567" s="296"/>
      <c r="G2567" s="536"/>
    </row>
    <row r="2568" spans="1:7">
      <c r="A2568" s="295">
        <v>1</v>
      </c>
      <c r="B2568" s="296" t="s">
        <v>1</v>
      </c>
      <c r="C2568" s="295" t="s">
        <v>336</v>
      </c>
      <c r="D2568" s="295" t="s">
        <v>31</v>
      </c>
      <c r="E2568" s="295" t="s">
        <v>1258</v>
      </c>
      <c r="F2568" s="315">
        <f>VLOOKUP(B2568,'HSD PSPN,STR,ARS'!$C$6:F1107,4,FALSE)</f>
        <v>100000</v>
      </c>
      <c r="G2568" s="536">
        <f t="shared" ref="G2568:G2571" si="264">F2568*E2568</f>
        <v>5000</v>
      </c>
    </row>
    <row r="2569" spans="1:7">
      <c r="A2569" s="295">
        <v>2</v>
      </c>
      <c r="B2569" s="296" t="s">
        <v>1289</v>
      </c>
      <c r="C2569" s="295" t="s">
        <v>337</v>
      </c>
      <c r="D2569" s="295" t="s">
        <v>31</v>
      </c>
      <c r="E2569" s="295" t="s">
        <v>1258</v>
      </c>
      <c r="F2569" s="315">
        <f>VLOOKUP(B2569,'HSD PSPN,STR,ARS'!$C$6:F1108,4,FALSE)</f>
        <v>150000</v>
      </c>
      <c r="G2569" s="536">
        <f t="shared" si="264"/>
        <v>7500</v>
      </c>
    </row>
    <row r="2570" spans="1:7">
      <c r="A2570" s="295">
        <v>3</v>
      </c>
      <c r="B2570" s="296" t="s">
        <v>3</v>
      </c>
      <c r="C2570" s="295" t="s">
        <v>338</v>
      </c>
      <c r="D2570" s="295" t="s">
        <v>31</v>
      </c>
      <c r="E2570" s="295" t="s">
        <v>1190</v>
      </c>
      <c r="F2570" s="315">
        <f>VLOOKUP(B2570,'HSD PSPN,STR,ARS'!$C$6:F1109,4,FALSE)</f>
        <v>150000</v>
      </c>
      <c r="G2570" s="536">
        <f t="shared" si="264"/>
        <v>750</v>
      </c>
    </row>
    <row r="2571" spans="1:7">
      <c r="A2571" s="295">
        <v>4</v>
      </c>
      <c r="B2571" s="296" t="s">
        <v>4</v>
      </c>
      <c r="C2571" s="295" t="s">
        <v>339</v>
      </c>
      <c r="D2571" s="295" t="s">
        <v>31</v>
      </c>
      <c r="E2571" s="295" t="s">
        <v>1267</v>
      </c>
      <c r="F2571" s="315">
        <f>VLOOKUP(B2571,'HSD PSPN,STR,ARS'!$C$6:F1110,4,FALSE)</f>
        <v>200000</v>
      </c>
      <c r="G2571" s="536">
        <f t="shared" si="264"/>
        <v>340</v>
      </c>
    </row>
    <row r="2572" spans="1:7">
      <c r="A2572" s="1161" t="s">
        <v>2171</v>
      </c>
      <c r="B2572" s="1162"/>
      <c r="C2572" s="1162"/>
      <c r="D2572" s="1162"/>
      <c r="E2572" s="1162"/>
      <c r="F2572" s="1163"/>
      <c r="G2572" s="321">
        <f>SUM(G2567:G2571)</f>
        <v>13590</v>
      </c>
    </row>
    <row r="2573" spans="1:7">
      <c r="A2573" s="295" t="s">
        <v>19</v>
      </c>
      <c r="B2573" s="296" t="s">
        <v>5</v>
      </c>
      <c r="C2573" s="295"/>
      <c r="D2573" s="295"/>
      <c r="E2573" s="295"/>
      <c r="F2573" s="296"/>
      <c r="G2573" s="536"/>
    </row>
    <row r="2574" spans="1:7">
      <c r="A2574" s="295">
        <v>1</v>
      </c>
      <c r="B2574" s="296" t="s">
        <v>283</v>
      </c>
      <c r="C2574" s="295"/>
      <c r="D2574" s="295" t="s">
        <v>329</v>
      </c>
      <c r="E2574" s="295" t="s">
        <v>1294</v>
      </c>
      <c r="F2574" s="315">
        <f>VLOOKUP(B2574,'HSD PSPN,STR,ARS'!$C$6:F1113,4,FALSE)</f>
        <v>10000</v>
      </c>
      <c r="G2574" s="536">
        <f t="shared" ref="G2574:G2575" si="265">F2574*E2574</f>
        <v>1200</v>
      </c>
    </row>
    <row r="2575" spans="1:7">
      <c r="A2575" s="295">
        <v>2</v>
      </c>
      <c r="B2575" s="296" t="s">
        <v>1466</v>
      </c>
      <c r="C2575" s="295"/>
      <c r="D2575" s="295" t="s">
        <v>329</v>
      </c>
      <c r="E2575" s="295" t="s">
        <v>1471</v>
      </c>
      <c r="F2575" s="315">
        <f>VLOOKUP(B2575,'HSD PSPN,STR,ARS'!$C$6:F1114,4,FALSE)</f>
        <v>10000</v>
      </c>
      <c r="G2575" s="536">
        <f t="shared" si="265"/>
        <v>1800</v>
      </c>
    </row>
    <row r="2576" spans="1:7">
      <c r="A2576" s="1165" t="s">
        <v>2176</v>
      </c>
      <c r="B2576" s="1166"/>
      <c r="C2576" s="1166"/>
      <c r="D2576" s="1166"/>
      <c r="E2576" s="1166"/>
      <c r="F2576" s="1166"/>
      <c r="G2576" s="549">
        <f>SUM(G2573:G2575)</f>
        <v>3000</v>
      </c>
    </row>
    <row r="2577" spans="1:7">
      <c r="A2577" s="295" t="s">
        <v>20</v>
      </c>
      <c r="B2577" s="296" t="s">
        <v>181</v>
      </c>
      <c r="C2577" s="295"/>
      <c r="D2577" s="295"/>
      <c r="E2577" s="295"/>
      <c r="F2577" s="296"/>
      <c r="G2577" s="536"/>
    </row>
    <row r="2578" spans="1:7">
      <c r="A2578" s="295"/>
      <c r="B2578" s="296"/>
      <c r="C2578" s="295"/>
      <c r="D2578" s="295"/>
      <c r="E2578" s="295"/>
      <c r="F2578" s="296"/>
      <c r="G2578" s="536"/>
    </row>
    <row r="2579" spans="1:7">
      <c r="A2579" s="1146" t="s">
        <v>2180</v>
      </c>
      <c r="B2579" s="1146"/>
      <c r="C2579" s="1146"/>
      <c r="D2579" s="1146"/>
      <c r="E2579" s="1146"/>
      <c r="F2579" s="1146"/>
      <c r="G2579" s="318">
        <f>SUM(G2577:G2578)</f>
        <v>0</v>
      </c>
    </row>
    <row r="2580" spans="1:7">
      <c r="A2580" s="375" t="s">
        <v>21</v>
      </c>
      <c r="B2580" s="1145" t="s">
        <v>1111</v>
      </c>
      <c r="C2580" s="1145"/>
      <c r="D2580" s="1145"/>
      <c r="E2580" s="1145"/>
      <c r="F2580" s="1145"/>
      <c r="G2580" s="318">
        <f>SUM(G2567:G2579)/2</f>
        <v>16590</v>
      </c>
    </row>
    <row r="2581" spans="1:7">
      <c r="A2581" s="375" t="s">
        <v>22</v>
      </c>
      <c r="B2581" s="1145" t="s">
        <v>1112</v>
      </c>
      <c r="C2581" s="1145"/>
      <c r="D2581" s="1145"/>
      <c r="E2581" s="1145"/>
      <c r="F2581" s="376">
        <v>0.1</v>
      </c>
      <c r="G2581" s="318">
        <f>G2580*F2581</f>
        <v>1659</v>
      </c>
    </row>
    <row r="2582" spans="1:7">
      <c r="A2582" s="375" t="s">
        <v>23</v>
      </c>
      <c r="B2582" s="1145" t="s">
        <v>184</v>
      </c>
      <c r="C2582" s="1145"/>
      <c r="D2582" s="1145"/>
      <c r="E2582" s="1145"/>
      <c r="F2582" s="1145"/>
      <c r="G2582" s="318">
        <f>ROUNDDOWN(G2580+G2581,0)</f>
        <v>18249</v>
      </c>
    </row>
    <row r="2583" spans="1:7">
      <c r="A2583" s="298"/>
      <c r="B2583" s="299"/>
      <c r="C2583" s="299"/>
      <c r="D2583" s="299"/>
      <c r="E2583" s="299"/>
      <c r="F2583" s="299"/>
      <c r="G2583" s="550"/>
    </row>
    <row r="2584" spans="1:7">
      <c r="A2584" s="298"/>
      <c r="B2584" s="299"/>
      <c r="C2584" s="299"/>
      <c r="D2584" s="299"/>
      <c r="E2584" s="299"/>
      <c r="F2584" s="299"/>
      <c r="G2584" s="550"/>
    </row>
    <row r="2585" spans="1:7">
      <c r="A2585" s="439" t="s">
        <v>2108</v>
      </c>
      <c r="B2585"/>
      <c r="C2585"/>
      <c r="D2585"/>
      <c r="E2585"/>
      <c r="F2585"/>
      <c r="G2585" s="541"/>
    </row>
    <row r="2586" spans="1:7" s="445" customFormat="1" ht="45">
      <c r="A2586" s="294" t="s">
        <v>73</v>
      </c>
      <c r="B2586" s="294" t="s">
        <v>74</v>
      </c>
      <c r="C2586" s="294" t="s">
        <v>166</v>
      </c>
      <c r="D2586" s="294" t="s">
        <v>78</v>
      </c>
      <c r="E2586" s="294" t="s">
        <v>167</v>
      </c>
      <c r="F2586" s="294" t="s">
        <v>1113</v>
      </c>
      <c r="G2586" s="551" t="s">
        <v>1105</v>
      </c>
    </row>
    <row r="2587" spans="1:7">
      <c r="A2587" s="295" t="s">
        <v>17</v>
      </c>
      <c r="B2587" s="296" t="s">
        <v>1106</v>
      </c>
      <c r="C2587" s="295"/>
      <c r="D2587" s="295"/>
      <c r="E2587" s="295"/>
      <c r="F2587" s="296"/>
      <c r="G2587" s="536"/>
    </row>
    <row r="2588" spans="1:7">
      <c r="A2588" s="295">
        <v>1</v>
      </c>
      <c r="B2588" s="296" t="s">
        <v>1</v>
      </c>
      <c r="C2588" s="295" t="s">
        <v>336</v>
      </c>
      <c r="D2588" s="295" t="s">
        <v>31</v>
      </c>
      <c r="E2588" s="295" t="s">
        <v>1258</v>
      </c>
      <c r="F2588" s="315">
        <f>VLOOKUP(B2588,'HSD PSPN,STR,ARS'!$C$6:F1127,4,FALSE)</f>
        <v>100000</v>
      </c>
      <c r="G2588" s="536">
        <f t="shared" ref="G2588:G2591" si="266">F2588*E2588</f>
        <v>5000</v>
      </c>
    </row>
    <row r="2589" spans="1:7">
      <c r="A2589" s="295">
        <v>2</v>
      </c>
      <c r="B2589" s="296" t="s">
        <v>1289</v>
      </c>
      <c r="C2589" s="295" t="s">
        <v>337</v>
      </c>
      <c r="D2589" s="295" t="s">
        <v>31</v>
      </c>
      <c r="E2589" s="295" t="s">
        <v>1258</v>
      </c>
      <c r="F2589" s="315">
        <f>VLOOKUP(B2589,'HSD PSPN,STR,ARS'!$C$6:F1128,4,FALSE)</f>
        <v>150000</v>
      </c>
      <c r="G2589" s="536">
        <f t="shared" si="266"/>
        <v>7500</v>
      </c>
    </row>
    <row r="2590" spans="1:7">
      <c r="A2590" s="295">
        <v>3</v>
      </c>
      <c r="B2590" s="296" t="s">
        <v>3</v>
      </c>
      <c r="C2590" s="295" t="s">
        <v>338</v>
      </c>
      <c r="D2590" s="295" t="s">
        <v>31</v>
      </c>
      <c r="E2590" s="295" t="s">
        <v>1190</v>
      </c>
      <c r="F2590" s="315">
        <f>VLOOKUP(B2590,'HSD PSPN,STR,ARS'!$C$6:F1129,4,FALSE)</f>
        <v>150000</v>
      </c>
      <c r="G2590" s="536">
        <f t="shared" si="266"/>
        <v>750</v>
      </c>
    </row>
    <row r="2591" spans="1:7">
      <c r="A2591" s="295">
        <v>4</v>
      </c>
      <c r="B2591" s="296" t="s">
        <v>4</v>
      </c>
      <c r="C2591" s="295" t="s">
        <v>339</v>
      </c>
      <c r="D2591" s="295" t="s">
        <v>31</v>
      </c>
      <c r="E2591" s="295" t="s">
        <v>1267</v>
      </c>
      <c r="F2591" s="315">
        <f>VLOOKUP(B2591,'HSD PSPN,STR,ARS'!$C$6:F1130,4,FALSE)</f>
        <v>200000</v>
      </c>
      <c r="G2591" s="536">
        <f t="shared" si="266"/>
        <v>340</v>
      </c>
    </row>
    <row r="2592" spans="1:7">
      <c r="A2592" s="1161" t="s">
        <v>2171</v>
      </c>
      <c r="B2592" s="1162"/>
      <c r="C2592" s="1162"/>
      <c r="D2592" s="1162"/>
      <c r="E2592" s="1162"/>
      <c r="F2592" s="1163"/>
      <c r="G2592" s="321">
        <f>SUM(G2587:G2591)</f>
        <v>13590</v>
      </c>
    </row>
    <row r="2593" spans="1:7">
      <c r="A2593" s="295" t="s">
        <v>19</v>
      </c>
      <c r="B2593" s="296" t="s">
        <v>5</v>
      </c>
      <c r="C2593" s="295"/>
      <c r="D2593" s="295"/>
      <c r="E2593" s="295"/>
      <c r="F2593" s="296"/>
      <c r="G2593" s="536"/>
    </row>
    <row r="2594" spans="1:7">
      <c r="A2594" s="295">
        <v>1</v>
      </c>
      <c r="B2594" s="296" t="s">
        <v>283</v>
      </c>
      <c r="C2594" s="295"/>
      <c r="D2594" s="295" t="s">
        <v>329</v>
      </c>
      <c r="E2594" s="295" t="s">
        <v>1294</v>
      </c>
      <c r="F2594" s="315">
        <f>VLOOKUP(B2594,'HSD PSPN,STR,ARS'!$C$6:F1133,4,FALSE)</f>
        <v>10000</v>
      </c>
      <c r="G2594" s="536">
        <f t="shared" ref="G2594:G2595" si="267">F2594*E2594</f>
        <v>1200</v>
      </c>
    </row>
    <row r="2595" spans="1:7" ht="30">
      <c r="A2595" s="295">
        <v>2</v>
      </c>
      <c r="B2595" s="300" t="s">
        <v>1470</v>
      </c>
      <c r="C2595" s="295"/>
      <c r="D2595" s="301" t="s">
        <v>329</v>
      </c>
      <c r="E2595" s="301" t="s">
        <v>1471</v>
      </c>
      <c r="F2595" s="315">
        <f>VLOOKUP(B2595,'HSD PSPN,STR,ARS'!$C$6:F1134,4,FALSE)</f>
        <v>10000</v>
      </c>
      <c r="G2595" s="536">
        <f t="shared" si="267"/>
        <v>1800</v>
      </c>
    </row>
    <row r="2596" spans="1:7">
      <c r="A2596" s="1165" t="s">
        <v>2176</v>
      </c>
      <c r="B2596" s="1166"/>
      <c r="C2596" s="1166"/>
      <c r="D2596" s="1166"/>
      <c r="E2596" s="1166"/>
      <c r="F2596" s="1166"/>
      <c r="G2596" s="549">
        <f>SUM(G2593:G2595)</f>
        <v>3000</v>
      </c>
    </row>
    <row r="2597" spans="1:7">
      <c r="A2597" s="295" t="s">
        <v>20</v>
      </c>
      <c r="B2597" s="296" t="s">
        <v>181</v>
      </c>
      <c r="C2597" s="295"/>
      <c r="D2597" s="295"/>
      <c r="E2597" s="295"/>
      <c r="F2597" s="296"/>
      <c r="G2597" s="536"/>
    </row>
    <row r="2598" spans="1:7">
      <c r="A2598" s="295"/>
      <c r="B2598" s="296"/>
      <c r="C2598" s="295"/>
      <c r="D2598" s="295"/>
      <c r="E2598" s="295"/>
      <c r="F2598" s="296"/>
      <c r="G2598" s="536"/>
    </row>
    <row r="2599" spans="1:7">
      <c r="A2599" s="1146" t="s">
        <v>2180</v>
      </c>
      <c r="B2599" s="1146"/>
      <c r="C2599" s="1146"/>
      <c r="D2599" s="1146"/>
      <c r="E2599" s="1146"/>
      <c r="F2599" s="1146"/>
      <c r="G2599" s="318">
        <f>SUM(G2597:G2598)</f>
        <v>0</v>
      </c>
    </row>
    <row r="2600" spans="1:7">
      <c r="A2600" s="375" t="s">
        <v>21</v>
      </c>
      <c r="B2600" s="1145" t="s">
        <v>1111</v>
      </c>
      <c r="C2600" s="1145"/>
      <c r="D2600" s="1145"/>
      <c r="E2600" s="1145"/>
      <c r="F2600" s="1145"/>
      <c r="G2600" s="318">
        <f>SUM(G2587:G2599)/2</f>
        <v>16590</v>
      </c>
    </row>
    <row r="2601" spans="1:7">
      <c r="A2601" s="375" t="s">
        <v>22</v>
      </c>
      <c r="B2601" s="1145" t="s">
        <v>1112</v>
      </c>
      <c r="C2601" s="1145"/>
      <c r="D2601" s="1145"/>
      <c r="E2601" s="1145"/>
      <c r="F2601" s="376">
        <v>0.1</v>
      </c>
      <c r="G2601" s="318">
        <f>G2600*F2601</f>
        <v>1659</v>
      </c>
    </row>
    <row r="2602" spans="1:7">
      <c r="A2602" s="375" t="s">
        <v>23</v>
      </c>
      <c r="B2602" s="1145" t="s">
        <v>184</v>
      </c>
      <c r="C2602" s="1145"/>
      <c r="D2602" s="1145"/>
      <c r="E2602" s="1145"/>
      <c r="F2602" s="1145"/>
      <c r="G2602" s="318">
        <f>ROUNDDOWN(G2600+G2601,0)</f>
        <v>18249</v>
      </c>
    </row>
    <row r="2603" spans="1:7">
      <c r="A2603" s="298"/>
      <c r="B2603" s="299"/>
      <c r="C2603" s="299"/>
      <c r="D2603" s="299"/>
      <c r="E2603" s="299"/>
      <c r="F2603" s="299"/>
      <c r="G2603" s="550"/>
    </row>
    <row r="2604" spans="1:7">
      <c r="A2604" s="439" t="s">
        <v>2012</v>
      </c>
      <c r="B2604"/>
      <c r="C2604"/>
      <c r="D2604"/>
      <c r="E2604"/>
      <c r="F2604"/>
      <c r="G2604" s="541"/>
    </row>
    <row r="2605" spans="1:7" s="445" customFormat="1" ht="45">
      <c r="A2605" s="294" t="s">
        <v>73</v>
      </c>
      <c r="B2605" s="294" t="s">
        <v>74</v>
      </c>
      <c r="C2605" s="294" t="s">
        <v>166</v>
      </c>
      <c r="D2605" s="294" t="s">
        <v>78</v>
      </c>
      <c r="E2605" s="294" t="s">
        <v>167</v>
      </c>
      <c r="F2605" s="294" t="s">
        <v>1113</v>
      </c>
      <c r="G2605" s="551" t="s">
        <v>1105</v>
      </c>
    </row>
    <row r="2606" spans="1:7">
      <c r="A2606" s="295" t="s">
        <v>17</v>
      </c>
      <c r="B2606" s="296" t="s">
        <v>1106</v>
      </c>
      <c r="C2606" s="295"/>
      <c r="D2606" s="295"/>
      <c r="E2606" s="295"/>
      <c r="F2606" s="296"/>
      <c r="G2606" s="536"/>
    </row>
    <row r="2607" spans="1:7">
      <c r="A2607" s="295">
        <v>1</v>
      </c>
      <c r="B2607" s="296" t="s">
        <v>1</v>
      </c>
      <c r="C2607" s="295" t="s">
        <v>336</v>
      </c>
      <c r="D2607" s="295" t="s">
        <v>31</v>
      </c>
      <c r="E2607" s="295" t="s">
        <v>1472</v>
      </c>
      <c r="F2607" s="315">
        <f>VLOOKUP(B2607,'HSD PSPN,STR,ARS'!$C$6:F1146,4,FALSE)</f>
        <v>100000</v>
      </c>
      <c r="G2607" s="536">
        <f t="shared" ref="G2607:G2610" si="268">F2607*E2607</f>
        <v>15000</v>
      </c>
    </row>
    <row r="2608" spans="1:7">
      <c r="A2608" s="295">
        <v>2</v>
      </c>
      <c r="B2608" s="296" t="s">
        <v>1289</v>
      </c>
      <c r="C2608" s="295" t="s">
        <v>337</v>
      </c>
      <c r="D2608" s="295" t="s">
        <v>31</v>
      </c>
      <c r="E2608" s="295" t="s">
        <v>1473</v>
      </c>
      <c r="F2608" s="315">
        <f>VLOOKUP(B2608,'HSD PSPN,STR,ARS'!$C$6:F1147,4,FALSE)</f>
        <v>150000</v>
      </c>
      <c r="G2608" s="536">
        <f t="shared" si="268"/>
        <v>150</v>
      </c>
    </row>
    <row r="2609" spans="1:7">
      <c r="A2609" s="295">
        <v>3</v>
      </c>
      <c r="B2609" s="296" t="s">
        <v>3</v>
      </c>
      <c r="C2609" s="295" t="s">
        <v>338</v>
      </c>
      <c r="D2609" s="295" t="s">
        <v>31</v>
      </c>
      <c r="E2609" s="295" t="s">
        <v>1474</v>
      </c>
      <c r="F2609" s="315">
        <f>VLOOKUP(B2609,'HSD PSPN,STR,ARS'!$C$6:F1148,4,FALSE)</f>
        <v>150000</v>
      </c>
      <c r="G2609" s="536">
        <f t="shared" si="268"/>
        <v>15</v>
      </c>
    </row>
    <row r="2610" spans="1:7">
      <c r="A2610" s="295">
        <v>4</v>
      </c>
      <c r="B2610" s="296" t="s">
        <v>4</v>
      </c>
      <c r="C2610" s="295" t="s">
        <v>339</v>
      </c>
      <c r="D2610" s="295" t="s">
        <v>31</v>
      </c>
      <c r="E2610" s="295" t="s">
        <v>1475</v>
      </c>
      <c r="F2610" s="315">
        <f>VLOOKUP(B2610,'HSD PSPN,STR,ARS'!$C$6:F1149,4,FALSE)</f>
        <v>200000</v>
      </c>
      <c r="G2610" s="536">
        <f t="shared" si="268"/>
        <v>6.6000000000000005</v>
      </c>
    </row>
    <row r="2611" spans="1:7">
      <c r="A2611" s="1161" t="s">
        <v>2171</v>
      </c>
      <c r="B2611" s="1162"/>
      <c r="C2611" s="1162"/>
      <c r="D2611" s="1162"/>
      <c r="E2611" s="1162"/>
      <c r="F2611" s="1163"/>
      <c r="G2611" s="321">
        <f>SUM(G2606:G2610)</f>
        <v>15171.6</v>
      </c>
    </row>
    <row r="2612" spans="1:7">
      <c r="A2612" s="295" t="s">
        <v>19</v>
      </c>
      <c r="B2612" s="296" t="s">
        <v>5</v>
      </c>
      <c r="C2612" s="295"/>
      <c r="D2612" s="295"/>
      <c r="E2612" s="295"/>
      <c r="F2612" s="296"/>
      <c r="G2612" s="536"/>
    </row>
    <row r="2613" spans="1:7">
      <c r="A2613" s="295">
        <v>1</v>
      </c>
      <c r="B2613" s="296" t="s">
        <v>1476</v>
      </c>
      <c r="C2613" s="295"/>
      <c r="D2613" s="295" t="s">
        <v>329</v>
      </c>
      <c r="E2613" s="295" t="s">
        <v>1201</v>
      </c>
      <c r="F2613" s="315">
        <f>VLOOKUP(B2613,'HSD PSPN,STR,ARS'!$C$6:F1152,4,FALSE)</f>
        <v>10000</v>
      </c>
      <c r="G2613" s="536">
        <f t="shared" ref="G2613:G2615" si="269">F2613*E2613</f>
        <v>1500</v>
      </c>
    </row>
    <row r="2614" spans="1:7">
      <c r="A2614" s="295">
        <v>2</v>
      </c>
      <c r="B2614" s="296" t="s">
        <v>267</v>
      </c>
      <c r="C2614" s="295"/>
      <c r="D2614" s="295" t="s">
        <v>351</v>
      </c>
      <c r="E2614" s="295" t="s">
        <v>1242</v>
      </c>
      <c r="F2614" s="315">
        <f>VLOOKUP(B2614,'HSD PSPN,STR,ARS'!$C$6:F1153,4,FALSE)</f>
        <v>10000</v>
      </c>
      <c r="G2614" s="536">
        <f t="shared" si="269"/>
        <v>1000</v>
      </c>
    </row>
    <row r="2615" spans="1:7">
      <c r="A2615" s="295">
        <v>3</v>
      </c>
      <c r="B2615" s="296" t="s">
        <v>269</v>
      </c>
      <c r="C2615" s="295"/>
      <c r="D2615" s="295" t="s">
        <v>1477</v>
      </c>
      <c r="E2615" s="295" t="s">
        <v>1261</v>
      </c>
      <c r="F2615" s="315">
        <f>VLOOKUP(B2615,'HSD PSPN,STR,ARS'!$C$6:F1154,4,FALSE)</f>
        <v>10000</v>
      </c>
      <c r="G2615" s="536">
        <f t="shared" si="269"/>
        <v>2500</v>
      </c>
    </row>
    <row r="2616" spans="1:7">
      <c r="A2616" s="1165" t="s">
        <v>2176</v>
      </c>
      <c r="B2616" s="1166"/>
      <c r="C2616" s="1166"/>
      <c r="D2616" s="1166"/>
      <c r="E2616" s="1166"/>
      <c r="F2616" s="1166"/>
      <c r="G2616" s="549">
        <f>SUM(G2613:G2615)</f>
        <v>5000</v>
      </c>
    </row>
    <row r="2617" spans="1:7">
      <c r="A2617" s="295" t="s">
        <v>20</v>
      </c>
      <c r="B2617" s="296" t="s">
        <v>181</v>
      </c>
      <c r="C2617" s="295"/>
      <c r="D2617" s="295"/>
      <c r="E2617" s="295"/>
      <c r="F2617" s="296"/>
      <c r="G2617" s="536"/>
    </row>
    <row r="2618" spans="1:7">
      <c r="A2618" s="295"/>
      <c r="B2618" s="296"/>
      <c r="C2618" s="295"/>
      <c r="D2618" s="295"/>
      <c r="E2618" s="295"/>
      <c r="F2618" s="296"/>
      <c r="G2618" s="536"/>
    </row>
    <row r="2619" spans="1:7">
      <c r="A2619" s="1146" t="s">
        <v>2180</v>
      </c>
      <c r="B2619" s="1146"/>
      <c r="C2619" s="1146"/>
      <c r="D2619" s="1146"/>
      <c r="E2619" s="1146"/>
      <c r="F2619" s="1146"/>
      <c r="G2619" s="318">
        <f>SUM(G2617:G2618)</f>
        <v>0</v>
      </c>
    </row>
    <row r="2620" spans="1:7">
      <c r="A2620" s="375" t="s">
        <v>21</v>
      </c>
      <c r="B2620" s="1145" t="s">
        <v>1111</v>
      </c>
      <c r="C2620" s="1145"/>
      <c r="D2620" s="1145"/>
      <c r="E2620" s="1145"/>
      <c r="F2620" s="1145"/>
      <c r="G2620" s="318">
        <f>SUM(G2607:G2619)/2</f>
        <v>20171.599999999999</v>
      </c>
    </row>
    <row r="2621" spans="1:7">
      <c r="A2621" s="375" t="s">
        <v>22</v>
      </c>
      <c r="B2621" s="1145" t="s">
        <v>1112</v>
      </c>
      <c r="C2621" s="1145"/>
      <c r="D2621" s="1145"/>
      <c r="E2621" s="1145"/>
      <c r="F2621" s="376">
        <v>0.1</v>
      </c>
      <c r="G2621" s="318">
        <f>G2620*F2621</f>
        <v>2017.1599999999999</v>
      </c>
    </row>
    <row r="2622" spans="1:7">
      <c r="A2622" s="375" t="s">
        <v>23</v>
      </c>
      <c r="B2622" s="1145" t="s">
        <v>184</v>
      </c>
      <c r="C2622" s="1145"/>
      <c r="D2622" s="1145"/>
      <c r="E2622" s="1145"/>
      <c r="F2622" s="1145"/>
      <c r="G2622" s="318">
        <f>ROUNDDOWN(G2620+G2621,0)</f>
        <v>22188</v>
      </c>
    </row>
    <row r="2623" spans="1:7">
      <c r="A2623" s="298"/>
      <c r="B2623" s="299"/>
      <c r="C2623" s="299"/>
      <c r="D2623" s="299"/>
      <c r="E2623" s="299"/>
      <c r="F2623" s="299"/>
      <c r="G2623" s="550"/>
    </row>
    <row r="2624" spans="1:7">
      <c r="A2624" s="439" t="s">
        <v>2107</v>
      </c>
      <c r="B2624"/>
      <c r="C2624"/>
      <c r="D2624"/>
      <c r="E2624"/>
      <c r="F2624"/>
      <c r="G2624" s="541"/>
    </row>
    <row r="2625" spans="1:7" s="445" customFormat="1" ht="45">
      <c r="A2625" s="294" t="s">
        <v>73</v>
      </c>
      <c r="B2625" s="294" t="s">
        <v>74</v>
      </c>
      <c r="C2625" s="294" t="s">
        <v>166</v>
      </c>
      <c r="D2625" s="294" t="s">
        <v>78</v>
      </c>
      <c r="E2625" s="294" t="s">
        <v>167</v>
      </c>
      <c r="F2625" s="294" t="s">
        <v>1113</v>
      </c>
      <c r="G2625" s="551" t="s">
        <v>1105</v>
      </c>
    </row>
    <row r="2626" spans="1:7">
      <c r="A2626" s="295" t="s">
        <v>17</v>
      </c>
      <c r="B2626" s="296" t="s">
        <v>1106</v>
      </c>
      <c r="C2626" s="295"/>
      <c r="D2626" s="295"/>
      <c r="E2626" s="295"/>
      <c r="F2626" s="296"/>
      <c r="G2626" s="536"/>
    </row>
    <row r="2627" spans="1:7">
      <c r="A2627" s="295">
        <v>1</v>
      </c>
      <c r="B2627" s="296" t="s">
        <v>1</v>
      </c>
      <c r="C2627" s="295" t="s">
        <v>336</v>
      </c>
      <c r="D2627" s="295" t="s">
        <v>31</v>
      </c>
      <c r="E2627" s="295" t="s">
        <v>1236</v>
      </c>
      <c r="F2627" s="315">
        <f>VLOOKUP(B2627,'HSD PSPN,STR,ARS'!$C$6:F1166,4,FALSE)</f>
        <v>100000</v>
      </c>
      <c r="G2627" s="536">
        <f t="shared" ref="G2627:G2630" si="270">F2627*E2627</f>
        <v>4000</v>
      </c>
    </row>
    <row r="2628" spans="1:7">
      <c r="A2628" s="295">
        <v>2</v>
      </c>
      <c r="B2628" s="296" t="s">
        <v>1289</v>
      </c>
      <c r="C2628" s="295" t="s">
        <v>337</v>
      </c>
      <c r="D2628" s="295" t="s">
        <v>31</v>
      </c>
      <c r="E2628" s="295" t="s">
        <v>1190</v>
      </c>
      <c r="F2628" s="315">
        <f>VLOOKUP(B2628,'HSD PSPN,STR,ARS'!$C$6:F1167,4,FALSE)</f>
        <v>150000</v>
      </c>
      <c r="G2628" s="536">
        <f t="shared" si="270"/>
        <v>750</v>
      </c>
    </row>
    <row r="2629" spans="1:7">
      <c r="A2629" s="295">
        <v>3</v>
      </c>
      <c r="B2629" s="296" t="s">
        <v>3</v>
      </c>
      <c r="C2629" s="295" t="s">
        <v>338</v>
      </c>
      <c r="D2629" s="295" t="s">
        <v>31</v>
      </c>
      <c r="E2629" s="295" t="s">
        <v>1478</v>
      </c>
      <c r="F2629" s="315">
        <f>VLOOKUP(B2629,'HSD PSPN,STR,ARS'!$C$6:F1168,4,FALSE)</f>
        <v>150000</v>
      </c>
      <c r="G2629" s="536">
        <f t="shared" si="270"/>
        <v>75</v>
      </c>
    </row>
    <row r="2630" spans="1:7">
      <c r="A2630" s="295">
        <v>4</v>
      </c>
      <c r="B2630" s="296" t="s">
        <v>4</v>
      </c>
      <c r="C2630" s="295" t="s">
        <v>339</v>
      </c>
      <c r="D2630" s="295" t="s">
        <v>31</v>
      </c>
      <c r="E2630" s="295" t="s">
        <v>1479</v>
      </c>
      <c r="F2630" s="315">
        <f>VLOOKUP(B2630,'HSD PSPN,STR,ARS'!$C$6:F1169,4,FALSE)</f>
        <v>200000</v>
      </c>
      <c r="G2630" s="536">
        <f t="shared" si="270"/>
        <v>40</v>
      </c>
    </row>
    <row r="2631" spans="1:7">
      <c r="A2631" s="1161" t="s">
        <v>2171</v>
      </c>
      <c r="B2631" s="1162"/>
      <c r="C2631" s="1162"/>
      <c r="D2631" s="1162"/>
      <c r="E2631" s="1162"/>
      <c r="F2631" s="1163"/>
      <c r="G2631" s="321">
        <f>SUM(G2626:G2630)</f>
        <v>4865</v>
      </c>
    </row>
    <row r="2632" spans="1:7">
      <c r="A2632" s="295" t="s">
        <v>19</v>
      </c>
      <c r="B2632" s="296" t="s">
        <v>5</v>
      </c>
      <c r="C2632" s="295"/>
      <c r="D2632" s="295"/>
      <c r="E2632" s="295"/>
      <c r="F2632" s="296"/>
      <c r="G2632" s="536"/>
    </row>
    <row r="2633" spans="1:7">
      <c r="A2633" s="295">
        <v>1</v>
      </c>
      <c r="B2633" s="296" t="s">
        <v>1476</v>
      </c>
      <c r="C2633" s="295"/>
      <c r="D2633" s="295" t="s">
        <v>329</v>
      </c>
      <c r="E2633" s="295" t="s">
        <v>1241</v>
      </c>
      <c r="F2633" s="315">
        <f>VLOOKUP(B2633,'HSD PSPN,STR,ARS'!$C$6:F1172,4,FALSE)</f>
        <v>10000</v>
      </c>
      <c r="G2633" s="536">
        <f t="shared" ref="G2633:G2635" si="271">F2633*E2633</f>
        <v>3000</v>
      </c>
    </row>
    <row r="2634" spans="1:7">
      <c r="A2634" s="295">
        <v>2</v>
      </c>
      <c r="B2634" s="296" t="s">
        <v>267</v>
      </c>
      <c r="C2634" s="295"/>
      <c r="D2634" s="295" t="s">
        <v>351</v>
      </c>
      <c r="E2634" s="295" t="s">
        <v>1425</v>
      </c>
      <c r="F2634" s="315">
        <f>VLOOKUP(B2634,'HSD PSPN,STR,ARS'!$C$6:F1173,4,FALSE)</f>
        <v>10000</v>
      </c>
      <c r="G2634" s="536">
        <f t="shared" si="271"/>
        <v>2000</v>
      </c>
    </row>
    <row r="2635" spans="1:7">
      <c r="A2635" s="295">
        <v>3</v>
      </c>
      <c r="B2635" s="296" t="s">
        <v>269</v>
      </c>
      <c r="C2635" s="295"/>
      <c r="D2635" s="295" t="s">
        <v>1477</v>
      </c>
      <c r="E2635" s="295" t="s">
        <v>1261</v>
      </c>
      <c r="F2635" s="315">
        <f>VLOOKUP(B2635,'HSD PSPN,STR,ARS'!$C$6:F1174,4,FALSE)</f>
        <v>10000</v>
      </c>
      <c r="G2635" s="536">
        <f t="shared" si="271"/>
        <v>2500</v>
      </c>
    </row>
    <row r="2636" spans="1:7">
      <c r="A2636" s="1165" t="s">
        <v>2176</v>
      </c>
      <c r="B2636" s="1166"/>
      <c r="C2636" s="1166"/>
      <c r="D2636" s="1166"/>
      <c r="E2636" s="1166"/>
      <c r="F2636" s="1166"/>
      <c r="G2636" s="549">
        <f>SUM(G2633:G2635)</f>
        <v>7500</v>
      </c>
    </row>
    <row r="2637" spans="1:7">
      <c r="A2637" s="295" t="s">
        <v>20</v>
      </c>
      <c r="B2637" s="296" t="s">
        <v>181</v>
      </c>
      <c r="C2637" s="295"/>
      <c r="D2637" s="295"/>
      <c r="E2637" s="295"/>
      <c r="F2637" s="296"/>
      <c r="G2637" s="536"/>
    </row>
    <row r="2638" spans="1:7">
      <c r="A2638" s="295"/>
      <c r="B2638" s="296"/>
      <c r="C2638" s="295"/>
      <c r="D2638" s="295"/>
      <c r="E2638" s="295"/>
      <c r="F2638" s="296"/>
      <c r="G2638" s="536"/>
    </row>
    <row r="2639" spans="1:7">
      <c r="A2639" s="1146" t="s">
        <v>2180</v>
      </c>
      <c r="B2639" s="1146"/>
      <c r="C2639" s="1146"/>
      <c r="D2639" s="1146"/>
      <c r="E2639" s="1146"/>
      <c r="F2639" s="1146"/>
      <c r="G2639" s="318">
        <f>SUM(G2637:G2638)</f>
        <v>0</v>
      </c>
    </row>
    <row r="2640" spans="1:7">
      <c r="A2640" s="375" t="s">
        <v>21</v>
      </c>
      <c r="B2640" s="1145" t="s">
        <v>1111</v>
      </c>
      <c r="C2640" s="1145"/>
      <c r="D2640" s="1145"/>
      <c r="E2640" s="1145"/>
      <c r="F2640" s="1145"/>
      <c r="G2640" s="318">
        <f>SUM(G2627:G2639)/2</f>
        <v>12365</v>
      </c>
    </row>
    <row r="2641" spans="1:7">
      <c r="A2641" s="375" t="s">
        <v>22</v>
      </c>
      <c r="B2641" s="1145" t="s">
        <v>1112</v>
      </c>
      <c r="C2641" s="1145"/>
      <c r="D2641" s="1145"/>
      <c r="E2641" s="1145"/>
      <c r="F2641" s="376">
        <v>0.1</v>
      </c>
      <c r="G2641" s="318">
        <f>G2640*F2641</f>
        <v>1236.5</v>
      </c>
    </row>
    <row r="2642" spans="1:7">
      <c r="A2642" s="375" t="s">
        <v>23</v>
      </c>
      <c r="B2642" s="1145" t="s">
        <v>184</v>
      </c>
      <c r="C2642" s="1145"/>
      <c r="D2642" s="1145"/>
      <c r="E2642" s="1145"/>
      <c r="F2642" s="1145"/>
      <c r="G2642" s="318">
        <f>ROUNDDOWN(G2640+G2641,0)</f>
        <v>13601</v>
      </c>
    </row>
    <row r="2643" spans="1:7">
      <c r="A2643" s="298"/>
      <c r="B2643" s="299"/>
      <c r="C2643" s="299"/>
      <c r="D2643" s="299"/>
      <c r="E2643" s="299"/>
      <c r="F2643" s="299"/>
      <c r="G2643" s="550"/>
    </row>
    <row r="2644" spans="1:7">
      <c r="A2644" s="439" t="s">
        <v>2013</v>
      </c>
      <c r="B2644"/>
      <c r="C2644"/>
      <c r="D2644"/>
      <c r="E2644"/>
      <c r="F2644"/>
      <c r="G2644" s="541"/>
    </row>
    <row r="2645" spans="1:7" s="445" customFormat="1" ht="45">
      <c r="A2645" s="294" t="s">
        <v>73</v>
      </c>
      <c r="B2645" s="294" t="s">
        <v>74</v>
      </c>
      <c r="C2645" s="294" t="s">
        <v>166</v>
      </c>
      <c r="D2645" s="294" t="s">
        <v>78</v>
      </c>
      <c r="E2645" s="294" t="s">
        <v>167</v>
      </c>
      <c r="F2645" s="294" t="s">
        <v>1113</v>
      </c>
      <c r="G2645" s="551" t="s">
        <v>1105</v>
      </c>
    </row>
    <row r="2646" spans="1:7">
      <c r="A2646" s="295" t="s">
        <v>17</v>
      </c>
      <c r="B2646" s="296" t="s">
        <v>1106</v>
      </c>
      <c r="C2646" s="295"/>
      <c r="D2646" s="295"/>
      <c r="E2646" s="295"/>
      <c r="F2646" s="296"/>
      <c r="G2646" s="536"/>
    </row>
    <row r="2647" spans="1:7">
      <c r="A2647" s="295">
        <v>1</v>
      </c>
      <c r="B2647" s="296" t="s">
        <v>1</v>
      </c>
      <c r="C2647" s="295" t="s">
        <v>336</v>
      </c>
      <c r="D2647" s="295" t="s">
        <v>31</v>
      </c>
      <c r="E2647" s="295" t="s">
        <v>1118</v>
      </c>
      <c r="F2647" s="315">
        <f>VLOOKUP(B2647,'HSD PSPN,STR,ARS'!$C$6:F1186,4,FALSE)</f>
        <v>100000</v>
      </c>
      <c r="G2647" s="536">
        <f t="shared" ref="G2647:G2650" si="272">F2647*E2647</f>
        <v>20000</v>
      </c>
    </row>
    <row r="2648" spans="1:7">
      <c r="A2648" s="295">
        <v>2</v>
      </c>
      <c r="B2648" s="296" t="s">
        <v>1289</v>
      </c>
      <c r="C2648" s="295" t="s">
        <v>337</v>
      </c>
      <c r="D2648" s="295" t="s">
        <v>31</v>
      </c>
      <c r="E2648" s="295" t="s">
        <v>1118</v>
      </c>
      <c r="F2648" s="315">
        <f>VLOOKUP(B2648,'HSD PSPN,STR,ARS'!$C$6:F1187,4,FALSE)</f>
        <v>150000</v>
      </c>
      <c r="G2648" s="536">
        <f t="shared" si="272"/>
        <v>30000</v>
      </c>
    </row>
    <row r="2649" spans="1:7">
      <c r="A2649" s="295">
        <v>3</v>
      </c>
      <c r="B2649" s="296" t="s">
        <v>3</v>
      </c>
      <c r="C2649" s="295" t="s">
        <v>338</v>
      </c>
      <c r="D2649" s="295" t="s">
        <v>31</v>
      </c>
      <c r="E2649" s="295" t="s">
        <v>1126</v>
      </c>
      <c r="F2649" s="315">
        <f>VLOOKUP(B2649,'HSD PSPN,STR,ARS'!$C$6:F1188,4,FALSE)</f>
        <v>150000</v>
      </c>
      <c r="G2649" s="536">
        <f t="shared" si="272"/>
        <v>3000</v>
      </c>
    </row>
    <row r="2650" spans="1:7">
      <c r="A2650" s="295">
        <v>4</v>
      </c>
      <c r="B2650" s="296" t="s">
        <v>4</v>
      </c>
      <c r="C2650" s="295" t="s">
        <v>339</v>
      </c>
      <c r="D2650" s="295" t="s">
        <v>31</v>
      </c>
      <c r="E2650" s="295" t="s">
        <v>1127</v>
      </c>
      <c r="F2650" s="315">
        <f>VLOOKUP(B2650,'HSD PSPN,STR,ARS'!$C$6:F1189,4,FALSE)</f>
        <v>200000</v>
      </c>
      <c r="G2650" s="536">
        <f t="shared" si="272"/>
        <v>1340</v>
      </c>
    </row>
    <row r="2651" spans="1:7">
      <c r="A2651" s="1161" t="s">
        <v>2171</v>
      </c>
      <c r="B2651" s="1162"/>
      <c r="C2651" s="1162"/>
      <c r="D2651" s="1162"/>
      <c r="E2651" s="1162"/>
      <c r="F2651" s="1163"/>
      <c r="G2651" s="321">
        <f>SUM(G2646:G2650)</f>
        <v>54340</v>
      </c>
    </row>
    <row r="2652" spans="1:7">
      <c r="A2652" s="295" t="s">
        <v>19</v>
      </c>
      <c r="B2652" s="296" t="s">
        <v>5</v>
      </c>
      <c r="C2652" s="295"/>
      <c r="D2652" s="295"/>
      <c r="E2652" s="295"/>
      <c r="F2652" s="296"/>
      <c r="G2652" s="536"/>
    </row>
    <row r="2653" spans="1:7" ht="30">
      <c r="A2653" s="295">
        <v>1</v>
      </c>
      <c r="B2653" s="300" t="s">
        <v>1480</v>
      </c>
      <c r="C2653" s="295"/>
      <c r="D2653" s="301" t="s">
        <v>329</v>
      </c>
      <c r="E2653" s="301" t="s">
        <v>1241</v>
      </c>
      <c r="F2653" s="315">
        <f>VLOOKUP(B2653,'HSD PSPN,STR,ARS'!$C$6:F1192,4,FALSE)</f>
        <v>10000</v>
      </c>
      <c r="G2653" s="536">
        <f t="shared" ref="G2653:G2654" si="273">F2653*E2653</f>
        <v>3000</v>
      </c>
    </row>
    <row r="2654" spans="1:7">
      <c r="A2654" s="295">
        <v>2</v>
      </c>
      <c r="B2654" s="296" t="s">
        <v>266</v>
      </c>
      <c r="C2654" s="295"/>
      <c r="D2654" s="295" t="s">
        <v>37</v>
      </c>
      <c r="E2654" s="295" t="s">
        <v>1243</v>
      </c>
      <c r="F2654" s="315">
        <f>VLOOKUP(B2654,'HSD PSPN,STR,ARS'!$C$6:F1193,4,FALSE)</f>
        <v>10000</v>
      </c>
      <c r="G2654" s="536">
        <f t="shared" si="273"/>
        <v>100</v>
      </c>
    </row>
    <row r="2655" spans="1:7">
      <c r="A2655" s="1165" t="s">
        <v>2176</v>
      </c>
      <c r="B2655" s="1166"/>
      <c r="C2655" s="1166"/>
      <c r="D2655" s="1166"/>
      <c r="E2655" s="1166"/>
      <c r="F2655" s="1166"/>
      <c r="G2655" s="549">
        <f>SUM(G2653:G2654)</f>
        <v>3100</v>
      </c>
    </row>
    <row r="2656" spans="1:7">
      <c r="A2656" s="295" t="s">
        <v>20</v>
      </c>
      <c r="B2656" s="296" t="s">
        <v>181</v>
      </c>
      <c r="C2656" s="295"/>
      <c r="D2656" s="295"/>
      <c r="E2656" s="295"/>
      <c r="F2656" s="296"/>
      <c r="G2656" s="536"/>
    </row>
    <row r="2657" spans="1:7">
      <c r="A2657" s="295"/>
      <c r="B2657" s="296"/>
      <c r="C2657" s="295"/>
      <c r="D2657" s="295"/>
      <c r="E2657" s="295"/>
      <c r="F2657" s="296"/>
      <c r="G2657" s="536"/>
    </row>
    <row r="2658" spans="1:7">
      <c r="A2658" s="1146" t="s">
        <v>2180</v>
      </c>
      <c r="B2658" s="1146"/>
      <c r="C2658" s="1146"/>
      <c r="D2658" s="1146"/>
      <c r="E2658" s="1146"/>
      <c r="F2658" s="1146"/>
      <c r="G2658" s="318">
        <f>SUM(G2656:G2657)</f>
        <v>0</v>
      </c>
    </row>
    <row r="2659" spans="1:7">
      <c r="A2659" s="375" t="s">
        <v>21</v>
      </c>
      <c r="B2659" s="1145" t="s">
        <v>1111</v>
      </c>
      <c r="C2659" s="1145"/>
      <c r="D2659" s="1145"/>
      <c r="E2659" s="1145"/>
      <c r="F2659" s="1145"/>
      <c r="G2659" s="318">
        <f>SUM(G2646:G2658)/2</f>
        <v>57440</v>
      </c>
    </row>
    <row r="2660" spans="1:7">
      <c r="A2660" s="375" t="s">
        <v>22</v>
      </c>
      <c r="B2660" s="1145" t="s">
        <v>1112</v>
      </c>
      <c r="C2660" s="1145"/>
      <c r="D2660" s="1145"/>
      <c r="E2660" s="1145"/>
      <c r="F2660" s="376">
        <v>0.1</v>
      </c>
      <c r="G2660" s="318">
        <f>G2659*F2660</f>
        <v>5744</v>
      </c>
    </row>
    <row r="2661" spans="1:7">
      <c r="A2661" s="375" t="s">
        <v>23</v>
      </c>
      <c r="B2661" s="1145" t="s">
        <v>184</v>
      </c>
      <c r="C2661" s="1145"/>
      <c r="D2661" s="1145"/>
      <c r="E2661" s="1145"/>
      <c r="F2661" s="1145"/>
      <c r="G2661" s="318">
        <f>ROUNDDOWN(G2659+G2660,0)</f>
        <v>63184</v>
      </c>
    </row>
    <row r="2662" spans="1:7">
      <c r="A2662" s="298"/>
      <c r="B2662" s="299"/>
      <c r="C2662" s="299"/>
      <c r="D2662" s="299"/>
      <c r="E2662" s="299"/>
      <c r="F2662" s="299"/>
      <c r="G2662" s="550"/>
    </row>
    <row r="2663" spans="1:7" s="449" customFormat="1">
      <c r="A2663" s="439" t="s">
        <v>2106</v>
      </c>
      <c r="G2663" s="556"/>
    </row>
    <row r="2664" spans="1:7" s="445" customFormat="1" ht="45">
      <c r="A2664" s="294" t="s">
        <v>73</v>
      </c>
      <c r="B2664" s="294" t="s">
        <v>74</v>
      </c>
      <c r="C2664" s="294" t="s">
        <v>166</v>
      </c>
      <c r="D2664" s="294" t="s">
        <v>78</v>
      </c>
      <c r="E2664" s="294" t="s">
        <v>167</v>
      </c>
      <c r="F2664" s="294" t="s">
        <v>1113</v>
      </c>
      <c r="G2664" s="551" t="s">
        <v>1105</v>
      </c>
    </row>
    <row r="2665" spans="1:7">
      <c r="A2665" s="295" t="s">
        <v>17</v>
      </c>
      <c r="B2665" s="296" t="s">
        <v>1106</v>
      </c>
      <c r="C2665" s="295"/>
      <c r="D2665" s="295"/>
      <c r="E2665" s="295"/>
      <c r="F2665" s="296"/>
      <c r="G2665" s="536"/>
    </row>
    <row r="2666" spans="1:7">
      <c r="A2666" s="295">
        <v>1</v>
      </c>
      <c r="B2666" s="296" t="s">
        <v>1</v>
      </c>
      <c r="C2666" s="295" t="s">
        <v>336</v>
      </c>
      <c r="D2666" s="295" t="s">
        <v>31</v>
      </c>
      <c r="E2666" s="295" t="s">
        <v>1125</v>
      </c>
      <c r="F2666" s="315">
        <f>VLOOKUP(B2666,'HSD PSPN,STR,ARS'!$C$6:F1205,4,FALSE)</f>
        <v>100000</v>
      </c>
      <c r="G2666" s="536">
        <f t="shared" ref="G2666:G2669" si="274">F2666*E2666</f>
        <v>40000</v>
      </c>
    </row>
    <row r="2667" spans="1:7">
      <c r="A2667" s="295">
        <v>2</v>
      </c>
      <c r="B2667" s="296" t="s">
        <v>1289</v>
      </c>
      <c r="C2667" s="295" t="s">
        <v>337</v>
      </c>
      <c r="D2667" s="295" t="s">
        <v>31</v>
      </c>
      <c r="E2667" s="295" t="s">
        <v>1321</v>
      </c>
      <c r="F2667" s="315">
        <f>VLOOKUP(B2667,'HSD PSPN,STR,ARS'!$C$6:F1206,4,FALSE)</f>
        <v>150000</v>
      </c>
      <c r="G2667" s="536">
        <f t="shared" si="274"/>
        <v>120000</v>
      </c>
    </row>
    <row r="2668" spans="1:7">
      <c r="A2668" s="295">
        <v>3</v>
      </c>
      <c r="B2668" s="296" t="s">
        <v>3</v>
      </c>
      <c r="C2668" s="295" t="s">
        <v>338</v>
      </c>
      <c r="D2668" s="295" t="s">
        <v>31</v>
      </c>
      <c r="E2668" s="295" t="s">
        <v>1235</v>
      </c>
      <c r="F2668" s="315">
        <f>VLOOKUP(B2668,'HSD PSPN,STR,ARS'!$C$6:F1207,4,FALSE)</f>
        <v>150000</v>
      </c>
      <c r="G2668" s="536">
        <f t="shared" si="274"/>
        <v>12000</v>
      </c>
    </row>
    <row r="2669" spans="1:7">
      <c r="A2669" s="295">
        <v>4</v>
      </c>
      <c r="B2669" s="296" t="s">
        <v>4</v>
      </c>
      <c r="C2669" s="295" t="s">
        <v>339</v>
      </c>
      <c r="D2669" s="295" t="s">
        <v>31</v>
      </c>
      <c r="E2669" s="295" t="s">
        <v>1322</v>
      </c>
      <c r="F2669" s="315">
        <f>VLOOKUP(B2669,'HSD PSPN,STR,ARS'!$C$6:F1208,4,FALSE)</f>
        <v>200000</v>
      </c>
      <c r="G2669" s="536">
        <f t="shared" si="274"/>
        <v>5340</v>
      </c>
    </row>
    <row r="2670" spans="1:7">
      <c r="A2670" s="1161" t="s">
        <v>2171</v>
      </c>
      <c r="B2670" s="1162"/>
      <c r="C2670" s="1162"/>
      <c r="D2670" s="1162"/>
      <c r="E2670" s="1162"/>
      <c r="F2670" s="1163"/>
      <c r="G2670" s="321">
        <f>SUM(G2665:G2669)</f>
        <v>177340</v>
      </c>
    </row>
    <row r="2671" spans="1:7">
      <c r="A2671" s="295" t="s">
        <v>19</v>
      </c>
      <c r="B2671" s="296" t="s">
        <v>5</v>
      </c>
      <c r="C2671" s="295"/>
      <c r="D2671" s="295"/>
      <c r="E2671" s="295"/>
      <c r="F2671" s="296"/>
      <c r="G2671" s="536"/>
    </row>
    <row r="2672" spans="1:7" ht="30">
      <c r="A2672" s="295">
        <v>1</v>
      </c>
      <c r="B2672" s="300" t="s">
        <v>1480</v>
      </c>
      <c r="C2672" s="295"/>
      <c r="D2672" s="301" t="s">
        <v>329</v>
      </c>
      <c r="E2672" s="301" t="s">
        <v>1309</v>
      </c>
      <c r="F2672" s="315">
        <f>VLOOKUP(B2672,'HSD PSPN,STR,ARS'!$C$6:F1211,4,FALSE)</f>
        <v>10000</v>
      </c>
      <c r="G2672" s="536">
        <f t="shared" ref="G2672:G2676" si="275">F2672*E2672</f>
        <v>1100</v>
      </c>
    </row>
    <row r="2673" spans="1:7" ht="30">
      <c r="A2673" s="295">
        <v>2</v>
      </c>
      <c r="B2673" s="300" t="s">
        <v>1481</v>
      </c>
      <c r="C2673" s="295"/>
      <c r="D2673" s="301" t="s">
        <v>329</v>
      </c>
      <c r="E2673" s="301" t="s">
        <v>1445</v>
      </c>
      <c r="F2673" s="315">
        <f>VLOOKUP(B2673,'HSD PSPN,STR,ARS'!$C$6:F1212,4,FALSE)</f>
        <v>10000</v>
      </c>
      <c r="G2673" s="536">
        <f t="shared" si="275"/>
        <v>1700.0000000000002</v>
      </c>
    </row>
    <row r="2674" spans="1:7" ht="30">
      <c r="A2674" s="295">
        <v>3</v>
      </c>
      <c r="B2674" s="300" t="s">
        <v>1482</v>
      </c>
      <c r="C2674" s="295"/>
      <c r="D2674" s="301" t="s">
        <v>329</v>
      </c>
      <c r="E2674" s="301" t="s">
        <v>1483</v>
      </c>
      <c r="F2674" s="315">
        <f>VLOOKUP(B2674,'HSD PSPN,STR,ARS'!$C$6:F1213,4,FALSE)</f>
        <v>10000</v>
      </c>
      <c r="G2674" s="536">
        <f t="shared" si="275"/>
        <v>800</v>
      </c>
    </row>
    <row r="2675" spans="1:7">
      <c r="A2675" s="295">
        <v>4</v>
      </c>
      <c r="B2675" s="296" t="s">
        <v>265</v>
      </c>
      <c r="C2675" s="295"/>
      <c r="D2675" s="295" t="s">
        <v>239</v>
      </c>
      <c r="E2675" s="295" t="s">
        <v>1243</v>
      </c>
      <c r="F2675" s="315">
        <f>VLOOKUP(B2675,'HSD PSPN,STR,ARS'!$C$6:F1214,4,FALSE)</f>
        <v>10000</v>
      </c>
      <c r="G2675" s="536">
        <f t="shared" si="275"/>
        <v>100</v>
      </c>
    </row>
    <row r="2676" spans="1:7">
      <c r="A2676" s="295">
        <v>5</v>
      </c>
      <c r="B2676" s="296" t="s">
        <v>266</v>
      </c>
      <c r="C2676" s="295"/>
      <c r="D2676" s="295" t="s">
        <v>37</v>
      </c>
      <c r="E2676" s="295" t="s">
        <v>1243</v>
      </c>
      <c r="F2676" s="315">
        <f>VLOOKUP(B2676,'HSD PSPN,STR,ARS'!$C$6:F1215,4,FALSE)</f>
        <v>10000</v>
      </c>
      <c r="G2676" s="536">
        <f t="shared" si="275"/>
        <v>100</v>
      </c>
    </row>
    <row r="2677" spans="1:7">
      <c r="A2677" s="1165" t="s">
        <v>2176</v>
      </c>
      <c r="B2677" s="1166"/>
      <c r="C2677" s="1166"/>
      <c r="D2677" s="1166"/>
      <c r="E2677" s="1166"/>
      <c r="F2677" s="1166"/>
      <c r="G2677" s="549">
        <f>SUM(G2672:G2676)</f>
        <v>3800</v>
      </c>
    </row>
    <row r="2678" spans="1:7">
      <c r="A2678" s="295" t="s">
        <v>20</v>
      </c>
      <c r="B2678" s="296" t="s">
        <v>181</v>
      </c>
      <c r="C2678" s="295"/>
      <c r="D2678" s="295"/>
      <c r="E2678" s="295"/>
      <c r="F2678" s="296"/>
      <c r="G2678" s="536"/>
    </row>
    <row r="2679" spans="1:7">
      <c r="A2679" s="295"/>
      <c r="B2679" s="296"/>
      <c r="C2679" s="295"/>
      <c r="D2679" s="295"/>
      <c r="E2679" s="295"/>
      <c r="F2679" s="296"/>
      <c r="G2679" s="536"/>
    </row>
    <row r="2680" spans="1:7">
      <c r="A2680" s="1146" t="s">
        <v>2180</v>
      </c>
      <c r="B2680" s="1146"/>
      <c r="C2680" s="1146"/>
      <c r="D2680" s="1146"/>
      <c r="E2680" s="1146"/>
      <c r="F2680" s="1146"/>
      <c r="G2680" s="318">
        <f>SUM(G2678:G2679)</f>
        <v>0</v>
      </c>
    </row>
    <row r="2681" spans="1:7">
      <c r="A2681" s="375" t="s">
        <v>21</v>
      </c>
      <c r="B2681" s="1145" t="s">
        <v>1111</v>
      </c>
      <c r="C2681" s="1145"/>
      <c r="D2681" s="1145"/>
      <c r="E2681" s="1145"/>
      <c r="F2681" s="1145"/>
      <c r="G2681" s="318">
        <f>SUM(G2666:G2680)/2</f>
        <v>181140</v>
      </c>
    </row>
    <row r="2682" spans="1:7">
      <c r="A2682" s="375" t="s">
        <v>22</v>
      </c>
      <c r="B2682" s="1145" t="s">
        <v>1112</v>
      </c>
      <c r="C2682" s="1145"/>
      <c r="D2682" s="1145"/>
      <c r="E2682" s="1145"/>
      <c r="F2682" s="376">
        <v>0.1</v>
      </c>
      <c r="G2682" s="318">
        <f>G2681*F2682</f>
        <v>18114</v>
      </c>
    </row>
    <row r="2683" spans="1:7">
      <c r="A2683" s="375" t="s">
        <v>23</v>
      </c>
      <c r="B2683" s="1145" t="s">
        <v>184</v>
      </c>
      <c r="C2683" s="1145"/>
      <c r="D2683" s="1145"/>
      <c r="E2683" s="1145"/>
      <c r="F2683" s="1145"/>
      <c r="G2683" s="318">
        <f>ROUNDDOWN(G2681+G2682,0)</f>
        <v>199254</v>
      </c>
    </row>
    <row r="2684" spans="1:7">
      <c r="A2684" s="298"/>
      <c r="B2684" s="299"/>
      <c r="C2684" s="299"/>
      <c r="D2684" s="299"/>
      <c r="E2684" s="299"/>
      <c r="F2684" s="299"/>
      <c r="G2684" s="550"/>
    </row>
    <row r="2685" spans="1:7">
      <c r="A2685" s="439" t="s">
        <v>2014</v>
      </c>
      <c r="B2685"/>
      <c r="C2685"/>
      <c r="D2685"/>
      <c r="E2685"/>
      <c r="F2685"/>
      <c r="G2685" s="541"/>
    </row>
    <row r="2686" spans="1:7" s="445" customFormat="1" ht="45">
      <c r="A2686" s="294" t="s">
        <v>73</v>
      </c>
      <c r="B2686" s="294" t="s">
        <v>74</v>
      </c>
      <c r="C2686" s="294" t="s">
        <v>166</v>
      </c>
      <c r="D2686" s="294" t="s">
        <v>78</v>
      </c>
      <c r="E2686" s="294" t="s">
        <v>167</v>
      </c>
      <c r="F2686" s="294" t="s">
        <v>1113</v>
      </c>
      <c r="G2686" s="551" t="s">
        <v>1105</v>
      </c>
    </row>
    <row r="2687" spans="1:7">
      <c r="A2687" s="295" t="s">
        <v>17</v>
      </c>
      <c r="B2687" s="296" t="s">
        <v>1106</v>
      </c>
      <c r="C2687" s="295"/>
      <c r="D2687" s="295"/>
      <c r="E2687" s="295"/>
      <c r="F2687" s="296"/>
      <c r="G2687" s="536"/>
    </row>
    <row r="2688" spans="1:7">
      <c r="A2688" s="295">
        <v>1</v>
      </c>
      <c r="B2688" s="296" t="s">
        <v>1</v>
      </c>
      <c r="C2688" s="295" t="s">
        <v>336</v>
      </c>
      <c r="D2688" s="295" t="s">
        <v>31</v>
      </c>
      <c r="E2688" s="295" t="s">
        <v>1126</v>
      </c>
      <c r="F2688" s="315">
        <f>VLOOKUP(B2688,'HSD PSPN,STR,ARS'!$C$6:F1227,4,FALSE)</f>
        <v>100000</v>
      </c>
      <c r="G2688" s="536">
        <f t="shared" ref="G2688:G2691" si="276">F2688*E2688</f>
        <v>2000</v>
      </c>
    </row>
    <row r="2689" spans="1:7">
      <c r="A2689" s="295">
        <v>2</v>
      </c>
      <c r="B2689" s="296" t="s">
        <v>1289</v>
      </c>
      <c r="C2689" s="295" t="s">
        <v>337</v>
      </c>
      <c r="D2689" s="295" t="s">
        <v>31</v>
      </c>
      <c r="E2689" s="295" t="s">
        <v>1118</v>
      </c>
      <c r="F2689" s="315">
        <f>VLOOKUP(B2689,'HSD PSPN,STR,ARS'!$C$6:F1228,4,FALSE)</f>
        <v>150000</v>
      </c>
      <c r="G2689" s="536">
        <f t="shared" si="276"/>
        <v>30000</v>
      </c>
    </row>
    <row r="2690" spans="1:7">
      <c r="A2690" s="295">
        <v>3</v>
      </c>
      <c r="B2690" s="296" t="s">
        <v>3</v>
      </c>
      <c r="C2690" s="295" t="s">
        <v>338</v>
      </c>
      <c r="D2690" s="295" t="s">
        <v>31</v>
      </c>
      <c r="E2690" s="295" t="s">
        <v>1126</v>
      </c>
      <c r="F2690" s="315">
        <f>VLOOKUP(B2690,'HSD PSPN,STR,ARS'!$C$6:F1229,4,FALSE)</f>
        <v>150000</v>
      </c>
      <c r="G2690" s="536">
        <f t="shared" si="276"/>
        <v>3000</v>
      </c>
    </row>
    <row r="2691" spans="1:7">
      <c r="A2691" s="295">
        <v>4</v>
      </c>
      <c r="B2691" s="296" t="s">
        <v>4</v>
      </c>
      <c r="C2691" s="295" t="s">
        <v>339</v>
      </c>
      <c r="D2691" s="295" t="s">
        <v>31</v>
      </c>
      <c r="E2691" s="295" t="s">
        <v>1127</v>
      </c>
      <c r="F2691" s="315">
        <f>VLOOKUP(B2691,'HSD PSPN,STR,ARS'!$C$6:F1230,4,FALSE)</f>
        <v>200000</v>
      </c>
      <c r="G2691" s="536">
        <f t="shared" si="276"/>
        <v>1340</v>
      </c>
    </row>
    <row r="2692" spans="1:7">
      <c r="A2692" s="1161" t="s">
        <v>2171</v>
      </c>
      <c r="B2692" s="1162"/>
      <c r="C2692" s="1162"/>
      <c r="D2692" s="1162"/>
      <c r="E2692" s="1162"/>
      <c r="F2692" s="1163"/>
      <c r="G2692" s="321">
        <f>SUM(G2687:G2691)</f>
        <v>36340</v>
      </c>
    </row>
    <row r="2693" spans="1:7">
      <c r="A2693" s="295" t="s">
        <v>19</v>
      </c>
      <c r="B2693" s="296" t="s">
        <v>5</v>
      </c>
      <c r="C2693" s="295"/>
      <c r="D2693" s="295"/>
      <c r="E2693" s="295"/>
      <c r="F2693" s="296"/>
      <c r="G2693" s="536"/>
    </row>
    <row r="2694" spans="1:7" ht="30">
      <c r="A2694" s="295">
        <v>1</v>
      </c>
      <c r="B2694" s="300" t="s">
        <v>1484</v>
      </c>
      <c r="C2694" s="295"/>
      <c r="D2694" s="301" t="s">
        <v>329</v>
      </c>
      <c r="E2694" s="301" t="s">
        <v>1242</v>
      </c>
      <c r="F2694" s="315">
        <f>VLOOKUP(B2694,'HSD PSPN,STR,ARS'!$C$6:F1233,4,FALSE)</f>
        <v>10000</v>
      </c>
      <c r="G2694" s="536">
        <f t="shared" ref="G2694:G2697" si="277">F2694*E2694</f>
        <v>1000</v>
      </c>
    </row>
    <row r="2695" spans="1:7">
      <c r="A2695" s="295">
        <v>2</v>
      </c>
      <c r="B2695" s="296" t="s">
        <v>265</v>
      </c>
      <c r="C2695" s="295"/>
      <c r="D2695" s="295" t="s">
        <v>239</v>
      </c>
      <c r="E2695" s="295" t="s">
        <v>1243</v>
      </c>
      <c r="F2695" s="315">
        <f>VLOOKUP(B2695,'HSD PSPN,STR,ARS'!$C$6:F1234,4,FALSE)</f>
        <v>10000</v>
      </c>
      <c r="G2695" s="536">
        <f t="shared" si="277"/>
        <v>100</v>
      </c>
    </row>
    <row r="2696" spans="1:7">
      <c r="A2696" s="295">
        <v>3</v>
      </c>
      <c r="B2696" s="296" t="s">
        <v>266</v>
      </c>
      <c r="C2696" s="295"/>
      <c r="D2696" s="295" t="s">
        <v>37</v>
      </c>
      <c r="E2696" s="295" t="s">
        <v>1243</v>
      </c>
      <c r="F2696" s="315">
        <f>VLOOKUP(B2696,'HSD PSPN,STR,ARS'!$C$6:F1235,4,FALSE)</f>
        <v>10000</v>
      </c>
      <c r="G2696" s="536">
        <f t="shared" si="277"/>
        <v>100</v>
      </c>
    </row>
    <row r="2697" spans="1:7">
      <c r="A2697" s="295">
        <v>4</v>
      </c>
      <c r="B2697" s="296" t="s">
        <v>267</v>
      </c>
      <c r="C2697" s="295"/>
      <c r="D2697" s="295" t="s">
        <v>351</v>
      </c>
      <c r="E2697" s="295" t="s">
        <v>1408</v>
      </c>
      <c r="F2697" s="315">
        <f>VLOOKUP(B2697,'HSD PSPN,STR,ARS'!$C$6:F1236,4,FALSE)</f>
        <v>10000</v>
      </c>
      <c r="G2697" s="536">
        <f t="shared" si="277"/>
        <v>200</v>
      </c>
    </row>
    <row r="2698" spans="1:7">
      <c r="A2698" s="1165" t="s">
        <v>2176</v>
      </c>
      <c r="B2698" s="1166"/>
      <c r="C2698" s="1166"/>
      <c r="D2698" s="1166"/>
      <c r="E2698" s="1166"/>
      <c r="F2698" s="1166"/>
      <c r="G2698" s="549">
        <f>SUM(G2693:G2697)</f>
        <v>1400</v>
      </c>
    </row>
    <row r="2699" spans="1:7">
      <c r="A2699" s="295" t="s">
        <v>20</v>
      </c>
      <c r="B2699" s="296" t="s">
        <v>181</v>
      </c>
      <c r="C2699" s="295"/>
      <c r="D2699" s="295"/>
      <c r="E2699" s="295"/>
      <c r="F2699" s="296"/>
      <c r="G2699" s="536"/>
    </row>
    <row r="2700" spans="1:7">
      <c r="A2700" s="295"/>
      <c r="B2700" s="296"/>
      <c r="C2700" s="295"/>
      <c r="D2700" s="295"/>
      <c r="E2700" s="295"/>
      <c r="F2700" s="296"/>
      <c r="G2700" s="536"/>
    </row>
    <row r="2701" spans="1:7">
      <c r="A2701" s="1146" t="s">
        <v>2180</v>
      </c>
      <c r="B2701" s="1146"/>
      <c r="C2701" s="1146"/>
      <c r="D2701" s="1146"/>
      <c r="E2701" s="1146"/>
      <c r="F2701" s="1146"/>
      <c r="G2701" s="318">
        <f>SUM(G2699:G2700)</f>
        <v>0</v>
      </c>
    </row>
    <row r="2702" spans="1:7">
      <c r="A2702" s="375" t="s">
        <v>21</v>
      </c>
      <c r="B2702" s="1145" t="s">
        <v>1111</v>
      </c>
      <c r="C2702" s="1145"/>
      <c r="D2702" s="1145"/>
      <c r="E2702" s="1145"/>
      <c r="F2702" s="1145"/>
      <c r="G2702" s="318">
        <f>SUM(G2688:G2701)/2</f>
        <v>37740</v>
      </c>
    </row>
    <row r="2703" spans="1:7">
      <c r="A2703" s="375" t="s">
        <v>22</v>
      </c>
      <c r="B2703" s="1145" t="s">
        <v>1112</v>
      </c>
      <c r="C2703" s="1145"/>
      <c r="D2703" s="1145"/>
      <c r="E2703" s="1145"/>
      <c r="F2703" s="376">
        <v>0.1</v>
      </c>
      <c r="G2703" s="318">
        <f>G2702*F2703</f>
        <v>3774</v>
      </c>
    </row>
    <row r="2704" spans="1:7">
      <c r="A2704" s="375" t="s">
        <v>23</v>
      </c>
      <c r="B2704" s="1145" t="s">
        <v>184</v>
      </c>
      <c r="C2704" s="1145"/>
      <c r="D2704" s="1145"/>
      <c r="E2704" s="1145"/>
      <c r="F2704" s="1145"/>
      <c r="G2704" s="318">
        <f>ROUNDDOWN(G2702+G2703,0)</f>
        <v>41514</v>
      </c>
    </row>
    <row r="2705" spans="1:7">
      <c r="A2705" s="298"/>
      <c r="B2705" s="299"/>
      <c r="C2705" s="299"/>
      <c r="D2705" s="299"/>
      <c r="E2705" s="299"/>
      <c r="F2705" s="299"/>
      <c r="G2705" s="550"/>
    </row>
    <row r="2706" spans="1:7" s="449" customFormat="1">
      <c r="A2706" s="439" t="s">
        <v>2105</v>
      </c>
      <c r="G2706" s="556"/>
    </row>
    <row r="2707" spans="1:7" s="445" customFormat="1" ht="45">
      <c r="A2707" s="294" t="s">
        <v>73</v>
      </c>
      <c r="B2707" s="294" t="s">
        <v>74</v>
      </c>
      <c r="C2707" s="294" t="s">
        <v>166</v>
      </c>
      <c r="D2707" s="294" t="s">
        <v>78</v>
      </c>
      <c r="E2707" s="294" t="s">
        <v>167</v>
      </c>
      <c r="F2707" s="294" t="s">
        <v>1113</v>
      </c>
      <c r="G2707" s="551" t="s">
        <v>1105</v>
      </c>
    </row>
    <row r="2708" spans="1:7">
      <c r="A2708" s="295" t="s">
        <v>17</v>
      </c>
      <c r="B2708" s="296" t="s">
        <v>1106</v>
      </c>
      <c r="C2708" s="295"/>
      <c r="D2708" s="295"/>
      <c r="E2708" s="295"/>
      <c r="F2708" s="296"/>
      <c r="G2708" s="536"/>
    </row>
    <row r="2709" spans="1:7">
      <c r="A2709" s="295">
        <v>1</v>
      </c>
      <c r="B2709" s="296" t="s">
        <v>1</v>
      </c>
      <c r="C2709" s="295" t="s">
        <v>336</v>
      </c>
      <c r="D2709" s="295" t="s">
        <v>31</v>
      </c>
      <c r="E2709" s="295" t="s">
        <v>1208</v>
      </c>
      <c r="F2709" s="315">
        <f>VLOOKUP(B2709,'HSD PSPN,STR,ARS'!$C$6:F1248,4,FALSE)</f>
        <v>100000</v>
      </c>
      <c r="G2709" s="536">
        <f t="shared" ref="G2709:G2712" si="278">F2709*E2709</f>
        <v>25000</v>
      </c>
    </row>
    <row r="2710" spans="1:7">
      <c r="A2710" s="295">
        <v>2</v>
      </c>
      <c r="B2710" s="296" t="s">
        <v>1289</v>
      </c>
      <c r="C2710" s="295" t="s">
        <v>337</v>
      </c>
      <c r="D2710" s="295" t="s">
        <v>31</v>
      </c>
      <c r="E2710" s="295" t="s">
        <v>1485</v>
      </c>
      <c r="F2710" s="315">
        <f>VLOOKUP(B2710,'HSD PSPN,STR,ARS'!$C$6:F1249,4,FALSE)</f>
        <v>150000</v>
      </c>
      <c r="G2710" s="536">
        <f t="shared" si="278"/>
        <v>33750</v>
      </c>
    </row>
    <row r="2711" spans="1:7">
      <c r="A2711" s="295">
        <v>3</v>
      </c>
      <c r="B2711" s="296" t="s">
        <v>3</v>
      </c>
      <c r="C2711" s="295" t="s">
        <v>338</v>
      </c>
      <c r="D2711" s="295" t="s">
        <v>31</v>
      </c>
      <c r="E2711" s="295" t="s">
        <v>1486</v>
      </c>
      <c r="F2711" s="315">
        <f>VLOOKUP(B2711,'HSD PSPN,STR,ARS'!$C$6:F1250,4,FALSE)</f>
        <v>150000</v>
      </c>
      <c r="G2711" s="536">
        <f t="shared" si="278"/>
        <v>3375</v>
      </c>
    </row>
    <row r="2712" spans="1:7">
      <c r="A2712" s="295">
        <v>4</v>
      </c>
      <c r="B2712" s="296" t="s">
        <v>4</v>
      </c>
      <c r="C2712" s="295" t="s">
        <v>339</v>
      </c>
      <c r="D2712" s="295" t="s">
        <v>31</v>
      </c>
      <c r="E2712" s="295" t="s">
        <v>1109</v>
      </c>
      <c r="F2712" s="315">
        <f>VLOOKUP(B2712,'HSD PSPN,STR,ARS'!$C$6:F1251,4,FALSE)</f>
        <v>200000</v>
      </c>
      <c r="G2712" s="536">
        <f t="shared" si="278"/>
        <v>1500</v>
      </c>
    </row>
    <row r="2713" spans="1:7">
      <c r="A2713" s="1161" t="s">
        <v>2171</v>
      </c>
      <c r="B2713" s="1162"/>
      <c r="C2713" s="1162"/>
      <c r="D2713" s="1162"/>
      <c r="E2713" s="1162"/>
      <c r="F2713" s="1163"/>
      <c r="G2713" s="321">
        <f>SUM(G2708:G2712)</f>
        <v>63625</v>
      </c>
    </row>
    <row r="2714" spans="1:7">
      <c r="A2714" s="295" t="s">
        <v>19</v>
      </c>
      <c r="B2714" s="296" t="s">
        <v>5</v>
      </c>
      <c r="C2714" s="295"/>
      <c r="D2714" s="295"/>
      <c r="E2714" s="295"/>
      <c r="F2714" s="296"/>
      <c r="G2714" s="536"/>
    </row>
    <row r="2715" spans="1:7" ht="30">
      <c r="A2715" s="295">
        <v>1</v>
      </c>
      <c r="B2715" s="300" t="s">
        <v>1484</v>
      </c>
      <c r="C2715" s="295"/>
      <c r="D2715" s="301" t="s">
        <v>329</v>
      </c>
      <c r="E2715" s="301" t="s">
        <v>1242</v>
      </c>
      <c r="F2715" s="315">
        <f>VLOOKUP(B2715,'HSD PSPN,STR,ARS'!$C$6:F1254,4,FALSE)</f>
        <v>10000</v>
      </c>
      <c r="G2715" s="536">
        <f t="shared" ref="G2715:G2718" si="279">F2715*E2715</f>
        <v>1000</v>
      </c>
    </row>
    <row r="2716" spans="1:7">
      <c r="A2716" s="295">
        <v>2</v>
      </c>
      <c r="B2716" s="296" t="s">
        <v>265</v>
      </c>
      <c r="C2716" s="295"/>
      <c r="D2716" s="295" t="s">
        <v>239</v>
      </c>
      <c r="E2716" s="295" t="s">
        <v>1243</v>
      </c>
      <c r="F2716" s="315">
        <f>VLOOKUP(B2716,'HSD PSPN,STR,ARS'!$C$6:F1255,4,FALSE)</f>
        <v>10000</v>
      </c>
      <c r="G2716" s="536">
        <f t="shared" si="279"/>
        <v>100</v>
      </c>
    </row>
    <row r="2717" spans="1:7">
      <c r="A2717" s="295">
        <v>3</v>
      </c>
      <c r="B2717" s="296" t="s">
        <v>266</v>
      </c>
      <c r="C2717" s="295"/>
      <c r="D2717" s="295" t="s">
        <v>37</v>
      </c>
      <c r="E2717" s="295" t="s">
        <v>1243</v>
      </c>
      <c r="F2717" s="315">
        <f>VLOOKUP(B2717,'HSD PSPN,STR,ARS'!$C$6:F1256,4,FALSE)</f>
        <v>10000</v>
      </c>
      <c r="G2717" s="536">
        <f t="shared" si="279"/>
        <v>100</v>
      </c>
    </row>
    <row r="2718" spans="1:7">
      <c r="A2718" s="295">
        <v>4</v>
      </c>
      <c r="B2718" s="296" t="s">
        <v>1487</v>
      </c>
      <c r="C2718" s="295"/>
      <c r="D2718" s="295" t="s">
        <v>342</v>
      </c>
      <c r="E2718" s="295" t="s">
        <v>1286</v>
      </c>
      <c r="F2718" s="315">
        <f>VLOOKUP(B2718,'HSD PSPN,STR,ARS'!$C$6:F1257,4,FALSE)</f>
        <v>10000</v>
      </c>
      <c r="G2718" s="536">
        <f t="shared" si="279"/>
        <v>20</v>
      </c>
    </row>
    <row r="2719" spans="1:7">
      <c r="A2719" s="1165" t="s">
        <v>2176</v>
      </c>
      <c r="B2719" s="1166"/>
      <c r="C2719" s="1166"/>
      <c r="D2719" s="1166"/>
      <c r="E2719" s="1166"/>
      <c r="F2719" s="1166"/>
      <c r="G2719" s="549">
        <f>SUM(G2714:G2718)</f>
        <v>1220</v>
      </c>
    </row>
    <row r="2720" spans="1:7">
      <c r="A2720" s="295" t="s">
        <v>20</v>
      </c>
      <c r="B2720" s="296" t="s">
        <v>181</v>
      </c>
      <c r="C2720" s="295"/>
      <c r="D2720" s="295"/>
      <c r="E2720" s="295"/>
      <c r="F2720" s="296"/>
      <c r="G2720" s="536"/>
    </row>
    <row r="2721" spans="1:7">
      <c r="A2721" s="295"/>
      <c r="B2721" s="296"/>
      <c r="C2721" s="295"/>
      <c r="D2721" s="295"/>
      <c r="E2721" s="295"/>
      <c r="F2721" s="296"/>
      <c r="G2721" s="536"/>
    </row>
    <row r="2722" spans="1:7">
      <c r="A2722" s="1146" t="s">
        <v>2180</v>
      </c>
      <c r="B2722" s="1146"/>
      <c r="C2722" s="1146"/>
      <c r="D2722" s="1146"/>
      <c r="E2722" s="1146"/>
      <c r="F2722" s="1146"/>
      <c r="G2722" s="318">
        <f>SUM(G2720:G2721)</f>
        <v>0</v>
      </c>
    </row>
    <row r="2723" spans="1:7">
      <c r="A2723" s="375" t="s">
        <v>21</v>
      </c>
      <c r="B2723" s="1145" t="s">
        <v>1111</v>
      </c>
      <c r="C2723" s="1145"/>
      <c r="D2723" s="1145"/>
      <c r="E2723" s="1145"/>
      <c r="F2723" s="1145"/>
      <c r="G2723" s="318">
        <f>SUM(G2709:G2722)/2</f>
        <v>64845</v>
      </c>
    </row>
    <row r="2724" spans="1:7">
      <c r="A2724" s="375" t="s">
        <v>22</v>
      </c>
      <c r="B2724" s="1145" t="s">
        <v>1112</v>
      </c>
      <c r="C2724" s="1145"/>
      <c r="D2724" s="1145"/>
      <c r="E2724" s="1145"/>
      <c r="F2724" s="376">
        <v>0.1</v>
      </c>
      <c r="G2724" s="318">
        <f>G2723*F2724</f>
        <v>6484.5</v>
      </c>
    </row>
    <row r="2725" spans="1:7">
      <c r="A2725" s="375" t="s">
        <v>23</v>
      </c>
      <c r="B2725" s="1145" t="s">
        <v>184</v>
      </c>
      <c r="C2725" s="1145"/>
      <c r="D2725" s="1145"/>
      <c r="E2725" s="1145"/>
      <c r="F2725" s="1145"/>
      <c r="G2725" s="318">
        <f>ROUNDDOWN(G2723+G2724,0)</f>
        <v>71329</v>
      </c>
    </row>
    <row r="2726" spans="1:7">
      <c r="A2726" s="298"/>
      <c r="B2726" s="299"/>
      <c r="C2726" s="299"/>
      <c r="D2726" s="299"/>
      <c r="E2726" s="299"/>
      <c r="F2726" s="299"/>
      <c r="G2726" s="550"/>
    </row>
    <row r="2727" spans="1:7">
      <c r="A2727" s="439" t="s">
        <v>2015</v>
      </c>
      <c r="B2727"/>
      <c r="C2727"/>
      <c r="D2727"/>
      <c r="E2727"/>
      <c r="F2727"/>
      <c r="G2727" s="541"/>
    </row>
    <row r="2728" spans="1:7" s="445" customFormat="1" ht="45">
      <c r="A2728" s="294" t="s">
        <v>73</v>
      </c>
      <c r="B2728" s="294" t="s">
        <v>74</v>
      </c>
      <c r="C2728" s="294" t="s">
        <v>166</v>
      </c>
      <c r="D2728" s="294" t="s">
        <v>78</v>
      </c>
      <c r="E2728" s="294" t="s">
        <v>167</v>
      </c>
      <c r="F2728" s="294" t="s">
        <v>1113</v>
      </c>
      <c r="G2728" s="551" t="s">
        <v>1105</v>
      </c>
    </row>
    <row r="2729" spans="1:7">
      <c r="A2729" s="295" t="s">
        <v>17</v>
      </c>
      <c r="B2729" s="296" t="s">
        <v>1106</v>
      </c>
      <c r="C2729" s="295"/>
      <c r="D2729" s="295"/>
      <c r="E2729" s="295"/>
      <c r="F2729" s="296"/>
      <c r="G2729" s="536"/>
    </row>
    <row r="2730" spans="1:7">
      <c r="A2730" s="295">
        <v>1</v>
      </c>
      <c r="B2730" s="296" t="s">
        <v>1</v>
      </c>
      <c r="C2730" s="295" t="s">
        <v>336</v>
      </c>
      <c r="D2730" s="295" t="s">
        <v>31</v>
      </c>
      <c r="E2730" s="295" t="s">
        <v>1208</v>
      </c>
      <c r="F2730" s="315">
        <f>VLOOKUP(B2730,'HSD PSPN,STR,ARS'!$C$6:F1269,4,FALSE)</f>
        <v>100000</v>
      </c>
      <c r="G2730" s="536">
        <f t="shared" ref="G2730:G2733" si="280">F2730*E2730</f>
        <v>25000</v>
      </c>
    </row>
    <row r="2731" spans="1:7">
      <c r="A2731" s="295">
        <v>2</v>
      </c>
      <c r="B2731" s="296" t="s">
        <v>1289</v>
      </c>
      <c r="C2731" s="295" t="s">
        <v>337</v>
      </c>
      <c r="D2731" s="295" t="s">
        <v>31</v>
      </c>
      <c r="E2731" s="295" t="s">
        <v>1208</v>
      </c>
      <c r="F2731" s="315">
        <f>VLOOKUP(B2731,'HSD PSPN,STR,ARS'!$C$6:F1270,4,FALSE)</f>
        <v>150000</v>
      </c>
      <c r="G2731" s="536">
        <f t="shared" si="280"/>
        <v>37500</v>
      </c>
    </row>
    <row r="2732" spans="1:7">
      <c r="A2732" s="295">
        <v>3</v>
      </c>
      <c r="B2732" s="296" t="s">
        <v>3</v>
      </c>
      <c r="C2732" s="295" t="s">
        <v>338</v>
      </c>
      <c r="D2732" s="295" t="s">
        <v>31</v>
      </c>
      <c r="E2732" s="295" t="s">
        <v>1209</v>
      </c>
      <c r="F2732" s="315">
        <f>VLOOKUP(B2732,'HSD PSPN,STR,ARS'!$C$6:F1271,4,FALSE)</f>
        <v>150000</v>
      </c>
      <c r="G2732" s="536">
        <f t="shared" si="280"/>
        <v>3750</v>
      </c>
    </row>
    <row r="2733" spans="1:7">
      <c r="A2733" s="295">
        <v>4</v>
      </c>
      <c r="B2733" s="296" t="s">
        <v>4</v>
      </c>
      <c r="C2733" s="295" t="s">
        <v>339</v>
      </c>
      <c r="D2733" s="295" t="s">
        <v>31</v>
      </c>
      <c r="E2733" s="295" t="s">
        <v>1210</v>
      </c>
      <c r="F2733" s="315">
        <f>VLOOKUP(B2733,'HSD PSPN,STR,ARS'!$C$6:F1272,4,FALSE)</f>
        <v>200000</v>
      </c>
      <c r="G2733" s="536">
        <f t="shared" si="280"/>
        <v>1660</v>
      </c>
    </row>
    <row r="2734" spans="1:7">
      <c r="A2734" s="1161" t="s">
        <v>2171</v>
      </c>
      <c r="B2734" s="1162"/>
      <c r="C2734" s="1162"/>
      <c r="D2734" s="1162"/>
      <c r="E2734" s="1162"/>
      <c r="F2734" s="1163"/>
      <c r="G2734" s="321">
        <f>SUM(G2729:G2733)</f>
        <v>67910</v>
      </c>
    </row>
    <row r="2735" spans="1:7">
      <c r="A2735" s="295" t="s">
        <v>19</v>
      </c>
      <c r="B2735" s="296" t="s">
        <v>5</v>
      </c>
      <c r="C2735" s="295"/>
      <c r="D2735" s="295"/>
      <c r="E2735" s="295"/>
      <c r="F2735" s="296"/>
      <c r="G2735" s="536"/>
    </row>
    <row r="2736" spans="1:7">
      <c r="A2736" s="295">
        <v>1</v>
      </c>
      <c r="B2736" s="296" t="s">
        <v>1488</v>
      </c>
      <c r="C2736" s="295"/>
      <c r="D2736" s="295" t="s">
        <v>329</v>
      </c>
      <c r="E2736" s="295" t="s">
        <v>1242</v>
      </c>
      <c r="F2736" s="315">
        <f>VLOOKUP(B2736,'HSD PSPN,STR,ARS'!$C$6:F1275,4,FALSE)</f>
        <v>10000</v>
      </c>
      <c r="G2736" s="536">
        <f t="shared" ref="G2736:G2739" si="281">F2736*E2736</f>
        <v>1000</v>
      </c>
    </row>
    <row r="2737" spans="1:7">
      <c r="A2737" s="295">
        <v>2</v>
      </c>
      <c r="B2737" s="296" t="s">
        <v>1489</v>
      </c>
      <c r="C2737" s="295"/>
      <c r="D2737" s="295" t="s">
        <v>329</v>
      </c>
      <c r="E2737" s="295" t="s">
        <v>1242</v>
      </c>
      <c r="F2737" s="315">
        <f>VLOOKUP(B2737,'HSD PSPN,STR,ARS'!$C$6:F1276,4,FALSE)</f>
        <v>10000</v>
      </c>
      <c r="G2737" s="536">
        <f t="shared" si="281"/>
        <v>1000</v>
      </c>
    </row>
    <row r="2738" spans="1:7">
      <c r="A2738" s="295">
        <v>3</v>
      </c>
      <c r="B2738" s="296" t="s">
        <v>1490</v>
      </c>
      <c r="C2738" s="295"/>
      <c r="D2738" s="295" t="s">
        <v>329</v>
      </c>
      <c r="E2738" s="295" t="s">
        <v>1483</v>
      </c>
      <c r="F2738" s="315">
        <f>VLOOKUP(B2738,'HSD PSPN,STR,ARS'!$C$6:F1277,4,FALSE)</f>
        <v>10000</v>
      </c>
      <c r="G2738" s="536">
        <f t="shared" si="281"/>
        <v>800</v>
      </c>
    </row>
    <row r="2739" spans="1:7">
      <c r="A2739" s="295">
        <v>4</v>
      </c>
      <c r="B2739" s="296" t="s">
        <v>265</v>
      </c>
      <c r="C2739" s="295"/>
      <c r="D2739" s="295" t="s">
        <v>239</v>
      </c>
      <c r="E2739" s="295" t="s">
        <v>1243</v>
      </c>
      <c r="F2739" s="315">
        <f>VLOOKUP(B2739,'HSD PSPN,STR,ARS'!$C$6:F1278,4,FALSE)</f>
        <v>10000</v>
      </c>
      <c r="G2739" s="536">
        <f t="shared" si="281"/>
        <v>100</v>
      </c>
    </row>
    <row r="2740" spans="1:7">
      <c r="A2740" s="295">
        <v>5</v>
      </c>
      <c r="B2740" s="296" t="s">
        <v>266</v>
      </c>
      <c r="C2740" s="295"/>
      <c r="D2740" s="295" t="s">
        <v>37</v>
      </c>
      <c r="E2740" s="295" t="s">
        <v>1243</v>
      </c>
      <c r="F2740" s="315">
        <f>VLOOKUP(B2740,'HSD PSPN,STR,ARS'!$C$6:F1279,4,FALSE)</f>
        <v>10000</v>
      </c>
      <c r="G2740" s="536">
        <f t="shared" ref="G2740" si="282">F2740*E2740</f>
        <v>100</v>
      </c>
    </row>
    <row r="2741" spans="1:7">
      <c r="A2741" s="1165" t="s">
        <v>2176</v>
      </c>
      <c r="B2741" s="1166"/>
      <c r="C2741" s="1166"/>
      <c r="D2741" s="1166"/>
      <c r="E2741" s="1166"/>
      <c r="F2741" s="1166"/>
      <c r="G2741" s="549">
        <f>SUM(G2736:G2740)</f>
        <v>3000</v>
      </c>
    </row>
    <row r="2742" spans="1:7">
      <c r="A2742" s="295" t="s">
        <v>20</v>
      </c>
      <c r="B2742" s="296" t="s">
        <v>181</v>
      </c>
      <c r="C2742" s="295"/>
      <c r="D2742" s="295"/>
      <c r="E2742" s="295"/>
      <c r="F2742" s="296"/>
      <c r="G2742" s="536"/>
    </row>
    <row r="2743" spans="1:7">
      <c r="A2743" s="295"/>
      <c r="B2743" s="296"/>
      <c r="C2743" s="295"/>
      <c r="D2743" s="295"/>
      <c r="E2743" s="295"/>
      <c r="F2743" s="296"/>
      <c r="G2743" s="536"/>
    </row>
    <row r="2744" spans="1:7">
      <c r="A2744" s="1146" t="s">
        <v>2180</v>
      </c>
      <c r="B2744" s="1146"/>
      <c r="C2744" s="1146"/>
      <c r="D2744" s="1146"/>
      <c r="E2744" s="1146"/>
      <c r="F2744" s="1146"/>
      <c r="G2744" s="318">
        <f>SUM(G2742:G2743)</f>
        <v>0</v>
      </c>
    </row>
    <row r="2745" spans="1:7">
      <c r="A2745" s="375" t="s">
        <v>21</v>
      </c>
      <c r="B2745" s="1145" t="s">
        <v>1111</v>
      </c>
      <c r="C2745" s="1145"/>
      <c r="D2745" s="1145"/>
      <c r="E2745" s="1145"/>
      <c r="F2745" s="1145"/>
      <c r="G2745" s="318">
        <f>SUM(G2730:G2744)/2</f>
        <v>70910</v>
      </c>
    </row>
    <row r="2746" spans="1:7">
      <c r="A2746" s="375" t="s">
        <v>22</v>
      </c>
      <c r="B2746" s="1145" t="s">
        <v>1112</v>
      </c>
      <c r="C2746" s="1145"/>
      <c r="D2746" s="1145"/>
      <c r="E2746" s="1145"/>
      <c r="F2746" s="376">
        <v>0.1</v>
      </c>
      <c r="G2746" s="318">
        <f>G2745*F2746</f>
        <v>7091</v>
      </c>
    </row>
    <row r="2747" spans="1:7">
      <c r="A2747" s="375" t="s">
        <v>23</v>
      </c>
      <c r="B2747" s="1145" t="s">
        <v>184</v>
      </c>
      <c r="C2747" s="1145"/>
      <c r="D2747" s="1145"/>
      <c r="E2747" s="1145"/>
      <c r="F2747" s="1145"/>
      <c r="G2747" s="318">
        <f>ROUNDDOWN(G2745+G2746,0)</f>
        <v>78001</v>
      </c>
    </row>
    <row r="2748" spans="1:7">
      <c r="A2748" s="298"/>
      <c r="B2748" s="299"/>
      <c r="C2748" s="299"/>
      <c r="D2748" s="299"/>
      <c r="E2748" s="299"/>
      <c r="F2748" s="299"/>
      <c r="G2748" s="550"/>
    </row>
    <row r="2749" spans="1:7" s="449" customFormat="1">
      <c r="A2749" s="439" t="s">
        <v>2104</v>
      </c>
      <c r="G2749" s="556"/>
    </row>
    <row r="2750" spans="1:7" s="445" customFormat="1" ht="45">
      <c r="A2750" s="294" t="s">
        <v>73</v>
      </c>
      <c r="B2750" s="294" t="s">
        <v>74</v>
      </c>
      <c r="C2750" s="294" t="s">
        <v>166</v>
      </c>
      <c r="D2750" s="294" t="s">
        <v>78</v>
      </c>
      <c r="E2750" s="294" t="s">
        <v>167</v>
      </c>
      <c r="F2750" s="294" t="s">
        <v>1113</v>
      </c>
      <c r="G2750" s="551" t="s">
        <v>1105</v>
      </c>
    </row>
    <row r="2751" spans="1:7">
      <c r="A2751" s="295" t="s">
        <v>17</v>
      </c>
      <c r="B2751" s="296" t="s">
        <v>1106</v>
      </c>
      <c r="C2751" s="295"/>
      <c r="D2751" s="295"/>
      <c r="E2751" s="295"/>
      <c r="F2751" s="296"/>
      <c r="G2751" s="536"/>
    </row>
    <row r="2752" spans="1:7">
      <c r="A2752" s="295">
        <v>1</v>
      </c>
      <c r="B2752" s="296" t="s">
        <v>1</v>
      </c>
      <c r="C2752" s="295" t="s">
        <v>336</v>
      </c>
      <c r="D2752" s="295" t="s">
        <v>31</v>
      </c>
      <c r="E2752" s="295" t="s">
        <v>1456</v>
      </c>
      <c r="F2752" s="315">
        <f>VLOOKUP(B2752,'HSD PSPN,STR,ARS'!$C$6:F1291,4,FALSE)</f>
        <v>100000</v>
      </c>
      <c r="G2752" s="536">
        <f t="shared" ref="G2752:G2755" si="283">F2752*E2752</f>
        <v>6000</v>
      </c>
    </row>
    <row r="2753" spans="1:7">
      <c r="A2753" s="295">
        <v>2</v>
      </c>
      <c r="B2753" s="296" t="s">
        <v>1289</v>
      </c>
      <c r="C2753" s="295" t="s">
        <v>337</v>
      </c>
      <c r="D2753" s="295" t="s">
        <v>31</v>
      </c>
      <c r="E2753" s="295" t="s">
        <v>1456</v>
      </c>
      <c r="F2753" s="315">
        <f>VLOOKUP(B2753,'HSD PSPN,STR,ARS'!$C$6:F1292,4,FALSE)</f>
        <v>150000</v>
      </c>
      <c r="G2753" s="536">
        <f t="shared" si="283"/>
        <v>9000</v>
      </c>
    </row>
    <row r="2754" spans="1:7">
      <c r="A2754" s="295">
        <v>3</v>
      </c>
      <c r="B2754" s="296" t="s">
        <v>3</v>
      </c>
      <c r="C2754" s="295" t="s">
        <v>338</v>
      </c>
      <c r="D2754" s="295" t="s">
        <v>31</v>
      </c>
      <c r="E2754" s="295" t="s">
        <v>1434</v>
      </c>
      <c r="F2754" s="315">
        <f>VLOOKUP(B2754,'HSD PSPN,STR,ARS'!$C$6:F1293,4,FALSE)</f>
        <v>150000</v>
      </c>
      <c r="G2754" s="536">
        <f t="shared" si="283"/>
        <v>900</v>
      </c>
    </row>
    <row r="2755" spans="1:7">
      <c r="A2755" s="295">
        <v>4</v>
      </c>
      <c r="B2755" s="296" t="s">
        <v>4</v>
      </c>
      <c r="C2755" s="295" t="s">
        <v>339</v>
      </c>
      <c r="D2755" s="295" t="s">
        <v>31</v>
      </c>
      <c r="E2755" s="295" t="s">
        <v>1286</v>
      </c>
      <c r="F2755" s="315">
        <f>VLOOKUP(B2755,'HSD PSPN,STR,ARS'!$C$6:F1294,4,FALSE)</f>
        <v>200000</v>
      </c>
      <c r="G2755" s="536">
        <f t="shared" si="283"/>
        <v>400</v>
      </c>
    </row>
    <row r="2756" spans="1:7">
      <c r="A2756" s="1161" t="s">
        <v>2171</v>
      </c>
      <c r="B2756" s="1162"/>
      <c r="C2756" s="1162"/>
      <c r="D2756" s="1162"/>
      <c r="E2756" s="1162"/>
      <c r="F2756" s="1163"/>
      <c r="G2756" s="321">
        <f>SUM(G2751:G2755)</f>
        <v>16300</v>
      </c>
    </row>
    <row r="2757" spans="1:7">
      <c r="A2757" s="295" t="s">
        <v>19</v>
      </c>
      <c r="B2757" s="296" t="s">
        <v>5</v>
      </c>
      <c r="C2757" s="295"/>
      <c r="D2757" s="295"/>
      <c r="E2757" s="295"/>
      <c r="F2757" s="296"/>
      <c r="G2757" s="536"/>
    </row>
    <row r="2758" spans="1:7" ht="30">
      <c r="A2758" s="295">
        <v>1</v>
      </c>
      <c r="B2758" s="300" t="s">
        <v>1482</v>
      </c>
      <c r="C2758" s="295"/>
      <c r="D2758" s="301" t="s">
        <v>329</v>
      </c>
      <c r="E2758" s="301" t="s">
        <v>1241</v>
      </c>
      <c r="F2758" s="315">
        <f>VLOOKUP(B2758,'HSD PSPN,STR,ARS'!$C$6:F1297,4,FALSE)</f>
        <v>10000</v>
      </c>
      <c r="G2758" s="536">
        <f t="shared" ref="G2758:G2760" si="284">F2758*E2758</f>
        <v>3000</v>
      </c>
    </row>
    <row r="2759" spans="1:7">
      <c r="A2759" s="295">
        <v>2</v>
      </c>
      <c r="B2759" s="296" t="s">
        <v>265</v>
      </c>
      <c r="C2759" s="295"/>
      <c r="D2759" s="295" t="s">
        <v>239</v>
      </c>
      <c r="E2759" s="295" t="s">
        <v>1243</v>
      </c>
      <c r="F2759" s="315">
        <f>VLOOKUP(B2759,'HSD PSPN,STR,ARS'!$C$6:F1298,4,FALSE)</f>
        <v>10000</v>
      </c>
      <c r="G2759" s="536">
        <f t="shared" si="284"/>
        <v>100</v>
      </c>
    </row>
    <row r="2760" spans="1:7">
      <c r="A2760" s="295">
        <v>3</v>
      </c>
      <c r="B2760" s="296" t="s">
        <v>266</v>
      </c>
      <c r="C2760" s="295"/>
      <c r="D2760" s="295" t="s">
        <v>37</v>
      </c>
      <c r="E2760" s="295" t="s">
        <v>1243</v>
      </c>
      <c r="F2760" s="315">
        <f>VLOOKUP(B2760,'HSD PSPN,STR,ARS'!$C$6:F1299,4,FALSE)</f>
        <v>10000</v>
      </c>
      <c r="G2760" s="536">
        <f t="shared" si="284"/>
        <v>100</v>
      </c>
    </row>
    <row r="2761" spans="1:7">
      <c r="A2761" s="1165" t="s">
        <v>2176</v>
      </c>
      <c r="B2761" s="1166"/>
      <c r="C2761" s="1166"/>
      <c r="D2761" s="1166"/>
      <c r="E2761" s="1166"/>
      <c r="F2761" s="1166"/>
      <c r="G2761" s="549">
        <f>SUM(G2758:G2760)</f>
        <v>3200</v>
      </c>
    </row>
    <row r="2762" spans="1:7">
      <c r="A2762" s="295" t="s">
        <v>20</v>
      </c>
      <c r="B2762" s="296" t="s">
        <v>181</v>
      </c>
      <c r="C2762" s="295"/>
      <c r="D2762" s="295"/>
      <c r="E2762" s="295"/>
      <c r="F2762" s="296"/>
      <c r="G2762" s="536"/>
    </row>
    <row r="2763" spans="1:7">
      <c r="A2763" s="295"/>
      <c r="B2763" s="296"/>
      <c r="C2763" s="295"/>
      <c r="D2763" s="295"/>
      <c r="E2763" s="295"/>
      <c r="F2763" s="296"/>
      <c r="G2763" s="536"/>
    </row>
    <row r="2764" spans="1:7">
      <c r="A2764" s="1146" t="s">
        <v>2180</v>
      </c>
      <c r="B2764" s="1146"/>
      <c r="C2764" s="1146"/>
      <c r="D2764" s="1146"/>
      <c r="E2764" s="1146"/>
      <c r="F2764" s="1146"/>
      <c r="G2764" s="318">
        <f>SUM(G2762:G2763)</f>
        <v>0</v>
      </c>
    </row>
    <row r="2765" spans="1:7">
      <c r="A2765" s="375" t="s">
        <v>21</v>
      </c>
      <c r="B2765" s="1145" t="s">
        <v>1111</v>
      </c>
      <c r="C2765" s="1145"/>
      <c r="D2765" s="1145"/>
      <c r="E2765" s="1145"/>
      <c r="F2765" s="1145"/>
      <c r="G2765" s="318">
        <f>SUM(G2752:G2764)/2</f>
        <v>19500</v>
      </c>
    </row>
    <row r="2766" spans="1:7">
      <c r="A2766" s="375" t="s">
        <v>22</v>
      </c>
      <c r="B2766" s="1145" t="s">
        <v>1112</v>
      </c>
      <c r="C2766" s="1145"/>
      <c r="D2766" s="1145"/>
      <c r="E2766" s="1145"/>
      <c r="F2766" s="376">
        <v>0.1</v>
      </c>
      <c r="G2766" s="318">
        <f>G2765*F2766</f>
        <v>1950</v>
      </c>
    </row>
    <row r="2767" spans="1:7">
      <c r="A2767" s="375" t="s">
        <v>23</v>
      </c>
      <c r="B2767" s="1145" t="s">
        <v>184</v>
      </c>
      <c r="C2767" s="1145"/>
      <c r="D2767" s="1145"/>
      <c r="E2767" s="1145"/>
      <c r="F2767" s="1145"/>
      <c r="G2767" s="318">
        <f>ROUNDDOWN(G2765+G2766,0)</f>
        <v>21450</v>
      </c>
    </row>
    <row r="2768" spans="1:7">
      <c r="A2768" s="298"/>
      <c r="B2768" s="299"/>
      <c r="C2768" s="299"/>
      <c r="D2768" s="299"/>
      <c r="E2768" s="299"/>
      <c r="F2768" s="299"/>
      <c r="G2768" s="550"/>
    </row>
    <row r="2769" spans="1:7" s="450" customFormat="1">
      <c r="A2769" s="310" t="s">
        <v>2018</v>
      </c>
      <c r="G2769" s="557"/>
    </row>
    <row r="2770" spans="1:7" s="449" customFormat="1">
      <c r="A2770" s="439" t="s">
        <v>2019</v>
      </c>
      <c r="G2770" s="556"/>
    </row>
    <row r="2771" spans="1:7" s="445" customFormat="1" ht="45">
      <c r="A2771" s="294" t="s">
        <v>73</v>
      </c>
      <c r="B2771" s="294" t="s">
        <v>74</v>
      </c>
      <c r="C2771" s="294" t="s">
        <v>166</v>
      </c>
      <c r="D2771" s="294" t="s">
        <v>78</v>
      </c>
      <c r="E2771" s="294" t="s">
        <v>167</v>
      </c>
      <c r="F2771" s="294" t="s">
        <v>1113</v>
      </c>
      <c r="G2771" s="551" t="s">
        <v>1105</v>
      </c>
    </row>
    <row r="2772" spans="1:7">
      <c r="A2772" s="295" t="s">
        <v>17</v>
      </c>
      <c r="B2772" s="296" t="s">
        <v>1106</v>
      </c>
      <c r="C2772" s="295"/>
      <c r="D2772" s="295"/>
      <c r="E2772" s="295"/>
      <c r="F2772" s="296"/>
      <c r="G2772" s="536"/>
    </row>
    <row r="2773" spans="1:7">
      <c r="A2773" s="295">
        <v>1</v>
      </c>
      <c r="B2773" s="296" t="s">
        <v>1</v>
      </c>
      <c r="C2773" s="295" t="s">
        <v>336</v>
      </c>
      <c r="D2773" s="295" t="s">
        <v>31</v>
      </c>
      <c r="E2773" s="295" t="s">
        <v>1491</v>
      </c>
      <c r="F2773" s="315">
        <f>VLOOKUP(B2773,'HSD PSPN,STR,ARS'!$C$6:F1312,4,FALSE)</f>
        <v>100000</v>
      </c>
      <c r="G2773" s="536">
        <f t="shared" ref="G2773:G2776" si="285">F2773*E2773</f>
        <v>6250</v>
      </c>
    </row>
    <row r="2774" spans="1:7">
      <c r="A2774" s="295">
        <v>2</v>
      </c>
      <c r="B2774" s="296" t="s">
        <v>1289</v>
      </c>
      <c r="C2774" s="295" t="s">
        <v>337</v>
      </c>
      <c r="D2774" s="295" t="s">
        <v>31</v>
      </c>
      <c r="E2774" s="295" t="s">
        <v>1491</v>
      </c>
      <c r="F2774" s="315">
        <f>VLOOKUP(B2774,'HSD PSPN,STR,ARS'!$C$6:F1313,4,FALSE)</f>
        <v>150000</v>
      </c>
      <c r="G2774" s="536">
        <f t="shared" si="285"/>
        <v>9375</v>
      </c>
    </row>
    <row r="2775" spans="1:7">
      <c r="A2775" s="295">
        <v>3</v>
      </c>
      <c r="B2775" s="296" t="s">
        <v>3</v>
      </c>
      <c r="C2775" s="295" t="s">
        <v>338</v>
      </c>
      <c r="D2775" s="295" t="s">
        <v>31</v>
      </c>
      <c r="E2775" s="295" t="s">
        <v>1451</v>
      </c>
      <c r="F2775" s="315">
        <f>VLOOKUP(B2775,'HSD PSPN,STR,ARS'!$C$6:F1314,4,FALSE)</f>
        <v>150000</v>
      </c>
      <c r="G2775" s="536">
        <f t="shared" si="285"/>
        <v>945</v>
      </c>
    </row>
    <row r="2776" spans="1:7">
      <c r="A2776" s="295">
        <v>4</v>
      </c>
      <c r="B2776" s="296" t="s">
        <v>4</v>
      </c>
      <c r="C2776" s="295" t="s">
        <v>339</v>
      </c>
      <c r="D2776" s="295" t="s">
        <v>31</v>
      </c>
      <c r="E2776" s="295" t="s">
        <v>1452</v>
      </c>
      <c r="F2776" s="315">
        <f>VLOOKUP(B2776,'HSD PSPN,STR,ARS'!$C$6:F1315,4,FALSE)</f>
        <v>200000</v>
      </c>
      <c r="G2776" s="536">
        <f t="shared" si="285"/>
        <v>420</v>
      </c>
    </row>
    <row r="2777" spans="1:7">
      <c r="A2777" s="1161" t="s">
        <v>2171</v>
      </c>
      <c r="B2777" s="1162"/>
      <c r="C2777" s="1162"/>
      <c r="D2777" s="1162"/>
      <c r="E2777" s="1162"/>
      <c r="F2777" s="1163"/>
      <c r="G2777" s="321">
        <f>SUM(G2772:G2776)</f>
        <v>16990</v>
      </c>
    </row>
    <row r="2778" spans="1:7">
      <c r="A2778" s="295" t="s">
        <v>19</v>
      </c>
      <c r="B2778" s="296" t="s">
        <v>5</v>
      </c>
      <c r="C2778" s="295"/>
      <c r="D2778" s="295"/>
      <c r="E2778" s="295"/>
      <c r="F2778" s="296"/>
      <c r="G2778" s="536"/>
    </row>
    <row r="2779" spans="1:7">
      <c r="A2779" s="295">
        <v>1</v>
      </c>
      <c r="B2779" s="296" t="s">
        <v>1492</v>
      </c>
      <c r="C2779" s="295"/>
      <c r="D2779" s="295" t="s">
        <v>329</v>
      </c>
      <c r="E2779" s="295" t="s">
        <v>1294</v>
      </c>
      <c r="F2779" s="315">
        <f>VLOOKUP(B2779,'HSD PSPN,STR,ARS'!$C$6:F1318,4,FALSE)</f>
        <v>10000</v>
      </c>
      <c r="G2779" s="536">
        <f t="shared" ref="G2779:G2780" si="286">F2779*E2779</f>
        <v>1200</v>
      </c>
    </row>
    <row r="2780" spans="1:7">
      <c r="A2780" s="295">
        <v>2</v>
      </c>
      <c r="B2780" s="296" t="s">
        <v>1493</v>
      </c>
      <c r="C2780" s="295"/>
      <c r="D2780" s="295" t="s">
        <v>329</v>
      </c>
      <c r="E2780" s="295" t="s">
        <v>1471</v>
      </c>
      <c r="F2780" s="315">
        <f>VLOOKUP(B2780,'HSD PSPN,STR,ARS'!$C$6:F1319,4,FALSE)</f>
        <v>10000</v>
      </c>
      <c r="G2780" s="536">
        <f t="shared" si="286"/>
        <v>1800</v>
      </c>
    </row>
    <row r="2781" spans="1:7">
      <c r="A2781" s="1165" t="s">
        <v>2176</v>
      </c>
      <c r="B2781" s="1166"/>
      <c r="C2781" s="1166"/>
      <c r="D2781" s="1166"/>
      <c r="E2781" s="1166"/>
      <c r="F2781" s="1166"/>
      <c r="G2781" s="549">
        <f>SUM(G2779:G2780)</f>
        <v>3000</v>
      </c>
    </row>
    <row r="2782" spans="1:7">
      <c r="A2782" s="295" t="s">
        <v>20</v>
      </c>
      <c r="B2782" s="296" t="s">
        <v>181</v>
      </c>
      <c r="C2782" s="295"/>
      <c r="D2782" s="295"/>
      <c r="E2782" s="295"/>
      <c r="F2782" s="296"/>
      <c r="G2782" s="536"/>
    </row>
    <row r="2783" spans="1:7">
      <c r="A2783" s="295"/>
      <c r="B2783" s="296"/>
      <c r="C2783" s="295"/>
      <c r="D2783" s="295"/>
      <c r="E2783" s="295"/>
      <c r="F2783" s="296"/>
      <c r="G2783" s="536"/>
    </row>
    <row r="2784" spans="1:7">
      <c r="A2784" s="1146" t="s">
        <v>2180</v>
      </c>
      <c r="B2784" s="1146"/>
      <c r="C2784" s="1146"/>
      <c r="D2784" s="1146"/>
      <c r="E2784" s="1146"/>
      <c r="F2784" s="1146"/>
      <c r="G2784" s="318">
        <f>SUM(G2782:G2783)</f>
        <v>0</v>
      </c>
    </row>
    <row r="2785" spans="1:7">
      <c r="A2785" s="375" t="s">
        <v>21</v>
      </c>
      <c r="B2785" s="1145" t="s">
        <v>1111</v>
      </c>
      <c r="C2785" s="1145"/>
      <c r="D2785" s="1145"/>
      <c r="E2785" s="1145"/>
      <c r="F2785" s="1145"/>
      <c r="G2785" s="318">
        <f>SUM(G2772:G2784)/2</f>
        <v>19990</v>
      </c>
    </row>
    <row r="2786" spans="1:7">
      <c r="A2786" s="375" t="s">
        <v>22</v>
      </c>
      <c r="B2786" s="1145" t="s">
        <v>1112</v>
      </c>
      <c r="C2786" s="1145"/>
      <c r="D2786" s="1145"/>
      <c r="E2786" s="1145"/>
      <c r="F2786" s="376">
        <v>0.1</v>
      </c>
      <c r="G2786" s="318">
        <f>G2785*F2786</f>
        <v>1999</v>
      </c>
    </row>
    <row r="2787" spans="1:7">
      <c r="A2787" s="375" t="s">
        <v>23</v>
      </c>
      <c r="B2787" s="1145" t="s">
        <v>184</v>
      </c>
      <c r="C2787" s="1145"/>
      <c r="D2787" s="1145"/>
      <c r="E2787" s="1145"/>
      <c r="F2787" s="1145"/>
      <c r="G2787" s="318">
        <f>ROUNDDOWN(G2785+G2786,0)</f>
        <v>21989</v>
      </c>
    </row>
    <row r="2788" spans="1:7">
      <c r="A2788" s="298"/>
      <c r="B2788" s="299"/>
      <c r="C2788" s="299"/>
      <c r="D2788" s="299"/>
      <c r="E2788" s="299"/>
      <c r="F2788" s="299"/>
      <c r="G2788" s="550"/>
    </row>
    <row r="2789" spans="1:7" s="449" customFormat="1">
      <c r="A2789" s="439" t="s">
        <v>3608</v>
      </c>
      <c r="G2789" s="556"/>
    </row>
    <row r="2790" spans="1:7" s="445" customFormat="1" ht="45">
      <c r="A2790" s="294" t="s">
        <v>73</v>
      </c>
      <c r="B2790" s="294" t="s">
        <v>74</v>
      </c>
      <c r="C2790" s="294" t="s">
        <v>166</v>
      </c>
      <c r="D2790" s="294" t="s">
        <v>78</v>
      </c>
      <c r="E2790" s="294" t="s">
        <v>167</v>
      </c>
      <c r="F2790" s="294" t="s">
        <v>1113</v>
      </c>
      <c r="G2790" s="551" t="s">
        <v>1105</v>
      </c>
    </row>
    <row r="2791" spans="1:7">
      <c r="A2791" s="295" t="s">
        <v>17</v>
      </c>
      <c r="B2791" s="296" t="s">
        <v>1106</v>
      </c>
      <c r="C2791" s="295"/>
      <c r="D2791" s="295"/>
      <c r="E2791" s="295"/>
      <c r="F2791" s="296"/>
      <c r="G2791" s="536"/>
    </row>
    <row r="2792" spans="1:7">
      <c r="A2792" s="295">
        <v>1</v>
      </c>
      <c r="B2792" s="296" t="s">
        <v>1</v>
      </c>
      <c r="C2792" s="295" t="s">
        <v>336</v>
      </c>
      <c r="D2792" s="295" t="s">
        <v>31</v>
      </c>
      <c r="E2792" s="295" t="s">
        <v>1491</v>
      </c>
      <c r="F2792" s="315">
        <f>VLOOKUP(B2792,'HSD PSPN,STR,ARS'!$C$6:F1331,4,FALSE)</f>
        <v>100000</v>
      </c>
      <c r="G2792" s="536">
        <f t="shared" ref="G2792:G2795" si="287">F2792*E2792</f>
        <v>6250</v>
      </c>
    </row>
    <row r="2793" spans="1:7">
      <c r="A2793" s="295">
        <v>2</v>
      </c>
      <c r="B2793" s="296" t="s">
        <v>1289</v>
      </c>
      <c r="C2793" s="295" t="s">
        <v>337</v>
      </c>
      <c r="D2793" s="295" t="s">
        <v>31</v>
      </c>
      <c r="E2793" s="295" t="s">
        <v>1491</v>
      </c>
      <c r="F2793" s="315">
        <f>VLOOKUP(B2793,'HSD PSPN,STR,ARS'!$C$6:F1332,4,FALSE)</f>
        <v>150000</v>
      </c>
      <c r="G2793" s="536">
        <f t="shared" si="287"/>
        <v>9375</v>
      </c>
    </row>
    <row r="2794" spans="1:7">
      <c r="A2794" s="295">
        <v>3</v>
      </c>
      <c r="B2794" s="296" t="s">
        <v>3</v>
      </c>
      <c r="C2794" s="295" t="s">
        <v>338</v>
      </c>
      <c r="D2794" s="295" t="s">
        <v>31</v>
      </c>
      <c r="E2794" s="295" t="s">
        <v>1451</v>
      </c>
      <c r="F2794" s="315">
        <f>VLOOKUP(B2794,'HSD PSPN,STR,ARS'!$C$6:F1333,4,FALSE)</f>
        <v>150000</v>
      </c>
      <c r="G2794" s="536">
        <f t="shared" si="287"/>
        <v>945</v>
      </c>
    </row>
    <row r="2795" spans="1:7">
      <c r="A2795" s="295">
        <v>4</v>
      </c>
      <c r="B2795" s="296" t="s">
        <v>4</v>
      </c>
      <c r="C2795" s="295" t="s">
        <v>339</v>
      </c>
      <c r="D2795" s="295" t="s">
        <v>31</v>
      </c>
      <c r="E2795" s="295" t="s">
        <v>1452</v>
      </c>
      <c r="F2795" s="315">
        <f>VLOOKUP(B2795,'HSD PSPN,STR,ARS'!$C$6:F1334,4,FALSE)</f>
        <v>200000</v>
      </c>
      <c r="G2795" s="536">
        <f t="shared" si="287"/>
        <v>420</v>
      </c>
    </row>
    <row r="2796" spans="1:7">
      <c r="A2796" s="1161" t="s">
        <v>2171</v>
      </c>
      <c r="B2796" s="1162"/>
      <c r="C2796" s="1162"/>
      <c r="D2796" s="1162"/>
      <c r="E2796" s="1162"/>
      <c r="F2796" s="1163"/>
      <c r="G2796" s="321">
        <f>SUM(G2791:G2795)</f>
        <v>16990</v>
      </c>
    </row>
    <row r="2797" spans="1:7">
      <c r="A2797" s="295" t="s">
        <v>19</v>
      </c>
      <c r="B2797" s="296" t="s">
        <v>5</v>
      </c>
      <c r="C2797" s="295"/>
      <c r="D2797" s="295"/>
      <c r="E2797" s="295"/>
      <c r="F2797" s="296"/>
      <c r="G2797" s="536"/>
    </row>
    <row r="2798" spans="1:7">
      <c r="A2798" s="295">
        <v>1</v>
      </c>
      <c r="B2798" s="296" t="s">
        <v>1492</v>
      </c>
      <c r="C2798" s="295"/>
      <c r="D2798" s="295" t="s">
        <v>329</v>
      </c>
      <c r="E2798" s="295" t="s">
        <v>1294</v>
      </c>
      <c r="F2798" s="315">
        <f>VLOOKUP(B2798,'HSD PSPN,STR,ARS'!$C$6:F1337,4,FALSE)</f>
        <v>10000</v>
      </c>
      <c r="G2798" s="536">
        <f t="shared" ref="G2798:G2799" si="288">F2798*E2798</f>
        <v>1200</v>
      </c>
    </row>
    <row r="2799" spans="1:7">
      <c r="A2799" s="295">
        <v>2</v>
      </c>
      <c r="B2799" s="296" t="s">
        <v>1494</v>
      </c>
      <c r="C2799" s="295"/>
      <c r="D2799" s="295" t="s">
        <v>329</v>
      </c>
      <c r="E2799" s="295" t="s">
        <v>1471</v>
      </c>
      <c r="F2799" s="315">
        <f>VLOOKUP(B2799,'HSD PSPN,STR,ARS'!$C$6:F1338,4,FALSE)</f>
        <v>10000</v>
      </c>
      <c r="G2799" s="536">
        <f t="shared" si="288"/>
        <v>1800</v>
      </c>
    </row>
    <row r="2800" spans="1:7">
      <c r="A2800" s="1165" t="s">
        <v>2176</v>
      </c>
      <c r="B2800" s="1166"/>
      <c r="C2800" s="1166"/>
      <c r="D2800" s="1166"/>
      <c r="E2800" s="1166"/>
      <c r="F2800" s="1166"/>
      <c r="G2800" s="549">
        <f>SUM(G2798:G2799)</f>
        <v>3000</v>
      </c>
    </row>
    <row r="2801" spans="1:7">
      <c r="A2801" s="295" t="s">
        <v>20</v>
      </c>
      <c r="B2801" s="296" t="s">
        <v>181</v>
      </c>
      <c r="C2801" s="295"/>
      <c r="D2801" s="295"/>
      <c r="E2801" s="295"/>
      <c r="F2801" s="296"/>
      <c r="G2801" s="536"/>
    </row>
    <row r="2802" spans="1:7">
      <c r="A2802" s="295"/>
      <c r="B2802" s="296"/>
      <c r="C2802" s="295"/>
      <c r="D2802" s="295"/>
      <c r="E2802" s="295"/>
      <c r="F2802" s="296"/>
      <c r="G2802" s="536"/>
    </row>
    <row r="2803" spans="1:7">
      <c r="A2803" s="1146" t="s">
        <v>2180</v>
      </c>
      <c r="B2803" s="1146"/>
      <c r="C2803" s="1146"/>
      <c r="D2803" s="1146"/>
      <c r="E2803" s="1146"/>
      <c r="F2803" s="1146"/>
      <c r="G2803" s="318">
        <f>SUM(G2801:G2802)</f>
        <v>0</v>
      </c>
    </row>
    <row r="2804" spans="1:7">
      <c r="A2804" s="375" t="s">
        <v>21</v>
      </c>
      <c r="B2804" s="1145" t="s">
        <v>1111</v>
      </c>
      <c r="C2804" s="1145"/>
      <c r="D2804" s="1145"/>
      <c r="E2804" s="1145"/>
      <c r="F2804" s="1145"/>
      <c r="G2804" s="318">
        <f>SUM(G2791:G2803)/2</f>
        <v>19990</v>
      </c>
    </row>
    <row r="2805" spans="1:7">
      <c r="A2805" s="375" t="s">
        <v>22</v>
      </c>
      <c r="B2805" s="1145" t="s">
        <v>1112</v>
      </c>
      <c r="C2805" s="1145"/>
      <c r="D2805" s="1145"/>
      <c r="E2805" s="1145"/>
      <c r="F2805" s="376">
        <v>0.1</v>
      </c>
      <c r="G2805" s="318">
        <f>G2804*F2805</f>
        <v>1999</v>
      </c>
    </row>
    <row r="2806" spans="1:7">
      <c r="A2806" s="375" t="s">
        <v>23</v>
      </c>
      <c r="B2806" s="1145" t="s">
        <v>184</v>
      </c>
      <c r="C2806" s="1145"/>
      <c r="D2806" s="1145"/>
      <c r="E2806" s="1145"/>
      <c r="F2806" s="1145"/>
      <c r="G2806" s="318">
        <f>ROUNDDOWN(G2804+G2805,0)</f>
        <v>21989</v>
      </c>
    </row>
    <row r="2807" spans="1:7">
      <c r="A2807" s="298"/>
      <c r="B2807" s="299"/>
      <c r="C2807" s="299"/>
      <c r="D2807" s="299"/>
      <c r="E2807" s="299"/>
      <c r="F2807" s="299"/>
      <c r="G2807" s="550"/>
    </row>
    <row r="2808" spans="1:7" s="449" customFormat="1">
      <c r="A2808" s="439" t="s">
        <v>2016</v>
      </c>
      <c r="G2808" s="556"/>
    </row>
    <row r="2809" spans="1:7" s="445" customFormat="1" ht="45">
      <c r="A2809" s="294" t="s">
        <v>73</v>
      </c>
      <c r="B2809" s="294" t="s">
        <v>74</v>
      </c>
      <c r="C2809" s="294" t="s">
        <v>166</v>
      </c>
      <c r="D2809" s="294" t="s">
        <v>78</v>
      </c>
      <c r="E2809" s="294" t="s">
        <v>167</v>
      </c>
      <c r="F2809" s="294" t="s">
        <v>1113</v>
      </c>
      <c r="G2809" s="551" t="s">
        <v>1105</v>
      </c>
    </row>
    <row r="2810" spans="1:7">
      <c r="A2810" s="295" t="s">
        <v>17</v>
      </c>
      <c r="B2810" s="296" t="s">
        <v>1106</v>
      </c>
      <c r="C2810" s="295"/>
      <c r="D2810" s="295"/>
      <c r="E2810" s="295"/>
      <c r="F2810" s="296"/>
      <c r="G2810" s="536"/>
    </row>
    <row r="2811" spans="1:7">
      <c r="A2811" s="295">
        <v>1</v>
      </c>
      <c r="B2811" s="296" t="s">
        <v>1</v>
      </c>
      <c r="C2811" s="295" t="s">
        <v>336</v>
      </c>
      <c r="D2811" s="295" t="s">
        <v>31</v>
      </c>
      <c r="E2811" s="295" t="s">
        <v>1118</v>
      </c>
      <c r="F2811" s="315">
        <f>VLOOKUP(B2811,'HSD PSPN,STR,ARS'!$C$6:F1350,4,FALSE)</f>
        <v>100000</v>
      </c>
      <c r="G2811" s="536">
        <f t="shared" ref="G2811:G2814" si="289">F2811*E2811</f>
        <v>20000</v>
      </c>
    </row>
    <row r="2812" spans="1:7">
      <c r="A2812" s="295">
        <v>2</v>
      </c>
      <c r="B2812" s="296" t="s">
        <v>1289</v>
      </c>
      <c r="C2812" s="295" t="s">
        <v>337</v>
      </c>
      <c r="D2812" s="295" t="s">
        <v>31</v>
      </c>
      <c r="E2812" s="295" t="s">
        <v>1118</v>
      </c>
      <c r="F2812" s="315">
        <f>VLOOKUP(B2812,'HSD PSPN,STR,ARS'!$C$6:F1351,4,FALSE)</f>
        <v>150000</v>
      </c>
      <c r="G2812" s="536">
        <f t="shared" si="289"/>
        <v>30000</v>
      </c>
    </row>
    <row r="2813" spans="1:7">
      <c r="A2813" s="295">
        <v>3</v>
      </c>
      <c r="B2813" s="296" t="s">
        <v>3</v>
      </c>
      <c r="C2813" s="295" t="s">
        <v>338</v>
      </c>
      <c r="D2813" s="295" t="s">
        <v>31</v>
      </c>
      <c r="E2813" s="295" t="s">
        <v>1126</v>
      </c>
      <c r="F2813" s="315">
        <f>VLOOKUP(B2813,'HSD PSPN,STR,ARS'!$C$6:F1352,4,FALSE)</f>
        <v>150000</v>
      </c>
      <c r="G2813" s="536">
        <f t="shared" si="289"/>
        <v>3000</v>
      </c>
    </row>
    <row r="2814" spans="1:7">
      <c r="A2814" s="295">
        <v>4</v>
      </c>
      <c r="B2814" s="296" t="s">
        <v>4</v>
      </c>
      <c r="C2814" s="295" t="s">
        <v>339</v>
      </c>
      <c r="D2814" s="295" t="s">
        <v>31</v>
      </c>
      <c r="E2814" s="295" t="s">
        <v>1127</v>
      </c>
      <c r="F2814" s="315">
        <f>VLOOKUP(B2814,'HSD PSPN,STR,ARS'!$C$6:F1353,4,FALSE)</f>
        <v>200000</v>
      </c>
      <c r="G2814" s="536">
        <f t="shared" si="289"/>
        <v>1340</v>
      </c>
    </row>
    <row r="2815" spans="1:7">
      <c r="A2815" s="1161" t="s">
        <v>2171</v>
      </c>
      <c r="B2815" s="1162"/>
      <c r="C2815" s="1162"/>
      <c r="D2815" s="1162"/>
      <c r="E2815" s="1162"/>
      <c r="F2815" s="1163"/>
      <c r="G2815" s="321">
        <f>SUM(G2810:G2814)</f>
        <v>54340</v>
      </c>
    </row>
    <row r="2816" spans="1:7">
      <c r="A2816" s="295" t="s">
        <v>19</v>
      </c>
      <c r="B2816" s="296" t="s">
        <v>5</v>
      </c>
      <c r="C2816" s="295"/>
      <c r="D2816" s="295"/>
      <c r="E2816" s="295"/>
      <c r="F2816" s="296"/>
      <c r="G2816" s="536"/>
    </row>
    <row r="2817" spans="1:7">
      <c r="A2817" s="295">
        <v>1</v>
      </c>
      <c r="B2817" s="296" t="s">
        <v>1495</v>
      </c>
      <c r="C2817" s="295"/>
      <c r="D2817" s="295" t="s">
        <v>329</v>
      </c>
      <c r="E2817" s="295" t="s">
        <v>1496</v>
      </c>
      <c r="F2817" s="315">
        <f>VLOOKUP(B2817,'HSD PSPN,STR,ARS'!$C$6:F1356,4,FALSE)</f>
        <v>10000</v>
      </c>
      <c r="G2817" s="536">
        <f t="shared" ref="G2817" si="290">F2817*E2817</f>
        <v>10000</v>
      </c>
    </row>
    <row r="2818" spans="1:7">
      <c r="A2818" s="1165" t="s">
        <v>2176</v>
      </c>
      <c r="B2818" s="1166"/>
      <c r="C2818" s="1166"/>
      <c r="D2818" s="1166"/>
      <c r="E2818" s="1166"/>
      <c r="F2818" s="1166"/>
      <c r="G2818" s="549">
        <f>SUM(G2816:G2817)</f>
        <v>10000</v>
      </c>
    </row>
    <row r="2819" spans="1:7">
      <c r="A2819" s="295" t="s">
        <v>20</v>
      </c>
      <c r="B2819" s="296" t="s">
        <v>181</v>
      </c>
      <c r="C2819" s="295"/>
      <c r="D2819" s="295"/>
      <c r="E2819" s="295"/>
      <c r="F2819" s="296"/>
      <c r="G2819" s="536"/>
    </row>
    <row r="2820" spans="1:7">
      <c r="A2820" s="295"/>
      <c r="B2820" s="296"/>
      <c r="C2820" s="295"/>
      <c r="D2820" s="295"/>
      <c r="E2820" s="295"/>
      <c r="F2820" s="296"/>
      <c r="G2820" s="536"/>
    </row>
    <row r="2821" spans="1:7">
      <c r="A2821" s="1146" t="s">
        <v>2180</v>
      </c>
      <c r="B2821" s="1146"/>
      <c r="C2821" s="1146"/>
      <c r="D2821" s="1146"/>
      <c r="E2821" s="1146"/>
      <c r="F2821" s="1146"/>
      <c r="G2821" s="318">
        <f>SUM(G2819:G2820)</f>
        <v>0</v>
      </c>
    </row>
    <row r="2822" spans="1:7">
      <c r="A2822" s="375" t="s">
        <v>21</v>
      </c>
      <c r="B2822" s="1145" t="s">
        <v>1111</v>
      </c>
      <c r="C2822" s="1145"/>
      <c r="D2822" s="1145"/>
      <c r="E2822" s="1145"/>
      <c r="F2822" s="1145"/>
      <c r="G2822" s="318">
        <f>SUM(G2809:G2821)/2</f>
        <v>64340</v>
      </c>
    </row>
    <row r="2823" spans="1:7">
      <c r="A2823" s="375" t="s">
        <v>22</v>
      </c>
      <c r="B2823" s="1145" t="s">
        <v>1112</v>
      </c>
      <c r="C2823" s="1145"/>
      <c r="D2823" s="1145"/>
      <c r="E2823" s="1145"/>
      <c r="F2823" s="376">
        <v>0.1</v>
      </c>
      <c r="G2823" s="318">
        <f>G2822*F2823</f>
        <v>6434</v>
      </c>
    </row>
    <row r="2824" spans="1:7">
      <c r="A2824" s="375" t="s">
        <v>23</v>
      </c>
      <c r="B2824" s="1145" t="s">
        <v>184</v>
      </c>
      <c r="C2824" s="1145"/>
      <c r="D2824" s="1145"/>
      <c r="E2824" s="1145"/>
      <c r="F2824" s="1145"/>
      <c r="G2824" s="318">
        <f>ROUNDDOWN(G2822+G2823,0)</f>
        <v>70774</v>
      </c>
    </row>
    <row r="2825" spans="1:7">
      <c r="A2825" s="298"/>
      <c r="B2825" s="299"/>
      <c r="C2825" s="299"/>
      <c r="D2825" s="299"/>
      <c r="E2825" s="299"/>
      <c r="F2825" s="299"/>
      <c r="G2825" s="550"/>
    </row>
    <row r="2826" spans="1:7" s="449" customFormat="1">
      <c r="A2826" s="439" t="s">
        <v>2017</v>
      </c>
      <c r="G2826" s="556"/>
    </row>
    <row r="2827" spans="1:7" s="445" customFormat="1" ht="45">
      <c r="A2827" s="294" t="s">
        <v>73</v>
      </c>
      <c r="B2827" s="294" t="s">
        <v>74</v>
      </c>
      <c r="C2827" s="294" t="s">
        <v>166</v>
      </c>
      <c r="D2827" s="294" t="s">
        <v>78</v>
      </c>
      <c r="E2827" s="294" t="s">
        <v>167</v>
      </c>
      <c r="F2827" s="294" t="s">
        <v>1113</v>
      </c>
      <c r="G2827" s="551" t="s">
        <v>1105</v>
      </c>
    </row>
    <row r="2828" spans="1:7">
      <c r="A2828" s="295" t="s">
        <v>17</v>
      </c>
      <c r="B2828" s="296" t="s">
        <v>1106</v>
      </c>
      <c r="C2828" s="295"/>
      <c r="D2828" s="295"/>
      <c r="E2828" s="295"/>
      <c r="F2828" s="296"/>
      <c r="G2828" s="536"/>
    </row>
    <row r="2829" spans="1:7">
      <c r="A2829" s="295">
        <v>1</v>
      </c>
      <c r="B2829" s="296" t="s">
        <v>1</v>
      </c>
      <c r="C2829" s="295" t="s">
        <v>336</v>
      </c>
      <c r="D2829" s="295" t="s">
        <v>31</v>
      </c>
      <c r="E2829" s="295" t="s">
        <v>1425</v>
      </c>
      <c r="F2829" s="315">
        <f>VLOOKUP(B2829,'HSD PSPN,STR,ARS'!$C$6:F1368,4,FALSE)</f>
        <v>100000</v>
      </c>
      <c r="G2829" s="536">
        <f t="shared" ref="G2829:G2832" si="291">F2829*E2829</f>
        <v>20000</v>
      </c>
    </row>
    <row r="2830" spans="1:7">
      <c r="A2830" s="295">
        <v>2</v>
      </c>
      <c r="B2830" s="296" t="s">
        <v>1289</v>
      </c>
      <c r="C2830" s="295" t="s">
        <v>337</v>
      </c>
      <c r="D2830" s="295" t="s">
        <v>31</v>
      </c>
      <c r="E2830" s="295" t="s">
        <v>1497</v>
      </c>
      <c r="F2830" s="315">
        <f>VLOOKUP(B2830,'HSD PSPN,STR,ARS'!$C$6:F1369,4,FALSE)</f>
        <v>150000</v>
      </c>
      <c r="G2830" s="536">
        <f t="shared" si="291"/>
        <v>180000</v>
      </c>
    </row>
    <row r="2831" spans="1:7">
      <c r="A2831" s="295">
        <v>3</v>
      </c>
      <c r="B2831" s="296" t="s">
        <v>3</v>
      </c>
      <c r="C2831" s="295" t="s">
        <v>338</v>
      </c>
      <c r="D2831" s="295" t="s">
        <v>31</v>
      </c>
      <c r="E2831" s="295" t="s">
        <v>1294</v>
      </c>
      <c r="F2831" s="315">
        <f>VLOOKUP(B2831,'HSD PSPN,STR,ARS'!$C$6:F1370,4,FALSE)</f>
        <v>150000</v>
      </c>
      <c r="G2831" s="536">
        <f t="shared" si="291"/>
        <v>18000</v>
      </c>
    </row>
    <row r="2832" spans="1:7">
      <c r="A2832" s="295">
        <v>4</v>
      </c>
      <c r="B2832" s="296" t="s">
        <v>4</v>
      </c>
      <c r="C2832" s="295" t="s">
        <v>339</v>
      </c>
      <c r="D2832" s="295" t="s">
        <v>31</v>
      </c>
      <c r="E2832" s="295" t="s">
        <v>1455</v>
      </c>
      <c r="F2832" s="315">
        <f>VLOOKUP(B2832,'HSD PSPN,STR,ARS'!$C$6:F1371,4,FALSE)</f>
        <v>200000</v>
      </c>
      <c r="G2832" s="536">
        <f t="shared" si="291"/>
        <v>8000</v>
      </c>
    </row>
    <row r="2833" spans="1:7">
      <c r="A2833" s="1161" t="s">
        <v>2171</v>
      </c>
      <c r="B2833" s="1162"/>
      <c r="C2833" s="1162"/>
      <c r="D2833" s="1162"/>
      <c r="E2833" s="1162"/>
      <c r="F2833" s="1163"/>
      <c r="G2833" s="321">
        <f>SUM(G2828:G2832)</f>
        <v>226000</v>
      </c>
    </row>
    <row r="2834" spans="1:7">
      <c r="A2834" s="295" t="s">
        <v>19</v>
      </c>
      <c r="B2834" s="296" t="s">
        <v>5</v>
      </c>
      <c r="C2834" s="295"/>
      <c r="D2834" s="295"/>
      <c r="E2834" s="295"/>
      <c r="F2834" s="296"/>
      <c r="G2834" s="536"/>
    </row>
    <row r="2835" spans="1:7">
      <c r="A2835" s="295">
        <v>1</v>
      </c>
      <c r="B2835" s="296" t="s">
        <v>1498</v>
      </c>
      <c r="C2835" s="295"/>
      <c r="D2835" s="295" t="s">
        <v>329</v>
      </c>
      <c r="E2835" s="295" t="s">
        <v>1201</v>
      </c>
      <c r="F2835" s="315">
        <f>VLOOKUP(B2835,'HSD PSPN,STR,ARS'!$C$6:F1374,4,FALSE)</f>
        <v>10000</v>
      </c>
      <c r="G2835" s="536">
        <f t="shared" ref="G2835:G2840" si="292">F2835*E2835</f>
        <v>1500</v>
      </c>
    </row>
    <row r="2836" spans="1:7">
      <c r="A2836" s="295">
        <v>2</v>
      </c>
      <c r="B2836" s="296" t="s">
        <v>1499</v>
      </c>
      <c r="C2836" s="295"/>
      <c r="D2836" s="295" t="s">
        <v>329</v>
      </c>
      <c r="E2836" s="295" t="s">
        <v>1201</v>
      </c>
      <c r="F2836" s="315">
        <f>VLOOKUP(B2836,'HSD PSPN,STR,ARS'!$C$6:F1375,4,FALSE)</f>
        <v>10000</v>
      </c>
      <c r="G2836" s="536">
        <f t="shared" si="292"/>
        <v>1500</v>
      </c>
    </row>
    <row r="2837" spans="1:7">
      <c r="A2837" s="295">
        <v>3</v>
      </c>
      <c r="B2837" s="296" t="s">
        <v>1500</v>
      </c>
      <c r="C2837" s="295"/>
      <c r="D2837" s="295" t="s">
        <v>329</v>
      </c>
      <c r="E2837" s="295" t="s">
        <v>1201</v>
      </c>
      <c r="F2837" s="315">
        <f>VLOOKUP(B2837,'HSD PSPN,STR,ARS'!$C$6:F1376,4,FALSE)</f>
        <v>10000</v>
      </c>
      <c r="G2837" s="536">
        <f t="shared" si="292"/>
        <v>1500</v>
      </c>
    </row>
    <row r="2838" spans="1:7">
      <c r="A2838" s="295">
        <v>4</v>
      </c>
      <c r="B2838" s="296" t="s">
        <v>1501</v>
      </c>
      <c r="C2838" s="295"/>
      <c r="D2838" s="295" t="s">
        <v>329</v>
      </c>
      <c r="E2838" s="295" t="s">
        <v>1502</v>
      </c>
      <c r="F2838" s="315">
        <f>VLOOKUP(B2838,'HSD PSPN,STR,ARS'!$C$6:F1377,4,FALSE)</f>
        <v>10000</v>
      </c>
      <c r="G2838" s="536">
        <f t="shared" si="292"/>
        <v>2400</v>
      </c>
    </row>
    <row r="2839" spans="1:7">
      <c r="A2839" s="295">
        <v>5</v>
      </c>
      <c r="B2839" s="296" t="s">
        <v>1503</v>
      </c>
      <c r="C2839" s="295"/>
      <c r="D2839" s="295" t="s">
        <v>37</v>
      </c>
      <c r="E2839" s="295" t="s">
        <v>1425</v>
      </c>
      <c r="F2839" s="315">
        <f>VLOOKUP(B2839,'HSD PSPN,STR,ARS'!$C$6:F1378,4,FALSE)</f>
        <v>10000</v>
      </c>
      <c r="G2839" s="536">
        <f t="shared" si="292"/>
        <v>2000</v>
      </c>
    </row>
    <row r="2840" spans="1:7">
      <c r="A2840" s="295">
        <v>6</v>
      </c>
      <c r="B2840" s="296" t="s">
        <v>267</v>
      </c>
      <c r="C2840" s="295"/>
      <c r="D2840" s="295" t="s">
        <v>351</v>
      </c>
      <c r="E2840" s="295" t="s">
        <v>1504</v>
      </c>
      <c r="F2840" s="315">
        <f>VLOOKUP(B2840,'HSD PSPN,STR,ARS'!$C$6:F1379,4,FALSE)</f>
        <v>10000</v>
      </c>
      <c r="G2840" s="536">
        <f t="shared" si="292"/>
        <v>6000</v>
      </c>
    </row>
    <row r="2841" spans="1:7">
      <c r="A2841" s="1165" t="s">
        <v>2176</v>
      </c>
      <c r="B2841" s="1166"/>
      <c r="C2841" s="1166"/>
      <c r="D2841" s="1166"/>
      <c r="E2841" s="1166"/>
      <c r="F2841" s="1166"/>
      <c r="G2841" s="549">
        <f>SUM(G2835:G2840)</f>
        <v>14900</v>
      </c>
    </row>
    <row r="2842" spans="1:7">
      <c r="A2842" s="295" t="s">
        <v>20</v>
      </c>
      <c r="B2842" s="296" t="s">
        <v>181</v>
      </c>
      <c r="C2842" s="295"/>
      <c r="D2842" s="295"/>
      <c r="E2842" s="295"/>
      <c r="F2842" s="296"/>
      <c r="G2842" s="536"/>
    </row>
    <row r="2843" spans="1:7">
      <c r="A2843" s="295"/>
      <c r="B2843" s="296"/>
      <c r="C2843" s="295"/>
      <c r="D2843" s="295"/>
      <c r="E2843" s="295"/>
      <c r="F2843" s="296"/>
      <c r="G2843" s="536"/>
    </row>
    <row r="2844" spans="1:7">
      <c r="A2844" s="1146" t="s">
        <v>2180</v>
      </c>
      <c r="B2844" s="1146"/>
      <c r="C2844" s="1146"/>
      <c r="D2844" s="1146"/>
      <c r="E2844" s="1146"/>
      <c r="F2844" s="1146"/>
      <c r="G2844" s="318">
        <f>SUM(G2842:G2843)</f>
        <v>0</v>
      </c>
    </row>
    <row r="2845" spans="1:7">
      <c r="A2845" s="375" t="s">
        <v>21</v>
      </c>
      <c r="B2845" s="1145" t="s">
        <v>1111</v>
      </c>
      <c r="C2845" s="1145"/>
      <c r="D2845" s="1145"/>
      <c r="E2845" s="1145"/>
      <c r="F2845" s="1145"/>
      <c r="G2845" s="318">
        <f>SUM(G2829:G2844)/2</f>
        <v>240900</v>
      </c>
    </row>
    <row r="2846" spans="1:7">
      <c r="A2846" s="375" t="s">
        <v>22</v>
      </c>
      <c r="B2846" s="1145" t="s">
        <v>1112</v>
      </c>
      <c r="C2846" s="1145"/>
      <c r="D2846" s="1145"/>
      <c r="E2846" s="1145"/>
      <c r="F2846" s="376">
        <v>0.1</v>
      </c>
      <c r="G2846" s="318">
        <f>G2845*F2846</f>
        <v>24090</v>
      </c>
    </row>
    <row r="2847" spans="1:7">
      <c r="A2847" s="375" t="s">
        <v>23</v>
      </c>
      <c r="B2847" s="1145" t="s">
        <v>184</v>
      </c>
      <c r="C2847" s="1145"/>
      <c r="D2847" s="1145"/>
      <c r="E2847" s="1145"/>
      <c r="F2847" s="1145"/>
      <c r="G2847" s="318">
        <f>ROUNDDOWN(G2845+G2846,0)</f>
        <v>264990</v>
      </c>
    </row>
    <row r="2848" spans="1:7">
      <c r="A2848" s="298"/>
      <c r="B2848" s="299"/>
      <c r="C2848" s="299"/>
      <c r="D2848" s="299"/>
      <c r="E2848" s="299"/>
      <c r="F2848" s="299"/>
      <c r="G2848" s="550"/>
    </row>
    <row r="2849" spans="1:7" s="447" customFormat="1">
      <c r="A2849" s="310" t="s">
        <v>2020</v>
      </c>
      <c r="G2849" s="555"/>
    </row>
    <row r="2850" spans="1:7" s="447" customFormat="1">
      <c r="A2850" s="310" t="s">
        <v>2021</v>
      </c>
      <c r="G2850" s="555"/>
    </row>
    <row r="2851" spans="1:7" s="449" customFormat="1">
      <c r="A2851" s="439" t="s">
        <v>2022</v>
      </c>
      <c r="G2851" s="556"/>
    </row>
    <row r="2852" spans="1:7" s="445" customFormat="1" ht="45">
      <c r="A2852" s="294" t="s">
        <v>73</v>
      </c>
      <c r="B2852" s="294" t="s">
        <v>74</v>
      </c>
      <c r="C2852" s="294" t="s">
        <v>166</v>
      </c>
      <c r="D2852" s="294" t="s">
        <v>78</v>
      </c>
      <c r="E2852" s="294" t="s">
        <v>167</v>
      </c>
      <c r="F2852" s="294" t="s">
        <v>1113</v>
      </c>
      <c r="G2852" s="551" t="s">
        <v>1105</v>
      </c>
    </row>
    <row r="2853" spans="1:7">
      <c r="A2853" s="295" t="s">
        <v>17</v>
      </c>
      <c r="B2853" s="296" t="s">
        <v>1106</v>
      </c>
      <c r="C2853" s="295"/>
      <c r="D2853" s="295"/>
      <c r="E2853" s="295"/>
      <c r="F2853" s="296"/>
      <c r="G2853" s="536"/>
    </row>
    <row r="2854" spans="1:7">
      <c r="A2854" s="295">
        <v>1</v>
      </c>
      <c r="B2854" s="296" t="s">
        <v>1</v>
      </c>
      <c r="C2854" s="295" t="s">
        <v>336</v>
      </c>
      <c r="D2854" s="295" t="s">
        <v>31</v>
      </c>
      <c r="E2854" s="295" t="s">
        <v>1230</v>
      </c>
      <c r="F2854" s="315">
        <f>VLOOKUP(B2854,'HSD PSPN,STR,ARS'!$C$6:F1393,4,FALSE)</f>
        <v>100000</v>
      </c>
      <c r="G2854" s="536">
        <f t="shared" ref="G2854:G2857" si="293">F2854*E2854</f>
        <v>13330</v>
      </c>
    </row>
    <row r="2855" spans="1:7">
      <c r="A2855" s="295">
        <v>2</v>
      </c>
      <c r="B2855" s="296" t="s">
        <v>2</v>
      </c>
      <c r="C2855" s="295" t="s">
        <v>337</v>
      </c>
      <c r="D2855" s="295" t="s">
        <v>31</v>
      </c>
      <c r="E2855" s="295" t="s">
        <v>1231</v>
      </c>
      <c r="F2855" s="315">
        <f>VLOOKUP(B2855,'HSD PSPN,STR,ARS'!$C$6:F1394,4,FALSE)</f>
        <v>150000</v>
      </c>
      <c r="G2855" s="536">
        <f t="shared" si="293"/>
        <v>10005</v>
      </c>
    </row>
    <row r="2856" spans="1:7">
      <c r="A2856" s="295">
        <v>3</v>
      </c>
      <c r="B2856" s="296" t="s">
        <v>3</v>
      </c>
      <c r="C2856" s="295" t="s">
        <v>338</v>
      </c>
      <c r="D2856" s="295" t="s">
        <v>31</v>
      </c>
      <c r="E2856" s="295" t="s">
        <v>1127</v>
      </c>
      <c r="F2856" s="315">
        <f>VLOOKUP(B2856,'HSD PSPN,STR,ARS'!$C$6:F1395,4,FALSE)</f>
        <v>150000</v>
      </c>
      <c r="G2856" s="536">
        <f t="shared" si="293"/>
        <v>1005</v>
      </c>
    </row>
    <row r="2857" spans="1:7">
      <c r="A2857" s="295">
        <v>4</v>
      </c>
      <c r="B2857" s="296" t="s">
        <v>4</v>
      </c>
      <c r="C2857" s="295" t="s">
        <v>339</v>
      </c>
      <c r="D2857" s="295" t="s">
        <v>31</v>
      </c>
      <c r="E2857" s="295" t="s">
        <v>1215</v>
      </c>
      <c r="F2857" s="315">
        <f>VLOOKUP(B2857,'HSD PSPN,STR,ARS'!$C$6:F1396,4,FALSE)</f>
        <v>200000</v>
      </c>
      <c r="G2857" s="536">
        <f t="shared" si="293"/>
        <v>440</v>
      </c>
    </row>
    <row r="2858" spans="1:7">
      <c r="A2858" s="1161" t="s">
        <v>2171</v>
      </c>
      <c r="B2858" s="1162"/>
      <c r="C2858" s="1162"/>
      <c r="D2858" s="1162"/>
      <c r="E2858" s="1162"/>
      <c r="F2858" s="1163"/>
      <c r="G2858" s="321">
        <f>SUM(G2853:G2857)</f>
        <v>24780</v>
      </c>
    </row>
    <row r="2859" spans="1:7">
      <c r="A2859" s="295" t="s">
        <v>19</v>
      </c>
      <c r="B2859" s="296" t="s">
        <v>5</v>
      </c>
      <c r="C2859" s="295"/>
      <c r="D2859" s="295"/>
      <c r="E2859" s="295"/>
      <c r="F2859" s="296"/>
      <c r="G2859" s="536"/>
    </row>
    <row r="2860" spans="1:7" ht="30">
      <c r="A2860" s="295">
        <v>1</v>
      </c>
      <c r="B2860" s="300" t="s">
        <v>1505</v>
      </c>
      <c r="C2860" s="295"/>
      <c r="D2860" s="301" t="s">
        <v>239</v>
      </c>
      <c r="E2860" s="301" t="s">
        <v>1506</v>
      </c>
      <c r="F2860" s="315">
        <f>VLOOKUP(B2860,'HSD PSPN,STR,ARS'!$C$6:F1399,4,FALSE)</f>
        <v>10000</v>
      </c>
      <c r="G2860" s="536">
        <f t="shared" ref="G2860:G2862" si="294">F2860*E2860</f>
        <v>262500</v>
      </c>
    </row>
    <row r="2861" spans="1:7">
      <c r="A2861" s="295">
        <v>2</v>
      </c>
      <c r="B2861" s="296" t="s">
        <v>176</v>
      </c>
      <c r="C2861" s="295"/>
      <c r="D2861" s="295" t="s">
        <v>329</v>
      </c>
      <c r="E2861" s="295" t="s">
        <v>1507</v>
      </c>
      <c r="F2861" s="315">
        <f>VLOOKUP(B2861,'HSD PSPN,STR,ARS'!$C$6:F1400,4,FALSE)</f>
        <v>10000</v>
      </c>
      <c r="G2861" s="536">
        <f t="shared" si="294"/>
        <v>136320</v>
      </c>
    </row>
    <row r="2862" spans="1:7">
      <c r="A2862" s="295">
        <v>3</v>
      </c>
      <c r="B2862" s="296" t="s">
        <v>206</v>
      </c>
      <c r="C2862" s="295"/>
      <c r="D2862" s="295" t="s">
        <v>342</v>
      </c>
      <c r="E2862" s="295" t="s">
        <v>1416</v>
      </c>
      <c r="F2862" s="315">
        <f>VLOOKUP(B2862,'HSD PSPN,STR,ARS'!$C$6:F1401,4,FALSE)</f>
        <v>10000</v>
      </c>
      <c r="G2862" s="536">
        <f t="shared" si="294"/>
        <v>270</v>
      </c>
    </row>
    <row r="2863" spans="1:7">
      <c r="A2863" s="1165" t="s">
        <v>2176</v>
      </c>
      <c r="B2863" s="1166"/>
      <c r="C2863" s="1166"/>
      <c r="D2863" s="1166"/>
      <c r="E2863" s="1166"/>
      <c r="F2863" s="1166"/>
      <c r="G2863" s="549">
        <f>SUM(G2860:G2862)</f>
        <v>399090</v>
      </c>
    </row>
    <row r="2864" spans="1:7">
      <c r="A2864" s="295" t="s">
        <v>20</v>
      </c>
      <c r="B2864" s="296" t="s">
        <v>181</v>
      </c>
      <c r="C2864" s="295"/>
      <c r="D2864" s="295"/>
      <c r="E2864" s="295"/>
      <c r="F2864" s="296"/>
      <c r="G2864" s="536"/>
    </row>
    <row r="2865" spans="1:7">
      <c r="A2865" s="295"/>
      <c r="B2865" s="296"/>
      <c r="C2865" s="295"/>
      <c r="D2865" s="295"/>
      <c r="E2865" s="295"/>
      <c r="F2865" s="296"/>
      <c r="G2865" s="536"/>
    </row>
    <row r="2866" spans="1:7">
      <c r="A2866" s="1146" t="s">
        <v>2180</v>
      </c>
      <c r="B2866" s="1146"/>
      <c r="C2866" s="1146"/>
      <c r="D2866" s="1146"/>
      <c r="E2866" s="1146"/>
      <c r="F2866" s="1146"/>
      <c r="G2866" s="318">
        <f>SUM(G2864:G2865)</f>
        <v>0</v>
      </c>
    </row>
    <row r="2867" spans="1:7">
      <c r="A2867" s="375" t="s">
        <v>21</v>
      </c>
      <c r="B2867" s="1145" t="s">
        <v>1111</v>
      </c>
      <c r="C2867" s="1145"/>
      <c r="D2867" s="1145"/>
      <c r="E2867" s="1145"/>
      <c r="F2867" s="1145"/>
      <c r="G2867" s="318">
        <f>SUM(G2854:G2866)/2</f>
        <v>423870</v>
      </c>
    </row>
    <row r="2868" spans="1:7">
      <c r="A2868" s="375" t="s">
        <v>22</v>
      </c>
      <c r="B2868" s="1145" t="s">
        <v>1112</v>
      </c>
      <c r="C2868" s="1145"/>
      <c r="D2868" s="1145"/>
      <c r="E2868" s="1145"/>
      <c r="F2868" s="376">
        <v>0.1</v>
      </c>
      <c r="G2868" s="318">
        <f>G2867*F2868</f>
        <v>42387</v>
      </c>
    </row>
    <row r="2869" spans="1:7">
      <c r="A2869" s="375" t="s">
        <v>23</v>
      </c>
      <c r="B2869" s="1145" t="s">
        <v>184</v>
      </c>
      <c r="C2869" s="1145"/>
      <c r="D2869" s="1145"/>
      <c r="E2869" s="1145"/>
      <c r="F2869" s="1145"/>
      <c r="G2869" s="318">
        <f>ROUNDDOWN(G2867+G2868,0)</f>
        <v>466257</v>
      </c>
    </row>
    <row r="2870" spans="1:7">
      <c r="A2870" s="298"/>
      <c r="B2870" s="299"/>
      <c r="C2870" s="299"/>
      <c r="D2870" s="299"/>
      <c r="E2870" s="299"/>
      <c r="F2870" s="299"/>
      <c r="G2870" s="550"/>
    </row>
    <row r="2871" spans="1:7" s="449" customFormat="1">
      <c r="A2871" s="439" t="s">
        <v>2023</v>
      </c>
      <c r="G2871" s="556"/>
    </row>
    <row r="2872" spans="1:7" s="448" customFormat="1" ht="45">
      <c r="A2872" s="294" t="s">
        <v>73</v>
      </c>
      <c r="B2872" s="294" t="s">
        <v>74</v>
      </c>
      <c r="C2872" s="294" t="s">
        <v>166</v>
      </c>
      <c r="D2872" s="444" t="s">
        <v>78</v>
      </c>
      <c r="E2872" s="444" t="s">
        <v>167</v>
      </c>
      <c r="F2872" s="444" t="s">
        <v>1113</v>
      </c>
      <c r="G2872" s="558" t="s">
        <v>1105</v>
      </c>
    </row>
    <row r="2873" spans="1:7">
      <c r="A2873" s="295" t="s">
        <v>17</v>
      </c>
      <c r="B2873" s="296" t="s">
        <v>1106</v>
      </c>
      <c r="C2873" s="295"/>
      <c r="D2873" s="295"/>
      <c r="E2873" s="295"/>
      <c r="F2873" s="296"/>
      <c r="G2873" s="536"/>
    </row>
    <row r="2874" spans="1:7">
      <c r="A2874" s="295">
        <v>1</v>
      </c>
      <c r="B2874" s="296" t="s">
        <v>1</v>
      </c>
      <c r="C2874" s="295" t="s">
        <v>336</v>
      </c>
      <c r="D2874" s="295" t="s">
        <v>31</v>
      </c>
      <c r="E2874" s="295" t="s">
        <v>1508</v>
      </c>
      <c r="F2874" s="315">
        <f>VLOOKUP(B2874,'HSD PSPN,STR,ARS'!$C$6:F1413,4,FALSE)</f>
        <v>100000</v>
      </c>
      <c r="G2874" s="536">
        <f t="shared" ref="G2874:G2877" si="295">F2874*E2874</f>
        <v>14290</v>
      </c>
    </row>
    <row r="2875" spans="1:7">
      <c r="A2875" s="295">
        <v>2</v>
      </c>
      <c r="B2875" s="296" t="s">
        <v>2</v>
      </c>
      <c r="C2875" s="295" t="s">
        <v>337</v>
      </c>
      <c r="D2875" s="295" t="s">
        <v>31</v>
      </c>
      <c r="E2875" s="295" t="s">
        <v>1509</v>
      </c>
      <c r="F2875" s="315">
        <f>VLOOKUP(B2875,'HSD PSPN,STR,ARS'!$C$6:F1414,4,FALSE)</f>
        <v>150000</v>
      </c>
      <c r="G2875" s="536">
        <f t="shared" si="295"/>
        <v>10710</v>
      </c>
    </row>
    <row r="2876" spans="1:7">
      <c r="A2876" s="295">
        <v>3</v>
      </c>
      <c r="B2876" s="296" t="s">
        <v>3</v>
      </c>
      <c r="C2876" s="295" t="s">
        <v>338</v>
      </c>
      <c r="D2876" s="295" t="s">
        <v>31</v>
      </c>
      <c r="E2876" s="295" t="s">
        <v>1510</v>
      </c>
      <c r="F2876" s="315">
        <f>VLOOKUP(B2876,'HSD PSPN,STR,ARS'!$C$6:F1415,4,FALSE)</f>
        <v>150000</v>
      </c>
      <c r="G2876" s="536">
        <f t="shared" si="295"/>
        <v>1065</v>
      </c>
    </row>
    <row r="2877" spans="1:7">
      <c r="A2877" s="295">
        <v>4</v>
      </c>
      <c r="B2877" s="296" t="s">
        <v>4</v>
      </c>
      <c r="C2877" s="295" t="s">
        <v>339</v>
      </c>
      <c r="D2877" s="295" t="s">
        <v>31</v>
      </c>
      <c r="E2877" s="295" t="s">
        <v>1511</v>
      </c>
      <c r="F2877" s="315">
        <f>VLOOKUP(B2877,'HSD PSPN,STR,ARS'!$C$6:F1416,4,FALSE)</f>
        <v>200000</v>
      </c>
      <c r="G2877" s="536">
        <f t="shared" si="295"/>
        <v>479.99999999999994</v>
      </c>
    </row>
    <row r="2878" spans="1:7">
      <c r="A2878" s="1161" t="s">
        <v>2171</v>
      </c>
      <c r="B2878" s="1162"/>
      <c r="C2878" s="1162"/>
      <c r="D2878" s="1162"/>
      <c r="E2878" s="1162"/>
      <c r="F2878" s="1163"/>
      <c r="G2878" s="321">
        <f>SUM(G2873:G2877)</f>
        <v>26545</v>
      </c>
    </row>
    <row r="2879" spans="1:7">
      <c r="A2879" s="295" t="s">
        <v>19</v>
      </c>
      <c r="B2879" s="296" t="s">
        <v>5</v>
      </c>
      <c r="C2879" s="295"/>
      <c r="D2879" s="295"/>
      <c r="E2879" s="295"/>
      <c r="F2879" s="296"/>
      <c r="G2879" s="536"/>
    </row>
    <row r="2880" spans="1:7" ht="30">
      <c r="A2880" s="295">
        <v>1</v>
      </c>
      <c r="B2880" s="300" t="s">
        <v>1512</v>
      </c>
      <c r="C2880" s="295"/>
      <c r="D2880" s="301" t="s">
        <v>239</v>
      </c>
      <c r="E2880" s="301" t="s">
        <v>1513</v>
      </c>
      <c r="F2880" s="315">
        <f>VLOOKUP(B2880,'HSD PSPN,STR,ARS'!$C$6:F1419,4,FALSE)</f>
        <v>10000</v>
      </c>
      <c r="G2880" s="536">
        <f t="shared" ref="G2880:G2882" si="296">F2880*E2880</f>
        <v>116670</v>
      </c>
    </row>
    <row r="2881" spans="1:7">
      <c r="A2881" s="295">
        <v>2</v>
      </c>
      <c r="B2881" s="296" t="s">
        <v>176</v>
      </c>
      <c r="C2881" s="295"/>
      <c r="D2881" s="295" t="s">
        <v>329</v>
      </c>
      <c r="E2881" s="295" t="s">
        <v>1507</v>
      </c>
      <c r="F2881" s="315">
        <f>VLOOKUP(B2881,'HSD PSPN,STR,ARS'!$C$6:F1420,4,FALSE)</f>
        <v>10000</v>
      </c>
      <c r="G2881" s="536">
        <f t="shared" si="296"/>
        <v>136320</v>
      </c>
    </row>
    <row r="2882" spans="1:7">
      <c r="A2882" s="295">
        <v>3</v>
      </c>
      <c r="B2882" s="296" t="s">
        <v>206</v>
      </c>
      <c r="C2882" s="295"/>
      <c r="D2882" s="295" t="s">
        <v>342</v>
      </c>
      <c r="E2882" s="295" t="s">
        <v>1416</v>
      </c>
      <c r="F2882" s="315">
        <f>VLOOKUP(B2882,'HSD PSPN,STR,ARS'!$C$6:F1421,4,FALSE)</f>
        <v>10000</v>
      </c>
      <c r="G2882" s="536">
        <f t="shared" si="296"/>
        <v>270</v>
      </c>
    </row>
    <row r="2883" spans="1:7">
      <c r="A2883" s="1165" t="s">
        <v>2176</v>
      </c>
      <c r="B2883" s="1166"/>
      <c r="C2883" s="1166"/>
      <c r="D2883" s="1166"/>
      <c r="E2883" s="1166"/>
      <c r="F2883" s="1166"/>
      <c r="G2883" s="549">
        <f>SUM(G2880:G2882)</f>
        <v>253260</v>
      </c>
    </row>
    <row r="2884" spans="1:7">
      <c r="A2884" s="295" t="s">
        <v>20</v>
      </c>
      <c r="B2884" s="296" t="s">
        <v>181</v>
      </c>
      <c r="C2884" s="295"/>
      <c r="D2884" s="295"/>
      <c r="E2884" s="295"/>
      <c r="F2884" s="296"/>
      <c r="G2884" s="536"/>
    </row>
    <row r="2885" spans="1:7">
      <c r="A2885" s="295"/>
      <c r="B2885" s="296"/>
      <c r="C2885" s="295"/>
      <c r="D2885" s="295"/>
      <c r="E2885" s="295"/>
      <c r="F2885" s="296"/>
      <c r="G2885" s="536"/>
    </row>
    <row r="2886" spans="1:7">
      <c r="A2886" s="1146" t="s">
        <v>2180</v>
      </c>
      <c r="B2886" s="1146"/>
      <c r="C2886" s="1146"/>
      <c r="D2886" s="1146"/>
      <c r="E2886" s="1146"/>
      <c r="F2886" s="1146"/>
      <c r="G2886" s="318">
        <f>SUM(G2884:G2885)</f>
        <v>0</v>
      </c>
    </row>
    <row r="2887" spans="1:7">
      <c r="A2887" s="375" t="s">
        <v>21</v>
      </c>
      <c r="B2887" s="1145" t="s">
        <v>1111</v>
      </c>
      <c r="C2887" s="1145"/>
      <c r="D2887" s="1145"/>
      <c r="E2887" s="1145"/>
      <c r="F2887" s="1145"/>
      <c r="G2887" s="318">
        <f>SUM(G2874:G2886)/2</f>
        <v>279805</v>
      </c>
    </row>
    <row r="2888" spans="1:7">
      <c r="A2888" s="375" t="s">
        <v>22</v>
      </c>
      <c r="B2888" s="1145" t="s">
        <v>1112</v>
      </c>
      <c r="C2888" s="1145"/>
      <c r="D2888" s="1145"/>
      <c r="E2888" s="1145"/>
      <c r="F2888" s="376">
        <v>0.1</v>
      </c>
      <c r="G2888" s="318">
        <f>G2887*F2888</f>
        <v>27980.5</v>
      </c>
    </row>
    <row r="2889" spans="1:7">
      <c r="A2889" s="375" t="s">
        <v>23</v>
      </c>
      <c r="B2889" s="1145" t="s">
        <v>184</v>
      </c>
      <c r="C2889" s="1145"/>
      <c r="D2889" s="1145"/>
      <c r="E2889" s="1145"/>
      <c r="F2889" s="1145"/>
      <c r="G2889" s="318">
        <f>ROUNDDOWN(G2887+G2888,0)</f>
        <v>307785</v>
      </c>
    </row>
    <row r="2890" spans="1:7">
      <c r="A2890" s="298"/>
      <c r="B2890" s="299"/>
      <c r="C2890" s="299"/>
      <c r="D2890" s="299"/>
      <c r="E2890" s="299"/>
      <c r="F2890" s="299"/>
      <c r="G2890" s="550"/>
    </row>
    <row r="2891" spans="1:7" s="449" customFormat="1">
      <c r="A2891" s="439" t="s">
        <v>2433</v>
      </c>
      <c r="G2891" s="556"/>
    </row>
    <row r="2892" spans="1:7" s="445" customFormat="1" ht="45">
      <c r="A2892" s="294" t="s">
        <v>73</v>
      </c>
      <c r="B2892" s="294" t="s">
        <v>74</v>
      </c>
      <c r="C2892" s="294" t="s">
        <v>166</v>
      </c>
      <c r="D2892" s="294" t="s">
        <v>78</v>
      </c>
      <c r="E2892" s="294" t="s">
        <v>167</v>
      </c>
      <c r="F2892" s="294" t="s">
        <v>1113</v>
      </c>
      <c r="G2892" s="551" t="s">
        <v>1105</v>
      </c>
    </row>
    <row r="2893" spans="1:7">
      <c r="A2893" s="295" t="s">
        <v>17</v>
      </c>
      <c r="B2893" s="296" t="s">
        <v>1106</v>
      </c>
      <c r="C2893" s="295"/>
      <c r="D2893" s="295"/>
      <c r="E2893" s="295"/>
      <c r="F2893" s="296"/>
      <c r="G2893" s="536"/>
    </row>
    <row r="2894" spans="1:7">
      <c r="A2894" s="295">
        <v>1</v>
      </c>
      <c r="B2894" s="296" t="s">
        <v>1</v>
      </c>
      <c r="C2894" s="295" t="s">
        <v>336</v>
      </c>
      <c r="D2894" s="295" t="s">
        <v>31</v>
      </c>
      <c r="E2894" s="295" t="s">
        <v>1514</v>
      </c>
      <c r="F2894" s="315">
        <f>VLOOKUP(B2894,'HSD PSPN,STR,ARS'!$C$6:F1434,4,FALSE)</f>
        <v>100000</v>
      </c>
      <c r="G2894" s="536">
        <f t="shared" ref="G2894:G2897" si="297">F2894*E2894</f>
        <v>15380</v>
      </c>
    </row>
    <row r="2895" spans="1:7">
      <c r="A2895" s="295">
        <v>2</v>
      </c>
      <c r="B2895" s="296" t="s">
        <v>2</v>
      </c>
      <c r="C2895" s="295" t="s">
        <v>337</v>
      </c>
      <c r="D2895" s="295" t="s">
        <v>31</v>
      </c>
      <c r="E2895" s="295" t="s">
        <v>1467</v>
      </c>
      <c r="F2895" s="315">
        <f>VLOOKUP(B2895,'HSD PSPN,STR,ARS'!$C$6:F1435,4,FALSE)</f>
        <v>150000</v>
      </c>
      <c r="G2895" s="536">
        <f t="shared" si="297"/>
        <v>11535</v>
      </c>
    </row>
    <row r="2896" spans="1:7">
      <c r="A2896" s="295">
        <v>3</v>
      </c>
      <c r="B2896" s="296" t="s">
        <v>3</v>
      </c>
      <c r="C2896" s="295" t="s">
        <v>338</v>
      </c>
      <c r="D2896" s="295" t="s">
        <v>31</v>
      </c>
      <c r="E2896" s="295" t="s">
        <v>1468</v>
      </c>
      <c r="F2896" s="315">
        <f>VLOOKUP(B2896,'HSD PSPN,STR,ARS'!$C$6:F1436,4,FALSE)</f>
        <v>150000</v>
      </c>
      <c r="G2896" s="536">
        <f t="shared" si="297"/>
        <v>1155</v>
      </c>
    </row>
    <row r="2897" spans="1:7">
      <c r="A2897" s="295">
        <v>4</v>
      </c>
      <c r="B2897" s="296" t="s">
        <v>4</v>
      </c>
      <c r="C2897" s="295" t="s">
        <v>339</v>
      </c>
      <c r="D2897" s="295" t="s">
        <v>31</v>
      </c>
      <c r="E2897" s="295" t="s">
        <v>1469</v>
      </c>
      <c r="F2897" s="315">
        <f>VLOOKUP(B2897,'HSD PSPN,STR,ARS'!$C$6:F1437,4,FALSE)</f>
        <v>200000</v>
      </c>
      <c r="G2897" s="536">
        <f t="shared" si="297"/>
        <v>520</v>
      </c>
    </row>
    <row r="2898" spans="1:7">
      <c r="A2898" s="1161" t="s">
        <v>2171</v>
      </c>
      <c r="B2898" s="1162"/>
      <c r="C2898" s="1162"/>
      <c r="D2898" s="1162"/>
      <c r="E2898" s="1162"/>
      <c r="F2898" s="1163"/>
      <c r="G2898" s="321">
        <f>SUM(G2893:G2897)</f>
        <v>28590</v>
      </c>
    </row>
    <row r="2899" spans="1:7">
      <c r="A2899" s="295" t="s">
        <v>19</v>
      </c>
      <c r="B2899" s="296" t="s">
        <v>5</v>
      </c>
      <c r="C2899" s="295"/>
      <c r="D2899" s="295"/>
      <c r="E2899" s="295"/>
      <c r="F2899" s="296"/>
      <c r="G2899" s="536"/>
    </row>
    <row r="2900" spans="1:7" ht="30">
      <c r="A2900" s="295">
        <v>1</v>
      </c>
      <c r="B2900" s="300" t="s">
        <v>1515</v>
      </c>
      <c r="C2900" s="295"/>
      <c r="D2900" s="301" t="s">
        <v>239</v>
      </c>
      <c r="E2900" s="301" t="s">
        <v>1516</v>
      </c>
      <c r="F2900" s="315">
        <f>VLOOKUP(B2900,'HSD PSPN,STR,ARS'!$C$6:F1440,4,FALSE)</f>
        <v>10000</v>
      </c>
      <c r="G2900" s="536">
        <f t="shared" ref="G2900:G2902" si="298">F2900*E2900</f>
        <v>65630</v>
      </c>
    </row>
    <row r="2901" spans="1:7">
      <c r="A2901" s="295">
        <v>2</v>
      </c>
      <c r="B2901" s="296" t="s">
        <v>176</v>
      </c>
      <c r="C2901" s="295"/>
      <c r="D2901" s="295" t="s">
        <v>329</v>
      </c>
      <c r="E2901" s="295" t="s">
        <v>1507</v>
      </c>
      <c r="F2901" s="315">
        <f>VLOOKUP(B2901,'HSD PSPN,STR,ARS'!$C$6:F1441,4,FALSE)</f>
        <v>10000</v>
      </c>
      <c r="G2901" s="536">
        <f t="shared" si="298"/>
        <v>136320</v>
      </c>
    </row>
    <row r="2902" spans="1:7">
      <c r="A2902" s="295">
        <v>3</v>
      </c>
      <c r="B2902" s="296" t="s">
        <v>206</v>
      </c>
      <c r="C2902" s="295"/>
      <c r="D2902" s="295" t="s">
        <v>342</v>
      </c>
      <c r="E2902" s="295" t="s">
        <v>1416</v>
      </c>
      <c r="F2902" s="315">
        <f>VLOOKUP(B2902,'HSD PSPN,STR,ARS'!$C$6:F1442,4,FALSE)</f>
        <v>10000</v>
      </c>
      <c r="G2902" s="536">
        <f t="shared" si="298"/>
        <v>270</v>
      </c>
    </row>
    <row r="2903" spans="1:7">
      <c r="A2903" s="1165" t="s">
        <v>2176</v>
      </c>
      <c r="B2903" s="1166"/>
      <c r="C2903" s="1166"/>
      <c r="D2903" s="1166"/>
      <c r="E2903" s="1166"/>
      <c r="F2903" s="1166"/>
      <c r="G2903" s="549">
        <f>SUM(G2900:G2902)</f>
        <v>202220</v>
      </c>
    </row>
    <row r="2904" spans="1:7">
      <c r="A2904" s="295" t="s">
        <v>20</v>
      </c>
      <c r="B2904" s="296" t="s">
        <v>181</v>
      </c>
      <c r="C2904" s="295"/>
      <c r="D2904" s="295"/>
      <c r="E2904" s="295"/>
      <c r="F2904" s="296"/>
      <c r="G2904" s="536"/>
    </row>
    <row r="2905" spans="1:7">
      <c r="A2905" s="295"/>
      <c r="B2905" s="296"/>
      <c r="C2905" s="295"/>
      <c r="D2905" s="295"/>
      <c r="E2905" s="295"/>
      <c r="F2905" s="296"/>
      <c r="G2905" s="536"/>
    </row>
    <row r="2906" spans="1:7">
      <c r="A2906" s="1146" t="s">
        <v>2180</v>
      </c>
      <c r="B2906" s="1146"/>
      <c r="C2906" s="1146"/>
      <c r="D2906" s="1146"/>
      <c r="E2906" s="1146"/>
      <c r="F2906" s="1146"/>
      <c r="G2906" s="318">
        <f>SUM(G2904:G2905)</f>
        <v>0</v>
      </c>
    </row>
    <row r="2907" spans="1:7">
      <c r="A2907" s="375" t="s">
        <v>21</v>
      </c>
      <c r="B2907" s="1145" t="s">
        <v>1111</v>
      </c>
      <c r="C2907" s="1145"/>
      <c r="D2907" s="1145"/>
      <c r="E2907" s="1145"/>
      <c r="F2907" s="1145"/>
      <c r="G2907" s="318">
        <f>SUM(G2894:G2906)/2</f>
        <v>230810</v>
      </c>
    </row>
    <row r="2908" spans="1:7">
      <c r="A2908" s="375" t="s">
        <v>22</v>
      </c>
      <c r="B2908" s="1145" t="s">
        <v>1112</v>
      </c>
      <c r="C2908" s="1145"/>
      <c r="D2908" s="1145"/>
      <c r="E2908" s="1145"/>
      <c r="F2908" s="376">
        <v>0.1</v>
      </c>
      <c r="G2908" s="318">
        <f>G2907*F2908</f>
        <v>23081</v>
      </c>
    </row>
    <row r="2909" spans="1:7">
      <c r="A2909" s="375" t="s">
        <v>23</v>
      </c>
      <c r="B2909" s="1145" t="s">
        <v>184</v>
      </c>
      <c r="C2909" s="1145"/>
      <c r="D2909" s="1145"/>
      <c r="E2909" s="1145"/>
      <c r="F2909" s="1145"/>
      <c r="G2909" s="318">
        <f>ROUNDDOWN(G2907+G2908,0)</f>
        <v>253891</v>
      </c>
    </row>
    <row r="2910" spans="1:7">
      <c r="A2910" s="298"/>
      <c r="B2910" s="299"/>
      <c r="C2910" s="299"/>
      <c r="D2910" s="299"/>
      <c r="E2910" s="299"/>
      <c r="F2910" s="299"/>
      <c r="G2910" s="550"/>
    </row>
    <row r="2911" spans="1:7" s="449" customFormat="1">
      <c r="A2911" s="439" t="s">
        <v>2434</v>
      </c>
      <c r="G2911" s="556"/>
    </row>
    <row r="2912" spans="1:7" s="445" customFormat="1" ht="45">
      <c r="A2912" s="294" t="s">
        <v>73</v>
      </c>
      <c r="B2912" s="294" t="s">
        <v>74</v>
      </c>
      <c r="C2912" s="294" t="s">
        <v>166</v>
      </c>
      <c r="D2912" s="294" t="s">
        <v>78</v>
      </c>
      <c r="E2912" s="294" t="s">
        <v>167</v>
      </c>
      <c r="F2912" s="294" t="s">
        <v>1113</v>
      </c>
      <c r="G2912" s="551" t="s">
        <v>1105</v>
      </c>
    </row>
    <row r="2913" spans="1:7">
      <c r="A2913" s="295" t="s">
        <v>17</v>
      </c>
      <c r="B2913" s="296" t="s">
        <v>1106</v>
      </c>
      <c r="C2913" s="295"/>
      <c r="D2913" s="295"/>
      <c r="E2913" s="295"/>
      <c r="F2913" s="296"/>
      <c r="G2913" s="536"/>
    </row>
    <row r="2914" spans="1:7">
      <c r="A2914" s="295">
        <v>1</v>
      </c>
      <c r="B2914" s="296" t="s">
        <v>1</v>
      </c>
      <c r="C2914" s="295" t="s">
        <v>336</v>
      </c>
      <c r="D2914" s="295" t="s">
        <v>31</v>
      </c>
      <c r="E2914" s="295" t="s">
        <v>1208</v>
      </c>
      <c r="F2914" s="315">
        <f>VLOOKUP(B2914,'HSD PSPN,STR,ARS'!$C$6:F1455,4,FALSE)</f>
        <v>100000</v>
      </c>
      <c r="G2914" s="536">
        <f t="shared" ref="G2914:G2917" si="299">F2914*E2914</f>
        <v>25000</v>
      </c>
    </row>
    <row r="2915" spans="1:7">
      <c r="A2915" s="295">
        <v>2</v>
      </c>
      <c r="B2915" s="296" t="s">
        <v>2</v>
      </c>
      <c r="C2915" s="295" t="s">
        <v>337</v>
      </c>
      <c r="D2915" s="295" t="s">
        <v>31</v>
      </c>
      <c r="E2915" s="295" t="s">
        <v>1361</v>
      </c>
      <c r="F2915" s="315">
        <f>VLOOKUP(B2915,'HSD PSPN,STR,ARS'!$C$6:F1456,4,FALSE)</f>
        <v>150000</v>
      </c>
      <c r="G2915" s="536">
        <f t="shared" si="299"/>
        <v>12495</v>
      </c>
    </row>
    <row r="2916" spans="1:7">
      <c r="A2916" s="295">
        <v>3</v>
      </c>
      <c r="B2916" s="296" t="s">
        <v>3</v>
      </c>
      <c r="C2916" s="295" t="s">
        <v>338</v>
      </c>
      <c r="D2916" s="295" t="s">
        <v>31</v>
      </c>
      <c r="E2916" s="295" t="s">
        <v>1210</v>
      </c>
      <c r="F2916" s="315">
        <f>VLOOKUP(B2916,'HSD PSPN,STR,ARS'!$C$6:F1457,4,FALSE)</f>
        <v>150000</v>
      </c>
      <c r="G2916" s="536">
        <f t="shared" si="299"/>
        <v>1245</v>
      </c>
    </row>
    <row r="2917" spans="1:7">
      <c r="A2917" s="295">
        <v>4</v>
      </c>
      <c r="B2917" s="296" t="s">
        <v>4</v>
      </c>
      <c r="C2917" s="295" t="s">
        <v>339</v>
      </c>
      <c r="D2917" s="295" t="s">
        <v>31</v>
      </c>
      <c r="E2917" s="295" t="s">
        <v>1362</v>
      </c>
      <c r="F2917" s="315">
        <f>VLOOKUP(B2917,'HSD PSPN,STR,ARS'!$C$6:F1458,4,FALSE)</f>
        <v>200000</v>
      </c>
      <c r="G2917" s="536">
        <f t="shared" si="299"/>
        <v>560</v>
      </c>
    </row>
    <row r="2918" spans="1:7">
      <c r="A2918" s="1161" t="s">
        <v>2171</v>
      </c>
      <c r="B2918" s="1162"/>
      <c r="C2918" s="1162"/>
      <c r="D2918" s="1162"/>
      <c r="E2918" s="1162"/>
      <c r="F2918" s="1163"/>
      <c r="G2918" s="321">
        <f>SUM(G2913:G2917)</f>
        <v>39300</v>
      </c>
    </row>
    <row r="2919" spans="1:7">
      <c r="A2919" s="295" t="s">
        <v>19</v>
      </c>
      <c r="B2919" s="296" t="s">
        <v>5</v>
      </c>
      <c r="C2919" s="295"/>
      <c r="D2919" s="295"/>
      <c r="E2919" s="295"/>
      <c r="F2919" s="296"/>
      <c r="G2919" s="536"/>
    </row>
    <row r="2920" spans="1:7" ht="30">
      <c r="A2920" s="295">
        <v>1</v>
      </c>
      <c r="B2920" s="300" t="s">
        <v>1517</v>
      </c>
      <c r="C2920" s="295"/>
      <c r="D2920" s="301" t="s">
        <v>239</v>
      </c>
      <c r="E2920" s="301" t="s">
        <v>1518</v>
      </c>
      <c r="F2920" s="315">
        <f>VLOOKUP(B2920,'HSD PSPN,STR,ARS'!$C$6:F1461,4,FALSE)</f>
        <v>10000</v>
      </c>
      <c r="G2920" s="536">
        <f t="shared" ref="G2920:G2922" si="300">F2920*E2920</f>
        <v>29169.999999999996</v>
      </c>
    </row>
    <row r="2921" spans="1:7">
      <c r="A2921" s="295">
        <v>2</v>
      </c>
      <c r="B2921" s="296" t="s">
        <v>176</v>
      </c>
      <c r="C2921" s="295"/>
      <c r="D2921" s="295" t="s">
        <v>329</v>
      </c>
      <c r="E2921" s="295" t="s">
        <v>1507</v>
      </c>
      <c r="F2921" s="315">
        <f>VLOOKUP(B2921,'HSD PSPN,STR,ARS'!$C$6:F1462,4,FALSE)</f>
        <v>10000</v>
      </c>
      <c r="G2921" s="536">
        <f t="shared" si="300"/>
        <v>136320</v>
      </c>
    </row>
    <row r="2922" spans="1:7">
      <c r="A2922" s="295">
        <v>3</v>
      </c>
      <c r="B2922" s="296" t="s">
        <v>206</v>
      </c>
      <c r="C2922" s="295"/>
      <c r="D2922" s="295" t="s">
        <v>342</v>
      </c>
      <c r="E2922" s="295" t="s">
        <v>1416</v>
      </c>
      <c r="F2922" s="315">
        <f>VLOOKUP(B2922,'HSD PSPN,STR,ARS'!$C$6:F1463,4,FALSE)</f>
        <v>10000</v>
      </c>
      <c r="G2922" s="536">
        <f t="shared" si="300"/>
        <v>270</v>
      </c>
    </row>
    <row r="2923" spans="1:7">
      <c r="A2923" s="1165" t="s">
        <v>2176</v>
      </c>
      <c r="B2923" s="1166"/>
      <c r="C2923" s="1166"/>
      <c r="D2923" s="1166"/>
      <c r="E2923" s="1166"/>
      <c r="F2923" s="1166"/>
      <c r="G2923" s="549">
        <f>SUM(G2920:G2922)</f>
        <v>165760</v>
      </c>
    </row>
    <row r="2924" spans="1:7">
      <c r="A2924" s="295" t="s">
        <v>20</v>
      </c>
      <c r="B2924" s="296" t="s">
        <v>181</v>
      </c>
      <c r="C2924" s="295"/>
      <c r="D2924" s="295"/>
      <c r="E2924" s="295"/>
      <c r="F2924" s="296"/>
      <c r="G2924" s="536"/>
    </row>
    <row r="2925" spans="1:7">
      <c r="A2925" s="295"/>
      <c r="B2925" s="296"/>
      <c r="C2925" s="295"/>
      <c r="D2925" s="295"/>
      <c r="E2925" s="295"/>
      <c r="F2925" s="296"/>
      <c r="G2925" s="536"/>
    </row>
    <row r="2926" spans="1:7">
      <c r="A2926" s="1146" t="s">
        <v>2180</v>
      </c>
      <c r="B2926" s="1146"/>
      <c r="C2926" s="1146"/>
      <c r="D2926" s="1146"/>
      <c r="E2926" s="1146"/>
      <c r="F2926" s="1146"/>
      <c r="G2926" s="318">
        <f>SUM(G2924:G2925)</f>
        <v>0</v>
      </c>
    </row>
    <row r="2927" spans="1:7">
      <c r="A2927" s="375" t="s">
        <v>21</v>
      </c>
      <c r="B2927" s="1145" t="s">
        <v>1111</v>
      </c>
      <c r="C2927" s="1145"/>
      <c r="D2927" s="1145"/>
      <c r="E2927" s="1145"/>
      <c r="F2927" s="1145"/>
      <c r="G2927" s="318">
        <f>SUM(G2914:G2926)/2</f>
        <v>205060</v>
      </c>
    </row>
    <row r="2928" spans="1:7">
      <c r="A2928" s="375" t="s">
        <v>22</v>
      </c>
      <c r="B2928" s="1145" t="s">
        <v>1112</v>
      </c>
      <c r="C2928" s="1145"/>
      <c r="D2928" s="1145"/>
      <c r="E2928" s="1145"/>
      <c r="F2928" s="376">
        <v>0.1</v>
      </c>
      <c r="G2928" s="318">
        <f>G2927*F2928</f>
        <v>20506</v>
      </c>
    </row>
    <row r="2929" spans="1:7">
      <c r="A2929" s="375" t="s">
        <v>23</v>
      </c>
      <c r="B2929" s="1145" t="s">
        <v>184</v>
      </c>
      <c r="C2929" s="1145"/>
      <c r="D2929" s="1145"/>
      <c r="E2929" s="1145"/>
      <c r="F2929" s="1145"/>
      <c r="G2929" s="318">
        <f>ROUNDDOWN(G2927+G2928,0)</f>
        <v>225566</v>
      </c>
    </row>
    <row r="2930" spans="1:7">
      <c r="A2930" s="298"/>
      <c r="B2930" s="299"/>
      <c r="C2930" s="299"/>
      <c r="D2930" s="299"/>
      <c r="E2930" s="299"/>
      <c r="F2930" s="299"/>
      <c r="G2930" s="550"/>
    </row>
    <row r="2931" spans="1:7" s="449" customFormat="1">
      <c r="A2931" s="439" t="s">
        <v>2435</v>
      </c>
      <c r="G2931" s="556"/>
    </row>
    <row r="2932" spans="1:7" s="442" customFormat="1" ht="45">
      <c r="A2932" s="294" t="s">
        <v>73</v>
      </c>
      <c r="B2932" s="294" t="s">
        <v>74</v>
      </c>
      <c r="C2932" s="294" t="s">
        <v>166</v>
      </c>
      <c r="D2932" s="294" t="s">
        <v>78</v>
      </c>
      <c r="E2932" s="294" t="s">
        <v>167</v>
      </c>
      <c r="F2932" s="294" t="s">
        <v>1113</v>
      </c>
      <c r="G2932" s="551" t="s">
        <v>1105</v>
      </c>
    </row>
    <row r="2933" spans="1:7">
      <c r="A2933" s="295" t="s">
        <v>17</v>
      </c>
      <c r="B2933" s="296" t="s">
        <v>1106</v>
      </c>
      <c r="C2933" s="295"/>
      <c r="D2933" s="295"/>
      <c r="E2933" s="295"/>
      <c r="F2933" s="296"/>
      <c r="G2933" s="536"/>
    </row>
    <row r="2934" spans="1:7">
      <c r="A2934" s="295">
        <v>1</v>
      </c>
      <c r="B2934" s="296" t="s">
        <v>1</v>
      </c>
      <c r="C2934" s="295" t="s">
        <v>336</v>
      </c>
      <c r="D2934" s="295" t="s">
        <v>31</v>
      </c>
      <c r="E2934" s="295" t="s">
        <v>1519</v>
      </c>
      <c r="F2934" s="315">
        <f>VLOOKUP(B2934,'HSD PSPN,STR,ARS'!$C$6:F1476,4,FALSE)</f>
        <v>100000</v>
      </c>
      <c r="G2934" s="536">
        <f t="shared" ref="G2934:G2937" si="301">F2934*E2934</f>
        <v>5710</v>
      </c>
    </row>
    <row r="2935" spans="1:7">
      <c r="A2935" s="295">
        <v>2</v>
      </c>
      <c r="B2935" s="296" t="s">
        <v>2</v>
      </c>
      <c r="C2935" s="295" t="s">
        <v>337</v>
      </c>
      <c r="D2935" s="295" t="s">
        <v>31</v>
      </c>
      <c r="E2935" s="295" t="s">
        <v>1520</v>
      </c>
      <c r="F2935" s="315">
        <f>VLOOKUP(B2935,'HSD PSPN,STR,ARS'!$C$6:F1477,4,FALSE)</f>
        <v>150000</v>
      </c>
      <c r="G2935" s="536">
        <f t="shared" si="301"/>
        <v>4290</v>
      </c>
    </row>
    <row r="2936" spans="1:7">
      <c r="A2936" s="295">
        <v>3</v>
      </c>
      <c r="B2936" s="296" t="s">
        <v>3</v>
      </c>
      <c r="C2936" s="295" t="s">
        <v>338</v>
      </c>
      <c r="D2936" s="295" t="s">
        <v>31</v>
      </c>
      <c r="E2936" s="295" t="s">
        <v>1521</v>
      </c>
      <c r="F2936" s="315">
        <f>VLOOKUP(B2936,'HSD PSPN,STR,ARS'!$C$6:F1478,4,FALSE)</f>
        <v>150000</v>
      </c>
      <c r="G2936" s="536">
        <f t="shared" si="301"/>
        <v>434.99999999999994</v>
      </c>
    </row>
    <row r="2937" spans="1:7">
      <c r="A2937" s="295">
        <v>4</v>
      </c>
      <c r="B2937" s="296" t="s">
        <v>4</v>
      </c>
      <c r="C2937" s="295" t="s">
        <v>339</v>
      </c>
      <c r="D2937" s="295" t="s">
        <v>31</v>
      </c>
      <c r="E2937" s="295" t="s">
        <v>1522</v>
      </c>
      <c r="F2937" s="315">
        <f>VLOOKUP(B2937,'HSD PSPN,STR,ARS'!$C$6:F1479,4,FALSE)</f>
        <v>200000</v>
      </c>
      <c r="G2937" s="536">
        <f t="shared" si="301"/>
        <v>200</v>
      </c>
    </row>
    <row r="2938" spans="1:7">
      <c r="A2938" s="1161" t="s">
        <v>2171</v>
      </c>
      <c r="B2938" s="1162"/>
      <c r="C2938" s="1162"/>
      <c r="D2938" s="1162"/>
      <c r="E2938" s="1162"/>
      <c r="F2938" s="1163"/>
      <c r="G2938" s="321">
        <f>SUM(G2933:G2937)</f>
        <v>10635</v>
      </c>
    </row>
    <row r="2939" spans="1:7">
      <c r="A2939" s="295" t="s">
        <v>19</v>
      </c>
      <c r="B2939" s="296" t="s">
        <v>5</v>
      </c>
      <c r="C2939" s="295"/>
      <c r="D2939" s="295"/>
      <c r="E2939" s="295"/>
      <c r="F2939" s="296"/>
      <c r="G2939" s="536"/>
    </row>
    <row r="2940" spans="1:7" ht="30">
      <c r="A2940" s="295">
        <v>1</v>
      </c>
      <c r="B2940" s="300" t="s">
        <v>1523</v>
      </c>
      <c r="C2940" s="295"/>
      <c r="D2940" s="301" t="s">
        <v>239</v>
      </c>
      <c r="E2940" s="301" t="s">
        <v>1524</v>
      </c>
      <c r="F2940" s="315">
        <f>VLOOKUP(B2940,'HSD PSPN,STR,ARS'!$C$6:F1482,4,FALSE)</f>
        <v>10000</v>
      </c>
      <c r="G2940" s="536">
        <f t="shared" ref="G2940:G2942" si="302">F2940*E2940</f>
        <v>52500</v>
      </c>
    </row>
    <row r="2941" spans="1:7">
      <c r="A2941" s="295">
        <v>2</v>
      </c>
      <c r="B2941" s="296" t="s">
        <v>176</v>
      </c>
      <c r="C2941" s="295"/>
      <c r="D2941" s="295" t="s">
        <v>329</v>
      </c>
      <c r="E2941" s="295" t="s">
        <v>1525</v>
      </c>
      <c r="F2941" s="315">
        <f>VLOOKUP(B2941,'HSD PSPN,STR,ARS'!$C$6:F1483,4,FALSE)</f>
        <v>10000</v>
      </c>
      <c r="G2941" s="536">
        <f t="shared" si="302"/>
        <v>17040</v>
      </c>
    </row>
    <row r="2942" spans="1:7">
      <c r="A2942" s="295">
        <v>3</v>
      </c>
      <c r="B2942" s="296" t="s">
        <v>206</v>
      </c>
      <c r="C2942" s="295"/>
      <c r="D2942" s="295" t="s">
        <v>342</v>
      </c>
      <c r="E2942" s="295" t="s">
        <v>1244</v>
      </c>
      <c r="F2942" s="315">
        <f>VLOOKUP(B2942,'HSD PSPN,STR,ARS'!$C$6:F1484,4,FALSE)</f>
        <v>10000</v>
      </c>
      <c r="G2942" s="536">
        <f t="shared" si="302"/>
        <v>30</v>
      </c>
    </row>
    <row r="2943" spans="1:7">
      <c r="A2943" s="1165" t="s">
        <v>2176</v>
      </c>
      <c r="B2943" s="1166"/>
      <c r="C2943" s="1166"/>
      <c r="D2943" s="1166"/>
      <c r="E2943" s="1166"/>
      <c r="F2943" s="1166"/>
      <c r="G2943" s="549">
        <f>SUM(G2940:G2942)</f>
        <v>69570</v>
      </c>
    </row>
    <row r="2944" spans="1:7">
      <c r="A2944" s="295" t="s">
        <v>20</v>
      </c>
      <c r="B2944" s="296" t="s">
        <v>181</v>
      </c>
      <c r="C2944" s="295"/>
      <c r="D2944" s="295"/>
      <c r="E2944" s="295"/>
      <c r="F2944" s="296"/>
      <c r="G2944" s="536"/>
    </row>
    <row r="2945" spans="1:7">
      <c r="A2945" s="295"/>
      <c r="B2945" s="296"/>
      <c r="C2945" s="295"/>
      <c r="D2945" s="295"/>
      <c r="E2945" s="295"/>
      <c r="F2945" s="296"/>
      <c r="G2945" s="536"/>
    </row>
    <row r="2946" spans="1:7">
      <c r="A2946" s="1146" t="s">
        <v>2180</v>
      </c>
      <c r="B2946" s="1146"/>
      <c r="C2946" s="1146"/>
      <c r="D2946" s="1146"/>
      <c r="E2946" s="1146"/>
      <c r="F2946" s="1146"/>
      <c r="G2946" s="318">
        <f>SUM(G2944:G2945)</f>
        <v>0</v>
      </c>
    </row>
    <row r="2947" spans="1:7">
      <c r="A2947" s="375" t="s">
        <v>21</v>
      </c>
      <c r="B2947" s="1145" t="s">
        <v>1111</v>
      </c>
      <c r="C2947" s="1145"/>
      <c r="D2947" s="1145"/>
      <c r="E2947" s="1145"/>
      <c r="F2947" s="1145"/>
      <c r="G2947" s="318">
        <f>SUM(G2934:G2946)/2</f>
        <v>80205</v>
      </c>
    </row>
    <row r="2948" spans="1:7">
      <c r="A2948" s="375" t="s">
        <v>22</v>
      </c>
      <c r="B2948" s="1145" t="s">
        <v>1112</v>
      </c>
      <c r="C2948" s="1145"/>
      <c r="D2948" s="1145"/>
      <c r="E2948" s="1145"/>
      <c r="F2948" s="376">
        <v>0.1</v>
      </c>
      <c r="G2948" s="318">
        <f>G2947*F2948</f>
        <v>8020.5</v>
      </c>
    </row>
    <row r="2949" spans="1:7">
      <c r="A2949" s="375" t="s">
        <v>23</v>
      </c>
      <c r="B2949" s="1145" t="s">
        <v>184</v>
      </c>
      <c r="C2949" s="1145"/>
      <c r="D2949" s="1145"/>
      <c r="E2949" s="1145"/>
      <c r="F2949" s="1145"/>
      <c r="G2949" s="318">
        <f>ROUNDDOWN(G2947+G2948,0)</f>
        <v>88225</v>
      </c>
    </row>
    <row r="2950" spans="1:7">
      <c r="A2950" s="298"/>
      <c r="B2950" s="299"/>
      <c r="C2950" s="299"/>
      <c r="D2950" s="299"/>
      <c r="E2950" s="299"/>
      <c r="F2950" s="299"/>
      <c r="G2950" s="550"/>
    </row>
    <row r="2951" spans="1:7" s="449" customFormat="1">
      <c r="A2951" s="439" t="s">
        <v>2436</v>
      </c>
      <c r="G2951" s="556"/>
    </row>
    <row r="2952" spans="1:7" s="442" customFormat="1" ht="45">
      <c r="A2952" s="294" t="s">
        <v>73</v>
      </c>
      <c r="B2952" s="294" t="s">
        <v>74</v>
      </c>
      <c r="C2952" s="294" t="s">
        <v>166</v>
      </c>
      <c r="D2952" s="294" t="s">
        <v>78</v>
      </c>
      <c r="E2952" s="294" t="s">
        <v>167</v>
      </c>
      <c r="F2952" s="294" t="s">
        <v>1113</v>
      </c>
      <c r="G2952" s="551" t="s">
        <v>1105</v>
      </c>
    </row>
    <row r="2953" spans="1:7">
      <c r="A2953" s="295" t="s">
        <v>17</v>
      </c>
      <c r="B2953" s="296" t="s">
        <v>1106</v>
      </c>
      <c r="C2953" s="295"/>
      <c r="D2953" s="295"/>
      <c r="E2953" s="295"/>
      <c r="F2953" s="296"/>
      <c r="G2953" s="536"/>
    </row>
    <row r="2954" spans="1:7">
      <c r="A2954" s="295">
        <v>1</v>
      </c>
      <c r="B2954" s="296" t="s">
        <v>1</v>
      </c>
      <c r="C2954" s="295" t="s">
        <v>336</v>
      </c>
      <c r="D2954" s="295" t="s">
        <v>31</v>
      </c>
      <c r="E2954" s="295" t="s">
        <v>1491</v>
      </c>
      <c r="F2954" s="315">
        <f>VLOOKUP(B2954,'HSD PSPN,STR,ARS'!$C$6:F1497,4,FALSE)</f>
        <v>100000</v>
      </c>
      <c r="G2954" s="536">
        <f t="shared" ref="G2954:G2957" si="303">F2954*E2954</f>
        <v>6250</v>
      </c>
    </row>
    <row r="2955" spans="1:7">
      <c r="A2955" s="295">
        <v>2</v>
      </c>
      <c r="B2955" s="296" t="s">
        <v>2</v>
      </c>
      <c r="C2955" s="295" t="s">
        <v>337</v>
      </c>
      <c r="D2955" s="295" t="s">
        <v>31</v>
      </c>
      <c r="E2955" s="295" t="s">
        <v>1526</v>
      </c>
      <c r="F2955" s="315">
        <f>VLOOKUP(B2955,'HSD PSPN,STR,ARS'!$C$6:F1498,4,FALSE)</f>
        <v>150000</v>
      </c>
      <c r="G2955" s="536">
        <f t="shared" si="303"/>
        <v>4695</v>
      </c>
    </row>
    <row r="2956" spans="1:7">
      <c r="A2956" s="295">
        <v>3</v>
      </c>
      <c r="B2956" s="296" t="s">
        <v>3</v>
      </c>
      <c r="C2956" s="295" t="s">
        <v>338</v>
      </c>
      <c r="D2956" s="295" t="s">
        <v>31</v>
      </c>
      <c r="E2956" s="295" t="s">
        <v>1527</v>
      </c>
      <c r="F2956" s="315">
        <f>VLOOKUP(B2956,'HSD PSPN,STR,ARS'!$C$6:F1499,4,FALSE)</f>
        <v>150000</v>
      </c>
      <c r="G2956" s="536">
        <f t="shared" si="303"/>
        <v>465</v>
      </c>
    </row>
    <row r="2957" spans="1:7">
      <c r="A2957" s="295">
        <v>4</v>
      </c>
      <c r="B2957" s="296" t="s">
        <v>4</v>
      </c>
      <c r="C2957" s="295" t="s">
        <v>339</v>
      </c>
      <c r="D2957" s="295" t="s">
        <v>31</v>
      </c>
      <c r="E2957" s="295" t="s">
        <v>1522</v>
      </c>
      <c r="F2957" s="315">
        <f>VLOOKUP(B2957,'HSD PSPN,STR,ARS'!$C$6:F1500,4,FALSE)</f>
        <v>200000</v>
      </c>
      <c r="G2957" s="536">
        <f t="shared" si="303"/>
        <v>200</v>
      </c>
    </row>
    <row r="2958" spans="1:7">
      <c r="A2958" s="1161" t="s">
        <v>2171</v>
      </c>
      <c r="B2958" s="1162"/>
      <c r="C2958" s="1162"/>
      <c r="D2958" s="1162"/>
      <c r="E2958" s="1162"/>
      <c r="F2958" s="1163"/>
      <c r="G2958" s="321">
        <f>SUM(G2953:G2957)</f>
        <v>11610</v>
      </c>
    </row>
    <row r="2959" spans="1:7">
      <c r="A2959" s="295" t="s">
        <v>19</v>
      </c>
      <c r="B2959" s="296" t="s">
        <v>5</v>
      </c>
      <c r="C2959" s="295"/>
      <c r="D2959" s="295"/>
      <c r="E2959" s="295"/>
      <c r="F2959" s="296"/>
      <c r="G2959" s="536"/>
    </row>
    <row r="2960" spans="1:7" ht="30">
      <c r="A2960" s="295">
        <v>1</v>
      </c>
      <c r="B2960" s="300" t="s">
        <v>1528</v>
      </c>
      <c r="C2960" s="295"/>
      <c r="D2960" s="301" t="s">
        <v>239</v>
      </c>
      <c r="E2960" s="301" t="s">
        <v>1134</v>
      </c>
      <c r="F2960" s="315">
        <f>VLOOKUP(B2960,'HSD PSPN,STR,ARS'!$C$6:F1503,4,FALSE)</f>
        <v>10000</v>
      </c>
      <c r="G2960" s="536">
        <f t="shared" ref="G2960:G2962" si="304">F2960*E2960</f>
        <v>35000</v>
      </c>
    </row>
    <row r="2961" spans="1:7">
      <c r="A2961" s="295">
        <v>2</v>
      </c>
      <c r="B2961" s="296" t="s">
        <v>176</v>
      </c>
      <c r="C2961" s="295"/>
      <c r="D2961" s="295" t="s">
        <v>329</v>
      </c>
      <c r="E2961" s="295" t="s">
        <v>1525</v>
      </c>
      <c r="F2961" s="315">
        <f>VLOOKUP(B2961,'HSD PSPN,STR,ARS'!$C$6:F1504,4,FALSE)</f>
        <v>10000</v>
      </c>
      <c r="G2961" s="536">
        <f t="shared" si="304"/>
        <v>17040</v>
      </c>
    </row>
    <row r="2962" spans="1:7">
      <c r="A2962" s="295">
        <v>3</v>
      </c>
      <c r="B2962" s="296" t="s">
        <v>206</v>
      </c>
      <c r="C2962" s="295"/>
      <c r="D2962" s="295" t="s">
        <v>342</v>
      </c>
      <c r="E2962" s="295" t="s">
        <v>1244</v>
      </c>
      <c r="F2962" s="315">
        <f>VLOOKUP(B2962,'HSD PSPN,STR,ARS'!$C$6:F1505,4,FALSE)</f>
        <v>10000</v>
      </c>
      <c r="G2962" s="536">
        <f t="shared" si="304"/>
        <v>30</v>
      </c>
    </row>
    <row r="2963" spans="1:7">
      <c r="A2963" s="1165" t="s">
        <v>2176</v>
      </c>
      <c r="B2963" s="1166"/>
      <c r="C2963" s="1166"/>
      <c r="D2963" s="1166"/>
      <c r="E2963" s="1166"/>
      <c r="F2963" s="1166"/>
      <c r="G2963" s="549">
        <f>SUM(G2960:G2962)</f>
        <v>52070</v>
      </c>
    </row>
    <row r="2964" spans="1:7">
      <c r="A2964" s="295" t="s">
        <v>20</v>
      </c>
      <c r="B2964" s="296" t="s">
        <v>181</v>
      </c>
      <c r="C2964" s="295"/>
      <c r="D2964" s="295"/>
      <c r="E2964" s="295"/>
      <c r="F2964" s="296"/>
      <c r="G2964" s="536"/>
    </row>
    <row r="2965" spans="1:7">
      <c r="A2965" s="295"/>
      <c r="B2965" s="296"/>
      <c r="C2965" s="295"/>
      <c r="D2965" s="295"/>
      <c r="E2965" s="295"/>
      <c r="F2965" s="296"/>
      <c r="G2965" s="536"/>
    </row>
    <row r="2966" spans="1:7">
      <c r="A2966" s="1146" t="s">
        <v>2180</v>
      </c>
      <c r="B2966" s="1146"/>
      <c r="C2966" s="1146"/>
      <c r="D2966" s="1146"/>
      <c r="E2966" s="1146"/>
      <c r="F2966" s="1146"/>
      <c r="G2966" s="318">
        <f>SUM(G2964:G2965)</f>
        <v>0</v>
      </c>
    </row>
    <row r="2967" spans="1:7">
      <c r="A2967" s="375" t="s">
        <v>21</v>
      </c>
      <c r="B2967" s="1145" t="s">
        <v>1111</v>
      </c>
      <c r="C2967" s="1145"/>
      <c r="D2967" s="1145"/>
      <c r="E2967" s="1145"/>
      <c r="F2967" s="1145"/>
      <c r="G2967" s="318">
        <f>SUM(G2954:G2966)/2</f>
        <v>63680</v>
      </c>
    </row>
    <row r="2968" spans="1:7">
      <c r="A2968" s="375" t="s">
        <v>22</v>
      </c>
      <c r="B2968" s="1145" t="s">
        <v>1112</v>
      </c>
      <c r="C2968" s="1145"/>
      <c r="D2968" s="1145"/>
      <c r="E2968" s="1145"/>
      <c r="F2968" s="376">
        <v>0.1</v>
      </c>
      <c r="G2968" s="318">
        <f>G2967*F2968</f>
        <v>6368</v>
      </c>
    </row>
    <row r="2969" spans="1:7">
      <c r="A2969" s="375" t="s">
        <v>23</v>
      </c>
      <c r="B2969" s="1145" t="s">
        <v>184</v>
      </c>
      <c r="C2969" s="1145"/>
      <c r="D2969" s="1145"/>
      <c r="E2969" s="1145"/>
      <c r="F2969" s="1145"/>
      <c r="G2969" s="318">
        <f>ROUNDDOWN(G2967+G2968,0)</f>
        <v>70048</v>
      </c>
    </row>
    <row r="2970" spans="1:7">
      <c r="A2970" s="298"/>
      <c r="B2970" s="299"/>
      <c r="C2970" s="299"/>
      <c r="D2970" s="299"/>
      <c r="E2970" s="299"/>
      <c r="F2970" s="299"/>
      <c r="G2970" s="550"/>
    </row>
    <row r="2971" spans="1:7" s="449" customFormat="1">
      <c r="A2971" s="439" t="s">
        <v>2437</v>
      </c>
      <c r="G2971" s="556"/>
    </row>
    <row r="2972" spans="1:7" s="442" customFormat="1" ht="45">
      <c r="A2972" s="294" t="s">
        <v>73</v>
      </c>
      <c r="B2972" s="294" t="s">
        <v>74</v>
      </c>
      <c r="C2972" s="294" t="s">
        <v>166</v>
      </c>
      <c r="D2972" s="294" t="s">
        <v>78</v>
      </c>
      <c r="E2972" s="294" t="s">
        <v>167</v>
      </c>
      <c r="F2972" s="294" t="s">
        <v>1113</v>
      </c>
      <c r="G2972" s="551" t="s">
        <v>1105</v>
      </c>
    </row>
    <row r="2973" spans="1:7">
      <c r="A2973" s="295" t="s">
        <v>17</v>
      </c>
      <c r="B2973" s="296" t="s">
        <v>1106</v>
      </c>
      <c r="C2973" s="295"/>
      <c r="D2973" s="295"/>
      <c r="E2973" s="295"/>
      <c r="F2973" s="296"/>
      <c r="G2973" s="536"/>
    </row>
    <row r="2974" spans="1:7">
      <c r="A2974" s="295">
        <v>1</v>
      </c>
      <c r="B2974" s="296" t="s">
        <v>1</v>
      </c>
      <c r="C2974" s="295" t="s">
        <v>336</v>
      </c>
      <c r="D2974" s="295" t="s">
        <v>31</v>
      </c>
      <c r="E2974" s="295" t="s">
        <v>1231</v>
      </c>
      <c r="F2974" s="315">
        <f>VLOOKUP(B2974,'HSD PSPN,STR,ARS'!$C$6:F1518,4,FALSE)</f>
        <v>100000</v>
      </c>
      <c r="G2974" s="536">
        <f t="shared" ref="G2974:G2977" si="305">F2974*E2974</f>
        <v>6669.9999999999991</v>
      </c>
    </row>
    <row r="2975" spans="1:7">
      <c r="A2975" s="295">
        <v>2</v>
      </c>
      <c r="B2975" s="296" t="s">
        <v>2</v>
      </c>
      <c r="C2975" s="295" t="s">
        <v>337</v>
      </c>
      <c r="D2975" s="295" t="s">
        <v>31</v>
      </c>
      <c r="E2975" s="295" t="s">
        <v>1252</v>
      </c>
      <c r="F2975" s="315">
        <f>VLOOKUP(B2975,'HSD PSPN,STR,ARS'!$C$6:F1519,4,FALSE)</f>
        <v>150000</v>
      </c>
      <c r="G2975" s="536">
        <f t="shared" si="305"/>
        <v>4995.0000000000009</v>
      </c>
    </row>
    <row r="2976" spans="1:7">
      <c r="A2976" s="295">
        <v>3</v>
      </c>
      <c r="B2976" s="296" t="s">
        <v>3</v>
      </c>
      <c r="C2976" s="295" t="s">
        <v>338</v>
      </c>
      <c r="D2976" s="295" t="s">
        <v>31</v>
      </c>
      <c r="E2976" s="295" t="s">
        <v>1121</v>
      </c>
      <c r="F2976" s="315">
        <f>VLOOKUP(B2976,'HSD PSPN,STR,ARS'!$C$6:F1520,4,FALSE)</f>
        <v>150000</v>
      </c>
      <c r="G2976" s="536">
        <f t="shared" si="305"/>
        <v>495</v>
      </c>
    </row>
    <row r="2977" spans="1:7">
      <c r="A2977" s="295">
        <v>4</v>
      </c>
      <c r="B2977" s="296" t="s">
        <v>4</v>
      </c>
      <c r="C2977" s="295" t="s">
        <v>339</v>
      </c>
      <c r="D2977" s="295" t="s">
        <v>31</v>
      </c>
      <c r="E2977" s="295" t="s">
        <v>1529</v>
      </c>
      <c r="F2977" s="315">
        <f>VLOOKUP(B2977,'HSD PSPN,STR,ARS'!$C$6:F1521,4,FALSE)</f>
        <v>200000</v>
      </c>
      <c r="G2977" s="536">
        <f t="shared" si="305"/>
        <v>220</v>
      </c>
    </row>
    <row r="2978" spans="1:7">
      <c r="A2978" s="1161" t="s">
        <v>2171</v>
      </c>
      <c r="B2978" s="1162"/>
      <c r="C2978" s="1162"/>
      <c r="D2978" s="1162"/>
      <c r="E2978" s="1162"/>
      <c r="F2978" s="1163"/>
      <c r="G2978" s="321">
        <f>SUM(G2973:G2977)</f>
        <v>12380</v>
      </c>
    </row>
    <row r="2979" spans="1:7">
      <c r="A2979" s="295" t="s">
        <v>19</v>
      </c>
      <c r="B2979" s="296" t="s">
        <v>5</v>
      </c>
      <c r="C2979" s="295"/>
      <c r="D2979" s="295"/>
      <c r="E2979" s="295"/>
      <c r="F2979" s="296"/>
      <c r="G2979" s="536"/>
    </row>
    <row r="2980" spans="1:7" ht="30">
      <c r="A2980" s="295">
        <v>1</v>
      </c>
      <c r="B2980" s="300" t="s">
        <v>1530</v>
      </c>
      <c r="C2980" s="295"/>
      <c r="D2980" s="301" t="s">
        <v>239</v>
      </c>
      <c r="E2980" s="301" t="s">
        <v>1531</v>
      </c>
      <c r="F2980" s="315">
        <f>VLOOKUP(B2980,'HSD PSPN,STR,ARS'!$C$6:F1524,4,FALSE)</f>
        <v>10000</v>
      </c>
      <c r="G2980" s="536">
        <f t="shared" ref="G2980:G2982" si="306">F2980*E2980</f>
        <v>26250</v>
      </c>
    </row>
    <row r="2981" spans="1:7">
      <c r="A2981" s="295">
        <v>2</v>
      </c>
      <c r="B2981" s="296" t="s">
        <v>176</v>
      </c>
      <c r="C2981" s="295"/>
      <c r="D2981" s="295" t="s">
        <v>329</v>
      </c>
      <c r="E2981" s="295" t="s">
        <v>1525</v>
      </c>
      <c r="F2981" s="315">
        <f>VLOOKUP(B2981,'HSD PSPN,STR,ARS'!$C$6:F1525,4,FALSE)</f>
        <v>10000</v>
      </c>
      <c r="G2981" s="536">
        <f t="shared" si="306"/>
        <v>17040</v>
      </c>
    </row>
    <row r="2982" spans="1:7">
      <c r="A2982" s="295">
        <v>3</v>
      </c>
      <c r="B2982" s="296" t="s">
        <v>206</v>
      </c>
      <c r="C2982" s="295"/>
      <c r="D2982" s="295" t="s">
        <v>342</v>
      </c>
      <c r="E2982" s="295" t="s">
        <v>1244</v>
      </c>
      <c r="F2982" s="315">
        <f>VLOOKUP(B2982,'HSD PSPN,STR,ARS'!$C$6:F1526,4,FALSE)</f>
        <v>10000</v>
      </c>
      <c r="G2982" s="536">
        <f t="shared" si="306"/>
        <v>30</v>
      </c>
    </row>
    <row r="2983" spans="1:7">
      <c r="A2983" s="1165" t="s">
        <v>2176</v>
      </c>
      <c r="B2983" s="1166"/>
      <c r="C2983" s="1166"/>
      <c r="D2983" s="1166"/>
      <c r="E2983" s="1166"/>
      <c r="F2983" s="1166"/>
      <c r="G2983" s="549">
        <f>SUM(G2980:G2982)</f>
        <v>43320</v>
      </c>
    </row>
    <row r="2984" spans="1:7">
      <c r="A2984" s="295" t="s">
        <v>20</v>
      </c>
      <c r="B2984" s="296" t="s">
        <v>181</v>
      </c>
      <c r="C2984" s="295"/>
      <c r="D2984" s="295"/>
      <c r="E2984" s="295"/>
      <c r="F2984" s="296"/>
      <c r="G2984" s="536"/>
    </row>
    <row r="2985" spans="1:7">
      <c r="A2985" s="295"/>
      <c r="B2985" s="296"/>
      <c r="C2985" s="295"/>
      <c r="D2985" s="295"/>
      <c r="E2985" s="295"/>
      <c r="F2985" s="296"/>
      <c r="G2985" s="536"/>
    </row>
    <row r="2986" spans="1:7">
      <c r="A2986" s="1146" t="s">
        <v>2180</v>
      </c>
      <c r="B2986" s="1146"/>
      <c r="C2986" s="1146"/>
      <c r="D2986" s="1146"/>
      <c r="E2986" s="1146"/>
      <c r="F2986" s="1146"/>
      <c r="G2986" s="318">
        <f>SUM(G2984:G2985)</f>
        <v>0</v>
      </c>
    </row>
    <row r="2987" spans="1:7">
      <c r="A2987" s="375" t="s">
        <v>21</v>
      </c>
      <c r="B2987" s="1145" t="s">
        <v>1111</v>
      </c>
      <c r="C2987" s="1145"/>
      <c r="D2987" s="1145"/>
      <c r="E2987" s="1145"/>
      <c r="F2987" s="1145"/>
      <c r="G2987" s="318">
        <f>SUM(G2974:G2986)/2</f>
        <v>55700</v>
      </c>
    </row>
    <row r="2988" spans="1:7">
      <c r="A2988" s="375" t="s">
        <v>22</v>
      </c>
      <c r="B2988" s="1145" t="s">
        <v>1112</v>
      </c>
      <c r="C2988" s="1145"/>
      <c r="D2988" s="1145"/>
      <c r="E2988" s="1145"/>
      <c r="F2988" s="376">
        <v>0.1</v>
      </c>
      <c r="G2988" s="318">
        <f>G2987*F2988</f>
        <v>5570</v>
      </c>
    </row>
    <row r="2989" spans="1:7">
      <c r="A2989" s="375" t="s">
        <v>23</v>
      </c>
      <c r="B2989" s="1145" t="s">
        <v>184</v>
      </c>
      <c r="C2989" s="1145"/>
      <c r="D2989" s="1145"/>
      <c r="E2989" s="1145"/>
      <c r="F2989" s="1145"/>
      <c r="G2989" s="318">
        <f>ROUNDDOWN(G2987+G2988,0)</f>
        <v>61270</v>
      </c>
    </row>
    <row r="2990" spans="1:7">
      <c r="A2990" s="298"/>
      <c r="B2990" s="299"/>
      <c r="C2990" s="299"/>
      <c r="D2990" s="299"/>
      <c r="E2990" s="299"/>
      <c r="F2990" s="299"/>
      <c r="G2990" s="550"/>
    </row>
    <row r="2991" spans="1:7" s="449" customFormat="1">
      <c r="A2991" s="439" t="s">
        <v>2438</v>
      </c>
      <c r="G2991" s="556"/>
    </row>
    <row r="2992" spans="1:7" s="442" customFormat="1" ht="45">
      <c r="A2992" s="294" t="s">
        <v>73</v>
      </c>
      <c r="B2992" s="294" t="s">
        <v>74</v>
      </c>
      <c r="C2992" s="294" t="s">
        <v>166</v>
      </c>
      <c r="D2992" s="294" t="s">
        <v>78</v>
      </c>
      <c r="E2992" s="294" t="s">
        <v>167</v>
      </c>
      <c r="F2992" s="294" t="s">
        <v>1113</v>
      </c>
      <c r="G2992" s="551" t="s">
        <v>1105</v>
      </c>
    </row>
    <row r="2993" spans="1:7">
      <c r="A2993" s="295" t="s">
        <v>17</v>
      </c>
      <c r="B2993" s="296" t="s">
        <v>1106</v>
      </c>
      <c r="C2993" s="295"/>
      <c r="D2993" s="295"/>
      <c r="E2993" s="295"/>
      <c r="F2993" s="296"/>
      <c r="G2993" s="536"/>
    </row>
    <row r="2994" spans="1:7">
      <c r="A2994" s="295">
        <v>1</v>
      </c>
      <c r="B2994" s="296" t="s">
        <v>1</v>
      </c>
      <c r="C2994" s="295" t="s">
        <v>336</v>
      </c>
      <c r="D2994" s="295" t="s">
        <v>31</v>
      </c>
      <c r="E2994" s="295" t="s">
        <v>1509</v>
      </c>
      <c r="F2994" s="315">
        <f>VLOOKUP(B2994,'HSD PSPN,STR,ARS'!$C$6:F1539,4,FALSE)</f>
        <v>100000</v>
      </c>
      <c r="G2994" s="536">
        <f t="shared" ref="G2994:G2997" si="307">F2994*E2994</f>
        <v>7140.0000000000009</v>
      </c>
    </row>
    <row r="2995" spans="1:7">
      <c r="A2995" s="295">
        <v>2</v>
      </c>
      <c r="B2995" s="296" t="s">
        <v>2</v>
      </c>
      <c r="C2995" s="295" t="s">
        <v>337</v>
      </c>
      <c r="D2995" s="295" t="s">
        <v>31</v>
      </c>
      <c r="E2995" s="295" t="s">
        <v>1532</v>
      </c>
      <c r="F2995" s="315">
        <f>VLOOKUP(B2995,'HSD PSPN,STR,ARS'!$C$6:F1540,4,FALSE)</f>
        <v>150000</v>
      </c>
      <c r="G2995" s="536">
        <f t="shared" si="307"/>
        <v>5355</v>
      </c>
    </row>
    <row r="2996" spans="1:7">
      <c r="A2996" s="295">
        <v>3</v>
      </c>
      <c r="B2996" s="296" t="s">
        <v>3</v>
      </c>
      <c r="C2996" s="295" t="s">
        <v>338</v>
      </c>
      <c r="D2996" s="295" t="s">
        <v>31</v>
      </c>
      <c r="E2996" s="295" t="s">
        <v>1533</v>
      </c>
      <c r="F2996" s="315">
        <f>VLOOKUP(B2996,'HSD PSPN,STR,ARS'!$C$6:F1541,4,FALSE)</f>
        <v>150000</v>
      </c>
      <c r="G2996" s="536">
        <f t="shared" si="307"/>
        <v>540</v>
      </c>
    </row>
    <row r="2997" spans="1:7">
      <c r="A2997" s="295">
        <v>4</v>
      </c>
      <c r="B2997" s="296" t="s">
        <v>4</v>
      </c>
      <c r="C2997" s="295" t="s">
        <v>339</v>
      </c>
      <c r="D2997" s="295" t="s">
        <v>31</v>
      </c>
      <c r="E2997" s="295" t="s">
        <v>1534</v>
      </c>
      <c r="F2997" s="315">
        <f>VLOOKUP(B2997,'HSD PSPN,STR,ARS'!$C$6:F1542,4,FALSE)</f>
        <v>200000</v>
      </c>
      <c r="G2997" s="536">
        <f t="shared" si="307"/>
        <v>239.99999999999997</v>
      </c>
    </row>
    <row r="2998" spans="1:7">
      <c r="A2998" s="1161" t="s">
        <v>2171</v>
      </c>
      <c r="B2998" s="1162"/>
      <c r="C2998" s="1162"/>
      <c r="D2998" s="1162"/>
      <c r="E2998" s="1162"/>
      <c r="F2998" s="1163"/>
      <c r="G2998" s="321">
        <f>SUM(G2993:G2997)</f>
        <v>13275</v>
      </c>
    </row>
    <row r="2999" spans="1:7">
      <c r="A2999" s="295" t="s">
        <v>19</v>
      </c>
      <c r="B2999" s="296" t="s">
        <v>5</v>
      </c>
      <c r="C2999" s="295"/>
      <c r="D2999" s="295"/>
      <c r="E2999" s="295"/>
      <c r="F2999" s="296"/>
      <c r="G2999" s="536"/>
    </row>
    <row r="3000" spans="1:7" ht="30">
      <c r="A3000" s="295">
        <v>1</v>
      </c>
      <c r="B3000" s="300" t="s">
        <v>1535</v>
      </c>
      <c r="C3000" s="295"/>
      <c r="D3000" s="301" t="s">
        <v>239</v>
      </c>
      <c r="E3000" s="301" t="s">
        <v>1536</v>
      </c>
      <c r="F3000" s="315">
        <f>VLOOKUP(B3000,'HSD PSPN,STR,ARS'!$C$6:F1545,4,FALSE)</f>
        <v>10000</v>
      </c>
      <c r="G3000" s="536">
        <f t="shared" ref="G3000:G3002" si="308">F3000*E3000</f>
        <v>17500</v>
      </c>
    </row>
    <row r="3001" spans="1:7">
      <c r="A3001" s="295">
        <v>2</v>
      </c>
      <c r="B3001" s="296" t="s">
        <v>176</v>
      </c>
      <c r="C3001" s="295"/>
      <c r="D3001" s="295" t="s">
        <v>329</v>
      </c>
      <c r="E3001" s="295" t="s">
        <v>1525</v>
      </c>
      <c r="F3001" s="315">
        <f>VLOOKUP(B3001,'HSD PSPN,STR,ARS'!$C$6:F1546,4,FALSE)</f>
        <v>10000</v>
      </c>
      <c r="G3001" s="536">
        <f t="shared" si="308"/>
        <v>17040</v>
      </c>
    </row>
    <row r="3002" spans="1:7">
      <c r="A3002" s="295">
        <v>3</v>
      </c>
      <c r="B3002" s="296" t="s">
        <v>206</v>
      </c>
      <c r="C3002" s="295"/>
      <c r="D3002" s="295" t="s">
        <v>342</v>
      </c>
      <c r="E3002" s="295" t="s">
        <v>1244</v>
      </c>
      <c r="F3002" s="315">
        <f>VLOOKUP(B3002,'HSD PSPN,STR,ARS'!$C$6:F1547,4,FALSE)</f>
        <v>10000</v>
      </c>
      <c r="G3002" s="536">
        <f t="shared" si="308"/>
        <v>30</v>
      </c>
    </row>
    <row r="3003" spans="1:7">
      <c r="A3003" s="1165" t="s">
        <v>2176</v>
      </c>
      <c r="B3003" s="1166"/>
      <c r="C3003" s="1166"/>
      <c r="D3003" s="1166"/>
      <c r="E3003" s="1166"/>
      <c r="F3003" s="1166"/>
      <c r="G3003" s="321">
        <f>SUM(G2999:G3002)</f>
        <v>34570</v>
      </c>
    </row>
    <row r="3004" spans="1:7">
      <c r="A3004" s="295" t="s">
        <v>20</v>
      </c>
      <c r="B3004" s="296" t="s">
        <v>181</v>
      </c>
      <c r="C3004" s="295"/>
      <c r="D3004" s="295"/>
      <c r="E3004" s="295"/>
      <c r="F3004" s="296"/>
      <c r="G3004" s="536"/>
    </row>
    <row r="3005" spans="1:7">
      <c r="A3005" s="295"/>
      <c r="B3005" s="296"/>
      <c r="C3005" s="295"/>
      <c r="D3005" s="295"/>
      <c r="E3005" s="295"/>
      <c r="F3005" s="296"/>
      <c r="G3005" s="536"/>
    </row>
    <row r="3006" spans="1:7">
      <c r="A3006" s="1146" t="s">
        <v>2180</v>
      </c>
      <c r="B3006" s="1146"/>
      <c r="C3006" s="1146"/>
      <c r="D3006" s="1146"/>
      <c r="E3006" s="1146"/>
      <c r="F3006" s="1146"/>
      <c r="G3006" s="318">
        <f>SUM(G3004:G3005)</f>
        <v>0</v>
      </c>
    </row>
    <row r="3007" spans="1:7">
      <c r="A3007" s="375" t="s">
        <v>21</v>
      </c>
      <c r="B3007" s="1145" t="s">
        <v>1111</v>
      </c>
      <c r="C3007" s="1145"/>
      <c r="D3007" s="1145"/>
      <c r="E3007" s="1145"/>
      <c r="F3007" s="1145"/>
      <c r="G3007" s="318">
        <f>SUM(G2994:G3006)/2</f>
        <v>47845</v>
      </c>
    </row>
    <row r="3008" spans="1:7">
      <c r="A3008" s="375" t="s">
        <v>22</v>
      </c>
      <c r="B3008" s="1145" t="s">
        <v>1112</v>
      </c>
      <c r="C3008" s="1145"/>
      <c r="D3008" s="1145"/>
      <c r="E3008" s="1145"/>
      <c r="F3008" s="376">
        <v>0.1</v>
      </c>
      <c r="G3008" s="318">
        <f>G3007*F3008</f>
        <v>4784.5</v>
      </c>
    </row>
    <row r="3009" spans="1:7">
      <c r="A3009" s="375" t="s">
        <v>23</v>
      </c>
      <c r="B3009" s="1145" t="s">
        <v>184</v>
      </c>
      <c r="C3009" s="1145"/>
      <c r="D3009" s="1145"/>
      <c r="E3009" s="1145"/>
      <c r="F3009" s="1145"/>
      <c r="G3009" s="318">
        <f>ROUNDDOWN(G3007+G3008,0)</f>
        <v>52629</v>
      </c>
    </row>
    <row r="3010" spans="1:7">
      <c r="A3010" s="298"/>
      <c r="B3010" s="299"/>
      <c r="C3010" s="299"/>
      <c r="D3010" s="299"/>
      <c r="E3010" s="299"/>
      <c r="F3010" s="299"/>
      <c r="G3010" s="550"/>
    </row>
    <row r="3011" spans="1:7" s="450" customFormat="1">
      <c r="A3011" s="310" t="s">
        <v>2024</v>
      </c>
      <c r="G3011" s="557"/>
    </row>
    <row r="3012" spans="1:7" s="449" customFormat="1">
      <c r="A3012" s="439" t="s">
        <v>2103</v>
      </c>
      <c r="G3012" s="556"/>
    </row>
    <row r="3013" spans="1:7" s="442" customFormat="1" ht="45">
      <c r="A3013" s="294" t="s">
        <v>73</v>
      </c>
      <c r="B3013" s="294" t="s">
        <v>74</v>
      </c>
      <c r="C3013" s="294" t="s">
        <v>166</v>
      </c>
      <c r="D3013" s="294" t="s">
        <v>78</v>
      </c>
      <c r="E3013" s="294" t="s">
        <v>167</v>
      </c>
      <c r="F3013" s="294" t="s">
        <v>1113</v>
      </c>
      <c r="G3013" s="551" t="s">
        <v>1105</v>
      </c>
    </row>
    <row r="3014" spans="1:7">
      <c r="A3014" s="295" t="s">
        <v>17</v>
      </c>
      <c r="B3014" s="296" t="s">
        <v>1106</v>
      </c>
      <c r="C3014" s="295"/>
      <c r="D3014" s="295"/>
      <c r="E3014" s="295"/>
      <c r="F3014" s="296"/>
      <c r="G3014" s="536"/>
    </row>
    <row r="3015" spans="1:7">
      <c r="A3015" s="295">
        <v>1</v>
      </c>
      <c r="B3015" s="296" t="s">
        <v>1</v>
      </c>
      <c r="C3015" s="295" t="s">
        <v>336</v>
      </c>
      <c r="D3015" s="295" t="s">
        <v>31</v>
      </c>
      <c r="E3015" s="295" t="s">
        <v>1230</v>
      </c>
      <c r="F3015" s="315">
        <f>VLOOKUP(B3015,'HSD PSPN,STR,ARS'!$C$6:F1560,4,FALSE)</f>
        <v>100000</v>
      </c>
      <c r="G3015" s="536">
        <f t="shared" ref="G3015:G3018" si="309">F3015*E3015</f>
        <v>13330</v>
      </c>
    </row>
    <row r="3016" spans="1:7">
      <c r="A3016" s="295">
        <v>2</v>
      </c>
      <c r="B3016" s="296" t="s">
        <v>2</v>
      </c>
      <c r="C3016" s="295" t="s">
        <v>337</v>
      </c>
      <c r="D3016" s="295" t="s">
        <v>31</v>
      </c>
      <c r="E3016" s="295" t="s">
        <v>1231</v>
      </c>
      <c r="F3016" s="315">
        <f>VLOOKUP(B3016,'HSD PSPN,STR,ARS'!$C$6:F1561,4,FALSE)</f>
        <v>150000</v>
      </c>
      <c r="G3016" s="536">
        <f t="shared" si="309"/>
        <v>10005</v>
      </c>
    </row>
    <row r="3017" spans="1:7">
      <c r="A3017" s="295">
        <v>3</v>
      </c>
      <c r="B3017" s="296" t="s">
        <v>3</v>
      </c>
      <c r="C3017" s="295" t="s">
        <v>338</v>
      </c>
      <c r="D3017" s="295" t="s">
        <v>31</v>
      </c>
      <c r="E3017" s="295" t="s">
        <v>1127</v>
      </c>
      <c r="F3017" s="315">
        <f>VLOOKUP(B3017,'HSD PSPN,STR,ARS'!$C$6:F1562,4,FALSE)</f>
        <v>150000</v>
      </c>
      <c r="G3017" s="536">
        <f t="shared" si="309"/>
        <v>1005</v>
      </c>
    </row>
    <row r="3018" spans="1:7">
      <c r="A3018" s="295">
        <v>4</v>
      </c>
      <c r="B3018" s="296" t="s">
        <v>4</v>
      </c>
      <c r="C3018" s="295" t="s">
        <v>339</v>
      </c>
      <c r="D3018" s="295" t="s">
        <v>31</v>
      </c>
      <c r="E3018" s="295" t="s">
        <v>1215</v>
      </c>
      <c r="F3018" s="315">
        <f>VLOOKUP(B3018,'HSD PSPN,STR,ARS'!$C$6:F1563,4,FALSE)</f>
        <v>200000</v>
      </c>
      <c r="G3018" s="536">
        <f t="shared" si="309"/>
        <v>440</v>
      </c>
    </row>
    <row r="3019" spans="1:7">
      <c r="A3019" s="1161" t="s">
        <v>2171</v>
      </c>
      <c r="B3019" s="1162"/>
      <c r="C3019" s="1162"/>
      <c r="D3019" s="1162"/>
      <c r="E3019" s="1162"/>
      <c r="F3019" s="1163"/>
      <c r="G3019" s="321">
        <f>SUM(G3014:G3018)</f>
        <v>24780</v>
      </c>
    </row>
    <row r="3020" spans="1:7">
      <c r="A3020" s="295" t="s">
        <v>19</v>
      </c>
      <c r="B3020" s="296" t="s">
        <v>5</v>
      </c>
      <c r="C3020" s="295"/>
      <c r="D3020" s="295"/>
      <c r="E3020" s="295"/>
      <c r="F3020" s="296"/>
      <c r="G3020" s="536"/>
    </row>
    <row r="3021" spans="1:7" ht="30">
      <c r="A3021" s="295">
        <v>1</v>
      </c>
      <c r="B3021" s="300" t="s">
        <v>1537</v>
      </c>
      <c r="C3021" s="295"/>
      <c r="D3021" s="301" t="s">
        <v>239</v>
      </c>
      <c r="E3021" s="301" t="s">
        <v>1506</v>
      </c>
      <c r="F3021" s="315">
        <f>VLOOKUP(B3021,'HSD PSPN,STR,ARS'!$C$6:F1566,4,FALSE)</f>
        <v>10000</v>
      </c>
      <c r="G3021" s="536">
        <f t="shared" ref="G3021:G3024" si="310">F3021*E3021</f>
        <v>262500</v>
      </c>
    </row>
    <row r="3022" spans="1:7">
      <c r="A3022" s="295">
        <v>2</v>
      </c>
      <c r="B3022" s="296" t="s">
        <v>176</v>
      </c>
      <c r="C3022" s="295"/>
      <c r="D3022" s="295" t="s">
        <v>329</v>
      </c>
      <c r="E3022" s="295" t="s">
        <v>1507</v>
      </c>
      <c r="F3022" s="315">
        <f>VLOOKUP(B3022,'HSD PSPN,STR,ARS'!$C$6:F1567,4,FALSE)</f>
        <v>10000</v>
      </c>
      <c r="G3022" s="536">
        <f t="shared" si="310"/>
        <v>136320</v>
      </c>
    </row>
    <row r="3023" spans="1:7">
      <c r="A3023" s="295">
        <v>3</v>
      </c>
      <c r="B3023" s="296" t="s">
        <v>245</v>
      </c>
      <c r="C3023" s="295"/>
      <c r="D3023" s="295" t="s">
        <v>329</v>
      </c>
      <c r="E3023" s="295" t="s">
        <v>1538</v>
      </c>
      <c r="F3023" s="315">
        <f>VLOOKUP(B3023,'HSD PSPN,STR,ARS'!$C$6:F1568,4,FALSE)</f>
        <v>10000</v>
      </c>
      <c r="G3023" s="536">
        <f t="shared" si="310"/>
        <v>15000</v>
      </c>
    </row>
    <row r="3024" spans="1:7">
      <c r="A3024" s="295">
        <v>4</v>
      </c>
      <c r="B3024" s="296" t="s">
        <v>206</v>
      </c>
      <c r="C3024" s="295"/>
      <c r="D3024" s="295" t="s">
        <v>342</v>
      </c>
      <c r="E3024" s="295" t="s">
        <v>1416</v>
      </c>
      <c r="F3024" s="315">
        <f>VLOOKUP(B3024,'HSD PSPN,STR,ARS'!$C$6:F1569,4,FALSE)</f>
        <v>10000</v>
      </c>
      <c r="G3024" s="536">
        <f t="shared" si="310"/>
        <v>270</v>
      </c>
    </row>
    <row r="3025" spans="1:7">
      <c r="A3025" s="1165" t="s">
        <v>2176</v>
      </c>
      <c r="B3025" s="1166"/>
      <c r="C3025" s="1166"/>
      <c r="D3025" s="1166"/>
      <c r="E3025" s="1166"/>
      <c r="F3025" s="1166"/>
      <c r="G3025" s="321">
        <f>SUM(G3021:G3024)</f>
        <v>414090</v>
      </c>
    </row>
    <row r="3026" spans="1:7">
      <c r="A3026" s="295" t="s">
        <v>20</v>
      </c>
      <c r="B3026" s="296" t="s">
        <v>181</v>
      </c>
      <c r="C3026" s="295"/>
      <c r="D3026" s="295"/>
      <c r="E3026" s="295"/>
      <c r="F3026" s="296"/>
      <c r="G3026" s="536"/>
    </row>
    <row r="3027" spans="1:7">
      <c r="A3027" s="295"/>
      <c r="B3027" s="296"/>
      <c r="C3027" s="295"/>
      <c r="D3027" s="295"/>
      <c r="E3027" s="295"/>
      <c r="F3027" s="296"/>
      <c r="G3027" s="536"/>
    </row>
    <row r="3028" spans="1:7">
      <c r="A3028" s="1146" t="s">
        <v>2180</v>
      </c>
      <c r="B3028" s="1146"/>
      <c r="C3028" s="1146"/>
      <c r="D3028" s="1146"/>
      <c r="E3028" s="1146"/>
      <c r="F3028" s="1146"/>
      <c r="G3028" s="318">
        <f>SUM(G3026:G3027)</f>
        <v>0</v>
      </c>
    </row>
    <row r="3029" spans="1:7">
      <c r="A3029" s="375" t="s">
        <v>21</v>
      </c>
      <c r="B3029" s="1145" t="s">
        <v>1111</v>
      </c>
      <c r="C3029" s="1145"/>
      <c r="D3029" s="1145"/>
      <c r="E3029" s="1145"/>
      <c r="F3029" s="1145"/>
      <c r="G3029" s="318">
        <f>SUM(G3015:G3028)/2</f>
        <v>438870</v>
      </c>
    </row>
    <row r="3030" spans="1:7">
      <c r="A3030" s="375" t="s">
        <v>22</v>
      </c>
      <c r="B3030" s="1145" t="s">
        <v>1112</v>
      </c>
      <c r="C3030" s="1145"/>
      <c r="D3030" s="1145"/>
      <c r="E3030" s="1145"/>
      <c r="F3030" s="376">
        <v>0.1</v>
      </c>
      <c r="G3030" s="318">
        <f>G3029*F3030</f>
        <v>43887</v>
      </c>
    </row>
    <row r="3031" spans="1:7">
      <c r="A3031" s="375" t="s">
        <v>23</v>
      </c>
      <c r="B3031" s="1145" t="s">
        <v>184</v>
      </c>
      <c r="C3031" s="1145"/>
      <c r="D3031" s="1145"/>
      <c r="E3031" s="1145"/>
      <c r="F3031" s="1145"/>
      <c r="G3031" s="318">
        <f>ROUNDDOWN(G3029+G3030,0)</f>
        <v>482757</v>
      </c>
    </row>
    <row r="3032" spans="1:7">
      <c r="A3032" s="298"/>
      <c r="B3032" s="299"/>
      <c r="C3032" s="299"/>
      <c r="D3032" s="299"/>
      <c r="E3032" s="299"/>
      <c r="F3032" s="299"/>
      <c r="G3032" s="550"/>
    </row>
    <row r="3033" spans="1:7" s="449" customFormat="1">
      <c r="A3033" s="439" t="s">
        <v>2102</v>
      </c>
      <c r="G3033" s="556"/>
    </row>
    <row r="3034" spans="1:7" s="442" customFormat="1" ht="45">
      <c r="A3034" s="294" t="s">
        <v>73</v>
      </c>
      <c r="B3034" s="294" t="s">
        <v>74</v>
      </c>
      <c r="C3034" s="294" t="s">
        <v>166</v>
      </c>
      <c r="D3034" s="294" t="s">
        <v>78</v>
      </c>
      <c r="E3034" s="294" t="s">
        <v>167</v>
      </c>
      <c r="F3034" s="294" t="s">
        <v>1113</v>
      </c>
      <c r="G3034" s="551" t="s">
        <v>1105</v>
      </c>
    </row>
    <row r="3035" spans="1:7">
      <c r="A3035" s="295" t="s">
        <v>17</v>
      </c>
      <c r="B3035" s="296" t="s">
        <v>1106</v>
      </c>
      <c r="C3035" s="295"/>
      <c r="D3035" s="295"/>
      <c r="E3035" s="295"/>
      <c r="F3035" s="296"/>
      <c r="G3035" s="536"/>
    </row>
    <row r="3036" spans="1:7">
      <c r="A3036" s="295">
        <v>1</v>
      </c>
      <c r="B3036" s="296" t="s">
        <v>1</v>
      </c>
      <c r="C3036" s="295" t="s">
        <v>336</v>
      </c>
      <c r="D3036" s="295" t="s">
        <v>31</v>
      </c>
      <c r="E3036" s="295" t="s">
        <v>1508</v>
      </c>
      <c r="F3036" s="315">
        <f>VLOOKUP(B3036,'HSD PSPN,STR,ARS'!$C$6:F1581,4,FALSE)</f>
        <v>100000</v>
      </c>
      <c r="G3036" s="536">
        <f t="shared" ref="G3036:G3039" si="311">F3036*E3036</f>
        <v>14290</v>
      </c>
    </row>
    <row r="3037" spans="1:7">
      <c r="A3037" s="295">
        <v>2</v>
      </c>
      <c r="B3037" s="296" t="s">
        <v>2</v>
      </c>
      <c r="C3037" s="295" t="s">
        <v>337</v>
      </c>
      <c r="D3037" s="295" t="s">
        <v>31</v>
      </c>
      <c r="E3037" s="295" t="s">
        <v>1509</v>
      </c>
      <c r="F3037" s="315">
        <f>VLOOKUP(B3037,'HSD PSPN,STR,ARS'!$C$6:F1582,4,FALSE)</f>
        <v>150000</v>
      </c>
      <c r="G3037" s="536">
        <f t="shared" si="311"/>
        <v>10710</v>
      </c>
    </row>
    <row r="3038" spans="1:7">
      <c r="A3038" s="295">
        <v>3</v>
      </c>
      <c r="B3038" s="296" t="s">
        <v>3</v>
      </c>
      <c r="C3038" s="295" t="s">
        <v>338</v>
      </c>
      <c r="D3038" s="295" t="s">
        <v>31</v>
      </c>
      <c r="E3038" s="295" t="s">
        <v>1510</v>
      </c>
      <c r="F3038" s="315">
        <f>VLOOKUP(B3038,'HSD PSPN,STR,ARS'!$C$6:F1583,4,FALSE)</f>
        <v>150000</v>
      </c>
      <c r="G3038" s="536">
        <f t="shared" si="311"/>
        <v>1065</v>
      </c>
    </row>
    <row r="3039" spans="1:7">
      <c r="A3039" s="295">
        <v>4</v>
      </c>
      <c r="B3039" s="296" t="s">
        <v>4</v>
      </c>
      <c r="C3039" s="295" t="s">
        <v>339</v>
      </c>
      <c r="D3039" s="295" t="s">
        <v>31</v>
      </c>
      <c r="E3039" s="295" t="s">
        <v>1511</v>
      </c>
      <c r="F3039" s="315">
        <f>VLOOKUP(B3039,'HSD PSPN,STR,ARS'!$C$6:F1584,4,FALSE)</f>
        <v>200000</v>
      </c>
      <c r="G3039" s="536">
        <f t="shared" si="311"/>
        <v>479.99999999999994</v>
      </c>
    </row>
    <row r="3040" spans="1:7">
      <c r="A3040" s="1161" t="s">
        <v>2171</v>
      </c>
      <c r="B3040" s="1162"/>
      <c r="C3040" s="1162"/>
      <c r="D3040" s="1162"/>
      <c r="E3040" s="1162"/>
      <c r="F3040" s="1163"/>
      <c r="G3040" s="318">
        <f>SUM(G3035:G3039)</f>
        <v>26545</v>
      </c>
    </row>
    <row r="3041" spans="1:7">
      <c r="A3041" s="295" t="s">
        <v>19</v>
      </c>
      <c r="B3041" s="296" t="s">
        <v>5</v>
      </c>
      <c r="C3041" s="295"/>
      <c r="D3041" s="295"/>
      <c r="E3041" s="295"/>
      <c r="F3041" s="296"/>
      <c r="G3041" s="536"/>
    </row>
    <row r="3042" spans="1:7" ht="30">
      <c r="A3042" s="295">
        <v>1</v>
      </c>
      <c r="B3042" s="300" t="s">
        <v>1539</v>
      </c>
      <c r="C3042" s="295"/>
      <c r="D3042" s="301" t="s">
        <v>239</v>
      </c>
      <c r="E3042" s="301" t="s">
        <v>1513</v>
      </c>
      <c r="F3042" s="315">
        <f>VLOOKUP(B3042,'HSD PSPN,STR,ARS'!$C$6:F1587,4,FALSE)</f>
        <v>10000</v>
      </c>
      <c r="G3042" s="536">
        <f t="shared" ref="G3042:G3045" si="312">F3042*E3042</f>
        <v>116670</v>
      </c>
    </row>
    <row r="3043" spans="1:7">
      <c r="A3043" s="295">
        <v>2</v>
      </c>
      <c r="B3043" s="296" t="s">
        <v>176</v>
      </c>
      <c r="C3043" s="295"/>
      <c r="D3043" s="295" t="s">
        <v>329</v>
      </c>
      <c r="E3043" s="295" t="s">
        <v>1507</v>
      </c>
      <c r="F3043" s="315">
        <f>VLOOKUP(B3043,'HSD PSPN,STR,ARS'!$C$6:F1588,4,FALSE)</f>
        <v>10000</v>
      </c>
      <c r="G3043" s="536">
        <f t="shared" si="312"/>
        <v>136320</v>
      </c>
    </row>
    <row r="3044" spans="1:7">
      <c r="A3044" s="295">
        <v>3</v>
      </c>
      <c r="B3044" s="296" t="s">
        <v>245</v>
      </c>
      <c r="C3044" s="295"/>
      <c r="D3044" s="295" t="s">
        <v>329</v>
      </c>
      <c r="E3044" s="295" t="s">
        <v>1538</v>
      </c>
      <c r="F3044" s="315">
        <f>VLOOKUP(B3044,'HSD PSPN,STR,ARS'!$C$6:F1589,4,FALSE)</f>
        <v>10000</v>
      </c>
      <c r="G3044" s="536">
        <f t="shared" si="312"/>
        <v>15000</v>
      </c>
    </row>
    <row r="3045" spans="1:7">
      <c r="A3045" s="295">
        <v>4</v>
      </c>
      <c r="B3045" s="296" t="s">
        <v>206</v>
      </c>
      <c r="C3045" s="295"/>
      <c r="D3045" s="295" t="s">
        <v>342</v>
      </c>
      <c r="E3045" s="295" t="s">
        <v>1416</v>
      </c>
      <c r="F3045" s="315">
        <f>VLOOKUP(B3045,'HSD PSPN,STR,ARS'!$C$6:F1590,4,FALSE)</f>
        <v>10000</v>
      </c>
      <c r="G3045" s="536">
        <f t="shared" si="312"/>
        <v>270</v>
      </c>
    </row>
    <row r="3046" spans="1:7">
      <c r="A3046" s="1165" t="s">
        <v>2176</v>
      </c>
      <c r="B3046" s="1166"/>
      <c r="C3046" s="1166"/>
      <c r="D3046" s="1166"/>
      <c r="E3046" s="1166"/>
      <c r="F3046" s="1166"/>
      <c r="G3046" s="318">
        <f>SUM(G3042:G3045)</f>
        <v>268260</v>
      </c>
    </row>
    <row r="3047" spans="1:7">
      <c r="A3047" s="295" t="s">
        <v>20</v>
      </c>
      <c r="B3047" s="296" t="s">
        <v>181</v>
      </c>
      <c r="C3047" s="295"/>
      <c r="D3047" s="295"/>
      <c r="E3047" s="295"/>
      <c r="F3047" s="296"/>
      <c r="G3047" s="536"/>
    </row>
    <row r="3048" spans="1:7">
      <c r="A3048" s="295"/>
      <c r="B3048" s="296"/>
      <c r="C3048" s="295"/>
      <c r="D3048" s="295"/>
      <c r="E3048" s="295"/>
      <c r="F3048" s="296"/>
      <c r="G3048" s="536"/>
    </row>
    <row r="3049" spans="1:7">
      <c r="A3049" s="1146" t="s">
        <v>2180</v>
      </c>
      <c r="B3049" s="1146"/>
      <c r="C3049" s="1146"/>
      <c r="D3049" s="1146"/>
      <c r="E3049" s="1146"/>
      <c r="F3049" s="1146"/>
      <c r="G3049" s="318">
        <f>SUM(G3047:G3048)</f>
        <v>0</v>
      </c>
    </row>
    <row r="3050" spans="1:7">
      <c r="A3050" s="375" t="s">
        <v>21</v>
      </c>
      <c r="B3050" s="1145" t="s">
        <v>1111</v>
      </c>
      <c r="C3050" s="1145"/>
      <c r="D3050" s="1145"/>
      <c r="E3050" s="1145"/>
      <c r="F3050" s="1145"/>
      <c r="G3050" s="318">
        <f>SUM(G3036:G3049)/2</f>
        <v>294805</v>
      </c>
    </row>
    <row r="3051" spans="1:7">
      <c r="A3051" s="375" t="s">
        <v>22</v>
      </c>
      <c r="B3051" s="1145" t="s">
        <v>1112</v>
      </c>
      <c r="C3051" s="1145"/>
      <c r="D3051" s="1145"/>
      <c r="E3051" s="1145"/>
      <c r="F3051" s="376">
        <v>0.1</v>
      </c>
      <c r="G3051" s="318">
        <f>G3050*F3051</f>
        <v>29480.5</v>
      </c>
    </row>
    <row r="3052" spans="1:7">
      <c r="A3052" s="375" t="s">
        <v>23</v>
      </c>
      <c r="B3052" s="1145" t="s">
        <v>184</v>
      </c>
      <c r="C3052" s="1145"/>
      <c r="D3052" s="1145"/>
      <c r="E3052" s="1145"/>
      <c r="F3052" s="1145"/>
      <c r="G3052" s="318">
        <f>ROUNDDOWN(G3050+G3051,0)</f>
        <v>324285</v>
      </c>
    </row>
    <row r="3053" spans="1:7">
      <c r="A3053" s="298"/>
      <c r="B3053" s="299"/>
      <c r="C3053" s="299"/>
      <c r="D3053" s="299"/>
      <c r="E3053" s="299"/>
      <c r="F3053" s="299"/>
      <c r="G3053" s="550"/>
    </row>
    <row r="3054" spans="1:7" s="449" customFormat="1">
      <c r="A3054" s="439" t="s">
        <v>2101</v>
      </c>
      <c r="G3054" s="556"/>
    </row>
    <row r="3055" spans="1:7" s="442" customFormat="1" ht="45">
      <c r="A3055" s="294" t="s">
        <v>73</v>
      </c>
      <c r="B3055" s="294" t="s">
        <v>74</v>
      </c>
      <c r="C3055" s="294" t="s">
        <v>166</v>
      </c>
      <c r="D3055" s="294" t="s">
        <v>78</v>
      </c>
      <c r="E3055" s="294" t="s">
        <v>167</v>
      </c>
      <c r="F3055" s="294" t="s">
        <v>1113</v>
      </c>
      <c r="G3055" s="551" t="s">
        <v>1105</v>
      </c>
    </row>
    <row r="3056" spans="1:7">
      <c r="A3056" s="295" t="s">
        <v>17</v>
      </c>
      <c r="B3056" s="296" t="s">
        <v>1106</v>
      </c>
      <c r="C3056" s="295"/>
      <c r="D3056" s="295"/>
      <c r="E3056" s="295"/>
      <c r="F3056" s="296"/>
      <c r="G3056" s="536"/>
    </row>
    <row r="3057" spans="1:7">
      <c r="A3057" s="295">
        <v>1</v>
      </c>
      <c r="B3057" s="426" t="s">
        <v>1</v>
      </c>
      <c r="C3057" s="295" t="s">
        <v>336</v>
      </c>
      <c r="D3057" s="295" t="s">
        <v>31</v>
      </c>
      <c r="E3057" s="295" t="s">
        <v>1514</v>
      </c>
      <c r="F3057" s="315">
        <f>VLOOKUP(B3057,'HSD PSPN,STR,ARS'!$C$6:F1602,4,FALSE)</f>
        <v>100000</v>
      </c>
      <c r="G3057" s="536">
        <f t="shared" ref="G3057:G3060" si="313">F3057*E3057</f>
        <v>15380</v>
      </c>
    </row>
    <row r="3058" spans="1:7">
      <c r="A3058" s="295">
        <v>2</v>
      </c>
      <c r="B3058" s="426" t="s">
        <v>2</v>
      </c>
      <c r="C3058" s="295" t="s">
        <v>337</v>
      </c>
      <c r="D3058" s="295" t="s">
        <v>31</v>
      </c>
      <c r="E3058" s="295" t="s">
        <v>1467</v>
      </c>
      <c r="F3058" s="315">
        <f>VLOOKUP(B3058,'HSD PSPN,STR,ARS'!$C$6:F1603,4,FALSE)</f>
        <v>150000</v>
      </c>
      <c r="G3058" s="536">
        <f t="shared" si="313"/>
        <v>11535</v>
      </c>
    </row>
    <row r="3059" spans="1:7">
      <c r="A3059" s="295">
        <v>3</v>
      </c>
      <c r="B3059" s="426" t="s">
        <v>3</v>
      </c>
      <c r="C3059" s="295" t="s">
        <v>338</v>
      </c>
      <c r="D3059" s="295" t="s">
        <v>31</v>
      </c>
      <c r="E3059" s="295" t="s">
        <v>1468</v>
      </c>
      <c r="F3059" s="315">
        <f>VLOOKUP(B3059,'HSD PSPN,STR,ARS'!$C$6:F1604,4,FALSE)</f>
        <v>150000</v>
      </c>
      <c r="G3059" s="536">
        <f t="shared" si="313"/>
        <v>1155</v>
      </c>
    </row>
    <row r="3060" spans="1:7">
      <c r="A3060" s="295">
        <v>4</v>
      </c>
      <c r="B3060" s="426" t="s">
        <v>4</v>
      </c>
      <c r="C3060" s="295" t="s">
        <v>339</v>
      </c>
      <c r="D3060" s="295" t="s">
        <v>31</v>
      </c>
      <c r="E3060" s="295" t="s">
        <v>1469</v>
      </c>
      <c r="F3060" s="315">
        <f>VLOOKUP(B3060,'HSD PSPN,STR,ARS'!$C$6:F1605,4,FALSE)</f>
        <v>200000</v>
      </c>
      <c r="G3060" s="536">
        <f t="shared" si="313"/>
        <v>520</v>
      </c>
    </row>
    <row r="3061" spans="1:7">
      <c r="A3061" s="1161" t="s">
        <v>2171</v>
      </c>
      <c r="B3061" s="1162"/>
      <c r="C3061" s="1162"/>
      <c r="D3061" s="1162"/>
      <c r="E3061" s="1162"/>
      <c r="F3061" s="1163"/>
      <c r="G3061" s="321">
        <f>SUM(G3056:G3060)</f>
        <v>28590</v>
      </c>
    </row>
    <row r="3062" spans="1:7">
      <c r="A3062" s="295" t="s">
        <v>19</v>
      </c>
      <c r="B3062" s="296" t="s">
        <v>5</v>
      </c>
      <c r="C3062" s="295"/>
      <c r="D3062" s="295"/>
      <c r="E3062" s="295"/>
      <c r="F3062" s="296"/>
      <c r="G3062" s="536"/>
    </row>
    <row r="3063" spans="1:7" ht="30">
      <c r="A3063" s="295">
        <v>1</v>
      </c>
      <c r="B3063" s="300" t="s">
        <v>1540</v>
      </c>
      <c r="C3063" s="295"/>
      <c r="D3063" s="301" t="s">
        <v>239</v>
      </c>
      <c r="E3063" s="301" t="s">
        <v>1516</v>
      </c>
      <c r="F3063" s="315">
        <f>VLOOKUP(B3063,'HSD PSPN,STR,ARS'!$C$6:F1608,4,FALSE)</f>
        <v>10000</v>
      </c>
      <c r="G3063" s="536">
        <f t="shared" ref="G3063:G3066" si="314">F3063*E3063</f>
        <v>65630</v>
      </c>
    </row>
    <row r="3064" spans="1:7">
      <c r="A3064" s="295">
        <v>2</v>
      </c>
      <c r="B3064" s="296" t="s">
        <v>176</v>
      </c>
      <c r="C3064" s="295"/>
      <c r="D3064" s="295" t="s">
        <v>329</v>
      </c>
      <c r="E3064" s="295" t="s">
        <v>1507</v>
      </c>
      <c r="F3064" s="315">
        <f>VLOOKUP(B3064,'HSD PSPN,STR,ARS'!$C$6:F1609,4,FALSE)</f>
        <v>10000</v>
      </c>
      <c r="G3064" s="536">
        <f t="shared" si="314"/>
        <v>136320</v>
      </c>
    </row>
    <row r="3065" spans="1:7">
      <c r="A3065" s="295">
        <v>3</v>
      </c>
      <c r="B3065" s="296" t="s">
        <v>245</v>
      </c>
      <c r="C3065" s="295"/>
      <c r="D3065" s="295" t="s">
        <v>329</v>
      </c>
      <c r="E3065" s="295" t="s">
        <v>1538</v>
      </c>
      <c r="F3065" s="315">
        <f>VLOOKUP(B3065,'HSD PSPN,STR,ARS'!$C$6:F1610,4,FALSE)</f>
        <v>10000</v>
      </c>
      <c r="G3065" s="536">
        <f t="shared" si="314"/>
        <v>15000</v>
      </c>
    </row>
    <row r="3066" spans="1:7">
      <c r="A3066" s="295">
        <v>4</v>
      </c>
      <c r="B3066" s="296" t="s">
        <v>206</v>
      </c>
      <c r="C3066" s="295"/>
      <c r="D3066" s="295" t="s">
        <v>342</v>
      </c>
      <c r="E3066" s="295" t="s">
        <v>1416</v>
      </c>
      <c r="F3066" s="315">
        <f>VLOOKUP(B3066,'HSD PSPN,STR,ARS'!$C$6:F1611,4,FALSE)</f>
        <v>10000</v>
      </c>
      <c r="G3066" s="536">
        <f t="shared" si="314"/>
        <v>270</v>
      </c>
    </row>
    <row r="3067" spans="1:7">
      <c r="A3067" s="1165" t="s">
        <v>2176</v>
      </c>
      <c r="B3067" s="1166"/>
      <c r="C3067" s="1166"/>
      <c r="D3067" s="1166"/>
      <c r="E3067" s="1166"/>
      <c r="F3067" s="1166"/>
      <c r="G3067" s="321">
        <f>SUM(G3063:G3066)</f>
        <v>217220</v>
      </c>
    </row>
    <row r="3068" spans="1:7">
      <c r="A3068" s="295" t="s">
        <v>20</v>
      </c>
      <c r="B3068" s="296" t="s">
        <v>181</v>
      </c>
      <c r="C3068" s="295"/>
      <c r="D3068" s="295"/>
      <c r="E3068" s="295"/>
      <c r="F3068" s="296"/>
      <c r="G3068" s="536"/>
    </row>
    <row r="3069" spans="1:7">
      <c r="A3069" s="295"/>
      <c r="B3069" s="296"/>
      <c r="C3069" s="295"/>
      <c r="D3069" s="295"/>
      <c r="E3069" s="295"/>
      <c r="F3069" s="296"/>
      <c r="G3069" s="536"/>
    </row>
    <row r="3070" spans="1:7">
      <c r="A3070" s="1146" t="s">
        <v>2180</v>
      </c>
      <c r="B3070" s="1146"/>
      <c r="C3070" s="1146"/>
      <c r="D3070" s="1146"/>
      <c r="E3070" s="1146"/>
      <c r="F3070" s="1146"/>
      <c r="G3070" s="318">
        <f>SUM(G3068:G3069)</f>
        <v>0</v>
      </c>
    </row>
    <row r="3071" spans="1:7">
      <c r="A3071" s="375" t="s">
        <v>21</v>
      </c>
      <c r="B3071" s="1145" t="s">
        <v>1111</v>
      </c>
      <c r="C3071" s="1145"/>
      <c r="D3071" s="1145"/>
      <c r="E3071" s="1145"/>
      <c r="F3071" s="1145"/>
      <c r="G3071" s="318">
        <f>SUM(G3057:G3070)/2</f>
        <v>245810</v>
      </c>
    </row>
    <row r="3072" spans="1:7">
      <c r="A3072" s="375" t="s">
        <v>22</v>
      </c>
      <c r="B3072" s="1145" t="s">
        <v>1112</v>
      </c>
      <c r="C3072" s="1145"/>
      <c r="D3072" s="1145"/>
      <c r="E3072" s="1145"/>
      <c r="F3072" s="376">
        <v>0.1</v>
      </c>
      <c r="G3072" s="318">
        <f>G3071*F3072</f>
        <v>24581</v>
      </c>
    </row>
    <row r="3073" spans="1:7">
      <c r="A3073" s="375" t="s">
        <v>23</v>
      </c>
      <c r="B3073" s="1145" t="s">
        <v>184</v>
      </c>
      <c r="C3073" s="1145"/>
      <c r="D3073" s="1145"/>
      <c r="E3073" s="1145"/>
      <c r="F3073" s="1145"/>
      <c r="G3073" s="318">
        <f>ROUNDDOWN(G3071+G3072,0)</f>
        <v>270391</v>
      </c>
    </row>
    <row r="3074" spans="1:7">
      <c r="A3074" s="298"/>
      <c r="B3074" s="299"/>
      <c r="C3074" s="299"/>
      <c r="D3074" s="299"/>
      <c r="E3074" s="299"/>
      <c r="F3074" s="299"/>
      <c r="G3074" s="550"/>
    </row>
    <row r="3075" spans="1:7" s="449" customFormat="1">
      <c r="A3075" s="439" t="s">
        <v>2100</v>
      </c>
      <c r="G3075" s="556"/>
    </row>
    <row r="3076" spans="1:7" s="442" customFormat="1" ht="45">
      <c r="A3076" s="294" t="s">
        <v>73</v>
      </c>
      <c r="B3076" s="294" t="s">
        <v>74</v>
      </c>
      <c r="C3076" s="294" t="s">
        <v>166</v>
      </c>
      <c r="D3076" s="294" t="s">
        <v>78</v>
      </c>
      <c r="E3076" s="294" t="s">
        <v>167</v>
      </c>
      <c r="F3076" s="294" t="s">
        <v>1113</v>
      </c>
      <c r="G3076" s="551" t="s">
        <v>1105</v>
      </c>
    </row>
    <row r="3077" spans="1:7">
      <c r="A3077" s="295" t="s">
        <v>17</v>
      </c>
      <c r="B3077" s="296" t="s">
        <v>1106</v>
      </c>
      <c r="C3077" s="295"/>
      <c r="D3077" s="295"/>
      <c r="E3077" s="295"/>
      <c r="F3077" s="296"/>
      <c r="G3077" s="536"/>
    </row>
    <row r="3078" spans="1:7">
      <c r="A3078" s="295">
        <v>1</v>
      </c>
      <c r="B3078" s="296" t="s">
        <v>1</v>
      </c>
      <c r="C3078" s="295" t="s">
        <v>336</v>
      </c>
      <c r="D3078" s="295" t="s">
        <v>31</v>
      </c>
      <c r="E3078" s="295" t="s">
        <v>1208</v>
      </c>
      <c r="F3078" s="315">
        <f>VLOOKUP(B3078,'HSD PSPN,STR,ARS'!$C$6:F1623,4,FALSE)</f>
        <v>100000</v>
      </c>
      <c r="G3078" s="536">
        <f t="shared" ref="G3078:G3081" si="315">F3078*E3078</f>
        <v>25000</v>
      </c>
    </row>
    <row r="3079" spans="1:7">
      <c r="A3079" s="295">
        <v>2</v>
      </c>
      <c r="B3079" s="296" t="s">
        <v>2</v>
      </c>
      <c r="C3079" s="295" t="s">
        <v>337</v>
      </c>
      <c r="D3079" s="295" t="s">
        <v>31</v>
      </c>
      <c r="E3079" s="295" t="s">
        <v>1361</v>
      </c>
      <c r="F3079" s="315">
        <f>VLOOKUP(B3079,'HSD PSPN,STR,ARS'!$C$6:F1624,4,FALSE)</f>
        <v>150000</v>
      </c>
      <c r="G3079" s="536">
        <f t="shared" si="315"/>
        <v>12495</v>
      </c>
    </row>
    <row r="3080" spans="1:7">
      <c r="A3080" s="295">
        <v>3</v>
      </c>
      <c r="B3080" s="296" t="s">
        <v>3</v>
      </c>
      <c r="C3080" s="295" t="s">
        <v>338</v>
      </c>
      <c r="D3080" s="295" t="s">
        <v>31</v>
      </c>
      <c r="E3080" s="295" t="s">
        <v>1210</v>
      </c>
      <c r="F3080" s="315">
        <f>VLOOKUP(B3080,'HSD PSPN,STR,ARS'!$C$6:F1625,4,FALSE)</f>
        <v>150000</v>
      </c>
      <c r="G3080" s="536">
        <f t="shared" si="315"/>
        <v>1245</v>
      </c>
    </row>
    <row r="3081" spans="1:7">
      <c r="A3081" s="295">
        <v>4</v>
      </c>
      <c r="B3081" s="296" t="s">
        <v>4</v>
      </c>
      <c r="C3081" s="295" t="s">
        <v>339</v>
      </c>
      <c r="D3081" s="295" t="s">
        <v>31</v>
      </c>
      <c r="E3081" s="295" t="s">
        <v>1362</v>
      </c>
      <c r="F3081" s="315">
        <f>VLOOKUP(B3081,'HSD PSPN,STR,ARS'!$C$6:F1626,4,FALSE)</f>
        <v>200000</v>
      </c>
      <c r="G3081" s="536">
        <f t="shared" si="315"/>
        <v>560</v>
      </c>
    </row>
    <row r="3082" spans="1:7">
      <c r="A3082" s="1161" t="s">
        <v>2171</v>
      </c>
      <c r="B3082" s="1162"/>
      <c r="C3082" s="1162"/>
      <c r="D3082" s="1162"/>
      <c r="E3082" s="1162"/>
      <c r="F3082" s="1163"/>
      <c r="G3082" s="321">
        <f>SUM(G3077:G3081)</f>
        <v>39300</v>
      </c>
    </row>
    <row r="3083" spans="1:7">
      <c r="A3083" s="295" t="s">
        <v>19</v>
      </c>
      <c r="B3083" s="296" t="s">
        <v>5</v>
      </c>
      <c r="C3083" s="295"/>
      <c r="D3083" s="295"/>
      <c r="E3083" s="295"/>
      <c r="F3083" s="296"/>
      <c r="G3083" s="536"/>
    </row>
    <row r="3084" spans="1:7" ht="30">
      <c r="A3084" s="295">
        <v>1</v>
      </c>
      <c r="B3084" s="300" t="s">
        <v>1541</v>
      </c>
      <c r="C3084" s="295"/>
      <c r="D3084" s="301" t="s">
        <v>239</v>
      </c>
      <c r="E3084" s="301" t="s">
        <v>1518</v>
      </c>
      <c r="F3084" s="315">
        <f>VLOOKUP(B3084,'HSD PSPN,STR,ARS'!$C$6:F1629,4,FALSE)</f>
        <v>10000</v>
      </c>
      <c r="G3084" s="536">
        <f t="shared" ref="G3084:G3087" si="316">F3084*E3084</f>
        <v>29169.999999999996</v>
      </c>
    </row>
    <row r="3085" spans="1:7">
      <c r="A3085" s="295">
        <v>2</v>
      </c>
      <c r="B3085" s="296" t="s">
        <v>176</v>
      </c>
      <c r="C3085" s="295"/>
      <c r="D3085" s="295" t="s">
        <v>329</v>
      </c>
      <c r="E3085" s="295" t="s">
        <v>1507</v>
      </c>
      <c r="F3085" s="315">
        <f>VLOOKUP(B3085,'HSD PSPN,STR,ARS'!$C$6:F1630,4,FALSE)</f>
        <v>10000</v>
      </c>
      <c r="G3085" s="536">
        <f t="shared" si="316"/>
        <v>136320</v>
      </c>
    </row>
    <row r="3086" spans="1:7">
      <c r="A3086" s="295">
        <v>3</v>
      </c>
      <c r="B3086" s="296" t="s">
        <v>245</v>
      </c>
      <c r="C3086" s="295"/>
      <c r="D3086" s="295" t="s">
        <v>329</v>
      </c>
      <c r="E3086" s="295" t="s">
        <v>1538</v>
      </c>
      <c r="F3086" s="315">
        <f>VLOOKUP(B3086,'HSD PSPN,STR,ARS'!$C$6:F1631,4,FALSE)</f>
        <v>10000</v>
      </c>
      <c r="G3086" s="536">
        <f t="shared" si="316"/>
        <v>15000</v>
      </c>
    </row>
    <row r="3087" spans="1:7">
      <c r="A3087" s="295">
        <v>4</v>
      </c>
      <c r="B3087" s="296" t="s">
        <v>206</v>
      </c>
      <c r="C3087" s="295"/>
      <c r="D3087" s="295" t="s">
        <v>342</v>
      </c>
      <c r="E3087" s="295" t="s">
        <v>1416</v>
      </c>
      <c r="F3087" s="315">
        <f>VLOOKUP(B3087,'HSD PSPN,STR,ARS'!$C$6:F1632,4,FALSE)</f>
        <v>10000</v>
      </c>
      <c r="G3087" s="536">
        <f t="shared" si="316"/>
        <v>270</v>
      </c>
    </row>
    <row r="3088" spans="1:7">
      <c r="A3088" s="1165" t="s">
        <v>2176</v>
      </c>
      <c r="B3088" s="1166"/>
      <c r="C3088" s="1166"/>
      <c r="D3088" s="1166"/>
      <c r="E3088" s="1166"/>
      <c r="F3088" s="1166"/>
      <c r="G3088" s="321">
        <f>SUM(G3084:G3087)</f>
        <v>180760</v>
      </c>
    </row>
    <row r="3089" spans="1:7">
      <c r="A3089" s="295" t="s">
        <v>20</v>
      </c>
      <c r="B3089" s="296" t="s">
        <v>181</v>
      </c>
      <c r="C3089" s="295"/>
      <c r="D3089" s="295"/>
      <c r="E3089" s="295"/>
      <c r="F3089" s="296"/>
      <c r="G3089" s="536"/>
    </row>
    <row r="3090" spans="1:7">
      <c r="A3090" s="295"/>
      <c r="B3090" s="296"/>
      <c r="C3090" s="295"/>
      <c r="D3090" s="295"/>
      <c r="E3090" s="295"/>
      <c r="F3090" s="296"/>
      <c r="G3090" s="536"/>
    </row>
    <row r="3091" spans="1:7">
      <c r="A3091" s="1146" t="s">
        <v>2180</v>
      </c>
      <c r="B3091" s="1146"/>
      <c r="C3091" s="1146"/>
      <c r="D3091" s="1146"/>
      <c r="E3091" s="1146"/>
      <c r="F3091" s="1146"/>
      <c r="G3091" s="318">
        <f>SUM(G3089:G3090)</f>
        <v>0</v>
      </c>
    </row>
    <row r="3092" spans="1:7">
      <c r="A3092" s="375" t="s">
        <v>21</v>
      </c>
      <c r="B3092" s="1145" t="s">
        <v>1111</v>
      </c>
      <c r="C3092" s="1145"/>
      <c r="D3092" s="1145"/>
      <c r="E3092" s="1145"/>
      <c r="F3092" s="1145"/>
      <c r="G3092" s="318">
        <f>SUM(G3078:G3091)/2</f>
        <v>220060</v>
      </c>
    </row>
    <row r="3093" spans="1:7">
      <c r="A3093" s="375" t="s">
        <v>22</v>
      </c>
      <c r="B3093" s="1145" t="s">
        <v>1112</v>
      </c>
      <c r="C3093" s="1145"/>
      <c r="D3093" s="1145"/>
      <c r="E3093" s="1145"/>
      <c r="F3093" s="376">
        <v>0.1</v>
      </c>
      <c r="G3093" s="318">
        <f>G3092*F3093</f>
        <v>22006</v>
      </c>
    </row>
    <row r="3094" spans="1:7">
      <c r="A3094" s="375" t="s">
        <v>23</v>
      </c>
      <c r="B3094" s="1145" t="s">
        <v>184</v>
      </c>
      <c r="C3094" s="1145"/>
      <c r="D3094" s="1145"/>
      <c r="E3094" s="1145"/>
      <c r="F3094" s="1145"/>
      <c r="G3094" s="318">
        <f>ROUNDDOWN(G3092+G3093,0)</f>
        <v>242066</v>
      </c>
    </row>
    <row r="3095" spans="1:7">
      <c r="A3095" s="298"/>
      <c r="B3095" s="299"/>
      <c r="C3095" s="299"/>
      <c r="D3095" s="299"/>
      <c r="E3095" s="299"/>
      <c r="F3095" s="299"/>
      <c r="G3095" s="550"/>
    </row>
    <row r="3096" spans="1:7" s="449" customFormat="1">
      <c r="A3096" s="439" t="s">
        <v>2099</v>
      </c>
      <c r="G3096" s="556"/>
    </row>
    <row r="3097" spans="1:7" s="442" customFormat="1" ht="45">
      <c r="A3097" s="294" t="s">
        <v>73</v>
      </c>
      <c r="B3097" s="294" t="s">
        <v>74</v>
      </c>
      <c r="C3097" s="294" t="s">
        <v>166</v>
      </c>
      <c r="D3097" s="294" t="s">
        <v>78</v>
      </c>
      <c r="E3097" s="294" t="s">
        <v>167</v>
      </c>
      <c r="F3097" s="294" t="s">
        <v>1113</v>
      </c>
      <c r="G3097" s="551" t="s">
        <v>1105</v>
      </c>
    </row>
    <row r="3098" spans="1:7">
      <c r="A3098" s="295" t="s">
        <v>17</v>
      </c>
      <c r="B3098" s="296" t="s">
        <v>1106</v>
      </c>
      <c r="C3098" s="295"/>
      <c r="D3098" s="295"/>
      <c r="E3098" s="295"/>
      <c r="F3098" s="296"/>
      <c r="G3098" s="536"/>
    </row>
    <row r="3099" spans="1:7">
      <c r="A3099" s="295">
        <v>1</v>
      </c>
      <c r="B3099" s="296" t="s">
        <v>1</v>
      </c>
      <c r="C3099" s="295" t="s">
        <v>336</v>
      </c>
      <c r="D3099" s="295" t="s">
        <v>31</v>
      </c>
      <c r="E3099" s="295" t="s">
        <v>1519</v>
      </c>
      <c r="F3099" s="315">
        <f>VLOOKUP(B3099,'HSD PSPN,STR,ARS'!$C$6:F1644,4,FALSE)</f>
        <v>100000</v>
      </c>
      <c r="G3099" s="536">
        <f t="shared" ref="G3099:G3102" si="317">F3099*E3099</f>
        <v>5710</v>
      </c>
    </row>
    <row r="3100" spans="1:7">
      <c r="A3100" s="295">
        <v>2</v>
      </c>
      <c r="B3100" s="296" t="s">
        <v>2</v>
      </c>
      <c r="C3100" s="295" t="s">
        <v>337</v>
      </c>
      <c r="D3100" s="295" t="s">
        <v>31</v>
      </c>
      <c r="E3100" s="295" t="s">
        <v>1520</v>
      </c>
      <c r="F3100" s="315">
        <f>VLOOKUP(B3100,'HSD PSPN,STR,ARS'!$C$6:F1645,4,FALSE)</f>
        <v>150000</v>
      </c>
      <c r="G3100" s="536">
        <f t="shared" si="317"/>
        <v>4290</v>
      </c>
    </row>
    <row r="3101" spans="1:7">
      <c r="A3101" s="295">
        <v>3</v>
      </c>
      <c r="B3101" s="296" t="s">
        <v>3</v>
      </c>
      <c r="C3101" s="295" t="s">
        <v>338</v>
      </c>
      <c r="D3101" s="295" t="s">
        <v>31</v>
      </c>
      <c r="E3101" s="295" t="s">
        <v>1521</v>
      </c>
      <c r="F3101" s="315">
        <f>VLOOKUP(B3101,'HSD PSPN,STR,ARS'!$C$6:F1646,4,FALSE)</f>
        <v>150000</v>
      </c>
      <c r="G3101" s="536">
        <f t="shared" si="317"/>
        <v>434.99999999999994</v>
      </c>
    </row>
    <row r="3102" spans="1:7">
      <c r="A3102" s="295">
        <v>4</v>
      </c>
      <c r="B3102" s="296" t="s">
        <v>4</v>
      </c>
      <c r="C3102" s="295" t="s">
        <v>339</v>
      </c>
      <c r="D3102" s="295" t="s">
        <v>31</v>
      </c>
      <c r="E3102" s="295" t="s">
        <v>1522</v>
      </c>
      <c r="F3102" s="315">
        <f>VLOOKUP(B3102,'HSD PSPN,STR,ARS'!$C$6:F1647,4,FALSE)</f>
        <v>200000</v>
      </c>
      <c r="G3102" s="536">
        <f t="shared" si="317"/>
        <v>200</v>
      </c>
    </row>
    <row r="3103" spans="1:7">
      <c r="A3103" s="1161" t="s">
        <v>2171</v>
      </c>
      <c r="B3103" s="1162"/>
      <c r="C3103" s="1162"/>
      <c r="D3103" s="1162"/>
      <c r="E3103" s="1162"/>
      <c r="F3103" s="1163"/>
      <c r="G3103" s="321">
        <f>SUM(G3098:G3102)</f>
        <v>10635</v>
      </c>
    </row>
    <row r="3104" spans="1:7">
      <c r="A3104" s="295" t="s">
        <v>19</v>
      </c>
      <c r="B3104" s="296" t="s">
        <v>5</v>
      </c>
      <c r="C3104" s="295"/>
      <c r="D3104" s="295"/>
      <c r="E3104" s="295"/>
      <c r="F3104" s="296"/>
      <c r="G3104" s="536"/>
    </row>
    <row r="3105" spans="1:7" ht="30">
      <c r="A3105" s="295">
        <v>1</v>
      </c>
      <c r="B3105" s="300" t="s">
        <v>1542</v>
      </c>
      <c r="C3105" s="295"/>
      <c r="D3105" s="301" t="s">
        <v>239</v>
      </c>
      <c r="E3105" s="301" t="s">
        <v>1524</v>
      </c>
      <c r="F3105" s="315">
        <f>VLOOKUP(B3105,'HSD PSPN,STR,ARS'!$C$6:F1650,4,FALSE)</f>
        <v>10000</v>
      </c>
      <c r="G3105" s="536">
        <f t="shared" ref="G3105:G3108" si="318">F3105*E3105</f>
        <v>52500</v>
      </c>
    </row>
    <row r="3106" spans="1:7">
      <c r="A3106" s="295">
        <v>2</v>
      </c>
      <c r="B3106" s="296" t="s">
        <v>176</v>
      </c>
      <c r="C3106" s="295"/>
      <c r="D3106" s="295" t="s">
        <v>329</v>
      </c>
      <c r="E3106" s="295" t="s">
        <v>1525</v>
      </c>
      <c r="F3106" s="315">
        <f>VLOOKUP(B3106,'HSD PSPN,STR,ARS'!$C$6:F1651,4,FALSE)</f>
        <v>10000</v>
      </c>
      <c r="G3106" s="536">
        <f t="shared" si="318"/>
        <v>17040</v>
      </c>
    </row>
    <row r="3107" spans="1:7">
      <c r="A3107" s="295">
        <v>3</v>
      </c>
      <c r="B3107" s="296" t="s">
        <v>245</v>
      </c>
      <c r="C3107" s="295"/>
      <c r="D3107" s="295" t="s">
        <v>329</v>
      </c>
      <c r="E3107" s="295" t="s">
        <v>1543</v>
      </c>
      <c r="F3107" s="315">
        <f>VLOOKUP(B3107,'HSD PSPN,STR,ARS'!$C$6:F1652,4,FALSE)</f>
        <v>10000</v>
      </c>
      <c r="G3107" s="536">
        <f t="shared" si="318"/>
        <v>1880</v>
      </c>
    </row>
    <row r="3108" spans="1:7">
      <c r="A3108" s="295">
        <v>4</v>
      </c>
      <c r="B3108" s="296" t="s">
        <v>206</v>
      </c>
      <c r="C3108" s="295"/>
      <c r="D3108" s="295" t="s">
        <v>342</v>
      </c>
      <c r="E3108" s="295" t="s">
        <v>1244</v>
      </c>
      <c r="F3108" s="315">
        <f>VLOOKUP(B3108,'HSD PSPN,STR,ARS'!$C$6:F1653,4,FALSE)</f>
        <v>10000</v>
      </c>
      <c r="G3108" s="536">
        <f t="shared" si="318"/>
        <v>30</v>
      </c>
    </row>
    <row r="3109" spans="1:7">
      <c r="A3109" s="1165" t="s">
        <v>2176</v>
      </c>
      <c r="B3109" s="1166"/>
      <c r="C3109" s="1166"/>
      <c r="D3109" s="1166"/>
      <c r="E3109" s="1166"/>
      <c r="F3109" s="1166"/>
      <c r="G3109" s="321">
        <f>SUM(G3105:G3108)</f>
        <v>71450</v>
      </c>
    </row>
    <row r="3110" spans="1:7">
      <c r="A3110" s="295" t="s">
        <v>20</v>
      </c>
      <c r="B3110" s="296" t="s">
        <v>181</v>
      </c>
      <c r="C3110" s="295"/>
      <c r="D3110" s="295"/>
      <c r="E3110" s="295"/>
      <c r="F3110" s="296"/>
      <c r="G3110" s="536"/>
    </row>
    <row r="3111" spans="1:7">
      <c r="A3111" s="295"/>
      <c r="B3111" s="296"/>
      <c r="C3111" s="295"/>
      <c r="D3111" s="295"/>
      <c r="E3111" s="295"/>
      <c r="F3111" s="296"/>
      <c r="G3111" s="536"/>
    </row>
    <row r="3112" spans="1:7">
      <c r="A3112" s="1146" t="s">
        <v>2180</v>
      </c>
      <c r="B3112" s="1146"/>
      <c r="C3112" s="1146"/>
      <c r="D3112" s="1146"/>
      <c r="E3112" s="1146"/>
      <c r="F3112" s="1146"/>
      <c r="G3112" s="318">
        <f>SUM(G3110:G3111)</f>
        <v>0</v>
      </c>
    </row>
    <row r="3113" spans="1:7">
      <c r="A3113" s="375" t="s">
        <v>21</v>
      </c>
      <c r="B3113" s="1145" t="s">
        <v>1111</v>
      </c>
      <c r="C3113" s="1145"/>
      <c r="D3113" s="1145"/>
      <c r="E3113" s="1145"/>
      <c r="F3113" s="1145"/>
      <c r="G3113" s="318">
        <f>SUM(G3099:G3112)/2</f>
        <v>82085</v>
      </c>
    </row>
    <row r="3114" spans="1:7">
      <c r="A3114" s="375" t="s">
        <v>22</v>
      </c>
      <c r="B3114" s="1145" t="s">
        <v>1112</v>
      </c>
      <c r="C3114" s="1145"/>
      <c r="D3114" s="1145"/>
      <c r="E3114" s="1145"/>
      <c r="F3114" s="376">
        <v>0.1</v>
      </c>
      <c r="G3114" s="318">
        <f>G3113*F3114</f>
        <v>8208.5</v>
      </c>
    </row>
    <row r="3115" spans="1:7">
      <c r="A3115" s="375" t="s">
        <v>23</v>
      </c>
      <c r="B3115" s="1145" t="s">
        <v>184</v>
      </c>
      <c r="C3115" s="1145"/>
      <c r="D3115" s="1145"/>
      <c r="E3115" s="1145"/>
      <c r="F3115" s="1145"/>
      <c r="G3115" s="318">
        <f>ROUNDDOWN(G3113+G3114,0)</f>
        <v>90293</v>
      </c>
    </row>
    <row r="3116" spans="1:7">
      <c r="A3116" s="298"/>
      <c r="B3116" s="299"/>
      <c r="C3116" s="299"/>
      <c r="D3116" s="299"/>
      <c r="E3116" s="299"/>
      <c r="F3116" s="299"/>
      <c r="G3116" s="550"/>
    </row>
    <row r="3117" spans="1:7" s="449" customFormat="1">
      <c r="A3117" s="439" t="s">
        <v>2098</v>
      </c>
      <c r="G3117" s="556"/>
    </row>
    <row r="3118" spans="1:7" s="442" customFormat="1" ht="45">
      <c r="A3118" s="294" t="s">
        <v>73</v>
      </c>
      <c r="B3118" s="294" t="s">
        <v>74</v>
      </c>
      <c r="C3118" s="294" t="s">
        <v>166</v>
      </c>
      <c r="D3118" s="294" t="s">
        <v>78</v>
      </c>
      <c r="E3118" s="294" t="s">
        <v>167</v>
      </c>
      <c r="F3118" s="294" t="s">
        <v>1113</v>
      </c>
      <c r="G3118" s="551" t="s">
        <v>1105</v>
      </c>
    </row>
    <row r="3119" spans="1:7">
      <c r="A3119" s="295" t="s">
        <v>17</v>
      </c>
      <c r="B3119" s="296" t="s">
        <v>1106</v>
      </c>
      <c r="C3119" s="295"/>
      <c r="D3119" s="295"/>
      <c r="E3119" s="295"/>
      <c r="F3119" s="296"/>
      <c r="G3119" s="536"/>
    </row>
    <row r="3120" spans="1:7">
      <c r="A3120" s="295">
        <v>1</v>
      </c>
      <c r="B3120" s="296" t="s">
        <v>1</v>
      </c>
      <c r="C3120" s="295" t="s">
        <v>336</v>
      </c>
      <c r="D3120" s="295" t="s">
        <v>31</v>
      </c>
      <c r="E3120" s="295" t="s">
        <v>1491</v>
      </c>
      <c r="F3120" s="315">
        <f>VLOOKUP(B3120,'HSD PSPN,STR,ARS'!$C$6:F1665,4,FALSE)</f>
        <v>100000</v>
      </c>
      <c r="G3120" s="536">
        <f t="shared" ref="G3120:G3123" si="319">F3120*E3120</f>
        <v>6250</v>
      </c>
    </row>
    <row r="3121" spans="1:7">
      <c r="A3121" s="295">
        <v>2</v>
      </c>
      <c r="B3121" s="296" t="s">
        <v>2</v>
      </c>
      <c r="C3121" s="295" t="s">
        <v>337</v>
      </c>
      <c r="D3121" s="295" t="s">
        <v>31</v>
      </c>
      <c r="E3121" s="295" t="s">
        <v>1526</v>
      </c>
      <c r="F3121" s="315">
        <f>VLOOKUP(B3121,'HSD PSPN,STR,ARS'!$C$6:F1666,4,FALSE)</f>
        <v>150000</v>
      </c>
      <c r="G3121" s="536">
        <f t="shared" si="319"/>
        <v>4695</v>
      </c>
    </row>
    <row r="3122" spans="1:7">
      <c r="A3122" s="295">
        <v>3</v>
      </c>
      <c r="B3122" s="296" t="s">
        <v>3</v>
      </c>
      <c r="C3122" s="295" t="s">
        <v>338</v>
      </c>
      <c r="D3122" s="295" t="s">
        <v>31</v>
      </c>
      <c r="E3122" s="295" t="s">
        <v>1527</v>
      </c>
      <c r="F3122" s="315">
        <f>VLOOKUP(B3122,'HSD PSPN,STR,ARS'!$C$6:F1667,4,FALSE)</f>
        <v>150000</v>
      </c>
      <c r="G3122" s="536">
        <f t="shared" si="319"/>
        <v>465</v>
      </c>
    </row>
    <row r="3123" spans="1:7">
      <c r="A3123" s="295">
        <v>4</v>
      </c>
      <c r="B3123" s="296" t="s">
        <v>4</v>
      </c>
      <c r="C3123" s="295" t="s">
        <v>339</v>
      </c>
      <c r="D3123" s="295" t="s">
        <v>31</v>
      </c>
      <c r="E3123" s="295" t="s">
        <v>1522</v>
      </c>
      <c r="F3123" s="315">
        <f>VLOOKUP(B3123,'HSD PSPN,STR,ARS'!$C$6:F1668,4,FALSE)</f>
        <v>200000</v>
      </c>
      <c r="G3123" s="536">
        <f t="shared" si="319"/>
        <v>200</v>
      </c>
    </row>
    <row r="3124" spans="1:7">
      <c r="A3124" s="1161" t="s">
        <v>2171</v>
      </c>
      <c r="B3124" s="1162"/>
      <c r="C3124" s="1162"/>
      <c r="D3124" s="1162"/>
      <c r="E3124" s="1162"/>
      <c r="F3124" s="1163"/>
      <c r="G3124" s="321">
        <f>SUM(G3119:G3123)</f>
        <v>11610</v>
      </c>
    </row>
    <row r="3125" spans="1:7">
      <c r="A3125" s="295" t="s">
        <v>19</v>
      </c>
      <c r="B3125" s="296" t="s">
        <v>5</v>
      </c>
      <c r="C3125" s="295"/>
      <c r="D3125" s="295"/>
      <c r="E3125" s="295"/>
      <c r="F3125" s="296"/>
      <c r="G3125" s="536"/>
    </row>
    <row r="3126" spans="1:7" ht="30">
      <c r="A3126" s="295">
        <v>1</v>
      </c>
      <c r="B3126" s="300" t="s">
        <v>1544</v>
      </c>
      <c r="C3126" s="295"/>
      <c r="D3126" s="301" t="s">
        <v>239</v>
      </c>
      <c r="E3126" s="301" t="s">
        <v>1134</v>
      </c>
      <c r="F3126" s="315">
        <f>VLOOKUP(B3126,'HSD PSPN,STR,ARS'!$C$6:F1671,4,FALSE)</f>
        <v>10000</v>
      </c>
      <c r="G3126" s="536">
        <f t="shared" ref="G3126:G3129" si="320">F3126*E3126</f>
        <v>35000</v>
      </c>
    </row>
    <row r="3127" spans="1:7">
      <c r="A3127" s="295">
        <v>2</v>
      </c>
      <c r="B3127" s="296" t="s">
        <v>176</v>
      </c>
      <c r="C3127" s="295"/>
      <c r="D3127" s="295" t="s">
        <v>329</v>
      </c>
      <c r="E3127" s="295" t="s">
        <v>1525</v>
      </c>
      <c r="F3127" s="315">
        <f>VLOOKUP(B3127,'HSD PSPN,STR,ARS'!$C$6:F1672,4,FALSE)</f>
        <v>10000</v>
      </c>
      <c r="G3127" s="536">
        <f t="shared" si="320"/>
        <v>17040</v>
      </c>
    </row>
    <row r="3128" spans="1:7">
      <c r="A3128" s="295">
        <v>3</v>
      </c>
      <c r="B3128" s="296" t="s">
        <v>245</v>
      </c>
      <c r="C3128" s="295"/>
      <c r="D3128" s="295" t="s">
        <v>329</v>
      </c>
      <c r="E3128" s="295" t="s">
        <v>1543</v>
      </c>
      <c r="F3128" s="315">
        <f>VLOOKUP(B3128,'HSD PSPN,STR,ARS'!$C$6:F1673,4,FALSE)</f>
        <v>10000</v>
      </c>
      <c r="G3128" s="536">
        <f t="shared" si="320"/>
        <v>1880</v>
      </c>
    </row>
    <row r="3129" spans="1:7">
      <c r="A3129" s="295">
        <v>4</v>
      </c>
      <c r="B3129" s="296" t="s">
        <v>206</v>
      </c>
      <c r="C3129" s="295"/>
      <c r="D3129" s="295" t="s">
        <v>342</v>
      </c>
      <c r="E3129" s="295" t="s">
        <v>1244</v>
      </c>
      <c r="F3129" s="315">
        <f>VLOOKUP(B3129,'HSD PSPN,STR,ARS'!$C$6:F1674,4,FALSE)</f>
        <v>10000</v>
      </c>
      <c r="G3129" s="536">
        <f t="shared" si="320"/>
        <v>30</v>
      </c>
    </row>
    <row r="3130" spans="1:7">
      <c r="A3130" s="1165" t="s">
        <v>2176</v>
      </c>
      <c r="B3130" s="1166"/>
      <c r="C3130" s="1166"/>
      <c r="D3130" s="1166"/>
      <c r="E3130" s="1166"/>
      <c r="F3130" s="1166"/>
      <c r="G3130" s="321">
        <f>SUM(G3126:G3129)</f>
        <v>53950</v>
      </c>
    </row>
    <row r="3131" spans="1:7">
      <c r="A3131" s="295" t="s">
        <v>20</v>
      </c>
      <c r="B3131" s="296" t="s">
        <v>181</v>
      </c>
      <c r="C3131" s="295"/>
      <c r="D3131" s="295"/>
      <c r="E3131" s="295"/>
      <c r="F3131" s="296"/>
      <c r="G3131" s="536"/>
    </row>
    <row r="3132" spans="1:7">
      <c r="A3132" s="295"/>
      <c r="B3132" s="296"/>
      <c r="C3132" s="295"/>
      <c r="D3132" s="295"/>
      <c r="E3132" s="295"/>
      <c r="F3132" s="296"/>
      <c r="G3132" s="536"/>
    </row>
    <row r="3133" spans="1:7">
      <c r="A3133" s="1146" t="s">
        <v>2180</v>
      </c>
      <c r="B3133" s="1146"/>
      <c r="C3133" s="1146"/>
      <c r="D3133" s="1146"/>
      <c r="E3133" s="1146"/>
      <c r="F3133" s="1146"/>
      <c r="G3133" s="318">
        <f>SUM(G3131:G3132)</f>
        <v>0</v>
      </c>
    </row>
    <row r="3134" spans="1:7">
      <c r="A3134" s="375" t="s">
        <v>21</v>
      </c>
      <c r="B3134" s="1145" t="s">
        <v>1111</v>
      </c>
      <c r="C3134" s="1145"/>
      <c r="D3134" s="1145"/>
      <c r="E3134" s="1145"/>
      <c r="F3134" s="1145"/>
      <c r="G3134" s="318">
        <f>SUM(G3120:G3133)/2</f>
        <v>65560</v>
      </c>
    </row>
    <row r="3135" spans="1:7">
      <c r="A3135" s="375" t="s">
        <v>22</v>
      </c>
      <c r="B3135" s="1145" t="s">
        <v>1112</v>
      </c>
      <c r="C3135" s="1145"/>
      <c r="D3135" s="1145"/>
      <c r="E3135" s="1145"/>
      <c r="F3135" s="376">
        <v>0.1</v>
      </c>
      <c r="G3135" s="318">
        <f>G3134*F3135</f>
        <v>6556</v>
      </c>
    </row>
    <row r="3136" spans="1:7">
      <c r="A3136" s="375" t="s">
        <v>23</v>
      </c>
      <c r="B3136" s="1145" t="s">
        <v>184</v>
      </c>
      <c r="C3136" s="1145"/>
      <c r="D3136" s="1145"/>
      <c r="E3136" s="1145"/>
      <c r="F3136" s="1145"/>
      <c r="G3136" s="318">
        <f>ROUNDDOWN(G3134+G3135,0)</f>
        <v>72116</v>
      </c>
    </row>
    <row r="3137" spans="1:7">
      <c r="A3137" s="298"/>
      <c r="B3137" s="299"/>
      <c r="C3137" s="299"/>
      <c r="D3137" s="299"/>
      <c r="E3137" s="299"/>
      <c r="F3137" s="299"/>
      <c r="G3137" s="550"/>
    </row>
    <row r="3138" spans="1:7" s="449" customFormat="1">
      <c r="A3138" s="439" t="s">
        <v>2097</v>
      </c>
      <c r="G3138" s="556"/>
    </row>
    <row r="3139" spans="1:7" s="445" customFormat="1" ht="45">
      <c r="A3139" s="294" t="s">
        <v>73</v>
      </c>
      <c r="B3139" s="294" t="s">
        <v>74</v>
      </c>
      <c r="C3139" s="294" t="s">
        <v>166</v>
      </c>
      <c r="D3139" s="294" t="s">
        <v>78</v>
      </c>
      <c r="E3139" s="294" t="s">
        <v>167</v>
      </c>
      <c r="F3139" s="294" t="s">
        <v>1113</v>
      </c>
      <c r="G3139" s="551" t="s">
        <v>1105</v>
      </c>
    </row>
    <row r="3140" spans="1:7">
      <c r="A3140" s="295" t="s">
        <v>17</v>
      </c>
      <c r="B3140" s="296" t="s">
        <v>1106</v>
      </c>
      <c r="C3140" s="295"/>
      <c r="D3140" s="295"/>
      <c r="E3140" s="295"/>
      <c r="F3140" s="296"/>
      <c r="G3140" s="536"/>
    </row>
    <row r="3141" spans="1:7">
      <c r="A3141" s="295">
        <v>1</v>
      </c>
      <c r="B3141" s="296" t="s">
        <v>1</v>
      </c>
      <c r="C3141" s="295" t="s">
        <v>336</v>
      </c>
      <c r="D3141" s="295" t="s">
        <v>31</v>
      </c>
      <c r="E3141" s="295" t="s">
        <v>1231</v>
      </c>
      <c r="F3141" s="315">
        <f>VLOOKUP(B3141,'HSD PSPN,STR,ARS'!$C$6:F1686,4,FALSE)</f>
        <v>100000</v>
      </c>
      <c r="G3141" s="536">
        <f t="shared" ref="G3141:G3144" si="321">F3141*E3141</f>
        <v>6669.9999999999991</v>
      </c>
    </row>
    <row r="3142" spans="1:7">
      <c r="A3142" s="295">
        <v>2</v>
      </c>
      <c r="B3142" s="296" t="s">
        <v>2</v>
      </c>
      <c r="C3142" s="295" t="s">
        <v>337</v>
      </c>
      <c r="D3142" s="295" t="s">
        <v>31</v>
      </c>
      <c r="E3142" s="295" t="s">
        <v>1252</v>
      </c>
      <c r="F3142" s="315">
        <f>VLOOKUP(B3142,'HSD PSPN,STR,ARS'!$C$6:F1687,4,FALSE)</f>
        <v>150000</v>
      </c>
      <c r="G3142" s="536">
        <f t="shared" si="321"/>
        <v>4995.0000000000009</v>
      </c>
    </row>
    <row r="3143" spans="1:7">
      <c r="A3143" s="295">
        <v>3</v>
      </c>
      <c r="B3143" s="296" t="s">
        <v>3</v>
      </c>
      <c r="C3143" s="295" t="s">
        <v>338</v>
      </c>
      <c r="D3143" s="295" t="s">
        <v>31</v>
      </c>
      <c r="E3143" s="295" t="s">
        <v>1121</v>
      </c>
      <c r="F3143" s="315">
        <f>VLOOKUP(B3143,'HSD PSPN,STR,ARS'!$C$6:F1688,4,FALSE)</f>
        <v>150000</v>
      </c>
      <c r="G3143" s="536">
        <f t="shared" si="321"/>
        <v>495</v>
      </c>
    </row>
    <row r="3144" spans="1:7">
      <c r="A3144" s="295">
        <v>4</v>
      </c>
      <c r="B3144" s="296" t="s">
        <v>4</v>
      </c>
      <c r="C3144" s="295" t="s">
        <v>339</v>
      </c>
      <c r="D3144" s="295" t="s">
        <v>31</v>
      </c>
      <c r="E3144" s="295" t="s">
        <v>1529</v>
      </c>
      <c r="F3144" s="315">
        <f>VLOOKUP(B3144,'HSD PSPN,STR,ARS'!$C$6:F1689,4,FALSE)</f>
        <v>200000</v>
      </c>
      <c r="G3144" s="536">
        <f t="shared" si="321"/>
        <v>220</v>
      </c>
    </row>
    <row r="3145" spans="1:7">
      <c r="A3145" s="1161" t="s">
        <v>2171</v>
      </c>
      <c r="B3145" s="1162"/>
      <c r="C3145" s="1162"/>
      <c r="D3145" s="1162"/>
      <c r="E3145" s="1162"/>
      <c r="F3145" s="1163"/>
      <c r="G3145" s="321">
        <f>SUM(G3140:G3144)</f>
        <v>12380</v>
      </c>
    </row>
    <row r="3146" spans="1:7">
      <c r="A3146" s="295" t="s">
        <v>19</v>
      </c>
      <c r="B3146" s="296" t="s">
        <v>5</v>
      </c>
      <c r="C3146" s="295"/>
      <c r="D3146" s="295"/>
      <c r="E3146" s="295"/>
      <c r="F3146" s="296"/>
      <c r="G3146" s="536"/>
    </row>
    <row r="3147" spans="1:7" ht="30">
      <c r="A3147" s="295">
        <v>1</v>
      </c>
      <c r="B3147" s="300" t="s">
        <v>1545</v>
      </c>
      <c r="C3147" s="295"/>
      <c r="D3147" s="301" t="s">
        <v>239</v>
      </c>
      <c r="E3147" s="301" t="s">
        <v>1531</v>
      </c>
      <c r="F3147" s="315">
        <f>VLOOKUP(B3147,'HSD PSPN,STR,ARS'!$C$6:F1692,4,FALSE)</f>
        <v>10000</v>
      </c>
      <c r="G3147" s="536">
        <f t="shared" ref="G3147:G3150" si="322">F3147*E3147</f>
        <v>26250</v>
      </c>
    </row>
    <row r="3148" spans="1:7">
      <c r="A3148" s="295">
        <v>2</v>
      </c>
      <c r="B3148" s="296" t="s">
        <v>176</v>
      </c>
      <c r="C3148" s="295"/>
      <c r="D3148" s="295" t="s">
        <v>329</v>
      </c>
      <c r="E3148" s="295" t="s">
        <v>1525</v>
      </c>
      <c r="F3148" s="315">
        <f>VLOOKUP(B3148,'HSD PSPN,STR,ARS'!$C$6:F1693,4,FALSE)</f>
        <v>10000</v>
      </c>
      <c r="G3148" s="536">
        <f t="shared" si="322"/>
        <v>17040</v>
      </c>
    </row>
    <row r="3149" spans="1:7">
      <c r="A3149" s="295">
        <v>3</v>
      </c>
      <c r="B3149" s="296" t="s">
        <v>245</v>
      </c>
      <c r="C3149" s="295"/>
      <c r="D3149" s="295" t="s">
        <v>329</v>
      </c>
      <c r="E3149" s="295" t="s">
        <v>1543</v>
      </c>
      <c r="F3149" s="315">
        <f>VLOOKUP(B3149,'HSD PSPN,STR,ARS'!$C$6:F1694,4,FALSE)</f>
        <v>10000</v>
      </c>
      <c r="G3149" s="536">
        <f t="shared" si="322"/>
        <v>1880</v>
      </c>
    </row>
    <row r="3150" spans="1:7">
      <c r="A3150" s="295">
        <v>4</v>
      </c>
      <c r="B3150" s="296" t="s">
        <v>206</v>
      </c>
      <c r="C3150" s="295"/>
      <c r="D3150" s="295" t="s">
        <v>342</v>
      </c>
      <c r="E3150" s="295" t="s">
        <v>1244</v>
      </c>
      <c r="F3150" s="315">
        <f>VLOOKUP(B3150,'HSD PSPN,STR,ARS'!$C$6:F1695,4,FALSE)</f>
        <v>10000</v>
      </c>
      <c r="G3150" s="536">
        <f t="shared" si="322"/>
        <v>30</v>
      </c>
    </row>
    <row r="3151" spans="1:7">
      <c r="A3151" s="1165" t="s">
        <v>2176</v>
      </c>
      <c r="B3151" s="1166"/>
      <c r="C3151" s="1166"/>
      <c r="D3151" s="1166"/>
      <c r="E3151" s="1166"/>
      <c r="F3151" s="1166"/>
      <c r="G3151" s="321">
        <f>SUM(G3147:G3150)</f>
        <v>45200</v>
      </c>
    </row>
    <row r="3152" spans="1:7">
      <c r="A3152" s="295" t="s">
        <v>20</v>
      </c>
      <c r="B3152" s="296" t="s">
        <v>181</v>
      </c>
      <c r="C3152" s="295"/>
      <c r="D3152" s="295"/>
      <c r="E3152" s="295"/>
      <c r="F3152" s="296"/>
      <c r="G3152" s="536"/>
    </row>
    <row r="3153" spans="1:7">
      <c r="A3153" s="295"/>
      <c r="B3153" s="296"/>
      <c r="C3153" s="295"/>
      <c r="D3153" s="295"/>
      <c r="E3153" s="295"/>
      <c r="F3153" s="296"/>
      <c r="G3153" s="536"/>
    </row>
    <row r="3154" spans="1:7">
      <c r="A3154" s="1146" t="s">
        <v>2180</v>
      </c>
      <c r="B3154" s="1146"/>
      <c r="C3154" s="1146"/>
      <c r="D3154" s="1146"/>
      <c r="E3154" s="1146"/>
      <c r="F3154" s="1146"/>
      <c r="G3154" s="318">
        <f>SUM(G3152:G3153)</f>
        <v>0</v>
      </c>
    </row>
    <row r="3155" spans="1:7">
      <c r="A3155" s="375" t="s">
        <v>21</v>
      </c>
      <c r="B3155" s="1145" t="s">
        <v>1111</v>
      </c>
      <c r="C3155" s="1145"/>
      <c r="D3155" s="1145"/>
      <c r="E3155" s="1145"/>
      <c r="F3155" s="1145"/>
      <c r="G3155" s="318">
        <f>SUM(G3141:G3154)/2</f>
        <v>57580</v>
      </c>
    </row>
    <row r="3156" spans="1:7">
      <c r="A3156" s="375" t="s">
        <v>22</v>
      </c>
      <c r="B3156" s="1145" t="s">
        <v>1112</v>
      </c>
      <c r="C3156" s="1145"/>
      <c r="D3156" s="1145"/>
      <c r="E3156" s="1145"/>
      <c r="F3156" s="376">
        <v>0.1</v>
      </c>
      <c r="G3156" s="318">
        <f>G3155*F3156</f>
        <v>5758</v>
      </c>
    </row>
    <row r="3157" spans="1:7">
      <c r="A3157" s="375" t="s">
        <v>23</v>
      </c>
      <c r="B3157" s="1145" t="s">
        <v>184</v>
      </c>
      <c r="C3157" s="1145"/>
      <c r="D3157" s="1145"/>
      <c r="E3157" s="1145"/>
      <c r="F3157" s="1145"/>
      <c r="G3157" s="318">
        <f>ROUNDDOWN(G3155+G3156,0)</f>
        <v>63338</v>
      </c>
    </row>
    <row r="3158" spans="1:7">
      <c r="A3158" s="298"/>
      <c r="B3158" s="299"/>
      <c r="C3158" s="299"/>
      <c r="D3158" s="299"/>
      <c r="E3158" s="299"/>
      <c r="F3158" s="299"/>
      <c r="G3158" s="550"/>
    </row>
    <row r="3159" spans="1:7">
      <c r="A3159" s="439" t="s">
        <v>2096</v>
      </c>
      <c r="B3159"/>
      <c r="C3159"/>
      <c r="D3159"/>
      <c r="E3159"/>
      <c r="F3159"/>
      <c r="G3159" s="541"/>
    </row>
    <row r="3160" spans="1:7" s="445" customFormat="1" ht="45">
      <c r="A3160" s="294" t="s">
        <v>73</v>
      </c>
      <c r="B3160" s="294" t="s">
        <v>74</v>
      </c>
      <c r="C3160" s="294" t="s">
        <v>166</v>
      </c>
      <c r="D3160" s="294" t="s">
        <v>78</v>
      </c>
      <c r="E3160" s="294" t="s">
        <v>167</v>
      </c>
      <c r="F3160" s="294" t="s">
        <v>1113</v>
      </c>
      <c r="G3160" s="551" t="s">
        <v>1105</v>
      </c>
    </row>
    <row r="3161" spans="1:7">
      <c r="A3161" s="295" t="s">
        <v>17</v>
      </c>
      <c r="B3161" s="296" t="s">
        <v>1106</v>
      </c>
      <c r="C3161" s="295"/>
      <c r="D3161" s="295"/>
      <c r="E3161" s="295"/>
      <c r="F3161" s="296"/>
      <c r="G3161" s="536"/>
    </row>
    <row r="3162" spans="1:7">
      <c r="A3162" s="295">
        <v>1</v>
      </c>
      <c r="B3162" s="296" t="s">
        <v>1</v>
      </c>
      <c r="C3162" s="295" t="s">
        <v>336</v>
      </c>
      <c r="D3162" s="295" t="s">
        <v>31</v>
      </c>
      <c r="E3162" s="295" t="s">
        <v>1509</v>
      </c>
      <c r="F3162" s="315">
        <f>VLOOKUP(B3162,'HSD PSPN,STR,ARS'!$C$6:F1707,4,FALSE)</f>
        <v>100000</v>
      </c>
      <c r="G3162" s="536">
        <f t="shared" ref="G3162:G3165" si="323">F3162*E3162</f>
        <v>7140.0000000000009</v>
      </c>
    </row>
    <row r="3163" spans="1:7">
      <c r="A3163" s="295">
        <v>2</v>
      </c>
      <c r="B3163" s="296" t="s">
        <v>2</v>
      </c>
      <c r="C3163" s="295" t="s">
        <v>337</v>
      </c>
      <c r="D3163" s="295" t="s">
        <v>31</v>
      </c>
      <c r="E3163" s="295" t="s">
        <v>1532</v>
      </c>
      <c r="F3163" s="315">
        <f>VLOOKUP(B3163,'HSD PSPN,STR,ARS'!$C$6:F1708,4,FALSE)</f>
        <v>150000</v>
      </c>
      <c r="G3163" s="536">
        <f t="shared" si="323"/>
        <v>5355</v>
      </c>
    </row>
    <row r="3164" spans="1:7">
      <c r="A3164" s="295">
        <v>3</v>
      </c>
      <c r="B3164" s="296" t="s">
        <v>3</v>
      </c>
      <c r="C3164" s="295" t="s">
        <v>338</v>
      </c>
      <c r="D3164" s="295" t="s">
        <v>31</v>
      </c>
      <c r="E3164" s="295" t="s">
        <v>1533</v>
      </c>
      <c r="F3164" s="315">
        <f>VLOOKUP(B3164,'HSD PSPN,STR,ARS'!$C$6:F1709,4,FALSE)</f>
        <v>150000</v>
      </c>
      <c r="G3164" s="536">
        <f t="shared" si="323"/>
        <v>540</v>
      </c>
    </row>
    <row r="3165" spans="1:7">
      <c r="A3165" s="295">
        <v>4</v>
      </c>
      <c r="B3165" s="296" t="s">
        <v>4</v>
      </c>
      <c r="C3165" s="295" t="s">
        <v>339</v>
      </c>
      <c r="D3165" s="295" t="s">
        <v>31</v>
      </c>
      <c r="E3165" s="295" t="s">
        <v>1534</v>
      </c>
      <c r="F3165" s="315">
        <f>VLOOKUP(B3165,'HSD PSPN,STR,ARS'!$C$6:F1710,4,FALSE)</f>
        <v>200000</v>
      </c>
      <c r="G3165" s="536">
        <f t="shared" si="323"/>
        <v>239.99999999999997</v>
      </c>
    </row>
    <row r="3166" spans="1:7">
      <c r="A3166" s="1161" t="s">
        <v>2171</v>
      </c>
      <c r="B3166" s="1162"/>
      <c r="C3166" s="1162"/>
      <c r="D3166" s="1162"/>
      <c r="E3166" s="1162"/>
      <c r="F3166" s="1163"/>
      <c r="G3166" s="321">
        <f>SUM(G3161:G3165)</f>
        <v>13275</v>
      </c>
    </row>
    <row r="3167" spans="1:7">
      <c r="A3167" s="295" t="s">
        <v>19</v>
      </c>
      <c r="B3167" s="296" t="s">
        <v>5</v>
      </c>
      <c r="C3167" s="295"/>
      <c r="D3167" s="295"/>
      <c r="E3167" s="295"/>
      <c r="F3167" s="296"/>
      <c r="G3167" s="536"/>
    </row>
    <row r="3168" spans="1:7" ht="30">
      <c r="A3168" s="295">
        <v>1</v>
      </c>
      <c r="B3168" s="300" t="s">
        <v>1546</v>
      </c>
      <c r="C3168" s="295"/>
      <c r="D3168" s="301" t="s">
        <v>239</v>
      </c>
      <c r="E3168" s="301" t="s">
        <v>1536</v>
      </c>
      <c r="F3168" s="315">
        <f>VLOOKUP(B3168,'HSD PSPN,STR,ARS'!$C$6:F1713,4,FALSE)</f>
        <v>10000</v>
      </c>
      <c r="G3168" s="536">
        <f t="shared" ref="G3168:G3171" si="324">F3168*E3168</f>
        <v>17500</v>
      </c>
    </row>
    <row r="3169" spans="1:7">
      <c r="A3169" s="295">
        <v>2</v>
      </c>
      <c r="B3169" s="296" t="s">
        <v>176</v>
      </c>
      <c r="C3169" s="295"/>
      <c r="D3169" s="295" t="s">
        <v>329</v>
      </c>
      <c r="E3169" s="295" t="s">
        <v>1525</v>
      </c>
      <c r="F3169" s="315">
        <f>VLOOKUP(B3169,'HSD PSPN,STR,ARS'!$C$6:F1714,4,FALSE)</f>
        <v>10000</v>
      </c>
      <c r="G3169" s="536">
        <f t="shared" si="324"/>
        <v>17040</v>
      </c>
    </row>
    <row r="3170" spans="1:7">
      <c r="A3170" s="295">
        <v>3</v>
      </c>
      <c r="B3170" s="296" t="s">
        <v>245</v>
      </c>
      <c r="C3170" s="295"/>
      <c r="D3170" s="295" t="s">
        <v>329</v>
      </c>
      <c r="E3170" s="295" t="s">
        <v>1543</v>
      </c>
      <c r="F3170" s="315">
        <f>VLOOKUP(B3170,'HSD PSPN,STR,ARS'!$C$6:F1715,4,FALSE)</f>
        <v>10000</v>
      </c>
      <c r="G3170" s="536">
        <f t="shared" si="324"/>
        <v>1880</v>
      </c>
    </row>
    <row r="3171" spans="1:7">
      <c r="A3171" s="295">
        <v>4</v>
      </c>
      <c r="B3171" s="296" t="s">
        <v>206</v>
      </c>
      <c r="C3171" s="295"/>
      <c r="D3171" s="295" t="s">
        <v>342</v>
      </c>
      <c r="E3171" s="295" t="s">
        <v>1244</v>
      </c>
      <c r="F3171" s="315">
        <f>VLOOKUP(B3171,'HSD PSPN,STR,ARS'!$C$6:F1716,4,FALSE)</f>
        <v>10000</v>
      </c>
      <c r="G3171" s="536">
        <f t="shared" si="324"/>
        <v>30</v>
      </c>
    </row>
    <row r="3172" spans="1:7">
      <c r="A3172" s="1165" t="s">
        <v>2176</v>
      </c>
      <c r="B3172" s="1166"/>
      <c r="C3172" s="1166"/>
      <c r="D3172" s="1166"/>
      <c r="E3172" s="1166"/>
      <c r="F3172" s="1166"/>
      <c r="G3172" s="321">
        <f>SUM(G3168:G3171)</f>
        <v>36450</v>
      </c>
    </row>
    <row r="3173" spans="1:7">
      <c r="A3173" s="295" t="s">
        <v>20</v>
      </c>
      <c r="B3173" s="296" t="s">
        <v>181</v>
      </c>
      <c r="C3173" s="295"/>
      <c r="D3173" s="295"/>
      <c r="E3173" s="295"/>
      <c r="F3173" s="296"/>
      <c r="G3173" s="536"/>
    </row>
    <row r="3174" spans="1:7">
      <c r="A3174" s="295"/>
      <c r="B3174" s="296"/>
      <c r="C3174" s="295"/>
      <c r="D3174" s="295"/>
      <c r="E3174" s="295"/>
      <c r="F3174" s="296"/>
      <c r="G3174" s="536"/>
    </row>
    <row r="3175" spans="1:7">
      <c r="A3175" s="1146" t="s">
        <v>2180</v>
      </c>
      <c r="B3175" s="1146"/>
      <c r="C3175" s="1146"/>
      <c r="D3175" s="1146"/>
      <c r="E3175" s="1146"/>
      <c r="F3175" s="1146"/>
      <c r="G3175" s="318">
        <f>SUM(G3173:G3174)</f>
        <v>0</v>
      </c>
    </row>
    <row r="3176" spans="1:7">
      <c r="A3176" s="375" t="s">
        <v>21</v>
      </c>
      <c r="B3176" s="1145" t="s">
        <v>1111</v>
      </c>
      <c r="C3176" s="1145"/>
      <c r="D3176" s="1145"/>
      <c r="E3176" s="1145"/>
      <c r="F3176" s="1145"/>
      <c r="G3176" s="318">
        <f>SUM(G3162:G3175)/2</f>
        <v>49725</v>
      </c>
    </row>
    <row r="3177" spans="1:7">
      <c r="A3177" s="375" t="s">
        <v>22</v>
      </c>
      <c r="B3177" s="1145" t="s">
        <v>1112</v>
      </c>
      <c r="C3177" s="1145"/>
      <c r="D3177" s="1145"/>
      <c r="E3177" s="1145"/>
      <c r="F3177" s="376">
        <v>0.1</v>
      </c>
      <c r="G3177" s="318">
        <f>G3176*F3177</f>
        <v>4972.5</v>
      </c>
    </row>
    <row r="3178" spans="1:7">
      <c r="A3178" s="375" t="s">
        <v>23</v>
      </c>
      <c r="B3178" s="1145" t="s">
        <v>184</v>
      </c>
      <c r="C3178" s="1145"/>
      <c r="D3178" s="1145"/>
      <c r="E3178" s="1145"/>
      <c r="F3178" s="1145"/>
      <c r="G3178" s="318">
        <f>ROUNDDOWN(G3176+G3177,0)</f>
        <v>54697</v>
      </c>
    </row>
    <row r="3179" spans="1:7">
      <c r="A3179" s="298"/>
      <c r="B3179" s="299"/>
      <c r="C3179" s="299"/>
      <c r="D3179" s="299"/>
      <c r="E3179" s="299"/>
      <c r="F3179" s="299"/>
      <c r="G3179" s="550"/>
    </row>
    <row r="3180" spans="1:7">
      <c r="A3180" s="310" t="s">
        <v>2025</v>
      </c>
      <c r="B3180"/>
      <c r="C3180"/>
      <c r="D3180"/>
      <c r="E3180"/>
      <c r="F3180"/>
      <c r="G3180" s="541"/>
    </row>
    <row r="3181" spans="1:7" s="430" customFormat="1">
      <c r="A3181" s="439" t="s">
        <v>2095</v>
      </c>
      <c r="G3181" s="544"/>
    </row>
    <row r="3182" spans="1:7" s="445" customFormat="1" ht="45">
      <c r="A3182" s="294" t="s">
        <v>73</v>
      </c>
      <c r="B3182" s="294" t="s">
        <v>74</v>
      </c>
      <c r="C3182" s="294" t="s">
        <v>166</v>
      </c>
      <c r="D3182" s="294" t="s">
        <v>78</v>
      </c>
      <c r="E3182" s="294" t="s">
        <v>167</v>
      </c>
      <c r="F3182" s="294" t="s">
        <v>1113</v>
      </c>
      <c r="G3182" s="551" t="s">
        <v>1105</v>
      </c>
    </row>
    <row r="3183" spans="1:7">
      <c r="A3183" s="295" t="s">
        <v>17</v>
      </c>
      <c r="B3183" s="296" t="s">
        <v>1106</v>
      </c>
      <c r="C3183" s="295"/>
      <c r="D3183" s="295"/>
      <c r="E3183" s="295"/>
      <c r="F3183" s="296"/>
      <c r="G3183" s="536"/>
    </row>
    <row r="3184" spans="1:7">
      <c r="A3184" s="295">
        <v>1</v>
      </c>
      <c r="B3184" s="296" t="s">
        <v>1</v>
      </c>
      <c r="C3184" s="295" t="s">
        <v>336</v>
      </c>
      <c r="D3184" s="295" t="s">
        <v>31</v>
      </c>
      <c r="E3184" s="295" t="s">
        <v>1508</v>
      </c>
      <c r="F3184" s="315">
        <f>VLOOKUP(B3184,'HSD PSPN,STR,ARS'!$C$6:F1729,4,FALSE)</f>
        <v>100000</v>
      </c>
      <c r="G3184" s="536">
        <f t="shared" ref="G3184:G3187" si="325">F3184*E3184</f>
        <v>14290</v>
      </c>
    </row>
    <row r="3185" spans="1:7">
      <c r="A3185" s="295">
        <v>2</v>
      </c>
      <c r="B3185" s="296" t="s">
        <v>2</v>
      </c>
      <c r="C3185" s="295" t="s">
        <v>337</v>
      </c>
      <c r="D3185" s="295" t="s">
        <v>31</v>
      </c>
      <c r="E3185" s="295" t="s">
        <v>1509</v>
      </c>
      <c r="F3185" s="315">
        <f>VLOOKUP(B3185,'HSD PSPN,STR,ARS'!$C$6:F1730,4,FALSE)</f>
        <v>150000</v>
      </c>
      <c r="G3185" s="536">
        <f t="shared" si="325"/>
        <v>10710</v>
      </c>
    </row>
    <row r="3186" spans="1:7">
      <c r="A3186" s="295">
        <v>3</v>
      </c>
      <c r="B3186" s="296" t="s">
        <v>3</v>
      </c>
      <c r="C3186" s="295" t="s">
        <v>338</v>
      </c>
      <c r="D3186" s="295" t="s">
        <v>31</v>
      </c>
      <c r="E3186" s="295" t="s">
        <v>1510</v>
      </c>
      <c r="F3186" s="315">
        <f>VLOOKUP(B3186,'HSD PSPN,STR,ARS'!$C$6:F1731,4,FALSE)</f>
        <v>150000</v>
      </c>
      <c r="G3186" s="536">
        <f t="shared" si="325"/>
        <v>1065</v>
      </c>
    </row>
    <row r="3187" spans="1:7">
      <c r="A3187" s="295">
        <v>4</v>
      </c>
      <c r="B3187" s="296" t="s">
        <v>4</v>
      </c>
      <c r="C3187" s="295" t="s">
        <v>339</v>
      </c>
      <c r="D3187" s="295" t="s">
        <v>31</v>
      </c>
      <c r="E3187" s="295" t="s">
        <v>1511</v>
      </c>
      <c r="F3187" s="315">
        <f>VLOOKUP(B3187,'HSD PSPN,STR,ARS'!$C$6:F1732,4,FALSE)</f>
        <v>200000</v>
      </c>
      <c r="G3187" s="536">
        <f t="shared" si="325"/>
        <v>479.99999999999994</v>
      </c>
    </row>
    <row r="3188" spans="1:7">
      <c r="A3188" s="1161" t="s">
        <v>2171</v>
      </c>
      <c r="B3188" s="1162"/>
      <c r="C3188" s="1162"/>
      <c r="D3188" s="1162"/>
      <c r="E3188" s="1162"/>
      <c r="F3188" s="1163"/>
      <c r="G3188" s="321">
        <f>SUM(G3183:G3187)</f>
        <v>26545</v>
      </c>
    </row>
    <row r="3189" spans="1:7">
      <c r="A3189" s="295" t="s">
        <v>19</v>
      </c>
      <c r="B3189" s="296" t="s">
        <v>5</v>
      </c>
      <c r="C3189" s="295"/>
      <c r="D3189" s="295"/>
      <c r="E3189" s="295"/>
      <c r="F3189" s="296"/>
      <c r="G3189" s="536"/>
    </row>
    <row r="3190" spans="1:7" ht="30">
      <c r="A3190" s="295">
        <v>1</v>
      </c>
      <c r="B3190" s="300" t="s">
        <v>1547</v>
      </c>
      <c r="C3190" s="295"/>
      <c r="D3190" s="301" t="s">
        <v>239</v>
      </c>
      <c r="E3190" s="301" t="s">
        <v>1513</v>
      </c>
      <c r="F3190" s="315">
        <f>VLOOKUP(B3190,'HSD PSPN,STR,ARS'!$C$6:F1735,4,FALSE)</f>
        <v>10000</v>
      </c>
      <c r="G3190" s="536">
        <f t="shared" ref="G3190:G3193" si="326">F3190*E3190</f>
        <v>116670</v>
      </c>
    </row>
    <row r="3191" spans="1:7">
      <c r="A3191" s="295">
        <v>2</v>
      </c>
      <c r="B3191" s="296" t="s">
        <v>176</v>
      </c>
      <c r="C3191" s="295"/>
      <c r="D3191" s="295" t="s">
        <v>329</v>
      </c>
      <c r="E3191" s="295" t="s">
        <v>1507</v>
      </c>
      <c r="F3191" s="315">
        <f>VLOOKUP(B3191,'HSD PSPN,STR,ARS'!$C$6:F1736,4,FALSE)</f>
        <v>10000</v>
      </c>
      <c r="G3191" s="536">
        <f t="shared" si="326"/>
        <v>136320</v>
      </c>
    </row>
    <row r="3192" spans="1:7">
      <c r="A3192" s="295">
        <v>3</v>
      </c>
      <c r="B3192" s="296" t="s">
        <v>245</v>
      </c>
      <c r="C3192" s="295"/>
      <c r="D3192" s="295" t="s">
        <v>329</v>
      </c>
      <c r="E3192" s="295" t="s">
        <v>1538</v>
      </c>
      <c r="F3192" s="315">
        <f>VLOOKUP(B3192,'HSD PSPN,STR,ARS'!$C$6:F1737,4,FALSE)</f>
        <v>10000</v>
      </c>
      <c r="G3192" s="536">
        <f t="shared" si="326"/>
        <v>15000</v>
      </c>
    </row>
    <row r="3193" spans="1:7">
      <c r="A3193" s="295">
        <v>4</v>
      </c>
      <c r="B3193" s="296" t="s">
        <v>206</v>
      </c>
      <c r="C3193" s="295"/>
      <c r="D3193" s="295" t="s">
        <v>342</v>
      </c>
      <c r="E3193" s="295" t="s">
        <v>1416</v>
      </c>
      <c r="F3193" s="315">
        <f>VLOOKUP(B3193,'HSD PSPN,STR,ARS'!$C$6:F1738,4,FALSE)</f>
        <v>10000</v>
      </c>
      <c r="G3193" s="536">
        <f t="shared" si="326"/>
        <v>270</v>
      </c>
    </row>
    <row r="3194" spans="1:7">
      <c r="A3194" s="1165" t="s">
        <v>2176</v>
      </c>
      <c r="B3194" s="1166"/>
      <c r="C3194" s="1166"/>
      <c r="D3194" s="1166"/>
      <c r="E3194" s="1166"/>
      <c r="F3194" s="1166"/>
      <c r="G3194" s="321">
        <f>SUM(G3190:G3193)</f>
        <v>268260</v>
      </c>
    </row>
    <row r="3195" spans="1:7">
      <c r="A3195" s="295" t="s">
        <v>20</v>
      </c>
      <c r="B3195" s="296" t="s">
        <v>181</v>
      </c>
      <c r="C3195" s="295"/>
      <c r="D3195" s="295"/>
      <c r="E3195" s="295"/>
      <c r="F3195" s="296"/>
      <c r="G3195" s="536"/>
    </row>
    <row r="3196" spans="1:7">
      <c r="A3196" s="295"/>
      <c r="B3196" s="296"/>
      <c r="C3196" s="295"/>
      <c r="D3196" s="295"/>
      <c r="E3196" s="295"/>
      <c r="F3196" s="296"/>
      <c r="G3196" s="536"/>
    </row>
    <row r="3197" spans="1:7">
      <c r="A3197" s="1146" t="s">
        <v>2180</v>
      </c>
      <c r="B3197" s="1146"/>
      <c r="C3197" s="1146"/>
      <c r="D3197" s="1146"/>
      <c r="E3197" s="1146"/>
      <c r="F3197" s="1146"/>
      <c r="G3197" s="318">
        <f>SUM(G3195:G3196)</f>
        <v>0</v>
      </c>
    </row>
    <row r="3198" spans="1:7">
      <c r="A3198" s="375" t="s">
        <v>21</v>
      </c>
      <c r="B3198" s="1145" t="s">
        <v>1111</v>
      </c>
      <c r="C3198" s="1145"/>
      <c r="D3198" s="1145"/>
      <c r="E3198" s="1145"/>
      <c r="F3198" s="1145"/>
      <c r="G3198" s="318">
        <f>SUM(G3184:G3197)/2</f>
        <v>294805</v>
      </c>
    </row>
    <row r="3199" spans="1:7">
      <c r="A3199" s="375" t="s">
        <v>22</v>
      </c>
      <c r="B3199" s="1145" t="s">
        <v>1112</v>
      </c>
      <c r="C3199" s="1145"/>
      <c r="D3199" s="1145"/>
      <c r="E3199" s="1145"/>
      <c r="F3199" s="376">
        <v>0.1</v>
      </c>
      <c r="G3199" s="318">
        <f>G3198*F3199</f>
        <v>29480.5</v>
      </c>
    </row>
    <row r="3200" spans="1:7">
      <c r="A3200" s="375" t="s">
        <v>23</v>
      </c>
      <c r="B3200" s="1145" t="s">
        <v>184</v>
      </c>
      <c r="C3200" s="1145"/>
      <c r="D3200" s="1145"/>
      <c r="E3200" s="1145"/>
      <c r="F3200" s="1145"/>
      <c r="G3200" s="318">
        <f>ROUNDDOWN(G3198+G3199,0)</f>
        <v>324285</v>
      </c>
    </row>
    <row r="3201" spans="1:7">
      <c r="A3201" s="298"/>
      <c r="B3201" s="299"/>
      <c r="C3201" s="299"/>
      <c r="D3201" s="299"/>
      <c r="E3201" s="299"/>
      <c r="F3201" s="299"/>
      <c r="G3201" s="550"/>
    </row>
    <row r="3202" spans="1:7">
      <c r="A3202" s="439" t="s">
        <v>2094</v>
      </c>
      <c r="B3202"/>
      <c r="C3202"/>
      <c r="D3202"/>
      <c r="E3202"/>
      <c r="F3202"/>
      <c r="G3202" s="541"/>
    </row>
    <row r="3203" spans="1:7" s="445" customFormat="1" ht="45">
      <c r="A3203" s="294" t="s">
        <v>73</v>
      </c>
      <c r="B3203" s="294" t="s">
        <v>74</v>
      </c>
      <c r="C3203" s="294" t="s">
        <v>166</v>
      </c>
      <c r="D3203" s="294" t="s">
        <v>78</v>
      </c>
      <c r="E3203" s="294" t="s">
        <v>167</v>
      </c>
      <c r="F3203" s="294" t="s">
        <v>1113</v>
      </c>
      <c r="G3203" s="551" t="s">
        <v>1105</v>
      </c>
    </row>
    <row r="3204" spans="1:7">
      <c r="A3204" s="295" t="s">
        <v>17</v>
      </c>
      <c r="B3204" s="296" t="s">
        <v>1106</v>
      </c>
      <c r="C3204" s="295"/>
      <c r="D3204" s="295"/>
      <c r="E3204" s="295"/>
      <c r="F3204" s="296"/>
      <c r="G3204" s="536"/>
    </row>
    <row r="3205" spans="1:7">
      <c r="A3205" s="295">
        <v>1</v>
      </c>
      <c r="B3205" s="296" t="s">
        <v>1</v>
      </c>
      <c r="C3205" s="295" t="s">
        <v>336</v>
      </c>
      <c r="D3205" s="295" t="s">
        <v>31</v>
      </c>
      <c r="E3205" s="295" t="s">
        <v>1514</v>
      </c>
      <c r="F3205" s="315">
        <f>VLOOKUP(B3205,'HSD PSPN,STR,ARS'!$C$6:F1750,4,FALSE)</f>
        <v>100000</v>
      </c>
      <c r="G3205" s="536">
        <f t="shared" ref="G3205:G3208" si="327">F3205*E3205</f>
        <v>15380</v>
      </c>
    </row>
    <row r="3206" spans="1:7">
      <c r="A3206" s="295">
        <v>2</v>
      </c>
      <c r="B3206" s="296" t="s">
        <v>2</v>
      </c>
      <c r="C3206" s="295" t="s">
        <v>337</v>
      </c>
      <c r="D3206" s="295" t="s">
        <v>31</v>
      </c>
      <c r="E3206" s="295" t="s">
        <v>1467</v>
      </c>
      <c r="F3206" s="315">
        <f>VLOOKUP(B3206,'HSD PSPN,STR,ARS'!$C$6:F1751,4,FALSE)</f>
        <v>150000</v>
      </c>
      <c r="G3206" s="536">
        <f t="shared" si="327"/>
        <v>11535</v>
      </c>
    </row>
    <row r="3207" spans="1:7">
      <c r="A3207" s="295">
        <v>3</v>
      </c>
      <c r="B3207" s="296" t="s">
        <v>3</v>
      </c>
      <c r="C3207" s="295" t="s">
        <v>338</v>
      </c>
      <c r="D3207" s="295" t="s">
        <v>31</v>
      </c>
      <c r="E3207" s="295" t="s">
        <v>1468</v>
      </c>
      <c r="F3207" s="315">
        <f>VLOOKUP(B3207,'HSD PSPN,STR,ARS'!$C$6:F1752,4,FALSE)</f>
        <v>150000</v>
      </c>
      <c r="G3207" s="536">
        <f t="shared" si="327"/>
        <v>1155</v>
      </c>
    </row>
    <row r="3208" spans="1:7">
      <c r="A3208" s="295">
        <v>4</v>
      </c>
      <c r="B3208" s="296" t="s">
        <v>4</v>
      </c>
      <c r="C3208" s="295" t="s">
        <v>339</v>
      </c>
      <c r="D3208" s="295" t="s">
        <v>31</v>
      </c>
      <c r="E3208" s="295" t="s">
        <v>1469</v>
      </c>
      <c r="F3208" s="315">
        <f>VLOOKUP(B3208,'HSD PSPN,STR,ARS'!$C$6:F1753,4,FALSE)</f>
        <v>200000</v>
      </c>
      <c r="G3208" s="536">
        <f t="shared" si="327"/>
        <v>520</v>
      </c>
    </row>
    <row r="3209" spans="1:7">
      <c r="A3209" s="1161" t="s">
        <v>2171</v>
      </c>
      <c r="B3209" s="1162"/>
      <c r="C3209" s="1162"/>
      <c r="D3209" s="1162"/>
      <c r="E3209" s="1162"/>
      <c r="F3209" s="1163"/>
      <c r="G3209" s="321">
        <f>SUM(G3204:G3208)</f>
        <v>28590</v>
      </c>
    </row>
    <row r="3210" spans="1:7">
      <c r="A3210" s="295" t="s">
        <v>19</v>
      </c>
      <c r="B3210" s="296" t="s">
        <v>5</v>
      </c>
      <c r="C3210" s="295"/>
      <c r="D3210" s="295"/>
      <c r="E3210" s="295"/>
      <c r="F3210" s="296"/>
      <c r="G3210" s="536"/>
    </row>
    <row r="3211" spans="1:7" ht="30">
      <c r="A3211" s="295">
        <v>1</v>
      </c>
      <c r="B3211" s="300" t="s">
        <v>1548</v>
      </c>
      <c r="C3211" s="295"/>
      <c r="D3211" s="301" t="s">
        <v>239</v>
      </c>
      <c r="E3211" s="301" t="s">
        <v>1516</v>
      </c>
      <c r="F3211" s="315">
        <f>VLOOKUP(B3211,'HSD PSPN,STR,ARS'!$C$6:F1756,4,FALSE)</f>
        <v>10000</v>
      </c>
      <c r="G3211" s="536">
        <f t="shared" ref="G3211:G3214" si="328">F3211*E3211</f>
        <v>65630</v>
      </c>
    </row>
    <row r="3212" spans="1:7">
      <c r="A3212" s="295">
        <v>2</v>
      </c>
      <c r="B3212" s="296" t="s">
        <v>176</v>
      </c>
      <c r="C3212" s="295"/>
      <c r="D3212" s="295" t="s">
        <v>329</v>
      </c>
      <c r="E3212" s="295" t="s">
        <v>1507</v>
      </c>
      <c r="F3212" s="315">
        <f>VLOOKUP(B3212,'HSD PSPN,STR,ARS'!$C$6:F1757,4,FALSE)</f>
        <v>10000</v>
      </c>
      <c r="G3212" s="536">
        <f t="shared" si="328"/>
        <v>136320</v>
      </c>
    </row>
    <row r="3213" spans="1:7">
      <c r="A3213" s="295">
        <v>3</v>
      </c>
      <c r="B3213" s="296" t="s">
        <v>245</v>
      </c>
      <c r="C3213" s="295"/>
      <c r="D3213" s="295" t="s">
        <v>329</v>
      </c>
      <c r="E3213" s="295" t="s">
        <v>1538</v>
      </c>
      <c r="F3213" s="315">
        <f>VLOOKUP(B3213,'HSD PSPN,STR,ARS'!$C$6:F1758,4,FALSE)</f>
        <v>10000</v>
      </c>
      <c r="G3213" s="536">
        <f t="shared" si="328"/>
        <v>15000</v>
      </c>
    </row>
    <row r="3214" spans="1:7">
      <c r="A3214" s="295">
        <v>4</v>
      </c>
      <c r="B3214" s="296" t="s">
        <v>206</v>
      </c>
      <c r="C3214" s="295"/>
      <c r="D3214" s="295" t="s">
        <v>342</v>
      </c>
      <c r="E3214" s="295" t="s">
        <v>1416</v>
      </c>
      <c r="F3214" s="315">
        <f>VLOOKUP(B3214,'HSD PSPN,STR,ARS'!$C$6:F1759,4,FALSE)</f>
        <v>10000</v>
      </c>
      <c r="G3214" s="536">
        <f t="shared" si="328"/>
        <v>270</v>
      </c>
    </row>
    <row r="3215" spans="1:7">
      <c r="A3215" s="1165" t="s">
        <v>2176</v>
      </c>
      <c r="B3215" s="1166"/>
      <c r="C3215" s="1166"/>
      <c r="D3215" s="1166"/>
      <c r="E3215" s="1166"/>
      <c r="F3215" s="1166"/>
      <c r="G3215" s="321">
        <f>SUM(G3211:G3214)</f>
        <v>217220</v>
      </c>
    </row>
    <row r="3216" spans="1:7">
      <c r="A3216" s="295" t="s">
        <v>20</v>
      </c>
      <c r="B3216" s="296" t="s">
        <v>181</v>
      </c>
      <c r="C3216" s="295"/>
      <c r="D3216" s="295"/>
      <c r="E3216" s="295"/>
      <c r="F3216" s="296"/>
      <c r="G3216" s="536"/>
    </row>
    <row r="3217" spans="1:7">
      <c r="A3217" s="295"/>
      <c r="B3217" s="296"/>
      <c r="C3217" s="295"/>
      <c r="D3217" s="295"/>
      <c r="E3217" s="295"/>
      <c r="F3217" s="296"/>
      <c r="G3217" s="536"/>
    </row>
    <row r="3218" spans="1:7">
      <c r="A3218" s="1146" t="s">
        <v>2180</v>
      </c>
      <c r="B3218" s="1146"/>
      <c r="C3218" s="1146"/>
      <c r="D3218" s="1146"/>
      <c r="E3218" s="1146"/>
      <c r="F3218" s="1146"/>
      <c r="G3218" s="318">
        <f>SUM(G3216:G3217)</f>
        <v>0</v>
      </c>
    </row>
    <row r="3219" spans="1:7">
      <c r="A3219" s="375" t="s">
        <v>21</v>
      </c>
      <c r="B3219" s="1145" t="s">
        <v>1111</v>
      </c>
      <c r="C3219" s="1145"/>
      <c r="D3219" s="1145"/>
      <c r="E3219" s="1145"/>
      <c r="F3219" s="1145"/>
      <c r="G3219" s="318">
        <f>SUM(G3205:G3218)/2</f>
        <v>245810</v>
      </c>
    </row>
    <row r="3220" spans="1:7">
      <c r="A3220" s="375" t="s">
        <v>22</v>
      </c>
      <c r="B3220" s="1145" t="s">
        <v>1112</v>
      </c>
      <c r="C3220" s="1145"/>
      <c r="D3220" s="1145"/>
      <c r="E3220" s="1145"/>
      <c r="F3220" s="376">
        <v>0.1</v>
      </c>
      <c r="G3220" s="318">
        <f>G3219*F3220</f>
        <v>24581</v>
      </c>
    </row>
    <row r="3221" spans="1:7">
      <c r="A3221" s="375" t="s">
        <v>23</v>
      </c>
      <c r="B3221" s="1145" t="s">
        <v>184</v>
      </c>
      <c r="C3221" s="1145"/>
      <c r="D3221" s="1145"/>
      <c r="E3221" s="1145"/>
      <c r="F3221" s="1145"/>
      <c r="G3221" s="318">
        <f>ROUNDDOWN(G3219+G3220,0)</f>
        <v>270391</v>
      </c>
    </row>
    <row r="3222" spans="1:7">
      <c r="A3222" s="298"/>
      <c r="B3222" s="299"/>
      <c r="C3222" s="299"/>
      <c r="D3222" s="299"/>
      <c r="E3222" s="299"/>
      <c r="F3222" s="299"/>
      <c r="G3222" s="550"/>
    </row>
    <row r="3223" spans="1:7" s="449" customFormat="1">
      <c r="A3223" s="439" t="s">
        <v>2026</v>
      </c>
      <c r="G3223" s="556"/>
    </row>
    <row r="3224" spans="1:7" s="445" customFormat="1" ht="45">
      <c r="A3224" s="294" t="s">
        <v>73</v>
      </c>
      <c r="B3224" s="294" t="s">
        <v>74</v>
      </c>
      <c r="C3224" s="294" t="s">
        <v>166</v>
      </c>
      <c r="D3224" s="294" t="s">
        <v>78</v>
      </c>
      <c r="E3224" s="294" t="s">
        <v>167</v>
      </c>
      <c r="F3224" s="294" t="s">
        <v>1113</v>
      </c>
      <c r="G3224" s="551" t="s">
        <v>1105</v>
      </c>
    </row>
    <row r="3225" spans="1:7">
      <c r="A3225" s="295" t="s">
        <v>17</v>
      </c>
      <c r="B3225" s="296" t="s">
        <v>1106</v>
      </c>
      <c r="C3225" s="295"/>
      <c r="D3225" s="295"/>
      <c r="E3225" s="295"/>
      <c r="F3225" s="296"/>
      <c r="G3225" s="536"/>
    </row>
    <row r="3226" spans="1:7">
      <c r="A3226" s="295">
        <v>1</v>
      </c>
      <c r="B3226" s="296" t="s">
        <v>1</v>
      </c>
      <c r="C3226" s="295" t="s">
        <v>336</v>
      </c>
      <c r="D3226" s="295" t="s">
        <v>31</v>
      </c>
      <c r="E3226" s="295" t="s">
        <v>1454</v>
      </c>
      <c r="F3226" s="315">
        <f>VLOOKUP(B3226,'HSD PSPN,STR,ARS'!$C$6:F1771,4,FALSE)</f>
        <v>100000</v>
      </c>
      <c r="G3226" s="536">
        <f t="shared" ref="G3226:G3229" si="329">F3226*E3226</f>
        <v>36000</v>
      </c>
    </row>
    <row r="3227" spans="1:7">
      <c r="A3227" s="295">
        <v>2</v>
      </c>
      <c r="B3227" s="296" t="s">
        <v>2</v>
      </c>
      <c r="C3227" s="295" t="s">
        <v>337</v>
      </c>
      <c r="D3227" s="295" t="s">
        <v>31</v>
      </c>
      <c r="E3227" s="295" t="s">
        <v>1471</v>
      </c>
      <c r="F3227" s="315">
        <f>VLOOKUP(B3227,'HSD PSPN,STR,ARS'!$C$6:F1772,4,FALSE)</f>
        <v>150000</v>
      </c>
      <c r="G3227" s="536">
        <f t="shared" si="329"/>
        <v>27000</v>
      </c>
    </row>
    <row r="3228" spans="1:7">
      <c r="A3228" s="295">
        <v>3</v>
      </c>
      <c r="B3228" s="296" t="s">
        <v>3</v>
      </c>
      <c r="C3228" s="295" t="s">
        <v>338</v>
      </c>
      <c r="D3228" s="295" t="s">
        <v>31</v>
      </c>
      <c r="E3228" s="295" t="s">
        <v>1549</v>
      </c>
      <c r="F3228" s="315">
        <f>VLOOKUP(B3228,'HSD PSPN,STR,ARS'!$C$6:F1773,4,FALSE)</f>
        <v>150000</v>
      </c>
      <c r="G3228" s="536">
        <f t="shared" si="329"/>
        <v>2700</v>
      </c>
    </row>
    <row r="3229" spans="1:7">
      <c r="A3229" s="295">
        <v>4</v>
      </c>
      <c r="B3229" s="296" t="s">
        <v>4</v>
      </c>
      <c r="C3229" s="295" t="s">
        <v>339</v>
      </c>
      <c r="D3229" s="295" t="s">
        <v>31</v>
      </c>
      <c r="E3229" s="295" t="s">
        <v>1434</v>
      </c>
      <c r="F3229" s="315">
        <f>VLOOKUP(B3229,'HSD PSPN,STR,ARS'!$C$6:F1774,4,FALSE)</f>
        <v>200000</v>
      </c>
      <c r="G3229" s="536">
        <f t="shared" si="329"/>
        <v>1200</v>
      </c>
    </row>
    <row r="3230" spans="1:7">
      <c r="A3230" s="1161" t="s">
        <v>2171</v>
      </c>
      <c r="B3230" s="1162"/>
      <c r="C3230" s="1162"/>
      <c r="D3230" s="1162"/>
      <c r="E3230" s="1162"/>
      <c r="F3230" s="1163"/>
      <c r="G3230" s="321">
        <f>SUM(G3225:G3229)</f>
        <v>66900</v>
      </c>
    </row>
    <row r="3231" spans="1:7">
      <c r="A3231" s="295" t="s">
        <v>19</v>
      </c>
      <c r="B3231" s="296" t="s">
        <v>5</v>
      </c>
      <c r="C3231" s="295"/>
      <c r="D3231" s="295"/>
      <c r="E3231" s="295"/>
      <c r="F3231" s="296"/>
      <c r="G3231" s="536"/>
    </row>
    <row r="3232" spans="1:7">
      <c r="A3232" s="295">
        <v>1</v>
      </c>
      <c r="B3232" s="296" t="s">
        <v>1550</v>
      </c>
      <c r="C3232" s="295"/>
      <c r="D3232" s="295" t="s">
        <v>342</v>
      </c>
      <c r="E3232" s="295" t="s">
        <v>1551</v>
      </c>
      <c r="F3232" s="315">
        <f>VLOOKUP(B3232,'HSD PSPN,STR,ARS'!$C$6:F1777,4,FALSE)</f>
        <v>10000</v>
      </c>
      <c r="G3232" s="536">
        <f t="shared" ref="G3232:G3233" si="330">F3232*E3232</f>
        <v>360</v>
      </c>
    </row>
    <row r="3233" spans="1:7">
      <c r="A3233" s="295">
        <v>2</v>
      </c>
      <c r="B3233" s="296" t="s">
        <v>245</v>
      </c>
      <c r="C3233" s="295"/>
      <c r="D3233" s="295" t="s">
        <v>329</v>
      </c>
      <c r="E3233" s="295" t="s">
        <v>1242</v>
      </c>
      <c r="F3233" s="315">
        <f>VLOOKUP(B3233,'HSD PSPN,STR,ARS'!$C$6:F1778,4,FALSE)</f>
        <v>10000</v>
      </c>
      <c r="G3233" s="536">
        <f t="shared" si="330"/>
        <v>1000</v>
      </c>
    </row>
    <row r="3234" spans="1:7">
      <c r="A3234" s="1165" t="s">
        <v>2176</v>
      </c>
      <c r="B3234" s="1166"/>
      <c r="C3234" s="1166"/>
      <c r="D3234" s="1166"/>
      <c r="E3234" s="1166"/>
      <c r="F3234" s="1166"/>
      <c r="G3234" s="321">
        <f>SUM(G3232:G3233)</f>
        <v>1360</v>
      </c>
    </row>
    <row r="3235" spans="1:7">
      <c r="A3235" s="295" t="s">
        <v>20</v>
      </c>
      <c r="B3235" s="296" t="s">
        <v>181</v>
      </c>
      <c r="C3235" s="295"/>
      <c r="D3235" s="295"/>
      <c r="E3235" s="295"/>
      <c r="F3235" s="296"/>
      <c r="G3235" s="536"/>
    </row>
    <row r="3236" spans="1:7">
      <c r="A3236" s="295"/>
      <c r="B3236" s="296"/>
      <c r="C3236" s="295"/>
      <c r="D3236" s="295"/>
      <c r="E3236" s="295"/>
      <c r="F3236" s="296"/>
      <c r="G3236" s="536"/>
    </row>
    <row r="3237" spans="1:7">
      <c r="A3237" s="1146" t="s">
        <v>2180</v>
      </c>
      <c r="B3237" s="1146"/>
      <c r="C3237" s="1146"/>
      <c r="D3237" s="1146"/>
      <c r="E3237" s="1146"/>
      <c r="F3237" s="1146"/>
      <c r="G3237" s="318">
        <f>SUM(G3235:G3236)</f>
        <v>0</v>
      </c>
    </row>
    <row r="3238" spans="1:7">
      <c r="A3238" s="375" t="s">
        <v>21</v>
      </c>
      <c r="B3238" s="1145" t="s">
        <v>1111</v>
      </c>
      <c r="C3238" s="1145"/>
      <c r="D3238" s="1145"/>
      <c r="E3238" s="1145"/>
      <c r="F3238" s="1145"/>
      <c r="G3238" s="318">
        <f>SUM(G3225:G3237)/2</f>
        <v>68260</v>
      </c>
    </row>
    <row r="3239" spans="1:7">
      <c r="A3239" s="375" t="s">
        <v>22</v>
      </c>
      <c r="B3239" s="1145" t="s">
        <v>1112</v>
      </c>
      <c r="C3239" s="1145"/>
      <c r="D3239" s="1145"/>
      <c r="E3239" s="1145"/>
      <c r="F3239" s="376">
        <v>0.1</v>
      </c>
      <c r="G3239" s="318">
        <f>G3238*F3239</f>
        <v>6826</v>
      </c>
    </row>
    <row r="3240" spans="1:7">
      <c r="A3240" s="375" t="s">
        <v>23</v>
      </c>
      <c r="B3240" s="1145" t="s">
        <v>184</v>
      </c>
      <c r="C3240" s="1145"/>
      <c r="D3240" s="1145"/>
      <c r="E3240" s="1145"/>
      <c r="F3240" s="1145"/>
      <c r="G3240" s="318">
        <f>ROUNDDOWN(G3238+G3239,0)</f>
        <v>75086</v>
      </c>
    </row>
    <row r="3241" spans="1:7">
      <c r="A3241" s="298"/>
      <c r="B3241" s="299"/>
      <c r="C3241" s="299"/>
      <c r="D3241" s="299"/>
      <c r="E3241" s="299"/>
      <c r="F3241" s="299"/>
      <c r="G3241" s="550"/>
    </row>
    <row r="3242" spans="1:7" s="449" customFormat="1">
      <c r="A3242" s="439" t="s">
        <v>2093</v>
      </c>
      <c r="G3242" s="556"/>
    </row>
    <row r="3243" spans="1:7" s="445" customFormat="1" ht="45">
      <c r="A3243" s="294" t="s">
        <v>73</v>
      </c>
      <c r="B3243" s="294" t="s">
        <v>74</v>
      </c>
      <c r="C3243" s="294" t="s">
        <v>166</v>
      </c>
      <c r="D3243" s="294" t="s">
        <v>78</v>
      </c>
      <c r="E3243" s="294" t="s">
        <v>167</v>
      </c>
      <c r="F3243" s="294" t="s">
        <v>1113</v>
      </c>
      <c r="G3243" s="551" t="s">
        <v>1105</v>
      </c>
    </row>
    <row r="3244" spans="1:7">
      <c r="A3244" s="295" t="s">
        <v>17</v>
      </c>
      <c r="B3244" s="296" t="s">
        <v>1106</v>
      </c>
      <c r="C3244" s="295"/>
      <c r="D3244" s="295"/>
      <c r="E3244" s="295"/>
      <c r="F3244" s="296"/>
      <c r="G3244" s="536"/>
    </row>
    <row r="3245" spans="1:7">
      <c r="A3245" s="295">
        <v>1</v>
      </c>
      <c r="B3245" s="296" t="s">
        <v>1</v>
      </c>
      <c r="C3245" s="295" t="s">
        <v>336</v>
      </c>
      <c r="D3245" s="295" t="s">
        <v>31</v>
      </c>
      <c r="E3245" s="295" t="s">
        <v>1491</v>
      </c>
      <c r="F3245" s="315">
        <f>VLOOKUP(B3245,'HSD PSPN,STR,ARS'!$C$6:F1790,4,FALSE)</f>
        <v>100000</v>
      </c>
      <c r="G3245" s="536">
        <f t="shared" ref="G3245:G3248" si="331">F3245*E3245</f>
        <v>6250</v>
      </c>
    </row>
    <row r="3246" spans="1:7">
      <c r="A3246" s="295">
        <v>2</v>
      </c>
      <c r="B3246" s="296" t="s">
        <v>2</v>
      </c>
      <c r="C3246" s="295" t="s">
        <v>337</v>
      </c>
      <c r="D3246" s="295" t="s">
        <v>31</v>
      </c>
      <c r="E3246" s="295" t="s">
        <v>1526</v>
      </c>
      <c r="F3246" s="315">
        <f>VLOOKUP(B3246,'HSD PSPN,STR,ARS'!$C$6:F1791,4,FALSE)</f>
        <v>150000</v>
      </c>
      <c r="G3246" s="536">
        <f t="shared" si="331"/>
        <v>4695</v>
      </c>
    </row>
    <row r="3247" spans="1:7">
      <c r="A3247" s="295">
        <v>3</v>
      </c>
      <c r="B3247" s="296" t="s">
        <v>3</v>
      </c>
      <c r="C3247" s="295" t="s">
        <v>338</v>
      </c>
      <c r="D3247" s="295" t="s">
        <v>31</v>
      </c>
      <c r="E3247" s="295" t="s">
        <v>1527</v>
      </c>
      <c r="F3247" s="315">
        <f>VLOOKUP(B3247,'HSD PSPN,STR,ARS'!$C$6:F1792,4,FALSE)</f>
        <v>150000</v>
      </c>
      <c r="G3247" s="536">
        <f t="shared" si="331"/>
        <v>465</v>
      </c>
    </row>
    <row r="3248" spans="1:7">
      <c r="A3248" s="295">
        <v>4</v>
      </c>
      <c r="B3248" s="296" t="s">
        <v>4</v>
      </c>
      <c r="C3248" s="295" t="s">
        <v>339</v>
      </c>
      <c r="D3248" s="295" t="s">
        <v>31</v>
      </c>
      <c r="E3248" s="295" t="s">
        <v>1522</v>
      </c>
      <c r="F3248" s="315">
        <f>VLOOKUP(B3248,'HSD PSPN,STR,ARS'!$C$6:F1793,4,FALSE)</f>
        <v>200000</v>
      </c>
      <c r="G3248" s="536">
        <f t="shared" si="331"/>
        <v>200</v>
      </c>
    </row>
    <row r="3249" spans="1:7">
      <c r="A3249" s="1161" t="s">
        <v>2171</v>
      </c>
      <c r="B3249" s="1162"/>
      <c r="C3249" s="1162"/>
      <c r="D3249" s="1162"/>
      <c r="E3249" s="1162"/>
      <c r="F3249" s="1163"/>
      <c r="G3249" s="321">
        <f>SUM(G3244:G3248)</f>
        <v>11610</v>
      </c>
    </row>
    <row r="3250" spans="1:7">
      <c r="A3250" s="295" t="s">
        <v>19</v>
      </c>
      <c r="B3250" s="296" t="s">
        <v>5</v>
      </c>
      <c r="C3250" s="295"/>
      <c r="D3250" s="295"/>
      <c r="E3250" s="295"/>
      <c r="F3250" s="296"/>
      <c r="G3250" s="536"/>
    </row>
    <row r="3251" spans="1:7" ht="30">
      <c r="A3251" s="295">
        <v>1</v>
      </c>
      <c r="B3251" s="300" t="s">
        <v>1552</v>
      </c>
      <c r="C3251" s="295"/>
      <c r="D3251" s="301" t="s">
        <v>239</v>
      </c>
      <c r="E3251" s="301" t="s">
        <v>1134</v>
      </c>
      <c r="F3251" s="315">
        <f>VLOOKUP(B3251,'HSD PSPN,STR,ARS'!$C$6:F1796,4,FALSE)</f>
        <v>10000</v>
      </c>
      <c r="G3251" s="536">
        <f t="shared" ref="G3251:G3254" si="332">F3251*E3251</f>
        <v>35000</v>
      </c>
    </row>
    <row r="3252" spans="1:7">
      <c r="A3252" s="295">
        <v>2</v>
      </c>
      <c r="B3252" s="296" t="s">
        <v>176</v>
      </c>
      <c r="C3252" s="295"/>
      <c r="D3252" s="295" t="s">
        <v>329</v>
      </c>
      <c r="E3252" s="295" t="s">
        <v>1525</v>
      </c>
      <c r="F3252" s="315">
        <f>VLOOKUP(B3252,'HSD PSPN,STR,ARS'!$C$6:F1797,4,FALSE)</f>
        <v>10000</v>
      </c>
      <c r="G3252" s="536">
        <f t="shared" si="332"/>
        <v>17040</v>
      </c>
    </row>
    <row r="3253" spans="1:7">
      <c r="A3253" s="295">
        <v>3</v>
      </c>
      <c r="B3253" s="296" t="s">
        <v>245</v>
      </c>
      <c r="C3253" s="295"/>
      <c r="D3253" s="295" t="s">
        <v>329</v>
      </c>
      <c r="E3253" s="295" t="s">
        <v>1543</v>
      </c>
      <c r="F3253" s="315">
        <f>VLOOKUP(B3253,'HSD PSPN,STR,ARS'!$C$6:F1798,4,FALSE)</f>
        <v>10000</v>
      </c>
      <c r="G3253" s="536">
        <f t="shared" si="332"/>
        <v>1880</v>
      </c>
    </row>
    <row r="3254" spans="1:7">
      <c r="A3254" s="295">
        <v>4</v>
      </c>
      <c r="B3254" s="296" t="s">
        <v>206</v>
      </c>
      <c r="C3254" s="295"/>
      <c r="D3254" s="295" t="s">
        <v>342</v>
      </c>
      <c r="E3254" s="295" t="s">
        <v>1244</v>
      </c>
      <c r="F3254" s="315">
        <f>VLOOKUP(B3254,'HSD PSPN,STR,ARS'!$C$6:F1799,4,FALSE)</f>
        <v>10000</v>
      </c>
      <c r="G3254" s="536">
        <f t="shared" si="332"/>
        <v>30</v>
      </c>
    </row>
    <row r="3255" spans="1:7">
      <c r="A3255" s="1165" t="s">
        <v>2176</v>
      </c>
      <c r="B3255" s="1166"/>
      <c r="C3255" s="1166"/>
      <c r="D3255" s="1166"/>
      <c r="E3255" s="1166"/>
      <c r="F3255" s="1166"/>
      <c r="G3255" s="321">
        <f>SUM(G3251:G3254)</f>
        <v>53950</v>
      </c>
    </row>
    <row r="3256" spans="1:7">
      <c r="A3256" s="295" t="s">
        <v>20</v>
      </c>
      <c r="B3256" s="296" t="s">
        <v>181</v>
      </c>
      <c r="C3256" s="295"/>
      <c r="D3256" s="295"/>
      <c r="E3256" s="295"/>
      <c r="F3256" s="296"/>
      <c r="G3256" s="536"/>
    </row>
    <row r="3257" spans="1:7">
      <c r="A3257" s="295"/>
      <c r="B3257" s="296"/>
      <c r="C3257" s="295"/>
      <c r="D3257" s="295"/>
      <c r="E3257" s="295"/>
      <c r="F3257" s="296"/>
      <c r="G3257" s="536"/>
    </row>
    <row r="3258" spans="1:7">
      <c r="A3258" s="1146" t="s">
        <v>2180</v>
      </c>
      <c r="B3258" s="1146"/>
      <c r="C3258" s="1146"/>
      <c r="D3258" s="1146"/>
      <c r="E3258" s="1146"/>
      <c r="F3258" s="1146"/>
      <c r="G3258" s="318">
        <f>SUM(G3256:G3257)</f>
        <v>0</v>
      </c>
    </row>
    <row r="3259" spans="1:7">
      <c r="A3259" s="375" t="s">
        <v>21</v>
      </c>
      <c r="B3259" s="1145" t="s">
        <v>1111</v>
      </c>
      <c r="C3259" s="1145"/>
      <c r="D3259" s="1145"/>
      <c r="E3259" s="1145"/>
      <c r="F3259" s="1145"/>
      <c r="G3259" s="318">
        <f>SUM(G3245:G3258)/2</f>
        <v>65560</v>
      </c>
    </row>
    <row r="3260" spans="1:7">
      <c r="A3260" s="375" t="s">
        <v>22</v>
      </c>
      <c r="B3260" s="1145" t="s">
        <v>1112</v>
      </c>
      <c r="C3260" s="1145"/>
      <c r="D3260" s="1145"/>
      <c r="E3260" s="1145"/>
      <c r="F3260" s="376">
        <v>0.1</v>
      </c>
      <c r="G3260" s="318">
        <f>G3259*F3260</f>
        <v>6556</v>
      </c>
    </row>
    <row r="3261" spans="1:7">
      <c r="A3261" s="375" t="s">
        <v>23</v>
      </c>
      <c r="B3261" s="1145" t="s">
        <v>184</v>
      </c>
      <c r="C3261" s="1145"/>
      <c r="D3261" s="1145"/>
      <c r="E3261" s="1145"/>
      <c r="F3261" s="1145"/>
      <c r="G3261" s="318">
        <f>ROUNDDOWN(G3259+G3260,0)</f>
        <v>72116</v>
      </c>
    </row>
    <row r="3262" spans="1:7">
      <c r="A3262" s="298"/>
      <c r="B3262" s="299"/>
      <c r="C3262" s="299"/>
      <c r="D3262" s="299"/>
      <c r="E3262" s="299"/>
      <c r="F3262" s="299"/>
      <c r="G3262" s="550"/>
    </row>
    <row r="3263" spans="1:7" s="450" customFormat="1">
      <c r="A3263" s="310" t="s">
        <v>2092</v>
      </c>
      <c r="G3263" s="557"/>
    </row>
    <row r="3264" spans="1:7" s="445" customFormat="1" ht="45">
      <c r="A3264" s="294" t="s">
        <v>73</v>
      </c>
      <c r="B3264" s="294" t="s">
        <v>74</v>
      </c>
      <c r="C3264" s="294" t="s">
        <v>166</v>
      </c>
      <c r="D3264" s="294" t="s">
        <v>78</v>
      </c>
      <c r="E3264" s="294" t="s">
        <v>167</v>
      </c>
      <c r="F3264" s="294" t="s">
        <v>1113</v>
      </c>
      <c r="G3264" s="551" t="s">
        <v>1105</v>
      </c>
    </row>
    <row r="3265" spans="1:7">
      <c r="A3265" s="295" t="s">
        <v>17</v>
      </c>
      <c r="B3265" s="296" t="s">
        <v>1106</v>
      </c>
      <c r="C3265" s="295"/>
      <c r="D3265" s="295"/>
      <c r="E3265" s="295"/>
      <c r="F3265" s="296"/>
      <c r="G3265" s="536"/>
    </row>
    <row r="3266" spans="1:7">
      <c r="A3266" s="295">
        <v>1</v>
      </c>
      <c r="B3266" s="296" t="s">
        <v>1</v>
      </c>
      <c r="C3266" s="295" t="s">
        <v>336</v>
      </c>
      <c r="D3266" s="295" t="s">
        <v>31</v>
      </c>
      <c r="E3266" s="295" t="s">
        <v>1231</v>
      </c>
      <c r="F3266" s="315">
        <f>VLOOKUP(B3266,'HSD PSPN,STR,ARS'!$C$6:F1811,4,FALSE)</f>
        <v>100000</v>
      </c>
      <c r="G3266" s="536">
        <f t="shared" ref="G3266:G3269" si="333">F3266*E3266</f>
        <v>6669.9999999999991</v>
      </c>
    </row>
    <row r="3267" spans="1:7">
      <c r="A3267" s="295">
        <v>2</v>
      </c>
      <c r="B3267" s="296" t="s">
        <v>2</v>
      </c>
      <c r="C3267" s="295" t="s">
        <v>337</v>
      </c>
      <c r="D3267" s="295" t="s">
        <v>31</v>
      </c>
      <c r="E3267" s="295" t="s">
        <v>1252</v>
      </c>
      <c r="F3267" s="315">
        <f>VLOOKUP(B3267,'HSD PSPN,STR,ARS'!$C$6:F1812,4,FALSE)</f>
        <v>150000</v>
      </c>
      <c r="G3267" s="536">
        <f t="shared" si="333"/>
        <v>4995.0000000000009</v>
      </c>
    </row>
    <row r="3268" spans="1:7">
      <c r="A3268" s="295">
        <v>3</v>
      </c>
      <c r="B3268" s="296" t="s">
        <v>3</v>
      </c>
      <c r="C3268" s="295" t="s">
        <v>338</v>
      </c>
      <c r="D3268" s="295" t="s">
        <v>31</v>
      </c>
      <c r="E3268" s="295" t="s">
        <v>1121</v>
      </c>
      <c r="F3268" s="315">
        <f>VLOOKUP(B3268,'HSD PSPN,STR,ARS'!$C$6:F1813,4,FALSE)</f>
        <v>150000</v>
      </c>
      <c r="G3268" s="536">
        <f t="shared" si="333"/>
        <v>495</v>
      </c>
    </row>
    <row r="3269" spans="1:7">
      <c r="A3269" s="295">
        <v>4</v>
      </c>
      <c r="B3269" s="296" t="s">
        <v>4</v>
      </c>
      <c r="C3269" s="295" t="s">
        <v>339</v>
      </c>
      <c r="D3269" s="295" t="s">
        <v>31</v>
      </c>
      <c r="E3269" s="295" t="s">
        <v>1529</v>
      </c>
      <c r="F3269" s="315">
        <f>VLOOKUP(B3269,'HSD PSPN,STR,ARS'!$C$6:F1814,4,FALSE)</f>
        <v>200000</v>
      </c>
      <c r="G3269" s="536">
        <f t="shared" si="333"/>
        <v>220</v>
      </c>
    </row>
    <row r="3270" spans="1:7">
      <c r="A3270" s="1161" t="s">
        <v>2171</v>
      </c>
      <c r="B3270" s="1162"/>
      <c r="C3270" s="1162"/>
      <c r="D3270" s="1162"/>
      <c r="E3270" s="1162"/>
      <c r="F3270" s="1163"/>
      <c r="G3270" s="321">
        <f>SUM(G3265:G3269)</f>
        <v>12380</v>
      </c>
    </row>
    <row r="3271" spans="1:7">
      <c r="A3271" s="295" t="s">
        <v>19</v>
      </c>
      <c r="B3271" s="296" t="s">
        <v>5</v>
      </c>
      <c r="C3271" s="295"/>
      <c r="D3271" s="295"/>
      <c r="E3271" s="295"/>
      <c r="F3271" s="296"/>
      <c r="G3271" s="536"/>
    </row>
    <row r="3272" spans="1:7" ht="30">
      <c r="A3272" s="295">
        <v>1</v>
      </c>
      <c r="B3272" s="300" t="s">
        <v>1553</v>
      </c>
      <c r="C3272" s="295"/>
      <c r="D3272" s="301" t="s">
        <v>239</v>
      </c>
      <c r="E3272" s="301" t="s">
        <v>1531</v>
      </c>
      <c r="F3272" s="315">
        <f>VLOOKUP(B3272,'HSD PSPN,STR,ARS'!$C$6:F1817,4,FALSE)</f>
        <v>10000</v>
      </c>
      <c r="G3272" s="536">
        <f t="shared" ref="G3272:G3275" si="334">F3272*E3272</f>
        <v>26250</v>
      </c>
    </row>
    <row r="3273" spans="1:7">
      <c r="A3273" s="295">
        <v>2</v>
      </c>
      <c r="B3273" s="296" t="s">
        <v>176</v>
      </c>
      <c r="C3273" s="295"/>
      <c r="D3273" s="295" t="s">
        <v>329</v>
      </c>
      <c r="E3273" s="295" t="s">
        <v>1525</v>
      </c>
      <c r="F3273" s="315">
        <f>VLOOKUP(B3273,'HSD PSPN,STR,ARS'!$C$6:F1818,4,FALSE)</f>
        <v>10000</v>
      </c>
      <c r="G3273" s="536">
        <f t="shared" si="334"/>
        <v>17040</v>
      </c>
    </row>
    <row r="3274" spans="1:7">
      <c r="A3274" s="295">
        <v>3</v>
      </c>
      <c r="B3274" s="296" t="s">
        <v>245</v>
      </c>
      <c r="C3274" s="295"/>
      <c r="D3274" s="295" t="s">
        <v>329</v>
      </c>
      <c r="E3274" s="295" t="s">
        <v>1543</v>
      </c>
      <c r="F3274" s="315">
        <f>VLOOKUP(B3274,'HSD PSPN,STR,ARS'!$C$6:F1819,4,FALSE)</f>
        <v>10000</v>
      </c>
      <c r="G3274" s="536">
        <f t="shared" si="334"/>
        <v>1880</v>
      </c>
    </row>
    <row r="3275" spans="1:7">
      <c r="A3275" s="295">
        <v>4</v>
      </c>
      <c r="B3275" s="296" t="s">
        <v>206</v>
      </c>
      <c r="C3275" s="295"/>
      <c r="D3275" s="295" t="s">
        <v>342</v>
      </c>
      <c r="E3275" s="295" t="s">
        <v>1244</v>
      </c>
      <c r="F3275" s="315">
        <f>VLOOKUP(B3275,'HSD PSPN,STR,ARS'!$C$6:F1820,4,FALSE)</f>
        <v>10000</v>
      </c>
      <c r="G3275" s="536">
        <f t="shared" si="334"/>
        <v>30</v>
      </c>
    </row>
    <row r="3276" spans="1:7">
      <c r="A3276" s="1165" t="s">
        <v>2176</v>
      </c>
      <c r="B3276" s="1166"/>
      <c r="C3276" s="1166"/>
      <c r="D3276" s="1166"/>
      <c r="E3276" s="1166"/>
      <c r="F3276" s="1166"/>
      <c r="G3276" s="321">
        <f>SUM(G3272:G3275)</f>
        <v>45200</v>
      </c>
    </row>
    <row r="3277" spans="1:7">
      <c r="A3277" s="295" t="s">
        <v>20</v>
      </c>
      <c r="B3277" s="296" t="s">
        <v>181</v>
      </c>
      <c r="C3277" s="295"/>
      <c r="D3277" s="295"/>
      <c r="E3277" s="295"/>
      <c r="F3277" s="296"/>
      <c r="G3277" s="536"/>
    </row>
    <row r="3278" spans="1:7">
      <c r="A3278" s="295"/>
      <c r="B3278" s="296"/>
      <c r="C3278" s="295"/>
      <c r="D3278" s="295"/>
      <c r="E3278" s="295"/>
      <c r="F3278" s="296"/>
      <c r="G3278" s="536"/>
    </row>
    <row r="3279" spans="1:7">
      <c r="A3279" s="1146" t="s">
        <v>2180</v>
      </c>
      <c r="B3279" s="1146"/>
      <c r="C3279" s="1146"/>
      <c r="D3279" s="1146"/>
      <c r="E3279" s="1146"/>
      <c r="F3279" s="1146"/>
      <c r="G3279" s="318">
        <f>SUM(G3277:G3278)</f>
        <v>0</v>
      </c>
    </row>
    <row r="3280" spans="1:7">
      <c r="A3280" s="375" t="s">
        <v>21</v>
      </c>
      <c r="B3280" s="1145" t="s">
        <v>1111</v>
      </c>
      <c r="C3280" s="1145"/>
      <c r="D3280" s="1145"/>
      <c r="E3280" s="1145"/>
      <c r="F3280" s="1145"/>
      <c r="G3280" s="318">
        <f>SUM(G3266:G3279)/2</f>
        <v>57580</v>
      </c>
    </row>
    <row r="3281" spans="1:7">
      <c r="A3281" s="375" t="s">
        <v>22</v>
      </c>
      <c r="B3281" s="1145" t="s">
        <v>1112</v>
      </c>
      <c r="C3281" s="1145"/>
      <c r="D3281" s="1145"/>
      <c r="E3281" s="1145"/>
      <c r="F3281" s="376">
        <v>0.1</v>
      </c>
      <c r="G3281" s="318">
        <f>G3280*F3281</f>
        <v>5758</v>
      </c>
    </row>
    <row r="3282" spans="1:7">
      <c r="A3282" s="375" t="s">
        <v>23</v>
      </c>
      <c r="B3282" s="1145" t="s">
        <v>184</v>
      </c>
      <c r="C3282" s="1145"/>
      <c r="D3282" s="1145"/>
      <c r="E3282" s="1145"/>
      <c r="F3282" s="1145"/>
      <c r="G3282" s="318">
        <f>ROUNDDOWN(G3280+G3281,0)</f>
        <v>63338</v>
      </c>
    </row>
    <row r="3283" spans="1:7">
      <c r="A3283" s="298"/>
      <c r="B3283" s="299"/>
      <c r="C3283" s="299"/>
      <c r="D3283" s="299"/>
      <c r="E3283" s="299"/>
      <c r="F3283" s="299"/>
      <c r="G3283" s="550"/>
    </row>
    <row r="3284" spans="1:7" s="447" customFormat="1" ht="28.5" customHeight="1">
      <c r="A3284" s="310" t="s">
        <v>2027</v>
      </c>
      <c r="G3284" s="555"/>
    </row>
    <row r="3285" spans="1:7" s="449" customFormat="1" ht="15.75">
      <c r="A3285" s="451" t="s">
        <v>2387</v>
      </c>
      <c r="B3285" s="313"/>
      <c r="G3285" s="556"/>
    </row>
    <row r="3286" spans="1:7" s="445" customFormat="1" ht="45">
      <c r="A3286" s="294" t="s">
        <v>73</v>
      </c>
      <c r="B3286" s="294" t="s">
        <v>74</v>
      </c>
      <c r="C3286" s="294" t="s">
        <v>166</v>
      </c>
      <c r="D3286" s="294" t="s">
        <v>78</v>
      </c>
      <c r="E3286" s="294" t="s">
        <v>167</v>
      </c>
      <c r="F3286" s="294" t="s">
        <v>1113</v>
      </c>
      <c r="G3286" s="551" t="s">
        <v>1105</v>
      </c>
    </row>
    <row r="3287" spans="1:7">
      <c r="A3287" s="295" t="s">
        <v>17</v>
      </c>
      <c r="B3287" s="296" t="s">
        <v>1106</v>
      </c>
      <c r="C3287" s="295"/>
      <c r="D3287" s="295"/>
      <c r="E3287" s="295"/>
      <c r="F3287" s="296"/>
      <c r="G3287" s="536"/>
    </row>
    <row r="3288" spans="1:7">
      <c r="A3288" s="295">
        <v>1</v>
      </c>
      <c r="B3288" s="296" t="s">
        <v>1</v>
      </c>
      <c r="C3288" s="295" t="s">
        <v>336</v>
      </c>
      <c r="D3288" s="295" t="s">
        <v>31</v>
      </c>
      <c r="E3288" s="295" t="s">
        <v>1508</v>
      </c>
      <c r="F3288" s="315">
        <f>VLOOKUP(B3288,'HSD PSPN,STR,ARS'!$C$6:F1833,4,FALSE)</f>
        <v>100000</v>
      </c>
      <c r="G3288" s="536">
        <f t="shared" ref="G3288:G3291" si="335">F3288*E3288</f>
        <v>14290</v>
      </c>
    </row>
    <row r="3289" spans="1:7">
      <c r="A3289" s="295">
        <v>2</v>
      </c>
      <c r="B3289" s="296" t="s">
        <v>2</v>
      </c>
      <c r="C3289" s="295" t="s">
        <v>337</v>
      </c>
      <c r="D3289" s="295" t="s">
        <v>31</v>
      </c>
      <c r="E3289" s="295" t="s">
        <v>1509</v>
      </c>
      <c r="F3289" s="315">
        <f>VLOOKUP(B3289,'HSD PSPN,STR,ARS'!$C$6:F1834,4,FALSE)</f>
        <v>150000</v>
      </c>
      <c r="G3289" s="536">
        <f t="shared" si="335"/>
        <v>10710</v>
      </c>
    </row>
    <row r="3290" spans="1:7">
      <c r="A3290" s="295">
        <v>3</v>
      </c>
      <c r="B3290" s="296" t="s">
        <v>3</v>
      </c>
      <c r="C3290" s="295" t="s">
        <v>338</v>
      </c>
      <c r="D3290" s="295" t="s">
        <v>31</v>
      </c>
      <c r="E3290" s="295" t="s">
        <v>1510</v>
      </c>
      <c r="F3290" s="315">
        <f>VLOOKUP(B3290,'HSD PSPN,STR,ARS'!$C$6:F1835,4,FALSE)</f>
        <v>150000</v>
      </c>
      <c r="G3290" s="536">
        <f t="shared" si="335"/>
        <v>1065</v>
      </c>
    </row>
    <row r="3291" spans="1:7">
      <c r="A3291" s="295">
        <v>4</v>
      </c>
      <c r="B3291" s="296" t="s">
        <v>4</v>
      </c>
      <c r="C3291" s="295" t="s">
        <v>339</v>
      </c>
      <c r="D3291" s="295" t="s">
        <v>31</v>
      </c>
      <c r="E3291" s="295" t="s">
        <v>1511</v>
      </c>
      <c r="F3291" s="315">
        <f>VLOOKUP(B3291,'HSD PSPN,STR,ARS'!$C$6:F1836,4,FALSE)</f>
        <v>200000</v>
      </c>
      <c r="G3291" s="536">
        <f t="shared" si="335"/>
        <v>479.99999999999994</v>
      </c>
    </row>
    <row r="3292" spans="1:7">
      <c r="A3292" s="1161" t="s">
        <v>2171</v>
      </c>
      <c r="B3292" s="1162"/>
      <c r="C3292" s="1162"/>
      <c r="D3292" s="1162"/>
      <c r="E3292" s="1162"/>
      <c r="F3292" s="1163"/>
      <c r="G3292" s="321">
        <f>SUM(G3287:G3291)</f>
        <v>26545</v>
      </c>
    </row>
    <row r="3293" spans="1:7">
      <c r="A3293" s="295" t="s">
        <v>19</v>
      </c>
      <c r="B3293" s="296" t="s">
        <v>5</v>
      </c>
      <c r="C3293" s="295"/>
      <c r="D3293" s="295"/>
      <c r="E3293" s="295"/>
      <c r="F3293" s="296"/>
      <c r="G3293" s="536"/>
    </row>
    <row r="3294" spans="1:7" ht="30">
      <c r="A3294" s="295">
        <v>1</v>
      </c>
      <c r="B3294" s="300" t="s">
        <v>1554</v>
      </c>
      <c r="C3294" s="295"/>
      <c r="D3294" s="301" t="s">
        <v>239</v>
      </c>
      <c r="E3294" s="301" t="s">
        <v>1513</v>
      </c>
      <c r="F3294" s="315">
        <f>VLOOKUP(B3294,'HSD PSPN,STR,ARS'!$C$6:F1839,4,FALSE)</f>
        <v>10000</v>
      </c>
      <c r="G3294" s="536">
        <f t="shared" ref="G3294:G3297" si="336">F3294*E3294</f>
        <v>116670</v>
      </c>
    </row>
    <row r="3295" spans="1:7">
      <c r="A3295" s="295">
        <v>2</v>
      </c>
      <c r="B3295" s="296" t="s">
        <v>176</v>
      </c>
      <c r="C3295" s="295"/>
      <c r="D3295" s="295" t="s">
        <v>329</v>
      </c>
      <c r="E3295" s="295" t="s">
        <v>1507</v>
      </c>
      <c r="F3295" s="315">
        <f>VLOOKUP(B3295,'HSD PSPN,STR,ARS'!$C$6:F1840,4,FALSE)</f>
        <v>10000</v>
      </c>
      <c r="G3295" s="536">
        <f t="shared" si="336"/>
        <v>136320</v>
      </c>
    </row>
    <row r="3296" spans="1:7">
      <c r="A3296" s="295">
        <v>3</v>
      </c>
      <c r="B3296" s="296" t="s">
        <v>245</v>
      </c>
      <c r="C3296" s="295"/>
      <c r="D3296" s="295" t="s">
        <v>329</v>
      </c>
      <c r="E3296" s="295" t="s">
        <v>1538</v>
      </c>
      <c r="F3296" s="315">
        <f>VLOOKUP(B3296,'HSD PSPN,STR,ARS'!$C$6:F1841,4,FALSE)</f>
        <v>10000</v>
      </c>
      <c r="G3296" s="536">
        <f t="shared" si="336"/>
        <v>15000</v>
      </c>
    </row>
    <row r="3297" spans="1:7">
      <c r="A3297" s="295">
        <v>4</v>
      </c>
      <c r="B3297" s="296" t="s">
        <v>206</v>
      </c>
      <c r="C3297" s="295"/>
      <c r="D3297" s="295" t="s">
        <v>342</v>
      </c>
      <c r="E3297" s="295" t="s">
        <v>1416</v>
      </c>
      <c r="F3297" s="315">
        <f>VLOOKUP(B3297,'HSD PSPN,STR,ARS'!$C$6:F1842,4,FALSE)</f>
        <v>10000</v>
      </c>
      <c r="G3297" s="536">
        <f t="shared" si="336"/>
        <v>270</v>
      </c>
    </row>
    <row r="3298" spans="1:7">
      <c r="A3298" s="1165" t="s">
        <v>2176</v>
      </c>
      <c r="B3298" s="1166"/>
      <c r="C3298" s="1166"/>
      <c r="D3298" s="1166"/>
      <c r="E3298" s="1166"/>
      <c r="F3298" s="1166"/>
      <c r="G3298" s="321">
        <f>SUM(G3294:G3297)</f>
        <v>268260</v>
      </c>
    </row>
    <row r="3299" spans="1:7">
      <c r="A3299" s="295" t="s">
        <v>20</v>
      </c>
      <c r="B3299" s="296" t="s">
        <v>181</v>
      </c>
      <c r="C3299" s="295"/>
      <c r="D3299" s="295"/>
      <c r="E3299" s="295"/>
      <c r="F3299" s="296"/>
      <c r="G3299" s="536"/>
    </row>
    <row r="3300" spans="1:7">
      <c r="A3300" s="295"/>
      <c r="B3300" s="296"/>
      <c r="C3300" s="295"/>
      <c r="D3300" s="295"/>
      <c r="E3300" s="295"/>
      <c r="F3300" s="296"/>
      <c r="G3300" s="536"/>
    </row>
    <row r="3301" spans="1:7">
      <c r="A3301" s="1146" t="s">
        <v>2180</v>
      </c>
      <c r="B3301" s="1146"/>
      <c r="C3301" s="1146"/>
      <c r="D3301" s="1146"/>
      <c r="E3301" s="1146"/>
      <c r="F3301" s="1146"/>
      <c r="G3301" s="318">
        <f>SUM(G3299:G3300)</f>
        <v>0</v>
      </c>
    </row>
    <row r="3302" spans="1:7">
      <c r="A3302" s="375" t="s">
        <v>21</v>
      </c>
      <c r="B3302" s="1145" t="s">
        <v>1111</v>
      </c>
      <c r="C3302" s="1145"/>
      <c r="D3302" s="1145"/>
      <c r="E3302" s="1145"/>
      <c r="F3302" s="1145"/>
      <c r="G3302" s="318">
        <f>SUM(G3288:G3301)/2</f>
        <v>294805</v>
      </c>
    </row>
    <row r="3303" spans="1:7">
      <c r="A3303" s="375" t="s">
        <v>22</v>
      </c>
      <c r="B3303" s="1145" t="s">
        <v>1112</v>
      </c>
      <c r="C3303" s="1145"/>
      <c r="D3303" s="1145"/>
      <c r="E3303" s="1145"/>
      <c r="F3303" s="376">
        <v>0.1</v>
      </c>
      <c r="G3303" s="318">
        <f>G3302*F3303</f>
        <v>29480.5</v>
      </c>
    </row>
    <row r="3304" spans="1:7">
      <c r="A3304" s="375" t="s">
        <v>23</v>
      </c>
      <c r="B3304" s="1145" t="s">
        <v>184</v>
      </c>
      <c r="C3304" s="1145"/>
      <c r="D3304" s="1145"/>
      <c r="E3304" s="1145"/>
      <c r="F3304" s="1145"/>
      <c r="G3304" s="318">
        <f>ROUNDDOWN(G3302+G3303,0)</f>
        <v>324285</v>
      </c>
    </row>
    <row r="3305" spans="1:7">
      <c r="A3305" s="298"/>
      <c r="B3305" s="299"/>
      <c r="C3305" s="299"/>
      <c r="D3305" s="299"/>
      <c r="E3305" s="299"/>
      <c r="F3305" s="299"/>
      <c r="G3305" s="550"/>
    </row>
    <row r="3306" spans="1:7" s="449" customFormat="1">
      <c r="A3306" s="451" t="s">
        <v>2388</v>
      </c>
      <c r="G3306" s="556"/>
    </row>
    <row r="3307" spans="1:7" s="445" customFormat="1" ht="45">
      <c r="A3307" s="294" t="s">
        <v>73</v>
      </c>
      <c r="B3307" s="294" t="s">
        <v>74</v>
      </c>
      <c r="C3307" s="294" t="s">
        <v>166</v>
      </c>
      <c r="D3307" s="294" t="s">
        <v>78</v>
      </c>
      <c r="E3307" s="294" t="s">
        <v>167</v>
      </c>
      <c r="F3307" s="294" t="s">
        <v>1113</v>
      </c>
      <c r="G3307" s="551" t="s">
        <v>1105</v>
      </c>
    </row>
    <row r="3308" spans="1:7">
      <c r="A3308" s="295" t="s">
        <v>17</v>
      </c>
      <c r="B3308" s="296" t="s">
        <v>1106</v>
      </c>
      <c r="C3308" s="295"/>
      <c r="D3308" s="295"/>
      <c r="E3308" s="295"/>
      <c r="F3308" s="296"/>
      <c r="G3308" s="536"/>
    </row>
    <row r="3309" spans="1:7">
      <c r="A3309" s="295">
        <v>1</v>
      </c>
      <c r="B3309" s="296" t="s">
        <v>1</v>
      </c>
      <c r="C3309" s="295" t="s">
        <v>336</v>
      </c>
      <c r="D3309" s="295" t="s">
        <v>31</v>
      </c>
      <c r="E3309" s="295" t="s">
        <v>1514</v>
      </c>
      <c r="F3309" s="315">
        <f>VLOOKUP(B3309,'HSD PSPN,STR,ARS'!$C$6:F1854,4,FALSE)</f>
        <v>100000</v>
      </c>
      <c r="G3309" s="536">
        <f t="shared" ref="G3309:G3312" si="337">F3309*E3309</f>
        <v>15380</v>
      </c>
    </row>
    <row r="3310" spans="1:7">
      <c r="A3310" s="295">
        <v>2</v>
      </c>
      <c r="B3310" s="296" t="s">
        <v>2</v>
      </c>
      <c r="C3310" s="295" t="s">
        <v>337</v>
      </c>
      <c r="D3310" s="295" t="s">
        <v>31</v>
      </c>
      <c r="E3310" s="295" t="s">
        <v>1467</v>
      </c>
      <c r="F3310" s="315">
        <f>VLOOKUP(B3310,'HSD PSPN,STR,ARS'!$C$6:F1855,4,FALSE)</f>
        <v>150000</v>
      </c>
      <c r="G3310" s="536">
        <f t="shared" si="337"/>
        <v>11535</v>
      </c>
    </row>
    <row r="3311" spans="1:7">
      <c r="A3311" s="295">
        <v>3</v>
      </c>
      <c r="B3311" s="296" t="s">
        <v>3</v>
      </c>
      <c r="C3311" s="295" t="s">
        <v>338</v>
      </c>
      <c r="D3311" s="295" t="s">
        <v>31</v>
      </c>
      <c r="E3311" s="295" t="s">
        <v>1468</v>
      </c>
      <c r="F3311" s="315">
        <f>VLOOKUP(B3311,'HSD PSPN,STR,ARS'!$C$6:F1856,4,FALSE)</f>
        <v>150000</v>
      </c>
      <c r="G3311" s="536">
        <f t="shared" si="337"/>
        <v>1155</v>
      </c>
    </row>
    <row r="3312" spans="1:7">
      <c r="A3312" s="295">
        <v>4</v>
      </c>
      <c r="B3312" s="296" t="s">
        <v>4</v>
      </c>
      <c r="C3312" s="295" t="s">
        <v>339</v>
      </c>
      <c r="D3312" s="295" t="s">
        <v>31</v>
      </c>
      <c r="E3312" s="295" t="s">
        <v>1469</v>
      </c>
      <c r="F3312" s="315">
        <f>VLOOKUP(B3312,'HSD PSPN,STR,ARS'!$C$6:F1857,4,FALSE)</f>
        <v>200000</v>
      </c>
      <c r="G3312" s="536">
        <f t="shared" si="337"/>
        <v>520</v>
      </c>
    </row>
    <row r="3313" spans="1:7">
      <c r="A3313" s="1161" t="s">
        <v>2171</v>
      </c>
      <c r="B3313" s="1162"/>
      <c r="C3313" s="1162"/>
      <c r="D3313" s="1162"/>
      <c r="E3313" s="1162"/>
      <c r="F3313" s="1163"/>
      <c r="G3313" s="321">
        <f>SUM(G3308:G3312)</f>
        <v>28590</v>
      </c>
    </row>
    <row r="3314" spans="1:7">
      <c r="A3314" s="295" t="s">
        <v>19</v>
      </c>
      <c r="B3314" s="296" t="s">
        <v>5</v>
      </c>
      <c r="C3314" s="295"/>
      <c r="D3314" s="295"/>
      <c r="E3314" s="295"/>
      <c r="F3314" s="296"/>
      <c r="G3314" s="536"/>
    </row>
    <row r="3315" spans="1:7" ht="30">
      <c r="A3315" s="295">
        <v>1</v>
      </c>
      <c r="B3315" s="300" t="s">
        <v>1555</v>
      </c>
      <c r="C3315" s="295"/>
      <c r="D3315" s="301" t="s">
        <v>239</v>
      </c>
      <c r="E3315" s="301" t="s">
        <v>1516</v>
      </c>
      <c r="F3315" s="315">
        <f>VLOOKUP(B3315,'HSD PSPN,STR,ARS'!$C$6:F1860,4,FALSE)</f>
        <v>10000</v>
      </c>
      <c r="G3315" s="536">
        <f t="shared" ref="G3315:G3318" si="338">F3315*E3315</f>
        <v>65630</v>
      </c>
    </row>
    <row r="3316" spans="1:7">
      <c r="A3316" s="295">
        <v>2</v>
      </c>
      <c r="B3316" s="296" t="s">
        <v>176</v>
      </c>
      <c r="C3316" s="295"/>
      <c r="D3316" s="295" t="s">
        <v>329</v>
      </c>
      <c r="E3316" s="295" t="s">
        <v>1507</v>
      </c>
      <c r="F3316" s="315">
        <f>VLOOKUP(B3316,'HSD PSPN,STR,ARS'!$C$6:F1861,4,FALSE)</f>
        <v>10000</v>
      </c>
      <c r="G3316" s="536">
        <f t="shared" si="338"/>
        <v>136320</v>
      </c>
    </row>
    <row r="3317" spans="1:7">
      <c r="A3317" s="295">
        <v>3</v>
      </c>
      <c r="B3317" s="296" t="s">
        <v>245</v>
      </c>
      <c r="C3317" s="295"/>
      <c r="D3317" s="295" t="s">
        <v>329</v>
      </c>
      <c r="E3317" s="295" t="s">
        <v>1538</v>
      </c>
      <c r="F3317" s="315">
        <f>VLOOKUP(B3317,'HSD PSPN,STR,ARS'!$C$6:F1862,4,FALSE)</f>
        <v>10000</v>
      </c>
      <c r="G3317" s="536">
        <f t="shared" si="338"/>
        <v>15000</v>
      </c>
    </row>
    <row r="3318" spans="1:7">
      <c r="A3318" s="295">
        <v>4</v>
      </c>
      <c r="B3318" s="296" t="s">
        <v>206</v>
      </c>
      <c r="C3318" s="295"/>
      <c r="D3318" s="295" t="s">
        <v>342</v>
      </c>
      <c r="E3318" s="295" t="s">
        <v>1416</v>
      </c>
      <c r="F3318" s="315">
        <f>VLOOKUP(B3318,'HSD PSPN,STR,ARS'!$C$6:F1863,4,FALSE)</f>
        <v>10000</v>
      </c>
      <c r="G3318" s="536">
        <f t="shared" si="338"/>
        <v>270</v>
      </c>
    </row>
    <row r="3319" spans="1:7">
      <c r="A3319" s="1165" t="s">
        <v>2176</v>
      </c>
      <c r="B3319" s="1166"/>
      <c r="C3319" s="1166"/>
      <c r="D3319" s="1166"/>
      <c r="E3319" s="1166"/>
      <c r="F3319" s="1166"/>
      <c r="G3319" s="321">
        <f>SUM(G3315:G3318)</f>
        <v>217220</v>
      </c>
    </row>
    <row r="3320" spans="1:7">
      <c r="A3320" s="295" t="s">
        <v>20</v>
      </c>
      <c r="B3320" s="296" t="s">
        <v>181</v>
      </c>
      <c r="C3320" s="295"/>
      <c r="D3320" s="295"/>
      <c r="E3320" s="295"/>
      <c r="F3320" s="296"/>
      <c r="G3320" s="536"/>
    </row>
    <row r="3321" spans="1:7">
      <c r="A3321" s="295"/>
      <c r="B3321" s="296"/>
      <c r="C3321" s="295"/>
      <c r="D3321" s="295"/>
      <c r="E3321" s="295"/>
      <c r="F3321" s="296"/>
      <c r="G3321" s="536"/>
    </row>
    <row r="3322" spans="1:7">
      <c r="A3322" s="1146" t="s">
        <v>2180</v>
      </c>
      <c r="B3322" s="1146"/>
      <c r="C3322" s="1146"/>
      <c r="D3322" s="1146"/>
      <c r="E3322" s="1146"/>
      <c r="F3322" s="1146"/>
      <c r="G3322" s="318">
        <f>SUM(G3320:G3321)</f>
        <v>0</v>
      </c>
    </row>
    <row r="3323" spans="1:7">
      <c r="A3323" s="375" t="s">
        <v>21</v>
      </c>
      <c r="B3323" s="1145" t="s">
        <v>1111</v>
      </c>
      <c r="C3323" s="1145"/>
      <c r="D3323" s="1145"/>
      <c r="E3323" s="1145"/>
      <c r="F3323" s="1145"/>
      <c r="G3323" s="318">
        <f>SUM(G3309:G3322)/2</f>
        <v>245810</v>
      </c>
    </row>
    <row r="3324" spans="1:7">
      <c r="A3324" s="375" t="s">
        <v>22</v>
      </c>
      <c r="B3324" s="1145" t="s">
        <v>1112</v>
      </c>
      <c r="C3324" s="1145"/>
      <c r="D3324" s="1145"/>
      <c r="E3324" s="1145"/>
      <c r="F3324" s="376">
        <v>0.1</v>
      </c>
      <c r="G3324" s="318">
        <f>G3323*F3324</f>
        <v>24581</v>
      </c>
    </row>
    <row r="3325" spans="1:7">
      <c r="A3325" s="375" t="s">
        <v>23</v>
      </c>
      <c r="B3325" s="1145" t="s">
        <v>184</v>
      </c>
      <c r="C3325" s="1145"/>
      <c r="D3325" s="1145"/>
      <c r="E3325" s="1145"/>
      <c r="F3325" s="1145"/>
      <c r="G3325" s="318">
        <f>ROUNDDOWN(G3323+G3324,0)</f>
        <v>270391</v>
      </c>
    </row>
    <row r="3326" spans="1:7">
      <c r="A3326" s="298"/>
      <c r="B3326" s="299"/>
      <c r="C3326" s="299"/>
      <c r="D3326" s="299"/>
      <c r="E3326" s="299"/>
      <c r="F3326" s="299"/>
      <c r="G3326" s="550"/>
    </row>
    <row r="3327" spans="1:7" s="449" customFormat="1">
      <c r="A3327" s="451" t="s">
        <v>2389</v>
      </c>
      <c r="G3327" s="556"/>
    </row>
    <row r="3328" spans="1:7" s="445" customFormat="1" ht="45">
      <c r="A3328" s="294" t="s">
        <v>73</v>
      </c>
      <c r="B3328" s="294" t="s">
        <v>74</v>
      </c>
      <c r="C3328" s="294" t="s">
        <v>166</v>
      </c>
      <c r="D3328" s="294" t="s">
        <v>78</v>
      </c>
      <c r="E3328" s="294" t="s">
        <v>167</v>
      </c>
      <c r="F3328" s="294" t="s">
        <v>1113</v>
      </c>
      <c r="G3328" s="551" t="s">
        <v>1105</v>
      </c>
    </row>
    <row r="3329" spans="1:7">
      <c r="A3329" s="295" t="s">
        <v>17</v>
      </c>
      <c r="B3329" s="296" t="s">
        <v>1106</v>
      </c>
      <c r="C3329" s="295"/>
      <c r="D3329" s="295"/>
      <c r="E3329" s="295"/>
      <c r="F3329" s="296"/>
      <c r="G3329" s="536"/>
    </row>
    <row r="3330" spans="1:7">
      <c r="A3330" s="295">
        <v>1</v>
      </c>
      <c r="B3330" s="296" t="s">
        <v>1</v>
      </c>
      <c r="C3330" s="295" t="s">
        <v>336</v>
      </c>
      <c r="D3330" s="295" t="s">
        <v>31</v>
      </c>
      <c r="E3330" s="295" t="s">
        <v>1208</v>
      </c>
      <c r="F3330" s="315">
        <f>VLOOKUP(B3330,'HSD PSPN,STR,ARS'!$C$6:F1875,4,FALSE)</f>
        <v>100000</v>
      </c>
      <c r="G3330" s="536">
        <f t="shared" ref="G3330:G3333" si="339">F3330*E3330</f>
        <v>25000</v>
      </c>
    </row>
    <row r="3331" spans="1:7">
      <c r="A3331" s="295">
        <v>2</v>
      </c>
      <c r="B3331" s="296" t="s">
        <v>2</v>
      </c>
      <c r="C3331" s="295" t="s">
        <v>337</v>
      </c>
      <c r="D3331" s="295" t="s">
        <v>31</v>
      </c>
      <c r="E3331" s="295" t="s">
        <v>1361</v>
      </c>
      <c r="F3331" s="315">
        <f>VLOOKUP(B3331,'HSD PSPN,STR,ARS'!$C$6:F1876,4,FALSE)</f>
        <v>150000</v>
      </c>
      <c r="G3331" s="536">
        <f t="shared" si="339"/>
        <v>12495</v>
      </c>
    </row>
    <row r="3332" spans="1:7">
      <c r="A3332" s="295">
        <v>3</v>
      </c>
      <c r="B3332" s="296" t="s">
        <v>3</v>
      </c>
      <c r="C3332" s="295" t="s">
        <v>338</v>
      </c>
      <c r="D3332" s="295" t="s">
        <v>31</v>
      </c>
      <c r="E3332" s="295" t="s">
        <v>1210</v>
      </c>
      <c r="F3332" s="315">
        <f>VLOOKUP(B3332,'HSD PSPN,STR,ARS'!$C$6:F1877,4,FALSE)</f>
        <v>150000</v>
      </c>
      <c r="G3332" s="536">
        <f t="shared" si="339"/>
        <v>1245</v>
      </c>
    </row>
    <row r="3333" spans="1:7">
      <c r="A3333" s="295">
        <v>4</v>
      </c>
      <c r="B3333" s="296" t="s">
        <v>4</v>
      </c>
      <c r="C3333" s="295" t="s">
        <v>339</v>
      </c>
      <c r="D3333" s="295" t="s">
        <v>31</v>
      </c>
      <c r="E3333" s="295" t="s">
        <v>1362</v>
      </c>
      <c r="F3333" s="315">
        <f>VLOOKUP(B3333,'HSD PSPN,STR,ARS'!$C$6:F1878,4,FALSE)</f>
        <v>200000</v>
      </c>
      <c r="G3333" s="536">
        <f t="shared" si="339"/>
        <v>560</v>
      </c>
    </row>
    <row r="3334" spans="1:7">
      <c r="A3334" s="1161" t="s">
        <v>2171</v>
      </c>
      <c r="B3334" s="1162"/>
      <c r="C3334" s="1162"/>
      <c r="D3334" s="1162"/>
      <c r="E3334" s="1162"/>
      <c r="F3334" s="1163"/>
      <c r="G3334" s="321">
        <f>SUM(G3329:G3333)</f>
        <v>39300</v>
      </c>
    </row>
    <row r="3335" spans="1:7">
      <c r="A3335" s="295" t="s">
        <v>19</v>
      </c>
      <c r="B3335" s="296" t="s">
        <v>5</v>
      </c>
      <c r="C3335" s="295"/>
      <c r="D3335" s="295"/>
      <c r="E3335" s="295"/>
      <c r="F3335" s="296"/>
      <c r="G3335" s="536"/>
    </row>
    <row r="3336" spans="1:7" ht="30">
      <c r="A3336" s="295">
        <v>1</v>
      </c>
      <c r="B3336" s="300" t="s">
        <v>1556</v>
      </c>
      <c r="C3336" s="295"/>
      <c r="D3336" s="301" t="s">
        <v>239</v>
      </c>
      <c r="E3336" s="301" t="s">
        <v>1518</v>
      </c>
      <c r="F3336" s="315">
        <f>VLOOKUP(B3336,'HSD PSPN,STR,ARS'!$C$6:F1881,4,FALSE)</f>
        <v>10000</v>
      </c>
      <c r="G3336" s="536">
        <f t="shared" ref="G3336:G3339" si="340">F3336*E3336</f>
        <v>29169.999999999996</v>
      </c>
    </row>
    <row r="3337" spans="1:7">
      <c r="A3337" s="295">
        <v>2</v>
      </c>
      <c r="B3337" s="296" t="s">
        <v>176</v>
      </c>
      <c r="C3337" s="295"/>
      <c r="D3337" s="295" t="s">
        <v>329</v>
      </c>
      <c r="E3337" s="295" t="s">
        <v>1507</v>
      </c>
      <c r="F3337" s="315">
        <f>VLOOKUP(B3337,'HSD PSPN,STR,ARS'!$C$6:F1882,4,FALSE)</f>
        <v>10000</v>
      </c>
      <c r="G3337" s="536">
        <f t="shared" si="340"/>
        <v>136320</v>
      </c>
    </row>
    <row r="3338" spans="1:7">
      <c r="A3338" s="295">
        <v>3</v>
      </c>
      <c r="B3338" s="296" t="s">
        <v>245</v>
      </c>
      <c r="C3338" s="295"/>
      <c r="D3338" s="295" t="s">
        <v>329</v>
      </c>
      <c r="E3338" s="295" t="s">
        <v>1538</v>
      </c>
      <c r="F3338" s="315">
        <f>VLOOKUP(B3338,'HSD PSPN,STR,ARS'!$C$6:F1883,4,FALSE)</f>
        <v>10000</v>
      </c>
      <c r="G3338" s="536">
        <f t="shared" si="340"/>
        <v>15000</v>
      </c>
    </row>
    <row r="3339" spans="1:7">
      <c r="A3339" s="295">
        <v>4</v>
      </c>
      <c r="B3339" s="296" t="s">
        <v>206</v>
      </c>
      <c r="C3339" s="295"/>
      <c r="D3339" s="295" t="s">
        <v>342</v>
      </c>
      <c r="E3339" s="295" t="s">
        <v>1416</v>
      </c>
      <c r="F3339" s="315">
        <f>VLOOKUP(B3339,'HSD PSPN,STR,ARS'!$C$6:F1884,4,FALSE)</f>
        <v>10000</v>
      </c>
      <c r="G3339" s="536">
        <f t="shared" si="340"/>
        <v>270</v>
      </c>
    </row>
    <row r="3340" spans="1:7">
      <c r="A3340" s="1165" t="s">
        <v>2176</v>
      </c>
      <c r="B3340" s="1166"/>
      <c r="C3340" s="1166"/>
      <c r="D3340" s="1166"/>
      <c r="E3340" s="1166"/>
      <c r="F3340" s="1166"/>
      <c r="G3340" s="321">
        <f>SUM(G3336:G3339)</f>
        <v>180760</v>
      </c>
    </row>
    <row r="3341" spans="1:7">
      <c r="A3341" s="295" t="s">
        <v>20</v>
      </c>
      <c r="B3341" s="296" t="s">
        <v>181</v>
      </c>
      <c r="C3341" s="295"/>
      <c r="D3341" s="295"/>
      <c r="E3341" s="295"/>
      <c r="F3341" s="296"/>
      <c r="G3341" s="536"/>
    </row>
    <row r="3342" spans="1:7">
      <c r="A3342" s="295"/>
      <c r="B3342" s="296"/>
      <c r="C3342" s="295"/>
      <c r="D3342" s="295"/>
      <c r="E3342" s="295"/>
      <c r="F3342" s="296"/>
      <c r="G3342" s="536"/>
    </row>
    <row r="3343" spans="1:7">
      <c r="A3343" s="1146" t="s">
        <v>2180</v>
      </c>
      <c r="B3343" s="1146"/>
      <c r="C3343" s="1146"/>
      <c r="D3343" s="1146"/>
      <c r="E3343" s="1146"/>
      <c r="F3343" s="1146"/>
      <c r="G3343" s="318">
        <f>SUM(G3341:G3342)</f>
        <v>0</v>
      </c>
    </row>
    <row r="3344" spans="1:7">
      <c r="A3344" s="375" t="s">
        <v>21</v>
      </c>
      <c r="B3344" s="1145" t="s">
        <v>1111</v>
      </c>
      <c r="C3344" s="1145"/>
      <c r="D3344" s="1145"/>
      <c r="E3344" s="1145"/>
      <c r="F3344" s="1145"/>
      <c r="G3344" s="318">
        <f>SUM(G3330:G3343)/2</f>
        <v>220060</v>
      </c>
    </row>
    <row r="3345" spans="1:7">
      <c r="A3345" s="375" t="s">
        <v>22</v>
      </c>
      <c r="B3345" s="1145" t="s">
        <v>1112</v>
      </c>
      <c r="C3345" s="1145"/>
      <c r="D3345" s="1145"/>
      <c r="E3345" s="1145"/>
      <c r="F3345" s="376">
        <v>0.1</v>
      </c>
      <c r="G3345" s="318">
        <f>G3344*F3345</f>
        <v>22006</v>
      </c>
    </row>
    <row r="3346" spans="1:7">
      <c r="A3346" s="375" t="s">
        <v>23</v>
      </c>
      <c r="B3346" s="1145" t="s">
        <v>184</v>
      </c>
      <c r="C3346" s="1145"/>
      <c r="D3346" s="1145"/>
      <c r="E3346" s="1145"/>
      <c r="F3346" s="1145"/>
      <c r="G3346" s="318">
        <f>ROUNDDOWN(G3344+G3345,0)</f>
        <v>242066</v>
      </c>
    </row>
    <row r="3347" spans="1:7">
      <c r="A3347" s="298"/>
      <c r="B3347" s="299"/>
      <c r="C3347" s="299"/>
      <c r="D3347" s="299"/>
      <c r="E3347" s="299"/>
      <c r="F3347" s="299"/>
      <c r="G3347" s="550"/>
    </row>
    <row r="3348" spans="1:7" s="449" customFormat="1" ht="15.75">
      <c r="A3348" s="451" t="s">
        <v>2390</v>
      </c>
      <c r="B3348" s="313"/>
      <c r="G3348" s="556"/>
    </row>
    <row r="3349" spans="1:7" s="445" customFormat="1" ht="45">
      <c r="A3349" s="294" t="s">
        <v>73</v>
      </c>
      <c r="B3349" s="294" t="s">
        <v>74</v>
      </c>
      <c r="C3349" s="294" t="s">
        <v>166</v>
      </c>
      <c r="D3349" s="294" t="s">
        <v>78</v>
      </c>
      <c r="E3349" s="294" t="s">
        <v>167</v>
      </c>
      <c r="F3349" s="294" t="s">
        <v>1113</v>
      </c>
      <c r="G3349" s="551" t="s">
        <v>1105</v>
      </c>
    </row>
    <row r="3350" spans="1:7">
      <c r="A3350" s="295" t="s">
        <v>17</v>
      </c>
      <c r="B3350" s="296" t="s">
        <v>1106</v>
      </c>
      <c r="C3350" s="295"/>
      <c r="D3350" s="295"/>
      <c r="E3350" s="295"/>
      <c r="F3350" s="296"/>
      <c r="G3350" s="536"/>
    </row>
    <row r="3351" spans="1:7">
      <c r="A3351" s="295">
        <v>1</v>
      </c>
      <c r="B3351" s="296" t="s">
        <v>1</v>
      </c>
      <c r="C3351" s="295" t="s">
        <v>336</v>
      </c>
      <c r="D3351" s="295" t="s">
        <v>31</v>
      </c>
      <c r="E3351" s="295" t="s">
        <v>1491</v>
      </c>
      <c r="F3351" s="315">
        <f>VLOOKUP(B3351,'HSD PSPN,STR,ARS'!$C$6:F1896,4,FALSE)</f>
        <v>100000</v>
      </c>
      <c r="G3351" s="536">
        <f t="shared" ref="G3351:G3354" si="341">F3351*E3351</f>
        <v>6250</v>
      </c>
    </row>
    <row r="3352" spans="1:7">
      <c r="A3352" s="295">
        <v>2</v>
      </c>
      <c r="B3352" s="296" t="s">
        <v>2</v>
      </c>
      <c r="C3352" s="295" t="s">
        <v>337</v>
      </c>
      <c r="D3352" s="295" t="s">
        <v>31</v>
      </c>
      <c r="E3352" s="295" t="s">
        <v>1526</v>
      </c>
      <c r="F3352" s="315">
        <f>VLOOKUP(B3352,'HSD PSPN,STR,ARS'!$C$6:F1897,4,FALSE)</f>
        <v>150000</v>
      </c>
      <c r="G3352" s="536">
        <f t="shared" si="341"/>
        <v>4695</v>
      </c>
    </row>
    <row r="3353" spans="1:7">
      <c r="A3353" s="295">
        <v>3</v>
      </c>
      <c r="B3353" s="296" t="s">
        <v>3</v>
      </c>
      <c r="C3353" s="295" t="s">
        <v>338</v>
      </c>
      <c r="D3353" s="295" t="s">
        <v>31</v>
      </c>
      <c r="E3353" s="295" t="s">
        <v>1527</v>
      </c>
      <c r="F3353" s="315">
        <f>VLOOKUP(B3353,'HSD PSPN,STR,ARS'!$C$6:F1898,4,FALSE)</f>
        <v>150000</v>
      </c>
      <c r="G3353" s="536">
        <f t="shared" si="341"/>
        <v>465</v>
      </c>
    </row>
    <row r="3354" spans="1:7">
      <c r="A3354" s="295">
        <v>4</v>
      </c>
      <c r="B3354" s="296" t="s">
        <v>4</v>
      </c>
      <c r="C3354" s="295" t="s">
        <v>339</v>
      </c>
      <c r="D3354" s="295" t="s">
        <v>31</v>
      </c>
      <c r="E3354" s="295" t="s">
        <v>1522</v>
      </c>
      <c r="F3354" s="315">
        <f>VLOOKUP(B3354,'HSD PSPN,STR,ARS'!$C$6:F1899,4,FALSE)</f>
        <v>200000</v>
      </c>
      <c r="G3354" s="536">
        <f t="shared" si="341"/>
        <v>200</v>
      </c>
    </row>
    <row r="3355" spans="1:7">
      <c r="A3355" s="1161" t="s">
        <v>2171</v>
      </c>
      <c r="B3355" s="1162"/>
      <c r="C3355" s="1162"/>
      <c r="D3355" s="1162"/>
      <c r="E3355" s="1162"/>
      <c r="F3355" s="1163"/>
      <c r="G3355" s="321">
        <f>SUM(G3350:G3354)</f>
        <v>11610</v>
      </c>
    </row>
    <row r="3356" spans="1:7">
      <c r="A3356" s="295" t="s">
        <v>19</v>
      </c>
      <c r="B3356" s="296" t="s">
        <v>5</v>
      </c>
      <c r="C3356" s="295"/>
      <c r="D3356" s="295"/>
      <c r="E3356" s="295"/>
      <c r="F3356" s="296"/>
      <c r="G3356" s="536"/>
    </row>
    <row r="3357" spans="1:7" ht="45">
      <c r="A3357" s="295">
        <v>1</v>
      </c>
      <c r="B3357" s="300" t="s">
        <v>1557</v>
      </c>
      <c r="C3357" s="295"/>
      <c r="D3357" s="301" t="s">
        <v>239</v>
      </c>
      <c r="E3357" s="301" t="s">
        <v>1134</v>
      </c>
      <c r="F3357" s="315">
        <f>VLOOKUP(B3357,'HSD PSPN,STR,ARS'!$C$6:F1902,4,FALSE)</f>
        <v>10000</v>
      </c>
      <c r="G3357" s="536">
        <f t="shared" ref="G3357:G3360" si="342">F3357*E3357</f>
        <v>35000</v>
      </c>
    </row>
    <row r="3358" spans="1:7">
      <c r="A3358" s="295">
        <v>2</v>
      </c>
      <c r="B3358" s="296" t="s">
        <v>176</v>
      </c>
      <c r="C3358" s="295"/>
      <c r="D3358" s="295" t="s">
        <v>329</v>
      </c>
      <c r="E3358" s="295" t="s">
        <v>1525</v>
      </c>
      <c r="F3358" s="315">
        <f>VLOOKUP(B3358,'HSD PSPN,STR,ARS'!$C$6:F1903,4,FALSE)</f>
        <v>10000</v>
      </c>
      <c r="G3358" s="536">
        <f t="shared" si="342"/>
        <v>17040</v>
      </c>
    </row>
    <row r="3359" spans="1:7">
      <c r="A3359" s="295">
        <v>3</v>
      </c>
      <c r="B3359" s="296" t="s">
        <v>245</v>
      </c>
      <c r="C3359" s="295"/>
      <c r="D3359" s="295" t="s">
        <v>329</v>
      </c>
      <c r="E3359" s="295" t="s">
        <v>1543</v>
      </c>
      <c r="F3359" s="315">
        <f>VLOOKUP(B3359,'HSD PSPN,STR,ARS'!$C$6:F1904,4,FALSE)</f>
        <v>10000</v>
      </c>
      <c r="G3359" s="536">
        <f t="shared" si="342"/>
        <v>1880</v>
      </c>
    </row>
    <row r="3360" spans="1:7">
      <c r="A3360" s="295">
        <v>4</v>
      </c>
      <c r="B3360" s="296" t="s">
        <v>206</v>
      </c>
      <c r="C3360" s="295"/>
      <c r="D3360" s="295" t="s">
        <v>342</v>
      </c>
      <c r="E3360" s="295" t="s">
        <v>1244</v>
      </c>
      <c r="F3360" s="315">
        <f>VLOOKUP(B3360,'HSD PSPN,STR,ARS'!$C$6:F1905,4,FALSE)</f>
        <v>10000</v>
      </c>
      <c r="G3360" s="536">
        <f t="shared" si="342"/>
        <v>30</v>
      </c>
    </row>
    <row r="3361" spans="1:7">
      <c r="A3361" s="1165" t="s">
        <v>2176</v>
      </c>
      <c r="B3361" s="1166"/>
      <c r="C3361" s="1166"/>
      <c r="D3361" s="1166"/>
      <c r="E3361" s="1166"/>
      <c r="F3361" s="1166"/>
      <c r="G3361" s="321">
        <f>SUM(G3357:G3360)</f>
        <v>53950</v>
      </c>
    </row>
    <row r="3362" spans="1:7">
      <c r="A3362" s="295" t="s">
        <v>20</v>
      </c>
      <c r="B3362" s="296" t="s">
        <v>181</v>
      </c>
      <c r="C3362" s="295"/>
      <c r="D3362" s="295"/>
      <c r="E3362" s="295"/>
      <c r="F3362" s="296"/>
      <c r="G3362" s="536"/>
    </row>
    <row r="3363" spans="1:7">
      <c r="A3363" s="295"/>
      <c r="B3363" s="296"/>
      <c r="C3363" s="295"/>
      <c r="D3363" s="295"/>
      <c r="E3363" s="295"/>
      <c r="F3363" s="296"/>
      <c r="G3363" s="536"/>
    </row>
    <row r="3364" spans="1:7">
      <c r="A3364" s="1146" t="s">
        <v>2180</v>
      </c>
      <c r="B3364" s="1146"/>
      <c r="C3364" s="1146"/>
      <c r="D3364" s="1146"/>
      <c r="E3364" s="1146"/>
      <c r="F3364" s="1146"/>
      <c r="G3364" s="318">
        <f>SUM(G3362:G3363)</f>
        <v>0</v>
      </c>
    </row>
    <row r="3365" spans="1:7">
      <c r="A3365" s="375" t="s">
        <v>21</v>
      </c>
      <c r="B3365" s="1145" t="s">
        <v>1111</v>
      </c>
      <c r="C3365" s="1145"/>
      <c r="D3365" s="1145"/>
      <c r="E3365" s="1145"/>
      <c r="F3365" s="1145"/>
      <c r="G3365" s="318">
        <f>SUM(G3351:G3364)/2</f>
        <v>65560</v>
      </c>
    </row>
    <row r="3366" spans="1:7">
      <c r="A3366" s="375" t="s">
        <v>22</v>
      </c>
      <c r="B3366" s="1145" t="s">
        <v>1112</v>
      </c>
      <c r="C3366" s="1145"/>
      <c r="D3366" s="1145"/>
      <c r="E3366" s="1145"/>
      <c r="F3366" s="376">
        <v>0.1</v>
      </c>
      <c r="G3366" s="318">
        <f>G3365*F3366</f>
        <v>6556</v>
      </c>
    </row>
    <row r="3367" spans="1:7">
      <c r="A3367" s="375" t="s">
        <v>23</v>
      </c>
      <c r="B3367" s="1145" t="s">
        <v>184</v>
      </c>
      <c r="C3367" s="1145"/>
      <c r="D3367" s="1145"/>
      <c r="E3367" s="1145"/>
      <c r="F3367" s="1145"/>
      <c r="G3367" s="318">
        <f>ROUNDDOWN(G3365+G3366,0)</f>
        <v>72116</v>
      </c>
    </row>
    <row r="3368" spans="1:7">
      <c r="A3368" s="298"/>
      <c r="B3368" s="299"/>
      <c r="C3368" s="299"/>
      <c r="D3368" s="299"/>
      <c r="E3368" s="299"/>
      <c r="F3368" s="299"/>
      <c r="G3368" s="550"/>
    </row>
    <row r="3369" spans="1:7" s="449" customFormat="1" ht="15.75">
      <c r="A3369" s="451" t="s">
        <v>2391</v>
      </c>
      <c r="B3369" s="313"/>
      <c r="G3369" s="556"/>
    </row>
    <row r="3370" spans="1:7" s="445" customFormat="1" ht="45">
      <c r="A3370" s="294" t="s">
        <v>73</v>
      </c>
      <c r="B3370" s="294" t="s">
        <v>74</v>
      </c>
      <c r="C3370" s="294" t="s">
        <v>166</v>
      </c>
      <c r="D3370" s="294" t="s">
        <v>78</v>
      </c>
      <c r="E3370" s="294" t="s">
        <v>167</v>
      </c>
      <c r="F3370" s="294" t="s">
        <v>1113</v>
      </c>
      <c r="G3370" s="551" t="s">
        <v>1105</v>
      </c>
    </row>
    <row r="3371" spans="1:7">
      <c r="A3371" s="295" t="s">
        <v>17</v>
      </c>
      <c r="B3371" s="296" t="s">
        <v>1106</v>
      </c>
      <c r="C3371" s="295"/>
      <c r="D3371" s="295"/>
      <c r="E3371" s="295"/>
      <c r="F3371" s="296"/>
      <c r="G3371" s="536"/>
    </row>
    <row r="3372" spans="1:7">
      <c r="A3372" s="295">
        <v>1</v>
      </c>
      <c r="B3372" s="296" t="s">
        <v>1</v>
      </c>
      <c r="C3372" s="295" t="s">
        <v>336</v>
      </c>
      <c r="D3372" s="295" t="s">
        <v>31</v>
      </c>
      <c r="E3372" s="295" t="s">
        <v>1231</v>
      </c>
      <c r="F3372" s="315">
        <f>VLOOKUP(B3372,'HSD PSPN,STR,ARS'!$C$6:F1917,4,FALSE)</f>
        <v>100000</v>
      </c>
      <c r="G3372" s="536">
        <f t="shared" ref="G3372:G3375" si="343">F3372*E3372</f>
        <v>6669.9999999999991</v>
      </c>
    </row>
    <row r="3373" spans="1:7">
      <c r="A3373" s="295">
        <v>2</v>
      </c>
      <c r="B3373" s="296" t="s">
        <v>2</v>
      </c>
      <c r="C3373" s="295" t="s">
        <v>337</v>
      </c>
      <c r="D3373" s="295" t="s">
        <v>31</v>
      </c>
      <c r="E3373" s="295" t="s">
        <v>1252</v>
      </c>
      <c r="F3373" s="315">
        <f>VLOOKUP(B3373,'HSD PSPN,STR,ARS'!$C$6:F1918,4,FALSE)</f>
        <v>150000</v>
      </c>
      <c r="G3373" s="536">
        <f t="shared" si="343"/>
        <v>4995.0000000000009</v>
      </c>
    </row>
    <row r="3374" spans="1:7">
      <c r="A3374" s="295">
        <v>3</v>
      </c>
      <c r="B3374" s="296" t="s">
        <v>3</v>
      </c>
      <c r="C3374" s="295" t="s">
        <v>338</v>
      </c>
      <c r="D3374" s="295" t="s">
        <v>31</v>
      </c>
      <c r="E3374" s="295" t="s">
        <v>1121</v>
      </c>
      <c r="F3374" s="315">
        <f>VLOOKUP(B3374,'HSD PSPN,STR,ARS'!$C$6:F1919,4,FALSE)</f>
        <v>150000</v>
      </c>
      <c r="G3374" s="536">
        <f t="shared" si="343"/>
        <v>495</v>
      </c>
    </row>
    <row r="3375" spans="1:7">
      <c r="A3375" s="295">
        <v>4</v>
      </c>
      <c r="B3375" s="296" t="s">
        <v>4</v>
      </c>
      <c r="C3375" s="295" t="s">
        <v>339</v>
      </c>
      <c r="D3375" s="295" t="s">
        <v>31</v>
      </c>
      <c r="E3375" s="295" t="s">
        <v>1529</v>
      </c>
      <c r="F3375" s="315">
        <f>VLOOKUP(B3375,'HSD PSPN,STR,ARS'!$C$6:F1920,4,FALSE)</f>
        <v>200000</v>
      </c>
      <c r="G3375" s="536">
        <f t="shared" si="343"/>
        <v>220</v>
      </c>
    </row>
    <row r="3376" spans="1:7">
      <c r="A3376" s="1161" t="s">
        <v>2171</v>
      </c>
      <c r="B3376" s="1162"/>
      <c r="C3376" s="1162"/>
      <c r="D3376" s="1162"/>
      <c r="E3376" s="1162"/>
      <c r="F3376" s="1163"/>
      <c r="G3376" s="321">
        <f>SUM(G3371:G3375)</f>
        <v>12380</v>
      </c>
    </row>
    <row r="3377" spans="1:7">
      <c r="A3377" s="295" t="s">
        <v>19</v>
      </c>
      <c r="B3377" s="296" t="s">
        <v>5</v>
      </c>
      <c r="C3377" s="295"/>
      <c r="D3377" s="295"/>
      <c r="E3377" s="295"/>
      <c r="F3377" s="296"/>
      <c r="G3377" s="536"/>
    </row>
    <row r="3378" spans="1:7" ht="45">
      <c r="A3378" s="295">
        <v>1</v>
      </c>
      <c r="B3378" s="300" t="s">
        <v>1558</v>
      </c>
      <c r="C3378" s="295"/>
      <c r="D3378" s="301" t="s">
        <v>239</v>
      </c>
      <c r="E3378" s="301" t="s">
        <v>1531</v>
      </c>
      <c r="F3378" s="315">
        <f>VLOOKUP(B3378,'HSD PSPN,STR,ARS'!$C$6:F1923,4,FALSE)</f>
        <v>10000</v>
      </c>
      <c r="G3378" s="536">
        <f t="shared" ref="G3378:G3381" si="344">F3378*E3378</f>
        <v>26250</v>
      </c>
    </row>
    <row r="3379" spans="1:7">
      <c r="A3379" s="295">
        <v>2</v>
      </c>
      <c r="B3379" s="296" t="s">
        <v>176</v>
      </c>
      <c r="C3379" s="295"/>
      <c r="D3379" s="295" t="s">
        <v>329</v>
      </c>
      <c r="E3379" s="295" t="s">
        <v>1525</v>
      </c>
      <c r="F3379" s="315">
        <f>VLOOKUP(B3379,'HSD PSPN,STR,ARS'!$C$6:F1924,4,FALSE)</f>
        <v>10000</v>
      </c>
      <c r="G3379" s="536">
        <f t="shared" si="344"/>
        <v>17040</v>
      </c>
    </row>
    <row r="3380" spans="1:7">
      <c r="A3380" s="295">
        <v>3</v>
      </c>
      <c r="B3380" s="296" t="s">
        <v>245</v>
      </c>
      <c r="C3380" s="295"/>
      <c r="D3380" s="295" t="s">
        <v>329</v>
      </c>
      <c r="E3380" s="295" t="s">
        <v>1543</v>
      </c>
      <c r="F3380" s="315">
        <f>VLOOKUP(B3380,'HSD PSPN,STR,ARS'!$C$6:F1925,4,FALSE)</f>
        <v>10000</v>
      </c>
      <c r="G3380" s="536">
        <f t="shared" si="344"/>
        <v>1880</v>
      </c>
    </row>
    <row r="3381" spans="1:7">
      <c r="A3381" s="295">
        <v>4</v>
      </c>
      <c r="B3381" s="296" t="s">
        <v>206</v>
      </c>
      <c r="C3381" s="295"/>
      <c r="D3381" s="295" t="s">
        <v>342</v>
      </c>
      <c r="E3381" s="295" t="s">
        <v>1244</v>
      </c>
      <c r="F3381" s="315">
        <f>VLOOKUP(B3381,'HSD PSPN,STR,ARS'!$C$6:F1926,4,FALSE)</f>
        <v>10000</v>
      </c>
      <c r="G3381" s="536">
        <f t="shared" si="344"/>
        <v>30</v>
      </c>
    </row>
    <row r="3382" spans="1:7">
      <c r="A3382" s="1165" t="s">
        <v>2176</v>
      </c>
      <c r="B3382" s="1166"/>
      <c r="C3382" s="1166"/>
      <c r="D3382" s="1166"/>
      <c r="E3382" s="1166"/>
      <c r="F3382" s="1166"/>
      <c r="G3382" s="321">
        <f>SUM(G3378:G3381)</f>
        <v>45200</v>
      </c>
    </row>
    <row r="3383" spans="1:7">
      <c r="A3383" s="295" t="s">
        <v>20</v>
      </c>
      <c r="B3383" s="296" t="s">
        <v>181</v>
      </c>
      <c r="C3383" s="295"/>
      <c r="D3383" s="295"/>
      <c r="E3383" s="295"/>
      <c r="F3383" s="296"/>
      <c r="G3383" s="536"/>
    </row>
    <row r="3384" spans="1:7">
      <c r="A3384" s="295"/>
      <c r="B3384" s="296"/>
      <c r="C3384" s="295"/>
      <c r="D3384" s="295"/>
      <c r="E3384" s="295"/>
      <c r="F3384" s="296"/>
      <c r="G3384" s="536"/>
    </row>
    <row r="3385" spans="1:7">
      <c r="A3385" s="1146" t="s">
        <v>2180</v>
      </c>
      <c r="B3385" s="1146"/>
      <c r="C3385" s="1146"/>
      <c r="D3385" s="1146"/>
      <c r="E3385" s="1146"/>
      <c r="F3385" s="1146"/>
      <c r="G3385" s="318">
        <f>SUM(G3383:G3384)</f>
        <v>0</v>
      </c>
    </row>
    <row r="3386" spans="1:7">
      <c r="A3386" s="375" t="s">
        <v>21</v>
      </c>
      <c r="B3386" s="1145" t="s">
        <v>1111</v>
      </c>
      <c r="C3386" s="1145"/>
      <c r="D3386" s="1145"/>
      <c r="E3386" s="1145"/>
      <c r="F3386" s="1145"/>
      <c r="G3386" s="318">
        <f>SUM(G3372:G3385)/2</f>
        <v>57580</v>
      </c>
    </row>
    <row r="3387" spans="1:7">
      <c r="A3387" s="375" t="s">
        <v>22</v>
      </c>
      <c r="B3387" s="1145" t="s">
        <v>1112</v>
      </c>
      <c r="C3387" s="1145"/>
      <c r="D3387" s="1145"/>
      <c r="E3387" s="1145"/>
      <c r="F3387" s="376">
        <v>0.1</v>
      </c>
      <c r="G3387" s="318">
        <f>G3386*F3387</f>
        <v>5758</v>
      </c>
    </row>
    <row r="3388" spans="1:7">
      <c r="A3388" s="375" t="s">
        <v>23</v>
      </c>
      <c r="B3388" s="1145" t="s">
        <v>184</v>
      </c>
      <c r="C3388" s="1145"/>
      <c r="D3388" s="1145"/>
      <c r="E3388" s="1145"/>
      <c r="F3388" s="1145"/>
      <c r="G3388" s="318">
        <f>ROUNDDOWN(G3386+G3387,0)</f>
        <v>63338</v>
      </c>
    </row>
    <row r="3389" spans="1:7">
      <c r="A3389" s="298"/>
      <c r="B3389" s="299"/>
      <c r="C3389" s="299"/>
      <c r="D3389" s="299"/>
      <c r="E3389" s="299"/>
      <c r="F3389" s="299"/>
      <c r="G3389" s="550"/>
    </row>
    <row r="3390" spans="1:7" s="453" customFormat="1" ht="15.75">
      <c r="A3390" s="451" t="s">
        <v>2392</v>
      </c>
      <c r="B3390" s="452"/>
      <c r="G3390" s="559"/>
    </row>
    <row r="3391" spans="1:7" s="445" customFormat="1" ht="45">
      <c r="A3391" s="294" t="s">
        <v>73</v>
      </c>
      <c r="B3391" s="294" t="s">
        <v>74</v>
      </c>
      <c r="C3391" s="294" t="s">
        <v>166</v>
      </c>
      <c r="D3391" s="294" t="s">
        <v>78</v>
      </c>
      <c r="E3391" s="294" t="s">
        <v>167</v>
      </c>
      <c r="F3391" s="294" t="s">
        <v>1113</v>
      </c>
      <c r="G3391" s="551" t="s">
        <v>1105</v>
      </c>
    </row>
    <row r="3392" spans="1:7">
      <c r="A3392" s="295" t="s">
        <v>17</v>
      </c>
      <c r="B3392" s="296" t="s">
        <v>1106</v>
      </c>
      <c r="C3392" s="295"/>
      <c r="D3392" s="295"/>
      <c r="E3392" s="295"/>
      <c r="F3392" s="296"/>
      <c r="G3392" s="536"/>
    </row>
    <row r="3393" spans="1:7">
      <c r="A3393" s="295">
        <v>1</v>
      </c>
      <c r="B3393" s="296" t="s">
        <v>1</v>
      </c>
      <c r="C3393" s="295" t="s">
        <v>336</v>
      </c>
      <c r="D3393" s="295" t="s">
        <v>31</v>
      </c>
      <c r="E3393" s="295" t="s">
        <v>1509</v>
      </c>
      <c r="F3393" s="315">
        <f>VLOOKUP(B3393,'HSD PSPN,STR,ARS'!$C$6:F1938,4,FALSE)</f>
        <v>100000</v>
      </c>
      <c r="G3393" s="536">
        <f t="shared" ref="G3393:G3396" si="345">F3393*E3393</f>
        <v>7140.0000000000009</v>
      </c>
    </row>
    <row r="3394" spans="1:7">
      <c r="A3394" s="295">
        <v>2</v>
      </c>
      <c r="B3394" s="296" t="s">
        <v>2</v>
      </c>
      <c r="C3394" s="295" t="s">
        <v>337</v>
      </c>
      <c r="D3394" s="295" t="s">
        <v>31</v>
      </c>
      <c r="E3394" s="295" t="s">
        <v>1532</v>
      </c>
      <c r="F3394" s="315">
        <f>VLOOKUP(B3394,'HSD PSPN,STR,ARS'!$C$6:F1939,4,FALSE)</f>
        <v>150000</v>
      </c>
      <c r="G3394" s="536">
        <f t="shared" si="345"/>
        <v>5355</v>
      </c>
    </row>
    <row r="3395" spans="1:7">
      <c r="A3395" s="295">
        <v>3</v>
      </c>
      <c r="B3395" s="296" t="s">
        <v>3</v>
      </c>
      <c r="C3395" s="295" t="s">
        <v>338</v>
      </c>
      <c r="D3395" s="295" t="s">
        <v>31</v>
      </c>
      <c r="E3395" s="295" t="s">
        <v>1533</v>
      </c>
      <c r="F3395" s="315">
        <f>VLOOKUP(B3395,'HSD PSPN,STR,ARS'!$C$6:F1940,4,FALSE)</f>
        <v>150000</v>
      </c>
      <c r="G3395" s="536">
        <f t="shared" si="345"/>
        <v>540</v>
      </c>
    </row>
    <row r="3396" spans="1:7">
      <c r="A3396" s="295">
        <v>4</v>
      </c>
      <c r="B3396" s="296" t="s">
        <v>4</v>
      </c>
      <c r="C3396" s="295" t="s">
        <v>339</v>
      </c>
      <c r="D3396" s="295" t="s">
        <v>31</v>
      </c>
      <c r="E3396" s="295" t="s">
        <v>1534</v>
      </c>
      <c r="F3396" s="315">
        <f>VLOOKUP(B3396,'HSD PSPN,STR,ARS'!$C$6:F1941,4,FALSE)</f>
        <v>200000</v>
      </c>
      <c r="G3396" s="536">
        <f t="shared" si="345"/>
        <v>239.99999999999997</v>
      </c>
    </row>
    <row r="3397" spans="1:7">
      <c r="A3397" s="1161" t="s">
        <v>2171</v>
      </c>
      <c r="B3397" s="1162"/>
      <c r="C3397" s="1162"/>
      <c r="D3397" s="1162"/>
      <c r="E3397" s="1162"/>
      <c r="F3397" s="1163"/>
      <c r="G3397" s="321">
        <f>SUM(G3392:G3396)</f>
        <v>13275</v>
      </c>
    </row>
    <row r="3398" spans="1:7">
      <c r="A3398" s="295" t="s">
        <v>19</v>
      </c>
      <c r="B3398" s="296" t="s">
        <v>5</v>
      </c>
      <c r="C3398" s="295"/>
      <c r="D3398" s="295"/>
      <c r="E3398" s="295"/>
      <c r="F3398" s="296"/>
      <c r="G3398" s="536"/>
    </row>
    <row r="3399" spans="1:7" ht="45">
      <c r="A3399" s="295">
        <v>1</v>
      </c>
      <c r="B3399" s="300" t="s">
        <v>1559</v>
      </c>
      <c r="C3399" s="295"/>
      <c r="D3399" s="301" t="s">
        <v>239</v>
      </c>
      <c r="E3399" s="301" t="s">
        <v>1536</v>
      </c>
      <c r="F3399" s="315">
        <f>VLOOKUP(B3399,'HSD PSPN,STR,ARS'!$C$6:F1944,4,FALSE)</f>
        <v>10000</v>
      </c>
      <c r="G3399" s="536">
        <f t="shared" ref="G3399:G3402" si="346">F3399*E3399</f>
        <v>17500</v>
      </c>
    </row>
    <row r="3400" spans="1:7">
      <c r="A3400" s="295">
        <v>2</v>
      </c>
      <c r="B3400" s="296" t="s">
        <v>176</v>
      </c>
      <c r="C3400" s="295"/>
      <c r="D3400" s="295" t="s">
        <v>329</v>
      </c>
      <c r="E3400" s="295" t="s">
        <v>1525</v>
      </c>
      <c r="F3400" s="315">
        <f>VLOOKUP(B3400,'HSD PSPN,STR,ARS'!$C$6:F1945,4,FALSE)</f>
        <v>10000</v>
      </c>
      <c r="G3400" s="536">
        <f t="shared" si="346"/>
        <v>17040</v>
      </c>
    </row>
    <row r="3401" spans="1:7">
      <c r="A3401" s="295">
        <v>3</v>
      </c>
      <c r="B3401" s="296" t="s">
        <v>245</v>
      </c>
      <c r="C3401" s="295"/>
      <c r="D3401" s="295" t="s">
        <v>329</v>
      </c>
      <c r="E3401" s="295" t="s">
        <v>1543</v>
      </c>
      <c r="F3401" s="315">
        <f>VLOOKUP(B3401,'HSD PSPN,STR,ARS'!$C$6:F1946,4,FALSE)</f>
        <v>10000</v>
      </c>
      <c r="G3401" s="536">
        <f t="shared" si="346"/>
        <v>1880</v>
      </c>
    </row>
    <row r="3402" spans="1:7">
      <c r="A3402" s="295">
        <v>4</v>
      </c>
      <c r="B3402" s="296" t="s">
        <v>206</v>
      </c>
      <c r="C3402" s="295"/>
      <c r="D3402" s="295" t="s">
        <v>342</v>
      </c>
      <c r="E3402" s="295" t="s">
        <v>1244</v>
      </c>
      <c r="F3402" s="315">
        <f>VLOOKUP(B3402,'HSD PSPN,STR,ARS'!$C$6:F1947,4,FALSE)</f>
        <v>10000</v>
      </c>
      <c r="G3402" s="536">
        <f t="shared" si="346"/>
        <v>30</v>
      </c>
    </row>
    <row r="3403" spans="1:7">
      <c r="A3403" s="1165" t="s">
        <v>2176</v>
      </c>
      <c r="B3403" s="1166"/>
      <c r="C3403" s="1166"/>
      <c r="D3403" s="1166"/>
      <c r="E3403" s="1166"/>
      <c r="F3403" s="1166"/>
      <c r="G3403" s="321">
        <f>SUM(G3399:G3402)</f>
        <v>36450</v>
      </c>
    </row>
    <row r="3404" spans="1:7">
      <c r="A3404" s="295" t="s">
        <v>20</v>
      </c>
      <c r="B3404" s="296" t="s">
        <v>181</v>
      </c>
      <c r="C3404" s="295"/>
      <c r="D3404" s="295"/>
      <c r="E3404" s="295"/>
      <c r="F3404" s="296"/>
      <c r="G3404" s="536"/>
    </row>
    <row r="3405" spans="1:7">
      <c r="A3405" s="295"/>
      <c r="B3405" s="296"/>
      <c r="C3405" s="295"/>
      <c r="D3405" s="295"/>
      <c r="E3405" s="295"/>
      <c r="F3405" s="296"/>
      <c r="G3405" s="536"/>
    </row>
    <row r="3406" spans="1:7">
      <c r="A3406" s="1146" t="s">
        <v>2180</v>
      </c>
      <c r="B3406" s="1146"/>
      <c r="C3406" s="1146"/>
      <c r="D3406" s="1146"/>
      <c r="E3406" s="1146"/>
      <c r="F3406" s="1146"/>
      <c r="G3406" s="318">
        <f>SUM(G3404:G3405)</f>
        <v>0</v>
      </c>
    </row>
    <row r="3407" spans="1:7">
      <c r="A3407" s="375" t="s">
        <v>21</v>
      </c>
      <c r="B3407" s="1145" t="s">
        <v>1111</v>
      </c>
      <c r="C3407" s="1145"/>
      <c r="D3407" s="1145"/>
      <c r="E3407" s="1145"/>
      <c r="F3407" s="1145"/>
      <c r="G3407" s="318">
        <f>SUM(G3393:G3406)/2</f>
        <v>49725</v>
      </c>
    </row>
    <row r="3408" spans="1:7">
      <c r="A3408" s="375" t="s">
        <v>22</v>
      </c>
      <c r="B3408" s="1145" t="s">
        <v>1112</v>
      </c>
      <c r="C3408" s="1145"/>
      <c r="D3408" s="1145"/>
      <c r="E3408" s="1145"/>
      <c r="F3408" s="376">
        <v>0.1</v>
      </c>
      <c r="G3408" s="318">
        <f>G3407*F3408</f>
        <v>4972.5</v>
      </c>
    </row>
    <row r="3409" spans="1:7">
      <c r="A3409" s="375" t="s">
        <v>23</v>
      </c>
      <c r="B3409" s="1145" t="s">
        <v>184</v>
      </c>
      <c r="C3409" s="1145"/>
      <c r="D3409" s="1145"/>
      <c r="E3409" s="1145"/>
      <c r="F3409" s="1145"/>
      <c r="G3409" s="318">
        <f>ROUNDDOWN(G3407+G3408,0)</f>
        <v>54697</v>
      </c>
    </row>
    <row r="3410" spans="1:7">
      <c r="A3410" s="298"/>
      <c r="B3410" s="299"/>
      <c r="C3410" s="299"/>
      <c r="D3410" s="299"/>
      <c r="E3410" s="299"/>
      <c r="F3410" s="299"/>
      <c r="G3410" s="550"/>
    </row>
    <row r="3411" spans="1:7" s="449" customFormat="1">
      <c r="A3411" s="451" t="s">
        <v>2393</v>
      </c>
      <c r="G3411" s="556"/>
    </row>
    <row r="3412" spans="1:7" s="445" customFormat="1" ht="45">
      <c r="A3412" s="294" t="s">
        <v>73</v>
      </c>
      <c r="B3412" s="294" t="s">
        <v>74</v>
      </c>
      <c r="C3412" s="294" t="s">
        <v>166</v>
      </c>
      <c r="D3412" s="294" t="s">
        <v>78</v>
      </c>
      <c r="E3412" s="294" t="s">
        <v>167</v>
      </c>
      <c r="F3412" s="294" t="s">
        <v>1113</v>
      </c>
      <c r="G3412" s="551" t="s">
        <v>1105</v>
      </c>
    </row>
    <row r="3413" spans="1:7">
      <c r="A3413" s="295" t="s">
        <v>17</v>
      </c>
      <c r="B3413" s="296" t="s">
        <v>1106</v>
      </c>
      <c r="C3413" s="295"/>
      <c r="D3413" s="295"/>
      <c r="E3413" s="295"/>
      <c r="F3413" s="296"/>
      <c r="G3413" s="536"/>
    </row>
    <row r="3414" spans="1:7">
      <c r="A3414" s="295">
        <v>1</v>
      </c>
      <c r="B3414" s="296" t="s">
        <v>1</v>
      </c>
      <c r="C3414" s="295" t="s">
        <v>336</v>
      </c>
      <c r="D3414" s="295" t="s">
        <v>31</v>
      </c>
      <c r="E3414" s="295" t="s">
        <v>1508</v>
      </c>
      <c r="F3414" s="315">
        <f>VLOOKUP(B3414,'HSD PSPN,STR,ARS'!$C$6:F1959,4,FALSE)</f>
        <v>100000</v>
      </c>
      <c r="G3414" s="536">
        <f t="shared" ref="G3414:G3417" si="347">F3414*E3414</f>
        <v>14290</v>
      </c>
    </row>
    <row r="3415" spans="1:7">
      <c r="A3415" s="295">
        <v>2</v>
      </c>
      <c r="B3415" s="296" t="s">
        <v>2</v>
      </c>
      <c r="C3415" s="295" t="s">
        <v>337</v>
      </c>
      <c r="D3415" s="295" t="s">
        <v>31</v>
      </c>
      <c r="E3415" s="295" t="s">
        <v>1509</v>
      </c>
      <c r="F3415" s="315">
        <f>VLOOKUP(B3415,'HSD PSPN,STR,ARS'!$C$6:F1960,4,FALSE)</f>
        <v>150000</v>
      </c>
      <c r="G3415" s="536">
        <f t="shared" si="347"/>
        <v>10710</v>
      </c>
    </row>
    <row r="3416" spans="1:7">
      <c r="A3416" s="295">
        <v>3</v>
      </c>
      <c r="B3416" s="296" t="s">
        <v>3</v>
      </c>
      <c r="C3416" s="295" t="s">
        <v>338</v>
      </c>
      <c r="D3416" s="295" t="s">
        <v>31</v>
      </c>
      <c r="E3416" s="295" t="s">
        <v>1510</v>
      </c>
      <c r="F3416" s="315">
        <f>VLOOKUP(B3416,'HSD PSPN,STR,ARS'!$C$6:F1961,4,FALSE)</f>
        <v>150000</v>
      </c>
      <c r="G3416" s="536">
        <f t="shared" si="347"/>
        <v>1065</v>
      </c>
    </row>
    <row r="3417" spans="1:7">
      <c r="A3417" s="295">
        <v>4</v>
      </c>
      <c r="B3417" s="296" t="s">
        <v>4</v>
      </c>
      <c r="C3417" s="295" t="s">
        <v>339</v>
      </c>
      <c r="D3417" s="295" t="s">
        <v>31</v>
      </c>
      <c r="E3417" s="295" t="s">
        <v>1511</v>
      </c>
      <c r="F3417" s="315">
        <f>VLOOKUP(B3417,'HSD PSPN,STR,ARS'!$C$6:F1962,4,FALSE)</f>
        <v>200000</v>
      </c>
      <c r="G3417" s="536">
        <f t="shared" si="347"/>
        <v>479.99999999999994</v>
      </c>
    </row>
    <row r="3418" spans="1:7">
      <c r="A3418" s="1161" t="s">
        <v>2171</v>
      </c>
      <c r="B3418" s="1162"/>
      <c r="C3418" s="1162"/>
      <c r="D3418" s="1162"/>
      <c r="E3418" s="1162"/>
      <c r="F3418" s="1163"/>
      <c r="G3418" s="321">
        <f>SUM(G3413:G3417)</f>
        <v>26545</v>
      </c>
    </row>
    <row r="3419" spans="1:7">
      <c r="A3419" s="295" t="s">
        <v>19</v>
      </c>
      <c r="B3419" s="296" t="s">
        <v>5</v>
      </c>
      <c r="C3419" s="295"/>
      <c r="D3419" s="295"/>
      <c r="E3419" s="295"/>
      <c r="F3419" s="296"/>
      <c r="G3419" s="536"/>
    </row>
    <row r="3420" spans="1:7" ht="30">
      <c r="A3420" s="295">
        <v>1</v>
      </c>
      <c r="B3420" s="300" t="s">
        <v>1560</v>
      </c>
      <c r="C3420" s="295"/>
      <c r="D3420" s="301" t="s">
        <v>239</v>
      </c>
      <c r="E3420" s="301" t="s">
        <v>1513</v>
      </c>
      <c r="F3420" s="315">
        <f>VLOOKUP(B3420,'HSD PSPN,STR,ARS'!$C$6:F1965,4,FALSE)</f>
        <v>10000</v>
      </c>
      <c r="G3420" s="536">
        <f t="shared" ref="G3420:G3423" si="348">F3420*E3420</f>
        <v>116670</v>
      </c>
    </row>
    <row r="3421" spans="1:7">
      <c r="A3421" s="295">
        <v>2</v>
      </c>
      <c r="B3421" s="296" t="s">
        <v>176</v>
      </c>
      <c r="C3421" s="295"/>
      <c r="D3421" s="295" t="s">
        <v>329</v>
      </c>
      <c r="E3421" s="295" t="s">
        <v>1507</v>
      </c>
      <c r="F3421" s="315">
        <f>VLOOKUP(B3421,'HSD PSPN,STR,ARS'!$C$6:F1966,4,FALSE)</f>
        <v>10000</v>
      </c>
      <c r="G3421" s="536">
        <f t="shared" si="348"/>
        <v>136320</v>
      </c>
    </row>
    <row r="3422" spans="1:7">
      <c r="A3422" s="295">
        <v>3</v>
      </c>
      <c r="B3422" s="296" t="s">
        <v>245</v>
      </c>
      <c r="C3422" s="295"/>
      <c r="D3422" s="295" t="s">
        <v>329</v>
      </c>
      <c r="E3422" s="295" t="s">
        <v>1538</v>
      </c>
      <c r="F3422" s="315">
        <f>VLOOKUP(B3422,'HSD PSPN,STR,ARS'!$C$6:F1967,4,FALSE)</f>
        <v>10000</v>
      </c>
      <c r="G3422" s="536">
        <f t="shared" si="348"/>
        <v>15000</v>
      </c>
    </row>
    <row r="3423" spans="1:7">
      <c r="A3423" s="295">
        <v>4</v>
      </c>
      <c r="B3423" s="296" t="s">
        <v>206</v>
      </c>
      <c r="C3423" s="295"/>
      <c r="D3423" s="295" t="s">
        <v>342</v>
      </c>
      <c r="E3423" s="295" t="s">
        <v>1416</v>
      </c>
      <c r="F3423" s="315">
        <f>VLOOKUP(B3423,'HSD PSPN,STR,ARS'!$C$6:F1968,4,FALSE)</f>
        <v>10000</v>
      </c>
      <c r="G3423" s="536">
        <f t="shared" si="348"/>
        <v>270</v>
      </c>
    </row>
    <row r="3424" spans="1:7">
      <c r="A3424" s="1165" t="s">
        <v>2176</v>
      </c>
      <c r="B3424" s="1166"/>
      <c r="C3424" s="1166"/>
      <c r="D3424" s="1166"/>
      <c r="E3424" s="1166"/>
      <c r="F3424" s="1166"/>
      <c r="G3424" s="321">
        <f>SUM(G3420:G3423)</f>
        <v>268260</v>
      </c>
    </row>
    <row r="3425" spans="1:7">
      <c r="A3425" s="295" t="s">
        <v>20</v>
      </c>
      <c r="B3425" s="296" t="s">
        <v>181</v>
      </c>
      <c r="C3425" s="295"/>
      <c r="D3425" s="295"/>
      <c r="E3425" s="295"/>
      <c r="F3425" s="296"/>
      <c r="G3425" s="536"/>
    </row>
    <row r="3426" spans="1:7">
      <c r="A3426" s="295"/>
      <c r="B3426" s="296"/>
      <c r="C3426" s="295"/>
      <c r="D3426" s="295"/>
      <c r="E3426" s="295"/>
      <c r="F3426" s="296"/>
      <c r="G3426" s="536"/>
    </row>
    <row r="3427" spans="1:7">
      <c r="A3427" s="1146" t="s">
        <v>2180</v>
      </c>
      <c r="B3427" s="1146"/>
      <c r="C3427" s="1146"/>
      <c r="D3427" s="1146"/>
      <c r="E3427" s="1146"/>
      <c r="F3427" s="1146"/>
      <c r="G3427" s="318">
        <f>SUM(G3425:G3426)</f>
        <v>0</v>
      </c>
    </row>
    <row r="3428" spans="1:7">
      <c r="A3428" s="375" t="s">
        <v>21</v>
      </c>
      <c r="B3428" s="1145" t="s">
        <v>1111</v>
      </c>
      <c r="C3428" s="1145"/>
      <c r="D3428" s="1145"/>
      <c r="E3428" s="1145"/>
      <c r="F3428" s="1145"/>
      <c r="G3428" s="318">
        <f>SUM(G3414:G3427)/2</f>
        <v>294805</v>
      </c>
    </row>
    <row r="3429" spans="1:7">
      <c r="A3429" s="375" t="s">
        <v>22</v>
      </c>
      <c r="B3429" s="1145" t="s">
        <v>1112</v>
      </c>
      <c r="C3429" s="1145"/>
      <c r="D3429" s="1145"/>
      <c r="E3429" s="1145"/>
      <c r="F3429" s="376">
        <v>0.1</v>
      </c>
      <c r="G3429" s="318">
        <f>G3428*F3429</f>
        <v>29480.5</v>
      </c>
    </row>
    <row r="3430" spans="1:7">
      <c r="A3430" s="375" t="s">
        <v>23</v>
      </c>
      <c r="B3430" s="1145" t="s">
        <v>184</v>
      </c>
      <c r="C3430" s="1145"/>
      <c r="D3430" s="1145"/>
      <c r="E3430" s="1145"/>
      <c r="F3430" s="1145"/>
      <c r="G3430" s="318">
        <f>ROUNDDOWN(G3428+G3429,0)</f>
        <v>324285</v>
      </c>
    </row>
    <row r="3431" spans="1:7">
      <c r="A3431" s="298"/>
      <c r="B3431" s="299"/>
      <c r="C3431" s="299"/>
      <c r="D3431" s="299"/>
      <c r="E3431" s="299"/>
      <c r="F3431" s="299"/>
      <c r="G3431" s="550"/>
    </row>
    <row r="3432" spans="1:7" s="449" customFormat="1">
      <c r="A3432" s="451" t="s">
        <v>2394</v>
      </c>
      <c r="G3432" s="556"/>
    </row>
    <row r="3433" spans="1:7" s="445" customFormat="1" ht="45">
      <c r="A3433" s="294" t="s">
        <v>73</v>
      </c>
      <c r="B3433" s="294" t="s">
        <v>74</v>
      </c>
      <c r="C3433" s="294" t="s">
        <v>166</v>
      </c>
      <c r="D3433" s="294" t="s">
        <v>78</v>
      </c>
      <c r="E3433" s="294" t="s">
        <v>167</v>
      </c>
      <c r="F3433" s="294" t="s">
        <v>1113</v>
      </c>
      <c r="G3433" s="551" t="s">
        <v>1105</v>
      </c>
    </row>
    <row r="3434" spans="1:7">
      <c r="A3434" s="295" t="s">
        <v>17</v>
      </c>
      <c r="B3434" s="296" t="s">
        <v>1106</v>
      </c>
      <c r="C3434" s="295"/>
      <c r="D3434" s="295"/>
      <c r="E3434" s="295"/>
      <c r="F3434" s="296"/>
      <c r="G3434" s="536"/>
    </row>
    <row r="3435" spans="1:7">
      <c r="A3435" s="295">
        <v>1</v>
      </c>
      <c r="B3435" s="296" t="s">
        <v>1</v>
      </c>
      <c r="C3435" s="295" t="s">
        <v>336</v>
      </c>
      <c r="D3435" s="295" t="s">
        <v>31</v>
      </c>
      <c r="E3435" s="295" t="s">
        <v>1514</v>
      </c>
      <c r="F3435" s="315">
        <f>VLOOKUP(B3435,'HSD PSPN,STR,ARS'!$C$6:F1980,4,FALSE)</f>
        <v>100000</v>
      </c>
      <c r="G3435" s="536">
        <f t="shared" ref="G3435:G3438" si="349">F3435*E3435</f>
        <v>15380</v>
      </c>
    </row>
    <row r="3436" spans="1:7">
      <c r="A3436" s="295">
        <v>2</v>
      </c>
      <c r="B3436" s="296" t="s">
        <v>2</v>
      </c>
      <c r="C3436" s="295" t="s">
        <v>337</v>
      </c>
      <c r="D3436" s="295" t="s">
        <v>31</v>
      </c>
      <c r="E3436" s="295" t="s">
        <v>1467</v>
      </c>
      <c r="F3436" s="315">
        <f>VLOOKUP(B3436,'HSD PSPN,STR,ARS'!$C$6:F1981,4,FALSE)</f>
        <v>150000</v>
      </c>
      <c r="G3436" s="536">
        <f t="shared" si="349"/>
        <v>11535</v>
      </c>
    </row>
    <row r="3437" spans="1:7">
      <c r="A3437" s="295">
        <v>3</v>
      </c>
      <c r="B3437" s="296" t="s">
        <v>3</v>
      </c>
      <c r="C3437" s="295" t="s">
        <v>338</v>
      </c>
      <c r="D3437" s="295" t="s">
        <v>31</v>
      </c>
      <c r="E3437" s="295" t="s">
        <v>1468</v>
      </c>
      <c r="F3437" s="315">
        <f>VLOOKUP(B3437,'HSD PSPN,STR,ARS'!$C$6:F1982,4,FALSE)</f>
        <v>150000</v>
      </c>
      <c r="G3437" s="536">
        <f t="shared" si="349"/>
        <v>1155</v>
      </c>
    </row>
    <row r="3438" spans="1:7">
      <c r="A3438" s="295">
        <v>4</v>
      </c>
      <c r="B3438" s="296" t="s">
        <v>4</v>
      </c>
      <c r="C3438" s="295" t="s">
        <v>339</v>
      </c>
      <c r="D3438" s="295" t="s">
        <v>31</v>
      </c>
      <c r="E3438" s="295" t="s">
        <v>1469</v>
      </c>
      <c r="F3438" s="315">
        <f>VLOOKUP(B3438,'HSD PSPN,STR,ARS'!$C$6:F1983,4,FALSE)</f>
        <v>200000</v>
      </c>
      <c r="G3438" s="536">
        <f t="shared" si="349"/>
        <v>520</v>
      </c>
    </row>
    <row r="3439" spans="1:7">
      <c r="A3439" s="1161" t="s">
        <v>2171</v>
      </c>
      <c r="B3439" s="1162"/>
      <c r="C3439" s="1162"/>
      <c r="D3439" s="1162"/>
      <c r="E3439" s="1162"/>
      <c r="F3439" s="1163"/>
      <c r="G3439" s="321">
        <f>SUM(G3434:G3438)</f>
        <v>28590</v>
      </c>
    </row>
    <row r="3440" spans="1:7">
      <c r="A3440" s="295" t="s">
        <v>19</v>
      </c>
      <c r="B3440" s="296" t="s">
        <v>5</v>
      </c>
      <c r="C3440" s="295"/>
      <c r="D3440" s="295"/>
      <c r="E3440" s="295"/>
      <c r="F3440" s="296"/>
      <c r="G3440" s="536"/>
    </row>
    <row r="3441" spans="1:7" ht="30">
      <c r="A3441" s="295">
        <v>1</v>
      </c>
      <c r="B3441" s="300" t="s">
        <v>1561</v>
      </c>
      <c r="C3441" s="295"/>
      <c r="D3441" s="301" t="s">
        <v>239</v>
      </c>
      <c r="E3441" s="301" t="s">
        <v>1516</v>
      </c>
      <c r="F3441" s="315">
        <f>VLOOKUP(B3441,'HSD PSPN,STR,ARS'!$C$6:F1986,4,FALSE)</f>
        <v>10000</v>
      </c>
      <c r="G3441" s="536">
        <f t="shared" ref="G3441:G3444" si="350">F3441*E3441</f>
        <v>65630</v>
      </c>
    </row>
    <row r="3442" spans="1:7">
      <c r="A3442" s="295">
        <v>2</v>
      </c>
      <c r="B3442" s="296" t="s">
        <v>176</v>
      </c>
      <c r="C3442" s="295"/>
      <c r="D3442" s="295" t="s">
        <v>329</v>
      </c>
      <c r="E3442" s="295" t="s">
        <v>1507</v>
      </c>
      <c r="F3442" s="315">
        <f>VLOOKUP(B3442,'HSD PSPN,STR,ARS'!$C$6:F1987,4,FALSE)</f>
        <v>10000</v>
      </c>
      <c r="G3442" s="536">
        <f t="shared" si="350"/>
        <v>136320</v>
      </c>
    </row>
    <row r="3443" spans="1:7">
      <c r="A3443" s="295">
        <v>3</v>
      </c>
      <c r="B3443" s="296" t="s">
        <v>245</v>
      </c>
      <c r="C3443" s="295"/>
      <c r="D3443" s="295" t="s">
        <v>329</v>
      </c>
      <c r="E3443" s="295" t="s">
        <v>1538</v>
      </c>
      <c r="F3443" s="315">
        <f>VLOOKUP(B3443,'HSD PSPN,STR,ARS'!$C$6:F1988,4,FALSE)</f>
        <v>10000</v>
      </c>
      <c r="G3443" s="536">
        <f t="shared" si="350"/>
        <v>15000</v>
      </c>
    </row>
    <row r="3444" spans="1:7">
      <c r="A3444" s="295">
        <v>4</v>
      </c>
      <c r="B3444" s="296" t="s">
        <v>206</v>
      </c>
      <c r="C3444" s="295"/>
      <c r="D3444" s="295" t="s">
        <v>342</v>
      </c>
      <c r="E3444" s="295" t="s">
        <v>1416</v>
      </c>
      <c r="F3444" s="315">
        <f>VLOOKUP(B3444,'HSD PSPN,STR,ARS'!$C$6:F1989,4,FALSE)</f>
        <v>10000</v>
      </c>
      <c r="G3444" s="536">
        <f t="shared" si="350"/>
        <v>270</v>
      </c>
    </row>
    <row r="3445" spans="1:7">
      <c r="A3445" s="1165" t="s">
        <v>2176</v>
      </c>
      <c r="B3445" s="1166"/>
      <c r="C3445" s="1166"/>
      <c r="D3445" s="1166"/>
      <c r="E3445" s="1166"/>
      <c r="F3445" s="1166"/>
      <c r="G3445" s="321">
        <f>SUM(G3441:G3444)</f>
        <v>217220</v>
      </c>
    </row>
    <row r="3446" spans="1:7">
      <c r="A3446" s="295" t="s">
        <v>20</v>
      </c>
      <c r="B3446" s="296" t="s">
        <v>181</v>
      </c>
      <c r="C3446" s="295"/>
      <c r="D3446" s="295"/>
      <c r="E3446" s="295"/>
      <c r="F3446" s="296"/>
      <c r="G3446" s="536"/>
    </row>
    <row r="3447" spans="1:7">
      <c r="A3447" s="295"/>
      <c r="B3447" s="296"/>
      <c r="C3447" s="295"/>
      <c r="D3447" s="295"/>
      <c r="E3447" s="295"/>
      <c r="F3447" s="296"/>
      <c r="G3447" s="536"/>
    </row>
    <row r="3448" spans="1:7">
      <c r="A3448" s="1146" t="s">
        <v>2180</v>
      </c>
      <c r="B3448" s="1146"/>
      <c r="C3448" s="1146"/>
      <c r="D3448" s="1146"/>
      <c r="E3448" s="1146"/>
      <c r="F3448" s="1146"/>
      <c r="G3448" s="318">
        <f>SUM(G3446:G3447)</f>
        <v>0</v>
      </c>
    </row>
    <row r="3449" spans="1:7">
      <c r="A3449" s="375" t="s">
        <v>21</v>
      </c>
      <c r="B3449" s="1145" t="s">
        <v>1111</v>
      </c>
      <c r="C3449" s="1145"/>
      <c r="D3449" s="1145"/>
      <c r="E3449" s="1145"/>
      <c r="F3449" s="1145"/>
      <c r="G3449" s="318">
        <f>SUM(G3435:G3448)/2</f>
        <v>245810</v>
      </c>
    </row>
    <row r="3450" spans="1:7">
      <c r="A3450" s="375" t="s">
        <v>22</v>
      </c>
      <c r="B3450" s="1145" t="s">
        <v>1112</v>
      </c>
      <c r="C3450" s="1145"/>
      <c r="D3450" s="1145"/>
      <c r="E3450" s="1145"/>
      <c r="F3450" s="376">
        <v>0.1</v>
      </c>
      <c r="G3450" s="318">
        <f>G3449*F3450</f>
        <v>24581</v>
      </c>
    </row>
    <row r="3451" spans="1:7">
      <c r="A3451" s="375" t="s">
        <v>23</v>
      </c>
      <c r="B3451" s="1145" t="s">
        <v>184</v>
      </c>
      <c r="C3451" s="1145"/>
      <c r="D3451" s="1145"/>
      <c r="E3451" s="1145"/>
      <c r="F3451" s="1145"/>
      <c r="G3451" s="318">
        <f>ROUNDDOWN(G3449+G3450,0)</f>
        <v>270391</v>
      </c>
    </row>
    <row r="3452" spans="1:7">
      <c r="A3452" s="298"/>
      <c r="B3452" s="299"/>
      <c r="C3452" s="299"/>
      <c r="D3452" s="299"/>
      <c r="E3452" s="299"/>
      <c r="F3452" s="299"/>
      <c r="G3452" s="550"/>
    </row>
    <row r="3453" spans="1:7" s="449" customFormat="1">
      <c r="A3453" s="451" t="s">
        <v>2395</v>
      </c>
      <c r="G3453" s="556"/>
    </row>
    <row r="3454" spans="1:7" s="445" customFormat="1" ht="45">
      <c r="A3454" s="294" t="s">
        <v>73</v>
      </c>
      <c r="B3454" s="294" t="s">
        <v>74</v>
      </c>
      <c r="C3454" s="294" t="s">
        <v>166</v>
      </c>
      <c r="D3454" s="294" t="s">
        <v>78</v>
      </c>
      <c r="E3454" s="294" t="s">
        <v>167</v>
      </c>
      <c r="F3454" s="294" t="s">
        <v>1113</v>
      </c>
      <c r="G3454" s="551" t="s">
        <v>1105</v>
      </c>
    </row>
    <row r="3455" spans="1:7">
      <c r="A3455" s="295" t="s">
        <v>17</v>
      </c>
      <c r="B3455" s="296" t="s">
        <v>1106</v>
      </c>
      <c r="C3455" s="295"/>
      <c r="D3455" s="295"/>
      <c r="E3455" s="295"/>
      <c r="F3455" s="296"/>
      <c r="G3455" s="536"/>
    </row>
    <row r="3456" spans="1:7">
      <c r="A3456" s="295">
        <v>1</v>
      </c>
      <c r="B3456" s="296" t="s">
        <v>1</v>
      </c>
      <c r="C3456" s="295" t="s">
        <v>336</v>
      </c>
      <c r="D3456" s="295" t="s">
        <v>31</v>
      </c>
      <c r="E3456" s="295" t="s">
        <v>1208</v>
      </c>
      <c r="F3456" s="315">
        <f>VLOOKUP(B3456,'HSD PSPN,STR,ARS'!$C$6:F2001,4,FALSE)</f>
        <v>100000</v>
      </c>
      <c r="G3456" s="536">
        <f t="shared" ref="G3456:G3459" si="351">F3456*E3456</f>
        <v>25000</v>
      </c>
    </row>
    <row r="3457" spans="1:7">
      <c r="A3457" s="295">
        <v>2</v>
      </c>
      <c r="B3457" s="296" t="s">
        <v>2</v>
      </c>
      <c r="C3457" s="295" t="s">
        <v>337</v>
      </c>
      <c r="D3457" s="295" t="s">
        <v>31</v>
      </c>
      <c r="E3457" s="295" t="s">
        <v>1361</v>
      </c>
      <c r="F3457" s="315">
        <f>VLOOKUP(B3457,'HSD PSPN,STR,ARS'!$C$6:F2002,4,FALSE)</f>
        <v>150000</v>
      </c>
      <c r="G3457" s="536">
        <f t="shared" si="351"/>
        <v>12495</v>
      </c>
    </row>
    <row r="3458" spans="1:7">
      <c r="A3458" s="295">
        <v>3</v>
      </c>
      <c r="B3458" s="296" t="s">
        <v>3</v>
      </c>
      <c r="C3458" s="295" t="s">
        <v>338</v>
      </c>
      <c r="D3458" s="295" t="s">
        <v>31</v>
      </c>
      <c r="E3458" s="295" t="s">
        <v>1210</v>
      </c>
      <c r="F3458" s="315">
        <f>VLOOKUP(B3458,'HSD PSPN,STR,ARS'!$C$6:F2003,4,FALSE)</f>
        <v>150000</v>
      </c>
      <c r="G3458" s="536">
        <f t="shared" si="351"/>
        <v>1245</v>
      </c>
    </row>
    <row r="3459" spans="1:7">
      <c r="A3459" s="295">
        <v>4</v>
      </c>
      <c r="B3459" s="296" t="s">
        <v>4</v>
      </c>
      <c r="C3459" s="295" t="s">
        <v>339</v>
      </c>
      <c r="D3459" s="295" t="s">
        <v>31</v>
      </c>
      <c r="E3459" s="295" t="s">
        <v>1362</v>
      </c>
      <c r="F3459" s="315">
        <f>VLOOKUP(B3459,'HSD PSPN,STR,ARS'!$C$6:F2004,4,FALSE)</f>
        <v>200000</v>
      </c>
      <c r="G3459" s="536">
        <f t="shared" si="351"/>
        <v>560</v>
      </c>
    </row>
    <row r="3460" spans="1:7">
      <c r="A3460" s="1161" t="s">
        <v>2171</v>
      </c>
      <c r="B3460" s="1162"/>
      <c r="C3460" s="1162"/>
      <c r="D3460" s="1162"/>
      <c r="E3460" s="1162"/>
      <c r="F3460" s="1163"/>
      <c r="G3460" s="321">
        <f>SUM(G3455:G3459)</f>
        <v>39300</v>
      </c>
    </row>
    <row r="3461" spans="1:7">
      <c r="A3461" s="295" t="s">
        <v>19</v>
      </c>
      <c r="B3461" s="296" t="s">
        <v>5</v>
      </c>
      <c r="C3461" s="295"/>
      <c r="D3461" s="295"/>
      <c r="E3461" s="295"/>
      <c r="F3461" s="296"/>
      <c r="G3461" s="536"/>
    </row>
    <row r="3462" spans="1:7" ht="30">
      <c r="A3462" s="295">
        <v>1</v>
      </c>
      <c r="B3462" s="300" t="s">
        <v>1562</v>
      </c>
      <c r="C3462" s="295"/>
      <c r="D3462" s="301" t="s">
        <v>239</v>
      </c>
      <c r="E3462" s="301" t="s">
        <v>1518</v>
      </c>
      <c r="F3462" s="315">
        <f>VLOOKUP(B3462,'HSD PSPN,STR,ARS'!$C$6:F2007,4,FALSE)</f>
        <v>10000</v>
      </c>
      <c r="G3462" s="536">
        <f t="shared" ref="G3462:G3465" si="352">F3462*E3462</f>
        <v>29169.999999999996</v>
      </c>
    </row>
    <row r="3463" spans="1:7">
      <c r="A3463" s="295">
        <v>2</v>
      </c>
      <c r="B3463" s="296" t="s">
        <v>176</v>
      </c>
      <c r="C3463" s="295"/>
      <c r="D3463" s="295" t="s">
        <v>329</v>
      </c>
      <c r="E3463" s="295" t="s">
        <v>1507</v>
      </c>
      <c r="F3463" s="315">
        <f>VLOOKUP(B3463,'HSD PSPN,STR,ARS'!$C$6:F2008,4,FALSE)</f>
        <v>10000</v>
      </c>
      <c r="G3463" s="536">
        <f t="shared" si="352"/>
        <v>136320</v>
      </c>
    </row>
    <row r="3464" spans="1:7">
      <c r="A3464" s="295">
        <v>3</v>
      </c>
      <c r="B3464" s="296" t="s">
        <v>245</v>
      </c>
      <c r="C3464" s="295"/>
      <c r="D3464" s="295" t="s">
        <v>329</v>
      </c>
      <c r="E3464" s="295" t="s">
        <v>1538</v>
      </c>
      <c r="F3464" s="315">
        <f>VLOOKUP(B3464,'HSD PSPN,STR,ARS'!$C$6:F2009,4,FALSE)</f>
        <v>10000</v>
      </c>
      <c r="G3464" s="536">
        <f t="shared" si="352"/>
        <v>15000</v>
      </c>
    </row>
    <row r="3465" spans="1:7">
      <c r="A3465" s="295">
        <v>4</v>
      </c>
      <c r="B3465" s="296" t="s">
        <v>206</v>
      </c>
      <c r="C3465" s="295"/>
      <c r="D3465" s="295" t="s">
        <v>342</v>
      </c>
      <c r="E3465" s="295" t="s">
        <v>1416</v>
      </c>
      <c r="F3465" s="315">
        <f>VLOOKUP(B3465,'HSD PSPN,STR,ARS'!$C$6:F2010,4,FALSE)</f>
        <v>10000</v>
      </c>
      <c r="G3465" s="536">
        <f t="shared" si="352"/>
        <v>270</v>
      </c>
    </row>
    <row r="3466" spans="1:7">
      <c r="A3466" s="1165" t="s">
        <v>2176</v>
      </c>
      <c r="B3466" s="1166"/>
      <c r="C3466" s="1166"/>
      <c r="D3466" s="1166"/>
      <c r="E3466" s="1166"/>
      <c r="F3466" s="1166"/>
      <c r="G3466" s="321">
        <f>SUM(G3462:G3465)</f>
        <v>180760</v>
      </c>
    </row>
    <row r="3467" spans="1:7">
      <c r="A3467" s="295" t="s">
        <v>20</v>
      </c>
      <c r="B3467" s="296" t="s">
        <v>181</v>
      </c>
      <c r="C3467" s="295"/>
      <c r="D3467" s="295"/>
      <c r="E3467" s="295"/>
      <c r="F3467" s="296"/>
      <c r="G3467" s="536"/>
    </row>
    <row r="3468" spans="1:7">
      <c r="A3468" s="295"/>
      <c r="B3468" s="296"/>
      <c r="C3468" s="295"/>
      <c r="D3468" s="295"/>
      <c r="E3468" s="295"/>
      <c r="F3468" s="296"/>
      <c r="G3468" s="536"/>
    </row>
    <row r="3469" spans="1:7">
      <c r="A3469" s="1146" t="s">
        <v>2180</v>
      </c>
      <c r="B3469" s="1146"/>
      <c r="C3469" s="1146"/>
      <c r="D3469" s="1146"/>
      <c r="E3469" s="1146"/>
      <c r="F3469" s="1146"/>
      <c r="G3469" s="318">
        <f>SUM(G3467:G3468)</f>
        <v>0</v>
      </c>
    </row>
    <row r="3470" spans="1:7">
      <c r="A3470" s="375" t="s">
        <v>21</v>
      </c>
      <c r="B3470" s="1145" t="s">
        <v>1111</v>
      </c>
      <c r="C3470" s="1145"/>
      <c r="D3470" s="1145"/>
      <c r="E3470" s="1145"/>
      <c r="F3470" s="1145"/>
      <c r="G3470" s="318">
        <f>SUM(G3456:G3469)/2</f>
        <v>220060</v>
      </c>
    </row>
    <row r="3471" spans="1:7">
      <c r="A3471" s="375" t="s">
        <v>22</v>
      </c>
      <c r="B3471" s="1145" t="s">
        <v>1112</v>
      </c>
      <c r="C3471" s="1145"/>
      <c r="D3471" s="1145"/>
      <c r="E3471" s="1145"/>
      <c r="F3471" s="376">
        <v>0.1</v>
      </c>
      <c r="G3471" s="318">
        <f>G3470*F3471</f>
        <v>22006</v>
      </c>
    </row>
    <row r="3472" spans="1:7">
      <c r="A3472" s="375" t="s">
        <v>23</v>
      </c>
      <c r="B3472" s="1145" t="s">
        <v>184</v>
      </c>
      <c r="C3472" s="1145"/>
      <c r="D3472" s="1145"/>
      <c r="E3472" s="1145"/>
      <c r="F3472" s="1145"/>
      <c r="G3472" s="318">
        <f>ROUNDDOWN(G3470+G3471,0)</f>
        <v>242066</v>
      </c>
    </row>
    <row r="3473" spans="1:7">
      <c r="A3473" s="298"/>
      <c r="B3473" s="299"/>
      <c r="C3473" s="299"/>
      <c r="D3473" s="299"/>
      <c r="E3473" s="299"/>
      <c r="F3473" s="299"/>
      <c r="G3473" s="550"/>
    </row>
    <row r="3474" spans="1:7" s="449" customFormat="1">
      <c r="A3474" s="451" t="s">
        <v>2396</v>
      </c>
      <c r="G3474" s="556"/>
    </row>
    <row r="3475" spans="1:7" s="445" customFormat="1" ht="45">
      <c r="A3475" s="294" t="s">
        <v>73</v>
      </c>
      <c r="B3475" s="294" t="s">
        <v>74</v>
      </c>
      <c r="C3475" s="294" t="s">
        <v>166</v>
      </c>
      <c r="D3475" s="294" t="s">
        <v>78</v>
      </c>
      <c r="E3475" s="294" t="s">
        <v>167</v>
      </c>
      <c r="F3475" s="294" t="s">
        <v>1113</v>
      </c>
      <c r="G3475" s="551" t="s">
        <v>1105</v>
      </c>
    </row>
    <row r="3476" spans="1:7">
      <c r="A3476" s="295" t="s">
        <v>17</v>
      </c>
      <c r="B3476" s="296" t="s">
        <v>1106</v>
      </c>
      <c r="C3476" s="295"/>
      <c r="D3476" s="295"/>
      <c r="E3476" s="295"/>
      <c r="F3476" s="296"/>
      <c r="G3476" s="536"/>
    </row>
    <row r="3477" spans="1:7">
      <c r="A3477" s="295">
        <v>1</v>
      </c>
      <c r="B3477" s="296" t="s">
        <v>1</v>
      </c>
      <c r="C3477" s="295" t="s">
        <v>336</v>
      </c>
      <c r="D3477" s="295" t="s">
        <v>31</v>
      </c>
      <c r="E3477" s="295" t="s">
        <v>1491</v>
      </c>
      <c r="F3477" s="315">
        <f>VLOOKUP(B3477,'HSD PSPN,STR,ARS'!$C$6:F2022,4,FALSE)</f>
        <v>100000</v>
      </c>
      <c r="G3477" s="536">
        <f t="shared" ref="G3477:G3480" si="353">F3477*E3477</f>
        <v>6250</v>
      </c>
    </row>
    <row r="3478" spans="1:7">
      <c r="A3478" s="295">
        <v>2</v>
      </c>
      <c r="B3478" s="296" t="s">
        <v>2</v>
      </c>
      <c r="C3478" s="295" t="s">
        <v>337</v>
      </c>
      <c r="D3478" s="295" t="s">
        <v>31</v>
      </c>
      <c r="E3478" s="295" t="s">
        <v>1526</v>
      </c>
      <c r="F3478" s="315">
        <f>VLOOKUP(B3478,'HSD PSPN,STR,ARS'!$C$6:F2023,4,FALSE)</f>
        <v>150000</v>
      </c>
      <c r="G3478" s="536">
        <f t="shared" si="353"/>
        <v>4695</v>
      </c>
    </row>
    <row r="3479" spans="1:7">
      <c r="A3479" s="295">
        <v>3</v>
      </c>
      <c r="B3479" s="296" t="s">
        <v>3</v>
      </c>
      <c r="C3479" s="295" t="s">
        <v>338</v>
      </c>
      <c r="D3479" s="295" t="s">
        <v>31</v>
      </c>
      <c r="E3479" s="295" t="s">
        <v>1527</v>
      </c>
      <c r="F3479" s="315">
        <f>VLOOKUP(B3479,'HSD PSPN,STR,ARS'!$C$6:F2024,4,FALSE)</f>
        <v>150000</v>
      </c>
      <c r="G3479" s="536">
        <f t="shared" si="353"/>
        <v>465</v>
      </c>
    </row>
    <row r="3480" spans="1:7">
      <c r="A3480" s="295">
        <v>4</v>
      </c>
      <c r="B3480" s="296" t="s">
        <v>4</v>
      </c>
      <c r="C3480" s="295" t="s">
        <v>339</v>
      </c>
      <c r="D3480" s="295" t="s">
        <v>31</v>
      </c>
      <c r="E3480" s="295" t="s">
        <v>1522</v>
      </c>
      <c r="F3480" s="315">
        <f>VLOOKUP(B3480,'HSD PSPN,STR,ARS'!$C$6:F2025,4,FALSE)</f>
        <v>200000</v>
      </c>
      <c r="G3480" s="536">
        <f t="shared" si="353"/>
        <v>200</v>
      </c>
    </row>
    <row r="3481" spans="1:7">
      <c r="A3481" s="1161" t="s">
        <v>2171</v>
      </c>
      <c r="B3481" s="1162"/>
      <c r="C3481" s="1162"/>
      <c r="D3481" s="1162"/>
      <c r="E3481" s="1162"/>
      <c r="F3481" s="1163"/>
      <c r="G3481" s="321">
        <f>SUM(G3476:G3480)</f>
        <v>11610</v>
      </c>
    </row>
    <row r="3482" spans="1:7">
      <c r="A3482" s="295" t="s">
        <v>19</v>
      </c>
      <c r="B3482" s="296" t="s">
        <v>5</v>
      </c>
      <c r="C3482" s="295"/>
      <c r="D3482" s="295"/>
      <c r="E3482" s="295"/>
      <c r="F3482" s="296"/>
      <c r="G3482" s="536"/>
    </row>
    <row r="3483" spans="1:7" ht="45">
      <c r="A3483" s="295">
        <v>1</v>
      </c>
      <c r="B3483" s="300" t="s">
        <v>1563</v>
      </c>
      <c r="C3483" s="295"/>
      <c r="D3483" s="301" t="s">
        <v>239</v>
      </c>
      <c r="E3483" s="301" t="s">
        <v>1134</v>
      </c>
      <c r="F3483" s="315">
        <f>VLOOKUP(B3483,'HSD PSPN,STR,ARS'!$C$6:F2028,4,FALSE)</f>
        <v>10000</v>
      </c>
      <c r="G3483" s="536">
        <f t="shared" ref="G3483:G3486" si="354">F3483*E3483</f>
        <v>35000</v>
      </c>
    </row>
    <row r="3484" spans="1:7">
      <c r="A3484" s="295">
        <v>2</v>
      </c>
      <c r="B3484" s="296" t="s">
        <v>176</v>
      </c>
      <c r="C3484" s="295"/>
      <c r="D3484" s="295" t="s">
        <v>329</v>
      </c>
      <c r="E3484" s="295" t="s">
        <v>1525</v>
      </c>
      <c r="F3484" s="315">
        <f>VLOOKUP(B3484,'HSD PSPN,STR,ARS'!$C$6:F2029,4,FALSE)</f>
        <v>10000</v>
      </c>
      <c r="G3484" s="536">
        <f t="shared" si="354"/>
        <v>17040</v>
      </c>
    </row>
    <row r="3485" spans="1:7">
      <c r="A3485" s="295">
        <v>3</v>
      </c>
      <c r="B3485" s="296" t="s">
        <v>245</v>
      </c>
      <c r="C3485" s="295"/>
      <c r="D3485" s="295" t="s">
        <v>329</v>
      </c>
      <c r="E3485" s="295" t="s">
        <v>1543</v>
      </c>
      <c r="F3485" s="315">
        <f>VLOOKUP(B3485,'HSD PSPN,STR,ARS'!$C$6:F2030,4,FALSE)</f>
        <v>10000</v>
      </c>
      <c r="G3485" s="536">
        <f t="shared" si="354"/>
        <v>1880</v>
      </c>
    </row>
    <row r="3486" spans="1:7">
      <c r="A3486" s="295">
        <v>4</v>
      </c>
      <c r="B3486" s="296" t="s">
        <v>206</v>
      </c>
      <c r="C3486" s="295"/>
      <c r="D3486" s="295" t="s">
        <v>342</v>
      </c>
      <c r="E3486" s="295" t="s">
        <v>1244</v>
      </c>
      <c r="F3486" s="315">
        <f>VLOOKUP(B3486,'HSD PSPN,STR,ARS'!$C$6:F2031,4,FALSE)</f>
        <v>10000</v>
      </c>
      <c r="G3486" s="536">
        <f t="shared" si="354"/>
        <v>30</v>
      </c>
    </row>
    <row r="3487" spans="1:7">
      <c r="A3487" s="1165" t="s">
        <v>2176</v>
      </c>
      <c r="B3487" s="1166"/>
      <c r="C3487" s="1166"/>
      <c r="D3487" s="1166"/>
      <c r="E3487" s="1166"/>
      <c r="F3487" s="1166"/>
      <c r="G3487" s="321">
        <f>SUM(G3483:G3486)</f>
        <v>53950</v>
      </c>
    </row>
    <row r="3488" spans="1:7">
      <c r="A3488" s="295" t="s">
        <v>20</v>
      </c>
      <c r="B3488" s="296" t="s">
        <v>181</v>
      </c>
      <c r="C3488" s="295"/>
      <c r="D3488" s="295"/>
      <c r="E3488" s="295"/>
      <c r="F3488" s="296"/>
      <c r="G3488" s="536"/>
    </row>
    <row r="3489" spans="1:7">
      <c r="A3489" s="295"/>
      <c r="B3489" s="296"/>
      <c r="C3489" s="295"/>
      <c r="D3489" s="295"/>
      <c r="E3489" s="295"/>
      <c r="F3489" s="296"/>
      <c r="G3489" s="536"/>
    </row>
    <row r="3490" spans="1:7">
      <c r="A3490" s="1146" t="s">
        <v>2180</v>
      </c>
      <c r="B3490" s="1146"/>
      <c r="C3490" s="1146"/>
      <c r="D3490" s="1146"/>
      <c r="E3490" s="1146"/>
      <c r="F3490" s="1146"/>
      <c r="G3490" s="318">
        <f>SUM(G3488:G3489)</f>
        <v>0</v>
      </c>
    </row>
    <row r="3491" spans="1:7">
      <c r="A3491" s="375" t="s">
        <v>21</v>
      </c>
      <c r="B3491" s="1145" t="s">
        <v>1111</v>
      </c>
      <c r="C3491" s="1145"/>
      <c r="D3491" s="1145"/>
      <c r="E3491" s="1145"/>
      <c r="F3491" s="1145"/>
      <c r="G3491" s="318">
        <f>SUM(G3477:G3490)/2</f>
        <v>65560</v>
      </c>
    </row>
    <row r="3492" spans="1:7">
      <c r="A3492" s="375" t="s">
        <v>22</v>
      </c>
      <c r="B3492" s="1145" t="s">
        <v>1112</v>
      </c>
      <c r="C3492" s="1145"/>
      <c r="D3492" s="1145"/>
      <c r="E3492" s="1145"/>
      <c r="F3492" s="376">
        <v>0.1</v>
      </c>
      <c r="G3492" s="318">
        <f>G3491*F3492</f>
        <v>6556</v>
      </c>
    </row>
    <row r="3493" spans="1:7">
      <c r="A3493" s="375" t="s">
        <v>23</v>
      </c>
      <c r="B3493" s="1145" t="s">
        <v>184</v>
      </c>
      <c r="C3493" s="1145"/>
      <c r="D3493" s="1145"/>
      <c r="E3493" s="1145"/>
      <c r="F3493" s="1145"/>
      <c r="G3493" s="318">
        <f>ROUNDDOWN(G3491+G3492,0)</f>
        <v>72116</v>
      </c>
    </row>
    <row r="3494" spans="1:7">
      <c r="A3494" s="298"/>
      <c r="B3494" s="299"/>
      <c r="C3494" s="299"/>
      <c r="D3494" s="299"/>
      <c r="E3494" s="299"/>
      <c r="F3494" s="299"/>
      <c r="G3494" s="550"/>
    </row>
    <row r="3495" spans="1:7" s="449" customFormat="1">
      <c r="A3495" s="451" t="s">
        <v>2397</v>
      </c>
      <c r="G3495" s="556"/>
    </row>
    <row r="3496" spans="1:7" s="445" customFormat="1" ht="45">
      <c r="A3496" s="294" t="s">
        <v>73</v>
      </c>
      <c r="B3496" s="294" t="s">
        <v>74</v>
      </c>
      <c r="C3496" s="294" t="s">
        <v>166</v>
      </c>
      <c r="D3496" s="294" t="s">
        <v>78</v>
      </c>
      <c r="E3496" s="294" t="s">
        <v>167</v>
      </c>
      <c r="F3496" s="294" t="s">
        <v>1113</v>
      </c>
      <c r="G3496" s="551" t="s">
        <v>1105</v>
      </c>
    </row>
    <row r="3497" spans="1:7">
      <c r="A3497" s="295" t="s">
        <v>17</v>
      </c>
      <c r="B3497" s="296" t="s">
        <v>1106</v>
      </c>
      <c r="C3497" s="295"/>
      <c r="D3497" s="295"/>
      <c r="E3497" s="295"/>
      <c r="F3497" s="296"/>
      <c r="G3497" s="536"/>
    </row>
    <row r="3498" spans="1:7">
      <c r="A3498" s="295">
        <v>1</v>
      </c>
      <c r="B3498" s="296" t="s">
        <v>1</v>
      </c>
      <c r="C3498" s="295" t="s">
        <v>336</v>
      </c>
      <c r="D3498" s="295" t="s">
        <v>31</v>
      </c>
      <c r="E3498" s="295" t="s">
        <v>1231</v>
      </c>
      <c r="F3498" s="315">
        <f>VLOOKUP(B3498,'HSD PSPN,STR,ARS'!$C$6:F2043,4,FALSE)</f>
        <v>100000</v>
      </c>
      <c r="G3498" s="536">
        <f t="shared" ref="G3498:G3501" si="355">F3498*E3498</f>
        <v>6669.9999999999991</v>
      </c>
    </row>
    <row r="3499" spans="1:7">
      <c r="A3499" s="295">
        <v>2</v>
      </c>
      <c r="B3499" s="296" t="s">
        <v>2</v>
      </c>
      <c r="C3499" s="295" t="s">
        <v>337</v>
      </c>
      <c r="D3499" s="295" t="s">
        <v>31</v>
      </c>
      <c r="E3499" s="295" t="s">
        <v>1252</v>
      </c>
      <c r="F3499" s="315">
        <f>VLOOKUP(B3499,'HSD PSPN,STR,ARS'!$C$6:F2044,4,FALSE)</f>
        <v>150000</v>
      </c>
      <c r="G3499" s="536">
        <f t="shared" si="355"/>
        <v>4995.0000000000009</v>
      </c>
    </row>
    <row r="3500" spans="1:7">
      <c r="A3500" s="295">
        <v>3</v>
      </c>
      <c r="B3500" s="296" t="s">
        <v>3</v>
      </c>
      <c r="C3500" s="295" t="s">
        <v>338</v>
      </c>
      <c r="D3500" s="295" t="s">
        <v>31</v>
      </c>
      <c r="E3500" s="295" t="s">
        <v>1121</v>
      </c>
      <c r="F3500" s="315">
        <f>VLOOKUP(B3500,'HSD PSPN,STR,ARS'!$C$6:F2045,4,FALSE)</f>
        <v>150000</v>
      </c>
      <c r="G3500" s="536">
        <f t="shared" si="355"/>
        <v>495</v>
      </c>
    </row>
    <row r="3501" spans="1:7">
      <c r="A3501" s="295">
        <v>4</v>
      </c>
      <c r="B3501" s="296" t="s">
        <v>4</v>
      </c>
      <c r="C3501" s="295" t="s">
        <v>339</v>
      </c>
      <c r="D3501" s="295" t="s">
        <v>31</v>
      </c>
      <c r="E3501" s="295" t="s">
        <v>1529</v>
      </c>
      <c r="F3501" s="315">
        <f>VLOOKUP(B3501,'HSD PSPN,STR,ARS'!$C$6:F2046,4,FALSE)</f>
        <v>200000</v>
      </c>
      <c r="G3501" s="536">
        <f t="shared" si="355"/>
        <v>220</v>
      </c>
    </row>
    <row r="3502" spans="1:7">
      <c r="A3502" s="1161" t="s">
        <v>2171</v>
      </c>
      <c r="B3502" s="1162"/>
      <c r="C3502" s="1162"/>
      <c r="D3502" s="1162"/>
      <c r="E3502" s="1162"/>
      <c r="F3502" s="1163"/>
      <c r="G3502" s="321">
        <f>SUM(G3497:G3501)</f>
        <v>12380</v>
      </c>
    </row>
    <row r="3503" spans="1:7">
      <c r="A3503" s="295" t="s">
        <v>19</v>
      </c>
      <c r="B3503" s="296" t="s">
        <v>5</v>
      </c>
      <c r="C3503" s="295"/>
      <c r="D3503" s="295"/>
      <c r="E3503" s="295"/>
      <c r="F3503" s="296"/>
      <c r="G3503" s="536"/>
    </row>
    <row r="3504" spans="1:7" ht="45">
      <c r="A3504" s="295">
        <v>1</v>
      </c>
      <c r="B3504" s="300" t="s">
        <v>1564</v>
      </c>
      <c r="C3504" s="295"/>
      <c r="D3504" s="301" t="s">
        <v>239</v>
      </c>
      <c r="E3504" s="301" t="s">
        <v>1531</v>
      </c>
      <c r="F3504" s="315">
        <f>VLOOKUP(B3504,'HSD PSPN,STR,ARS'!$C$6:F2049,4,FALSE)</f>
        <v>10000</v>
      </c>
      <c r="G3504" s="536">
        <f t="shared" ref="G3504:G3507" si="356">F3504*E3504</f>
        <v>26250</v>
      </c>
    </row>
    <row r="3505" spans="1:7">
      <c r="A3505" s="295">
        <v>2</v>
      </c>
      <c r="B3505" s="296" t="s">
        <v>176</v>
      </c>
      <c r="C3505" s="295"/>
      <c r="D3505" s="295" t="s">
        <v>329</v>
      </c>
      <c r="E3505" s="295" t="s">
        <v>1525</v>
      </c>
      <c r="F3505" s="315">
        <f>VLOOKUP(B3505,'HSD PSPN,STR,ARS'!$C$6:F2050,4,FALSE)</f>
        <v>10000</v>
      </c>
      <c r="G3505" s="536">
        <f t="shared" si="356"/>
        <v>17040</v>
      </c>
    </row>
    <row r="3506" spans="1:7">
      <c r="A3506" s="295">
        <v>3</v>
      </c>
      <c r="B3506" s="296" t="s">
        <v>245</v>
      </c>
      <c r="C3506" s="295"/>
      <c r="D3506" s="295" t="s">
        <v>329</v>
      </c>
      <c r="E3506" s="295" t="s">
        <v>1543</v>
      </c>
      <c r="F3506" s="315">
        <f>VLOOKUP(B3506,'HSD PSPN,STR,ARS'!$C$6:F2051,4,FALSE)</f>
        <v>10000</v>
      </c>
      <c r="G3506" s="536">
        <f t="shared" si="356"/>
        <v>1880</v>
      </c>
    </row>
    <row r="3507" spans="1:7">
      <c r="A3507" s="295">
        <v>4</v>
      </c>
      <c r="B3507" s="296" t="s">
        <v>206</v>
      </c>
      <c r="C3507" s="295"/>
      <c r="D3507" s="295" t="s">
        <v>342</v>
      </c>
      <c r="E3507" s="295" t="s">
        <v>1244</v>
      </c>
      <c r="F3507" s="315">
        <f>VLOOKUP(B3507,'HSD PSPN,STR,ARS'!$C$6:F2052,4,FALSE)</f>
        <v>10000</v>
      </c>
      <c r="G3507" s="536">
        <f t="shared" si="356"/>
        <v>30</v>
      </c>
    </row>
    <row r="3508" spans="1:7">
      <c r="A3508" s="1165" t="s">
        <v>2176</v>
      </c>
      <c r="B3508" s="1166"/>
      <c r="C3508" s="1166"/>
      <c r="D3508" s="1166"/>
      <c r="E3508" s="1166"/>
      <c r="F3508" s="1166"/>
      <c r="G3508" s="321">
        <f>SUM(G3504:G3507)</f>
        <v>45200</v>
      </c>
    </row>
    <row r="3509" spans="1:7">
      <c r="A3509" s="295" t="s">
        <v>20</v>
      </c>
      <c r="B3509" s="296" t="s">
        <v>181</v>
      </c>
      <c r="C3509" s="295"/>
      <c r="D3509" s="295"/>
      <c r="E3509" s="295"/>
      <c r="F3509" s="296"/>
      <c r="G3509" s="536"/>
    </row>
    <row r="3510" spans="1:7">
      <c r="A3510" s="295"/>
      <c r="B3510" s="296"/>
      <c r="C3510" s="295"/>
      <c r="D3510" s="295"/>
      <c r="E3510" s="295"/>
      <c r="F3510" s="296"/>
      <c r="G3510" s="536"/>
    </row>
    <row r="3511" spans="1:7">
      <c r="A3511" s="1146" t="s">
        <v>2180</v>
      </c>
      <c r="B3511" s="1146"/>
      <c r="C3511" s="1146"/>
      <c r="D3511" s="1146"/>
      <c r="E3511" s="1146"/>
      <c r="F3511" s="1146"/>
      <c r="G3511" s="318">
        <f>SUM(G3509:G3510)</f>
        <v>0</v>
      </c>
    </row>
    <row r="3512" spans="1:7">
      <c r="A3512" s="375" t="s">
        <v>21</v>
      </c>
      <c r="B3512" s="1145" t="s">
        <v>1111</v>
      </c>
      <c r="C3512" s="1145"/>
      <c r="D3512" s="1145"/>
      <c r="E3512" s="1145"/>
      <c r="F3512" s="1145"/>
      <c r="G3512" s="318">
        <f>SUM(G3498:G3511)/2</f>
        <v>57580</v>
      </c>
    </row>
    <row r="3513" spans="1:7">
      <c r="A3513" s="375" t="s">
        <v>22</v>
      </c>
      <c r="B3513" s="1145" t="s">
        <v>1112</v>
      </c>
      <c r="C3513" s="1145"/>
      <c r="D3513" s="1145"/>
      <c r="E3513" s="1145"/>
      <c r="F3513" s="376">
        <v>0.1</v>
      </c>
      <c r="G3513" s="318">
        <f>G3512*F3513</f>
        <v>5758</v>
      </c>
    </row>
    <row r="3514" spans="1:7">
      <c r="A3514" s="375" t="s">
        <v>23</v>
      </c>
      <c r="B3514" s="1145" t="s">
        <v>184</v>
      </c>
      <c r="C3514" s="1145"/>
      <c r="D3514" s="1145"/>
      <c r="E3514" s="1145"/>
      <c r="F3514" s="1145"/>
      <c r="G3514" s="318">
        <f>ROUNDDOWN(G3512+G3513,0)</f>
        <v>63338</v>
      </c>
    </row>
    <row r="3515" spans="1:7">
      <c r="A3515" s="298"/>
      <c r="B3515" s="299"/>
      <c r="C3515" s="299"/>
      <c r="D3515" s="299"/>
      <c r="E3515" s="299"/>
      <c r="F3515" s="299"/>
      <c r="G3515" s="550"/>
    </row>
    <row r="3516" spans="1:7" s="449" customFormat="1">
      <c r="A3516" s="451" t="s">
        <v>2398</v>
      </c>
      <c r="G3516" s="556"/>
    </row>
    <row r="3517" spans="1:7" s="445" customFormat="1" ht="45">
      <c r="A3517" s="294" t="s">
        <v>73</v>
      </c>
      <c r="B3517" s="294" t="s">
        <v>74</v>
      </c>
      <c r="C3517" s="294" t="s">
        <v>166</v>
      </c>
      <c r="D3517" s="294" t="s">
        <v>78</v>
      </c>
      <c r="E3517" s="294" t="s">
        <v>167</v>
      </c>
      <c r="F3517" s="294" t="s">
        <v>1113</v>
      </c>
      <c r="G3517" s="551" t="s">
        <v>1105</v>
      </c>
    </row>
    <row r="3518" spans="1:7">
      <c r="A3518" s="295" t="s">
        <v>17</v>
      </c>
      <c r="B3518" s="296" t="s">
        <v>1106</v>
      </c>
      <c r="C3518" s="295"/>
      <c r="D3518" s="295"/>
      <c r="E3518" s="295"/>
      <c r="F3518" s="296"/>
      <c r="G3518" s="536"/>
    </row>
    <row r="3519" spans="1:7">
      <c r="A3519" s="295">
        <v>1</v>
      </c>
      <c r="B3519" s="296" t="s">
        <v>1</v>
      </c>
      <c r="C3519" s="295" t="s">
        <v>336</v>
      </c>
      <c r="D3519" s="295" t="s">
        <v>31</v>
      </c>
      <c r="E3519" s="295" t="s">
        <v>1509</v>
      </c>
      <c r="F3519" s="315">
        <f>VLOOKUP(B3519,'HSD PSPN,STR,ARS'!$C$6:F2064,4,FALSE)</f>
        <v>100000</v>
      </c>
      <c r="G3519" s="536">
        <f t="shared" ref="G3519:G3522" si="357">F3519*E3519</f>
        <v>7140.0000000000009</v>
      </c>
    </row>
    <row r="3520" spans="1:7">
      <c r="A3520" s="295">
        <v>2</v>
      </c>
      <c r="B3520" s="296" t="s">
        <v>2</v>
      </c>
      <c r="C3520" s="295" t="s">
        <v>337</v>
      </c>
      <c r="D3520" s="295" t="s">
        <v>31</v>
      </c>
      <c r="E3520" s="295" t="s">
        <v>1532</v>
      </c>
      <c r="F3520" s="315">
        <f>VLOOKUP(B3520,'HSD PSPN,STR,ARS'!$C$6:F2065,4,FALSE)</f>
        <v>150000</v>
      </c>
      <c r="G3520" s="536">
        <f t="shared" si="357"/>
        <v>5355</v>
      </c>
    </row>
    <row r="3521" spans="1:7">
      <c r="A3521" s="295">
        <v>3</v>
      </c>
      <c r="B3521" s="296" t="s">
        <v>3</v>
      </c>
      <c r="C3521" s="295" t="s">
        <v>338</v>
      </c>
      <c r="D3521" s="295" t="s">
        <v>31</v>
      </c>
      <c r="E3521" s="295" t="s">
        <v>1533</v>
      </c>
      <c r="F3521" s="315">
        <f>VLOOKUP(B3521,'HSD PSPN,STR,ARS'!$C$6:F2066,4,FALSE)</f>
        <v>150000</v>
      </c>
      <c r="G3521" s="536">
        <f t="shared" si="357"/>
        <v>540</v>
      </c>
    </row>
    <row r="3522" spans="1:7">
      <c r="A3522" s="295">
        <v>4</v>
      </c>
      <c r="B3522" s="296" t="s">
        <v>4</v>
      </c>
      <c r="C3522" s="295" t="s">
        <v>339</v>
      </c>
      <c r="D3522" s="295" t="s">
        <v>31</v>
      </c>
      <c r="E3522" s="295" t="s">
        <v>1534</v>
      </c>
      <c r="F3522" s="315">
        <f>VLOOKUP(B3522,'HSD PSPN,STR,ARS'!$C$6:F2067,4,FALSE)</f>
        <v>200000</v>
      </c>
      <c r="G3522" s="536">
        <f t="shared" si="357"/>
        <v>239.99999999999997</v>
      </c>
    </row>
    <row r="3523" spans="1:7">
      <c r="A3523" s="1161" t="s">
        <v>2171</v>
      </c>
      <c r="B3523" s="1162"/>
      <c r="C3523" s="1162"/>
      <c r="D3523" s="1162"/>
      <c r="E3523" s="1162"/>
      <c r="F3523" s="1163"/>
      <c r="G3523" s="321">
        <f>SUM(G3518:G3522)</f>
        <v>13275</v>
      </c>
    </row>
    <row r="3524" spans="1:7">
      <c r="A3524" s="295" t="s">
        <v>19</v>
      </c>
      <c r="B3524" s="296" t="s">
        <v>5</v>
      </c>
      <c r="C3524" s="295"/>
      <c r="D3524" s="295"/>
      <c r="E3524" s="295"/>
      <c r="F3524" s="296"/>
      <c r="G3524" s="536"/>
    </row>
    <row r="3525" spans="1:7" ht="45">
      <c r="A3525" s="295">
        <v>1</v>
      </c>
      <c r="B3525" s="300" t="s">
        <v>1565</v>
      </c>
      <c r="C3525" s="295"/>
      <c r="D3525" s="301" t="s">
        <v>239</v>
      </c>
      <c r="E3525" s="301" t="s">
        <v>1536</v>
      </c>
      <c r="F3525" s="315">
        <f>VLOOKUP(B3525,'HSD PSPN,STR,ARS'!$C$6:F2070,4,FALSE)</f>
        <v>10000</v>
      </c>
      <c r="G3525" s="536">
        <f t="shared" ref="G3525:G3528" si="358">F3525*E3525</f>
        <v>17500</v>
      </c>
    </row>
    <row r="3526" spans="1:7">
      <c r="A3526" s="295">
        <v>2</v>
      </c>
      <c r="B3526" s="296" t="s">
        <v>176</v>
      </c>
      <c r="C3526" s="295"/>
      <c r="D3526" s="295" t="s">
        <v>329</v>
      </c>
      <c r="E3526" s="295" t="s">
        <v>1525</v>
      </c>
      <c r="F3526" s="315">
        <f>VLOOKUP(B3526,'HSD PSPN,STR,ARS'!$C$6:F2071,4,FALSE)</f>
        <v>10000</v>
      </c>
      <c r="G3526" s="536">
        <f t="shared" si="358"/>
        <v>17040</v>
      </c>
    </row>
    <row r="3527" spans="1:7">
      <c r="A3527" s="295">
        <v>3</v>
      </c>
      <c r="B3527" s="296" t="s">
        <v>245</v>
      </c>
      <c r="C3527" s="295"/>
      <c r="D3527" s="295" t="s">
        <v>329</v>
      </c>
      <c r="E3527" s="295" t="s">
        <v>1543</v>
      </c>
      <c r="F3527" s="315">
        <f>VLOOKUP(B3527,'HSD PSPN,STR,ARS'!$C$6:F2072,4,FALSE)</f>
        <v>10000</v>
      </c>
      <c r="G3527" s="536">
        <f t="shared" si="358"/>
        <v>1880</v>
      </c>
    </row>
    <row r="3528" spans="1:7">
      <c r="A3528" s="295">
        <v>4</v>
      </c>
      <c r="B3528" s="296" t="s">
        <v>206</v>
      </c>
      <c r="C3528" s="295"/>
      <c r="D3528" s="295" t="s">
        <v>342</v>
      </c>
      <c r="E3528" s="295" t="s">
        <v>1244</v>
      </c>
      <c r="F3528" s="315">
        <f>VLOOKUP(B3528,'HSD PSPN,STR,ARS'!$C$6:F2073,4,FALSE)</f>
        <v>10000</v>
      </c>
      <c r="G3528" s="536">
        <f t="shared" si="358"/>
        <v>30</v>
      </c>
    </row>
    <row r="3529" spans="1:7">
      <c r="A3529" s="1165" t="s">
        <v>2176</v>
      </c>
      <c r="B3529" s="1166"/>
      <c r="C3529" s="1166"/>
      <c r="D3529" s="1166"/>
      <c r="E3529" s="1166"/>
      <c r="F3529" s="1166"/>
      <c r="G3529" s="321">
        <f>SUM(G3525:G3528)</f>
        <v>36450</v>
      </c>
    </row>
    <row r="3530" spans="1:7">
      <c r="A3530" s="295" t="s">
        <v>20</v>
      </c>
      <c r="B3530" s="296" t="s">
        <v>181</v>
      </c>
      <c r="C3530" s="295"/>
      <c r="D3530" s="295"/>
      <c r="E3530" s="295"/>
      <c r="F3530" s="296"/>
      <c r="G3530" s="536"/>
    </row>
    <row r="3531" spans="1:7">
      <c r="A3531" s="295"/>
      <c r="B3531" s="296"/>
      <c r="C3531" s="295"/>
      <c r="D3531" s="295"/>
      <c r="E3531" s="295"/>
      <c r="F3531" s="296"/>
      <c r="G3531" s="536"/>
    </row>
    <row r="3532" spans="1:7">
      <c r="A3532" s="1146" t="s">
        <v>2180</v>
      </c>
      <c r="B3532" s="1146"/>
      <c r="C3532" s="1146"/>
      <c r="D3532" s="1146"/>
      <c r="E3532" s="1146"/>
      <c r="F3532" s="1146"/>
      <c r="G3532" s="318">
        <f>SUM(G3530:G3531)</f>
        <v>0</v>
      </c>
    </row>
    <row r="3533" spans="1:7">
      <c r="A3533" s="375" t="s">
        <v>21</v>
      </c>
      <c r="B3533" s="1145" t="s">
        <v>1111</v>
      </c>
      <c r="C3533" s="1145"/>
      <c r="D3533" s="1145"/>
      <c r="E3533" s="1145"/>
      <c r="F3533" s="1145"/>
      <c r="G3533" s="318">
        <f>SUM(G3519:G3532)/2</f>
        <v>49725</v>
      </c>
    </row>
    <row r="3534" spans="1:7">
      <c r="A3534" s="375" t="s">
        <v>22</v>
      </c>
      <c r="B3534" s="1145" t="s">
        <v>1112</v>
      </c>
      <c r="C3534" s="1145"/>
      <c r="D3534" s="1145"/>
      <c r="E3534" s="1145"/>
      <c r="F3534" s="376">
        <v>0.1</v>
      </c>
      <c r="G3534" s="318">
        <f>G3533*F3534</f>
        <v>4972.5</v>
      </c>
    </row>
    <row r="3535" spans="1:7">
      <c r="A3535" s="375" t="s">
        <v>23</v>
      </c>
      <c r="B3535" s="1145" t="s">
        <v>184</v>
      </c>
      <c r="C3535" s="1145"/>
      <c r="D3535" s="1145"/>
      <c r="E3535" s="1145"/>
      <c r="F3535" s="1145"/>
      <c r="G3535" s="318">
        <f>ROUNDDOWN(G3533+G3534,0)</f>
        <v>54697</v>
      </c>
    </row>
    <row r="3536" spans="1:7">
      <c r="A3536" s="298"/>
      <c r="B3536" s="299"/>
      <c r="C3536" s="299"/>
      <c r="D3536" s="299"/>
      <c r="E3536" s="299"/>
      <c r="F3536" s="299"/>
      <c r="G3536" s="550"/>
    </row>
    <row r="3537" spans="1:7" s="447" customFormat="1">
      <c r="A3537" s="310" t="s">
        <v>2028</v>
      </c>
      <c r="G3537" s="555"/>
    </row>
    <row r="3538" spans="1:7" s="449" customFormat="1">
      <c r="A3538" s="439" t="s">
        <v>2091</v>
      </c>
      <c r="G3538" s="556"/>
    </row>
    <row r="3539" spans="1:7" s="445" customFormat="1" ht="45">
      <c r="A3539" s="294" t="s">
        <v>73</v>
      </c>
      <c r="B3539" s="294" t="s">
        <v>74</v>
      </c>
      <c r="C3539" s="294" t="s">
        <v>166</v>
      </c>
      <c r="D3539" s="294" t="s">
        <v>78</v>
      </c>
      <c r="E3539" s="294" t="s">
        <v>167</v>
      </c>
      <c r="F3539" s="294" t="s">
        <v>1113</v>
      </c>
      <c r="G3539" s="551" t="s">
        <v>1105</v>
      </c>
    </row>
    <row r="3540" spans="1:7">
      <c r="A3540" s="295" t="s">
        <v>17</v>
      </c>
      <c r="B3540" s="296" t="s">
        <v>1106</v>
      </c>
      <c r="C3540" s="295"/>
      <c r="D3540" s="295"/>
      <c r="E3540" s="295"/>
      <c r="F3540" s="296"/>
      <c r="G3540" s="536"/>
    </row>
    <row r="3541" spans="1:7">
      <c r="A3541" s="295">
        <v>1</v>
      </c>
      <c r="B3541" s="296" t="s">
        <v>1</v>
      </c>
      <c r="C3541" s="295" t="s">
        <v>336</v>
      </c>
      <c r="D3541" s="295" t="s">
        <v>31</v>
      </c>
      <c r="E3541" s="295" t="s">
        <v>1508</v>
      </c>
      <c r="F3541" s="315">
        <f>VLOOKUP(B3541,'HSD PSPN,STR,ARS'!$C$6:F2086,4,FALSE)</f>
        <v>100000</v>
      </c>
      <c r="G3541" s="536">
        <f t="shared" ref="G3541:G3544" si="359">F3541*E3541</f>
        <v>14290</v>
      </c>
    </row>
    <row r="3542" spans="1:7">
      <c r="A3542" s="295">
        <v>2</v>
      </c>
      <c r="B3542" s="296" t="s">
        <v>2</v>
      </c>
      <c r="C3542" s="295" t="s">
        <v>337</v>
      </c>
      <c r="D3542" s="295" t="s">
        <v>31</v>
      </c>
      <c r="E3542" s="295" t="s">
        <v>1509</v>
      </c>
      <c r="F3542" s="315">
        <f>VLOOKUP(B3542,'HSD PSPN,STR,ARS'!$C$6:F2087,4,FALSE)</f>
        <v>150000</v>
      </c>
      <c r="G3542" s="536">
        <f t="shared" si="359"/>
        <v>10710</v>
      </c>
    </row>
    <row r="3543" spans="1:7">
      <c r="A3543" s="295">
        <v>3</v>
      </c>
      <c r="B3543" s="296" t="s">
        <v>3</v>
      </c>
      <c r="C3543" s="295" t="s">
        <v>338</v>
      </c>
      <c r="D3543" s="295" t="s">
        <v>31</v>
      </c>
      <c r="E3543" s="295" t="s">
        <v>1510</v>
      </c>
      <c r="F3543" s="315">
        <f>VLOOKUP(B3543,'HSD PSPN,STR,ARS'!$C$6:F2088,4,FALSE)</f>
        <v>150000</v>
      </c>
      <c r="G3543" s="536">
        <f t="shared" si="359"/>
        <v>1065</v>
      </c>
    </row>
    <row r="3544" spans="1:7">
      <c r="A3544" s="295">
        <v>4</v>
      </c>
      <c r="B3544" s="296" t="s">
        <v>4</v>
      </c>
      <c r="C3544" s="295" t="s">
        <v>339</v>
      </c>
      <c r="D3544" s="295" t="s">
        <v>31</v>
      </c>
      <c r="E3544" s="295" t="s">
        <v>1511</v>
      </c>
      <c r="F3544" s="315">
        <f>VLOOKUP(B3544,'HSD PSPN,STR,ARS'!$C$6:F2089,4,FALSE)</f>
        <v>200000</v>
      </c>
      <c r="G3544" s="536">
        <f t="shared" si="359"/>
        <v>479.99999999999994</v>
      </c>
    </row>
    <row r="3545" spans="1:7">
      <c r="A3545" s="1161" t="s">
        <v>2171</v>
      </c>
      <c r="B3545" s="1162"/>
      <c r="C3545" s="1162"/>
      <c r="D3545" s="1162"/>
      <c r="E3545" s="1162"/>
      <c r="F3545" s="1163"/>
      <c r="G3545" s="321">
        <f>SUM(G3540:G3544)</f>
        <v>26545</v>
      </c>
    </row>
    <row r="3546" spans="1:7">
      <c r="A3546" s="295" t="s">
        <v>19</v>
      </c>
      <c r="B3546" s="296" t="s">
        <v>5</v>
      </c>
      <c r="C3546" s="295"/>
      <c r="D3546" s="295"/>
      <c r="E3546" s="295"/>
      <c r="F3546" s="296"/>
      <c r="G3546" s="536"/>
    </row>
    <row r="3547" spans="1:7" ht="30">
      <c r="A3547" s="295">
        <v>1</v>
      </c>
      <c r="B3547" s="300" t="s">
        <v>1566</v>
      </c>
      <c r="C3547" s="295"/>
      <c r="D3547" s="301" t="s">
        <v>239</v>
      </c>
      <c r="E3547" s="301" t="s">
        <v>1513</v>
      </c>
      <c r="F3547" s="315">
        <f>VLOOKUP(B3547,'HSD PSPN,STR,ARS'!$C$6:F2092,4,FALSE)</f>
        <v>10000</v>
      </c>
      <c r="G3547" s="536">
        <f t="shared" ref="G3547:G3550" si="360">F3547*E3547</f>
        <v>116670</v>
      </c>
    </row>
    <row r="3548" spans="1:7">
      <c r="A3548" s="295">
        <v>2</v>
      </c>
      <c r="B3548" s="296" t="s">
        <v>176</v>
      </c>
      <c r="C3548" s="295"/>
      <c r="D3548" s="295" t="s">
        <v>329</v>
      </c>
      <c r="E3548" s="295" t="s">
        <v>1507</v>
      </c>
      <c r="F3548" s="315">
        <f>VLOOKUP(B3548,'HSD PSPN,STR,ARS'!$C$6:F2093,4,FALSE)</f>
        <v>10000</v>
      </c>
      <c r="G3548" s="536">
        <f t="shared" si="360"/>
        <v>136320</v>
      </c>
    </row>
    <row r="3549" spans="1:7">
      <c r="A3549" s="295">
        <v>3</v>
      </c>
      <c r="B3549" s="296" t="s">
        <v>245</v>
      </c>
      <c r="C3549" s="295"/>
      <c r="D3549" s="295" t="s">
        <v>329</v>
      </c>
      <c r="E3549" s="295" t="s">
        <v>1538</v>
      </c>
      <c r="F3549" s="315">
        <f>VLOOKUP(B3549,'HSD PSPN,STR,ARS'!$C$6:F2094,4,FALSE)</f>
        <v>10000</v>
      </c>
      <c r="G3549" s="536">
        <f t="shared" si="360"/>
        <v>15000</v>
      </c>
    </row>
    <row r="3550" spans="1:7">
      <c r="A3550" s="295">
        <v>4</v>
      </c>
      <c r="B3550" s="296" t="s">
        <v>206</v>
      </c>
      <c r="C3550" s="295"/>
      <c r="D3550" s="295" t="s">
        <v>342</v>
      </c>
      <c r="E3550" s="295" t="s">
        <v>1416</v>
      </c>
      <c r="F3550" s="315">
        <f>VLOOKUP(B3550,'HSD PSPN,STR,ARS'!$C$6:F2095,4,FALSE)</f>
        <v>10000</v>
      </c>
      <c r="G3550" s="536">
        <f t="shared" si="360"/>
        <v>270</v>
      </c>
    </row>
    <row r="3551" spans="1:7">
      <c r="A3551" s="1165" t="s">
        <v>2176</v>
      </c>
      <c r="B3551" s="1166"/>
      <c r="C3551" s="1166"/>
      <c r="D3551" s="1166"/>
      <c r="E3551" s="1166"/>
      <c r="F3551" s="1166"/>
      <c r="G3551" s="321">
        <f>SUM(G3547:G3550)</f>
        <v>268260</v>
      </c>
    </row>
    <row r="3552" spans="1:7">
      <c r="A3552" s="295" t="s">
        <v>20</v>
      </c>
      <c r="B3552" s="296" t="s">
        <v>181</v>
      </c>
      <c r="C3552" s="295"/>
      <c r="D3552" s="295"/>
      <c r="E3552" s="295"/>
      <c r="F3552" s="296"/>
      <c r="G3552" s="536"/>
    </row>
    <row r="3553" spans="1:7">
      <c r="A3553" s="295"/>
      <c r="B3553" s="296"/>
      <c r="C3553" s="295"/>
      <c r="D3553" s="295"/>
      <c r="E3553" s="295"/>
      <c r="F3553" s="296"/>
      <c r="G3553" s="536"/>
    </row>
    <row r="3554" spans="1:7">
      <c r="A3554" s="1146" t="s">
        <v>2180</v>
      </c>
      <c r="B3554" s="1146"/>
      <c r="C3554" s="1146"/>
      <c r="D3554" s="1146"/>
      <c r="E3554" s="1146"/>
      <c r="F3554" s="1146"/>
      <c r="G3554" s="318">
        <f>SUM(G3552:G3553)</f>
        <v>0</v>
      </c>
    </row>
    <row r="3555" spans="1:7">
      <c r="A3555" s="375" t="s">
        <v>21</v>
      </c>
      <c r="B3555" s="1145" t="s">
        <v>1111</v>
      </c>
      <c r="C3555" s="1145"/>
      <c r="D3555" s="1145"/>
      <c r="E3555" s="1145"/>
      <c r="F3555" s="1145"/>
      <c r="G3555" s="318">
        <f>SUM(G3541:G3554)/2</f>
        <v>294805</v>
      </c>
    </row>
    <row r="3556" spans="1:7">
      <c r="A3556" s="375" t="s">
        <v>22</v>
      </c>
      <c r="B3556" s="1145" t="s">
        <v>1112</v>
      </c>
      <c r="C3556" s="1145"/>
      <c r="D3556" s="1145"/>
      <c r="E3556" s="1145"/>
      <c r="F3556" s="376">
        <v>0.1</v>
      </c>
      <c r="G3556" s="318">
        <f>G3555*F3556</f>
        <v>29480.5</v>
      </c>
    </row>
    <row r="3557" spans="1:7">
      <c r="A3557" s="375" t="s">
        <v>23</v>
      </c>
      <c r="B3557" s="1145" t="s">
        <v>184</v>
      </c>
      <c r="C3557" s="1145"/>
      <c r="D3557" s="1145"/>
      <c r="E3557" s="1145"/>
      <c r="F3557" s="1145"/>
      <c r="G3557" s="318">
        <f>ROUNDDOWN(G3555+G3556,0)</f>
        <v>324285</v>
      </c>
    </row>
    <row r="3558" spans="1:7">
      <c r="A3558" s="298"/>
      <c r="B3558" s="299"/>
      <c r="C3558" s="299"/>
      <c r="D3558" s="299"/>
      <c r="E3558" s="299"/>
      <c r="F3558" s="299"/>
      <c r="G3558" s="550"/>
    </row>
    <row r="3559" spans="1:7" s="450" customFormat="1">
      <c r="A3559" s="310" t="s">
        <v>2090</v>
      </c>
      <c r="G3559" s="557"/>
    </row>
    <row r="3560" spans="1:7" s="445" customFormat="1" ht="45">
      <c r="A3560" s="294" t="s">
        <v>73</v>
      </c>
      <c r="B3560" s="294" t="s">
        <v>74</v>
      </c>
      <c r="C3560" s="294" t="s">
        <v>166</v>
      </c>
      <c r="D3560" s="294" t="s">
        <v>78</v>
      </c>
      <c r="E3560" s="294" t="s">
        <v>167</v>
      </c>
      <c r="F3560" s="294" t="s">
        <v>1113</v>
      </c>
      <c r="G3560" s="551" t="s">
        <v>1105</v>
      </c>
    </row>
    <row r="3561" spans="1:7">
      <c r="A3561" s="295" t="s">
        <v>17</v>
      </c>
      <c r="B3561" s="296" t="s">
        <v>1106</v>
      </c>
      <c r="C3561" s="295"/>
      <c r="D3561" s="295"/>
      <c r="E3561" s="295"/>
      <c r="F3561" s="296"/>
      <c r="G3561" s="536"/>
    </row>
    <row r="3562" spans="1:7">
      <c r="A3562" s="295">
        <v>1</v>
      </c>
      <c r="B3562" s="296" t="s">
        <v>1</v>
      </c>
      <c r="C3562" s="295" t="s">
        <v>336</v>
      </c>
      <c r="D3562" s="295" t="s">
        <v>31</v>
      </c>
      <c r="E3562" s="295" t="s">
        <v>1514</v>
      </c>
      <c r="F3562" s="315">
        <f>VLOOKUP(B3562,'HSD PSPN,STR,ARS'!$C$6:F2107,4,FALSE)</f>
        <v>100000</v>
      </c>
      <c r="G3562" s="536">
        <f>F3562*E3562</f>
        <v>15380</v>
      </c>
    </row>
    <row r="3563" spans="1:7">
      <c r="A3563" s="295">
        <v>2</v>
      </c>
      <c r="B3563" s="296" t="s">
        <v>2</v>
      </c>
      <c r="C3563" s="295" t="s">
        <v>337</v>
      </c>
      <c r="D3563" s="295" t="s">
        <v>31</v>
      </c>
      <c r="E3563" s="295" t="s">
        <v>1467</v>
      </c>
      <c r="F3563" s="315">
        <f>VLOOKUP(B3563,'HSD PSPN,STR,ARS'!$C$6:F2108,4,FALSE)</f>
        <v>150000</v>
      </c>
      <c r="G3563" s="536">
        <f t="shared" ref="G3563:G3565" si="361">F3563*E3563</f>
        <v>11535</v>
      </c>
    </row>
    <row r="3564" spans="1:7">
      <c r="A3564" s="295">
        <v>3</v>
      </c>
      <c r="B3564" s="296" t="s">
        <v>3</v>
      </c>
      <c r="C3564" s="295" t="s">
        <v>338</v>
      </c>
      <c r="D3564" s="295" t="s">
        <v>31</v>
      </c>
      <c r="E3564" s="295" t="s">
        <v>1468</v>
      </c>
      <c r="F3564" s="315">
        <f>VLOOKUP(B3564,'HSD PSPN,STR,ARS'!$C$6:F2109,4,FALSE)</f>
        <v>150000</v>
      </c>
      <c r="G3564" s="536">
        <f t="shared" si="361"/>
        <v>1155</v>
      </c>
    </row>
    <row r="3565" spans="1:7">
      <c r="A3565" s="295">
        <v>4</v>
      </c>
      <c r="B3565" s="296" t="s">
        <v>4</v>
      </c>
      <c r="C3565" s="295" t="s">
        <v>339</v>
      </c>
      <c r="D3565" s="295" t="s">
        <v>31</v>
      </c>
      <c r="E3565" s="295" t="s">
        <v>1469</v>
      </c>
      <c r="F3565" s="315">
        <f>VLOOKUP(B3565,'HSD PSPN,STR,ARS'!$C$6:F2110,4,FALSE)</f>
        <v>200000</v>
      </c>
      <c r="G3565" s="536">
        <f t="shared" si="361"/>
        <v>520</v>
      </c>
    </row>
    <row r="3566" spans="1:7">
      <c r="A3566" s="1161" t="s">
        <v>2171</v>
      </c>
      <c r="B3566" s="1162"/>
      <c r="C3566" s="1162"/>
      <c r="D3566" s="1162"/>
      <c r="E3566" s="1162"/>
      <c r="F3566" s="1163"/>
      <c r="G3566" s="321">
        <f>SUM(G3561:G3565)</f>
        <v>28590</v>
      </c>
    </row>
    <row r="3567" spans="1:7">
      <c r="A3567" s="295" t="s">
        <v>19</v>
      </c>
      <c r="B3567" s="296" t="s">
        <v>5</v>
      </c>
      <c r="C3567" s="295"/>
      <c r="D3567" s="295"/>
      <c r="E3567" s="295"/>
      <c r="F3567" s="296"/>
      <c r="G3567" s="536"/>
    </row>
    <row r="3568" spans="1:7" ht="30">
      <c r="A3568" s="295">
        <v>1</v>
      </c>
      <c r="B3568" s="300" t="s">
        <v>1567</v>
      </c>
      <c r="C3568" s="295"/>
      <c r="D3568" s="301" t="s">
        <v>239</v>
      </c>
      <c r="E3568" s="301" t="s">
        <v>1516</v>
      </c>
      <c r="F3568" s="315">
        <f>VLOOKUP(B3568,'HSD PSPN,STR,ARS'!$C$6:F2113,4,FALSE)</f>
        <v>10000</v>
      </c>
      <c r="G3568" s="536">
        <f t="shared" ref="G3568:G3571" si="362">F3568*E3568</f>
        <v>65630</v>
      </c>
    </row>
    <row r="3569" spans="1:7">
      <c r="A3569" s="295">
        <v>2</v>
      </c>
      <c r="B3569" s="296" t="s">
        <v>176</v>
      </c>
      <c r="C3569" s="295"/>
      <c r="D3569" s="295" t="s">
        <v>329</v>
      </c>
      <c r="E3569" s="295" t="s">
        <v>1507</v>
      </c>
      <c r="F3569" s="315">
        <f>VLOOKUP(B3569,'HSD PSPN,STR,ARS'!$C$6:F2114,4,FALSE)</f>
        <v>10000</v>
      </c>
      <c r="G3569" s="536">
        <f t="shared" si="362"/>
        <v>136320</v>
      </c>
    </row>
    <row r="3570" spans="1:7">
      <c r="A3570" s="295">
        <v>3</v>
      </c>
      <c r="B3570" s="296" t="s">
        <v>245</v>
      </c>
      <c r="C3570" s="295"/>
      <c r="D3570" s="295" t="s">
        <v>329</v>
      </c>
      <c r="E3570" s="295" t="s">
        <v>1538</v>
      </c>
      <c r="F3570" s="315">
        <f>VLOOKUP(B3570,'HSD PSPN,STR,ARS'!$C$6:F2115,4,FALSE)</f>
        <v>10000</v>
      </c>
      <c r="G3570" s="536">
        <f t="shared" si="362"/>
        <v>15000</v>
      </c>
    </row>
    <row r="3571" spans="1:7">
      <c r="A3571" s="295">
        <v>4</v>
      </c>
      <c r="B3571" s="296" t="s">
        <v>206</v>
      </c>
      <c r="C3571" s="295"/>
      <c r="D3571" s="295" t="s">
        <v>342</v>
      </c>
      <c r="E3571" s="295" t="s">
        <v>1416</v>
      </c>
      <c r="F3571" s="315">
        <f>VLOOKUP(B3571,'HSD PSPN,STR,ARS'!$C$6:F2116,4,FALSE)</f>
        <v>10000</v>
      </c>
      <c r="G3571" s="536">
        <f t="shared" si="362"/>
        <v>270</v>
      </c>
    </row>
    <row r="3572" spans="1:7">
      <c r="A3572" s="1165" t="s">
        <v>2176</v>
      </c>
      <c r="B3572" s="1166"/>
      <c r="C3572" s="1166"/>
      <c r="D3572" s="1166"/>
      <c r="E3572" s="1166"/>
      <c r="F3572" s="1166"/>
      <c r="G3572" s="321">
        <f>SUM(G3568:G3571)</f>
        <v>217220</v>
      </c>
    </row>
    <row r="3573" spans="1:7">
      <c r="A3573" s="295" t="s">
        <v>20</v>
      </c>
      <c r="B3573" s="296" t="s">
        <v>181</v>
      </c>
      <c r="C3573" s="295"/>
      <c r="D3573" s="295"/>
      <c r="E3573" s="295"/>
      <c r="F3573" s="296"/>
      <c r="G3573" s="536"/>
    </row>
    <row r="3574" spans="1:7">
      <c r="A3574" s="295"/>
      <c r="B3574" s="296"/>
      <c r="C3574" s="295"/>
      <c r="D3574" s="295"/>
      <c r="E3574" s="295"/>
      <c r="F3574" s="296"/>
      <c r="G3574" s="536"/>
    </row>
    <row r="3575" spans="1:7">
      <c r="A3575" s="1146" t="s">
        <v>2180</v>
      </c>
      <c r="B3575" s="1146"/>
      <c r="C3575" s="1146"/>
      <c r="D3575" s="1146"/>
      <c r="E3575" s="1146"/>
      <c r="F3575" s="1146"/>
      <c r="G3575" s="318">
        <f>SUM(G3573:G3574)</f>
        <v>0</v>
      </c>
    </row>
    <row r="3576" spans="1:7">
      <c r="A3576" s="375" t="s">
        <v>21</v>
      </c>
      <c r="B3576" s="1145" t="s">
        <v>1111</v>
      </c>
      <c r="C3576" s="1145"/>
      <c r="D3576" s="1145"/>
      <c r="E3576" s="1145"/>
      <c r="F3576" s="1145"/>
      <c r="G3576" s="318">
        <f>SUM(G3562:G3575)/2</f>
        <v>245810</v>
      </c>
    </row>
    <row r="3577" spans="1:7">
      <c r="A3577" s="375" t="s">
        <v>22</v>
      </c>
      <c r="B3577" s="1145" t="s">
        <v>1112</v>
      </c>
      <c r="C3577" s="1145"/>
      <c r="D3577" s="1145"/>
      <c r="E3577" s="1145"/>
      <c r="F3577" s="376">
        <v>0.1</v>
      </c>
      <c r="G3577" s="318">
        <f>G3576*F3577</f>
        <v>24581</v>
      </c>
    </row>
    <row r="3578" spans="1:7">
      <c r="A3578" s="375" t="s">
        <v>23</v>
      </c>
      <c r="B3578" s="1145" t="s">
        <v>184</v>
      </c>
      <c r="C3578" s="1145"/>
      <c r="D3578" s="1145"/>
      <c r="E3578" s="1145"/>
      <c r="F3578" s="1145"/>
      <c r="G3578" s="318">
        <f>ROUNDDOWN(G3576+G3577,0)</f>
        <v>270391</v>
      </c>
    </row>
    <row r="3579" spans="1:7">
      <c r="A3579" s="298"/>
      <c r="B3579" s="299"/>
      <c r="C3579" s="299"/>
      <c r="D3579" s="299"/>
      <c r="E3579" s="299"/>
      <c r="F3579" s="299"/>
      <c r="G3579" s="550"/>
    </row>
    <row r="3580" spans="1:7" s="449" customFormat="1">
      <c r="A3580" s="439" t="s">
        <v>2089</v>
      </c>
      <c r="G3580" s="556"/>
    </row>
    <row r="3581" spans="1:7" s="445" customFormat="1" ht="45">
      <c r="A3581" s="294" t="s">
        <v>73</v>
      </c>
      <c r="B3581" s="294" t="s">
        <v>74</v>
      </c>
      <c r="C3581" s="294" t="s">
        <v>166</v>
      </c>
      <c r="D3581" s="294" t="s">
        <v>78</v>
      </c>
      <c r="E3581" s="294" t="s">
        <v>167</v>
      </c>
      <c r="F3581" s="294" t="s">
        <v>1113</v>
      </c>
      <c r="G3581" s="551" t="s">
        <v>1105</v>
      </c>
    </row>
    <row r="3582" spans="1:7">
      <c r="A3582" s="295" t="s">
        <v>17</v>
      </c>
      <c r="B3582" s="296" t="s">
        <v>1106</v>
      </c>
      <c r="C3582" s="295"/>
      <c r="D3582" s="295"/>
      <c r="E3582" s="295"/>
      <c r="F3582" s="296"/>
      <c r="G3582" s="536"/>
    </row>
    <row r="3583" spans="1:7">
      <c r="A3583" s="295">
        <v>1</v>
      </c>
      <c r="B3583" s="296" t="s">
        <v>1</v>
      </c>
      <c r="C3583" s="295" t="s">
        <v>336</v>
      </c>
      <c r="D3583" s="295" t="s">
        <v>31</v>
      </c>
      <c r="E3583" s="295" t="s">
        <v>1208</v>
      </c>
      <c r="F3583" s="315">
        <f>VLOOKUP(B3583,'HSD PSPN,STR,ARS'!$C$6:F2128,4,FALSE)</f>
        <v>100000</v>
      </c>
      <c r="G3583" s="536">
        <f t="shared" ref="G3583:G3586" si="363">F3583*E3583</f>
        <v>25000</v>
      </c>
    </row>
    <row r="3584" spans="1:7">
      <c r="A3584" s="295">
        <v>2</v>
      </c>
      <c r="B3584" s="296" t="s">
        <v>2</v>
      </c>
      <c r="C3584" s="295" t="s">
        <v>337</v>
      </c>
      <c r="D3584" s="295" t="s">
        <v>31</v>
      </c>
      <c r="E3584" s="295" t="s">
        <v>1361</v>
      </c>
      <c r="F3584" s="315">
        <f>VLOOKUP(B3584,'HSD PSPN,STR,ARS'!$C$6:F2129,4,FALSE)</f>
        <v>150000</v>
      </c>
      <c r="G3584" s="536">
        <f t="shared" si="363"/>
        <v>12495</v>
      </c>
    </row>
    <row r="3585" spans="1:7">
      <c r="A3585" s="295">
        <v>3</v>
      </c>
      <c r="B3585" s="296" t="s">
        <v>3</v>
      </c>
      <c r="C3585" s="295" t="s">
        <v>338</v>
      </c>
      <c r="D3585" s="295" t="s">
        <v>31</v>
      </c>
      <c r="E3585" s="295" t="s">
        <v>1210</v>
      </c>
      <c r="F3585" s="315">
        <f>VLOOKUP(B3585,'HSD PSPN,STR,ARS'!$C$6:F2130,4,FALSE)</f>
        <v>150000</v>
      </c>
      <c r="G3585" s="536">
        <f t="shared" si="363"/>
        <v>1245</v>
      </c>
    </row>
    <row r="3586" spans="1:7">
      <c r="A3586" s="295">
        <v>4</v>
      </c>
      <c r="B3586" s="296" t="s">
        <v>4</v>
      </c>
      <c r="C3586" s="295" t="s">
        <v>339</v>
      </c>
      <c r="D3586" s="295" t="s">
        <v>31</v>
      </c>
      <c r="E3586" s="295" t="s">
        <v>1362</v>
      </c>
      <c r="F3586" s="315">
        <f>VLOOKUP(B3586,'HSD PSPN,STR,ARS'!$C$6:F2131,4,FALSE)</f>
        <v>200000</v>
      </c>
      <c r="G3586" s="536">
        <f t="shared" si="363"/>
        <v>560</v>
      </c>
    </row>
    <row r="3587" spans="1:7">
      <c r="A3587" s="1161" t="s">
        <v>2171</v>
      </c>
      <c r="B3587" s="1162"/>
      <c r="C3587" s="1162"/>
      <c r="D3587" s="1162"/>
      <c r="E3587" s="1162"/>
      <c r="F3587" s="1163"/>
      <c r="G3587" s="321">
        <f>SUM(G3582:G3586)</f>
        <v>39300</v>
      </c>
    </row>
    <row r="3588" spans="1:7">
      <c r="A3588" s="295" t="s">
        <v>19</v>
      </c>
      <c r="B3588" s="296" t="s">
        <v>5</v>
      </c>
      <c r="C3588" s="295"/>
      <c r="D3588" s="295"/>
      <c r="E3588" s="295"/>
      <c r="F3588" s="296"/>
      <c r="G3588" s="536"/>
    </row>
    <row r="3589" spans="1:7" ht="30">
      <c r="A3589" s="295">
        <v>1</v>
      </c>
      <c r="B3589" s="300" t="s">
        <v>1568</v>
      </c>
      <c r="C3589" s="295"/>
      <c r="D3589" s="301" t="s">
        <v>239</v>
      </c>
      <c r="E3589" s="301" t="s">
        <v>1518</v>
      </c>
      <c r="F3589" s="315">
        <f>VLOOKUP(B3589,'HSD PSPN,STR,ARS'!$C$6:F2134,4,FALSE)</f>
        <v>10000</v>
      </c>
      <c r="G3589" s="536">
        <f t="shared" ref="G3589:G3592" si="364">F3589*E3589</f>
        <v>29169.999999999996</v>
      </c>
    </row>
    <row r="3590" spans="1:7">
      <c r="A3590" s="295">
        <v>2</v>
      </c>
      <c r="B3590" s="296" t="s">
        <v>176</v>
      </c>
      <c r="C3590" s="295"/>
      <c r="D3590" s="295" t="s">
        <v>329</v>
      </c>
      <c r="E3590" s="295" t="s">
        <v>1507</v>
      </c>
      <c r="F3590" s="315">
        <f>VLOOKUP(B3590,'HSD PSPN,STR,ARS'!$C$6:F2135,4,FALSE)</f>
        <v>10000</v>
      </c>
      <c r="G3590" s="536">
        <f t="shared" si="364"/>
        <v>136320</v>
      </c>
    </row>
    <row r="3591" spans="1:7">
      <c r="A3591" s="295">
        <v>3</v>
      </c>
      <c r="B3591" s="296" t="s">
        <v>245</v>
      </c>
      <c r="C3591" s="295"/>
      <c r="D3591" s="295" t="s">
        <v>329</v>
      </c>
      <c r="E3591" s="295" t="s">
        <v>1538</v>
      </c>
      <c r="F3591" s="315">
        <f>VLOOKUP(B3591,'HSD PSPN,STR,ARS'!$C$6:F2136,4,FALSE)</f>
        <v>10000</v>
      </c>
      <c r="G3591" s="536">
        <f t="shared" si="364"/>
        <v>15000</v>
      </c>
    </row>
    <row r="3592" spans="1:7">
      <c r="A3592" s="295">
        <v>4</v>
      </c>
      <c r="B3592" s="296" t="s">
        <v>206</v>
      </c>
      <c r="C3592" s="295"/>
      <c r="D3592" s="295" t="s">
        <v>342</v>
      </c>
      <c r="E3592" s="295" t="s">
        <v>1416</v>
      </c>
      <c r="F3592" s="315">
        <f>VLOOKUP(B3592,'HSD PSPN,STR,ARS'!$C$6:F2137,4,FALSE)</f>
        <v>10000</v>
      </c>
      <c r="G3592" s="536">
        <f t="shared" si="364"/>
        <v>270</v>
      </c>
    </row>
    <row r="3593" spans="1:7">
      <c r="A3593" s="1174" t="s">
        <v>2176</v>
      </c>
      <c r="B3593" s="1175"/>
      <c r="C3593" s="1175"/>
      <c r="D3593" s="1175"/>
      <c r="E3593" s="1175"/>
      <c r="F3593" s="1176"/>
      <c r="G3593" s="321">
        <f>SUM(G3589:G3592)</f>
        <v>180760</v>
      </c>
    </row>
    <row r="3594" spans="1:7">
      <c r="A3594" s="295" t="s">
        <v>20</v>
      </c>
      <c r="B3594" s="373" t="s">
        <v>181</v>
      </c>
      <c r="C3594" s="295"/>
      <c r="D3594" s="295"/>
      <c r="E3594" s="295"/>
      <c r="F3594" s="373"/>
      <c r="G3594" s="536"/>
    </row>
    <row r="3595" spans="1:7">
      <c r="A3595" s="295"/>
      <c r="B3595" s="373"/>
      <c r="C3595" s="295"/>
      <c r="D3595" s="295"/>
      <c r="E3595" s="295"/>
      <c r="F3595" s="373"/>
      <c r="G3595" s="536"/>
    </row>
    <row r="3596" spans="1:7">
      <c r="A3596" s="1146" t="s">
        <v>2180</v>
      </c>
      <c r="B3596" s="1146"/>
      <c r="C3596" s="1146"/>
      <c r="D3596" s="1146"/>
      <c r="E3596" s="1146"/>
      <c r="F3596" s="1146"/>
      <c r="G3596" s="318">
        <f>SUM(G3594:G3595)</f>
        <v>0</v>
      </c>
    </row>
    <row r="3597" spans="1:7">
      <c r="A3597" s="375" t="s">
        <v>21</v>
      </c>
      <c r="B3597" s="1145" t="s">
        <v>1111</v>
      </c>
      <c r="C3597" s="1145"/>
      <c r="D3597" s="1145"/>
      <c r="E3597" s="1145"/>
      <c r="F3597" s="1145"/>
      <c r="G3597" s="318">
        <f>SUM(G3583:G3596)/2</f>
        <v>220060</v>
      </c>
    </row>
    <row r="3598" spans="1:7">
      <c r="A3598" s="375" t="s">
        <v>22</v>
      </c>
      <c r="B3598" s="1145" t="s">
        <v>1112</v>
      </c>
      <c r="C3598" s="1145"/>
      <c r="D3598" s="1145"/>
      <c r="E3598" s="1145"/>
      <c r="F3598" s="376">
        <v>0.1</v>
      </c>
      <c r="G3598" s="318">
        <f>G3597*F3598</f>
        <v>22006</v>
      </c>
    </row>
    <row r="3599" spans="1:7">
      <c r="A3599" s="375" t="s">
        <v>23</v>
      </c>
      <c r="B3599" s="1145" t="s">
        <v>184</v>
      </c>
      <c r="C3599" s="1145"/>
      <c r="D3599" s="1145"/>
      <c r="E3599" s="1145"/>
      <c r="F3599" s="1145"/>
      <c r="G3599" s="318">
        <f>ROUNDDOWN(G3597+G3598,0)</f>
        <v>242066</v>
      </c>
    </row>
    <row r="3600" spans="1:7">
      <c r="A3600" s="298"/>
      <c r="B3600" s="299"/>
      <c r="C3600" s="299"/>
      <c r="D3600" s="299"/>
      <c r="E3600" s="299"/>
      <c r="F3600" s="299"/>
      <c r="G3600" s="550"/>
    </row>
    <row r="3601" spans="1:7" s="449" customFormat="1">
      <c r="A3601" s="439" t="s">
        <v>2088</v>
      </c>
      <c r="G3601" s="556"/>
    </row>
    <row r="3602" spans="1:7" s="445" customFormat="1" ht="45">
      <c r="A3602" s="294" t="s">
        <v>73</v>
      </c>
      <c r="B3602" s="294" t="s">
        <v>74</v>
      </c>
      <c r="C3602" s="294" t="s">
        <v>166</v>
      </c>
      <c r="D3602" s="294" t="s">
        <v>78</v>
      </c>
      <c r="E3602" s="294" t="s">
        <v>167</v>
      </c>
      <c r="F3602" s="294" t="s">
        <v>1113</v>
      </c>
      <c r="G3602" s="551" t="s">
        <v>1105</v>
      </c>
    </row>
    <row r="3603" spans="1:7">
      <c r="A3603" s="295" t="s">
        <v>17</v>
      </c>
      <c r="B3603" s="296" t="s">
        <v>1106</v>
      </c>
      <c r="C3603" s="295"/>
      <c r="D3603" s="295"/>
      <c r="E3603" s="295"/>
      <c r="F3603" s="296"/>
      <c r="G3603" s="536"/>
    </row>
    <row r="3604" spans="1:7">
      <c r="A3604" s="295">
        <v>1</v>
      </c>
      <c r="B3604" s="296" t="s">
        <v>1</v>
      </c>
      <c r="C3604" s="295" t="s">
        <v>336</v>
      </c>
      <c r="D3604" s="295" t="s">
        <v>31</v>
      </c>
      <c r="E3604" s="295" t="s">
        <v>1491</v>
      </c>
      <c r="F3604" s="315">
        <f>VLOOKUP(B3604,'HSD PSPN,STR,ARS'!$C$6:F2149,4,FALSE)</f>
        <v>100000</v>
      </c>
      <c r="G3604" s="536">
        <f t="shared" ref="G3604:G3607" si="365">F3604*E3604</f>
        <v>6250</v>
      </c>
    </row>
    <row r="3605" spans="1:7">
      <c r="A3605" s="295">
        <v>2</v>
      </c>
      <c r="B3605" s="296" t="s">
        <v>2</v>
      </c>
      <c r="C3605" s="295" t="s">
        <v>337</v>
      </c>
      <c r="D3605" s="295" t="s">
        <v>31</v>
      </c>
      <c r="E3605" s="295" t="s">
        <v>1526</v>
      </c>
      <c r="F3605" s="315">
        <f>VLOOKUP(B3605,'HSD PSPN,STR,ARS'!$C$6:F2150,4,FALSE)</f>
        <v>150000</v>
      </c>
      <c r="G3605" s="536">
        <f t="shared" si="365"/>
        <v>4695</v>
      </c>
    </row>
    <row r="3606" spans="1:7">
      <c r="A3606" s="295">
        <v>3</v>
      </c>
      <c r="B3606" s="296" t="s">
        <v>3</v>
      </c>
      <c r="C3606" s="295" t="s">
        <v>338</v>
      </c>
      <c r="D3606" s="295" t="s">
        <v>31</v>
      </c>
      <c r="E3606" s="295" t="s">
        <v>1527</v>
      </c>
      <c r="F3606" s="315">
        <f>VLOOKUP(B3606,'HSD PSPN,STR,ARS'!$C$6:F2151,4,FALSE)</f>
        <v>150000</v>
      </c>
      <c r="G3606" s="536">
        <f t="shared" si="365"/>
        <v>465</v>
      </c>
    </row>
    <row r="3607" spans="1:7">
      <c r="A3607" s="295">
        <v>4</v>
      </c>
      <c r="B3607" s="296" t="s">
        <v>4</v>
      </c>
      <c r="C3607" s="295" t="s">
        <v>339</v>
      </c>
      <c r="D3607" s="295" t="s">
        <v>31</v>
      </c>
      <c r="E3607" s="295" t="s">
        <v>1522</v>
      </c>
      <c r="F3607" s="315">
        <f>VLOOKUP(B3607,'HSD PSPN,STR,ARS'!$C$6:F2152,4,FALSE)</f>
        <v>200000</v>
      </c>
      <c r="G3607" s="536">
        <f t="shared" si="365"/>
        <v>200</v>
      </c>
    </row>
    <row r="3608" spans="1:7">
      <c r="A3608" s="1161" t="s">
        <v>2171</v>
      </c>
      <c r="B3608" s="1162"/>
      <c r="C3608" s="1162"/>
      <c r="D3608" s="1162"/>
      <c r="E3608" s="1162"/>
      <c r="F3608" s="1163"/>
      <c r="G3608" s="321">
        <f>SUM(G3603:G3607)</f>
        <v>11610</v>
      </c>
    </row>
    <row r="3609" spans="1:7">
      <c r="A3609" s="295" t="s">
        <v>19</v>
      </c>
      <c r="B3609" s="296" t="s">
        <v>5</v>
      </c>
      <c r="C3609" s="295"/>
      <c r="D3609" s="295"/>
      <c r="E3609" s="295"/>
      <c r="F3609" s="296"/>
      <c r="G3609" s="536"/>
    </row>
    <row r="3610" spans="1:7" ht="30">
      <c r="A3610" s="295">
        <v>1</v>
      </c>
      <c r="B3610" s="300" t="s">
        <v>1569</v>
      </c>
      <c r="C3610" s="295"/>
      <c r="D3610" s="301" t="s">
        <v>239</v>
      </c>
      <c r="E3610" s="301" t="s">
        <v>1134</v>
      </c>
      <c r="F3610" s="315">
        <f>VLOOKUP(B3610,'HSD PSPN,STR,ARS'!$C$6:F2155,4,FALSE)</f>
        <v>10000</v>
      </c>
      <c r="G3610" s="536">
        <f t="shared" ref="G3610:G3613" si="366">F3610*E3610</f>
        <v>35000</v>
      </c>
    </row>
    <row r="3611" spans="1:7">
      <c r="A3611" s="295">
        <v>2</v>
      </c>
      <c r="B3611" s="296" t="s">
        <v>176</v>
      </c>
      <c r="C3611" s="295"/>
      <c r="D3611" s="295" t="s">
        <v>329</v>
      </c>
      <c r="E3611" s="295" t="s">
        <v>1525</v>
      </c>
      <c r="F3611" s="315">
        <f>VLOOKUP(B3611,'HSD PSPN,STR,ARS'!$C$6:F2156,4,FALSE)</f>
        <v>10000</v>
      </c>
      <c r="G3611" s="536">
        <f t="shared" si="366"/>
        <v>17040</v>
      </c>
    </row>
    <row r="3612" spans="1:7">
      <c r="A3612" s="295">
        <v>3</v>
      </c>
      <c r="B3612" s="296" t="s">
        <v>245</v>
      </c>
      <c r="C3612" s="295"/>
      <c r="D3612" s="295" t="s">
        <v>329</v>
      </c>
      <c r="E3612" s="295" t="s">
        <v>1543</v>
      </c>
      <c r="F3612" s="315">
        <f>VLOOKUP(B3612,'HSD PSPN,STR,ARS'!$C$6:F2157,4,FALSE)</f>
        <v>10000</v>
      </c>
      <c r="G3612" s="536">
        <f t="shared" si="366"/>
        <v>1880</v>
      </c>
    </row>
    <row r="3613" spans="1:7">
      <c r="A3613" s="295">
        <v>4</v>
      </c>
      <c r="B3613" s="296" t="s">
        <v>206</v>
      </c>
      <c r="C3613" s="295"/>
      <c r="D3613" s="295" t="s">
        <v>342</v>
      </c>
      <c r="E3613" s="295" t="s">
        <v>1244</v>
      </c>
      <c r="F3613" s="315">
        <f>VLOOKUP(B3613,'HSD PSPN,STR,ARS'!$C$6:F2158,4,FALSE)</f>
        <v>10000</v>
      </c>
      <c r="G3613" s="536">
        <f t="shared" si="366"/>
        <v>30</v>
      </c>
    </row>
    <row r="3614" spans="1:7">
      <c r="A3614" s="1165" t="s">
        <v>2176</v>
      </c>
      <c r="B3614" s="1166"/>
      <c r="C3614" s="1166"/>
      <c r="D3614" s="1166"/>
      <c r="E3614" s="1166"/>
      <c r="F3614" s="1166"/>
      <c r="G3614" s="321">
        <f>SUM(G3610:G3613)</f>
        <v>53950</v>
      </c>
    </row>
    <row r="3615" spans="1:7">
      <c r="A3615" s="295" t="s">
        <v>20</v>
      </c>
      <c r="B3615" s="296" t="s">
        <v>181</v>
      </c>
      <c r="C3615" s="295"/>
      <c r="D3615" s="295"/>
      <c r="E3615" s="295"/>
      <c r="F3615" s="296"/>
      <c r="G3615" s="536"/>
    </row>
    <row r="3616" spans="1:7">
      <c r="A3616" s="295"/>
      <c r="B3616" s="296"/>
      <c r="C3616" s="295"/>
      <c r="D3616" s="295"/>
      <c r="E3616" s="295"/>
      <c r="F3616" s="296"/>
      <c r="G3616" s="536"/>
    </row>
    <row r="3617" spans="1:7">
      <c r="A3617" s="1146" t="s">
        <v>2180</v>
      </c>
      <c r="B3617" s="1146"/>
      <c r="C3617" s="1146"/>
      <c r="D3617" s="1146"/>
      <c r="E3617" s="1146"/>
      <c r="F3617" s="1146"/>
      <c r="G3617" s="318">
        <f>SUM(G3615:G3616)</f>
        <v>0</v>
      </c>
    </row>
    <row r="3618" spans="1:7">
      <c r="A3618" s="375" t="s">
        <v>21</v>
      </c>
      <c r="B3618" s="1145" t="s">
        <v>1111</v>
      </c>
      <c r="C3618" s="1145"/>
      <c r="D3618" s="1145"/>
      <c r="E3618" s="1145"/>
      <c r="F3618" s="1145"/>
      <c r="G3618" s="318">
        <f>SUM(G3604:G3617)/2</f>
        <v>65560</v>
      </c>
    </row>
    <row r="3619" spans="1:7">
      <c r="A3619" s="375" t="s">
        <v>22</v>
      </c>
      <c r="B3619" s="1145" t="s">
        <v>1112</v>
      </c>
      <c r="C3619" s="1145"/>
      <c r="D3619" s="1145"/>
      <c r="E3619" s="1145"/>
      <c r="F3619" s="376">
        <v>0.1</v>
      </c>
      <c r="G3619" s="318">
        <f>G3618*F3619</f>
        <v>6556</v>
      </c>
    </row>
    <row r="3620" spans="1:7">
      <c r="A3620" s="375" t="s">
        <v>23</v>
      </c>
      <c r="B3620" s="1145" t="s">
        <v>184</v>
      </c>
      <c r="C3620" s="1145"/>
      <c r="D3620" s="1145"/>
      <c r="E3620" s="1145"/>
      <c r="F3620" s="1145"/>
      <c r="G3620" s="318">
        <f>ROUNDDOWN(G3618+G3619,0)</f>
        <v>72116</v>
      </c>
    </row>
    <row r="3621" spans="1:7">
      <c r="A3621" s="298"/>
      <c r="B3621" s="299"/>
      <c r="C3621" s="299"/>
      <c r="D3621" s="299"/>
      <c r="E3621" s="299"/>
      <c r="F3621" s="299"/>
      <c r="G3621" s="550"/>
    </row>
    <row r="3622" spans="1:7" s="450" customFormat="1">
      <c r="A3622" s="310" t="s">
        <v>2087</v>
      </c>
      <c r="G3622" s="557"/>
    </row>
    <row r="3623" spans="1:7" s="445" customFormat="1" ht="45">
      <c r="A3623" s="294" t="s">
        <v>73</v>
      </c>
      <c r="B3623" s="294" t="s">
        <v>74</v>
      </c>
      <c r="C3623" s="294" t="s">
        <v>166</v>
      </c>
      <c r="D3623" s="294" t="s">
        <v>78</v>
      </c>
      <c r="E3623" s="294" t="s">
        <v>167</v>
      </c>
      <c r="F3623" s="294" t="s">
        <v>1113</v>
      </c>
      <c r="G3623" s="551" t="s">
        <v>1105</v>
      </c>
    </row>
    <row r="3624" spans="1:7">
      <c r="A3624" s="295" t="s">
        <v>17</v>
      </c>
      <c r="B3624" s="296" t="s">
        <v>1106</v>
      </c>
      <c r="C3624" s="295"/>
      <c r="D3624" s="295"/>
      <c r="E3624" s="295"/>
      <c r="F3624" s="296"/>
      <c r="G3624" s="536"/>
    </row>
    <row r="3625" spans="1:7">
      <c r="A3625" s="295">
        <v>1</v>
      </c>
      <c r="B3625" s="296" t="s">
        <v>1</v>
      </c>
      <c r="C3625" s="295" t="s">
        <v>336</v>
      </c>
      <c r="D3625" s="295" t="s">
        <v>31</v>
      </c>
      <c r="E3625" s="295" t="s">
        <v>1231</v>
      </c>
      <c r="F3625" s="315">
        <f>VLOOKUP(B3625,'HSD PSPN,STR,ARS'!$C$6:F2170,4,FALSE)</f>
        <v>100000</v>
      </c>
      <c r="G3625" s="536">
        <f t="shared" ref="G3625:G3628" si="367">F3625*E3625</f>
        <v>6669.9999999999991</v>
      </c>
    </row>
    <row r="3626" spans="1:7">
      <c r="A3626" s="295">
        <v>2</v>
      </c>
      <c r="B3626" s="296" t="s">
        <v>2</v>
      </c>
      <c r="C3626" s="295" t="s">
        <v>337</v>
      </c>
      <c r="D3626" s="295" t="s">
        <v>31</v>
      </c>
      <c r="E3626" s="295" t="s">
        <v>1252</v>
      </c>
      <c r="F3626" s="315">
        <f>VLOOKUP(B3626,'HSD PSPN,STR,ARS'!$C$6:F2171,4,FALSE)</f>
        <v>150000</v>
      </c>
      <c r="G3626" s="536">
        <f t="shared" si="367"/>
        <v>4995.0000000000009</v>
      </c>
    </row>
    <row r="3627" spans="1:7">
      <c r="A3627" s="295">
        <v>3</v>
      </c>
      <c r="B3627" s="296" t="s">
        <v>3</v>
      </c>
      <c r="C3627" s="295" t="s">
        <v>338</v>
      </c>
      <c r="D3627" s="295" t="s">
        <v>31</v>
      </c>
      <c r="E3627" s="295" t="s">
        <v>1121</v>
      </c>
      <c r="F3627" s="315">
        <f>VLOOKUP(B3627,'HSD PSPN,STR,ARS'!$C$6:F2172,4,FALSE)</f>
        <v>150000</v>
      </c>
      <c r="G3627" s="536">
        <f t="shared" si="367"/>
        <v>495</v>
      </c>
    </row>
    <row r="3628" spans="1:7">
      <c r="A3628" s="295">
        <v>4</v>
      </c>
      <c r="B3628" s="296" t="s">
        <v>4</v>
      </c>
      <c r="C3628" s="295" t="s">
        <v>339</v>
      </c>
      <c r="D3628" s="295" t="s">
        <v>31</v>
      </c>
      <c r="E3628" s="295" t="s">
        <v>1529</v>
      </c>
      <c r="F3628" s="315">
        <f>VLOOKUP(B3628,'HSD PSPN,STR,ARS'!$C$6:F2173,4,FALSE)</f>
        <v>200000</v>
      </c>
      <c r="G3628" s="536">
        <f t="shared" si="367"/>
        <v>220</v>
      </c>
    </row>
    <row r="3629" spans="1:7">
      <c r="A3629" s="1161" t="s">
        <v>2171</v>
      </c>
      <c r="B3629" s="1162"/>
      <c r="C3629" s="1162"/>
      <c r="D3629" s="1162"/>
      <c r="E3629" s="1162"/>
      <c r="F3629" s="1163"/>
      <c r="G3629" s="321">
        <f>SUM(G3624:G3628)</f>
        <v>12380</v>
      </c>
    </row>
    <row r="3630" spans="1:7">
      <c r="A3630" s="295" t="s">
        <v>19</v>
      </c>
      <c r="B3630" s="296" t="s">
        <v>5</v>
      </c>
      <c r="C3630" s="295"/>
      <c r="D3630" s="295"/>
      <c r="E3630" s="295"/>
      <c r="F3630" s="296"/>
      <c r="G3630" s="536"/>
    </row>
    <row r="3631" spans="1:7" ht="30">
      <c r="A3631" s="295">
        <v>1</v>
      </c>
      <c r="B3631" s="300" t="s">
        <v>1570</v>
      </c>
      <c r="C3631" s="295"/>
      <c r="D3631" s="301" t="s">
        <v>239</v>
      </c>
      <c r="E3631" s="301" t="s">
        <v>1531</v>
      </c>
      <c r="F3631" s="315">
        <f>VLOOKUP(B3631,'HSD PSPN,STR,ARS'!$C$6:F2176,4,FALSE)</f>
        <v>10000</v>
      </c>
      <c r="G3631" s="536">
        <f t="shared" ref="G3631:G3634" si="368">F3631*E3631</f>
        <v>26250</v>
      </c>
    </row>
    <row r="3632" spans="1:7">
      <c r="A3632" s="295">
        <v>2</v>
      </c>
      <c r="B3632" s="296" t="s">
        <v>176</v>
      </c>
      <c r="C3632" s="295"/>
      <c r="D3632" s="295" t="s">
        <v>329</v>
      </c>
      <c r="E3632" s="295" t="s">
        <v>1525</v>
      </c>
      <c r="F3632" s="315">
        <f>VLOOKUP(B3632,'HSD PSPN,STR,ARS'!$C$6:F2177,4,FALSE)</f>
        <v>10000</v>
      </c>
      <c r="G3632" s="536">
        <f t="shared" si="368"/>
        <v>17040</v>
      </c>
    </row>
    <row r="3633" spans="1:7">
      <c r="A3633" s="295">
        <v>3</v>
      </c>
      <c r="B3633" s="296" t="s">
        <v>245</v>
      </c>
      <c r="C3633" s="295"/>
      <c r="D3633" s="295" t="s">
        <v>329</v>
      </c>
      <c r="E3633" s="295" t="s">
        <v>1543</v>
      </c>
      <c r="F3633" s="315">
        <f>VLOOKUP(B3633,'HSD PSPN,STR,ARS'!$C$6:F2178,4,FALSE)</f>
        <v>10000</v>
      </c>
      <c r="G3633" s="536">
        <f t="shared" si="368"/>
        <v>1880</v>
      </c>
    </row>
    <row r="3634" spans="1:7">
      <c r="A3634" s="295">
        <v>4</v>
      </c>
      <c r="B3634" s="296" t="s">
        <v>206</v>
      </c>
      <c r="C3634" s="295"/>
      <c r="D3634" s="295" t="s">
        <v>342</v>
      </c>
      <c r="E3634" s="295" t="s">
        <v>1244</v>
      </c>
      <c r="F3634" s="315">
        <f>VLOOKUP(B3634,'HSD PSPN,STR,ARS'!$C$6:F2179,4,FALSE)</f>
        <v>10000</v>
      </c>
      <c r="G3634" s="536">
        <f t="shared" si="368"/>
        <v>30</v>
      </c>
    </row>
    <row r="3635" spans="1:7">
      <c r="A3635" s="1165" t="s">
        <v>2176</v>
      </c>
      <c r="B3635" s="1166"/>
      <c r="C3635" s="1166"/>
      <c r="D3635" s="1166"/>
      <c r="E3635" s="1166"/>
      <c r="F3635" s="1166"/>
      <c r="G3635" s="321">
        <f>SUM(G3631:G3634)</f>
        <v>45200</v>
      </c>
    </row>
    <row r="3636" spans="1:7">
      <c r="A3636" s="295" t="s">
        <v>20</v>
      </c>
      <c r="B3636" s="296" t="s">
        <v>181</v>
      </c>
      <c r="C3636" s="295"/>
      <c r="D3636" s="295"/>
      <c r="E3636" s="295"/>
      <c r="F3636" s="296"/>
      <c r="G3636" s="536"/>
    </row>
    <row r="3637" spans="1:7">
      <c r="A3637" s="295"/>
      <c r="B3637" s="296"/>
      <c r="C3637" s="295"/>
      <c r="D3637" s="295"/>
      <c r="E3637" s="295"/>
      <c r="F3637" s="296"/>
      <c r="G3637" s="536"/>
    </row>
    <row r="3638" spans="1:7">
      <c r="A3638" s="1146" t="s">
        <v>2180</v>
      </c>
      <c r="B3638" s="1146"/>
      <c r="C3638" s="1146"/>
      <c r="D3638" s="1146"/>
      <c r="E3638" s="1146"/>
      <c r="F3638" s="1146"/>
      <c r="G3638" s="318">
        <f>SUM(G3636:G3637)</f>
        <v>0</v>
      </c>
    </row>
    <row r="3639" spans="1:7">
      <c r="A3639" s="375" t="s">
        <v>21</v>
      </c>
      <c r="B3639" s="1145" t="s">
        <v>1111</v>
      </c>
      <c r="C3639" s="1145"/>
      <c r="D3639" s="1145"/>
      <c r="E3639" s="1145"/>
      <c r="F3639" s="1145"/>
      <c r="G3639" s="318">
        <f>SUM(G3625:G3638)/2</f>
        <v>57580</v>
      </c>
    </row>
    <row r="3640" spans="1:7">
      <c r="A3640" s="375" t="s">
        <v>22</v>
      </c>
      <c r="B3640" s="1145" t="s">
        <v>1112</v>
      </c>
      <c r="C3640" s="1145"/>
      <c r="D3640" s="1145"/>
      <c r="E3640" s="1145"/>
      <c r="F3640" s="376">
        <v>0.1</v>
      </c>
      <c r="G3640" s="318">
        <f>G3639*F3640</f>
        <v>5758</v>
      </c>
    </row>
    <row r="3641" spans="1:7">
      <c r="A3641" s="375" t="s">
        <v>23</v>
      </c>
      <c r="B3641" s="1145" t="s">
        <v>184</v>
      </c>
      <c r="C3641" s="1145"/>
      <c r="D3641" s="1145"/>
      <c r="E3641" s="1145"/>
      <c r="F3641" s="1145"/>
      <c r="G3641" s="318">
        <f>ROUNDDOWN(G3639+G3640,0)</f>
        <v>63338</v>
      </c>
    </row>
    <row r="3642" spans="1:7">
      <c r="A3642" s="298"/>
      <c r="B3642" s="299"/>
      <c r="C3642" s="299"/>
      <c r="D3642" s="299"/>
      <c r="E3642" s="299"/>
      <c r="F3642" s="299"/>
      <c r="G3642" s="550"/>
    </row>
    <row r="3643" spans="1:7" s="449" customFormat="1">
      <c r="A3643" s="439" t="s">
        <v>2086</v>
      </c>
      <c r="G3643" s="556"/>
    </row>
    <row r="3644" spans="1:7" s="445" customFormat="1" ht="45">
      <c r="A3644" s="294" t="s">
        <v>73</v>
      </c>
      <c r="B3644" s="294" t="s">
        <v>74</v>
      </c>
      <c r="C3644" s="294" t="s">
        <v>166</v>
      </c>
      <c r="D3644" s="294" t="s">
        <v>78</v>
      </c>
      <c r="E3644" s="294" t="s">
        <v>167</v>
      </c>
      <c r="F3644" s="294" t="s">
        <v>1113</v>
      </c>
      <c r="G3644" s="551" t="s">
        <v>1105</v>
      </c>
    </row>
    <row r="3645" spans="1:7">
      <c r="A3645" s="295" t="s">
        <v>17</v>
      </c>
      <c r="B3645" s="296" t="s">
        <v>1106</v>
      </c>
      <c r="C3645" s="295"/>
      <c r="D3645" s="295"/>
      <c r="E3645" s="295"/>
      <c r="F3645" s="296"/>
      <c r="G3645" s="536"/>
    </row>
    <row r="3646" spans="1:7">
      <c r="A3646" s="295">
        <v>1</v>
      </c>
      <c r="B3646" s="296" t="s">
        <v>1</v>
      </c>
      <c r="C3646" s="295" t="s">
        <v>336</v>
      </c>
      <c r="D3646" s="295" t="s">
        <v>31</v>
      </c>
      <c r="E3646" s="295" t="s">
        <v>1509</v>
      </c>
      <c r="F3646" s="315">
        <f>VLOOKUP(B3646,'HSD PSPN,STR,ARS'!$C$6:F2191,4,FALSE)</f>
        <v>100000</v>
      </c>
      <c r="G3646" s="536">
        <f t="shared" ref="G3646:G3649" si="369">F3646*E3646</f>
        <v>7140.0000000000009</v>
      </c>
    </row>
    <row r="3647" spans="1:7">
      <c r="A3647" s="295">
        <v>2</v>
      </c>
      <c r="B3647" s="296" t="s">
        <v>2</v>
      </c>
      <c r="C3647" s="295" t="s">
        <v>337</v>
      </c>
      <c r="D3647" s="295" t="s">
        <v>31</v>
      </c>
      <c r="E3647" s="295" t="s">
        <v>1532</v>
      </c>
      <c r="F3647" s="315">
        <f>VLOOKUP(B3647,'HSD PSPN,STR,ARS'!$C$6:F2192,4,FALSE)</f>
        <v>150000</v>
      </c>
      <c r="G3647" s="536">
        <f t="shared" si="369"/>
        <v>5355</v>
      </c>
    </row>
    <row r="3648" spans="1:7">
      <c r="A3648" s="295">
        <v>3</v>
      </c>
      <c r="B3648" s="296" t="s">
        <v>3</v>
      </c>
      <c r="C3648" s="295" t="s">
        <v>338</v>
      </c>
      <c r="D3648" s="295" t="s">
        <v>31</v>
      </c>
      <c r="E3648" s="295" t="s">
        <v>1533</v>
      </c>
      <c r="F3648" s="315">
        <f>VLOOKUP(B3648,'HSD PSPN,STR,ARS'!$C$6:F2193,4,FALSE)</f>
        <v>150000</v>
      </c>
      <c r="G3648" s="536">
        <f t="shared" si="369"/>
        <v>540</v>
      </c>
    </row>
    <row r="3649" spans="1:7">
      <c r="A3649" s="295">
        <v>4</v>
      </c>
      <c r="B3649" s="296" t="s">
        <v>4</v>
      </c>
      <c r="C3649" s="295" t="s">
        <v>339</v>
      </c>
      <c r="D3649" s="295" t="s">
        <v>31</v>
      </c>
      <c r="E3649" s="295" t="s">
        <v>1534</v>
      </c>
      <c r="F3649" s="315">
        <f>VLOOKUP(B3649,'HSD PSPN,STR,ARS'!$C$6:F2194,4,FALSE)</f>
        <v>200000</v>
      </c>
      <c r="G3649" s="536">
        <f t="shared" si="369"/>
        <v>239.99999999999997</v>
      </c>
    </row>
    <row r="3650" spans="1:7">
      <c r="A3650" s="1161" t="s">
        <v>2171</v>
      </c>
      <c r="B3650" s="1162"/>
      <c r="C3650" s="1162"/>
      <c r="D3650" s="1162"/>
      <c r="E3650" s="1162"/>
      <c r="F3650" s="1163"/>
      <c r="G3650" s="321">
        <f>SUM(G3645:G3649)</f>
        <v>13275</v>
      </c>
    </row>
    <row r="3651" spans="1:7">
      <c r="A3651" s="295" t="s">
        <v>19</v>
      </c>
      <c r="B3651" s="296" t="s">
        <v>5</v>
      </c>
      <c r="C3651" s="295"/>
      <c r="D3651" s="295"/>
      <c r="E3651" s="295"/>
      <c r="F3651" s="296"/>
      <c r="G3651" s="536"/>
    </row>
    <row r="3652" spans="1:7" ht="30">
      <c r="A3652" s="295">
        <v>1</v>
      </c>
      <c r="B3652" s="300" t="s">
        <v>1571</v>
      </c>
      <c r="C3652" s="295"/>
      <c r="D3652" s="301" t="s">
        <v>239</v>
      </c>
      <c r="E3652" s="301" t="s">
        <v>1536</v>
      </c>
      <c r="F3652" s="315">
        <f>VLOOKUP(B3652,'HSD PSPN,STR,ARS'!$C$6:F2197,4,FALSE)</f>
        <v>10000</v>
      </c>
      <c r="G3652" s="536">
        <f t="shared" ref="G3652:G3655" si="370">F3652*E3652</f>
        <v>17500</v>
      </c>
    </row>
    <row r="3653" spans="1:7">
      <c r="A3653" s="295">
        <v>2</v>
      </c>
      <c r="B3653" s="296" t="s">
        <v>176</v>
      </c>
      <c r="C3653" s="295"/>
      <c r="D3653" s="295" t="s">
        <v>329</v>
      </c>
      <c r="E3653" s="295" t="s">
        <v>1525</v>
      </c>
      <c r="F3653" s="315">
        <f>VLOOKUP(B3653,'HSD PSPN,STR,ARS'!$C$6:F2198,4,FALSE)</f>
        <v>10000</v>
      </c>
      <c r="G3653" s="536">
        <f t="shared" si="370"/>
        <v>17040</v>
      </c>
    </row>
    <row r="3654" spans="1:7">
      <c r="A3654" s="295">
        <v>3</v>
      </c>
      <c r="B3654" s="296" t="s">
        <v>245</v>
      </c>
      <c r="C3654" s="295"/>
      <c r="D3654" s="295" t="s">
        <v>329</v>
      </c>
      <c r="E3654" s="295" t="s">
        <v>1543</v>
      </c>
      <c r="F3654" s="315">
        <f>VLOOKUP(B3654,'HSD PSPN,STR,ARS'!$C$6:F2199,4,FALSE)</f>
        <v>10000</v>
      </c>
      <c r="G3654" s="536">
        <f t="shared" si="370"/>
        <v>1880</v>
      </c>
    </row>
    <row r="3655" spans="1:7">
      <c r="A3655" s="295">
        <v>4</v>
      </c>
      <c r="B3655" s="296" t="s">
        <v>206</v>
      </c>
      <c r="C3655" s="295"/>
      <c r="D3655" s="295" t="s">
        <v>342</v>
      </c>
      <c r="E3655" s="295" t="s">
        <v>1244</v>
      </c>
      <c r="F3655" s="315">
        <f>VLOOKUP(B3655,'HSD PSPN,STR,ARS'!$C$6:F2200,4,FALSE)</f>
        <v>10000</v>
      </c>
      <c r="G3655" s="536">
        <f t="shared" si="370"/>
        <v>30</v>
      </c>
    </row>
    <row r="3656" spans="1:7">
      <c r="A3656" s="1165" t="s">
        <v>2176</v>
      </c>
      <c r="B3656" s="1166"/>
      <c r="C3656" s="1166"/>
      <c r="D3656" s="1166"/>
      <c r="E3656" s="1166"/>
      <c r="F3656" s="1166"/>
      <c r="G3656" s="321">
        <f>SUM(G3652:G3655)</f>
        <v>36450</v>
      </c>
    </row>
    <row r="3657" spans="1:7">
      <c r="A3657" s="295" t="s">
        <v>20</v>
      </c>
      <c r="B3657" s="296" t="s">
        <v>181</v>
      </c>
      <c r="C3657" s="295"/>
      <c r="D3657" s="295"/>
      <c r="E3657" s="295"/>
      <c r="F3657" s="296"/>
      <c r="G3657" s="536"/>
    </row>
    <row r="3658" spans="1:7">
      <c r="A3658" s="295"/>
      <c r="B3658" s="296"/>
      <c r="C3658" s="295"/>
      <c r="D3658" s="295"/>
      <c r="E3658" s="295"/>
      <c r="F3658" s="296"/>
      <c r="G3658" s="536"/>
    </row>
    <row r="3659" spans="1:7">
      <c r="A3659" s="1146" t="s">
        <v>2180</v>
      </c>
      <c r="B3659" s="1146"/>
      <c r="C3659" s="1146"/>
      <c r="D3659" s="1146"/>
      <c r="E3659" s="1146"/>
      <c r="F3659" s="1146"/>
      <c r="G3659" s="318">
        <f>SUM(G3657:G3658)</f>
        <v>0</v>
      </c>
    </row>
    <row r="3660" spans="1:7">
      <c r="A3660" s="375" t="s">
        <v>21</v>
      </c>
      <c r="B3660" s="1145" t="s">
        <v>1111</v>
      </c>
      <c r="C3660" s="1145"/>
      <c r="D3660" s="1145"/>
      <c r="E3660" s="1145"/>
      <c r="F3660" s="1145"/>
      <c r="G3660" s="318">
        <f>SUM(G3646:G3659)/2</f>
        <v>49725</v>
      </c>
    </row>
    <row r="3661" spans="1:7">
      <c r="A3661" s="375" t="s">
        <v>22</v>
      </c>
      <c r="B3661" s="1145" t="s">
        <v>1112</v>
      </c>
      <c r="C3661" s="1145"/>
      <c r="D3661" s="1145"/>
      <c r="E3661" s="1145"/>
      <c r="F3661" s="376">
        <v>0.1</v>
      </c>
      <c r="G3661" s="318">
        <f>G3660*F3661</f>
        <v>4972.5</v>
      </c>
    </row>
    <row r="3662" spans="1:7">
      <c r="A3662" s="375" t="s">
        <v>23</v>
      </c>
      <c r="B3662" s="1145" t="s">
        <v>184</v>
      </c>
      <c r="C3662" s="1145"/>
      <c r="D3662" s="1145"/>
      <c r="E3662" s="1145"/>
      <c r="F3662" s="1145"/>
      <c r="G3662" s="318">
        <f>ROUNDDOWN(G3660+G3661,0)</f>
        <v>54697</v>
      </c>
    </row>
    <row r="3663" spans="1:7">
      <c r="A3663" s="298"/>
      <c r="B3663" s="299"/>
      <c r="C3663" s="299"/>
      <c r="D3663" s="299"/>
      <c r="E3663" s="299"/>
      <c r="F3663" s="299"/>
      <c r="G3663" s="550"/>
    </row>
    <row r="3664" spans="1:7" s="447" customFormat="1">
      <c r="A3664" s="310" t="s">
        <v>2029</v>
      </c>
      <c r="G3664" s="555"/>
    </row>
    <row r="3665" spans="1:7" s="449" customFormat="1" ht="15.75">
      <c r="A3665" s="439" t="s">
        <v>2030</v>
      </c>
      <c r="B3665" s="313"/>
      <c r="G3665" s="556"/>
    </row>
    <row r="3666" spans="1:7" s="445" customFormat="1" ht="45">
      <c r="A3666" s="294" t="s">
        <v>73</v>
      </c>
      <c r="B3666" s="294" t="s">
        <v>74</v>
      </c>
      <c r="C3666" s="294" t="s">
        <v>166</v>
      </c>
      <c r="D3666" s="294" t="s">
        <v>78</v>
      </c>
      <c r="E3666" s="294" t="s">
        <v>167</v>
      </c>
      <c r="F3666" s="294" t="s">
        <v>1113</v>
      </c>
      <c r="G3666" s="551" t="s">
        <v>1105</v>
      </c>
    </row>
    <row r="3667" spans="1:7">
      <c r="A3667" s="295" t="s">
        <v>17</v>
      </c>
      <c r="B3667" s="296" t="s">
        <v>1106</v>
      </c>
      <c r="C3667" s="295"/>
      <c r="D3667" s="295"/>
      <c r="E3667" s="295"/>
      <c r="F3667" s="296"/>
      <c r="G3667" s="536"/>
    </row>
    <row r="3668" spans="1:7">
      <c r="A3668" s="295">
        <v>1</v>
      </c>
      <c r="B3668" s="296" t="s">
        <v>1</v>
      </c>
      <c r="C3668" s="295" t="s">
        <v>336</v>
      </c>
      <c r="D3668" s="295" t="s">
        <v>31</v>
      </c>
      <c r="E3668" s="295" t="s">
        <v>1508</v>
      </c>
      <c r="F3668" s="315">
        <f>VLOOKUP(B3668,'HSD PSPN,STR,ARS'!$C$6:F2213,4,FALSE)</f>
        <v>100000</v>
      </c>
      <c r="G3668" s="536">
        <f t="shared" ref="G3668:G3671" si="371">F3668*E3668</f>
        <v>14290</v>
      </c>
    </row>
    <row r="3669" spans="1:7">
      <c r="A3669" s="295">
        <v>2</v>
      </c>
      <c r="B3669" s="296" t="s">
        <v>2</v>
      </c>
      <c r="C3669" s="295" t="s">
        <v>337</v>
      </c>
      <c r="D3669" s="295" t="s">
        <v>31</v>
      </c>
      <c r="E3669" s="295" t="s">
        <v>1509</v>
      </c>
      <c r="F3669" s="315">
        <f>VLOOKUP(B3669,'HSD PSPN,STR,ARS'!$C$6:F2214,4,FALSE)</f>
        <v>150000</v>
      </c>
      <c r="G3669" s="536">
        <f t="shared" si="371"/>
        <v>10710</v>
      </c>
    </row>
    <row r="3670" spans="1:7">
      <c r="A3670" s="295">
        <v>3</v>
      </c>
      <c r="B3670" s="296" t="s">
        <v>3</v>
      </c>
      <c r="C3670" s="295" t="s">
        <v>338</v>
      </c>
      <c r="D3670" s="295" t="s">
        <v>31</v>
      </c>
      <c r="E3670" s="295" t="s">
        <v>1510</v>
      </c>
      <c r="F3670" s="315">
        <f>VLOOKUP(B3670,'HSD PSPN,STR,ARS'!$C$6:F2215,4,FALSE)</f>
        <v>150000</v>
      </c>
      <c r="G3670" s="536">
        <f t="shared" si="371"/>
        <v>1065</v>
      </c>
    </row>
    <row r="3671" spans="1:7">
      <c r="A3671" s="295">
        <v>4</v>
      </c>
      <c r="B3671" s="296" t="s">
        <v>4</v>
      </c>
      <c r="C3671" s="295" t="s">
        <v>339</v>
      </c>
      <c r="D3671" s="295" t="s">
        <v>31</v>
      </c>
      <c r="E3671" s="295" t="s">
        <v>1511</v>
      </c>
      <c r="F3671" s="315">
        <f>VLOOKUP(B3671,'HSD PSPN,STR,ARS'!$C$6:F2216,4,FALSE)</f>
        <v>200000</v>
      </c>
      <c r="G3671" s="536">
        <f t="shared" si="371"/>
        <v>479.99999999999994</v>
      </c>
    </row>
    <row r="3672" spans="1:7">
      <c r="A3672" s="1161" t="s">
        <v>2171</v>
      </c>
      <c r="B3672" s="1162"/>
      <c r="C3672" s="1162"/>
      <c r="D3672" s="1162"/>
      <c r="E3672" s="1162"/>
      <c r="F3672" s="1163"/>
      <c r="G3672" s="321">
        <f>SUM(G3667:G3671)</f>
        <v>26545</v>
      </c>
    </row>
    <row r="3673" spans="1:7">
      <c r="A3673" s="295" t="s">
        <v>19</v>
      </c>
      <c r="B3673" s="296" t="s">
        <v>5</v>
      </c>
      <c r="C3673" s="295"/>
      <c r="D3673" s="295"/>
      <c r="E3673" s="295"/>
      <c r="F3673" s="296"/>
      <c r="G3673" s="536"/>
    </row>
    <row r="3674" spans="1:7" ht="30">
      <c r="A3674" s="295">
        <v>1</v>
      </c>
      <c r="B3674" s="300" t="s">
        <v>1572</v>
      </c>
      <c r="C3674" s="295"/>
      <c r="D3674" s="301" t="s">
        <v>239</v>
      </c>
      <c r="E3674" s="301" t="s">
        <v>1513</v>
      </c>
      <c r="F3674" s="315">
        <f>VLOOKUP(B3674,'HSD PSPN,STR,ARS'!$C$6:F2219,4,FALSE)</f>
        <v>10000</v>
      </c>
      <c r="G3674" s="536">
        <f t="shared" ref="G3674:G3677" si="372">F3674*E3674</f>
        <v>116670</v>
      </c>
    </row>
    <row r="3675" spans="1:7">
      <c r="A3675" s="295">
        <v>2</v>
      </c>
      <c r="B3675" s="296" t="s">
        <v>176</v>
      </c>
      <c r="C3675" s="295"/>
      <c r="D3675" s="295" t="s">
        <v>329</v>
      </c>
      <c r="E3675" s="295" t="s">
        <v>1507</v>
      </c>
      <c r="F3675" s="315">
        <f>VLOOKUP(B3675,'HSD PSPN,STR,ARS'!$C$6:F2220,4,FALSE)</f>
        <v>10000</v>
      </c>
      <c r="G3675" s="536">
        <f t="shared" si="372"/>
        <v>136320</v>
      </c>
    </row>
    <row r="3676" spans="1:7">
      <c r="A3676" s="295">
        <v>3</v>
      </c>
      <c r="B3676" s="296" t="s">
        <v>245</v>
      </c>
      <c r="C3676" s="295"/>
      <c r="D3676" s="295" t="s">
        <v>329</v>
      </c>
      <c r="E3676" s="295" t="s">
        <v>1538</v>
      </c>
      <c r="F3676" s="315">
        <f>VLOOKUP(B3676,'HSD PSPN,STR,ARS'!$C$6:F2221,4,FALSE)</f>
        <v>10000</v>
      </c>
      <c r="G3676" s="536">
        <f t="shared" si="372"/>
        <v>15000</v>
      </c>
    </row>
    <row r="3677" spans="1:7">
      <c r="A3677" s="295">
        <v>4</v>
      </c>
      <c r="B3677" s="296" t="s">
        <v>206</v>
      </c>
      <c r="C3677" s="295"/>
      <c r="D3677" s="295" t="s">
        <v>342</v>
      </c>
      <c r="E3677" s="295" t="s">
        <v>1416</v>
      </c>
      <c r="F3677" s="315">
        <f>VLOOKUP(B3677,'HSD PSPN,STR,ARS'!$C$6:F2222,4,FALSE)</f>
        <v>10000</v>
      </c>
      <c r="G3677" s="536">
        <f t="shared" si="372"/>
        <v>270</v>
      </c>
    </row>
    <row r="3678" spans="1:7">
      <c r="A3678" s="1165" t="s">
        <v>2176</v>
      </c>
      <c r="B3678" s="1166"/>
      <c r="C3678" s="1166"/>
      <c r="D3678" s="1166"/>
      <c r="E3678" s="1166"/>
      <c r="F3678" s="1166"/>
      <c r="G3678" s="321">
        <f>SUM(G3674:G3677)</f>
        <v>268260</v>
      </c>
    </row>
    <row r="3679" spans="1:7">
      <c r="A3679" s="295" t="s">
        <v>20</v>
      </c>
      <c r="B3679" s="296" t="s">
        <v>181</v>
      </c>
      <c r="C3679" s="295"/>
      <c r="D3679" s="295"/>
      <c r="E3679" s="295"/>
      <c r="F3679" s="296"/>
      <c r="G3679" s="536"/>
    </row>
    <row r="3680" spans="1:7">
      <c r="A3680" s="295"/>
      <c r="B3680" s="296"/>
      <c r="C3680" s="295"/>
      <c r="D3680" s="295"/>
      <c r="E3680" s="295"/>
      <c r="F3680" s="296"/>
      <c r="G3680" s="536"/>
    </row>
    <row r="3681" spans="1:7">
      <c r="A3681" s="1146" t="s">
        <v>2180</v>
      </c>
      <c r="B3681" s="1146"/>
      <c r="C3681" s="1146"/>
      <c r="D3681" s="1146"/>
      <c r="E3681" s="1146"/>
      <c r="F3681" s="1146"/>
      <c r="G3681" s="318">
        <f>SUM(G3679:G3680)</f>
        <v>0</v>
      </c>
    </row>
    <row r="3682" spans="1:7">
      <c r="A3682" s="375" t="s">
        <v>21</v>
      </c>
      <c r="B3682" s="1145" t="s">
        <v>1111</v>
      </c>
      <c r="C3682" s="1145"/>
      <c r="D3682" s="1145"/>
      <c r="E3682" s="1145"/>
      <c r="F3682" s="1145"/>
      <c r="G3682" s="318">
        <f>SUM(G3668:G3681)/2</f>
        <v>294805</v>
      </c>
    </row>
    <row r="3683" spans="1:7">
      <c r="A3683" s="375" t="s">
        <v>22</v>
      </c>
      <c r="B3683" s="1145" t="s">
        <v>1112</v>
      </c>
      <c r="C3683" s="1145"/>
      <c r="D3683" s="1145"/>
      <c r="E3683" s="1145"/>
      <c r="F3683" s="376">
        <v>0.1</v>
      </c>
      <c r="G3683" s="318">
        <f>G3682*F3683</f>
        <v>29480.5</v>
      </c>
    </row>
    <row r="3684" spans="1:7">
      <c r="A3684" s="375" t="s">
        <v>23</v>
      </c>
      <c r="B3684" s="1145" t="s">
        <v>184</v>
      </c>
      <c r="C3684" s="1145"/>
      <c r="D3684" s="1145"/>
      <c r="E3684" s="1145"/>
      <c r="F3684" s="1145"/>
      <c r="G3684" s="318">
        <f>ROUNDDOWN(G3682+G3683,0)</f>
        <v>324285</v>
      </c>
    </row>
    <row r="3685" spans="1:7">
      <c r="A3685" s="298"/>
      <c r="B3685" s="299"/>
      <c r="C3685" s="299"/>
      <c r="D3685" s="299"/>
      <c r="E3685" s="299"/>
      <c r="F3685" s="299"/>
      <c r="G3685" s="550"/>
    </row>
    <row r="3686" spans="1:7" s="449" customFormat="1" ht="15.75">
      <c r="A3686" s="439" t="s">
        <v>2031</v>
      </c>
      <c r="B3686" s="313"/>
      <c r="G3686" s="556"/>
    </row>
    <row r="3687" spans="1:7" s="445" customFormat="1" ht="45">
      <c r="A3687" s="294" t="s">
        <v>73</v>
      </c>
      <c r="B3687" s="294" t="s">
        <v>74</v>
      </c>
      <c r="C3687" s="294" t="s">
        <v>166</v>
      </c>
      <c r="D3687" s="294" t="s">
        <v>78</v>
      </c>
      <c r="E3687" s="294" t="s">
        <v>167</v>
      </c>
      <c r="F3687" s="294" t="s">
        <v>1113</v>
      </c>
      <c r="G3687" s="551" t="s">
        <v>1105</v>
      </c>
    </row>
    <row r="3688" spans="1:7">
      <c r="A3688" s="295" t="s">
        <v>17</v>
      </c>
      <c r="B3688" s="296" t="s">
        <v>1106</v>
      </c>
      <c r="C3688" s="295"/>
      <c r="D3688" s="295"/>
      <c r="E3688" s="295"/>
      <c r="F3688" s="296"/>
      <c r="G3688" s="536"/>
    </row>
    <row r="3689" spans="1:7">
      <c r="A3689" s="295">
        <v>1</v>
      </c>
      <c r="B3689" s="296" t="s">
        <v>1</v>
      </c>
      <c r="C3689" s="295" t="s">
        <v>336</v>
      </c>
      <c r="D3689" s="295" t="s">
        <v>31</v>
      </c>
      <c r="E3689" s="295" t="s">
        <v>1514</v>
      </c>
      <c r="F3689" s="315">
        <f>VLOOKUP(B3689,'HSD PSPN,STR,ARS'!$C$6:F2234,4,FALSE)</f>
        <v>100000</v>
      </c>
      <c r="G3689" s="536">
        <f t="shared" ref="G3689:G3692" si="373">F3689*E3689</f>
        <v>15380</v>
      </c>
    </row>
    <row r="3690" spans="1:7">
      <c r="A3690" s="295">
        <v>2</v>
      </c>
      <c r="B3690" s="296" t="s">
        <v>2</v>
      </c>
      <c r="C3690" s="295" t="s">
        <v>337</v>
      </c>
      <c r="D3690" s="295" t="s">
        <v>31</v>
      </c>
      <c r="E3690" s="295" t="s">
        <v>1467</v>
      </c>
      <c r="F3690" s="315">
        <f>VLOOKUP(B3690,'HSD PSPN,STR,ARS'!$C$6:F2235,4,FALSE)</f>
        <v>150000</v>
      </c>
      <c r="G3690" s="536">
        <f t="shared" si="373"/>
        <v>11535</v>
      </c>
    </row>
    <row r="3691" spans="1:7">
      <c r="A3691" s="295">
        <v>3</v>
      </c>
      <c r="B3691" s="296" t="s">
        <v>3</v>
      </c>
      <c r="C3691" s="295" t="s">
        <v>338</v>
      </c>
      <c r="D3691" s="295" t="s">
        <v>31</v>
      </c>
      <c r="E3691" s="295" t="s">
        <v>1468</v>
      </c>
      <c r="F3691" s="315">
        <f>VLOOKUP(B3691,'HSD PSPN,STR,ARS'!$C$6:F2236,4,FALSE)</f>
        <v>150000</v>
      </c>
      <c r="G3691" s="536">
        <f t="shared" si="373"/>
        <v>1155</v>
      </c>
    </row>
    <row r="3692" spans="1:7">
      <c r="A3692" s="295">
        <v>4</v>
      </c>
      <c r="B3692" s="296" t="s">
        <v>4</v>
      </c>
      <c r="C3692" s="295" t="s">
        <v>339</v>
      </c>
      <c r="D3692" s="295" t="s">
        <v>31</v>
      </c>
      <c r="E3692" s="295" t="s">
        <v>1469</v>
      </c>
      <c r="F3692" s="315">
        <f>VLOOKUP(B3692,'HSD PSPN,STR,ARS'!$C$6:F2237,4,FALSE)</f>
        <v>200000</v>
      </c>
      <c r="G3692" s="536">
        <f t="shared" si="373"/>
        <v>520</v>
      </c>
    </row>
    <row r="3693" spans="1:7">
      <c r="A3693" s="1161" t="s">
        <v>2171</v>
      </c>
      <c r="B3693" s="1162"/>
      <c r="C3693" s="1162"/>
      <c r="D3693" s="1162"/>
      <c r="E3693" s="1162"/>
      <c r="F3693" s="1163"/>
      <c r="G3693" s="321">
        <f>SUM(G3688:G3692)</f>
        <v>28590</v>
      </c>
    </row>
    <row r="3694" spans="1:7">
      <c r="A3694" s="295" t="s">
        <v>19</v>
      </c>
      <c r="B3694" s="296" t="s">
        <v>5</v>
      </c>
      <c r="C3694" s="295"/>
      <c r="D3694" s="295"/>
      <c r="E3694" s="295"/>
      <c r="F3694" s="296"/>
      <c r="G3694" s="536"/>
    </row>
    <row r="3695" spans="1:7" ht="30">
      <c r="A3695" s="295">
        <v>1</v>
      </c>
      <c r="B3695" s="300" t="s">
        <v>1573</v>
      </c>
      <c r="C3695" s="295"/>
      <c r="D3695" s="301" t="s">
        <v>239</v>
      </c>
      <c r="E3695" s="301" t="s">
        <v>1516</v>
      </c>
      <c r="F3695" s="315">
        <f>VLOOKUP(B3695,'HSD PSPN,STR,ARS'!$C$6:F2240,4,FALSE)</f>
        <v>10000</v>
      </c>
      <c r="G3695" s="536">
        <f t="shared" ref="G3695:G3698" si="374">F3695*E3695</f>
        <v>65630</v>
      </c>
    </row>
    <row r="3696" spans="1:7">
      <c r="A3696" s="295">
        <v>2</v>
      </c>
      <c r="B3696" s="296" t="s">
        <v>176</v>
      </c>
      <c r="C3696" s="295"/>
      <c r="D3696" s="295" t="s">
        <v>329</v>
      </c>
      <c r="E3696" s="295" t="s">
        <v>1507</v>
      </c>
      <c r="F3696" s="315">
        <f>VLOOKUP(B3696,'HSD PSPN,STR,ARS'!$C$6:F2241,4,FALSE)</f>
        <v>10000</v>
      </c>
      <c r="G3696" s="536">
        <f t="shared" si="374"/>
        <v>136320</v>
      </c>
    </row>
    <row r="3697" spans="1:7">
      <c r="A3697" s="295">
        <v>3</v>
      </c>
      <c r="B3697" s="296" t="s">
        <v>245</v>
      </c>
      <c r="C3697" s="295"/>
      <c r="D3697" s="295" t="s">
        <v>329</v>
      </c>
      <c r="E3697" s="295" t="s">
        <v>1538</v>
      </c>
      <c r="F3697" s="315">
        <f>VLOOKUP(B3697,'HSD PSPN,STR,ARS'!$C$6:F2242,4,FALSE)</f>
        <v>10000</v>
      </c>
      <c r="G3697" s="536">
        <f t="shared" si="374"/>
        <v>15000</v>
      </c>
    </row>
    <row r="3698" spans="1:7">
      <c r="A3698" s="295">
        <v>4</v>
      </c>
      <c r="B3698" s="296" t="s">
        <v>206</v>
      </c>
      <c r="C3698" s="295"/>
      <c r="D3698" s="295" t="s">
        <v>342</v>
      </c>
      <c r="E3698" s="295" t="s">
        <v>1416</v>
      </c>
      <c r="F3698" s="315">
        <f>VLOOKUP(B3698,'HSD PSPN,STR,ARS'!$C$6:F2243,4,FALSE)</f>
        <v>10000</v>
      </c>
      <c r="G3698" s="536">
        <f t="shared" si="374"/>
        <v>270</v>
      </c>
    </row>
    <row r="3699" spans="1:7">
      <c r="A3699" s="1165" t="s">
        <v>2176</v>
      </c>
      <c r="B3699" s="1166"/>
      <c r="C3699" s="1166"/>
      <c r="D3699" s="1166"/>
      <c r="E3699" s="1166"/>
      <c r="F3699" s="1166"/>
      <c r="G3699" s="318">
        <f>SUM(G3695:G3698)</f>
        <v>217220</v>
      </c>
    </row>
    <row r="3700" spans="1:7">
      <c r="A3700" s="295" t="s">
        <v>20</v>
      </c>
      <c r="B3700" s="296" t="s">
        <v>181</v>
      </c>
      <c r="C3700" s="295"/>
      <c r="D3700" s="295"/>
      <c r="E3700" s="295"/>
      <c r="F3700" s="296"/>
      <c r="G3700" s="536"/>
    </row>
    <row r="3701" spans="1:7">
      <c r="A3701" s="295"/>
      <c r="B3701" s="296"/>
      <c r="C3701" s="295"/>
      <c r="D3701" s="295"/>
      <c r="E3701" s="295"/>
      <c r="F3701" s="296"/>
      <c r="G3701" s="536"/>
    </row>
    <row r="3702" spans="1:7">
      <c r="A3702" s="1146" t="s">
        <v>2180</v>
      </c>
      <c r="B3702" s="1146"/>
      <c r="C3702" s="1146"/>
      <c r="D3702" s="1146"/>
      <c r="E3702" s="1146"/>
      <c r="F3702" s="1146"/>
      <c r="G3702" s="318">
        <f>SUM(G3700:G3701)</f>
        <v>0</v>
      </c>
    </row>
    <row r="3703" spans="1:7">
      <c r="A3703" s="375" t="s">
        <v>21</v>
      </c>
      <c r="B3703" s="1145" t="s">
        <v>1111</v>
      </c>
      <c r="C3703" s="1145"/>
      <c r="D3703" s="1145"/>
      <c r="E3703" s="1145"/>
      <c r="F3703" s="1145"/>
      <c r="G3703" s="318">
        <f>SUM(G3689:G3702)/2</f>
        <v>245810</v>
      </c>
    </row>
    <row r="3704" spans="1:7">
      <c r="A3704" s="375" t="s">
        <v>22</v>
      </c>
      <c r="B3704" s="1145" t="s">
        <v>1112</v>
      </c>
      <c r="C3704" s="1145"/>
      <c r="D3704" s="1145"/>
      <c r="E3704" s="1145"/>
      <c r="F3704" s="376">
        <v>0.1</v>
      </c>
      <c r="G3704" s="318">
        <f>G3703*F3704</f>
        <v>24581</v>
      </c>
    </row>
    <row r="3705" spans="1:7">
      <c r="A3705" s="375" t="s">
        <v>23</v>
      </c>
      <c r="B3705" s="1145" t="s">
        <v>184</v>
      </c>
      <c r="C3705" s="1145"/>
      <c r="D3705" s="1145"/>
      <c r="E3705" s="1145"/>
      <c r="F3705" s="1145"/>
      <c r="G3705" s="318">
        <f>ROUNDDOWN(G3703+G3704,0)</f>
        <v>270391</v>
      </c>
    </row>
    <row r="3706" spans="1:7">
      <c r="A3706" s="298"/>
      <c r="B3706" s="299"/>
      <c r="C3706" s="299"/>
      <c r="D3706" s="299"/>
      <c r="E3706" s="299"/>
      <c r="F3706" s="299"/>
      <c r="G3706" s="550"/>
    </row>
    <row r="3707" spans="1:7" s="449" customFormat="1" ht="15.75">
      <c r="A3707" s="439" t="s">
        <v>2032</v>
      </c>
      <c r="B3707" s="313"/>
      <c r="G3707" s="556"/>
    </row>
    <row r="3708" spans="1:7" s="445" customFormat="1" ht="45">
      <c r="A3708" s="294" t="s">
        <v>73</v>
      </c>
      <c r="B3708" s="294" t="s">
        <v>74</v>
      </c>
      <c r="C3708" s="294" t="s">
        <v>166</v>
      </c>
      <c r="D3708" s="294" t="s">
        <v>78</v>
      </c>
      <c r="E3708" s="294" t="s">
        <v>167</v>
      </c>
      <c r="F3708" s="294" t="s">
        <v>1113</v>
      </c>
      <c r="G3708" s="551" t="s">
        <v>1105</v>
      </c>
    </row>
    <row r="3709" spans="1:7">
      <c r="A3709" s="295" t="s">
        <v>17</v>
      </c>
      <c r="B3709" s="296" t="s">
        <v>1106</v>
      </c>
      <c r="C3709" s="295"/>
      <c r="D3709" s="295"/>
      <c r="E3709" s="295"/>
      <c r="F3709" s="296"/>
      <c r="G3709" s="536"/>
    </row>
    <row r="3710" spans="1:7">
      <c r="A3710" s="295">
        <v>1</v>
      </c>
      <c r="B3710" s="296" t="s">
        <v>1</v>
      </c>
      <c r="C3710" s="295" t="s">
        <v>336</v>
      </c>
      <c r="D3710" s="295" t="s">
        <v>31</v>
      </c>
      <c r="E3710" s="295" t="s">
        <v>1208</v>
      </c>
      <c r="F3710" s="315">
        <f>VLOOKUP(B3710,'HSD PSPN,STR,ARS'!$C$6:F2255,4,FALSE)</f>
        <v>100000</v>
      </c>
      <c r="G3710" s="536">
        <f t="shared" ref="G3710:G3713" si="375">F3710*E3710</f>
        <v>25000</v>
      </c>
    </row>
    <row r="3711" spans="1:7">
      <c r="A3711" s="295">
        <v>2</v>
      </c>
      <c r="B3711" s="296" t="s">
        <v>2</v>
      </c>
      <c r="C3711" s="295" t="s">
        <v>337</v>
      </c>
      <c r="D3711" s="295" t="s">
        <v>31</v>
      </c>
      <c r="E3711" s="295" t="s">
        <v>1361</v>
      </c>
      <c r="F3711" s="315">
        <f>VLOOKUP(B3711,'HSD PSPN,STR,ARS'!$C$6:F2256,4,FALSE)</f>
        <v>150000</v>
      </c>
      <c r="G3711" s="536">
        <f t="shared" si="375"/>
        <v>12495</v>
      </c>
    </row>
    <row r="3712" spans="1:7">
      <c r="A3712" s="295">
        <v>3</v>
      </c>
      <c r="B3712" s="296" t="s">
        <v>3</v>
      </c>
      <c r="C3712" s="295" t="s">
        <v>338</v>
      </c>
      <c r="D3712" s="295" t="s">
        <v>31</v>
      </c>
      <c r="E3712" s="295" t="s">
        <v>1210</v>
      </c>
      <c r="F3712" s="315">
        <f>VLOOKUP(B3712,'HSD PSPN,STR,ARS'!$C$6:F2257,4,FALSE)</f>
        <v>150000</v>
      </c>
      <c r="G3712" s="536">
        <f t="shared" si="375"/>
        <v>1245</v>
      </c>
    </row>
    <row r="3713" spans="1:7">
      <c r="A3713" s="295">
        <v>4</v>
      </c>
      <c r="B3713" s="296" t="s">
        <v>4</v>
      </c>
      <c r="C3713" s="295" t="s">
        <v>339</v>
      </c>
      <c r="D3713" s="295" t="s">
        <v>31</v>
      </c>
      <c r="E3713" s="295" t="s">
        <v>1362</v>
      </c>
      <c r="F3713" s="315">
        <f>VLOOKUP(B3713,'HSD PSPN,STR,ARS'!$C$6:F2258,4,FALSE)</f>
        <v>200000</v>
      </c>
      <c r="G3713" s="536">
        <f t="shared" si="375"/>
        <v>560</v>
      </c>
    </row>
    <row r="3714" spans="1:7">
      <c r="A3714" s="1161" t="s">
        <v>2171</v>
      </c>
      <c r="B3714" s="1162"/>
      <c r="C3714" s="1162"/>
      <c r="D3714" s="1162"/>
      <c r="E3714" s="1162"/>
      <c r="F3714" s="1163"/>
      <c r="G3714" s="321">
        <f>SUM(G3709:G3713)</f>
        <v>39300</v>
      </c>
    </row>
    <row r="3715" spans="1:7">
      <c r="A3715" s="295" t="s">
        <v>19</v>
      </c>
      <c r="B3715" s="296" t="s">
        <v>5</v>
      </c>
      <c r="C3715" s="295"/>
      <c r="D3715" s="295"/>
      <c r="E3715" s="295"/>
      <c r="F3715" s="296"/>
      <c r="G3715" s="536"/>
    </row>
    <row r="3716" spans="1:7" ht="30">
      <c r="A3716" s="295">
        <v>1</v>
      </c>
      <c r="B3716" s="300" t="s">
        <v>1574</v>
      </c>
      <c r="C3716" s="295"/>
      <c r="D3716" s="301" t="s">
        <v>239</v>
      </c>
      <c r="E3716" s="301" t="s">
        <v>1518</v>
      </c>
      <c r="F3716" s="315">
        <f>VLOOKUP(B3716,'HSD PSPN,STR,ARS'!$C$6:F2261,4,FALSE)</f>
        <v>10000</v>
      </c>
      <c r="G3716" s="536">
        <f t="shared" ref="G3716:G3719" si="376">F3716*E3716</f>
        <v>29169.999999999996</v>
      </c>
    </row>
    <row r="3717" spans="1:7">
      <c r="A3717" s="295">
        <v>2</v>
      </c>
      <c r="B3717" s="296" t="s">
        <v>176</v>
      </c>
      <c r="C3717" s="295"/>
      <c r="D3717" s="295" t="s">
        <v>329</v>
      </c>
      <c r="E3717" s="295" t="s">
        <v>1507</v>
      </c>
      <c r="F3717" s="315">
        <f>VLOOKUP(B3717,'HSD PSPN,STR,ARS'!$C$6:F2262,4,FALSE)</f>
        <v>10000</v>
      </c>
      <c r="G3717" s="536">
        <f t="shared" si="376"/>
        <v>136320</v>
      </c>
    </row>
    <row r="3718" spans="1:7">
      <c r="A3718" s="295">
        <v>3</v>
      </c>
      <c r="B3718" s="296" t="s">
        <v>245</v>
      </c>
      <c r="C3718" s="295"/>
      <c r="D3718" s="295" t="s">
        <v>329</v>
      </c>
      <c r="E3718" s="295" t="s">
        <v>1538</v>
      </c>
      <c r="F3718" s="315">
        <f>VLOOKUP(B3718,'HSD PSPN,STR,ARS'!$C$6:F2263,4,FALSE)</f>
        <v>10000</v>
      </c>
      <c r="G3718" s="536">
        <f t="shared" si="376"/>
        <v>15000</v>
      </c>
    </row>
    <row r="3719" spans="1:7">
      <c r="A3719" s="295">
        <v>4</v>
      </c>
      <c r="B3719" s="296" t="s">
        <v>206</v>
      </c>
      <c r="C3719" s="295"/>
      <c r="D3719" s="295" t="s">
        <v>342</v>
      </c>
      <c r="E3719" s="295" t="s">
        <v>1416</v>
      </c>
      <c r="F3719" s="315">
        <f>VLOOKUP(B3719,'HSD PSPN,STR,ARS'!$C$6:F2264,4,FALSE)</f>
        <v>10000</v>
      </c>
      <c r="G3719" s="536">
        <f t="shared" si="376"/>
        <v>270</v>
      </c>
    </row>
    <row r="3720" spans="1:7">
      <c r="A3720" s="1165" t="s">
        <v>2176</v>
      </c>
      <c r="B3720" s="1166"/>
      <c r="C3720" s="1166"/>
      <c r="D3720" s="1166"/>
      <c r="E3720" s="1166"/>
      <c r="F3720" s="1166"/>
      <c r="G3720" s="321">
        <f>SUM(G3716:G3719)</f>
        <v>180760</v>
      </c>
    </row>
    <row r="3721" spans="1:7">
      <c r="A3721" s="295" t="s">
        <v>20</v>
      </c>
      <c r="B3721" s="296" t="s">
        <v>181</v>
      </c>
      <c r="C3721" s="295"/>
      <c r="D3721" s="295"/>
      <c r="E3721" s="295"/>
      <c r="F3721" s="296"/>
      <c r="G3721" s="536"/>
    </row>
    <row r="3722" spans="1:7">
      <c r="A3722" s="295"/>
      <c r="B3722" s="296"/>
      <c r="C3722" s="295"/>
      <c r="D3722" s="295"/>
      <c r="E3722" s="295"/>
      <c r="F3722" s="296"/>
      <c r="G3722" s="536"/>
    </row>
    <row r="3723" spans="1:7">
      <c r="A3723" s="1146" t="s">
        <v>2180</v>
      </c>
      <c r="B3723" s="1146"/>
      <c r="C3723" s="1146"/>
      <c r="D3723" s="1146"/>
      <c r="E3723" s="1146"/>
      <c r="F3723" s="1146"/>
      <c r="G3723" s="318">
        <f>SUM(G3721:G3722)</f>
        <v>0</v>
      </c>
    </row>
    <row r="3724" spans="1:7">
      <c r="A3724" s="375" t="s">
        <v>21</v>
      </c>
      <c r="B3724" s="1145" t="s">
        <v>1111</v>
      </c>
      <c r="C3724" s="1145"/>
      <c r="D3724" s="1145"/>
      <c r="E3724" s="1145"/>
      <c r="F3724" s="1145"/>
      <c r="G3724" s="318">
        <f>SUM(G3710:G3723)/2</f>
        <v>220060</v>
      </c>
    </row>
    <row r="3725" spans="1:7">
      <c r="A3725" s="375" t="s">
        <v>22</v>
      </c>
      <c r="B3725" s="1145" t="s">
        <v>1112</v>
      </c>
      <c r="C3725" s="1145"/>
      <c r="D3725" s="1145"/>
      <c r="E3725" s="1145"/>
      <c r="F3725" s="376">
        <v>0.1</v>
      </c>
      <c r="G3725" s="318">
        <f>G3724*F3725</f>
        <v>22006</v>
      </c>
    </row>
    <row r="3726" spans="1:7">
      <c r="A3726" s="375" t="s">
        <v>23</v>
      </c>
      <c r="B3726" s="1145" t="s">
        <v>184</v>
      </c>
      <c r="C3726" s="1145"/>
      <c r="D3726" s="1145"/>
      <c r="E3726" s="1145"/>
      <c r="F3726" s="1145"/>
      <c r="G3726" s="318">
        <f>ROUNDDOWN(G3724+G3725,0)</f>
        <v>242066</v>
      </c>
    </row>
    <row r="3727" spans="1:7">
      <c r="A3727" s="298"/>
      <c r="B3727" s="299"/>
      <c r="C3727" s="299"/>
      <c r="D3727" s="299"/>
      <c r="E3727" s="299"/>
      <c r="F3727" s="299"/>
      <c r="G3727" s="550"/>
    </row>
    <row r="3728" spans="1:7" s="453" customFormat="1">
      <c r="A3728" s="451" t="s">
        <v>2085</v>
      </c>
      <c r="G3728" s="559"/>
    </row>
    <row r="3729" spans="1:7" s="445" customFormat="1" ht="45">
      <c r="A3729" s="294" t="s">
        <v>73</v>
      </c>
      <c r="B3729" s="294" t="s">
        <v>74</v>
      </c>
      <c r="C3729" s="294" t="s">
        <v>166</v>
      </c>
      <c r="D3729" s="294" t="s">
        <v>78</v>
      </c>
      <c r="E3729" s="294" t="s">
        <v>167</v>
      </c>
      <c r="F3729" s="294" t="s">
        <v>1113</v>
      </c>
      <c r="G3729" s="551" t="s">
        <v>1105</v>
      </c>
    </row>
    <row r="3730" spans="1:7">
      <c r="A3730" s="295" t="s">
        <v>17</v>
      </c>
      <c r="B3730" s="296" t="s">
        <v>1106</v>
      </c>
      <c r="C3730" s="295"/>
      <c r="D3730" s="295"/>
      <c r="E3730" s="295"/>
      <c r="F3730" s="296"/>
      <c r="G3730" s="536"/>
    </row>
    <row r="3731" spans="1:7">
      <c r="A3731" s="295">
        <v>1</v>
      </c>
      <c r="B3731" s="296" t="s">
        <v>1</v>
      </c>
      <c r="C3731" s="295" t="s">
        <v>336</v>
      </c>
      <c r="D3731" s="295" t="s">
        <v>31</v>
      </c>
      <c r="E3731" s="295" t="s">
        <v>1491</v>
      </c>
      <c r="F3731" s="315">
        <f>VLOOKUP(B3731,'HSD PSPN,STR,ARS'!$C$6:F2276,4,FALSE)</f>
        <v>100000</v>
      </c>
      <c r="G3731" s="536">
        <f t="shared" ref="G3731:G3734" si="377">F3731*E3731</f>
        <v>6250</v>
      </c>
    </row>
    <row r="3732" spans="1:7">
      <c r="A3732" s="295">
        <v>2</v>
      </c>
      <c r="B3732" s="296" t="s">
        <v>2</v>
      </c>
      <c r="C3732" s="295" t="s">
        <v>337</v>
      </c>
      <c r="D3732" s="295" t="s">
        <v>31</v>
      </c>
      <c r="E3732" s="295" t="s">
        <v>1526</v>
      </c>
      <c r="F3732" s="315">
        <f>VLOOKUP(B3732,'HSD PSPN,STR,ARS'!$C$6:F2277,4,FALSE)</f>
        <v>150000</v>
      </c>
      <c r="G3732" s="536">
        <f t="shared" si="377"/>
        <v>4695</v>
      </c>
    </row>
    <row r="3733" spans="1:7">
      <c r="A3733" s="295">
        <v>3</v>
      </c>
      <c r="B3733" s="296" t="s">
        <v>3</v>
      </c>
      <c r="C3733" s="295" t="s">
        <v>338</v>
      </c>
      <c r="D3733" s="295" t="s">
        <v>31</v>
      </c>
      <c r="E3733" s="295" t="s">
        <v>1527</v>
      </c>
      <c r="F3733" s="315">
        <f>VLOOKUP(B3733,'HSD PSPN,STR,ARS'!$C$6:F2278,4,FALSE)</f>
        <v>150000</v>
      </c>
      <c r="G3733" s="536">
        <f t="shared" si="377"/>
        <v>465</v>
      </c>
    </row>
    <row r="3734" spans="1:7">
      <c r="A3734" s="295">
        <v>4</v>
      </c>
      <c r="B3734" s="296" t="s">
        <v>4</v>
      </c>
      <c r="C3734" s="295" t="s">
        <v>339</v>
      </c>
      <c r="D3734" s="295" t="s">
        <v>31</v>
      </c>
      <c r="E3734" s="295" t="s">
        <v>1522</v>
      </c>
      <c r="F3734" s="315">
        <f>VLOOKUP(B3734,'HSD PSPN,STR,ARS'!$C$6:F2279,4,FALSE)</f>
        <v>200000</v>
      </c>
      <c r="G3734" s="536">
        <f t="shared" si="377"/>
        <v>200</v>
      </c>
    </row>
    <row r="3735" spans="1:7">
      <c r="A3735" s="1161" t="s">
        <v>2171</v>
      </c>
      <c r="B3735" s="1162"/>
      <c r="C3735" s="1162"/>
      <c r="D3735" s="1162"/>
      <c r="E3735" s="1162"/>
      <c r="F3735" s="1163"/>
      <c r="G3735" s="321">
        <f>SUM(G3730:G3734)</f>
        <v>11610</v>
      </c>
    </row>
    <row r="3736" spans="1:7">
      <c r="A3736" s="295" t="s">
        <v>19</v>
      </c>
      <c r="B3736" s="296" t="s">
        <v>5</v>
      </c>
      <c r="C3736" s="295"/>
      <c r="D3736" s="295"/>
      <c r="E3736" s="295"/>
      <c r="F3736" s="296"/>
      <c r="G3736" s="536"/>
    </row>
    <row r="3737" spans="1:7" ht="45">
      <c r="A3737" s="295">
        <v>1</v>
      </c>
      <c r="B3737" s="300" t="s">
        <v>1575</v>
      </c>
      <c r="C3737" s="295"/>
      <c r="D3737" s="301" t="s">
        <v>239</v>
      </c>
      <c r="E3737" s="301" t="s">
        <v>1134</v>
      </c>
      <c r="F3737" s="315">
        <f>VLOOKUP(B3737,'HSD PSPN,STR,ARS'!$C$6:F2282,4,FALSE)</f>
        <v>10000</v>
      </c>
      <c r="G3737" s="536">
        <f t="shared" ref="G3737:G3740" si="378">F3737*E3737</f>
        <v>35000</v>
      </c>
    </row>
    <row r="3738" spans="1:7">
      <c r="A3738" s="295">
        <v>2</v>
      </c>
      <c r="B3738" s="296" t="s">
        <v>176</v>
      </c>
      <c r="C3738" s="295"/>
      <c r="D3738" s="295" t="s">
        <v>329</v>
      </c>
      <c r="E3738" s="295" t="s">
        <v>1525</v>
      </c>
      <c r="F3738" s="315">
        <f>VLOOKUP(B3738,'HSD PSPN,STR,ARS'!$C$6:F2283,4,FALSE)</f>
        <v>10000</v>
      </c>
      <c r="G3738" s="536">
        <f t="shared" si="378"/>
        <v>17040</v>
      </c>
    </row>
    <row r="3739" spans="1:7">
      <c r="A3739" s="295">
        <v>3</v>
      </c>
      <c r="B3739" s="296" t="s">
        <v>245</v>
      </c>
      <c r="C3739" s="295"/>
      <c r="D3739" s="295" t="s">
        <v>329</v>
      </c>
      <c r="E3739" s="295" t="s">
        <v>1543</v>
      </c>
      <c r="F3739" s="315">
        <f>VLOOKUP(B3739,'HSD PSPN,STR,ARS'!$C$6:F2284,4,FALSE)</f>
        <v>10000</v>
      </c>
      <c r="G3739" s="536">
        <f t="shared" si="378"/>
        <v>1880</v>
      </c>
    </row>
    <row r="3740" spans="1:7">
      <c r="A3740" s="295">
        <v>4</v>
      </c>
      <c r="B3740" s="296" t="s">
        <v>206</v>
      </c>
      <c r="C3740" s="295"/>
      <c r="D3740" s="295" t="s">
        <v>342</v>
      </c>
      <c r="E3740" s="295" t="s">
        <v>1244</v>
      </c>
      <c r="F3740" s="315">
        <f>VLOOKUP(B3740,'HSD PSPN,STR,ARS'!$C$6:F2285,4,FALSE)</f>
        <v>10000</v>
      </c>
      <c r="G3740" s="536">
        <f t="shared" si="378"/>
        <v>30</v>
      </c>
    </row>
    <row r="3741" spans="1:7">
      <c r="A3741" s="1165" t="s">
        <v>2176</v>
      </c>
      <c r="B3741" s="1166"/>
      <c r="C3741" s="1166"/>
      <c r="D3741" s="1166"/>
      <c r="E3741" s="1166"/>
      <c r="F3741" s="1166"/>
      <c r="G3741" s="321">
        <f>SUM(G3737:G3740)</f>
        <v>53950</v>
      </c>
    </row>
    <row r="3742" spans="1:7">
      <c r="A3742" s="295" t="s">
        <v>20</v>
      </c>
      <c r="B3742" s="296" t="s">
        <v>181</v>
      </c>
      <c r="C3742" s="295"/>
      <c r="D3742" s="295"/>
      <c r="E3742" s="295"/>
      <c r="F3742" s="296"/>
      <c r="G3742" s="536"/>
    </row>
    <row r="3743" spans="1:7">
      <c r="A3743" s="295"/>
      <c r="B3743" s="296"/>
      <c r="C3743" s="295"/>
      <c r="D3743" s="295"/>
      <c r="E3743" s="295"/>
      <c r="F3743" s="296"/>
      <c r="G3743" s="536"/>
    </row>
    <row r="3744" spans="1:7">
      <c r="A3744" s="1146" t="s">
        <v>2180</v>
      </c>
      <c r="B3744" s="1146"/>
      <c r="C3744" s="1146"/>
      <c r="D3744" s="1146"/>
      <c r="E3744" s="1146"/>
      <c r="F3744" s="1146"/>
      <c r="G3744" s="318">
        <f>SUM(G3742:G3743)</f>
        <v>0</v>
      </c>
    </row>
    <row r="3745" spans="1:7">
      <c r="A3745" s="375" t="s">
        <v>21</v>
      </c>
      <c r="B3745" s="1145" t="s">
        <v>1111</v>
      </c>
      <c r="C3745" s="1145"/>
      <c r="D3745" s="1145"/>
      <c r="E3745" s="1145"/>
      <c r="F3745" s="1145"/>
      <c r="G3745" s="318">
        <f>SUM(G3731:G3744)/2</f>
        <v>65560</v>
      </c>
    </row>
    <row r="3746" spans="1:7">
      <c r="A3746" s="375" t="s">
        <v>22</v>
      </c>
      <c r="B3746" s="1145" t="s">
        <v>1112</v>
      </c>
      <c r="C3746" s="1145"/>
      <c r="D3746" s="1145"/>
      <c r="E3746" s="1145"/>
      <c r="F3746" s="376">
        <v>0.1</v>
      </c>
      <c r="G3746" s="318">
        <f>G3745*F3746</f>
        <v>6556</v>
      </c>
    </row>
    <row r="3747" spans="1:7">
      <c r="A3747" s="375" t="s">
        <v>23</v>
      </c>
      <c r="B3747" s="1145" t="s">
        <v>184</v>
      </c>
      <c r="C3747" s="1145"/>
      <c r="D3747" s="1145"/>
      <c r="E3747" s="1145"/>
      <c r="F3747" s="1145"/>
      <c r="G3747" s="318">
        <f>ROUNDDOWN(G3745+G3746,0)</f>
        <v>72116</v>
      </c>
    </row>
    <row r="3748" spans="1:7">
      <c r="A3748" s="298"/>
      <c r="B3748" s="299"/>
      <c r="C3748" s="299"/>
      <c r="D3748" s="299"/>
      <c r="E3748" s="299"/>
      <c r="F3748" s="299"/>
      <c r="G3748" s="550"/>
    </row>
    <row r="3749" spans="1:7" s="449" customFormat="1">
      <c r="A3749" s="439" t="s">
        <v>2084</v>
      </c>
      <c r="G3749" s="556"/>
    </row>
    <row r="3750" spans="1:7" s="445" customFormat="1" ht="45">
      <c r="A3750" s="294" t="s">
        <v>73</v>
      </c>
      <c r="B3750" s="294" t="s">
        <v>74</v>
      </c>
      <c r="C3750" s="294" t="s">
        <v>166</v>
      </c>
      <c r="D3750" s="294" t="s">
        <v>78</v>
      </c>
      <c r="E3750" s="294" t="s">
        <v>167</v>
      </c>
      <c r="F3750" s="294" t="s">
        <v>1113</v>
      </c>
      <c r="G3750" s="551" t="s">
        <v>1105</v>
      </c>
    </row>
    <row r="3751" spans="1:7">
      <c r="A3751" s="295" t="s">
        <v>17</v>
      </c>
      <c r="B3751" s="296" t="s">
        <v>1106</v>
      </c>
      <c r="C3751" s="295"/>
      <c r="D3751" s="295"/>
      <c r="E3751" s="295"/>
      <c r="F3751" s="296"/>
      <c r="G3751" s="536"/>
    </row>
    <row r="3752" spans="1:7">
      <c r="A3752" s="295">
        <v>1</v>
      </c>
      <c r="B3752" s="296" t="s">
        <v>1</v>
      </c>
      <c r="C3752" s="295" t="s">
        <v>336</v>
      </c>
      <c r="D3752" s="295" t="s">
        <v>31</v>
      </c>
      <c r="E3752" s="295" t="s">
        <v>1231</v>
      </c>
      <c r="F3752" s="315">
        <f>VLOOKUP(B3752,'HSD PSPN,STR,ARS'!$C$6:F2297,4,FALSE)</f>
        <v>100000</v>
      </c>
      <c r="G3752" s="536">
        <f t="shared" ref="G3752:G3755" si="379">F3752*E3752</f>
        <v>6669.9999999999991</v>
      </c>
    </row>
    <row r="3753" spans="1:7">
      <c r="A3753" s="295">
        <v>2</v>
      </c>
      <c r="B3753" s="296" t="s">
        <v>2</v>
      </c>
      <c r="C3753" s="295" t="s">
        <v>337</v>
      </c>
      <c r="D3753" s="295" t="s">
        <v>31</v>
      </c>
      <c r="E3753" s="295" t="s">
        <v>1252</v>
      </c>
      <c r="F3753" s="315">
        <f>VLOOKUP(B3753,'HSD PSPN,STR,ARS'!$C$6:F2298,4,FALSE)</f>
        <v>150000</v>
      </c>
      <c r="G3753" s="536">
        <f t="shared" si="379"/>
        <v>4995.0000000000009</v>
      </c>
    </row>
    <row r="3754" spans="1:7">
      <c r="A3754" s="295">
        <v>3</v>
      </c>
      <c r="B3754" s="296" t="s">
        <v>3</v>
      </c>
      <c r="C3754" s="295" t="s">
        <v>338</v>
      </c>
      <c r="D3754" s="295" t="s">
        <v>31</v>
      </c>
      <c r="E3754" s="295" t="s">
        <v>1121</v>
      </c>
      <c r="F3754" s="315">
        <f>VLOOKUP(B3754,'HSD PSPN,STR,ARS'!$C$6:F2299,4,FALSE)</f>
        <v>150000</v>
      </c>
      <c r="G3754" s="536">
        <f t="shared" si="379"/>
        <v>495</v>
      </c>
    </row>
    <row r="3755" spans="1:7">
      <c r="A3755" s="295">
        <v>4</v>
      </c>
      <c r="B3755" s="296" t="s">
        <v>4</v>
      </c>
      <c r="C3755" s="295" t="s">
        <v>339</v>
      </c>
      <c r="D3755" s="295" t="s">
        <v>31</v>
      </c>
      <c r="E3755" s="295" t="s">
        <v>1529</v>
      </c>
      <c r="F3755" s="315">
        <f>VLOOKUP(B3755,'HSD PSPN,STR,ARS'!$C$6:F2300,4,FALSE)</f>
        <v>200000</v>
      </c>
      <c r="G3755" s="536">
        <f t="shared" si="379"/>
        <v>220</v>
      </c>
    </row>
    <row r="3756" spans="1:7">
      <c r="A3756" s="1161" t="s">
        <v>2171</v>
      </c>
      <c r="B3756" s="1162"/>
      <c r="C3756" s="1162"/>
      <c r="D3756" s="1162"/>
      <c r="E3756" s="1162"/>
      <c r="F3756" s="1163"/>
      <c r="G3756" s="321">
        <f>SUM(G3751:G3755)</f>
        <v>12380</v>
      </c>
    </row>
    <row r="3757" spans="1:7">
      <c r="A3757" s="295" t="s">
        <v>19</v>
      </c>
      <c r="B3757" s="296" t="s">
        <v>5</v>
      </c>
      <c r="C3757" s="295"/>
      <c r="D3757" s="295"/>
      <c r="E3757" s="295"/>
      <c r="F3757" s="296"/>
      <c r="G3757" s="536"/>
    </row>
    <row r="3758" spans="1:7" ht="45">
      <c r="A3758" s="295">
        <v>1</v>
      </c>
      <c r="B3758" s="300" t="s">
        <v>1576</v>
      </c>
      <c r="C3758" s="295"/>
      <c r="D3758" s="301" t="s">
        <v>239</v>
      </c>
      <c r="E3758" s="301" t="s">
        <v>1531</v>
      </c>
      <c r="F3758" s="315">
        <f>VLOOKUP(B3758,'HSD PSPN,STR,ARS'!$C$6:F2303,4,FALSE)</f>
        <v>10000</v>
      </c>
      <c r="G3758" s="536">
        <f t="shared" ref="G3758:G3761" si="380">F3758*E3758</f>
        <v>26250</v>
      </c>
    </row>
    <row r="3759" spans="1:7">
      <c r="A3759" s="295">
        <v>2</v>
      </c>
      <c r="B3759" s="296" t="s">
        <v>176</v>
      </c>
      <c r="C3759" s="295"/>
      <c r="D3759" s="295" t="s">
        <v>329</v>
      </c>
      <c r="E3759" s="295" t="s">
        <v>1525</v>
      </c>
      <c r="F3759" s="315">
        <f>VLOOKUP(B3759,'HSD PSPN,STR,ARS'!$C$6:F2304,4,FALSE)</f>
        <v>10000</v>
      </c>
      <c r="G3759" s="536">
        <f t="shared" si="380"/>
        <v>17040</v>
      </c>
    </row>
    <row r="3760" spans="1:7">
      <c r="A3760" s="295">
        <v>3</v>
      </c>
      <c r="B3760" s="296" t="s">
        <v>245</v>
      </c>
      <c r="C3760" s="295"/>
      <c r="D3760" s="295" t="s">
        <v>329</v>
      </c>
      <c r="E3760" s="295" t="s">
        <v>1543</v>
      </c>
      <c r="F3760" s="315">
        <f>VLOOKUP(B3760,'HSD PSPN,STR,ARS'!$C$6:F2305,4,FALSE)</f>
        <v>10000</v>
      </c>
      <c r="G3760" s="536">
        <f t="shared" si="380"/>
        <v>1880</v>
      </c>
    </row>
    <row r="3761" spans="1:7">
      <c r="A3761" s="295">
        <v>4</v>
      </c>
      <c r="B3761" s="296" t="s">
        <v>206</v>
      </c>
      <c r="C3761" s="295"/>
      <c r="D3761" s="295" t="s">
        <v>342</v>
      </c>
      <c r="E3761" s="295" t="s">
        <v>1244</v>
      </c>
      <c r="F3761" s="315">
        <f>VLOOKUP(B3761,'HSD PSPN,STR,ARS'!$C$6:F2306,4,FALSE)</f>
        <v>10000</v>
      </c>
      <c r="G3761" s="536">
        <f t="shared" si="380"/>
        <v>30</v>
      </c>
    </row>
    <row r="3762" spans="1:7">
      <c r="A3762" s="1165" t="s">
        <v>2176</v>
      </c>
      <c r="B3762" s="1166"/>
      <c r="C3762" s="1166"/>
      <c r="D3762" s="1166"/>
      <c r="E3762" s="1166"/>
      <c r="F3762" s="1166"/>
      <c r="G3762" s="321">
        <f>SUM(G3758:G3761)</f>
        <v>45200</v>
      </c>
    </row>
    <row r="3763" spans="1:7">
      <c r="A3763" s="295" t="s">
        <v>20</v>
      </c>
      <c r="B3763" s="296" t="s">
        <v>181</v>
      </c>
      <c r="C3763" s="295"/>
      <c r="D3763" s="295"/>
      <c r="E3763" s="295"/>
      <c r="F3763" s="296"/>
      <c r="G3763" s="536"/>
    </row>
    <row r="3764" spans="1:7">
      <c r="A3764" s="295"/>
      <c r="B3764" s="296"/>
      <c r="C3764" s="295"/>
      <c r="D3764" s="295"/>
      <c r="E3764" s="295"/>
      <c r="F3764" s="296"/>
      <c r="G3764" s="536"/>
    </row>
    <row r="3765" spans="1:7">
      <c r="A3765" s="1146" t="s">
        <v>2180</v>
      </c>
      <c r="B3765" s="1146"/>
      <c r="C3765" s="1146"/>
      <c r="D3765" s="1146"/>
      <c r="E3765" s="1146"/>
      <c r="F3765" s="1146"/>
      <c r="G3765" s="318">
        <f>SUM(G3763:G3764)</f>
        <v>0</v>
      </c>
    </row>
    <row r="3766" spans="1:7">
      <c r="A3766" s="375" t="s">
        <v>21</v>
      </c>
      <c r="B3766" s="1145" t="s">
        <v>1111</v>
      </c>
      <c r="C3766" s="1145"/>
      <c r="D3766" s="1145"/>
      <c r="E3766" s="1145"/>
      <c r="F3766" s="1145"/>
      <c r="G3766" s="318">
        <f>SUM(G3752:G3765)/2</f>
        <v>57580</v>
      </c>
    </row>
    <row r="3767" spans="1:7">
      <c r="A3767" s="375" t="s">
        <v>22</v>
      </c>
      <c r="B3767" s="1145" t="s">
        <v>1112</v>
      </c>
      <c r="C3767" s="1145"/>
      <c r="D3767" s="1145"/>
      <c r="E3767" s="1145"/>
      <c r="F3767" s="376">
        <v>0.1</v>
      </c>
      <c r="G3767" s="318">
        <f>G3766*F3767</f>
        <v>5758</v>
      </c>
    </row>
    <row r="3768" spans="1:7">
      <c r="A3768" s="375" t="s">
        <v>23</v>
      </c>
      <c r="B3768" s="1145" t="s">
        <v>184</v>
      </c>
      <c r="C3768" s="1145"/>
      <c r="D3768" s="1145"/>
      <c r="E3768" s="1145"/>
      <c r="F3768" s="1145"/>
      <c r="G3768" s="318">
        <f>ROUNDDOWN(G3766+G3767,0)</f>
        <v>63338</v>
      </c>
    </row>
    <row r="3769" spans="1:7">
      <c r="A3769" s="298"/>
      <c r="B3769" s="299"/>
      <c r="C3769" s="299"/>
      <c r="D3769" s="299"/>
      <c r="E3769" s="299"/>
      <c r="F3769" s="299"/>
      <c r="G3769" s="550"/>
    </row>
    <row r="3770" spans="1:7" s="449" customFormat="1">
      <c r="A3770" s="439" t="s">
        <v>2083</v>
      </c>
      <c r="G3770" s="556"/>
    </row>
    <row r="3771" spans="1:7" s="445" customFormat="1" ht="45">
      <c r="A3771" s="294" t="s">
        <v>73</v>
      </c>
      <c r="B3771" s="294" t="s">
        <v>74</v>
      </c>
      <c r="C3771" s="294" t="s">
        <v>166</v>
      </c>
      <c r="D3771" s="294" t="s">
        <v>78</v>
      </c>
      <c r="E3771" s="294" t="s">
        <v>167</v>
      </c>
      <c r="F3771" s="294" t="s">
        <v>1113</v>
      </c>
      <c r="G3771" s="551" t="s">
        <v>1105</v>
      </c>
    </row>
    <row r="3772" spans="1:7">
      <c r="A3772" s="295" t="s">
        <v>17</v>
      </c>
      <c r="B3772" s="296" t="s">
        <v>1106</v>
      </c>
      <c r="C3772" s="295"/>
      <c r="D3772" s="295"/>
      <c r="E3772" s="295"/>
      <c r="F3772" s="296"/>
      <c r="G3772" s="536"/>
    </row>
    <row r="3773" spans="1:7">
      <c r="A3773" s="295">
        <v>1</v>
      </c>
      <c r="B3773" s="296" t="s">
        <v>1</v>
      </c>
      <c r="C3773" s="295" t="s">
        <v>336</v>
      </c>
      <c r="D3773" s="295" t="s">
        <v>31</v>
      </c>
      <c r="E3773" s="295" t="s">
        <v>1509</v>
      </c>
      <c r="F3773" s="315">
        <f>VLOOKUP(B3773,'HSD PSPN,STR,ARS'!$C$6:F2318,4,FALSE)</f>
        <v>100000</v>
      </c>
      <c r="G3773" s="536">
        <f t="shared" ref="G3773:G3776" si="381">F3773*E3773</f>
        <v>7140.0000000000009</v>
      </c>
    </row>
    <row r="3774" spans="1:7">
      <c r="A3774" s="295">
        <v>2</v>
      </c>
      <c r="B3774" s="296" t="s">
        <v>2</v>
      </c>
      <c r="C3774" s="295" t="s">
        <v>337</v>
      </c>
      <c r="D3774" s="295" t="s">
        <v>31</v>
      </c>
      <c r="E3774" s="295" t="s">
        <v>1532</v>
      </c>
      <c r="F3774" s="315">
        <f>VLOOKUP(B3774,'HSD PSPN,STR,ARS'!$C$6:F2319,4,FALSE)</f>
        <v>150000</v>
      </c>
      <c r="G3774" s="536">
        <f t="shared" si="381"/>
        <v>5355</v>
      </c>
    </row>
    <row r="3775" spans="1:7">
      <c r="A3775" s="295">
        <v>3</v>
      </c>
      <c r="B3775" s="296" t="s">
        <v>3</v>
      </c>
      <c r="C3775" s="295" t="s">
        <v>338</v>
      </c>
      <c r="D3775" s="295" t="s">
        <v>31</v>
      </c>
      <c r="E3775" s="295" t="s">
        <v>1533</v>
      </c>
      <c r="F3775" s="315">
        <f>VLOOKUP(B3775,'HSD PSPN,STR,ARS'!$C$6:F2320,4,FALSE)</f>
        <v>150000</v>
      </c>
      <c r="G3775" s="536">
        <f t="shared" si="381"/>
        <v>540</v>
      </c>
    </row>
    <row r="3776" spans="1:7">
      <c r="A3776" s="295">
        <v>4</v>
      </c>
      <c r="B3776" s="296" t="s">
        <v>4</v>
      </c>
      <c r="C3776" s="295" t="s">
        <v>339</v>
      </c>
      <c r="D3776" s="295" t="s">
        <v>31</v>
      </c>
      <c r="E3776" s="295" t="s">
        <v>1534</v>
      </c>
      <c r="F3776" s="315">
        <f>VLOOKUP(B3776,'HSD PSPN,STR,ARS'!$C$6:F2321,4,FALSE)</f>
        <v>200000</v>
      </c>
      <c r="G3776" s="536">
        <f t="shared" si="381"/>
        <v>239.99999999999997</v>
      </c>
    </row>
    <row r="3777" spans="1:7">
      <c r="A3777" s="1161" t="s">
        <v>2171</v>
      </c>
      <c r="B3777" s="1162"/>
      <c r="C3777" s="1162"/>
      <c r="D3777" s="1162"/>
      <c r="E3777" s="1162"/>
      <c r="F3777" s="1163"/>
      <c r="G3777" s="321">
        <f>SUM(G3772:G3776)</f>
        <v>13275</v>
      </c>
    </row>
    <row r="3778" spans="1:7">
      <c r="A3778" s="295" t="s">
        <v>19</v>
      </c>
      <c r="B3778" s="308" t="s">
        <v>5</v>
      </c>
      <c r="C3778" s="295"/>
      <c r="D3778" s="295"/>
      <c r="E3778" s="295"/>
      <c r="F3778" s="296"/>
      <c r="G3778" s="536"/>
    </row>
    <row r="3779" spans="1:7" ht="45">
      <c r="A3779" s="295">
        <v>1</v>
      </c>
      <c r="B3779" s="300" t="s">
        <v>1577</v>
      </c>
      <c r="C3779" s="295"/>
      <c r="D3779" s="301" t="s">
        <v>239</v>
      </c>
      <c r="E3779" s="301" t="s">
        <v>1536</v>
      </c>
      <c r="F3779" s="315">
        <f>VLOOKUP(B3779,'HSD PSPN,STR,ARS'!$C$6:F2324,4,FALSE)</f>
        <v>10000</v>
      </c>
      <c r="G3779" s="536">
        <f t="shared" ref="G3779:G3782" si="382">F3779*E3779</f>
        <v>17500</v>
      </c>
    </row>
    <row r="3780" spans="1:7">
      <c r="A3780" s="295">
        <v>2</v>
      </c>
      <c r="B3780" s="296" t="s">
        <v>176</v>
      </c>
      <c r="C3780" s="295"/>
      <c r="D3780" s="295" t="s">
        <v>329</v>
      </c>
      <c r="E3780" s="295" t="s">
        <v>1525</v>
      </c>
      <c r="F3780" s="315">
        <f>VLOOKUP(B3780,'HSD PSPN,STR,ARS'!$C$6:F2325,4,FALSE)</f>
        <v>10000</v>
      </c>
      <c r="G3780" s="536">
        <f t="shared" si="382"/>
        <v>17040</v>
      </c>
    </row>
    <row r="3781" spans="1:7">
      <c r="A3781" s="295">
        <v>3</v>
      </c>
      <c r="B3781" s="296" t="s">
        <v>245</v>
      </c>
      <c r="C3781" s="295"/>
      <c r="D3781" s="295" t="s">
        <v>329</v>
      </c>
      <c r="E3781" s="295" t="s">
        <v>1543</v>
      </c>
      <c r="F3781" s="315">
        <f>VLOOKUP(B3781,'HSD PSPN,STR,ARS'!$C$6:F2326,4,FALSE)</f>
        <v>10000</v>
      </c>
      <c r="G3781" s="536">
        <f t="shared" si="382"/>
        <v>1880</v>
      </c>
    </row>
    <row r="3782" spans="1:7">
      <c r="A3782" s="295">
        <v>4</v>
      </c>
      <c r="B3782" s="296" t="s">
        <v>206</v>
      </c>
      <c r="C3782" s="295"/>
      <c r="D3782" s="295" t="s">
        <v>342</v>
      </c>
      <c r="E3782" s="295" t="s">
        <v>1244</v>
      </c>
      <c r="F3782" s="315">
        <f>VLOOKUP(B3782,'HSD PSPN,STR,ARS'!$C$6:F2327,4,FALSE)</f>
        <v>10000</v>
      </c>
      <c r="G3782" s="536">
        <f t="shared" si="382"/>
        <v>30</v>
      </c>
    </row>
    <row r="3783" spans="1:7">
      <c r="A3783" s="1165" t="s">
        <v>2176</v>
      </c>
      <c r="B3783" s="1166"/>
      <c r="C3783" s="1166"/>
      <c r="D3783" s="1166"/>
      <c r="E3783" s="1166"/>
      <c r="F3783" s="1166"/>
      <c r="G3783" s="321">
        <f>SUM(G3779:G3782)</f>
        <v>36450</v>
      </c>
    </row>
    <row r="3784" spans="1:7">
      <c r="A3784" s="295" t="s">
        <v>20</v>
      </c>
      <c r="B3784" s="296" t="s">
        <v>181</v>
      </c>
      <c r="C3784" s="295"/>
      <c r="D3784" s="295"/>
      <c r="E3784" s="295"/>
      <c r="F3784" s="296"/>
      <c r="G3784" s="536"/>
    </row>
    <row r="3785" spans="1:7">
      <c r="A3785" s="295"/>
      <c r="B3785" s="296"/>
      <c r="C3785" s="295"/>
      <c r="D3785" s="295"/>
      <c r="E3785" s="295"/>
      <c r="F3785" s="296"/>
      <c r="G3785" s="536"/>
    </row>
    <row r="3786" spans="1:7">
      <c r="A3786" s="1146" t="s">
        <v>2180</v>
      </c>
      <c r="B3786" s="1146"/>
      <c r="C3786" s="1146"/>
      <c r="D3786" s="1146"/>
      <c r="E3786" s="1146"/>
      <c r="F3786" s="1146"/>
      <c r="G3786" s="318">
        <f>SUM(G3784:G3785)</f>
        <v>0</v>
      </c>
    </row>
    <row r="3787" spans="1:7">
      <c r="A3787" s="375" t="s">
        <v>21</v>
      </c>
      <c r="B3787" s="1145" t="s">
        <v>1111</v>
      </c>
      <c r="C3787" s="1145"/>
      <c r="D3787" s="1145"/>
      <c r="E3787" s="1145"/>
      <c r="F3787" s="1145"/>
      <c r="G3787" s="318">
        <f>SUM(G3773:G3786)/2</f>
        <v>49725</v>
      </c>
    </row>
    <row r="3788" spans="1:7">
      <c r="A3788" s="375" t="s">
        <v>22</v>
      </c>
      <c r="B3788" s="1145" t="s">
        <v>1112</v>
      </c>
      <c r="C3788" s="1145"/>
      <c r="D3788" s="1145"/>
      <c r="E3788" s="1145"/>
      <c r="F3788" s="376">
        <v>0.1</v>
      </c>
      <c r="G3788" s="318">
        <f>G3787*F3788</f>
        <v>4972.5</v>
      </c>
    </row>
    <row r="3789" spans="1:7">
      <c r="A3789" s="375" t="s">
        <v>23</v>
      </c>
      <c r="B3789" s="1145" t="s">
        <v>184</v>
      </c>
      <c r="C3789" s="1145"/>
      <c r="D3789" s="1145"/>
      <c r="E3789" s="1145"/>
      <c r="F3789" s="1145"/>
      <c r="G3789" s="318">
        <f>ROUNDDOWN(G3787+G3788,0)</f>
        <v>54697</v>
      </c>
    </row>
    <row r="3790" spans="1:7">
      <c r="A3790" s="298"/>
      <c r="B3790" s="299"/>
      <c r="C3790" s="299"/>
      <c r="D3790" s="299"/>
      <c r="E3790" s="299"/>
      <c r="F3790" s="299"/>
      <c r="G3790" s="550"/>
    </row>
    <row r="3791" spans="1:7" s="449" customFormat="1">
      <c r="A3791" s="439" t="s">
        <v>2082</v>
      </c>
      <c r="G3791" s="556"/>
    </row>
    <row r="3792" spans="1:7" s="445" customFormat="1" ht="45">
      <c r="A3792" s="294" t="s">
        <v>73</v>
      </c>
      <c r="B3792" s="294" t="s">
        <v>74</v>
      </c>
      <c r="C3792" s="294" t="s">
        <v>166</v>
      </c>
      <c r="D3792" s="294" t="s">
        <v>78</v>
      </c>
      <c r="E3792" s="294" t="s">
        <v>167</v>
      </c>
      <c r="F3792" s="294" t="s">
        <v>1113</v>
      </c>
      <c r="G3792" s="551" t="s">
        <v>1105</v>
      </c>
    </row>
    <row r="3793" spans="1:7">
      <c r="A3793" s="295" t="s">
        <v>17</v>
      </c>
      <c r="B3793" s="296" t="s">
        <v>1106</v>
      </c>
      <c r="C3793" s="295"/>
      <c r="D3793" s="295"/>
      <c r="E3793" s="295"/>
      <c r="F3793" s="296"/>
      <c r="G3793" s="536"/>
    </row>
    <row r="3794" spans="1:7">
      <c r="A3794" s="295">
        <v>1</v>
      </c>
      <c r="B3794" s="296" t="s">
        <v>1</v>
      </c>
      <c r="C3794" s="295" t="s">
        <v>336</v>
      </c>
      <c r="D3794" s="295" t="s">
        <v>31</v>
      </c>
      <c r="E3794" s="295" t="s">
        <v>1491</v>
      </c>
      <c r="F3794" s="315">
        <f>VLOOKUP(B3794,'HSD PSPN,STR,ARS'!$C$6:F2339,4,FALSE)</f>
        <v>100000</v>
      </c>
      <c r="G3794" s="536">
        <f t="shared" ref="G3794:G3797" si="383">F3794*E3794</f>
        <v>6250</v>
      </c>
    </row>
    <row r="3795" spans="1:7">
      <c r="A3795" s="295">
        <v>2</v>
      </c>
      <c r="B3795" s="296" t="s">
        <v>2</v>
      </c>
      <c r="C3795" s="295" t="s">
        <v>337</v>
      </c>
      <c r="D3795" s="295" t="s">
        <v>31</v>
      </c>
      <c r="E3795" s="295" t="s">
        <v>1526</v>
      </c>
      <c r="F3795" s="315">
        <f>VLOOKUP(B3795,'HSD PSPN,STR,ARS'!$C$6:F2340,4,FALSE)</f>
        <v>150000</v>
      </c>
      <c r="G3795" s="536">
        <f t="shared" si="383"/>
        <v>4695</v>
      </c>
    </row>
    <row r="3796" spans="1:7">
      <c r="A3796" s="295">
        <v>3</v>
      </c>
      <c r="B3796" s="296" t="s">
        <v>3</v>
      </c>
      <c r="C3796" s="295" t="s">
        <v>338</v>
      </c>
      <c r="D3796" s="295" t="s">
        <v>31</v>
      </c>
      <c r="E3796" s="295" t="s">
        <v>1527</v>
      </c>
      <c r="F3796" s="315">
        <f>VLOOKUP(B3796,'HSD PSPN,STR,ARS'!$C$6:F2341,4,FALSE)</f>
        <v>150000</v>
      </c>
      <c r="G3796" s="536">
        <f t="shared" si="383"/>
        <v>465</v>
      </c>
    </row>
    <row r="3797" spans="1:7">
      <c r="A3797" s="295">
        <v>4</v>
      </c>
      <c r="B3797" s="296" t="s">
        <v>4</v>
      </c>
      <c r="C3797" s="295" t="s">
        <v>339</v>
      </c>
      <c r="D3797" s="295" t="s">
        <v>31</v>
      </c>
      <c r="E3797" s="295" t="s">
        <v>1522</v>
      </c>
      <c r="F3797" s="315">
        <f>VLOOKUP(B3797,'HSD PSPN,STR,ARS'!$C$6:F2342,4,FALSE)</f>
        <v>200000</v>
      </c>
      <c r="G3797" s="536">
        <f t="shared" si="383"/>
        <v>200</v>
      </c>
    </row>
    <row r="3798" spans="1:7">
      <c r="A3798" s="1161" t="s">
        <v>2171</v>
      </c>
      <c r="B3798" s="1162"/>
      <c r="C3798" s="1162"/>
      <c r="D3798" s="1162"/>
      <c r="E3798" s="1162"/>
      <c r="F3798" s="1163"/>
      <c r="G3798" s="321">
        <f>SUM(G3793:G3797)</f>
        <v>11610</v>
      </c>
    </row>
    <row r="3799" spans="1:7">
      <c r="A3799" s="295" t="s">
        <v>19</v>
      </c>
      <c r="B3799" s="296" t="s">
        <v>5</v>
      </c>
      <c r="C3799" s="295"/>
      <c r="D3799" s="295"/>
      <c r="E3799" s="295"/>
      <c r="F3799" s="296"/>
      <c r="G3799" s="536"/>
    </row>
    <row r="3800" spans="1:7" ht="45">
      <c r="A3800" s="295">
        <v>1</v>
      </c>
      <c r="B3800" s="300" t="s">
        <v>1578</v>
      </c>
      <c r="C3800" s="295"/>
      <c r="D3800" s="301" t="s">
        <v>239</v>
      </c>
      <c r="E3800" s="301" t="s">
        <v>1134</v>
      </c>
      <c r="F3800" s="315">
        <f>VLOOKUP(B3800,'HSD PSPN,STR,ARS'!$C$6:F2345,4,FALSE)</f>
        <v>10000</v>
      </c>
      <c r="G3800" s="536">
        <f t="shared" ref="G3800:G3803" si="384">F3800*E3800</f>
        <v>35000</v>
      </c>
    </row>
    <row r="3801" spans="1:7">
      <c r="A3801" s="295">
        <v>2</v>
      </c>
      <c r="B3801" s="296" t="s">
        <v>176</v>
      </c>
      <c r="C3801" s="295"/>
      <c r="D3801" s="295" t="s">
        <v>329</v>
      </c>
      <c r="E3801" s="295" t="s">
        <v>1525</v>
      </c>
      <c r="F3801" s="315">
        <f>VLOOKUP(B3801,'HSD PSPN,STR,ARS'!$C$6:F2346,4,FALSE)</f>
        <v>10000</v>
      </c>
      <c r="G3801" s="536">
        <f t="shared" si="384"/>
        <v>17040</v>
      </c>
    </row>
    <row r="3802" spans="1:7">
      <c r="A3802" s="295">
        <v>3</v>
      </c>
      <c r="B3802" s="296" t="s">
        <v>245</v>
      </c>
      <c r="C3802" s="295"/>
      <c r="D3802" s="295" t="s">
        <v>329</v>
      </c>
      <c r="E3802" s="295" t="s">
        <v>1543</v>
      </c>
      <c r="F3802" s="315">
        <f>VLOOKUP(B3802,'HSD PSPN,STR,ARS'!$C$6:F2347,4,FALSE)</f>
        <v>10000</v>
      </c>
      <c r="G3802" s="536">
        <f t="shared" si="384"/>
        <v>1880</v>
      </c>
    </row>
    <row r="3803" spans="1:7">
      <c r="A3803" s="295">
        <v>4</v>
      </c>
      <c r="B3803" s="296" t="s">
        <v>206</v>
      </c>
      <c r="C3803" s="295"/>
      <c r="D3803" s="295" t="s">
        <v>342</v>
      </c>
      <c r="E3803" s="295" t="s">
        <v>1244</v>
      </c>
      <c r="F3803" s="315">
        <f>VLOOKUP(B3803,'HSD PSPN,STR,ARS'!$C$6:F2348,4,FALSE)</f>
        <v>10000</v>
      </c>
      <c r="G3803" s="536">
        <f t="shared" si="384"/>
        <v>30</v>
      </c>
    </row>
    <row r="3804" spans="1:7">
      <c r="A3804" s="1165" t="s">
        <v>2176</v>
      </c>
      <c r="B3804" s="1166"/>
      <c r="C3804" s="1166"/>
      <c r="D3804" s="1166"/>
      <c r="E3804" s="1166"/>
      <c r="F3804" s="1166"/>
      <c r="G3804" s="321">
        <f>SUM(G3800:G3803)</f>
        <v>53950</v>
      </c>
    </row>
    <row r="3805" spans="1:7">
      <c r="A3805" s="295" t="s">
        <v>20</v>
      </c>
      <c r="B3805" s="296" t="s">
        <v>181</v>
      </c>
      <c r="C3805" s="295"/>
      <c r="D3805" s="295"/>
      <c r="E3805" s="295"/>
      <c r="F3805" s="296"/>
      <c r="G3805" s="536"/>
    </row>
    <row r="3806" spans="1:7">
      <c r="A3806" s="295"/>
      <c r="B3806" s="296"/>
      <c r="C3806" s="295"/>
      <c r="D3806" s="295"/>
      <c r="E3806" s="295"/>
      <c r="F3806" s="296"/>
      <c r="G3806" s="536"/>
    </row>
    <row r="3807" spans="1:7">
      <c r="A3807" s="1146" t="s">
        <v>2180</v>
      </c>
      <c r="B3807" s="1146"/>
      <c r="C3807" s="1146"/>
      <c r="D3807" s="1146"/>
      <c r="E3807" s="1146"/>
      <c r="F3807" s="1146"/>
      <c r="G3807" s="318">
        <f>SUM(G3805:G3806)</f>
        <v>0</v>
      </c>
    </row>
    <row r="3808" spans="1:7">
      <c r="A3808" s="375" t="s">
        <v>21</v>
      </c>
      <c r="B3808" s="1145" t="s">
        <v>1111</v>
      </c>
      <c r="C3808" s="1145"/>
      <c r="D3808" s="1145"/>
      <c r="E3808" s="1145"/>
      <c r="F3808" s="1145"/>
      <c r="G3808" s="318">
        <f>SUM(G3794:G3807)/2</f>
        <v>65560</v>
      </c>
    </row>
    <row r="3809" spans="1:7">
      <c r="A3809" s="375" t="s">
        <v>22</v>
      </c>
      <c r="B3809" s="1145" t="s">
        <v>1112</v>
      </c>
      <c r="C3809" s="1145"/>
      <c r="D3809" s="1145"/>
      <c r="E3809" s="1145"/>
      <c r="F3809" s="376">
        <v>0.1</v>
      </c>
      <c r="G3809" s="318">
        <f>G3808*F3809</f>
        <v>6556</v>
      </c>
    </row>
    <row r="3810" spans="1:7">
      <c r="A3810" s="375" t="s">
        <v>23</v>
      </c>
      <c r="B3810" s="1145" t="s">
        <v>184</v>
      </c>
      <c r="C3810" s="1145"/>
      <c r="D3810" s="1145"/>
      <c r="E3810" s="1145"/>
      <c r="F3810" s="1145"/>
      <c r="G3810" s="318">
        <f>ROUNDDOWN(G3808+G3809,0)</f>
        <v>72116</v>
      </c>
    </row>
    <row r="3811" spans="1:7">
      <c r="A3811" s="298"/>
      <c r="B3811" s="299"/>
      <c r="C3811" s="299"/>
      <c r="D3811" s="299"/>
      <c r="E3811" s="299"/>
      <c r="F3811" s="299"/>
      <c r="G3811" s="550"/>
    </row>
    <row r="3812" spans="1:7" s="449" customFormat="1">
      <c r="A3812" s="439" t="s">
        <v>2464</v>
      </c>
      <c r="G3812" s="556"/>
    </row>
    <row r="3813" spans="1:7" ht="45">
      <c r="A3813" s="294" t="s">
        <v>73</v>
      </c>
      <c r="B3813" s="294" t="s">
        <v>74</v>
      </c>
      <c r="C3813" s="294" t="s">
        <v>166</v>
      </c>
      <c r="D3813" s="301" t="s">
        <v>78</v>
      </c>
      <c r="E3813" s="301" t="s">
        <v>167</v>
      </c>
      <c r="F3813" s="301" t="s">
        <v>1113</v>
      </c>
      <c r="G3813" s="552" t="s">
        <v>1105</v>
      </c>
    </row>
    <row r="3814" spans="1:7">
      <c r="A3814" s="295" t="s">
        <v>17</v>
      </c>
      <c r="B3814" s="296" t="s">
        <v>1106</v>
      </c>
      <c r="C3814" s="295"/>
      <c r="D3814" s="295"/>
      <c r="E3814" s="295"/>
      <c r="F3814" s="296"/>
      <c r="G3814" s="536"/>
    </row>
    <row r="3815" spans="1:7">
      <c r="A3815" s="295">
        <v>1</v>
      </c>
      <c r="B3815" s="296" t="s">
        <v>1</v>
      </c>
      <c r="C3815" s="295" t="s">
        <v>336</v>
      </c>
      <c r="D3815" s="295" t="s">
        <v>31</v>
      </c>
      <c r="E3815" s="295" t="s">
        <v>1231</v>
      </c>
      <c r="F3815" s="315">
        <f>VLOOKUP(B3815,'HSD PSPN,STR,ARS'!$C$6:F2361,4,FALSE)</f>
        <v>100000</v>
      </c>
      <c r="G3815" s="536">
        <f t="shared" ref="G3815:G3818" si="385">F3815*E3815</f>
        <v>6669.9999999999991</v>
      </c>
    </row>
    <row r="3816" spans="1:7">
      <c r="A3816" s="295">
        <v>2</v>
      </c>
      <c r="B3816" s="296" t="s">
        <v>2</v>
      </c>
      <c r="C3816" s="295" t="s">
        <v>337</v>
      </c>
      <c r="D3816" s="295" t="s">
        <v>31</v>
      </c>
      <c r="E3816" s="295" t="s">
        <v>1252</v>
      </c>
      <c r="F3816" s="315">
        <f>VLOOKUP(B3816,'HSD PSPN,STR,ARS'!$C$6:F2362,4,FALSE)</f>
        <v>150000</v>
      </c>
      <c r="G3816" s="536">
        <f t="shared" si="385"/>
        <v>4995.0000000000009</v>
      </c>
    </row>
    <row r="3817" spans="1:7">
      <c r="A3817" s="295">
        <v>3</v>
      </c>
      <c r="B3817" s="296" t="s">
        <v>3</v>
      </c>
      <c r="C3817" s="295" t="s">
        <v>338</v>
      </c>
      <c r="D3817" s="295" t="s">
        <v>31</v>
      </c>
      <c r="E3817" s="295" t="s">
        <v>1121</v>
      </c>
      <c r="F3817" s="315">
        <f>VLOOKUP(B3817,'HSD PSPN,STR,ARS'!$C$6:F2363,4,FALSE)</f>
        <v>150000</v>
      </c>
      <c r="G3817" s="536">
        <f t="shared" si="385"/>
        <v>495</v>
      </c>
    </row>
    <row r="3818" spans="1:7">
      <c r="A3818" s="295">
        <v>4</v>
      </c>
      <c r="B3818" s="296" t="s">
        <v>4</v>
      </c>
      <c r="C3818" s="295" t="s">
        <v>339</v>
      </c>
      <c r="D3818" s="295" t="s">
        <v>31</v>
      </c>
      <c r="E3818" s="295" t="s">
        <v>1529</v>
      </c>
      <c r="F3818" s="315">
        <f>VLOOKUP(B3818,'HSD PSPN,STR,ARS'!$C$6:F2364,4,FALSE)</f>
        <v>200000</v>
      </c>
      <c r="G3818" s="536">
        <f t="shared" si="385"/>
        <v>220</v>
      </c>
    </row>
    <row r="3819" spans="1:7">
      <c r="A3819" s="1161" t="s">
        <v>2171</v>
      </c>
      <c r="B3819" s="1162"/>
      <c r="C3819" s="1162"/>
      <c r="D3819" s="1162"/>
      <c r="E3819" s="1162"/>
      <c r="F3819" s="1163"/>
      <c r="G3819" s="321">
        <f>SUM(G3814:G3818)</f>
        <v>12380</v>
      </c>
    </row>
    <row r="3820" spans="1:7">
      <c r="A3820" s="295" t="s">
        <v>19</v>
      </c>
      <c r="B3820" s="296" t="s">
        <v>5</v>
      </c>
      <c r="C3820" s="295"/>
      <c r="D3820" s="295"/>
      <c r="E3820" s="295"/>
      <c r="F3820" s="296"/>
      <c r="G3820" s="536"/>
    </row>
    <row r="3821" spans="1:7" ht="45">
      <c r="A3821" s="295">
        <v>1</v>
      </c>
      <c r="B3821" s="300" t="s">
        <v>1579</v>
      </c>
      <c r="C3821" s="295"/>
      <c r="D3821" s="301" t="s">
        <v>239</v>
      </c>
      <c r="E3821" s="301" t="s">
        <v>1531</v>
      </c>
      <c r="F3821" s="315">
        <f>VLOOKUP(B3821,'HSD PSPN,STR,ARS'!$C$6:F2367,4,FALSE)</f>
        <v>10000</v>
      </c>
      <c r="G3821" s="536">
        <f t="shared" ref="G3821:G3824" si="386">F3821*E3821</f>
        <v>26250</v>
      </c>
    </row>
    <row r="3822" spans="1:7">
      <c r="A3822" s="295">
        <v>2</v>
      </c>
      <c r="B3822" s="296" t="s">
        <v>176</v>
      </c>
      <c r="C3822" s="295"/>
      <c r="D3822" s="295" t="s">
        <v>329</v>
      </c>
      <c r="E3822" s="295" t="s">
        <v>1525</v>
      </c>
      <c r="F3822" s="315">
        <f>VLOOKUP(B3822,'HSD PSPN,STR,ARS'!$C$6:F2368,4,FALSE)</f>
        <v>10000</v>
      </c>
      <c r="G3822" s="536">
        <f t="shared" si="386"/>
        <v>17040</v>
      </c>
    </row>
    <row r="3823" spans="1:7">
      <c r="A3823" s="295">
        <v>3</v>
      </c>
      <c r="B3823" s="296" t="s">
        <v>245</v>
      </c>
      <c r="C3823" s="295"/>
      <c r="D3823" s="295" t="s">
        <v>329</v>
      </c>
      <c r="E3823" s="295" t="s">
        <v>1543</v>
      </c>
      <c r="F3823" s="315">
        <f>VLOOKUP(B3823,'HSD PSPN,STR,ARS'!$C$6:F2369,4,FALSE)</f>
        <v>10000</v>
      </c>
      <c r="G3823" s="536">
        <f t="shared" si="386"/>
        <v>1880</v>
      </c>
    </row>
    <row r="3824" spans="1:7">
      <c r="A3824" s="295">
        <v>4</v>
      </c>
      <c r="B3824" s="296" t="s">
        <v>206</v>
      </c>
      <c r="C3824" s="295"/>
      <c r="D3824" s="295" t="s">
        <v>342</v>
      </c>
      <c r="E3824" s="295" t="s">
        <v>1244</v>
      </c>
      <c r="F3824" s="315">
        <f>VLOOKUP(B3824,'HSD PSPN,STR,ARS'!$C$6:F2370,4,FALSE)</f>
        <v>10000</v>
      </c>
      <c r="G3824" s="536">
        <f t="shared" si="386"/>
        <v>30</v>
      </c>
    </row>
    <row r="3825" spans="1:7">
      <c r="A3825" s="1165" t="s">
        <v>2176</v>
      </c>
      <c r="B3825" s="1166"/>
      <c r="C3825" s="1166"/>
      <c r="D3825" s="1166"/>
      <c r="E3825" s="1166"/>
      <c r="F3825" s="1166"/>
      <c r="G3825" s="321">
        <f>SUM(G3821:G3824)</f>
        <v>45200</v>
      </c>
    </row>
    <row r="3826" spans="1:7">
      <c r="A3826" s="295" t="s">
        <v>20</v>
      </c>
      <c r="B3826" s="296" t="s">
        <v>181</v>
      </c>
      <c r="C3826" s="295"/>
      <c r="D3826" s="295"/>
      <c r="E3826" s="295"/>
      <c r="F3826" s="296"/>
      <c r="G3826" s="536"/>
    </row>
    <row r="3827" spans="1:7">
      <c r="A3827" s="295"/>
      <c r="B3827" s="296"/>
      <c r="C3827" s="295"/>
      <c r="D3827" s="295"/>
      <c r="E3827" s="295"/>
      <c r="F3827" s="296"/>
      <c r="G3827" s="536"/>
    </row>
    <row r="3828" spans="1:7">
      <c r="A3828" s="1146" t="s">
        <v>2180</v>
      </c>
      <c r="B3828" s="1146"/>
      <c r="C3828" s="1146"/>
      <c r="D3828" s="1146"/>
      <c r="E3828" s="1146"/>
      <c r="F3828" s="1146"/>
      <c r="G3828" s="318">
        <f>SUM(G3826:G3827)</f>
        <v>0</v>
      </c>
    </row>
    <row r="3829" spans="1:7">
      <c r="A3829" s="375" t="s">
        <v>21</v>
      </c>
      <c r="B3829" s="1145" t="s">
        <v>1111</v>
      </c>
      <c r="C3829" s="1145"/>
      <c r="D3829" s="1145"/>
      <c r="E3829" s="1145"/>
      <c r="F3829" s="1145"/>
      <c r="G3829" s="318">
        <f>SUM(G3815:G3828)/2</f>
        <v>57580</v>
      </c>
    </row>
    <row r="3830" spans="1:7">
      <c r="A3830" s="375" t="s">
        <v>22</v>
      </c>
      <c r="B3830" s="1145" t="s">
        <v>1112</v>
      </c>
      <c r="C3830" s="1145"/>
      <c r="D3830" s="1145"/>
      <c r="E3830" s="1145"/>
      <c r="F3830" s="376">
        <v>0.1</v>
      </c>
      <c r="G3830" s="318">
        <f>G3829*F3830</f>
        <v>5758</v>
      </c>
    </row>
    <row r="3831" spans="1:7">
      <c r="A3831" s="375" t="s">
        <v>23</v>
      </c>
      <c r="B3831" s="1145" t="s">
        <v>184</v>
      </c>
      <c r="C3831" s="1145"/>
      <c r="D3831" s="1145"/>
      <c r="E3831" s="1145"/>
      <c r="F3831" s="1145"/>
      <c r="G3831" s="318">
        <f>ROUNDDOWN(G3829+G3830,0)</f>
        <v>63338</v>
      </c>
    </row>
    <row r="3832" spans="1:7">
      <c r="A3832" s="298"/>
      <c r="B3832" s="299"/>
      <c r="C3832" s="299"/>
      <c r="D3832" s="299"/>
      <c r="E3832" s="299"/>
      <c r="F3832" s="299"/>
      <c r="G3832" s="550"/>
    </row>
    <row r="3833" spans="1:7" ht="15.75">
      <c r="A3833" s="439" t="s">
        <v>2033</v>
      </c>
      <c r="B3833" s="314"/>
      <c r="C3833"/>
      <c r="D3833"/>
      <c r="E3833"/>
      <c r="F3833"/>
      <c r="G3833" s="541"/>
    </row>
    <row r="3834" spans="1:7" s="445" customFormat="1" ht="45">
      <c r="A3834" s="294" t="s">
        <v>73</v>
      </c>
      <c r="B3834" s="294" t="s">
        <v>74</v>
      </c>
      <c r="C3834" s="294" t="s">
        <v>166</v>
      </c>
      <c r="D3834" s="294" t="s">
        <v>78</v>
      </c>
      <c r="E3834" s="294" t="s">
        <v>167</v>
      </c>
      <c r="F3834" s="294" t="s">
        <v>1113</v>
      </c>
      <c r="G3834" s="551" t="s">
        <v>1105</v>
      </c>
    </row>
    <row r="3835" spans="1:7">
      <c r="A3835" s="295" t="s">
        <v>17</v>
      </c>
      <c r="B3835" s="296" t="s">
        <v>1106</v>
      </c>
      <c r="C3835" s="295"/>
      <c r="D3835" s="295"/>
      <c r="E3835" s="295"/>
      <c r="F3835" s="296"/>
      <c r="G3835" s="536"/>
    </row>
    <row r="3836" spans="1:7">
      <c r="A3836" s="295">
        <v>1</v>
      </c>
      <c r="B3836" s="296" t="s">
        <v>1</v>
      </c>
      <c r="C3836" s="295" t="s">
        <v>336</v>
      </c>
      <c r="D3836" s="295" t="s">
        <v>31</v>
      </c>
      <c r="E3836" s="295" t="s">
        <v>1509</v>
      </c>
      <c r="F3836" s="315">
        <f>VLOOKUP(B3836,'HSD PSPN,STR,ARS'!$C$6:F2382,4,FALSE)</f>
        <v>100000</v>
      </c>
      <c r="G3836" s="536">
        <f t="shared" ref="G3836:G3839" si="387">F3836*E3836</f>
        <v>7140.0000000000009</v>
      </c>
    </row>
    <row r="3837" spans="1:7">
      <c r="A3837" s="295">
        <v>2</v>
      </c>
      <c r="B3837" s="296" t="s">
        <v>2</v>
      </c>
      <c r="C3837" s="295" t="s">
        <v>337</v>
      </c>
      <c r="D3837" s="295" t="s">
        <v>31</v>
      </c>
      <c r="E3837" s="295" t="s">
        <v>1532</v>
      </c>
      <c r="F3837" s="315">
        <f>VLOOKUP(B3837,'HSD PSPN,STR,ARS'!$C$6:F2383,4,FALSE)</f>
        <v>150000</v>
      </c>
      <c r="G3837" s="536">
        <f t="shared" si="387"/>
        <v>5355</v>
      </c>
    </row>
    <row r="3838" spans="1:7">
      <c r="A3838" s="295">
        <v>3</v>
      </c>
      <c r="B3838" s="296" t="s">
        <v>3</v>
      </c>
      <c r="C3838" s="295" t="s">
        <v>338</v>
      </c>
      <c r="D3838" s="295" t="s">
        <v>31</v>
      </c>
      <c r="E3838" s="295" t="s">
        <v>1533</v>
      </c>
      <c r="F3838" s="315">
        <f>VLOOKUP(B3838,'HSD PSPN,STR,ARS'!$C$6:F2384,4,FALSE)</f>
        <v>150000</v>
      </c>
      <c r="G3838" s="536">
        <f t="shared" si="387"/>
        <v>540</v>
      </c>
    </row>
    <row r="3839" spans="1:7">
      <c r="A3839" s="295">
        <v>4</v>
      </c>
      <c r="B3839" s="296" t="s">
        <v>4</v>
      </c>
      <c r="C3839" s="295" t="s">
        <v>339</v>
      </c>
      <c r="D3839" s="295" t="s">
        <v>31</v>
      </c>
      <c r="E3839" s="295" t="s">
        <v>1534</v>
      </c>
      <c r="F3839" s="315">
        <f>VLOOKUP(B3839,'HSD PSPN,STR,ARS'!$C$6:F2385,4,FALSE)</f>
        <v>200000</v>
      </c>
      <c r="G3839" s="536">
        <f t="shared" si="387"/>
        <v>239.99999999999997</v>
      </c>
    </row>
    <row r="3840" spans="1:7">
      <c r="A3840" s="1161" t="s">
        <v>2171</v>
      </c>
      <c r="B3840" s="1162"/>
      <c r="C3840" s="1162"/>
      <c r="D3840" s="1162"/>
      <c r="E3840" s="1162"/>
      <c r="F3840" s="1163"/>
      <c r="G3840" s="321">
        <f>SUM(G3835:G3839)</f>
        <v>13275</v>
      </c>
    </row>
    <row r="3841" spans="1:7">
      <c r="A3841" s="295" t="s">
        <v>19</v>
      </c>
      <c r="B3841" s="296" t="s">
        <v>5</v>
      </c>
      <c r="C3841" s="295"/>
      <c r="D3841" s="295"/>
      <c r="E3841" s="295"/>
      <c r="F3841" s="296"/>
      <c r="G3841" s="536"/>
    </row>
    <row r="3842" spans="1:7" ht="45">
      <c r="A3842" s="295">
        <v>1</v>
      </c>
      <c r="B3842" s="300" t="s">
        <v>1580</v>
      </c>
      <c r="C3842" s="295"/>
      <c r="D3842" s="301" t="s">
        <v>239</v>
      </c>
      <c r="E3842" s="301" t="s">
        <v>1536</v>
      </c>
      <c r="F3842" s="315">
        <f>VLOOKUP(B3842,'HSD PSPN,STR,ARS'!$C$6:F2388,4,FALSE)</f>
        <v>10000</v>
      </c>
      <c r="G3842" s="536">
        <f t="shared" ref="G3842:G3845" si="388">F3842*E3842</f>
        <v>17500</v>
      </c>
    </row>
    <row r="3843" spans="1:7">
      <c r="A3843" s="295">
        <v>2</v>
      </c>
      <c r="B3843" s="296" t="s">
        <v>176</v>
      </c>
      <c r="C3843" s="295"/>
      <c r="D3843" s="295" t="s">
        <v>329</v>
      </c>
      <c r="E3843" s="295" t="s">
        <v>1525</v>
      </c>
      <c r="F3843" s="315">
        <f>VLOOKUP(B3843,'HSD PSPN,STR,ARS'!$C$6:F2389,4,FALSE)</f>
        <v>10000</v>
      </c>
      <c r="G3843" s="536">
        <f t="shared" si="388"/>
        <v>17040</v>
      </c>
    </row>
    <row r="3844" spans="1:7">
      <c r="A3844" s="295">
        <v>3</v>
      </c>
      <c r="B3844" s="296" t="s">
        <v>245</v>
      </c>
      <c r="C3844" s="295"/>
      <c r="D3844" s="295" t="s">
        <v>329</v>
      </c>
      <c r="E3844" s="295" t="s">
        <v>1543</v>
      </c>
      <c r="F3844" s="315">
        <f>VLOOKUP(B3844,'HSD PSPN,STR,ARS'!$C$6:F2390,4,FALSE)</f>
        <v>10000</v>
      </c>
      <c r="G3844" s="536">
        <f t="shared" si="388"/>
        <v>1880</v>
      </c>
    </row>
    <row r="3845" spans="1:7">
      <c r="A3845" s="295">
        <v>4</v>
      </c>
      <c r="B3845" s="296" t="s">
        <v>206</v>
      </c>
      <c r="C3845" s="295"/>
      <c r="D3845" s="295" t="s">
        <v>342</v>
      </c>
      <c r="E3845" s="295" t="s">
        <v>1244</v>
      </c>
      <c r="F3845" s="315">
        <f>VLOOKUP(B3845,'HSD PSPN,STR,ARS'!$C$6:F2391,4,FALSE)</f>
        <v>10000</v>
      </c>
      <c r="G3845" s="536">
        <f t="shared" si="388"/>
        <v>30</v>
      </c>
    </row>
    <row r="3846" spans="1:7">
      <c r="A3846" s="1165" t="s">
        <v>2176</v>
      </c>
      <c r="B3846" s="1166"/>
      <c r="C3846" s="1166"/>
      <c r="D3846" s="1166"/>
      <c r="E3846" s="1166"/>
      <c r="F3846" s="1166"/>
      <c r="G3846" s="321">
        <f>SUM(G3842:G3845)</f>
        <v>36450</v>
      </c>
    </row>
    <row r="3847" spans="1:7">
      <c r="A3847" s="295" t="s">
        <v>20</v>
      </c>
      <c r="B3847" s="296" t="s">
        <v>181</v>
      </c>
      <c r="C3847" s="295"/>
      <c r="D3847" s="295"/>
      <c r="E3847" s="295"/>
      <c r="F3847" s="296"/>
      <c r="G3847" s="536"/>
    </row>
    <row r="3848" spans="1:7">
      <c r="A3848" s="295"/>
      <c r="B3848" s="296"/>
      <c r="C3848" s="295"/>
      <c r="D3848" s="295"/>
      <c r="E3848" s="295"/>
      <c r="F3848" s="296"/>
      <c r="G3848" s="536"/>
    </row>
    <row r="3849" spans="1:7">
      <c r="A3849" s="1146" t="s">
        <v>2180</v>
      </c>
      <c r="B3849" s="1146"/>
      <c r="C3849" s="1146"/>
      <c r="D3849" s="1146"/>
      <c r="E3849" s="1146"/>
      <c r="F3849" s="1146"/>
      <c r="G3849" s="318">
        <f>SUM(G3847:G3848)</f>
        <v>0</v>
      </c>
    </row>
    <row r="3850" spans="1:7">
      <c r="A3850" s="375" t="s">
        <v>21</v>
      </c>
      <c r="B3850" s="1145" t="s">
        <v>1111</v>
      </c>
      <c r="C3850" s="1145"/>
      <c r="D3850" s="1145"/>
      <c r="E3850" s="1145"/>
      <c r="F3850" s="1145"/>
      <c r="G3850" s="318">
        <f>SUM(G3836:G3849)/2</f>
        <v>49725</v>
      </c>
    </row>
    <row r="3851" spans="1:7">
      <c r="A3851" s="375" t="s">
        <v>22</v>
      </c>
      <c r="B3851" s="1145" t="s">
        <v>1112</v>
      </c>
      <c r="C3851" s="1145"/>
      <c r="D3851" s="1145"/>
      <c r="E3851" s="1145"/>
      <c r="F3851" s="376">
        <v>0.1</v>
      </c>
      <c r="G3851" s="318">
        <f>G3850*F3851</f>
        <v>4972.5</v>
      </c>
    </row>
    <row r="3852" spans="1:7">
      <c r="A3852" s="375" t="s">
        <v>23</v>
      </c>
      <c r="B3852" s="1145" t="s">
        <v>184</v>
      </c>
      <c r="C3852" s="1145"/>
      <c r="D3852" s="1145"/>
      <c r="E3852" s="1145"/>
      <c r="F3852" s="1145"/>
      <c r="G3852" s="318">
        <f>ROUNDDOWN(G3850+G3851,0)</f>
        <v>54697</v>
      </c>
    </row>
    <row r="3853" spans="1:7">
      <c r="A3853" s="298"/>
      <c r="B3853" s="299"/>
      <c r="C3853" s="299"/>
      <c r="D3853" s="299"/>
      <c r="E3853" s="299"/>
      <c r="F3853" s="299"/>
      <c r="G3853" s="550"/>
    </row>
    <row r="3854" spans="1:7" s="447" customFormat="1">
      <c r="A3854" s="310" t="s">
        <v>2034</v>
      </c>
      <c r="G3854" s="555"/>
    </row>
    <row r="3855" spans="1:7" s="449" customFormat="1">
      <c r="A3855" s="439" t="s">
        <v>2081</v>
      </c>
      <c r="G3855" s="556"/>
    </row>
    <row r="3856" spans="1:7" s="445" customFormat="1" ht="45">
      <c r="A3856" s="294" t="s">
        <v>73</v>
      </c>
      <c r="B3856" s="294" t="s">
        <v>74</v>
      </c>
      <c r="C3856" s="294" t="s">
        <v>166</v>
      </c>
      <c r="D3856" s="294" t="s">
        <v>78</v>
      </c>
      <c r="E3856" s="294" t="s">
        <v>167</v>
      </c>
      <c r="F3856" s="294" t="s">
        <v>1113</v>
      </c>
      <c r="G3856" s="551" t="s">
        <v>1105</v>
      </c>
    </row>
    <row r="3857" spans="1:7">
      <c r="A3857" s="295" t="s">
        <v>17</v>
      </c>
      <c r="B3857" s="296" t="s">
        <v>1106</v>
      </c>
      <c r="C3857" s="295"/>
      <c r="D3857" s="295"/>
      <c r="E3857" s="295"/>
      <c r="F3857" s="296"/>
      <c r="G3857" s="536"/>
    </row>
    <row r="3858" spans="1:7">
      <c r="A3858" s="295">
        <v>1</v>
      </c>
      <c r="B3858" s="296" t="s">
        <v>1</v>
      </c>
      <c r="C3858" s="295" t="s">
        <v>336</v>
      </c>
      <c r="D3858" s="295" t="s">
        <v>31</v>
      </c>
      <c r="E3858" s="295" t="s">
        <v>1581</v>
      </c>
      <c r="F3858" s="315">
        <f>VLOOKUP(B3858,'HSD PSPN,STR,ARS'!$C$6:F2404,4,FALSE)</f>
        <v>100000</v>
      </c>
      <c r="G3858" s="536">
        <f t="shared" ref="G3858:G3861" si="389">F3858*E3858</f>
        <v>33330</v>
      </c>
    </row>
    <row r="3859" spans="1:7">
      <c r="A3859" s="295">
        <v>2</v>
      </c>
      <c r="B3859" s="296" t="s">
        <v>2</v>
      </c>
      <c r="C3859" s="295" t="s">
        <v>337</v>
      </c>
      <c r="D3859" s="295" t="s">
        <v>31</v>
      </c>
      <c r="E3859" s="295" t="s">
        <v>1360</v>
      </c>
      <c r="F3859" s="315">
        <f>VLOOKUP(B3859,'HSD PSPN,STR,ARS'!$C$6:F2405,4,FALSE)</f>
        <v>150000</v>
      </c>
      <c r="G3859" s="536">
        <f t="shared" si="389"/>
        <v>25004.999999999996</v>
      </c>
    </row>
    <row r="3860" spans="1:7">
      <c r="A3860" s="295">
        <v>3</v>
      </c>
      <c r="B3860" s="296" t="s">
        <v>3</v>
      </c>
      <c r="C3860" s="295" t="s">
        <v>338</v>
      </c>
      <c r="D3860" s="295" t="s">
        <v>31</v>
      </c>
      <c r="E3860" s="295" t="s">
        <v>1302</v>
      </c>
      <c r="F3860" s="315">
        <f>VLOOKUP(B3860,'HSD PSPN,STR,ARS'!$C$6:F2406,4,FALSE)</f>
        <v>150000</v>
      </c>
      <c r="G3860" s="536">
        <f t="shared" si="389"/>
        <v>2505</v>
      </c>
    </row>
    <row r="3861" spans="1:7">
      <c r="A3861" s="295">
        <v>4</v>
      </c>
      <c r="B3861" s="296" t="s">
        <v>4</v>
      </c>
      <c r="C3861" s="295" t="s">
        <v>339</v>
      </c>
      <c r="D3861" s="295" t="s">
        <v>31</v>
      </c>
      <c r="E3861" s="295" t="s">
        <v>1582</v>
      </c>
      <c r="F3861" s="315">
        <f>VLOOKUP(B3861,'HSD PSPN,STR,ARS'!$C$6:F2407,4,FALSE)</f>
        <v>200000</v>
      </c>
      <c r="G3861" s="536">
        <f t="shared" si="389"/>
        <v>1120</v>
      </c>
    </row>
    <row r="3862" spans="1:7">
      <c r="A3862" s="1161" t="s">
        <v>2171</v>
      </c>
      <c r="B3862" s="1162"/>
      <c r="C3862" s="1162"/>
      <c r="D3862" s="1162"/>
      <c r="E3862" s="1162"/>
      <c r="F3862" s="1163"/>
      <c r="G3862" s="321">
        <f>SUM(G3857:G3861)</f>
        <v>61960</v>
      </c>
    </row>
    <row r="3863" spans="1:7">
      <c r="A3863" s="295" t="s">
        <v>19</v>
      </c>
      <c r="B3863" s="296" t="s">
        <v>5</v>
      </c>
      <c r="C3863" s="295"/>
      <c r="D3863" s="295"/>
      <c r="E3863" s="295"/>
      <c r="F3863" s="296"/>
      <c r="G3863" s="536"/>
    </row>
    <row r="3864" spans="1:7" ht="30">
      <c r="A3864" s="295">
        <v>1</v>
      </c>
      <c r="B3864" s="300" t="s">
        <v>1583</v>
      </c>
      <c r="C3864" s="295"/>
      <c r="D3864" s="301" t="s">
        <v>239</v>
      </c>
      <c r="E3864" s="301" t="s">
        <v>1584</v>
      </c>
      <c r="F3864" s="315">
        <f>VLOOKUP(B3864,'HSD PSPN,STR,ARS'!$C$6:F2410,4,FALSE)</f>
        <v>10000</v>
      </c>
      <c r="G3864" s="536">
        <f t="shared" ref="G3864:G3867" si="390">F3864*E3864</f>
        <v>1640629.9999999998</v>
      </c>
    </row>
    <row r="3865" spans="1:7">
      <c r="A3865" s="295">
        <v>2</v>
      </c>
      <c r="B3865" s="296" t="s">
        <v>176</v>
      </c>
      <c r="C3865" s="295"/>
      <c r="D3865" s="295" t="s">
        <v>329</v>
      </c>
      <c r="E3865" s="295" t="s">
        <v>1507</v>
      </c>
      <c r="F3865" s="315">
        <f>VLOOKUP(B3865,'HSD PSPN,STR,ARS'!$C$6:F2411,4,FALSE)</f>
        <v>10000</v>
      </c>
      <c r="G3865" s="536">
        <f t="shared" si="390"/>
        <v>136320</v>
      </c>
    </row>
    <row r="3866" spans="1:7">
      <c r="A3866" s="295">
        <v>3</v>
      </c>
      <c r="B3866" s="296" t="s">
        <v>206</v>
      </c>
      <c r="C3866" s="295"/>
      <c r="D3866" s="295" t="s">
        <v>342</v>
      </c>
      <c r="E3866" s="295" t="s">
        <v>1416</v>
      </c>
      <c r="F3866" s="315">
        <f>VLOOKUP(B3866,'HSD PSPN,STR,ARS'!$C$6:F2412,4,FALSE)</f>
        <v>10000</v>
      </c>
      <c r="G3866" s="536">
        <f t="shared" si="390"/>
        <v>270</v>
      </c>
    </row>
    <row r="3867" spans="1:7">
      <c r="A3867" s="295">
        <v>4</v>
      </c>
      <c r="B3867" s="296" t="s">
        <v>245</v>
      </c>
      <c r="C3867" s="295"/>
      <c r="D3867" s="295" t="s">
        <v>329</v>
      </c>
      <c r="E3867" s="295" t="s">
        <v>1538</v>
      </c>
      <c r="F3867" s="315">
        <f>VLOOKUP(B3867,'HSD PSPN,STR,ARS'!$C$6:F2413,4,FALSE)</f>
        <v>10000</v>
      </c>
      <c r="G3867" s="536">
        <f t="shared" si="390"/>
        <v>15000</v>
      </c>
    </row>
    <row r="3868" spans="1:7">
      <c r="A3868" s="1165" t="s">
        <v>2176</v>
      </c>
      <c r="B3868" s="1166"/>
      <c r="C3868" s="1166"/>
      <c r="D3868" s="1166"/>
      <c r="E3868" s="1166"/>
      <c r="F3868" s="1166"/>
      <c r="G3868" s="321">
        <f>SUM(G3864:G3867)</f>
        <v>1792219.9999999998</v>
      </c>
    </row>
    <row r="3869" spans="1:7">
      <c r="A3869" s="295" t="s">
        <v>20</v>
      </c>
      <c r="B3869" s="296" t="s">
        <v>181</v>
      </c>
      <c r="C3869" s="295"/>
      <c r="D3869" s="295"/>
      <c r="E3869" s="295"/>
      <c r="F3869" s="296"/>
      <c r="G3869" s="536"/>
    </row>
    <row r="3870" spans="1:7">
      <c r="A3870" s="295"/>
      <c r="B3870" s="296"/>
      <c r="C3870" s="295"/>
      <c r="D3870" s="295"/>
      <c r="E3870" s="295"/>
      <c r="F3870" s="296"/>
      <c r="G3870" s="536"/>
    </row>
    <row r="3871" spans="1:7">
      <c r="A3871" s="1146" t="s">
        <v>2180</v>
      </c>
      <c r="B3871" s="1146"/>
      <c r="C3871" s="1146"/>
      <c r="D3871" s="1146"/>
      <c r="E3871" s="1146"/>
      <c r="F3871" s="1146"/>
      <c r="G3871" s="318">
        <f>SUM(G3869:G3870)</f>
        <v>0</v>
      </c>
    </row>
    <row r="3872" spans="1:7">
      <c r="A3872" s="375" t="s">
        <v>21</v>
      </c>
      <c r="B3872" s="1145" t="s">
        <v>1111</v>
      </c>
      <c r="C3872" s="1145"/>
      <c r="D3872" s="1145"/>
      <c r="E3872" s="1145"/>
      <c r="F3872" s="1145"/>
      <c r="G3872" s="318">
        <f>SUM(G3858:G3871)/2</f>
        <v>1854179.9999999998</v>
      </c>
    </row>
    <row r="3873" spans="1:7">
      <c r="A3873" s="375" t="s">
        <v>22</v>
      </c>
      <c r="B3873" s="1145" t="s">
        <v>1112</v>
      </c>
      <c r="C3873" s="1145"/>
      <c r="D3873" s="1145"/>
      <c r="E3873" s="1145"/>
      <c r="F3873" s="376">
        <v>0.1</v>
      </c>
      <c r="G3873" s="318">
        <f>G3872*F3873</f>
        <v>185418</v>
      </c>
    </row>
    <row r="3874" spans="1:7">
      <c r="A3874" s="375" t="s">
        <v>23</v>
      </c>
      <c r="B3874" s="1145" t="s">
        <v>184</v>
      </c>
      <c r="C3874" s="1145"/>
      <c r="D3874" s="1145"/>
      <c r="E3874" s="1145"/>
      <c r="F3874" s="1145"/>
      <c r="G3874" s="318">
        <f>ROUNDDOWN(G3872+G3873,0)</f>
        <v>2039598</v>
      </c>
    </row>
    <row r="3875" spans="1:7">
      <c r="A3875" s="298"/>
      <c r="B3875" s="299"/>
      <c r="C3875" s="299"/>
      <c r="D3875" s="299"/>
      <c r="E3875" s="299"/>
      <c r="F3875" s="299"/>
      <c r="G3875" s="550"/>
    </row>
    <row r="3876" spans="1:7" s="449" customFormat="1">
      <c r="A3876" s="439" t="s">
        <v>2080</v>
      </c>
      <c r="G3876" s="556"/>
    </row>
    <row r="3877" spans="1:7" s="445" customFormat="1" ht="45">
      <c r="A3877" s="294" t="s">
        <v>73</v>
      </c>
      <c r="B3877" s="294" t="s">
        <v>74</v>
      </c>
      <c r="C3877" s="294" t="s">
        <v>166</v>
      </c>
      <c r="D3877" s="294" t="s">
        <v>78</v>
      </c>
      <c r="E3877" s="294" t="s">
        <v>167</v>
      </c>
      <c r="F3877" s="294" t="s">
        <v>1113</v>
      </c>
      <c r="G3877" s="551" t="s">
        <v>1105</v>
      </c>
    </row>
    <row r="3878" spans="1:7">
      <c r="A3878" s="295" t="s">
        <v>17</v>
      </c>
      <c r="B3878" s="296" t="s">
        <v>1106</v>
      </c>
      <c r="C3878" s="295"/>
      <c r="D3878" s="295"/>
      <c r="E3878" s="295"/>
      <c r="F3878" s="296"/>
      <c r="G3878" s="536"/>
    </row>
    <row r="3879" spans="1:7">
      <c r="A3879" s="295">
        <v>1</v>
      </c>
      <c r="B3879" s="296" t="s">
        <v>1</v>
      </c>
      <c r="C3879" s="295" t="s">
        <v>336</v>
      </c>
      <c r="D3879" s="295" t="s">
        <v>31</v>
      </c>
      <c r="E3879" s="295" t="s">
        <v>1581</v>
      </c>
      <c r="F3879" s="315">
        <f>VLOOKUP(B3879,'HSD PSPN,STR,ARS'!$C$6:F2425,4,FALSE)</f>
        <v>100000</v>
      </c>
      <c r="G3879" s="536">
        <f t="shared" ref="G3879:G3882" si="391">F3879*E3879</f>
        <v>33330</v>
      </c>
    </row>
    <row r="3880" spans="1:7">
      <c r="A3880" s="295">
        <v>2</v>
      </c>
      <c r="B3880" s="296" t="s">
        <v>2</v>
      </c>
      <c r="C3880" s="295" t="s">
        <v>337</v>
      </c>
      <c r="D3880" s="295" t="s">
        <v>31</v>
      </c>
      <c r="E3880" s="295" t="s">
        <v>1360</v>
      </c>
      <c r="F3880" s="315">
        <f>VLOOKUP(B3880,'HSD PSPN,STR,ARS'!$C$6:F2426,4,FALSE)</f>
        <v>150000</v>
      </c>
      <c r="G3880" s="536">
        <f t="shared" si="391"/>
        <v>25004.999999999996</v>
      </c>
    </row>
    <row r="3881" spans="1:7">
      <c r="A3881" s="295">
        <v>3</v>
      </c>
      <c r="B3881" s="296" t="s">
        <v>3</v>
      </c>
      <c r="C3881" s="295" t="s">
        <v>338</v>
      </c>
      <c r="D3881" s="295" t="s">
        <v>31</v>
      </c>
      <c r="E3881" s="295" t="s">
        <v>1302</v>
      </c>
      <c r="F3881" s="315">
        <f>VLOOKUP(B3881,'HSD PSPN,STR,ARS'!$C$6:F2427,4,FALSE)</f>
        <v>150000</v>
      </c>
      <c r="G3881" s="536">
        <f t="shared" si="391"/>
        <v>2505</v>
      </c>
    </row>
    <row r="3882" spans="1:7">
      <c r="A3882" s="295">
        <v>4</v>
      </c>
      <c r="B3882" s="296" t="s">
        <v>4</v>
      </c>
      <c r="C3882" s="295" t="s">
        <v>339</v>
      </c>
      <c r="D3882" s="295" t="s">
        <v>31</v>
      </c>
      <c r="E3882" s="295" t="s">
        <v>1582</v>
      </c>
      <c r="F3882" s="315">
        <f>VLOOKUP(B3882,'HSD PSPN,STR,ARS'!$C$6:F2428,4,FALSE)</f>
        <v>200000</v>
      </c>
      <c r="G3882" s="536">
        <f t="shared" si="391"/>
        <v>1120</v>
      </c>
    </row>
    <row r="3883" spans="1:7">
      <c r="A3883" s="1161" t="s">
        <v>2171</v>
      </c>
      <c r="B3883" s="1162"/>
      <c r="C3883" s="1162"/>
      <c r="D3883" s="1162"/>
      <c r="E3883" s="1162"/>
      <c r="F3883" s="1163"/>
      <c r="G3883" s="321">
        <f>SUM(G3878:G3882)</f>
        <v>61960</v>
      </c>
    </row>
    <row r="3884" spans="1:7">
      <c r="A3884" s="295" t="s">
        <v>19</v>
      </c>
      <c r="B3884" s="296" t="s">
        <v>5</v>
      </c>
      <c r="C3884" s="295"/>
      <c r="D3884" s="295"/>
      <c r="E3884" s="295"/>
      <c r="F3884" s="296"/>
      <c r="G3884" s="536"/>
    </row>
    <row r="3885" spans="1:7" ht="30">
      <c r="A3885" s="295">
        <v>1</v>
      </c>
      <c r="B3885" s="300" t="s">
        <v>1585</v>
      </c>
      <c r="C3885" s="295"/>
      <c r="D3885" s="301" t="s">
        <v>239</v>
      </c>
      <c r="E3885" s="301" t="s">
        <v>1586</v>
      </c>
      <c r="F3885" s="315">
        <f>VLOOKUP(B3885,'HSD PSPN,STR,ARS'!$C$6:F2431,4,FALSE)</f>
        <v>10000</v>
      </c>
      <c r="G3885" s="536">
        <f t="shared" ref="G3885:G3888" si="392">F3885*E3885</f>
        <v>1050000</v>
      </c>
    </row>
    <row r="3886" spans="1:7">
      <c r="A3886" s="295">
        <v>2</v>
      </c>
      <c r="B3886" s="296" t="s">
        <v>176</v>
      </c>
      <c r="C3886" s="295"/>
      <c r="D3886" s="295" t="s">
        <v>329</v>
      </c>
      <c r="E3886" s="295" t="s">
        <v>1507</v>
      </c>
      <c r="F3886" s="315">
        <f>VLOOKUP(B3886,'HSD PSPN,STR,ARS'!$C$6:F2432,4,FALSE)</f>
        <v>10000</v>
      </c>
      <c r="G3886" s="536">
        <f t="shared" si="392"/>
        <v>136320</v>
      </c>
    </row>
    <row r="3887" spans="1:7">
      <c r="A3887" s="295">
        <v>3</v>
      </c>
      <c r="B3887" s="296" t="s">
        <v>206</v>
      </c>
      <c r="C3887" s="295"/>
      <c r="D3887" s="295" t="s">
        <v>342</v>
      </c>
      <c r="E3887" s="295" t="s">
        <v>1416</v>
      </c>
      <c r="F3887" s="315">
        <f>VLOOKUP(B3887,'HSD PSPN,STR,ARS'!$C$6:F2433,4,FALSE)</f>
        <v>10000</v>
      </c>
      <c r="G3887" s="536">
        <f t="shared" si="392"/>
        <v>270</v>
      </c>
    </row>
    <row r="3888" spans="1:7">
      <c r="A3888" s="295">
        <v>4</v>
      </c>
      <c r="B3888" s="296" t="s">
        <v>245</v>
      </c>
      <c r="C3888" s="295"/>
      <c r="D3888" s="295" t="s">
        <v>329</v>
      </c>
      <c r="E3888" s="295" t="s">
        <v>1538</v>
      </c>
      <c r="F3888" s="315">
        <f>VLOOKUP(B3888,'HSD PSPN,STR,ARS'!$C$6:F2434,4,FALSE)</f>
        <v>10000</v>
      </c>
      <c r="G3888" s="536">
        <f t="shared" si="392"/>
        <v>15000</v>
      </c>
    </row>
    <row r="3889" spans="1:7">
      <c r="A3889" s="1165" t="s">
        <v>2176</v>
      </c>
      <c r="B3889" s="1166"/>
      <c r="C3889" s="1166"/>
      <c r="D3889" s="1166"/>
      <c r="E3889" s="1166"/>
      <c r="F3889" s="1166"/>
      <c r="G3889" s="321">
        <f>SUM(G3885:G3888)</f>
        <v>1201590</v>
      </c>
    </row>
    <row r="3890" spans="1:7">
      <c r="A3890" s="295" t="s">
        <v>20</v>
      </c>
      <c r="B3890" s="296" t="s">
        <v>181</v>
      </c>
      <c r="C3890" s="295"/>
      <c r="D3890" s="295"/>
      <c r="E3890" s="295"/>
      <c r="F3890" s="296"/>
      <c r="G3890" s="536"/>
    </row>
    <row r="3891" spans="1:7">
      <c r="A3891" s="295"/>
      <c r="B3891" s="296"/>
      <c r="C3891" s="295"/>
      <c r="D3891" s="295"/>
      <c r="E3891" s="295"/>
      <c r="F3891" s="296"/>
      <c r="G3891" s="536"/>
    </row>
    <row r="3892" spans="1:7">
      <c r="A3892" s="1146" t="s">
        <v>2180</v>
      </c>
      <c r="B3892" s="1146"/>
      <c r="C3892" s="1146"/>
      <c r="D3892" s="1146"/>
      <c r="E3892" s="1146"/>
      <c r="F3892" s="1146"/>
      <c r="G3892" s="318">
        <f>SUM(G3890:G3891)</f>
        <v>0</v>
      </c>
    </row>
    <row r="3893" spans="1:7">
      <c r="A3893" s="375" t="s">
        <v>21</v>
      </c>
      <c r="B3893" s="1145" t="s">
        <v>1111</v>
      </c>
      <c r="C3893" s="1145"/>
      <c r="D3893" s="1145"/>
      <c r="E3893" s="1145"/>
      <c r="F3893" s="1145"/>
      <c r="G3893" s="318">
        <f>SUM(G3879:G3892)/2</f>
        <v>1263550</v>
      </c>
    </row>
    <row r="3894" spans="1:7">
      <c r="A3894" s="375" t="s">
        <v>22</v>
      </c>
      <c r="B3894" s="1145" t="s">
        <v>1112</v>
      </c>
      <c r="C3894" s="1145"/>
      <c r="D3894" s="1145"/>
      <c r="E3894" s="1145"/>
      <c r="F3894" s="376">
        <v>0.1</v>
      </c>
      <c r="G3894" s="318">
        <f>G3893*F3894</f>
        <v>126355</v>
      </c>
    </row>
    <row r="3895" spans="1:7">
      <c r="A3895" s="375" t="s">
        <v>23</v>
      </c>
      <c r="B3895" s="1145" t="s">
        <v>184</v>
      </c>
      <c r="C3895" s="1145"/>
      <c r="D3895" s="1145"/>
      <c r="E3895" s="1145"/>
      <c r="F3895" s="1145"/>
      <c r="G3895" s="318">
        <f>ROUNDDOWN(G3893+G3894,0)</f>
        <v>1389905</v>
      </c>
    </row>
    <row r="3896" spans="1:7">
      <c r="A3896" s="298"/>
      <c r="B3896" s="299"/>
      <c r="C3896" s="299"/>
      <c r="D3896" s="299"/>
      <c r="E3896" s="299"/>
      <c r="F3896" s="299"/>
      <c r="G3896" s="550"/>
    </row>
    <row r="3897" spans="1:7" s="449" customFormat="1">
      <c r="A3897" s="439" t="s">
        <v>2079</v>
      </c>
      <c r="G3897" s="556"/>
    </row>
    <row r="3898" spans="1:7" s="445" customFormat="1" ht="45">
      <c r="A3898" s="294" t="s">
        <v>73</v>
      </c>
      <c r="B3898" s="294" t="s">
        <v>74</v>
      </c>
      <c r="C3898" s="294" t="s">
        <v>166</v>
      </c>
      <c r="D3898" s="294" t="s">
        <v>78</v>
      </c>
      <c r="E3898" s="294" t="s">
        <v>167</v>
      </c>
      <c r="F3898" s="294" t="s">
        <v>1113</v>
      </c>
      <c r="G3898" s="551" t="s">
        <v>1105</v>
      </c>
    </row>
    <row r="3899" spans="1:7">
      <c r="A3899" s="295" t="s">
        <v>17</v>
      </c>
      <c r="B3899" s="296" t="s">
        <v>1106</v>
      </c>
      <c r="C3899" s="295"/>
      <c r="D3899" s="295"/>
      <c r="E3899" s="295"/>
      <c r="F3899" s="296"/>
      <c r="G3899" s="536"/>
    </row>
    <row r="3900" spans="1:7">
      <c r="A3900" s="295">
        <v>1</v>
      </c>
      <c r="B3900" s="296" t="s">
        <v>1</v>
      </c>
      <c r="C3900" s="295" t="s">
        <v>336</v>
      </c>
      <c r="D3900" s="295" t="s">
        <v>31</v>
      </c>
      <c r="E3900" s="295" t="s">
        <v>1587</v>
      </c>
      <c r="F3900" s="315">
        <f>VLOOKUP(B3900,'HSD PSPN,STR,ARS'!$C$6:F2446,4,FALSE)</f>
        <v>100000</v>
      </c>
      <c r="G3900" s="536">
        <f t="shared" ref="G3900:G3903" si="393">F3900*E3900</f>
        <v>70000</v>
      </c>
    </row>
    <row r="3901" spans="1:7">
      <c r="A3901" s="295">
        <v>2</v>
      </c>
      <c r="B3901" s="296" t="s">
        <v>2</v>
      </c>
      <c r="C3901" s="295" t="s">
        <v>337</v>
      </c>
      <c r="D3901" s="295" t="s">
        <v>31</v>
      </c>
      <c r="E3901" s="295" t="s">
        <v>1331</v>
      </c>
      <c r="F3901" s="315">
        <f>VLOOKUP(B3901,'HSD PSPN,STR,ARS'!$C$6:F2447,4,FALSE)</f>
        <v>150000</v>
      </c>
      <c r="G3901" s="536">
        <f t="shared" si="393"/>
        <v>52500</v>
      </c>
    </row>
    <row r="3902" spans="1:7">
      <c r="A3902" s="295">
        <v>3</v>
      </c>
      <c r="B3902" s="296" t="s">
        <v>3</v>
      </c>
      <c r="C3902" s="295" t="s">
        <v>338</v>
      </c>
      <c r="D3902" s="295" t="s">
        <v>31</v>
      </c>
      <c r="E3902" s="295" t="s">
        <v>1332</v>
      </c>
      <c r="F3902" s="315">
        <f>VLOOKUP(B3902,'HSD PSPN,STR,ARS'!$C$6:F2448,4,FALSE)</f>
        <v>150000</v>
      </c>
      <c r="G3902" s="536">
        <f t="shared" si="393"/>
        <v>5250.0000000000009</v>
      </c>
    </row>
    <row r="3903" spans="1:7">
      <c r="A3903" s="295">
        <v>4</v>
      </c>
      <c r="B3903" s="296" t="s">
        <v>4</v>
      </c>
      <c r="C3903" s="295" t="s">
        <v>339</v>
      </c>
      <c r="D3903" s="295" t="s">
        <v>31</v>
      </c>
      <c r="E3903" s="295" t="s">
        <v>1333</v>
      </c>
      <c r="F3903" s="315">
        <f>VLOOKUP(B3903,'HSD PSPN,STR,ARS'!$C$6:F2449,4,FALSE)</f>
        <v>200000</v>
      </c>
      <c r="G3903" s="536">
        <f t="shared" si="393"/>
        <v>2340</v>
      </c>
    </row>
    <row r="3904" spans="1:7">
      <c r="A3904" s="1161" t="s">
        <v>2171</v>
      </c>
      <c r="B3904" s="1162"/>
      <c r="C3904" s="1162"/>
      <c r="D3904" s="1162"/>
      <c r="E3904" s="1162"/>
      <c r="F3904" s="1163"/>
      <c r="G3904" s="321">
        <f>SUM(G3899:G3903)</f>
        <v>130090</v>
      </c>
    </row>
    <row r="3905" spans="1:7">
      <c r="A3905" s="295" t="s">
        <v>19</v>
      </c>
      <c r="B3905" s="296" t="s">
        <v>5</v>
      </c>
      <c r="C3905" s="295"/>
      <c r="D3905" s="295"/>
      <c r="E3905" s="295"/>
      <c r="F3905" s="296"/>
      <c r="G3905" s="536"/>
    </row>
    <row r="3906" spans="1:7" ht="30">
      <c r="A3906" s="295">
        <v>1</v>
      </c>
      <c r="B3906" s="300" t="s">
        <v>1588</v>
      </c>
      <c r="C3906" s="295"/>
      <c r="D3906" s="301" t="s">
        <v>239</v>
      </c>
      <c r="E3906" s="301" t="s">
        <v>1506</v>
      </c>
      <c r="F3906" s="315">
        <f>VLOOKUP(B3906,'HSD PSPN,STR,ARS'!$C$6:F2452,4,FALSE)</f>
        <v>10000</v>
      </c>
      <c r="G3906" s="536">
        <f t="shared" ref="G3906:G3909" si="394">F3906*E3906</f>
        <v>262500</v>
      </c>
    </row>
    <row r="3907" spans="1:7">
      <c r="A3907" s="295">
        <v>2</v>
      </c>
      <c r="B3907" s="296" t="s">
        <v>176</v>
      </c>
      <c r="C3907" s="295"/>
      <c r="D3907" s="295" t="s">
        <v>329</v>
      </c>
      <c r="E3907" s="295" t="s">
        <v>1507</v>
      </c>
      <c r="F3907" s="315">
        <f>VLOOKUP(B3907,'HSD PSPN,STR,ARS'!$C$6:F2453,4,FALSE)</f>
        <v>10000</v>
      </c>
      <c r="G3907" s="536">
        <f t="shared" si="394"/>
        <v>136320</v>
      </c>
    </row>
    <row r="3908" spans="1:7">
      <c r="A3908" s="295">
        <v>3</v>
      </c>
      <c r="B3908" s="296" t="s">
        <v>206</v>
      </c>
      <c r="C3908" s="295"/>
      <c r="D3908" s="295" t="s">
        <v>342</v>
      </c>
      <c r="E3908" s="295" t="s">
        <v>1416</v>
      </c>
      <c r="F3908" s="315">
        <f>VLOOKUP(B3908,'HSD PSPN,STR,ARS'!$C$6:F2454,4,FALSE)</f>
        <v>10000</v>
      </c>
      <c r="G3908" s="536">
        <f t="shared" si="394"/>
        <v>270</v>
      </c>
    </row>
    <row r="3909" spans="1:7">
      <c r="A3909" s="295">
        <v>4</v>
      </c>
      <c r="B3909" s="296" t="s">
        <v>245</v>
      </c>
      <c r="C3909" s="295"/>
      <c r="D3909" s="295" t="s">
        <v>329</v>
      </c>
      <c r="E3909" s="295" t="s">
        <v>1538</v>
      </c>
      <c r="F3909" s="315">
        <f>VLOOKUP(B3909,'HSD PSPN,STR,ARS'!$C$6:F2455,4,FALSE)</f>
        <v>10000</v>
      </c>
      <c r="G3909" s="536">
        <f t="shared" si="394"/>
        <v>15000</v>
      </c>
    </row>
    <row r="3910" spans="1:7">
      <c r="A3910" s="1165" t="s">
        <v>2176</v>
      </c>
      <c r="B3910" s="1166"/>
      <c r="C3910" s="1166"/>
      <c r="D3910" s="1166"/>
      <c r="E3910" s="1166"/>
      <c r="F3910" s="1166"/>
      <c r="G3910" s="321">
        <f>SUM(G3906:G3909)</f>
        <v>414090</v>
      </c>
    </row>
    <row r="3911" spans="1:7">
      <c r="A3911" s="295" t="s">
        <v>20</v>
      </c>
      <c r="B3911" s="296" t="s">
        <v>181</v>
      </c>
      <c r="C3911" s="295"/>
      <c r="D3911" s="295"/>
      <c r="E3911" s="295"/>
      <c r="F3911" s="296"/>
      <c r="G3911" s="536"/>
    </row>
    <row r="3912" spans="1:7">
      <c r="A3912" s="295"/>
      <c r="B3912" s="296"/>
      <c r="C3912" s="295"/>
      <c r="D3912" s="295"/>
      <c r="E3912" s="295"/>
      <c r="F3912" s="296"/>
      <c r="G3912" s="536"/>
    </row>
    <row r="3913" spans="1:7">
      <c r="A3913" s="1146" t="s">
        <v>2180</v>
      </c>
      <c r="B3913" s="1146"/>
      <c r="C3913" s="1146"/>
      <c r="D3913" s="1146"/>
      <c r="E3913" s="1146"/>
      <c r="F3913" s="1146"/>
      <c r="G3913" s="318">
        <f>SUM(G3911:G3912)</f>
        <v>0</v>
      </c>
    </row>
    <row r="3914" spans="1:7">
      <c r="A3914" s="375" t="s">
        <v>21</v>
      </c>
      <c r="B3914" s="1145" t="s">
        <v>1111</v>
      </c>
      <c r="C3914" s="1145"/>
      <c r="D3914" s="1145"/>
      <c r="E3914" s="1145"/>
      <c r="F3914" s="1145"/>
      <c r="G3914" s="318">
        <f>SUM(G3900:G3913)/2</f>
        <v>544180</v>
      </c>
    </row>
    <row r="3915" spans="1:7">
      <c r="A3915" s="375" t="s">
        <v>22</v>
      </c>
      <c r="B3915" s="1145" t="s">
        <v>1112</v>
      </c>
      <c r="C3915" s="1145"/>
      <c r="D3915" s="1145"/>
      <c r="E3915" s="1145"/>
      <c r="F3915" s="376">
        <v>0.1</v>
      </c>
      <c r="G3915" s="318">
        <f>G3914*F3915</f>
        <v>54418</v>
      </c>
    </row>
    <row r="3916" spans="1:7">
      <c r="A3916" s="375" t="s">
        <v>23</v>
      </c>
      <c r="B3916" s="1145" t="s">
        <v>184</v>
      </c>
      <c r="C3916" s="1145"/>
      <c r="D3916" s="1145"/>
      <c r="E3916" s="1145"/>
      <c r="F3916" s="1145"/>
      <c r="G3916" s="318">
        <f>ROUNDDOWN(G3914+G3915,0)</f>
        <v>598598</v>
      </c>
    </row>
    <row r="3917" spans="1:7">
      <c r="A3917" s="298"/>
      <c r="B3917" s="299"/>
      <c r="C3917" s="299"/>
      <c r="D3917" s="299"/>
      <c r="E3917" s="299"/>
      <c r="F3917" s="299"/>
      <c r="G3917" s="550"/>
    </row>
    <row r="3918" spans="1:7" s="449" customFormat="1">
      <c r="A3918" s="439" t="s">
        <v>2078</v>
      </c>
      <c r="G3918" s="556"/>
    </row>
    <row r="3919" spans="1:7" s="445" customFormat="1" ht="45">
      <c r="A3919" s="294" t="s">
        <v>73</v>
      </c>
      <c r="B3919" s="294" t="s">
        <v>74</v>
      </c>
      <c r="C3919" s="294" t="s">
        <v>166</v>
      </c>
      <c r="D3919" s="294" t="s">
        <v>78</v>
      </c>
      <c r="E3919" s="294" t="s">
        <v>167</v>
      </c>
      <c r="F3919" s="294" t="s">
        <v>1113</v>
      </c>
      <c r="G3919" s="551" t="s">
        <v>1105</v>
      </c>
    </row>
    <row r="3920" spans="1:7">
      <c r="A3920" s="295" t="s">
        <v>17</v>
      </c>
      <c r="B3920" s="296" t="s">
        <v>1106</v>
      </c>
      <c r="C3920" s="295"/>
      <c r="D3920" s="295"/>
      <c r="E3920" s="295"/>
      <c r="F3920" s="296"/>
      <c r="G3920" s="536"/>
    </row>
    <row r="3921" spans="1:7">
      <c r="A3921" s="295">
        <v>1</v>
      </c>
      <c r="B3921" s="296" t="s">
        <v>1</v>
      </c>
      <c r="C3921" s="295" t="s">
        <v>336</v>
      </c>
      <c r="D3921" s="295" t="s">
        <v>31</v>
      </c>
      <c r="E3921" s="295" t="s">
        <v>1587</v>
      </c>
      <c r="F3921" s="315">
        <f>VLOOKUP(B3921,'HSD PSPN,STR,ARS'!$C$6:F2467,4,FALSE)</f>
        <v>100000</v>
      </c>
      <c r="G3921" s="536">
        <f t="shared" ref="G3921:G3924" si="395">F3921*E3921</f>
        <v>70000</v>
      </c>
    </row>
    <row r="3922" spans="1:7">
      <c r="A3922" s="295">
        <v>2</v>
      </c>
      <c r="B3922" s="296" t="s">
        <v>2</v>
      </c>
      <c r="C3922" s="295" t="s">
        <v>337</v>
      </c>
      <c r="D3922" s="295" t="s">
        <v>31</v>
      </c>
      <c r="E3922" s="295" t="s">
        <v>1331</v>
      </c>
      <c r="F3922" s="315">
        <f>VLOOKUP(B3922,'HSD PSPN,STR,ARS'!$C$6:F2468,4,FALSE)</f>
        <v>150000</v>
      </c>
      <c r="G3922" s="536">
        <f t="shared" si="395"/>
        <v>52500</v>
      </c>
    </row>
    <row r="3923" spans="1:7">
      <c r="A3923" s="295">
        <v>3</v>
      </c>
      <c r="B3923" s="296" t="s">
        <v>3</v>
      </c>
      <c r="C3923" s="295" t="s">
        <v>338</v>
      </c>
      <c r="D3923" s="295" t="s">
        <v>31</v>
      </c>
      <c r="E3923" s="295" t="s">
        <v>1332</v>
      </c>
      <c r="F3923" s="315">
        <f>VLOOKUP(B3923,'HSD PSPN,STR,ARS'!$C$6:F2469,4,FALSE)</f>
        <v>150000</v>
      </c>
      <c r="G3923" s="536">
        <f t="shared" si="395"/>
        <v>5250.0000000000009</v>
      </c>
    </row>
    <row r="3924" spans="1:7">
      <c r="A3924" s="295">
        <v>4</v>
      </c>
      <c r="B3924" s="296" t="s">
        <v>4</v>
      </c>
      <c r="C3924" s="295" t="s">
        <v>339</v>
      </c>
      <c r="D3924" s="295" t="s">
        <v>31</v>
      </c>
      <c r="E3924" s="295" t="s">
        <v>1333</v>
      </c>
      <c r="F3924" s="315">
        <f>VLOOKUP(B3924,'HSD PSPN,STR,ARS'!$C$6:F2470,4,FALSE)</f>
        <v>200000</v>
      </c>
      <c r="G3924" s="536">
        <f t="shared" si="395"/>
        <v>2340</v>
      </c>
    </row>
    <row r="3925" spans="1:7">
      <c r="A3925" s="1161" t="s">
        <v>2171</v>
      </c>
      <c r="B3925" s="1162"/>
      <c r="C3925" s="1162"/>
      <c r="D3925" s="1162"/>
      <c r="E3925" s="1162"/>
      <c r="F3925" s="1163"/>
      <c r="G3925" s="321">
        <f>SUM(G3920:G3924)</f>
        <v>130090</v>
      </c>
    </row>
    <row r="3926" spans="1:7">
      <c r="A3926" s="295" t="s">
        <v>19</v>
      </c>
      <c r="B3926" s="296" t="s">
        <v>5</v>
      </c>
      <c r="C3926" s="295"/>
      <c r="D3926" s="295"/>
      <c r="E3926" s="295"/>
      <c r="F3926" s="296"/>
      <c r="G3926" s="536"/>
    </row>
    <row r="3927" spans="1:7" ht="30">
      <c r="A3927" s="295">
        <v>1</v>
      </c>
      <c r="B3927" s="300" t="s">
        <v>1589</v>
      </c>
      <c r="C3927" s="295"/>
      <c r="D3927" s="301" t="s">
        <v>239</v>
      </c>
      <c r="E3927" s="301" t="s">
        <v>1513</v>
      </c>
      <c r="F3927" s="315">
        <f>VLOOKUP(B3927,'HSD PSPN,STR,ARS'!$C$6:F2473,4,FALSE)</f>
        <v>10000</v>
      </c>
      <c r="G3927" s="536">
        <f t="shared" ref="G3927:G3930" si="396">F3927*E3927</f>
        <v>116670</v>
      </c>
    </row>
    <row r="3928" spans="1:7">
      <c r="A3928" s="295">
        <v>2</v>
      </c>
      <c r="B3928" s="296" t="s">
        <v>176</v>
      </c>
      <c r="C3928" s="295"/>
      <c r="D3928" s="295" t="s">
        <v>329</v>
      </c>
      <c r="E3928" s="295" t="s">
        <v>1507</v>
      </c>
      <c r="F3928" s="315">
        <f>VLOOKUP(B3928,'HSD PSPN,STR,ARS'!$C$6:F2474,4,FALSE)</f>
        <v>10000</v>
      </c>
      <c r="G3928" s="536">
        <f t="shared" si="396"/>
        <v>136320</v>
      </c>
    </row>
    <row r="3929" spans="1:7">
      <c r="A3929" s="295">
        <v>3</v>
      </c>
      <c r="B3929" s="296" t="s">
        <v>206</v>
      </c>
      <c r="C3929" s="295"/>
      <c r="D3929" s="295" t="s">
        <v>342</v>
      </c>
      <c r="E3929" s="295" t="s">
        <v>1416</v>
      </c>
      <c r="F3929" s="315">
        <f>VLOOKUP(B3929,'HSD PSPN,STR,ARS'!$C$6:F2475,4,FALSE)</f>
        <v>10000</v>
      </c>
      <c r="G3929" s="536">
        <f t="shared" si="396"/>
        <v>270</v>
      </c>
    </row>
    <row r="3930" spans="1:7">
      <c r="A3930" s="295">
        <v>4</v>
      </c>
      <c r="B3930" s="296" t="s">
        <v>245</v>
      </c>
      <c r="C3930" s="295"/>
      <c r="D3930" s="295" t="s">
        <v>329</v>
      </c>
      <c r="E3930" s="295" t="s">
        <v>1538</v>
      </c>
      <c r="F3930" s="315">
        <f>VLOOKUP(B3930,'HSD PSPN,STR,ARS'!$C$6:F2476,4,FALSE)</f>
        <v>10000</v>
      </c>
      <c r="G3930" s="536">
        <f t="shared" si="396"/>
        <v>15000</v>
      </c>
    </row>
    <row r="3931" spans="1:7">
      <c r="A3931" s="1165" t="s">
        <v>2176</v>
      </c>
      <c r="B3931" s="1166"/>
      <c r="C3931" s="1166"/>
      <c r="D3931" s="1166"/>
      <c r="E3931" s="1166"/>
      <c r="F3931" s="1166"/>
      <c r="G3931" s="321">
        <f>SUM(G3927:G3930)</f>
        <v>268260</v>
      </c>
    </row>
    <row r="3932" spans="1:7">
      <c r="A3932" s="295" t="s">
        <v>20</v>
      </c>
      <c r="B3932" s="296" t="s">
        <v>181</v>
      </c>
      <c r="C3932" s="295"/>
      <c r="D3932" s="295"/>
      <c r="E3932" s="295"/>
      <c r="F3932" s="296"/>
      <c r="G3932" s="536"/>
    </row>
    <row r="3933" spans="1:7">
      <c r="A3933" s="295"/>
      <c r="B3933" s="296"/>
      <c r="C3933" s="295"/>
      <c r="D3933" s="295"/>
      <c r="E3933" s="295"/>
      <c r="F3933" s="296"/>
      <c r="G3933" s="536"/>
    </row>
    <row r="3934" spans="1:7">
      <c r="A3934" s="1146" t="s">
        <v>2180</v>
      </c>
      <c r="B3934" s="1146"/>
      <c r="C3934" s="1146"/>
      <c r="D3934" s="1146"/>
      <c r="E3934" s="1146"/>
      <c r="F3934" s="1146"/>
      <c r="G3934" s="318">
        <f>SUM(G3932:G3933)</f>
        <v>0</v>
      </c>
    </row>
    <row r="3935" spans="1:7">
      <c r="A3935" s="375" t="s">
        <v>21</v>
      </c>
      <c r="B3935" s="1145" t="s">
        <v>1111</v>
      </c>
      <c r="C3935" s="1145"/>
      <c r="D3935" s="1145"/>
      <c r="E3935" s="1145"/>
      <c r="F3935" s="1145"/>
      <c r="G3935" s="318">
        <f>SUM(G3921:G3934)/2</f>
        <v>398350</v>
      </c>
    </row>
    <row r="3936" spans="1:7">
      <c r="A3936" s="375" t="s">
        <v>22</v>
      </c>
      <c r="B3936" s="1145" t="s">
        <v>1112</v>
      </c>
      <c r="C3936" s="1145"/>
      <c r="D3936" s="1145"/>
      <c r="E3936" s="1145"/>
      <c r="F3936" s="376">
        <v>0.1</v>
      </c>
      <c r="G3936" s="318">
        <f>G3935*F3936</f>
        <v>39835</v>
      </c>
    </row>
    <row r="3937" spans="1:7">
      <c r="A3937" s="375" t="s">
        <v>23</v>
      </c>
      <c r="B3937" s="1145" t="s">
        <v>184</v>
      </c>
      <c r="C3937" s="1145"/>
      <c r="D3937" s="1145"/>
      <c r="E3937" s="1145"/>
      <c r="F3937" s="1145"/>
      <c r="G3937" s="318">
        <f>ROUNDDOWN(G3935+G3936,0)</f>
        <v>438185</v>
      </c>
    </row>
    <row r="3938" spans="1:7">
      <c r="A3938" s="298"/>
      <c r="B3938" s="299"/>
      <c r="C3938" s="299"/>
      <c r="D3938" s="299"/>
      <c r="E3938" s="299"/>
      <c r="F3938" s="299"/>
      <c r="G3938" s="550"/>
    </row>
    <row r="3939" spans="1:7" s="449" customFormat="1">
      <c r="A3939" s="439" t="s">
        <v>2077</v>
      </c>
      <c r="G3939" s="556"/>
    </row>
    <row r="3940" spans="1:7" s="445" customFormat="1" ht="45">
      <c r="A3940" s="294" t="s">
        <v>73</v>
      </c>
      <c r="B3940" s="294" t="s">
        <v>74</v>
      </c>
      <c r="C3940" s="294" t="s">
        <v>166</v>
      </c>
      <c r="D3940" s="294" t="s">
        <v>78</v>
      </c>
      <c r="E3940" s="294" t="s">
        <v>167</v>
      </c>
      <c r="F3940" s="294" t="s">
        <v>1113</v>
      </c>
      <c r="G3940" s="551" t="s">
        <v>1105</v>
      </c>
    </row>
    <row r="3941" spans="1:7">
      <c r="A3941" s="295" t="s">
        <v>17</v>
      </c>
      <c r="B3941" s="296" t="s">
        <v>1106</v>
      </c>
      <c r="C3941" s="295"/>
      <c r="D3941" s="295"/>
      <c r="E3941" s="295"/>
      <c r="F3941" s="296"/>
      <c r="G3941" s="536"/>
    </row>
    <row r="3942" spans="1:7">
      <c r="A3942" s="295">
        <v>1</v>
      </c>
      <c r="B3942" s="296" t="s">
        <v>1</v>
      </c>
      <c r="C3942" s="295" t="s">
        <v>336</v>
      </c>
      <c r="D3942" s="295" t="s">
        <v>31</v>
      </c>
      <c r="E3942" s="295" t="s">
        <v>1587</v>
      </c>
      <c r="F3942" s="315">
        <f>VLOOKUP(B3942,'HSD PSPN,STR,ARS'!$C$6:F2488,4,FALSE)</f>
        <v>100000</v>
      </c>
      <c r="G3942" s="536">
        <f t="shared" ref="G3942:G3945" si="397">F3942*E3942</f>
        <v>70000</v>
      </c>
    </row>
    <row r="3943" spans="1:7">
      <c r="A3943" s="295">
        <v>2</v>
      </c>
      <c r="B3943" s="296" t="s">
        <v>2</v>
      </c>
      <c r="C3943" s="295" t="s">
        <v>337</v>
      </c>
      <c r="D3943" s="295" t="s">
        <v>31</v>
      </c>
      <c r="E3943" s="295" t="s">
        <v>1331</v>
      </c>
      <c r="F3943" s="315">
        <f>VLOOKUP(B3943,'HSD PSPN,STR,ARS'!$C$6:F2489,4,FALSE)</f>
        <v>150000</v>
      </c>
      <c r="G3943" s="536">
        <f t="shared" si="397"/>
        <v>52500</v>
      </c>
    </row>
    <row r="3944" spans="1:7">
      <c r="A3944" s="295">
        <v>3</v>
      </c>
      <c r="B3944" s="296" t="s">
        <v>3</v>
      </c>
      <c r="C3944" s="295" t="s">
        <v>338</v>
      </c>
      <c r="D3944" s="295" t="s">
        <v>31</v>
      </c>
      <c r="E3944" s="295" t="s">
        <v>1332</v>
      </c>
      <c r="F3944" s="315">
        <f>VLOOKUP(B3944,'HSD PSPN,STR,ARS'!$C$6:F2490,4,FALSE)</f>
        <v>150000</v>
      </c>
      <c r="G3944" s="536">
        <f t="shared" si="397"/>
        <v>5250.0000000000009</v>
      </c>
    </row>
    <row r="3945" spans="1:7">
      <c r="A3945" s="295">
        <v>4</v>
      </c>
      <c r="B3945" s="296" t="s">
        <v>4</v>
      </c>
      <c r="C3945" s="295" t="s">
        <v>339</v>
      </c>
      <c r="D3945" s="295" t="s">
        <v>31</v>
      </c>
      <c r="E3945" s="295" t="s">
        <v>1333</v>
      </c>
      <c r="F3945" s="315">
        <f>VLOOKUP(B3945,'HSD PSPN,STR,ARS'!$C$6:F2491,4,FALSE)</f>
        <v>200000</v>
      </c>
      <c r="G3945" s="536">
        <f t="shared" si="397"/>
        <v>2340</v>
      </c>
    </row>
    <row r="3946" spans="1:7">
      <c r="A3946" s="1161" t="s">
        <v>2171</v>
      </c>
      <c r="B3946" s="1162"/>
      <c r="C3946" s="1162"/>
      <c r="D3946" s="1162"/>
      <c r="E3946" s="1162"/>
      <c r="F3946" s="1163"/>
      <c r="G3946" s="321">
        <f>SUM(G3941:G3945)</f>
        <v>130090</v>
      </c>
    </row>
    <row r="3947" spans="1:7">
      <c r="A3947" s="295" t="s">
        <v>19</v>
      </c>
      <c r="B3947" s="296" t="s">
        <v>5</v>
      </c>
      <c r="C3947" s="295"/>
      <c r="D3947" s="295"/>
      <c r="E3947" s="295"/>
      <c r="F3947" s="296"/>
      <c r="G3947" s="536"/>
    </row>
    <row r="3948" spans="1:7" ht="30">
      <c r="A3948" s="295">
        <v>1</v>
      </c>
      <c r="B3948" s="300" t="s">
        <v>1590</v>
      </c>
      <c r="C3948" s="295"/>
      <c r="D3948" s="301" t="s">
        <v>239</v>
      </c>
      <c r="E3948" s="301" t="s">
        <v>1516</v>
      </c>
      <c r="F3948" s="315">
        <f>VLOOKUP(B3948,'HSD PSPN,STR,ARS'!$C$6:F2494,4,FALSE)</f>
        <v>10000</v>
      </c>
      <c r="G3948" s="536">
        <f t="shared" ref="G3948:G3951" si="398">F3948*E3948</f>
        <v>65630</v>
      </c>
    </row>
    <row r="3949" spans="1:7">
      <c r="A3949" s="295">
        <v>2</v>
      </c>
      <c r="B3949" s="296" t="s">
        <v>176</v>
      </c>
      <c r="C3949" s="295"/>
      <c r="D3949" s="295" t="s">
        <v>329</v>
      </c>
      <c r="E3949" s="295" t="s">
        <v>1507</v>
      </c>
      <c r="F3949" s="315">
        <f>VLOOKUP(B3949,'HSD PSPN,STR,ARS'!$C$6:F2495,4,FALSE)</f>
        <v>10000</v>
      </c>
      <c r="G3949" s="536">
        <f t="shared" si="398"/>
        <v>136320</v>
      </c>
    </row>
    <row r="3950" spans="1:7">
      <c r="A3950" s="295">
        <v>3</v>
      </c>
      <c r="B3950" s="296" t="s">
        <v>206</v>
      </c>
      <c r="C3950" s="295"/>
      <c r="D3950" s="295" t="s">
        <v>342</v>
      </c>
      <c r="E3950" s="295" t="s">
        <v>1416</v>
      </c>
      <c r="F3950" s="315">
        <f>VLOOKUP(B3950,'HSD PSPN,STR,ARS'!$C$6:F2496,4,FALSE)</f>
        <v>10000</v>
      </c>
      <c r="G3950" s="536">
        <f t="shared" si="398"/>
        <v>270</v>
      </c>
    </row>
    <row r="3951" spans="1:7">
      <c r="A3951" s="295">
        <v>4</v>
      </c>
      <c r="B3951" s="296" t="s">
        <v>245</v>
      </c>
      <c r="C3951" s="295"/>
      <c r="D3951" s="295" t="s">
        <v>329</v>
      </c>
      <c r="E3951" s="295" t="s">
        <v>1538</v>
      </c>
      <c r="F3951" s="315">
        <f>VLOOKUP(B3951,'HSD PSPN,STR,ARS'!$C$6:F2497,4,FALSE)</f>
        <v>10000</v>
      </c>
      <c r="G3951" s="536">
        <f t="shared" si="398"/>
        <v>15000</v>
      </c>
    </row>
    <row r="3952" spans="1:7">
      <c r="A3952" s="1165" t="s">
        <v>2176</v>
      </c>
      <c r="B3952" s="1166"/>
      <c r="C3952" s="1166"/>
      <c r="D3952" s="1166"/>
      <c r="E3952" s="1166"/>
      <c r="F3952" s="1166"/>
      <c r="G3952" s="321">
        <f>SUM(G3948:G3951)</f>
        <v>217220</v>
      </c>
    </row>
    <row r="3953" spans="1:7">
      <c r="A3953" s="295" t="s">
        <v>20</v>
      </c>
      <c r="B3953" s="296" t="s">
        <v>181</v>
      </c>
      <c r="C3953" s="295"/>
      <c r="D3953" s="295"/>
      <c r="E3953" s="295"/>
      <c r="F3953" s="296"/>
      <c r="G3953" s="536"/>
    </row>
    <row r="3954" spans="1:7">
      <c r="A3954" s="295"/>
      <c r="B3954" s="296"/>
      <c r="C3954" s="295"/>
      <c r="D3954" s="295"/>
      <c r="E3954" s="295"/>
      <c r="F3954" s="296"/>
      <c r="G3954" s="536"/>
    </row>
    <row r="3955" spans="1:7">
      <c r="A3955" s="1146" t="s">
        <v>2180</v>
      </c>
      <c r="B3955" s="1146"/>
      <c r="C3955" s="1146"/>
      <c r="D3955" s="1146"/>
      <c r="E3955" s="1146"/>
      <c r="F3955" s="1146"/>
      <c r="G3955" s="318">
        <f>SUM(G3953:G3954)</f>
        <v>0</v>
      </c>
    </row>
    <row r="3956" spans="1:7">
      <c r="A3956" s="375" t="s">
        <v>21</v>
      </c>
      <c r="B3956" s="1145" t="s">
        <v>1111</v>
      </c>
      <c r="C3956" s="1145"/>
      <c r="D3956" s="1145"/>
      <c r="E3956" s="1145"/>
      <c r="F3956" s="1145"/>
      <c r="G3956" s="318">
        <f>SUM(G3942:G3955)/2</f>
        <v>347310</v>
      </c>
    </row>
    <row r="3957" spans="1:7">
      <c r="A3957" s="375" t="s">
        <v>22</v>
      </c>
      <c r="B3957" s="1145" t="s">
        <v>1112</v>
      </c>
      <c r="C3957" s="1145"/>
      <c r="D3957" s="1145"/>
      <c r="E3957" s="1145"/>
      <c r="F3957" s="376">
        <v>0.1</v>
      </c>
      <c r="G3957" s="318">
        <f>G3956*F3957</f>
        <v>34731</v>
      </c>
    </row>
    <row r="3958" spans="1:7">
      <c r="A3958" s="375" t="s">
        <v>23</v>
      </c>
      <c r="B3958" s="1145" t="s">
        <v>184</v>
      </c>
      <c r="C3958" s="1145"/>
      <c r="D3958" s="1145"/>
      <c r="E3958" s="1145"/>
      <c r="F3958" s="1145"/>
      <c r="G3958" s="318">
        <f>ROUNDDOWN(G3956+G3957,0)</f>
        <v>382041</v>
      </c>
    </row>
    <row r="3959" spans="1:7">
      <c r="A3959" s="298"/>
      <c r="B3959" s="299"/>
      <c r="C3959" s="299"/>
      <c r="D3959" s="299"/>
      <c r="E3959" s="299"/>
      <c r="F3959" s="299"/>
      <c r="G3959" s="550"/>
    </row>
    <row r="3960" spans="1:7" s="449" customFormat="1">
      <c r="A3960" s="439" t="s">
        <v>2076</v>
      </c>
      <c r="G3960" s="556"/>
    </row>
    <row r="3961" spans="1:7" s="445" customFormat="1" ht="45">
      <c r="A3961" s="294" t="s">
        <v>73</v>
      </c>
      <c r="B3961" s="294" t="s">
        <v>74</v>
      </c>
      <c r="C3961" s="294" t="s">
        <v>166</v>
      </c>
      <c r="D3961" s="294" t="s">
        <v>78</v>
      </c>
      <c r="E3961" s="294" t="s">
        <v>167</v>
      </c>
      <c r="F3961" s="294" t="s">
        <v>1113</v>
      </c>
      <c r="G3961" s="551" t="s">
        <v>1105</v>
      </c>
    </row>
    <row r="3962" spans="1:7">
      <c r="A3962" s="295" t="s">
        <v>17</v>
      </c>
      <c r="B3962" s="296" t="s">
        <v>1106</v>
      </c>
      <c r="C3962" s="295"/>
      <c r="D3962" s="295"/>
      <c r="E3962" s="295"/>
      <c r="F3962" s="296"/>
      <c r="G3962" s="536"/>
    </row>
    <row r="3963" spans="1:7">
      <c r="A3963" s="295">
        <v>1</v>
      </c>
      <c r="B3963" s="296" t="s">
        <v>1</v>
      </c>
      <c r="C3963" s="295" t="s">
        <v>336</v>
      </c>
      <c r="D3963" s="295" t="s">
        <v>31</v>
      </c>
      <c r="E3963" s="295" t="s">
        <v>1202</v>
      </c>
      <c r="F3963" s="315">
        <f>VLOOKUP(B3963,'HSD PSPN,STR,ARS'!$C$6:F2509,4,FALSE)</f>
        <v>100000</v>
      </c>
      <c r="G3963" s="536">
        <f t="shared" ref="G3963:G3966" si="399">F3963*E3963</f>
        <v>75000</v>
      </c>
    </row>
    <row r="3964" spans="1:7">
      <c r="A3964" s="295">
        <v>2</v>
      </c>
      <c r="B3964" s="296" t="s">
        <v>2</v>
      </c>
      <c r="C3964" s="295" t="s">
        <v>337</v>
      </c>
      <c r="D3964" s="295" t="s">
        <v>31</v>
      </c>
      <c r="E3964" s="295" t="s">
        <v>1202</v>
      </c>
      <c r="F3964" s="315">
        <f>VLOOKUP(B3964,'HSD PSPN,STR,ARS'!$C$6:F2510,4,FALSE)</f>
        <v>150000</v>
      </c>
      <c r="G3964" s="536">
        <f t="shared" si="399"/>
        <v>112500</v>
      </c>
    </row>
    <row r="3965" spans="1:7">
      <c r="A3965" s="295">
        <v>3</v>
      </c>
      <c r="B3965" s="296" t="s">
        <v>3</v>
      </c>
      <c r="C3965" s="295" t="s">
        <v>338</v>
      </c>
      <c r="D3965" s="295" t="s">
        <v>31</v>
      </c>
      <c r="E3965" s="295" t="s">
        <v>1203</v>
      </c>
      <c r="F3965" s="315">
        <f>VLOOKUP(B3965,'HSD PSPN,STR,ARS'!$C$6:F2511,4,FALSE)</f>
        <v>150000</v>
      </c>
      <c r="G3965" s="536">
        <f t="shared" si="399"/>
        <v>11250</v>
      </c>
    </row>
    <row r="3966" spans="1:7">
      <c r="A3966" s="295">
        <v>4</v>
      </c>
      <c r="B3966" s="296" t="s">
        <v>4</v>
      </c>
      <c r="C3966" s="295" t="s">
        <v>339</v>
      </c>
      <c r="D3966" s="295" t="s">
        <v>31</v>
      </c>
      <c r="E3966" s="295" t="s">
        <v>1204</v>
      </c>
      <c r="F3966" s="315">
        <f>VLOOKUP(B3966,'HSD PSPN,STR,ARS'!$C$6:F2512,4,FALSE)</f>
        <v>200000</v>
      </c>
      <c r="G3966" s="536">
        <f t="shared" si="399"/>
        <v>5000</v>
      </c>
    </row>
    <row r="3967" spans="1:7">
      <c r="A3967" s="1161" t="s">
        <v>2171</v>
      </c>
      <c r="B3967" s="1162"/>
      <c r="C3967" s="1162"/>
      <c r="D3967" s="1162"/>
      <c r="E3967" s="1162"/>
      <c r="F3967" s="1163"/>
      <c r="G3967" s="321">
        <f>SUM(G3962:G3966)</f>
        <v>203750</v>
      </c>
    </row>
    <row r="3968" spans="1:7">
      <c r="A3968" s="295" t="s">
        <v>19</v>
      </c>
      <c r="B3968" s="296" t="s">
        <v>5</v>
      </c>
      <c r="C3968" s="295"/>
      <c r="D3968" s="295"/>
      <c r="E3968" s="295"/>
      <c r="F3968" s="296"/>
      <c r="G3968" s="536"/>
    </row>
    <row r="3969" spans="1:7" ht="30">
      <c r="A3969" s="295">
        <v>1</v>
      </c>
      <c r="B3969" s="300" t="s">
        <v>1591</v>
      </c>
      <c r="C3969" s="295"/>
      <c r="D3969" s="301" t="s">
        <v>239</v>
      </c>
      <c r="E3969" s="301" t="s">
        <v>1592</v>
      </c>
      <c r="F3969" s="315">
        <f>VLOOKUP(B3969,'HSD PSPN,STR,ARS'!$C$6:F2515,4,FALSE)</f>
        <v>10000</v>
      </c>
      <c r="G3969" s="536">
        <f t="shared" ref="G3969:G3972" si="400">F3969*E3969</f>
        <v>53000</v>
      </c>
    </row>
    <row r="3970" spans="1:7">
      <c r="A3970" s="295">
        <v>2</v>
      </c>
      <c r="B3970" s="296" t="s">
        <v>176</v>
      </c>
      <c r="C3970" s="295"/>
      <c r="D3970" s="295" t="s">
        <v>329</v>
      </c>
      <c r="E3970" s="295" t="s">
        <v>1525</v>
      </c>
      <c r="F3970" s="315">
        <f>VLOOKUP(B3970,'HSD PSPN,STR,ARS'!$C$6:F2516,4,FALSE)</f>
        <v>10000</v>
      </c>
      <c r="G3970" s="536">
        <f t="shared" si="400"/>
        <v>17040</v>
      </c>
    </row>
    <row r="3971" spans="1:7">
      <c r="A3971" s="295">
        <v>3</v>
      </c>
      <c r="B3971" s="296" t="s">
        <v>245</v>
      </c>
      <c r="C3971" s="295"/>
      <c r="D3971" s="295" t="s">
        <v>329</v>
      </c>
      <c r="E3971" s="295" t="s">
        <v>1543</v>
      </c>
      <c r="F3971" s="315">
        <f>VLOOKUP(B3971,'HSD PSPN,STR,ARS'!$C$6:F2517,4,FALSE)</f>
        <v>10000</v>
      </c>
      <c r="G3971" s="536">
        <f t="shared" si="400"/>
        <v>1880</v>
      </c>
    </row>
    <row r="3972" spans="1:7">
      <c r="A3972" s="295">
        <v>4</v>
      </c>
      <c r="B3972" s="296" t="s">
        <v>206</v>
      </c>
      <c r="C3972" s="295"/>
      <c r="D3972" s="295" t="s">
        <v>342</v>
      </c>
      <c r="E3972" s="295" t="s">
        <v>1244</v>
      </c>
      <c r="F3972" s="315">
        <f>VLOOKUP(B3972,'HSD PSPN,STR,ARS'!$C$6:F2518,4,FALSE)</f>
        <v>10000</v>
      </c>
      <c r="G3972" s="536">
        <f t="shared" si="400"/>
        <v>30</v>
      </c>
    </row>
    <row r="3973" spans="1:7">
      <c r="A3973" s="1165" t="s">
        <v>2176</v>
      </c>
      <c r="B3973" s="1166"/>
      <c r="C3973" s="1166"/>
      <c r="D3973" s="1166"/>
      <c r="E3973" s="1166"/>
      <c r="F3973" s="1166"/>
      <c r="G3973" s="321">
        <f>SUM(G3969:G3972)</f>
        <v>71950</v>
      </c>
    </row>
    <row r="3974" spans="1:7">
      <c r="A3974" s="295" t="s">
        <v>20</v>
      </c>
      <c r="B3974" s="296" t="s">
        <v>181</v>
      </c>
      <c r="C3974" s="295"/>
      <c r="D3974" s="295"/>
      <c r="E3974" s="295"/>
      <c r="F3974" s="296"/>
      <c r="G3974" s="536"/>
    </row>
    <row r="3975" spans="1:7">
      <c r="A3975" s="295"/>
      <c r="B3975" s="296"/>
      <c r="C3975" s="295"/>
      <c r="D3975" s="295"/>
      <c r="E3975" s="295"/>
      <c r="F3975" s="296"/>
      <c r="G3975" s="536"/>
    </row>
    <row r="3976" spans="1:7">
      <c r="A3976" s="1146" t="s">
        <v>2180</v>
      </c>
      <c r="B3976" s="1146"/>
      <c r="C3976" s="1146"/>
      <c r="D3976" s="1146"/>
      <c r="E3976" s="1146"/>
      <c r="F3976" s="1146"/>
      <c r="G3976" s="318">
        <f>SUM(G3974:G3975)</f>
        <v>0</v>
      </c>
    </row>
    <row r="3977" spans="1:7">
      <c r="A3977" s="375" t="s">
        <v>21</v>
      </c>
      <c r="B3977" s="1145" t="s">
        <v>1111</v>
      </c>
      <c r="C3977" s="1145"/>
      <c r="D3977" s="1145"/>
      <c r="E3977" s="1145"/>
      <c r="F3977" s="1145"/>
      <c r="G3977" s="318">
        <f>SUM(G3963:G3976)/2</f>
        <v>275700</v>
      </c>
    </row>
    <row r="3978" spans="1:7">
      <c r="A3978" s="375" t="s">
        <v>22</v>
      </c>
      <c r="B3978" s="1145" t="s">
        <v>1112</v>
      </c>
      <c r="C3978" s="1145"/>
      <c r="D3978" s="1145"/>
      <c r="E3978" s="1145"/>
      <c r="F3978" s="376">
        <v>0.1</v>
      </c>
      <c r="G3978" s="318">
        <f>G3977*F3978</f>
        <v>27570</v>
      </c>
    </row>
    <row r="3979" spans="1:7">
      <c r="A3979" s="375" t="s">
        <v>23</v>
      </c>
      <c r="B3979" s="1145" t="s">
        <v>184</v>
      </c>
      <c r="C3979" s="1145"/>
      <c r="D3979" s="1145"/>
      <c r="E3979" s="1145"/>
      <c r="F3979" s="1145"/>
      <c r="G3979" s="318">
        <f>ROUNDDOWN(G3977+G3978,0)</f>
        <v>303270</v>
      </c>
    </row>
    <row r="3980" spans="1:7">
      <c r="A3980" s="298"/>
      <c r="B3980" s="299"/>
      <c r="C3980" s="299"/>
      <c r="D3980" s="299"/>
      <c r="E3980" s="299"/>
      <c r="F3980" s="299"/>
      <c r="G3980" s="550"/>
    </row>
    <row r="3981" spans="1:7" s="447" customFormat="1">
      <c r="A3981" s="310" t="s">
        <v>2035</v>
      </c>
      <c r="G3981" s="555"/>
    </row>
    <row r="3982" spans="1:7" s="962" customFormat="1">
      <c r="A3982" s="961" t="s">
        <v>2075</v>
      </c>
      <c r="G3982" s="963"/>
    </row>
    <row r="3983" spans="1:7" s="966" customFormat="1" ht="45">
      <c r="A3983" s="964" t="s">
        <v>73</v>
      </c>
      <c r="B3983" s="964" t="s">
        <v>74</v>
      </c>
      <c r="C3983" s="964" t="s">
        <v>166</v>
      </c>
      <c r="D3983" s="964" t="s">
        <v>78</v>
      </c>
      <c r="E3983" s="964" t="s">
        <v>167</v>
      </c>
      <c r="F3983" s="964" t="s">
        <v>1113</v>
      </c>
      <c r="G3983" s="965" t="s">
        <v>1105</v>
      </c>
    </row>
    <row r="3984" spans="1:7" s="587" customFormat="1">
      <c r="A3984" s="967" t="s">
        <v>17</v>
      </c>
      <c r="B3984" s="968" t="s">
        <v>1106</v>
      </c>
      <c r="C3984" s="967"/>
      <c r="D3984" s="967"/>
      <c r="E3984" s="967"/>
      <c r="F3984" s="968"/>
      <c r="G3984" s="969"/>
    </row>
    <row r="3985" spans="1:7" s="587" customFormat="1">
      <c r="A3985" s="967">
        <v>1</v>
      </c>
      <c r="B3985" s="968" t="s">
        <v>1</v>
      </c>
      <c r="C3985" s="967" t="s">
        <v>336</v>
      </c>
      <c r="D3985" s="967" t="s">
        <v>31</v>
      </c>
      <c r="E3985" s="967" t="s">
        <v>1230</v>
      </c>
      <c r="F3985" s="970">
        <f>VLOOKUP(B3985,'HSD PSPN,STR,ARS'!$C$6:F2531,4,FALSE)</f>
        <v>100000</v>
      </c>
      <c r="G3985" s="969">
        <f t="shared" ref="G3985:G3988" si="401">F3985*E3985</f>
        <v>13330</v>
      </c>
    </row>
    <row r="3986" spans="1:7" s="587" customFormat="1">
      <c r="A3986" s="967">
        <v>2</v>
      </c>
      <c r="B3986" s="968" t="s">
        <v>2</v>
      </c>
      <c r="C3986" s="967" t="s">
        <v>337</v>
      </c>
      <c r="D3986" s="967" t="s">
        <v>31</v>
      </c>
      <c r="E3986" s="967" t="s">
        <v>1231</v>
      </c>
      <c r="F3986" s="970">
        <f>VLOOKUP(B3986,'HSD PSPN,STR,ARS'!$C$6:F2532,4,FALSE)</f>
        <v>150000</v>
      </c>
      <c r="G3986" s="969">
        <f t="shared" si="401"/>
        <v>10005</v>
      </c>
    </row>
    <row r="3987" spans="1:7" s="587" customFormat="1">
      <c r="A3987" s="967">
        <v>3</v>
      </c>
      <c r="B3987" s="968" t="s">
        <v>3</v>
      </c>
      <c r="C3987" s="967" t="s">
        <v>338</v>
      </c>
      <c r="D3987" s="967" t="s">
        <v>31</v>
      </c>
      <c r="E3987" s="967" t="s">
        <v>1127</v>
      </c>
      <c r="F3987" s="970">
        <f>VLOOKUP(B3987,'HSD PSPN,STR,ARS'!$C$6:F2533,4,FALSE)</f>
        <v>150000</v>
      </c>
      <c r="G3987" s="969">
        <f t="shared" si="401"/>
        <v>1005</v>
      </c>
    </row>
    <row r="3988" spans="1:7" s="587" customFormat="1">
      <c r="A3988" s="967">
        <v>4</v>
      </c>
      <c r="B3988" s="968" t="s">
        <v>4</v>
      </c>
      <c r="C3988" s="967" t="s">
        <v>339</v>
      </c>
      <c r="D3988" s="967" t="s">
        <v>31</v>
      </c>
      <c r="E3988" s="967" t="s">
        <v>1215</v>
      </c>
      <c r="F3988" s="970">
        <f>VLOOKUP(B3988,'HSD PSPN,STR,ARS'!$C$6:F2534,4,FALSE)</f>
        <v>200000</v>
      </c>
      <c r="G3988" s="969">
        <f t="shared" si="401"/>
        <v>440</v>
      </c>
    </row>
    <row r="3989" spans="1:7" s="587" customFormat="1">
      <c r="A3989" s="1177" t="s">
        <v>2171</v>
      </c>
      <c r="B3989" s="1178"/>
      <c r="C3989" s="1178"/>
      <c r="D3989" s="1178"/>
      <c r="E3989" s="1178"/>
      <c r="F3989" s="1179"/>
      <c r="G3989" s="630">
        <f>SUM(G3984:G3988)</f>
        <v>24780</v>
      </c>
    </row>
    <row r="3990" spans="1:7" s="587" customFormat="1">
      <c r="A3990" s="967" t="s">
        <v>19</v>
      </c>
      <c r="B3990" s="968" t="s">
        <v>5</v>
      </c>
      <c r="C3990" s="967"/>
      <c r="D3990" s="967"/>
      <c r="E3990" s="967"/>
      <c r="F3990" s="968"/>
      <c r="G3990" s="969"/>
    </row>
    <row r="3991" spans="1:7" s="587" customFormat="1" ht="30">
      <c r="A3991" s="967">
        <v>1</v>
      </c>
      <c r="B3991" s="971" t="s">
        <v>3978</v>
      </c>
      <c r="C3991" s="967"/>
      <c r="D3991" s="972" t="s">
        <v>239</v>
      </c>
      <c r="E3991" s="972" t="s">
        <v>1506</v>
      </c>
      <c r="F3991" s="970">
        <f>VLOOKUP(B3991,'HSD PSPN,STR,ARS'!$C$6:F2537,4,FALSE)</f>
        <v>10000</v>
      </c>
      <c r="G3991" s="969">
        <f t="shared" ref="G3991:G3994" si="402">F3991*E3991</f>
        <v>262500</v>
      </c>
    </row>
    <row r="3992" spans="1:7" s="587" customFormat="1">
      <c r="A3992" s="967">
        <v>2</v>
      </c>
      <c r="B3992" s="968" t="s">
        <v>176</v>
      </c>
      <c r="C3992" s="967"/>
      <c r="D3992" s="967" t="s">
        <v>329</v>
      </c>
      <c r="E3992" s="967" t="s">
        <v>1507</v>
      </c>
      <c r="F3992" s="970">
        <f>VLOOKUP(B3992,'HSD PSPN,STR,ARS'!$C$6:F2538,4,FALSE)</f>
        <v>10000</v>
      </c>
      <c r="G3992" s="969">
        <f t="shared" si="402"/>
        <v>136320</v>
      </c>
    </row>
    <row r="3993" spans="1:7" s="587" customFormat="1">
      <c r="A3993" s="967">
        <v>3</v>
      </c>
      <c r="B3993" s="968" t="s">
        <v>245</v>
      </c>
      <c r="C3993" s="967"/>
      <c r="D3993" s="967" t="s">
        <v>329</v>
      </c>
      <c r="E3993" s="967" t="s">
        <v>1538</v>
      </c>
      <c r="F3993" s="970">
        <f>VLOOKUP(B3993,'HSD PSPN,STR,ARS'!$C$6:F2539,4,FALSE)</f>
        <v>10000</v>
      </c>
      <c r="G3993" s="969">
        <f t="shared" si="402"/>
        <v>15000</v>
      </c>
    </row>
    <row r="3994" spans="1:7" s="587" customFormat="1">
      <c r="A3994" s="967">
        <v>4</v>
      </c>
      <c r="B3994" s="968" t="s">
        <v>206</v>
      </c>
      <c r="C3994" s="967"/>
      <c r="D3994" s="967" t="s">
        <v>342</v>
      </c>
      <c r="E3994" s="967" t="s">
        <v>1416</v>
      </c>
      <c r="F3994" s="970">
        <f>VLOOKUP(B3994,'HSD PSPN,STR,ARS'!$C$6:F2540,4,FALSE)</f>
        <v>10000</v>
      </c>
      <c r="G3994" s="969">
        <f t="shared" si="402"/>
        <v>270</v>
      </c>
    </row>
    <row r="3995" spans="1:7" s="587" customFormat="1">
      <c r="A3995" s="1180" t="s">
        <v>2176</v>
      </c>
      <c r="B3995" s="1181"/>
      <c r="C3995" s="1181"/>
      <c r="D3995" s="1181"/>
      <c r="E3995" s="1181"/>
      <c r="F3995" s="1181"/>
      <c r="G3995" s="630">
        <f>SUM(G3991:G3994)</f>
        <v>414090</v>
      </c>
    </row>
    <row r="3996" spans="1:7" s="587" customFormat="1">
      <c r="A3996" s="967" t="s">
        <v>20</v>
      </c>
      <c r="B3996" s="968" t="s">
        <v>181</v>
      </c>
      <c r="C3996" s="967"/>
      <c r="D3996" s="967"/>
      <c r="E3996" s="967"/>
      <c r="F3996" s="968"/>
      <c r="G3996" s="969"/>
    </row>
    <row r="3997" spans="1:7" s="587" customFormat="1">
      <c r="A3997" s="967"/>
      <c r="B3997" s="968"/>
      <c r="C3997" s="967"/>
      <c r="D3997" s="967"/>
      <c r="E3997" s="967"/>
      <c r="F3997" s="968"/>
      <c r="G3997" s="969"/>
    </row>
    <row r="3998" spans="1:7" s="587" customFormat="1">
      <c r="A3998" s="1143" t="s">
        <v>2180</v>
      </c>
      <c r="B3998" s="1143"/>
      <c r="C3998" s="1143"/>
      <c r="D3998" s="1143"/>
      <c r="E3998" s="1143"/>
      <c r="F3998" s="1143"/>
      <c r="G3998" s="629">
        <f>SUM(G3996:G3997)</f>
        <v>0</v>
      </c>
    </row>
    <row r="3999" spans="1:7" s="587" customFormat="1">
      <c r="A3999" s="625" t="s">
        <v>21</v>
      </c>
      <c r="B3999" s="1141" t="s">
        <v>1111</v>
      </c>
      <c r="C3999" s="1141"/>
      <c r="D3999" s="1141"/>
      <c r="E3999" s="1141"/>
      <c r="F3999" s="1141"/>
      <c r="G3999" s="629">
        <f>SUM(G3985:G3998)/2</f>
        <v>438870</v>
      </c>
    </row>
    <row r="4000" spans="1:7" s="587" customFormat="1">
      <c r="A4000" s="625" t="s">
        <v>22</v>
      </c>
      <c r="B4000" s="1141" t="s">
        <v>1112</v>
      </c>
      <c r="C4000" s="1141"/>
      <c r="D4000" s="1141"/>
      <c r="E4000" s="1141"/>
      <c r="F4000" s="626">
        <v>0.1</v>
      </c>
      <c r="G4000" s="629">
        <f>G3999*F4000</f>
        <v>43887</v>
      </c>
    </row>
    <row r="4001" spans="1:7" s="587" customFormat="1">
      <c r="A4001" s="625" t="s">
        <v>23</v>
      </c>
      <c r="B4001" s="1141" t="s">
        <v>184</v>
      </c>
      <c r="C4001" s="1141"/>
      <c r="D4001" s="1141"/>
      <c r="E4001" s="1141"/>
      <c r="F4001" s="1141"/>
      <c r="G4001" s="629">
        <f>ROUNDDOWN(G3999+G4000,0)</f>
        <v>482757</v>
      </c>
    </row>
    <row r="4002" spans="1:7" s="587" customFormat="1">
      <c r="A4002" s="974"/>
      <c r="B4002" s="973"/>
      <c r="C4002" s="973"/>
      <c r="D4002" s="973"/>
      <c r="E4002" s="973"/>
      <c r="F4002" s="973"/>
      <c r="G4002" s="1095"/>
    </row>
    <row r="4003" spans="1:7" s="962" customFormat="1">
      <c r="A4003" s="961" t="s">
        <v>3975</v>
      </c>
      <c r="B4003" s="631" t="s">
        <v>3974</v>
      </c>
      <c r="G4003" s="963"/>
    </row>
    <row r="4004" spans="1:7" s="966" customFormat="1" ht="45">
      <c r="A4004" s="964" t="s">
        <v>73</v>
      </c>
      <c r="B4004" s="964" t="s">
        <v>74</v>
      </c>
      <c r="C4004" s="964" t="s">
        <v>166</v>
      </c>
      <c r="D4004" s="964" t="s">
        <v>78</v>
      </c>
      <c r="E4004" s="964" t="s">
        <v>167</v>
      </c>
      <c r="F4004" s="964" t="s">
        <v>1113</v>
      </c>
      <c r="G4004" s="965" t="s">
        <v>1105</v>
      </c>
    </row>
    <row r="4005" spans="1:7" s="587" customFormat="1">
      <c r="A4005" s="967" t="s">
        <v>17</v>
      </c>
      <c r="B4005" s="968" t="s">
        <v>1106</v>
      </c>
      <c r="C4005" s="967"/>
      <c r="D4005" s="967"/>
      <c r="E4005" s="967"/>
      <c r="F4005" s="968"/>
      <c r="G4005" s="969"/>
    </row>
    <row r="4006" spans="1:7" s="587" customFormat="1">
      <c r="A4006" s="967">
        <v>1</v>
      </c>
      <c r="B4006" s="968" t="s">
        <v>1</v>
      </c>
      <c r="C4006" s="967" t="s">
        <v>336</v>
      </c>
      <c r="D4006" s="967" t="s">
        <v>31</v>
      </c>
      <c r="E4006" s="967">
        <v>0.13789999999999999</v>
      </c>
      <c r="F4006" s="970">
        <f>VLOOKUP(B4006,'HSD PSPN,STR,ARS'!$C$6:F2552,4,FALSE)</f>
        <v>100000</v>
      </c>
      <c r="G4006" s="969">
        <f t="shared" ref="G4006:G4009" si="403">F4006*E4006</f>
        <v>13790</v>
      </c>
    </row>
    <row r="4007" spans="1:7" s="587" customFormat="1">
      <c r="A4007" s="967">
        <v>2</v>
      </c>
      <c r="B4007" s="968" t="s">
        <v>2</v>
      </c>
      <c r="C4007" s="967" t="s">
        <v>337</v>
      </c>
      <c r="D4007" s="967" t="s">
        <v>31</v>
      </c>
      <c r="E4007" s="967">
        <v>6.9000000000000006E-2</v>
      </c>
      <c r="F4007" s="970">
        <f>VLOOKUP(B4007,'HSD PSPN,STR,ARS'!$C$6:F2553,4,FALSE)</f>
        <v>150000</v>
      </c>
      <c r="G4007" s="969">
        <f t="shared" si="403"/>
        <v>10350</v>
      </c>
    </row>
    <row r="4008" spans="1:7" s="587" customFormat="1">
      <c r="A4008" s="967">
        <v>3</v>
      </c>
      <c r="B4008" s="968" t="s">
        <v>3</v>
      </c>
      <c r="C4008" s="967" t="s">
        <v>338</v>
      </c>
      <c r="D4008" s="967" t="s">
        <v>31</v>
      </c>
      <c r="E4008" s="967">
        <v>6.8999999999999999E-3</v>
      </c>
      <c r="F4008" s="970">
        <f>VLOOKUP(B4008,'HSD PSPN,STR,ARS'!$C$6:F2554,4,FALSE)</f>
        <v>150000</v>
      </c>
      <c r="G4008" s="969">
        <f t="shared" si="403"/>
        <v>1035</v>
      </c>
    </row>
    <row r="4009" spans="1:7" s="587" customFormat="1">
      <c r="A4009" s="967">
        <v>4</v>
      </c>
      <c r="B4009" s="968" t="s">
        <v>4</v>
      </c>
      <c r="C4009" s="967" t="s">
        <v>339</v>
      </c>
      <c r="D4009" s="967" t="s">
        <v>31</v>
      </c>
      <c r="E4009" s="967">
        <v>2.3E-3</v>
      </c>
      <c r="F4009" s="970">
        <f>VLOOKUP(B4009,'HSD PSPN,STR,ARS'!$C$6:F2555,4,FALSE)</f>
        <v>200000</v>
      </c>
      <c r="G4009" s="969">
        <f t="shared" si="403"/>
        <v>460</v>
      </c>
    </row>
    <row r="4010" spans="1:7" s="587" customFormat="1">
      <c r="A4010" s="1177" t="s">
        <v>2171</v>
      </c>
      <c r="B4010" s="1178"/>
      <c r="C4010" s="1178"/>
      <c r="D4010" s="1178"/>
      <c r="E4010" s="1178"/>
      <c r="F4010" s="1179"/>
      <c r="G4010" s="630">
        <f>SUM(G4005:G4009)</f>
        <v>25635</v>
      </c>
    </row>
    <row r="4011" spans="1:7" s="587" customFormat="1">
      <c r="A4011" s="967" t="s">
        <v>19</v>
      </c>
      <c r="B4011" s="968" t="s">
        <v>5</v>
      </c>
      <c r="C4011" s="967"/>
      <c r="D4011" s="967"/>
      <c r="E4011" s="967"/>
      <c r="F4011" s="968"/>
      <c r="G4011" s="969"/>
    </row>
    <row r="4012" spans="1:7" s="587" customFormat="1" ht="30">
      <c r="A4012" s="967">
        <v>1</v>
      </c>
      <c r="B4012" s="971" t="s">
        <v>3979</v>
      </c>
      <c r="C4012" s="967"/>
      <c r="D4012" s="972" t="s">
        <v>239</v>
      </c>
      <c r="E4012" s="972">
        <v>16.8</v>
      </c>
      <c r="F4012" s="970">
        <f>VLOOKUP(B4012,'HSD PSPN,STR,ARS'!$C$6:F2558,4,FALSE)</f>
        <v>10000</v>
      </c>
      <c r="G4012" s="969">
        <f t="shared" ref="G4012:G4015" si="404">F4012*E4012</f>
        <v>168000</v>
      </c>
    </row>
    <row r="4013" spans="1:7" s="587" customFormat="1">
      <c r="A4013" s="967">
        <v>2</v>
      </c>
      <c r="B4013" s="968" t="s">
        <v>176</v>
      </c>
      <c r="C4013" s="967"/>
      <c r="D4013" s="967" t="s">
        <v>329</v>
      </c>
      <c r="E4013" s="967">
        <v>13.632</v>
      </c>
      <c r="F4013" s="970">
        <f>VLOOKUP(B4013,'HSD PSPN,STR,ARS'!$C$6:F2559,4,FALSE)</f>
        <v>10000</v>
      </c>
      <c r="G4013" s="969">
        <f t="shared" si="404"/>
        <v>136320</v>
      </c>
    </row>
    <row r="4014" spans="1:7" s="587" customFormat="1">
      <c r="A4014" s="967">
        <v>3</v>
      </c>
      <c r="B4014" s="968" t="s">
        <v>245</v>
      </c>
      <c r="C4014" s="967"/>
      <c r="D4014" s="967" t="s">
        <v>329</v>
      </c>
      <c r="E4014" s="967">
        <v>1.5</v>
      </c>
      <c r="F4014" s="970">
        <f>VLOOKUP(B4014,'HSD PSPN,STR,ARS'!$C$6:F2560,4,FALSE)</f>
        <v>10000</v>
      </c>
      <c r="G4014" s="969">
        <f t="shared" si="404"/>
        <v>15000</v>
      </c>
    </row>
    <row r="4015" spans="1:7" s="587" customFormat="1">
      <c r="A4015" s="967">
        <v>4</v>
      </c>
      <c r="B4015" s="968" t="s">
        <v>206</v>
      </c>
      <c r="C4015" s="967"/>
      <c r="D4015" s="967" t="s">
        <v>342</v>
      </c>
      <c r="E4015" s="967" t="s">
        <v>1416</v>
      </c>
      <c r="F4015" s="970">
        <f>VLOOKUP(B4015,'HSD PSPN,STR,ARS'!$C$6:F2561,4,FALSE)</f>
        <v>10000</v>
      </c>
      <c r="G4015" s="969">
        <f t="shared" si="404"/>
        <v>270</v>
      </c>
    </row>
    <row r="4016" spans="1:7" s="587" customFormat="1">
      <c r="A4016" s="1180" t="s">
        <v>2176</v>
      </c>
      <c r="B4016" s="1181"/>
      <c r="C4016" s="1181"/>
      <c r="D4016" s="1181"/>
      <c r="E4016" s="1181"/>
      <c r="F4016" s="1181"/>
      <c r="G4016" s="630">
        <f>SUM(G4012:G4015)</f>
        <v>319590</v>
      </c>
    </row>
    <row r="4017" spans="1:7" s="587" customFormat="1">
      <c r="A4017" s="967" t="s">
        <v>20</v>
      </c>
      <c r="B4017" s="968" t="s">
        <v>181</v>
      </c>
      <c r="C4017" s="967"/>
      <c r="D4017" s="967"/>
      <c r="E4017" s="967"/>
      <c r="F4017" s="968"/>
      <c r="G4017" s="969"/>
    </row>
    <row r="4018" spans="1:7" s="587" customFormat="1">
      <c r="A4018" s="967"/>
      <c r="B4018" s="968"/>
      <c r="C4018" s="967"/>
      <c r="D4018" s="967"/>
      <c r="E4018" s="967"/>
      <c r="F4018" s="968"/>
      <c r="G4018" s="969"/>
    </row>
    <row r="4019" spans="1:7" s="587" customFormat="1">
      <c r="A4019" s="1143" t="s">
        <v>2180</v>
      </c>
      <c r="B4019" s="1143"/>
      <c r="C4019" s="1143"/>
      <c r="D4019" s="1143"/>
      <c r="E4019" s="1143"/>
      <c r="F4019" s="1143"/>
      <c r="G4019" s="629">
        <f>SUM(G4017:G4018)</f>
        <v>0</v>
      </c>
    </row>
    <row r="4020" spans="1:7" s="587" customFormat="1">
      <c r="A4020" s="625" t="s">
        <v>21</v>
      </c>
      <c r="B4020" s="1141" t="s">
        <v>1111</v>
      </c>
      <c r="C4020" s="1141"/>
      <c r="D4020" s="1141"/>
      <c r="E4020" s="1141"/>
      <c r="F4020" s="1141"/>
      <c r="G4020" s="629">
        <f>SUM(G4006:G4019)/2</f>
        <v>345225</v>
      </c>
    </row>
    <row r="4021" spans="1:7" s="587" customFormat="1">
      <c r="A4021" s="625" t="s">
        <v>22</v>
      </c>
      <c r="B4021" s="1141" t="s">
        <v>1112</v>
      </c>
      <c r="C4021" s="1141"/>
      <c r="D4021" s="1141"/>
      <c r="E4021" s="1141"/>
      <c r="F4021" s="626">
        <v>0.1</v>
      </c>
      <c r="G4021" s="629">
        <f>G4020*F4021</f>
        <v>34522.5</v>
      </c>
    </row>
    <row r="4022" spans="1:7" s="587" customFormat="1">
      <c r="A4022" s="625" t="s">
        <v>23</v>
      </c>
      <c r="B4022" s="1141" t="s">
        <v>184</v>
      </c>
      <c r="C4022" s="1141"/>
      <c r="D4022" s="1141"/>
      <c r="E4022" s="1141"/>
      <c r="F4022" s="1141"/>
      <c r="G4022" s="629">
        <f>ROUNDDOWN(G4020+G4021,0)</f>
        <v>379747</v>
      </c>
    </row>
    <row r="4023" spans="1:7" s="587" customFormat="1">
      <c r="A4023" s="955"/>
      <c r="B4023" s="956"/>
      <c r="C4023" s="956"/>
      <c r="D4023" s="956"/>
      <c r="E4023" s="956"/>
      <c r="F4023" s="956"/>
      <c r="G4023" s="634"/>
    </row>
    <row r="4024" spans="1:7" s="962" customFormat="1">
      <c r="A4024" s="961" t="s">
        <v>3976</v>
      </c>
      <c r="B4024" s="631" t="s">
        <v>3942</v>
      </c>
      <c r="G4024" s="963"/>
    </row>
    <row r="4025" spans="1:7" s="966" customFormat="1" ht="45">
      <c r="A4025" s="964" t="s">
        <v>73</v>
      </c>
      <c r="B4025" s="964" t="s">
        <v>74</v>
      </c>
      <c r="C4025" s="964" t="s">
        <v>166</v>
      </c>
      <c r="D4025" s="964" t="s">
        <v>78</v>
      </c>
      <c r="E4025" s="964" t="s">
        <v>167</v>
      </c>
      <c r="F4025" s="964" t="s">
        <v>1113</v>
      </c>
      <c r="G4025" s="965" t="s">
        <v>1105</v>
      </c>
    </row>
    <row r="4026" spans="1:7" s="587" customFormat="1">
      <c r="A4026" s="967" t="s">
        <v>17</v>
      </c>
      <c r="B4026" s="968" t="s">
        <v>1106</v>
      </c>
      <c r="C4026" s="967"/>
      <c r="D4026" s="967"/>
      <c r="E4026" s="967"/>
      <c r="F4026" s="968"/>
      <c r="G4026" s="969"/>
    </row>
    <row r="4027" spans="1:7" s="587" customFormat="1">
      <c r="A4027" s="967">
        <v>1</v>
      </c>
      <c r="B4027" s="968" t="s">
        <v>1</v>
      </c>
      <c r="C4027" s="967" t="s">
        <v>336</v>
      </c>
      <c r="D4027" s="967" t="s">
        <v>31</v>
      </c>
      <c r="E4027" s="967">
        <v>0.1429</v>
      </c>
      <c r="F4027" s="970">
        <f>VLOOKUP(B4027,'HSD PSPN,STR,ARS'!$C$6:F2573,4,FALSE)</f>
        <v>100000</v>
      </c>
      <c r="G4027" s="969">
        <f t="shared" ref="G4027:G4030" si="405">F4027*E4027</f>
        <v>14290</v>
      </c>
    </row>
    <row r="4028" spans="1:7" s="587" customFormat="1">
      <c r="A4028" s="967">
        <v>2</v>
      </c>
      <c r="B4028" s="968" t="s">
        <v>2</v>
      </c>
      <c r="C4028" s="967" t="s">
        <v>337</v>
      </c>
      <c r="D4028" s="967" t="s">
        <v>31</v>
      </c>
      <c r="E4028" s="967">
        <v>7.1400000000000005E-2</v>
      </c>
      <c r="F4028" s="970">
        <f>VLOOKUP(B4028,'HSD PSPN,STR,ARS'!$C$6:F2574,4,FALSE)</f>
        <v>150000</v>
      </c>
      <c r="G4028" s="969">
        <f t="shared" si="405"/>
        <v>10710</v>
      </c>
    </row>
    <row r="4029" spans="1:7" s="587" customFormat="1">
      <c r="A4029" s="967">
        <v>3</v>
      </c>
      <c r="B4029" s="968" t="s">
        <v>3</v>
      </c>
      <c r="C4029" s="967" t="s">
        <v>338</v>
      </c>
      <c r="D4029" s="967" t="s">
        <v>31</v>
      </c>
      <c r="E4029" s="967">
        <v>7.1000000000000004E-3</v>
      </c>
      <c r="F4029" s="970">
        <f>VLOOKUP(B4029,'HSD PSPN,STR,ARS'!$C$6:F2575,4,FALSE)</f>
        <v>150000</v>
      </c>
      <c r="G4029" s="969">
        <f t="shared" si="405"/>
        <v>1065</v>
      </c>
    </row>
    <row r="4030" spans="1:7" s="587" customFormat="1">
      <c r="A4030" s="967">
        <v>4</v>
      </c>
      <c r="B4030" s="968" t="s">
        <v>4</v>
      </c>
      <c r="C4030" s="967" t="s">
        <v>339</v>
      </c>
      <c r="D4030" s="967" t="s">
        <v>31</v>
      </c>
      <c r="E4030" s="967">
        <v>2.3999999999999998E-3</v>
      </c>
      <c r="F4030" s="970">
        <f>VLOOKUP(B4030,'HSD PSPN,STR,ARS'!$C$6:F2576,4,FALSE)</f>
        <v>200000</v>
      </c>
      <c r="G4030" s="969">
        <f t="shared" si="405"/>
        <v>479.99999999999994</v>
      </c>
    </row>
    <row r="4031" spans="1:7" s="587" customFormat="1">
      <c r="A4031" s="1177" t="s">
        <v>2171</v>
      </c>
      <c r="B4031" s="1178"/>
      <c r="C4031" s="1178"/>
      <c r="D4031" s="1178"/>
      <c r="E4031" s="1178"/>
      <c r="F4031" s="1179"/>
      <c r="G4031" s="630">
        <f>SUM(G4026:G4030)</f>
        <v>26545</v>
      </c>
    </row>
    <row r="4032" spans="1:7" s="587" customFormat="1">
      <c r="A4032" s="967" t="s">
        <v>19</v>
      </c>
      <c r="B4032" s="968" t="s">
        <v>5</v>
      </c>
      <c r="C4032" s="967"/>
      <c r="D4032" s="967"/>
      <c r="E4032" s="967"/>
      <c r="F4032" s="968"/>
      <c r="G4032" s="969"/>
    </row>
    <row r="4033" spans="1:7" s="587" customFormat="1" ht="30">
      <c r="A4033" s="967">
        <v>1</v>
      </c>
      <c r="B4033" s="971" t="s">
        <v>3980</v>
      </c>
      <c r="C4033" s="967"/>
      <c r="D4033" s="972" t="s">
        <v>239</v>
      </c>
      <c r="E4033" s="972">
        <v>10.5</v>
      </c>
      <c r="F4033" s="970">
        <f>VLOOKUP(B4033,'HSD PSPN,STR,ARS'!$C$6:F2579,4,FALSE)</f>
        <v>10000</v>
      </c>
      <c r="G4033" s="969">
        <f t="shared" ref="G4033:G4036" si="406">F4033*E4033</f>
        <v>105000</v>
      </c>
    </row>
    <row r="4034" spans="1:7" s="587" customFormat="1">
      <c r="A4034" s="967">
        <v>2</v>
      </c>
      <c r="B4034" s="968" t="s">
        <v>176</v>
      </c>
      <c r="C4034" s="967"/>
      <c r="D4034" s="967" t="s">
        <v>329</v>
      </c>
      <c r="E4034" s="967" t="s">
        <v>1507</v>
      </c>
      <c r="F4034" s="970">
        <f>VLOOKUP(B4034,'HSD PSPN,STR,ARS'!$C$6:F2580,4,FALSE)</f>
        <v>10000</v>
      </c>
      <c r="G4034" s="969">
        <f t="shared" si="406"/>
        <v>136320</v>
      </c>
    </row>
    <row r="4035" spans="1:7" s="587" customFormat="1">
      <c r="A4035" s="967">
        <v>3</v>
      </c>
      <c r="B4035" s="968" t="s">
        <v>245</v>
      </c>
      <c r="C4035" s="967"/>
      <c r="D4035" s="967" t="s">
        <v>329</v>
      </c>
      <c r="E4035" s="967" t="s">
        <v>1538</v>
      </c>
      <c r="F4035" s="970">
        <f>VLOOKUP(B4035,'HSD PSPN,STR,ARS'!$C$6:F2581,4,FALSE)</f>
        <v>10000</v>
      </c>
      <c r="G4035" s="969">
        <f t="shared" si="406"/>
        <v>15000</v>
      </c>
    </row>
    <row r="4036" spans="1:7" s="587" customFormat="1">
      <c r="A4036" s="967">
        <v>4</v>
      </c>
      <c r="B4036" s="968" t="s">
        <v>206</v>
      </c>
      <c r="C4036" s="967"/>
      <c r="D4036" s="967" t="s">
        <v>342</v>
      </c>
      <c r="E4036" s="967" t="s">
        <v>1416</v>
      </c>
      <c r="F4036" s="970">
        <f>VLOOKUP(B4036,'HSD PSPN,STR,ARS'!$C$6:F2582,4,FALSE)</f>
        <v>10000</v>
      </c>
      <c r="G4036" s="969">
        <f t="shared" si="406"/>
        <v>270</v>
      </c>
    </row>
    <row r="4037" spans="1:7" s="587" customFormat="1">
      <c r="A4037" s="1180" t="s">
        <v>2176</v>
      </c>
      <c r="B4037" s="1181"/>
      <c r="C4037" s="1181"/>
      <c r="D4037" s="1181"/>
      <c r="E4037" s="1181"/>
      <c r="F4037" s="1181"/>
      <c r="G4037" s="630">
        <f>SUM(G4033:G4036)</f>
        <v>256590</v>
      </c>
    </row>
    <row r="4038" spans="1:7" s="587" customFormat="1">
      <c r="A4038" s="967" t="s">
        <v>20</v>
      </c>
      <c r="B4038" s="968" t="s">
        <v>181</v>
      </c>
      <c r="C4038" s="967"/>
      <c r="D4038" s="967"/>
      <c r="E4038" s="967"/>
      <c r="F4038" s="968"/>
      <c r="G4038" s="969"/>
    </row>
    <row r="4039" spans="1:7" s="587" customFormat="1">
      <c r="A4039" s="967"/>
      <c r="B4039" s="968"/>
      <c r="C4039" s="967"/>
      <c r="D4039" s="967"/>
      <c r="E4039" s="967"/>
      <c r="F4039" s="968"/>
      <c r="G4039" s="969"/>
    </row>
    <row r="4040" spans="1:7" s="587" customFormat="1">
      <c r="A4040" s="1143" t="s">
        <v>2180</v>
      </c>
      <c r="B4040" s="1143"/>
      <c r="C4040" s="1143"/>
      <c r="D4040" s="1143"/>
      <c r="E4040" s="1143"/>
      <c r="F4040" s="1143"/>
      <c r="G4040" s="629">
        <f>SUM(G4038:G4039)</f>
        <v>0</v>
      </c>
    </row>
    <row r="4041" spans="1:7" s="587" customFormat="1">
      <c r="A4041" s="625" t="s">
        <v>21</v>
      </c>
      <c r="B4041" s="1141" t="s">
        <v>1111</v>
      </c>
      <c r="C4041" s="1141"/>
      <c r="D4041" s="1141"/>
      <c r="E4041" s="1141"/>
      <c r="F4041" s="1141"/>
      <c r="G4041" s="629">
        <f>SUM(G4027:G4040)/2</f>
        <v>283135</v>
      </c>
    </row>
    <row r="4042" spans="1:7" s="587" customFormat="1">
      <c r="A4042" s="625" t="s">
        <v>22</v>
      </c>
      <c r="B4042" s="1141" t="s">
        <v>1112</v>
      </c>
      <c r="C4042" s="1141"/>
      <c r="D4042" s="1141"/>
      <c r="E4042" s="1141"/>
      <c r="F4042" s="626">
        <v>0.1</v>
      </c>
      <c r="G4042" s="629">
        <f>G4041*F4042</f>
        <v>28313.5</v>
      </c>
    </row>
    <row r="4043" spans="1:7" s="587" customFormat="1">
      <c r="A4043" s="625" t="s">
        <v>23</v>
      </c>
      <c r="B4043" s="1141" t="s">
        <v>184</v>
      </c>
      <c r="C4043" s="1141"/>
      <c r="D4043" s="1141"/>
      <c r="E4043" s="1141"/>
      <c r="F4043" s="1141"/>
      <c r="G4043" s="629">
        <f>ROUNDDOWN(G4041+G4042,0)</f>
        <v>311448</v>
      </c>
    </row>
    <row r="4044" spans="1:7" s="587" customFormat="1">
      <c r="A4044" s="955"/>
      <c r="B4044" s="956"/>
      <c r="C4044" s="956"/>
      <c r="D4044" s="956"/>
      <c r="E4044" s="956"/>
      <c r="F4044" s="956"/>
      <c r="G4044" s="634"/>
    </row>
    <row r="4045" spans="1:7" s="587" customFormat="1">
      <c r="A4045" s="955"/>
      <c r="B4045" s="956"/>
      <c r="C4045" s="956"/>
      <c r="D4045" s="956"/>
      <c r="E4045" s="956"/>
      <c r="F4045" s="956"/>
      <c r="G4045" s="634"/>
    </row>
    <row r="4046" spans="1:7" s="962" customFormat="1">
      <c r="A4046" s="961" t="s">
        <v>3977</v>
      </c>
      <c r="B4046" s="631" t="s">
        <v>3943</v>
      </c>
      <c r="G4046" s="963"/>
    </row>
    <row r="4047" spans="1:7" s="966" customFormat="1" ht="45">
      <c r="A4047" s="964" t="s">
        <v>73</v>
      </c>
      <c r="B4047" s="964" t="s">
        <v>74</v>
      </c>
      <c r="C4047" s="964" t="s">
        <v>166</v>
      </c>
      <c r="D4047" s="964" t="s">
        <v>78</v>
      </c>
      <c r="E4047" s="964" t="s">
        <v>167</v>
      </c>
      <c r="F4047" s="964" t="s">
        <v>1113</v>
      </c>
      <c r="G4047" s="965" t="s">
        <v>1105</v>
      </c>
    </row>
    <row r="4048" spans="1:7" s="587" customFormat="1">
      <c r="A4048" s="967" t="s">
        <v>17</v>
      </c>
      <c r="B4048" s="968" t="s">
        <v>1106</v>
      </c>
      <c r="C4048" s="967"/>
      <c r="D4048" s="967"/>
      <c r="E4048" s="967"/>
      <c r="F4048" s="968"/>
      <c r="G4048" s="969"/>
    </row>
    <row r="4049" spans="1:7" s="587" customFormat="1">
      <c r="A4049" s="967">
        <v>1</v>
      </c>
      <c r="B4049" s="968" t="s">
        <v>1</v>
      </c>
      <c r="C4049" s="967" t="s">
        <v>336</v>
      </c>
      <c r="D4049" s="967" t="s">
        <v>31</v>
      </c>
      <c r="E4049" s="967" t="s">
        <v>1508</v>
      </c>
      <c r="F4049" s="970">
        <f>VLOOKUP(B4049,'HSD PSPN,STR,ARS'!$C$6:F2552,4,FALSE)</f>
        <v>100000</v>
      </c>
      <c r="G4049" s="969">
        <f t="shared" ref="G4049:G4052" si="407">F4049*E4049</f>
        <v>14290</v>
      </c>
    </row>
    <row r="4050" spans="1:7" s="587" customFormat="1">
      <c r="A4050" s="967">
        <v>2</v>
      </c>
      <c r="B4050" s="968" t="s">
        <v>2</v>
      </c>
      <c r="C4050" s="967" t="s">
        <v>337</v>
      </c>
      <c r="D4050" s="967" t="s">
        <v>31</v>
      </c>
      <c r="E4050" s="967" t="s">
        <v>1509</v>
      </c>
      <c r="F4050" s="970">
        <f>VLOOKUP(B4050,'HSD PSPN,STR,ARS'!$C$6:F2553,4,FALSE)</f>
        <v>150000</v>
      </c>
      <c r="G4050" s="969">
        <f t="shared" si="407"/>
        <v>10710</v>
      </c>
    </row>
    <row r="4051" spans="1:7" s="587" customFormat="1">
      <c r="A4051" s="967">
        <v>3</v>
      </c>
      <c r="B4051" s="968" t="s">
        <v>3</v>
      </c>
      <c r="C4051" s="967" t="s">
        <v>338</v>
      </c>
      <c r="D4051" s="967" t="s">
        <v>31</v>
      </c>
      <c r="E4051" s="967" t="s">
        <v>1510</v>
      </c>
      <c r="F4051" s="970">
        <f>VLOOKUP(B4051,'HSD PSPN,STR,ARS'!$C$6:F2554,4,FALSE)</f>
        <v>150000</v>
      </c>
      <c r="G4051" s="969">
        <f t="shared" si="407"/>
        <v>1065</v>
      </c>
    </row>
    <row r="4052" spans="1:7" s="587" customFormat="1">
      <c r="A4052" s="967">
        <v>4</v>
      </c>
      <c r="B4052" s="968" t="s">
        <v>4</v>
      </c>
      <c r="C4052" s="967" t="s">
        <v>339</v>
      </c>
      <c r="D4052" s="967" t="s">
        <v>31</v>
      </c>
      <c r="E4052" s="967" t="s">
        <v>1511</v>
      </c>
      <c r="F4052" s="970">
        <f>VLOOKUP(B4052,'HSD PSPN,STR,ARS'!$C$6:F2555,4,FALSE)</f>
        <v>200000</v>
      </c>
      <c r="G4052" s="969">
        <f t="shared" si="407"/>
        <v>479.99999999999994</v>
      </c>
    </row>
    <row r="4053" spans="1:7" s="587" customFormat="1">
      <c r="A4053" s="1177" t="s">
        <v>2171</v>
      </c>
      <c r="B4053" s="1178"/>
      <c r="C4053" s="1178"/>
      <c r="D4053" s="1178"/>
      <c r="E4053" s="1178"/>
      <c r="F4053" s="1179"/>
      <c r="G4053" s="630">
        <f>SUM(G4048:G4052)</f>
        <v>26545</v>
      </c>
    </row>
    <row r="4054" spans="1:7" s="587" customFormat="1">
      <c r="A4054" s="967" t="s">
        <v>19</v>
      </c>
      <c r="B4054" s="968" t="s">
        <v>5</v>
      </c>
      <c r="C4054" s="967"/>
      <c r="D4054" s="967"/>
      <c r="E4054" s="967"/>
      <c r="F4054" s="968"/>
      <c r="G4054" s="969"/>
    </row>
    <row r="4055" spans="1:7" s="587" customFormat="1" ht="30">
      <c r="A4055" s="967">
        <v>1</v>
      </c>
      <c r="B4055" s="971" t="s">
        <v>3981</v>
      </c>
      <c r="C4055" s="967"/>
      <c r="D4055" s="972" t="s">
        <v>239</v>
      </c>
      <c r="E4055" s="972" t="s">
        <v>1513</v>
      </c>
      <c r="F4055" s="970">
        <f>VLOOKUP(B4055,'HSD PSPN,STR,ARS'!$C$6:F2558,4,FALSE)</f>
        <v>10000</v>
      </c>
      <c r="G4055" s="969">
        <f t="shared" ref="G4055:G4058" si="408">F4055*E4055</f>
        <v>116670</v>
      </c>
    </row>
    <row r="4056" spans="1:7" s="587" customFormat="1">
      <c r="A4056" s="967">
        <v>2</v>
      </c>
      <c r="B4056" s="968" t="s">
        <v>176</v>
      </c>
      <c r="C4056" s="967"/>
      <c r="D4056" s="967" t="s">
        <v>329</v>
      </c>
      <c r="E4056" s="967" t="s">
        <v>1507</v>
      </c>
      <c r="F4056" s="970">
        <f>VLOOKUP(B4056,'HSD PSPN,STR,ARS'!$C$6:F2559,4,FALSE)</f>
        <v>10000</v>
      </c>
      <c r="G4056" s="969">
        <f t="shared" si="408"/>
        <v>136320</v>
      </c>
    </row>
    <row r="4057" spans="1:7" s="587" customFormat="1">
      <c r="A4057" s="967">
        <v>3</v>
      </c>
      <c r="B4057" s="968" t="s">
        <v>245</v>
      </c>
      <c r="C4057" s="967"/>
      <c r="D4057" s="967" t="s">
        <v>329</v>
      </c>
      <c r="E4057" s="967" t="s">
        <v>1538</v>
      </c>
      <c r="F4057" s="970">
        <f>VLOOKUP(B4057,'HSD PSPN,STR,ARS'!$C$6:F2560,4,FALSE)</f>
        <v>10000</v>
      </c>
      <c r="G4057" s="969">
        <f t="shared" si="408"/>
        <v>15000</v>
      </c>
    </row>
    <row r="4058" spans="1:7" s="587" customFormat="1">
      <c r="A4058" s="967">
        <v>4</v>
      </c>
      <c r="B4058" s="968" t="s">
        <v>206</v>
      </c>
      <c r="C4058" s="967"/>
      <c r="D4058" s="967" t="s">
        <v>342</v>
      </c>
      <c r="E4058" s="967" t="s">
        <v>1416</v>
      </c>
      <c r="F4058" s="970">
        <f>VLOOKUP(B4058,'HSD PSPN,STR,ARS'!$C$6:F2561,4,FALSE)</f>
        <v>10000</v>
      </c>
      <c r="G4058" s="969">
        <f t="shared" si="408"/>
        <v>270</v>
      </c>
    </row>
    <row r="4059" spans="1:7" s="587" customFormat="1">
      <c r="A4059" s="1180" t="s">
        <v>2176</v>
      </c>
      <c r="B4059" s="1181"/>
      <c r="C4059" s="1181"/>
      <c r="D4059" s="1181"/>
      <c r="E4059" s="1181"/>
      <c r="F4059" s="1181"/>
      <c r="G4059" s="630">
        <f>SUM(G4055:G4058)</f>
        <v>268260</v>
      </c>
    </row>
    <row r="4060" spans="1:7" s="587" customFormat="1">
      <c r="A4060" s="967" t="s">
        <v>20</v>
      </c>
      <c r="B4060" s="968" t="s">
        <v>181</v>
      </c>
      <c r="C4060" s="967"/>
      <c r="D4060" s="967"/>
      <c r="E4060" s="967"/>
      <c r="F4060" s="968"/>
      <c r="G4060" s="969"/>
    </row>
    <row r="4061" spans="1:7" s="587" customFormat="1">
      <c r="A4061" s="967"/>
      <c r="B4061" s="968"/>
      <c r="C4061" s="967"/>
      <c r="D4061" s="967"/>
      <c r="E4061" s="967"/>
      <c r="F4061" s="968"/>
      <c r="G4061" s="969"/>
    </row>
    <row r="4062" spans="1:7" s="587" customFormat="1">
      <c r="A4062" s="1143" t="s">
        <v>2180</v>
      </c>
      <c r="B4062" s="1143"/>
      <c r="C4062" s="1143"/>
      <c r="D4062" s="1143"/>
      <c r="E4062" s="1143"/>
      <c r="F4062" s="1143"/>
      <c r="G4062" s="629">
        <f>SUM(G4060:G4061)</f>
        <v>0</v>
      </c>
    </row>
    <row r="4063" spans="1:7" s="587" customFormat="1">
      <c r="A4063" s="625" t="s">
        <v>21</v>
      </c>
      <c r="B4063" s="1141" t="s">
        <v>1111</v>
      </c>
      <c r="C4063" s="1141"/>
      <c r="D4063" s="1141"/>
      <c r="E4063" s="1141"/>
      <c r="F4063" s="1141"/>
      <c r="G4063" s="629">
        <f>SUM(G4049:G4062)/2</f>
        <v>294805</v>
      </c>
    </row>
    <row r="4064" spans="1:7" s="587" customFormat="1">
      <c r="A4064" s="625" t="s">
        <v>22</v>
      </c>
      <c r="B4064" s="1141" t="s">
        <v>1112</v>
      </c>
      <c r="C4064" s="1141"/>
      <c r="D4064" s="1141"/>
      <c r="E4064" s="1141"/>
      <c r="F4064" s="626">
        <v>0.1</v>
      </c>
      <c r="G4064" s="629">
        <f>G4063*F4064</f>
        <v>29480.5</v>
      </c>
    </row>
    <row r="4065" spans="1:7" s="587" customFormat="1">
      <c r="A4065" s="625" t="s">
        <v>23</v>
      </c>
      <c r="B4065" s="1141" t="s">
        <v>184</v>
      </c>
      <c r="C4065" s="1141"/>
      <c r="D4065" s="1141"/>
      <c r="E4065" s="1141"/>
      <c r="F4065" s="1141"/>
      <c r="G4065" s="629">
        <f>ROUNDDOWN(G4063+G4064,0)</f>
        <v>324285</v>
      </c>
    </row>
    <row r="4066" spans="1:7" s="587" customFormat="1">
      <c r="A4066" s="974"/>
      <c r="B4066" s="973"/>
      <c r="C4066" s="973"/>
      <c r="D4066" s="973"/>
      <c r="E4066" s="973"/>
      <c r="F4066" s="973"/>
      <c r="G4066" s="1095"/>
    </row>
    <row r="4067" spans="1:7" s="962" customFormat="1">
      <c r="A4067" s="961" t="s">
        <v>3508</v>
      </c>
      <c r="B4067" s="631" t="s">
        <v>3944</v>
      </c>
      <c r="G4067" s="963"/>
    </row>
    <row r="4068" spans="1:7" s="966" customFormat="1" ht="45">
      <c r="A4068" s="964" t="s">
        <v>73</v>
      </c>
      <c r="B4068" s="964" t="s">
        <v>74</v>
      </c>
      <c r="C4068" s="964" t="s">
        <v>166</v>
      </c>
      <c r="D4068" s="964" t="s">
        <v>78</v>
      </c>
      <c r="E4068" s="964" t="s">
        <v>167</v>
      </c>
      <c r="F4068" s="964" t="s">
        <v>1113</v>
      </c>
      <c r="G4068" s="965" t="s">
        <v>1105</v>
      </c>
    </row>
    <row r="4069" spans="1:7" s="587" customFormat="1">
      <c r="A4069" s="967" t="s">
        <v>17</v>
      </c>
      <c r="B4069" s="968" t="s">
        <v>1106</v>
      </c>
      <c r="C4069" s="967"/>
      <c r="D4069" s="967"/>
      <c r="E4069" s="967"/>
      <c r="F4069" s="968"/>
      <c r="G4069" s="969"/>
    </row>
    <row r="4070" spans="1:7" s="587" customFormat="1">
      <c r="A4070" s="967">
        <v>1</v>
      </c>
      <c r="B4070" s="968" t="s">
        <v>1</v>
      </c>
      <c r="C4070" s="967" t="s">
        <v>336</v>
      </c>
      <c r="D4070" s="967" t="s">
        <v>31</v>
      </c>
      <c r="E4070" s="967">
        <v>0.15379999999999999</v>
      </c>
      <c r="F4070" s="970">
        <f>VLOOKUP(B4070,'HSD PSPN,STR,ARS'!$C$6:F2573,4,FALSE)</f>
        <v>100000</v>
      </c>
      <c r="G4070" s="969">
        <f t="shared" ref="G4070:G4073" si="409">F4070*E4070</f>
        <v>15380</v>
      </c>
    </row>
    <row r="4071" spans="1:7" s="587" customFormat="1">
      <c r="A4071" s="967">
        <v>2</v>
      </c>
      <c r="B4071" s="968" t="s">
        <v>2</v>
      </c>
      <c r="C4071" s="967" t="s">
        <v>337</v>
      </c>
      <c r="D4071" s="967" t="s">
        <v>31</v>
      </c>
      <c r="E4071" s="967">
        <v>7.6899999999999996E-2</v>
      </c>
      <c r="F4071" s="970">
        <f>VLOOKUP(B4071,'HSD PSPN,STR,ARS'!$C$6:F2574,4,FALSE)</f>
        <v>150000</v>
      </c>
      <c r="G4071" s="969">
        <f t="shared" si="409"/>
        <v>11535</v>
      </c>
    </row>
    <row r="4072" spans="1:7" s="587" customFormat="1">
      <c r="A4072" s="967">
        <v>3</v>
      </c>
      <c r="B4072" s="968" t="s">
        <v>3</v>
      </c>
      <c r="C4072" s="967" t="s">
        <v>338</v>
      </c>
      <c r="D4072" s="967" t="s">
        <v>31</v>
      </c>
      <c r="E4072" s="967">
        <v>7.7000000000000002E-3</v>
      </c>
      <c r="F4072" s="970">
        <f>VLOOKUP(B4072,'HSD PSPN,STR,ARS'!$C$6:F2575,4,FALSE)</f>
        <v>150000</v>
      </c>
      <c r="G4072" s="969">
        <f t="shared" si="409"/>
        <v>1155</v>
      </c>
    </row>
    <row r="4073" spans="1:7" s="587" customFormat="1">
      <c r="A4073" s="967">
        <v>4</v>
      </c>
      <c r="B4073" s="968" t="s">
        <v>4</v>
      </c>
      <c r="C4073" s="967" t="s">
        <v>339</v>
      </c>
      <c r="D4073" s="967" t="s">
        <v>31</v>
      </c>
      <c r="E4073" s="967">
        <v>2.5999999999999999E-3</v>
      </c>
      <c r="F4073" s="970">
        <f>VLOOKUP(B4073,'HSD PSPN,STR,ARS'!$C$6:F2576,4,FALSE)</f>
        <v>200000</v>
      </c>
      <c r="G4073" s="969">
        <f t="shared" si="409"/>
        <v>520</v>
      </c>
    </row>
    <row r="4074" spans="1:7" s="587" customFormat="1">
      <c r="A4074" s="1177" t="s">
        <v>2171</v>
      </c>
      <c r="B4074" s="1178"/>
      <c r="C4074" s="1178"/>
      <c r="D4074" s="1178"/>
      <c r="E4074" s="1178"/>
      <c r="F4074" s="1179"/>
      <c r="G4074" s="630">
        <f>SUM(G4069:G4073)</f>
        <v>28590</v>
      </c>
    </row>
    <row r="4075" spans="1:7" s="587" customFormat="1">
      <c r="A4075" s="967" t="s">
        <v>19</v>
      </c>
      <c r="B4075" s="968" t="s">
        <v>5</v>
      </c>
      <c r="C4075" s="967"/>
      <c r="D4075" s="967"/>
      <c r="E4075" s="967"/>
      <c r="F4075" s="968"/>
      <c r="G4075" s="969"/>
    </row>
    <row r="4076" spans="1:7" s="587" customFormat="1" ht="30">
      <c r="A4076" s="967">
        <v>1</v>
      </c>
      <c r="B4076" s="971" t="s">
        <v>3982</v>
      </c>
      <c r="C4076" s="967"/>
      <c r="D4076" s="972" t="s">
        <v>239</v>
      </c>
      <c r="E4076" s="972">
        <v>5.8330000000000002</v>
      </c>
      <c r="F4076" s="970">
        <f>VLOOKUP(B4076,'HSD PSPN,STR,ARS'!$C$6:F2579,4,FALSE)</f>
        <v>10000</v>
      </c>
      <c r="G4076" s="969">
        <f t="shared" ref="G4076:G4079" si="410">F4076*E4076</f>
        <v>58330</v>
      </c>
    </row>
    <row r="4077" spans="1:7" s="587" customFormat="1">
      <c r="A4077" s="967">
        <v>2</v>
      </c>
      <c r="B4077" s="968" t="s">
        <v>176</v>
      </c>
      <c r="C4077" s="967"/>
      <c r="D4077" s="967" t="s">
        <v>329</v>
      </c>
      <c r="E4077" s="967" t="s">
        <v>1507</v>
      </c>
      <c r="F4077" s="970">
        <f>VLOOKUP(B4077,'HSD PSPN,STR,ARS'!$C$6:F2580,4,FALSE)</f>
        <v>10000</v>
      </c>
      <c r="G4077" s="969">
        <f t="shared" si="410"/>
        <v>136320</v>
      </c>
    </row>
    <row r="4078" spans="1:7" s="587" customFormat="1">
      <c r="A4078" s="967">
        <v>3</v>
      </c>
      <c r="B4078" s="968" t="s">
        <v>245</v>
      </c>
      <c r="C4078" s="967"/>
      <c r="D4078" s="967" t="s">
        <v>329</v>
      </c>
      <c r="E4078" s="967" t="s">
        <v>1538</v>
      </c>
      <c r="F4078" s="970">
        <f>VLOOKUP(B4078,'HSD PSPN,STR,ARS'!$C$6:F2581,4,FALSE)</f>
        <v>10000</v>
      </c>
      <c r="G4078" s="969">
        <f t="shared" si="410"/>
        <v>15000</v>
      </c>
    </row>
    <row r="4079" spans="1:7" s="587" customFormat="1">
      <c r="A4079" s="967">
        <v>4</v>
      </c>
      <c r="B4079" s="968" t="s">
        <v>206</v>
      </c>
      <c r="C4079" s="967"/>
      <c r="D4079" s="967" t="s">
        <v>342</v>
      </c>
      <c r="E4079" s="967" t="s">
        <v>1416</v>
      </c>
      <c r="F4079" s="970">
        <f>VLOOKUP(B4079,'HSD PSPN,STR,ARS'!$C$6:F2582,4,FALSE)</f>
        <v>10000</v>
      </c>
      <c r="G4079" s="969">
        <f t="shared" si="410"/>
        <v>270</v>
      </c>
    </row>
    <row r="4080" spans="1:7" s="587" customFormat="1">
      <c r="A4080" s="1180" t="s">
        <v>2176</v>
      </c>
      <c r="B4080" s="1181"/>
      <c r="C4080" s="1181"/>
      <c r="D4080" s="1181"/>
      <c r="E4080" s="1181"/>
      <c r="F4080" s="1181"/>
      <c r="G4080" s="630">
        <f>SUM(G4076:G4079)</f>
        <v>209920</v>
      </c>
    </row>
    <row r="4081" spans="1:7" s="587" customFormat="1">
      <c r="A4081" s="967" t="s">
        <v>20</v>
      </c>
      <c r="B4081" s="968" t="s">
        <v>181</v>
      </c>
      <c r="C4081" s="967"/>
      <c r="D4081" s="967"/>
      <c r="E4081" s="967"/>
      <c r="F4081" s="968"/>
      <c r="G4081" s="969"/>
    </row>
    <row r="4082" spans="1:7" s="587" customFormat="1">
      <c r="A4082" s="967"/>
      <c r="B4082" s="968"/>
      <c r="C4082" s="967"/>
      <c r="D4082" s="967"/>
      <c r="E4082" s="967"/>
      <c r="F4082" s="968"/>
      <c r="G4082" s="969"/>
    </row>
    <row r="4083" spans="1:7" s="587" customFormat="1">
      <c r="A4083" s="1143" t="s">
        <v>2180</v>
      </c>
      <c r="B4083" s="1143"/>
      <c r="C4083" s="1143"/>
      <c r="D4083" s="1143"/>
      <c r="E4083" s="1143"/>
      <c r="F4083" s="1143"/>
      <c r="G4083" s="629">
        <f>SUM(G4081:G4082)</f>
        <v>0</v>
      </c>
    </row>
    <row r="4084" spans="1:7" s="587" customFormat="1">
      <c r="A4084" s="625" t="s">
        <v>21</v>
      </c>
      <c r="B4084" s="1141" t="s">
        <v>1111</v>
      </c>
      <c r="C4084" s="1141"/>
      <c r="D4084" s="1141"/>
      <c r="E4084" s="1141"/>
      <c r="F4084" s="1141"/>
      <c r="G4084" s="629">
        <f>SUM(G4070:G4083)/2</f>
        <v>238510</v>
      </c>
    </row>
    <row r="4085" spans="1:7" s="587" customFormat="1">
      <c r="A4085" s="625" t="s">
        <v>22</v>
      </c>
      <c r="B4085" s="1141" t="s">
        <v>1112</v>
      </c>
      <c r="C4085" s="1141"/>
      <c r="D4085" s="1141"/>
      <c r="E4085" s="1141"/>
      <c r="F4085" s="626">
        <v>0.1</v>
      </c>
      <c r="G4085" s="629">
        <f>G4084*F4085</f>
        <v>23851</v>
      </c>
    </row>
    <row r="4086" spans="1:7" s="587" customFormat="1">
      <c r="A4086" s="625" t="s">
        <v>23</v>
      </c>
      <c r="B4086" s="1141" t="s">
        <v>184</v>
      </c>
      <c r="C4086" s="1141"/>
      <c r="D4086" s="1141"/>
      <c r="E4086" s="1141"/>
      <c r="F4086" s="1141"/>
      <c r="G4086" s="629">
        <f>ROUNDDOWN(G4084+G4085,0)</f>
        <v>262361</v>
      </c>
    </row>
    <row r="4087" spans="1:7" s="587" customFormat="1">
      <c r="A4087" s="955"/>
      <c r="B4087" s="956"/>
      <c r="C4087" s="956"/>
      <c r="D4087" s="956"/>
      <c r="E4087" s="956"/>
      <c r="F4087" s="956"/>
      <c r="G4087" s="634"/>
    </row>
    <row r="4088" spans="1:7" s="962" customFormat="1">
      <c r="A4088" s="636" t="s">
        <v>3509</v>
      </c>
      <c r="B4088" s="631" t="s">
        <v>3945</v>
      </c>
      <c r="G4088" s="963"/>
    </row>
    <row r="4089" spans="1:7" s="966" customFormat="1" ht="45">
      <c r="A4089" s="964" t="s">
        <v>73</v>
      </c>
      <c r="B4089" s="964" t="s">
        <v>74</v>
      </c>
      <c r="C4089" s="964" t="s">
        <v>166</v>
      </c>
      <c r="D4089" s="964" t="s">
        <v>78</v>
      </c>
      <c r="E4089" s="964" t="s">
        <v>167</v>
      </c>
      <c r="F4089" s="964" t="s">
        <v>1113</v>
      </c>
      <c r="G4089" s="965" t="s">
        <v>1105</v>
      </c>
    </row>
    <row r="4090" spans="1:7" s="587" customFormat="1">
      <c r="A4090" s="967" t="s">
        <v>17</v>
      </c>
      <c r="B4090" s="968" t="s">
        <v>1106</v>
      </c>
      <c r="C4090" s="967"/>
      <c r="D4090" s="967"/>
      <c r="E4090" s="967"/>
      <c r="F4090" s="968"/>
      <c r="G4090" s="969"/>
    </row>
    <row r="4091" spans="1:7" s="587" customFormat="1">
      <c r="A4091" s="967">
        <v>1</v>
      </c>
      <c r="B4091" s="968" t="s">
        <v>1</v>
      </c>
      <c r="C4091" s="967" t="s">
        <v>336</v>
      </c>
      <c r="D4091" s="967" t="s">
        <v>31</v>
      </c>
      <c r="E4091" s="967" t="s">
        <v>1514</v>
      </c>
      <c r="F4091" s="970">
        <f>VLOOKUP(B4091,'HSD PSPN,STR,ARS'!$C$6:F2573,4,FALSE)</f>
        <v>100000</v>
      </c>
      <c r="G4091" s="969">
        <f t="shared" ref="G4091:G4094" si="411">F4091*E4091</f>
        <v>15380</v>
      </c>
    </row>
    <row r="4092" spans="1:7" s="587" customFormat="1">
      <c r="A4092" s="967">
        <v>2</v>
      </c>
      <c r="B4092" s="968" t="s">
        <v>2</v>
      </c>
      <c r="C4092" s="967" t="s">
        <v>337</v>
      </c>
      <c r="D4092" s="967" t="s">
        <v>31</v>
      </c>
      <c r="E4092" s="967" t="s">
        <v>1467</v>
      </c>
      <c r="F4092" s="970">
        <f>VLOOKUP(B4092,'HSD PSPN,STR,ARS'!$C$6:F2574,4,FALSE)</f>
        <v>150000</v>
      </c>
      <c r="G4092" s="969">
        <f t="shared" si="411"/>
        <v>11535</v>
      </c>
    </row>
    <row r="4093" spans="1:7" s="587" customFormat="1">
      <c r="A4093" s="967">
        <v>3</v>
      </c>
      <c r="B4093" s="968" t="s">
        <v>3</v>
      </c>
      <c r="C4093" s="967" t="s">
        <v>338</v>
      </c>
      <c r="D4093" s="967" t="s">
        <v>31</v>
      </c>
      <c r="E4093" s="967" t="s">
        <v>1468</v>
      </c>
      <c r="F4093" s="970">
        <f>VLOOKUP(B4093,'HSD PSPN,STR,ARS'!$C$6:F2575,4,FALSE)</f>
        <v>150000</v>
      </c>
      <c r="G4093" s="969">
        <f t="shared" si="411"/>
        <v>1155</v>
      </c>
    </row>
    <row r="4094" spans="1:7" s="587" customFormat="1">
      <c r="A4094" s="967">
        <v>4</v>
      </c>
      <c r="B4094" s="968" t="s">
        <v>4</v>
      </c>
      <c r="C4094" s="967" t="s">
        <v>339</v>
      </c>
      <c r="D4094" s="967" t="s">
        <v>31</v>
      </c>
      <c r="E4094" s="967" t="s">
        <v>1469</v>
      </c>
      <c r="F4094" s="970">
        <f>VLOOKUP(B4094,'HSD PSPN,STR,ARS'!$C$6:F2576,4,FALSE)</f>
        <v>200000</v>
      </c>
      <c r="G4094" s="969">
        <f t="shared" si="411"/>
        <v>520</v>
      </c>
    </row>
    <row r="4095" spans="1:7" s="587" customFormat="1">
      <c r="A4095" s="1177" t="s">
        <v>2171</v>
      </c>
      <c r="B4095" s="1178"/>
      <c r="C4095" s="1178"/>
      <c r="D4095" s="1178"/>
      <c r="E4095" s="1178"/>
      <c r="F4095" s="1179"/>
      <c r="G4095" s="630">
        <f>SUM(G4090:G4094)</f>
        <v>28590</v>
      </c>
    </row>
    <row r="4096" spans="1:7" s="587" customFormat="1">
      <c r="A4096" s="967" t="s">
        <v>19</v>
      </c>
      <c r="B4096" s="968" t="s">
        <v>5</v>
      </c>
      <c r="C4096" s="967"/>
      <c r="D4096" s="967"/>
      <c r="E4096" s="967"/>
      <c r="F4096" s="968"/>
      <c r="G4096" s="969"/>
    </row>
    <row r="4097" spans="1:7" s="587" customFormat="1" ht="30">
      <c r="A4097" s="967">
        <v>1</v>
      </c>
      <c r="B4097" s="971" t="s">
        <v>3983</v>
      </c>
      <c r="C4097" s="967"/>
      <c r="D4097" s="972" t="s">
        <v>239</v>
      </c>
      <c r="E4097" s="972" t="s">
        <v>1516</v>
      </c>
      <c r="F4097" s="970">
        <f>VLOOKUP(B4097,'HSD PSPN,STR,ARS'!$C$6:F2579,4,FALSE)</f>
        <v>10000</v>
      </c>
      <c r="G4097" s="969">
        <f t="shared" ref="G4097:G4100" si="412">F4097*E4097</f>
        <v>65630</v>
      </c>
    </row>
    <row r="4098" spans="1:7" s="587" customFormat="1">
      <c r="A4098" s="967">
        <v>2</v>
      </c>
      <c r="B4098" s="968" t="s">
        <v>176</v>
      </c>
      <c r="C4098" s="967"/>
      <c r="D4098" s="967" t="s">
        <v>329</v>
      </c>
      <c r="E4098" s="967" t="s">
        <v>1507</v>
      </c>
      <c r="F4098" s="970">
        <f>VLOOKUP(B4098,'HSD PSPN,STR,ARS'!$C$6:F2580,4,FALSE)</f>
        <v>10000</v>
      </c>
      <c r="G4098" s="969">
        <f t="shared" si="412"/>
        <v>136320</v>
      </c>
    </row>
    <row r="4099" spans="1:7" s="587" customFormat="1">
      <c r="A4099" s="967">
        <v>3</v>
      </c>
      <c r="B4099" s="968" t="s">
        <v>245</v>
      </c>
      <c r="C4099" s="967"/>
      <c r="D4099" s="967" t="s">
        <v>329</v>
      </c>
      <c r="E4099" s="967" t="s">
        <v>1538</v>
      </c>
      <c r="F4099" s="970">
        <f>VLOOKUP(B4099,'HSD PSPN,STR,ARS'!$C$6:F2581,4,FALSE)</f>
        <v>10000</v>
      </c>
      <c r="G4099" s="969">
        <f t="shared" si="412"/>
        <v>15000</v>
      </c>
    </row>
    <row r="4100" spans="1:7" s="587" customFormat="1">
      <c r="A4100" s="967">
        <v>4</v>
      </c>
      <c r="B4100" s="968" t="s">
        <v>206</v>
      </c>
      <c r="C4100" s="967"/>
      <c r="D4100" s="967" t="s">
        <v>342</v>
      </c>
      <c r="E4100" s="967" t="s">
        <v>1416</v>
      </c>
      <c r="F4100" s="970">
        <f>VLOOKUP(B4100,'HSD PSPN,STR,ARS'!$C$6:F2582,4,FALSE)</f>
        <v>10000</v>
      </c>
      <c r="G4100" s="969">
        <f t="shared" si="412"/>
        <v>270</v>
      </c>
    </row>
    <row r="4101" spans="1:7" s="587" customFormat="1">
      <c r="A4101" s="1180" t="s">
        <v>2176</v>
      </c>
      <c r="B4101" s="1181"/>
      <c r="C4101" s="1181"/>
      <c r="D4101" s="1181"/>
      <c r="E4101" s="1181"/>
      <c r="F4101" s="1181"/>
      <c r="G4101" s="630">
        <f>SUM(G4097:G4100)</f>
        <v>217220</v>
      </c>
    </row>
    <row r="4102" spans="1:7" s="587" customFormat="1">
      <c r="A4102" s="967" t="s">
        <v>20</v>
      </c>
      <c r="B4102" s="968" t="s">
        <v>181</v>
      </c>
      <c r="C4102" s="967"/>
      <c r="D4102" s="967"/>
      <c r="E4102" s="967"/>
      <c r="F4102" s="968"/>
      <c r="G4102" s="969"/>
    </row>
    <row r="4103" spans="1:7" s="587" customFormat="1">
      <c r="A4103" s="967"/>
      <c r="B4103" s="968"/>
      <c r="C4103" s="967"/>
      <c r="D4103" s="967"/>
      <c r="E4103" s="967"/>
      <c r="F4103" s="968"/>
      <c r="G4103" s="969"/>
    </row>
    <row r="4104" spans="1:7" s="587" customFormat="1">
      <c r="A4104" s="1143" t="s">
        <v>2180</v>
      </c>
      <c r="B4104" s="1143"/>
      <c r="C4104" s="1143"/>
      <c r="D4104" s="1143"/>
      <c r="E4104" s="1143"/>
      <c r="F4104" s="1143"/>
      <c r="G4104" s="629">
        <f>SUM(G4102:G4103)</f>
        <v>0</v>
      </c>
    </row>
    <row r="4105" spans="1:7" s="587" customFormat="1">
      <c r="A4105" s="625" t="s">
        <v>21</v>
      </c>
      <c r="B4105" s="1141" t="s">
        <v>1111</v>
      </c>
      <c r="C4105" s="1141"/>
      <c r="D4105" s="1141"/>
      <c r="E4105" s="1141"/>
      <c r="F4105" s="1141"/>
      <c r="G4105" s="629">
        <f>SUM(G4091:G4104)/2</f>
        <v>245810</v>
      </c>
    </row>
    <row r="4106" spans="1:7" s="587" customFormat="1">
      <c r="A4106" s="625" t="s">
        <v>22</v>
      </c>
      <c r="B4106" s="1141" t="s">
        <v>1112</v>
      </c>
      <c r="C4106" s="1141"/>
      <c r="D4106" s="1141"/>
      <c r="E4106" s="1141"/>
      <c r="F4106" s="626">
        <v>0.1</v>
      </c>
      <c r="G4106" s="629">
        <f>G4105*F4106</f>
        <v>24581</v>
      </c>
    </row>
    <row r="4107" spans="1:7" s="587" customFormat="1">
      <c r="A4107" s="625" t="s">
        <v>23</v>
      </c>
      <c r="B4107" s="1141" t="s">
        <v>184</v>
      </c>
      <c r="C4107" s="1141"/>
      <c r="D4107" s="1141"/>
      <c r="E4107" s="1141"/>
      <c r="F4107" s="1141"/>
      <c r="G4107" s="629">
        <f>ROUNDDOWN(G4105+G4106,0)</f>
        <v>270391</v>
      </c>
    </row>
    <row r="4108" spans="1:7" s="587" customFormat="1">
      <c r="A4108" s="974"/>
      <c r="B4108" s="973"/>
      <c r="C4108" s="973"/>
      <c r="D4108" s="973"/>
      <c r="E4108" s="973"/>
      <c r="F4108" s="973"/>
      <c r="G4108" s="1095"/>
    </row>
    <row r="4109" spans="1:7" s="962" customFormat="1">
      <c r="A4109" s="636" t="s">
        <v>3510</v>
      </c>
      <c r="B4109" s="631" t="s">
        <v>3946</v>
      </c>
      <c r="G4109" s="963"/>
    </row>
    <row r="4110" spans="1:7" s="966" customFormat="1" ht="45">
      <c r="A4110" s="964" t="s">
        <v>73</v>
      </c>
      <c r="B4110" s="964" t="s">
        <v>74</v>
      </c>
      <c r="C4110" s="964" t="s">
        <v>166</v>
      </c>
      <c r="D4110" s="964" t="s">
        <v>78</v>
      </c>
      <c r="E4110" s="964" t="s">
        <v>167</v>
      </c>
      <c r="F4110" s="964" t="s">
        <v>1113</v>
      </c>
      <c r="G4110" s="965" t="s">
        <v>1105</v>
      </c>
    </row>
    <row r="4111" spans="1:7" s="587" customFormat="1">
      <c r="A4111" s="967" t="s">
        <v>17</v>
      </c>
      <c r="B4111" s="968" t="s">
        <v>1106</v>
      </c>
      <c r="C4111" s="967"/>
      <c r="D4111" s="967"/>
      <c r="E4111" s="967"/>
      <c r="F4111" s="968"/>
      <c r="G4111" s="969"/>
    </row>
    <row r="4112" spans="1:7" s="587" customFormat="1">
      <c r="A4112" s="967">
        <v>1</v>
      </c>
      <c r="B4112" s="968" t="s">
        <v>1</v>
      </c>
      <c r="C4112" s="967" t="s">
        <v>336</v>
      </c>
      <c r="D4112" s="967" t="s">
        <v>31</v>
      </c>
      <c r="E4112" s="967" t="s">
        <v>1251</v>
      </c>
      <c r="F4112" s="970">
        <f>VLOOKUP(B4112,'HSD PSPN,STR,ARS'!$C$6:F2595,4,FALSE)</f>
        <v>100000</v>
      </c>
      <c r="G4112" s="969">
        <f t="shared" ref="G4112:G4115" si="413">F4112*E4112</f>
        <v>100000</v>
      </c>
    </row>
    <row r="4113" spans="1:7" s="587" customFormat="1">
      <c r="A4113" s="967">
        <v>2</v>
      </c>
      <c r="B4113" s="968" t="s">
        <v>2</v>
      </c>
      <c r="C4113" s="967" t="s">
        <v>337</v>
      </c>
      <c r="D4113" s="967" t="s">
        <v>31</v>
      </c>
      <c r="E4113" s="967" t="s">
        <v>1301</v>
      </c>
      <c r="F4113" s="970">
        <f>VLOOKUP(B4113,'HSD PSPN,STR,ARS'!$C$6:F2596,4,FALSE)</f>
        <v>150000</v>
      </c>
      <c r="G4113" s="969">
        <f t="shared" si="413"/>
        <v>75000</v>
      </c>
    </row>
    <row r="4114" spans="1:7" s="587" customFormat="1">
      <c r="A4114" s="967">
        <v>3</v>
      </c>
      <c r="B4114" s="968" t="s">
        <v>3</v>
      </c>
      <c r="C4114" s="967" t="s">
        <v>338</v>
      </c>
      <c r="D4114" s="967" t="s">
        <v>31</v>
      </c>
      <c r="E4114" s="967" t="s">
        <v>1258</v>
      </c>
      <c r="F4114" s="970">
        <f>VLOOKUP(B4114,'HSD PSPN,STR,ARS'!$C$6:F2597,4,FALSE)</f>
        <v>150000</v>
      </c>
      <c r="G4114" s="969">
        <f t="shared" si="413"/>
        <v>7500</v>
      </c>
    </row>
    <row r="4115" spans="1:7" s="587" customFormat="1">
      <c r="A4115" s="967">
        <v>4</v>
      </c>
      <c r="B4115" s="968" t="s">
        <v>4</v>
      </c>
      <c r="C4115" s="967" t="s">
        <v>339</v>
      </c>
      <c r="D4115" s="967" t="s">
        <v>31</v>
      </c>
      <c r="E4115" s="967" t="s">
        <v>1302</v>
      </c>
      <c r="F4115" s="970">
        <f>VLOOKUP(B4115,'HSD PSPN,STR,ARS'!$C$6:F2598,4,FALSE)</f>
        <v>200000</v>
      </c>
      <c r="G4115" s="969">
        <f t="shared" si="413"/>
        <v>3340</v>
      </c>
    </row>
    <row r="4116" spans="1:7" s="587" customFormat="1">
      <c r="A4116" s="1177" t="s">
        <v>2171</v>
      </c>
      <c r="B4116" s="1178"/>
      <c r="C4116" s="1178"/>
      <c r="D4116" s="1178"/>
      <c r="E4116" s="1178"/>
      <c r="F4116" s="1179"/>
      <c r="G4116" s="630">
        <f>SUM(G4111:G4115)</f>
        <v>185840</v>
      </c>
    </row>
    <row r="4117" spans="1:7" s="587" customFormat="1">
      <c r="A4117" s="967" t="s">
        <v>19</v>
      </c>
      <c r="B4117" s="968" t="s">
        <v>5</v>
      </c>
      <c r="C4117" s="967"/>
      <c r="D4117" s="967"/>
      <c r="E4117" s="967"/>
      <c r="F4117" s="968"/>
      <c r="G4117" s="969"/>
    </row>
    <row r="4118" spans="1:7" s="587" customFormat="1" ht="45">
      <c r="A4118" s="967">
        <v>1</v>
      </c>
      <c r="B4118" s="971" t="s">
        <v>3984</v>
      </c>
      <c r="C4118" s="967"/>
      <c r="D4118" s="972" t="s">
        <v>239</v>
      </c>
      <c r="E4118" s="972" t="s">
        <v>1513</v>
      </c>
      <c r="F4118" s="970">
        <f>VLOOKUP(B4118,'HSD PSPN,STR,ARS'!$C$6:F2601,4,FALSE)</f>
        <v>10000</v>
      </c>
      <c r="G4118" s="969">
        <f t="shared" ref="G4118:G4121" si="414">F4118*E4118</f>
        <v>116670</v>
      </c>
    </row>
    <row r="4119" spans="1:7" s="587" customFormat="1">
      <c r="A4119" s="967">
        <v>2</v>
      </c>
      <c r="B4119" s="968" t="s">
        <v>176</v>
      </c>
      <c r="C4119" s="967"/>
      <c r="D4119" s="967" t="s">
        <v>329</v>
      </c>
      <c r="E4119" s="967" t="s">
        <v>1507</v>
      </c>
      <c r="F4119" s="970">
        <f>VLOOKUP(B4119,'HSD PSPN,STR,ARS'!$C$6:F2602,4,FALSE)</f>
        <v>10000</v>
      </c>
      <c r="G4119" s="969">
        <f t="shared" si="414"/>
        <v>136320</v>
      </c>
    </row>
    <row r="4120" spans="1:7" s="587" customFormat="1">
      <c r="A4120" s="967">
        <v>3</v>
      </c>
      <c r="B4120" s="968" t="s">
        <v>245</v>
      </c>
      <c r="C4120" s="967"/>
      <c r="D4120" s="967" t="s">
        <v>329</v>
      </c>
      <c r="E4120" s="967" t="s">
        <v>1538</v>
      </c>
      <c r="F4120" s="970">
        <f>VLOOKUP(B4120,'HSD PSPN,STR,ARS'!$C$6:F2603,4,FALSE)</f>
        <v>10000</v>
      </c>
      <c r="G4120" s="969">
        <f t="shared" si="414"/>
        <v>15000</v>
      </c>
    </row>
    <row r="4121" spans="1:7" s="587" customFormat="1">
      <c r="A4121" s="967">
        <v>4</v>
      </c>
      <c r="B4121" s="968" t="s">
        <v>206</v>
      </c>
      <c r="C4121" s="967"/>
      <c r="D4121" s="967" t="s">
        <v>342</v>
      </c>
      <c r="E4121" s="967" t="s">
        <v>1416</v>
      </c>
      <c r="F4121" s="970">
        <f>VLOOKUP(B4121,'HSD PSPN,STR,ARS'!$C$6:F2604,4,FALSE)</f>
        <v>10000</v>
      </c>
      <c r="G4121" s="969">
        <f t="shared" si="414"/>
        <v>270</v>
      </c>
    </row>
    <row r="4122" spans="1:7" s="587" customFormat="1">
      <c r="A4122" s="1180" t="s">
        <v>2176</v>
      </c>
      <c r="B4122" s="1181"/>
      <c r="C4122" s="1181"/>
      <c r="D4122" s="1181"/>
      <c r="E4122" s="1181"/>
      <c r="F4122" s="1181"/>
      <c r="G4122" s="630">
        <f>SUM(G4118:G4121)</f>
        <v>268260</v>
      </c>
    </row>
    <row r="4123" spans="1:7" s="587" customFormat="1">
      <c r="A4123" s="967" t="s">
        <v>20</v>
      </c>
      <c r="B4123" s="968" t="s">
        <v>181</v>
      </c>
      <c r="C4123" s="967"/>
      <c r="D4123" s="967"/>
      <c r="E4123" s="967"/>
      <c r="F4123" s="968"/>
      <c r="G4123" s="969"/>
    </row>
    <row r="4124" spans="1:7" s="587" customFormat="1">
      <c r="A4124" s="967"/>
      <c r="B4124" s="968"/>
      <c r="C4124" s="967"/>
      <c r="D4124" s="967"/>
      <c r="E4124" s="967"/>
      <c r="F4124" s="968"/>
      <c r="G4124" s="969"/>
    </row>
    <row r="4125" spans="1:7" s="587" customFormat="1">
      <c r="A4125" s="1143" t="s">
        <v>2180</v>
      </c>
      <c r="B4125" s="1143"/>
      <c r="C4125" s="1143"/>
      <c r="D4125" s="1143"/>
      <c r="E4125" s="1143"/>
      <c r="F4125" s="1143"/>
      <c r="G4125" s="629">
        <f>SUM(G4123:G4124)</f>
        <v>0</v>
      </c>
    </row>
    <row r="4126" spans="1:7" s="587" customFormat="1">
      <c r="A4126" s="625" t="s">
        <v>21</v>
      </c>
      <c r="B4126" s="1141" t="s">
        <v>1111</v>
      </c>
      <c r="C4126" s="1141"/>
      <c r="D4126" s="1141"/>
      <c r="E4126" s="1141"/>
      <c r="F4126" s="1141"/>
      <c r="G4126" s="629">
        <f>SUM(G4112:G4125)/2</f>
        <v>454100</v>
      </c>
    </row>
    <row r="4127" spans="1:7" s="587" customFormat="1">
      <c r="A4127" s="625" t="s">
        <v>22</v>
      </c>
      <c r="B4127" s="1141" t="s">
        <v>1112</v>
      </c>
      <c r="C4127" s="1141"/>
      <c r="D4127" s="1141"/>
      <c r="E4127" s="1141"/>
      <c r="F4127" s="626">
        <v>0.1</v>
      </c>
      <c r="G4127" s="629">
        <f>G4126*F4127</f>
        <v>45410</v>
      </c>
    </row>
    <row r="4128" spans="1:7" s="587" customFormat="1">
      <c r="A4128" s="625" t="s">
        <v>23</v>
      </c>
      <c r="B4128" s="1141" t="s">
        <v>184</v>
      </c>
      <c r="C4128" s="1141"/>
      <c r="D4128" s="1141"/>
      <c r="E4128" s="1141"/>
      <c r="F4128" s="1141"/>
      <c r="G4128" s="629">
        <f>ROUNDDOWN(G4126+G4127,0)</f>
        <v>499510</v>
      </c>
    </row>
    <row r="4129" spans="1:7" s="587" customFormat="1">
      <c r="A4129" s="974"/>
      <c r="B4129" s="973"/>
      <c r="C4129" s="973"/>
      <c r="D4129" s="973"/>
      <c r="E4129" s="973"/>
      <c r="F4129" s="973"/>
      <c r="G4129" s="1095"/>
    </row>
    <row r="4130" spans="1:7" s="962" customFormat="1">
      <c r="A4130" s="636" t="s">
        <v>3511</v>
      </c>
      <c r="B4130" s="631" t="s">
        <v>3947</v>
      </c>
      <c r="G4130" s="963"/>
    </row>
    <row r="4131" spans="1:7" s="966" customFormat="1" ht="45">
      <c r="A4131" s="964" t="s">
        <v>73</v>
      </c>
      <c r="B4131" s="964" t="s">
        <v>74</v>
      </c>
      <c r="C4131" s="964" t="s">
        <v>166</v>
      </c>
      <c r="D4131" s="964" t="s">
        <v>78</v>
      </c>
      <c r="E4131" s="964" t="s">
        <v>167</v>
      </c>
      <c r="F4131" s="964" t="s">
        <v>1113</v>
      </c>
      <c r="G4131" s="965" t="s">
        <v>1105</v>
      </c>
    </row>
    <row r="4132" spans="1:7" s="587" customFormat="1">
      <c r="A4132" s="967" t="s">
        <v>17</v>
      </c>
      <c r="B4132" s="968" t="s">
        <v>1106</v>
      </c>
      <c r="C4132" s="967"/>
      <c r="D4132" s="967"/>
      <c r="E4132" s="967"/>
      <c r="F4132" s="968"/>
      <c r="G4132" s="969"/>
    </row>
    <row r="4133" spans="1:7" s="587" customFormat="1">
      <c r="A4133" s="967">
        <v>1</v>
      </c>
      <c r="B4133" s="968" t="s">
        <v>1</v>
      </c>
      <c r="C4133" s="967" t="s">
        <v>336</v>
      </c>
      <c r="D4133" s="967" t="s">
        <v>31</v>
      </c>
      <c r="E4133" s="967" t="s">
        <v>1251</v>
      </c>
      <c r="F4133" s="970">
        <f>VLOOKUP(B4133,'HSD PSPN,STR,ARS'!$C$6:F2616,4,FALSE)</f>
        <v>100000</v>
      </c>
      <c r="G4133" s="969">
        <f t="shared" ref="G4133:G4136" si="415">F4133*E4133</f>
        <v>100000</v>
      </c>
    </row>
    <row r="4134" spans="1:7" s="587" customFormat="1">
      <c r="A4134" s="967">
        <v>2</v>
      </c>
      <c r="B4134" s="968" t="s">
        <v>2</v>
      </c>
      <c r="C4134" s="967" t="s">
        <v>337</v>
      </c>
      <c r="D4134" s="967" t="s">
        <v>31</v>
      </c>
      <c r="E4134" s="967" t="s">
        <v>1301</v>
      </c>
      <c r="F4134" s="970">
        <f>VLOOKUP(B4134,'HSD PSPN,STR,ARS'!$C$6:F2617,4,FALSE)</f>
        <v>150000</v>
      </c>
      <c r="G4134" s="969">
        <f t="shared" si="415"/>
        <v>75000</v>
      </c>
    </row>
    <row r="4135" spans="1:7" s="587" customFormat="1">
      <c r="A4135" s="967">
        <v>3</v>
      </c>
      <c r="B4135" s="968" t="s">
        <v>3</v>
      </c>
      <c r="C4135" s="967" t="s">
        <v>338</v>
      </c>
      <c r="D4135" s="967" t="s">
        <v>31</v>
      </c>
      <c r="E4135" s="967" t="s">
        <v>1258</v>
      </c>
      <c r="F4135" s="970">
        <f>VLOOKUP(B4135,'HSD PSPN,STR,ARS'!$C$6:F2618,4,FALSE)</f>
        <v>150000</v>
      </c>
      <c r="G4135" s="969">
        <f t="shared" si="415"/>
        <v>7500</v>
      </c>
    </row>
    <row r="4136" spans="1:7" s="587" customFormat="1">
      <c r="A4136" s="967">
        <v>4</v>
      </c>
      <c r="B4136" s="968" t="s">
        <v>4</v>
      </c>
      <c r="C4136" s="967" t="s">
        <v>339</v>
      </c>
      <c r="D4136" s="967" t="s">
        <v>31</v>
      </c>
      <c r="E4136" s="967" t="s">
        <v>1302</v>
      </c>
      <c r="F4136" s="970">
        <f>VLOOKUP(B4136,'HSD PSPN,STR,ARS'!$C$6:F2619,4,FALSE)</f>
        <v>200000</v>
      </c>
      <c r="G4136" s="969">
        <f t="shared" si="415"/>
        <v>3340</v>
      </c>
    </row>
    <row r="4137" spans="1:7" s="587" customFormat="1">
      <c r="A4137" s="1177" t="s">
        <v>2171</v>
      </c>
      <c r="B4137" s="1178"/>
      <c r="C4137" s="1178"/>
      <c r="D4137" s="1178"/>
      <c r="E4137" s="1178"/>
      <c r="F4137" s="1179"/>
      <c r="G4137" s="630">
        <f>SUM(G4132:G4136)</f>
        <v>185840</v>
      </c>
    </row>
    <row r="4138" spans="1:7" s="587" customFormat="1">
      <c r="A4138" s="967" t="s">
        <v>19</v>
      </c>
      <c r="B4138" s="968" t="s">
        <v>5</v>
      </c>
      <c r="C4138" s="967"/>
      <c r="D4138" s="967"/>
      <c r="E4138" s="967"/>
      <c r="F4138" s="968"/>
      <c r="G4138" s="969"/>
    </row>
    <row r="4139" spans="1:7" s="587" customFormat="1" ht="45">
      <c r="A4139" s="967">
        <v>1</v>
      </c>
      <c r="B4139" s="971" t="s">
        <v>3985</v>
      </c>
      <c r="C4139" s="967"/>
      <c r="D4139" s="972" t="s">
        <v>239</v>
      </c>
      <c r="E4139" s="972" t="s">
        <v>1516</v>
      </c>
      <c r="F4139" s="970">
        <f>VLOOKUP(B4139,'HSD PSPN,STR,ARS'!$C$6:F2622,4,FALSE)</f>
        <v>10000</v>
      </c>
      <c r="G4139" s="969">
        <f t="shared" ref="G4139:G4142" si="416">F4139*E4139</f>
        <v>65630</v>
      </c>
    </row>
    <row r="4140" spans="1:7" s="587" customFormat="1">
      <c r="A4140" s="967">
        <v>2</v>
      </c>
      <c r="B4140" s="968" t="s">
        <v>176</v>
      </c>
      <c r="C4140" s="967"/>
      <c r="D4140" s="967" t="s">
        <v>329</v>
      </c>
      <c r="E4140" s="967" t="s">
        <v>1507</v>
      </c>
      <c r="F4140" s="970">
        <f>VLOOKUP(B4140,'HSD PSPN,STR,ARS'!$C$6:F2623,4,FALSE)</f>
        <v>10000</v>
      </c>
      <c r="G4140" s="969">
        <f t="shared" si="416"/>
        <v>136320</v>
      </c>
    </row>
    <row r="4141" spans="1:7" s="587" customFormat="1">
      <c r="A4141" s="967">
        <v>3</v>
      </c>
      <c r="B4141" s="968" t="s">
        <v>245</v>
      </c>
      <c r="C4141" s="967"/>
      <c r="D4141" s="967" t="s">
        <v>329</v>
      </c>
      <c r="E4141" s="967" t="s">
        <v>1538</v>
      </c>
      <c r="F4141" s="970">
        <f>VLOOKUP(B4141,'HSD PSPN,STR,ARS'!$C$6:F2624,4,FALSE)</f>
        <v>10000</v>
      </c>
      <c r="G4141" s="969">
        <f t="shared" si="416"/>
        <v>15000</v>
      </c>
    </row>
    <row r="4142" spans="1:7" s="587" customFormat="1">
      <c r="A4142" s="967">
        <v>4</v>
      </c>
      <c r="B4142" s="968" t="s">
        <v>206</v>
      </c>
      <c r="C4142" s="967"/>
      <c r="D4142" s="967" t="s">
        <v>342</v>
      </c>
      <c r="E4142" s="967" t="s">
        <v>1416</v>
      </c>
      <c r="F4142" s="970">
        <f>VLOOKUP(B4142,'HSD PSPN,STR,ARS'!$C$6:F2625,4,FALSE)</f>
        <v>10000</v>
      </c>
      <c r="G4142" s="969">
        <f t="shared" si="416"/>
        <v>270</v>
      </c>
    </row>
    <row r="4143" spans="1:7" s="587" customFormat="1">
      <c r="A4143" s="1180" t="s">
        <v>2176</v>
      </c>
      <c r="B4143" s="1181"/>
      <c r="C4143" s="1181"/>
      <c r="D4143" s="1181"/>
      <c r="E4143" s="1181"/>
      <c r="F4143" s="1181"/>
      <c r="G4143" s="630">
        <f>SUM(G4139:G4142)</f>
        <v>217220</v>
      </c>
    </row>
    <row r="4144" spans="1:7" s="587" customFormat="1">
      <c r="A4144" s="967" t="s">
        <v>20</v>
      </c>
      <c r="B4144" s="968" t="s">
        <v>181</v>
      </c>
      <c r="C4144" s="967"/>
      <c r="D4144" s="967"/>
      <c r="E4144" s="967"/>
      <c r="F4144" s="968"/>
      <c r="G4144" s="969"/>
    </row>
    <row r="4145" spans="1:7" s="587" customFormat="1">
      <c r="A4145" s="967"/>
      <c r="B4145" s="968"/>
      <c r="C4145" s="967"/>
      <c r="D4145" s="967"/>
      <c r="E4145" s="967"/>
      <c r="F4145" s="968"/>
      <c r="G4145" s="969"/>
    </row>
    <row r="4146" spans="1:7" s="587" customFormat="1">
      <c r="A4146" s="1143" t="s">
        <v>2180</v>
      </c>
      <c r="B4146" s="1143"/>
      <c r="C4146" s="1143"/>
      <c r="D4146" s="1143"/>
      <c r="E4146" s="1143"/>
      <c r="F4146" s="1143"/>
      <c r="G4146" s="629">
        <f>SUM(G4144:G4145)</f>
        <v>0</v>
      </c>
    </row>
    <row r="4147" spans="1:7" s="587" customFormat="1">
      <c r="A4147" s="625" t="s">
        <v>21</v>
      </c>
      <c r="B4147" s="1141" t="s">
        <v>1111</v>
      </c>
      <c r="C4147" s="1141"/>
      <c r="D4147" s="1141"/>
      <c r="E4147" s="1141"/>
      <c r="F4147" s="1141"/>
      <c r="G4147" s="629">
        <f>SUM(G4133:G4146)/2</f>
        <v>403060</v>
      </c>
    </row>
    <row r="4148" spans="1:7" s="587" customFormat="1">
      <c r="A4148" s="625" t="s">
        <v>22</v>
      </c>
      <c r="B4148" s="1141" t="s">
        <v>1112</v>
      </c>
      <c r="C4148" s="1141"/>
      <c r="D4148" s="1141"/>
      <c r="E4148" s="1141"/>
      <c r="F4148" s="626">
        <v>0.1</v>
      </c>
      <c r="G4148" s="629">
        <f>G4147*F4148</f>
        <v>40306</v>
      </c>
    </row>
    <row r="4149" spans="1:7" s="587" customFormat="1">
      <c r="A4149" s="625" t="s">
        <v>23</v>
      </c>
      <c r="B4149" s="1141" t="s">
        <v>184</v>
      </c>
      <c r="C4149" s="1141"/>
      <c r="D4149" s="1141"/>
      <c r="E4149" s="1141"/>
      <c r="F4149" s="1141"/>
      <c r="G4149" s="629">
        <f>ROUNDDOWN(G4147+G4148,0)</f>
        <v>443366</v>
      </c>
    </row>
    <row r="4150" spans="1:7" s="587" customFormat="1">
      <c r="A4150" s="974"/>
      <c r="B4150" s="973"/>
      <c r="C4150" s="973"/>
      <c r="D4150" s="973"/>
      <c r="E4150" s="973"/>
      <c r="F4150" s="973"/>
      <c r="G4150" s="1095"/>
    </row>
    <row r="4151" spans="1:7" s="962" customFormat="1">
      <c r="A4151" s="636" t="s">
        <v>3512</v>
      </c>
      <c r="B4151" s="631" t="s">
        <v>3948</v>
      </c>
      <c r="G4151" s="963"/>
    </row>
    <row r="4152" spans="1:7" s="966" customFormat="1" ht="45">
      <c r="A4152" s="964" t="s">
        <v>73</v>
      </c>
      <c r="B4152" s="964" t="s">
        <v>74</v>
      </c>
      <c r="C4152" s="964" t="s">
        <v>166</v>
      </c>
      <c r="D4152" s="964" t="s">
        <v>78</v>
      </c>
      <c r="E4152" s="964" t="s">
        <v>167</v>
      </c>
      <c r="F4152" s="964" t="s">
        <v>1113</v>
      </c>
      <c r="G4152" s="965" t="s">
        <v>1105</v>
      </c>
    </row>
    <row r="4153" spans="1:7" s="587" customFormat="1">
      <c r="A4153" s="967" t="s">
        <v>17</v>
      </c>
      <c r="B4153" s="968" t="s">
        <v>1106</v>
      </c>
      <c r="C4153" s="967"/>
      <c r="D4153" s="967"/>
      <c r="E4153" s="967"/>
      <c r="F4153" s="968"/>
      <c r="G4153" s="969"/>
    </row>
    <row r="4154" spans="1:7" s="587" customFormat="1">
      <c r="A4154" s="967">
        <v>1</v>
      </c>
      <c r="B4154" s="968" t="s">
        <v>1</v>
      </c>
      <c r="C4154" s="967" t="s">
        <v>336</v>
      </c>
      <c r="D4154" s="967" t="s">
        <v>31</v>
      </c>
      <c r="E4154" s="967" t="s">
        <v>1230</v>
      </c>
      <c r="F4154" s="970">
        <f>VLOOKUP(B4154,'HSD PSPN,STR,ARS'!$C$6:F2700,4,FALSE)</f>
        <v>100000</v>
      </c>
      <c r="G4154" s="969">
        <f t="shared" ref="G4154:G4157" si="417">F4154*E4154</f>
        <v>13330</v>
      </c>
    </row>
    <row r="4155" spans="1:7" s="587" customFormat="1">
      <c r="A4155" s="967">
        <v>2</v>
      </c>
      <c r="B4155" s="968" t="s">
        <v>2</v>
      </c>
      <c r="C4155" s="967" t="s">
        <v>337</v>
      </c>
      <c r="D4155" s="967" t="s">
        <v>31</v>
      </c>
      <c r="E4155" s="967" t="s">
        <v>1231</v>
      </c>
      <c r="F4155" s="970">
        <f>VLOOKUP(B4155,'HSD PSPN,STR,ARS'!$C$6:F2701,4,FALSE)</f>
        <v>150000</v>
      </c>
      <c r="G4155" s="969">
        <f t="shared" si="417"/>
        <v>10005</v>
      </c>
    </row>
    <row r="4156" spans="1:7" s="587" customFormat="1">
      <c r="A4156" s="967">
        <v>3</v>
      </c>
      <c r="B4156" s="968" t="s">
        <v>3</v>
      </c>
      <c r="C4156" s="967" t="s">
        <v>338</v>
      </c>
      <c r="D4156" s="967" t="s">
        <v>31</v>
      </c>
      <c r="E4156" s="967" t="s">
        <v>1127</v>
      </c>
      <c r="F4156" s="970">
        <f>VLOOKUP(B4156,'HSD PSPN,STR,ARS'!$C$6:F2702,4,FALSE)</f>
        <v>150000</v>
      </c>
      <c r="G4156" s="969">
        <f t="shared" si="417"/>
        <v>1005</v>
      </c>
    </row>
    <row r="4157" spans="1:7" s="587" customFormat="1">
      <c r="A4157" s="967">
        <v>4</v>
      </c>
      <c r="B4157" s="968" t="s">
        <v>4</v>
      </c>
      <c r="C4157" s="967" t="s">
        <v>339</v>
      </c>
      <c r="D4157" s="967" t="s">
        <v>31</v>
      </c>
      <c r="E4157" s="967" t="s">
        <v>1215</v>
      </c>
      <c r="F4157" s="970">
        <f>VLOOKUP(B4157,'HSD PSPN,STR,ARS'!$C$6:F2703,4,FALSE)</f>
        <v>200000</v>
      </c>
      <c r="G4157" s="969">
        <f t="shared" si="417"/>
        <v>440</v>
      </c>
    </row>
    <row r="4158" spans="1:7" s="587" customFormat="1">
      <c r="A4158" s="1177" t="s">
        <v>2171</v>
      </c>
      <c r="B4158" s="1178"/>
      <c r="C4158" s="1178"/>
      <c r="D4158" s="1178"/>
      <c r="E4158" s="1178"/>
      <c r="F4158" s="1179"/>
      <c r="G4158" s="630">
        <f>SUM(G4153:G4157)</f>
        <v>24780</v>
      </c>
    </row>
    <row r="4159" spans="1:7" s="587" customFormat="1">
      <c r="A4159" s="967" t="s">
        <v>19</v>
      </c>
      <c r="B4159" s="968" t="s">
        <v>5</v>
      </c>
      <c r="C4159" s="967"/>
      <c r="D4159" s="967"/>
      <c r="E4159" s="967"/>
      <c r="F4159" s="968"/>
      <c r="G4159" s="969"/>
    </row>
    <row r="4160" spans="1:7" s="587" customFormat="1" ht="30">
      <c r="A4160" s="967">
        <v>1</v>
      </c>
      <c r="B4160" s="971" t="s">
        <v>3986</v>
      </c>
      <c r="C4160" s="967"/>
      <c r="D4160" s="972" t="s">
        <v>239</v>
      </c>
      <c r="E4160" s="972" t="s">
        <v>1506</v>
      </c>
      <c r="F4160" s="970">
        <f>VLOOKUP(B4160,'HSD PSPN,STR,ARS'!$C$6:F2706,4,FALSE)</f>
        <v>10000</v>
      </c>
      <c r="G4160" s="969">
        <f t="shared" ref="G4160:G4163" si="418">F4160*E4160</f>
        <v>262500</v>
      </c>
    </row>
    <row r="4161" spans="1:7" s="587" customFormat="1">
      <c r="A4161" s="967">
        <v>2</v>
      </c>
      <c r="B4161" s="968" t="s">
        <v>176</v>
      </c>
      <c r="C4161" s="967"/>
      <c r="D4161" s="967" t="s">
        <v>329</v>
      </c>
      <c r="E4161" s="967" t="s">
        <v>1507</v>
      </c>
      <c r="F4161" s="970">
        <f>VLOOKUP(B4161,'HSD PSPN,STR,ARS'!$C$6:F2707,4,FALSE)</f>
        <v>10000</v>
      </c>
      <c r="G4161" s="969">
        <f t="shared" si="418"/>
        <v>136320</v>
      </c>
    </row>
    <row r="4162" spans="1:7" s="587" customFormat="1">
      <c r="A4162" s="967">
        <v>3</v>
      </c>
      <c r="B4162" s="968" t="s">
        <v>245</v>
      </c>
      <c r="C4162" s="967"/>
      <c r="D4162" s="967" t="s">
        <v>329</v>
      </c>
      <c r="E4162" s="967" t="s">
        <v>1538</v>
      </c>
      <c r="F4162" s="970">
        <f>VLOOKUP(B4162,'HSD PSPN,STR,ARS'!$C$6:F2708,4,FALSE)</f>
        <v>10000</v>
      </c>
      <c r="G4162" s="969">
        <f t="shared" si="418"/>
        <v>15000</v>
      </c>
    </row>
    <row r="4163" spans="1:7" s="587" customFormat="1">
      <c r="A4163" s="967">
        <v>4</v>
      </c>
      <c r="B4163" s="968" t="s">
        <v>206</v>
      </c>
      <c r="C4163" s="967"/>
      <c r="D4163" s="967" t="s">
        <v>342</v>
      </c>
      <c r="E4163" s="967" t="s">
        <v>1416</v>
      </c>
      <c r="F4163" s="970">
        <f>VLOOKUP(B4163,'HSD PSPN,STR,ARS'!$C$6:F2709,4,FALSE)</f>
        <v>10000</v>
      </c>
      <c r="G4163" s="969">
        <f t="shared" si="418"/>
        <v>270</v>
      </c>
    </row>
    <row r="4164" spans="1:7" s="587" customFormat="1">
      <c r="A4164" s="1180" t="s">
        <v>2176</v>
      </c>
      <c r="B4164" s="1181"/>
      <c r="C4164" s="1181"/>
      <c r="D4164" s="1181"/>
      <c r="E4164" s="1181"/>
      <c r="F4164" s="1181"/>
      <c r="G4164" s="630">
        <f>SUM(G4160:G4163)</f>
        <v>414090</v>
      </c>
    </row>
    <row r="4165" spans="1:7" s="587" customFormat="1">
      <c r="A4165" s="967" t="s">
        <v>20</v>
      </c>
      <c r="B4165" s="968" t="s">
        <v>181</v>
      </c>
      <c r="C4165" s="967"/>
      <c r="D4165" s="967"/>
      <c r="E4165" s="967"/>
      <c r="F4165" s="968"/>
      <c r="G4165" s="969"/>
    </row>
    <row r="4166" spans="1:7" s="587" customFormat="1">
      <c r="A4166" s="967"/>
      <c r="B4166" s="968"/>
      <c r="C4166" s="967"/>
      <c r="D4166" s="967"/>
      <c r="E4166" s="967"/>
      <c r="F4166" s="968"/>
      <c r="G4166" s="969"/>
    </row>
    <row r="4167" spans="1:7" s="587" customFormat="1">
      <c r="A4167" s="1143" t="s">
        <v>2180</v>
      </c>
      <c r="B4167" s="1143"/>
      <c r="C4167" s="1143"/>
      <c r="D4167" s="1143"/>
      <c r="E4167" s="1143"/>
      <c r="F4167" s="1143"/>
      <c r="G4167" s="629">
        <f>SUM(G4165:G4166)</f>
        <v>0</v>
      </c>
    </row>
    <row r="4168" spans="1:7" s="587" customFormat="1">
      <c r="A4168" s="625" t="s">
        <v>21</v>
      </c>
      <c r="B4168" s="1141" t="s">
        <v>1111</v>
      </c>
      <c r="C4168" s="1141"/>
      <c r="D4168" s="1141"/>
      <c r="E4168" s="1141"/>
      <c r="F4168" s="1141"/>
      <c r="G4168" s="629">
        <f>SUM(G4154:G4167)/2</f>
        <v>438870</v>
      </c>
    </row>
    <row r="4169" spans="1:7" s="587" customFormat="1">
      <c r="A4169" s="625" t="s">
        <v>22</v>
      </c>
      <c r="B4169" s="1141" t="s">
        <v>1112</v>
      </c>
      <c r="C4169" s="1141"/>
      <c r="D4169" s="1141"/>
      <c r="E4169" s="1141"/>
      <c r="F4169" s="626">
        <v>0.1</v>
      </c>
      <c r="G4169" s="629">
        <f>G4168*F4169</f>
        <v>43887</v>
      </c>
    </row>
    <row r="4170" spans="1:7" s="587" customFormat="1">
      <c r="A4170" s="625" t="s">
        <v>23</v>
      </c>
      <c r="B4170" s="1141" t="s">
        <v>184</v>
      </c>
      <c r="C4170" s="1141"/>
      <c r="D4170" s="1141"/>
      <c r="E4170" s="1141"/>
      <c r="F4170" s="1141"/>
      <c r="G4170" s="629">
        <f>ROUNDDOWN(G4168+G4169,0)</f>
        <v>482757</v>
      </c>
    </row>
    <row r="4171" spans="1:7" s="587" customFormat="1">
      <c r="A4171" s="955"/>
      <c r="B4171" s="956"/>
      <c r="C4171" s="956"/>
      <c r="D4171" s="956"/>
      <c r="E4171" s="956"/>
      <c r="F4171" s="956"/>
      <c r="G4171" s="634"/>
    </row>
    <row r="4172" spans="1:7" s="962" customFormat="1">
      <c r="A4172" s="636" t="s">
        <v>3962</v>
      </c>
      <c r="B4172" s="631" t="s">
        <v>3949</v>
      </c>
      <c r="G4172" s="963"/>
    </row>
    <row r="4173" spans="1:7" s="966" customFormat="1" ht="45">
      <c r="A4173" s="964" t="s">
        <v>73</v>
      </c>
      <c r="B4173" s="964" t="s">
        <v>74</v>
      </c>
      <c r="C4173" s="964" t="s">
        <v>166</v>
      </c>
      <c r="D4173" s="964" t="s">
        <v>78</v>
      </c>
      <c r="E4173" s="964" t="s">
        <v>167</v>
      </c>
      <c r="F4173" s="964" t="s">
        <v>1113</v>
      </c>
      <c r="G4173" s="965" t="s">
        <v>1105</v>
      </c>
    </row>
    <row r="4174" spans="1:7" s="587" customFormat="1">
      <c r="A4174" s="967" t="s">
        <v>17</v>
      </c>
      <c r="B4174" s="968" t="s">
        <v>1106</v>
      </c>
      <c r="C4174" s="967"/>
      <c r="D4174" s="967"/>
      <c r="E4174" s="967"/>
      <c r="F4174" s="968"/>
      <c r="G4174" s="969"/>
    </row>
    <row r="4175" spans="1:7" s="587" customFormat="1">
      <c r="A4175" s="967">
        <v>1</v>
      </c>
      <c r="B4175" s="968" t="s">
        <v>1</v>
      </c>
      <c r="C4175" s="967" t="s">
        <v>336</v>
      </c>
      <c r="D4175" s="967" t="s">
        <v>31</v>
      </c>
      <c r="E4175" s="967">
        <v>0.13789999999999999</v>
      </c>
      <c r="F4175" s="970">
        <f>VLOOKUP(B4175,'HSD PSPN,STR,ARS'!$C$6:F2721,4,FALSE)</f>
        <v>100000</v>
      </c>
      <c r="G4175" s="969">
        <f t="shared" ref="G4175:G4178" si="419">F4175*E4175</f>
        <v>13790</v>
      </c>
    </row>
    <row r="4176" spans="1:7" s="587" customFormat="1">
      <c r="A4176" s="967">
        <v>2</v>
      </c>
      <c r="B4176" s="968" t="s">
        <v>2</v>
      </c>
      <c r="C4176" s="967" t="s">
        <v>337</v>
      </c>
      <c r="D4176" s="967" t="s">
        <v>31</v>
      </c>
      <c r="E4176" s="967">
        <v>6.9000000000000006E-2</v>
      </c>
      <c r="F4176" s="970">
        <f>VLOOKUP(B4176,'HSD PSPN,STR,ARS'!$C$6:F2722,4,FALSE)</f>
        <v>150000</v>
      </c>
      <c r="G4176" s="969">
        <f t="shared" si="419"/>
        <v>10350</v>
      </c>
    </row>
    <row r="4177" spans="1:7" s="587" customFormat="1">
      <c r="A4177" s="967">
        <v>3</v>
      </c>
      <c r="B4177" s="968" t="s">
        <v>3</v>
      </c>
      <c r="C4177" s="967" t="s">
        <v>338</v>
      </c>
      <c r="D4177" s="967" t="s">
        <v>31</v>
      </c>
      <c r="E4177" s="967">
        <v>6.8999999999999999E-3</v>
      </c>
      <c r="F4177" s="970">
        <f>VLOOKUP(B4177,'HSD PSPN,STR,ARS'!$C$6:F2723,4,FALSE)</f>
        <v>150000</v>
      </c>
      <c r="G4177" s="969">
        <f t="shared" si="419"/>
        <v>1035</v>
      </c>
    </row>
    <row r="4178" spans="1:7" s="587" customFormat="1">
      <c r="A4178" s="967">
        <v>4</v>
      </c>
      <c r="B4178" s="968" t="s">
        <v>4</v>
      </c>
      <c r="C4178" s="967" t="s">
        <v>339</v>
      </c>
      <c r="D4178" s="967" t="s">
        <v>31</v>
      </c>
      <c r="E4178" s="967">
        <v>2.3E-3</v>
      </c>
      <c r="F4178" s="970">
        <f>VLOOKUP(B4178,'HSD PSPN,STR,ARS'!$C$6:F2724,4,FALSE)</f>
        <v>200000</v>
      </c>
      <c r="G4178" s="969">
        <f t="shared" si="419"/>
        <v>460</v>
      </c>
    </row>
    <row r="4179" spans="1:7" s="587" customFormat="1">
      <c r="A4179" s="1177" t="s">
        <v>2171</v>
      </c>
      <c r="B4179" s="1178"/>
      <c r="C4179" s="1178"/>
      <c r="D4179" s="1178"/>
      <c r="E4179" s="1178"/>
      <c r="F4179" s="1179"/>
      <c r="G4179" s="630">
        <f>SUM(G4174:G4178)</f>
        <v>25635</v>
      </c>
    </row>
    <row r="4180" spans="1:7" s="587" customFormat="1">
      <c r="A4180" s="967" t="s">
        <v>19</v>
      </c>
      <c r="B4180" s="968" t="s">
        <v>5</v>
      </c>
      <c r="C4180" s="967"/>
      <c r="D4180" s="967"/>
      <c r="E4180" s="967"/>
      <c r="F4180" s="968"/>
      <c r="G4180" s="969"/>
    </row>
    <row r="4181" spans="1:7" s="587" customFormat="1" ht="30">
      <c r="A4181" s="967">
        <v>1</v>
      </c>
      <c r="B4181" s="971" t="s">
        <v>3987</v>
      </c>
      <c r="C4181" s="967"/>
      <c r="D4181" s="972" t="s">
        <v>239</v>
      </c>
      <c r="E4181" s="972">
        <v>16.8</v>
      </c>
      <c r="F4181" s="970">
        <f>VLOOKUP(B4181,'HSD PSPN,STR,ARS'!$C$6:F2727,4,FALSE)</f>
        <v>10000</v>
      </c>
      <c r="G4181" s="969">
        <f t="shared" ref="G4181:G4184" si="420">F4181*E4181</f>
        <v>168000</v>
      </c>
    </row>
    <row r="4182" spans="1:7" s="587" customFormat="1">
      <c r="A4182" s="967">
        <v>2</v>
      </c>
      <c r="B4182" s="968" t="s">
        <v>176</v>
      </c>
      <c r="C4182" s="967"/>
      <c r="D4182" s="967" t="s">
        <v>329</v>
      </c>
      <c r="E4182" s="967" t="s">
        <v>1507</v>
      </c>
      <c r="F4182" s="970">
        <f>VLOOKUP(B4182,'HSD PSPN,STR,ARS'!$C$6:F2728,4,FALSE)</f>
        <v>10000</v>
      </c>
      <c r="G4182" s="969">
        <f t="shared" si="420"/>
        <v>136320</v>
      </c>
    </row>
    <row r="4183" spans="1:7" s="587" customFormat="1">
      <c r="A4183" s="967">
        <v>3</v>
      </c>
      <c r="B4183" s="968" t="s">
        <v>245</v>
      </c>
      <c r="C4183" s="967"/>
      <c r="D4183" s="967" t="s">
        <v>329</v>
      </c>
      <c r="E4183" s="967" t="s">
        <v>1538</v>
      </c>
      <c r="F4183" s="970">
        <f>VLOOKUP(B4183,'HSD PSPN,STR,ARS'!$C$6:F2729,4,FALSE)</f>
        <v>10000</v>
      </c>
      <c r="G4183" s="969">
        <f t="shared" si="420"/>
        <v>15000</v>
      </c>
    </row>
    <row r="4184" spans="1:7" s="587" customFormat="1">
      <c r="A4184" s="967">
        <v>4</v>
      </c>
      <c r="B4184" s="968" t="s">
        <v>206</v>
      </c>
      <c r="C4184" s="967"/>
      <c r="D4184" s="967" t="s">
        <v>342</v>
      </c>
      <c r="E4184" s="967" t="s">
        <v>1416</v>
      </c>
      <c r="F4184" s="970">
        <f>VLOOKUP(B4184,'HSD PSPN,STR,ARS'!$C$6:F2730,4,FALSE)</f>
        <v>10000</v>
      </c>
      <c r="G4184" s="969">
        <f t="shared" si="420"/>
        <v>270</v>
      </c>
    </row>
    <row r="4185" spans="1:7" s="587" customFormat="1">
      <c r="A4185" s="1180" t="s">
        <v>2176</v>
      </c>
      <c r="B4185" s="1181"/>
      <c r="C4185" s="1181"/>
      <c r="D4185" s="1181"/>
      <c r="E4185" s="1181"/>
      <c r="F4185" s="1181"/>
      <c r="G4185" s="630">
        <f>SUM(G4181:G4184)</f>
        <v>319590</v>
      </c>
    </row>
    <row r="4186" spans="1:7" s="587" customFormat="1">
      <c r="A4186" s="967" t="s">
        <v>20</v>
      </c>
      <c r="B4186" s="968" t="s">
        <v>181</v>
      </c>
      <c r="C4186" s="967"/>
      <c r="D4186" s="967"/>
      <c r="E4186" s="967"/>
      <c r="F4186" s="968"/>
      <c r="G4186" s="969"/>
    </row>
    <row r="4187" spans="1:7" s="587" customFormat="1">
      <c r="A4187" s="967"/>
      <c r="B4187" s="968"/>
      <c r="C4187" s="967"/>
      <c r="D4187" s="967"/>
      <c r="E4187" s="967"/>
      <c r="F4187" s="968"/>
      <c r="G4187" s="969"/>
    </row>
    <row r="4188" spans="1:7" s="587" customFormat="1">
      <c r="A4188" s="1143" t="s">
        <v>2180</v>
      </c>
      <c r="B4188" s="1143"/>
      <c r="C4188" s="1143"/>
      <c r="D4188" s="1143"/>
      <c r="E4188" s="1143"/>
      <c r="F4188" s="1143"/>
      <c r="G4188" s="629">
        <f>SUM(G4186:G4187)</f>
        <v>0</v>
      </c>
    </row>
    <row r="4189" spans="1:7" s="587" customFormat="1">
      <c r="A4189" s="625" t="s">
        <v>21</v>
      </c>
      <c r="B4189" s="1141" t="s">
        <v>1111</v>
      </c>
      <c r="C4189" s="1141"/>
      <c r="D4189" s="1141"/>
      <c r="E4189" s="1141"/>
      <c r="F4189" s="1141"/>
      <c r="G4189" s="629">
        <f>SUM(G4175:G4188)/2</f>
        <v>345225</v>
      </c>
    </row>
    <row r="4190" spans="1:7" s="587" customFormat="1">
      <c r="A4190" s="625" t="s">
        <v>22</v>
      </c>
      <c r="B4190" s="1141" t="s">
        <v>1112</v>
      </c>
      <c r="C4190" s="1141"/>
      <c r="D4190" s="1141"/>
      <c r="E4190" s="1141"/>
      <c r="F4190" s="626">
        <v>0.1</v>
      </c>
      <c r="G4190" s="629">
        <f>G4189*F4190</f>
        <v>34522.5</v>
      </c>
    </row>
    <row r="4191" spans="1:7" s="587" customFormat="1">
      <c r="A4191" s="625" t="s">
        <v>23</v>
      </c>
      <c r="B4191" s="1141" t="s">
        <v>184</v>
      </c>
      <c r="C4191" s="1141"/>
      <c r="D4191" s="1141"/>
      <c r="E4191" s="1141"/>
      <c r="F4191" s="1141"/>
      <c r="G4191" s="629">
        <f>ROUNDDOWN(G4189+G4190,0)</f>
        <v>379747</v>
      </c>
    </row>
    <row r="4192" spans="1:7" s="587" customFormat="1">
      <c r="A4192" s="955"/>
      <c r="B4192" s="956"/>
      <c r="C4192" s="956"/>
      <c r="D4192" s="956"/>
      <c r="E4192" s="956"/>
      <c r="F4192" s="956"/>
      <c r="G4192" s="634"/>
    </row>
    <row r="4193" spans="1:7" s="962" customFormat="1">
      <c r="A4193" s="636" t="s">
        <v>3963</v>
      </c>
      <c r="B4193" s="631" t="s">
        <v>3950</v>
      </c>
      <c r="G4193" s="963"/>
    </row>
    <row r="4194" spans="1:7" s="966" customFormat="1" ht="45">
      <c r="A4194" s="964" t="s">
        <v>73</v>
      </c>
      <c r="B4194" s="964" t="s">
        <v>74</v>
      </c>
      <c r="C4194" s="964" t="s">
        <v>166</v>
      </c>
      <c r="D4194" s="964" t="s">
        <v>78</v>
      </c>
      <c r="E4194" s="964" t="s">
        <v>167</v>
      </c>
      <c r="F4194" s="964" t="s">
        <v>1113</v>
      </c>
      <c r="G4194" s="965" t="s">
        <v>1105</v>
      </c>
    </row>
    <row r="4195" spans="1:7" s="587" customFormat="1">
      <c r="A4195" s="967" t="s">
        <v>17</v>
      </c>
      <c r="B4195" s="968" t="s">
        <v>1106</v>
      </c>
      <c r="C4195" s="967"/>
      <c r="D4195" s="967"/>
      <c r="E4195" s="967"/>
      <c r="F4195" s="968"/>
      <c r="G4195" s="969"/>
    </row>
    <row r="4196" spans="1:7" s="587" customFormat="1">
      <c r="A4196" s="967">
        <v>1</v>
      </c>
      <c r="B4196" s="968" t="s">
        <v>1</v>
      </c>
      <c r="C4196" s="967" t="s">
        <v>336</v>
      </c>
      <c r="D4196" s="967" t="s">
        <v>31</v>
      </c>
      <c r="E4196" s="967">
        <v>0.1429</v>
      </c>
      <c r="F4196" s="970">
        <f>VLOOKUP(B4196,'HSD PSPN,STR,ARS'!$C$6:F2742,4,FALSE)</f>
        <v>100000</v>
      </c>
      <c r="G4196" s="969">
        <f t="shared" ref="G4196:G4199" si="421">F4196*E4196</f>
        <v>14290</v>
      </c>
    </row>
    <row r="4197" spans="1:7" s="587" customFormat="1">
      <c r="A4197" s="967">
        <v>2</v>
      </c>
      <c r="B4197" s="968" t="s">
        <v>2</v>
      </c>
      <c r="C4197" s="967" t="s">
        <v>337</v>
      </c>
      <c r="D4197" s="967" t="s">
        <v>31</v>
      </c>
      <c r="E4197" s="967">
        <v>7.1400000000000005E-2</v>
      </c>
      <c r="F4197" s="970">
        <f>VLOOKUP(B4197,'HSD PSPN,STR,ARS'!$C$6:F2743,4,FALSE)</f>
        <v>150000</v>
      </c>
      <c r="G4197" s="969">
        <f t="shared" si="421"/>
        <v>10710</v>
      </c>
    </row>
    <row r="4198" spans="1:7" s="587" customFormat="1">
      <c r="A4198" s="967">
        <v>3</v>
      </c>
      <c r="B4198" s="968" t="s">
        <v>3</v>
      </c>
      <c r="C4198" s="967" t="s">
        <v>338</v>
      </c>
      <c r="D4198" s="967" t="s">
        <v>31</v>
      </c>
      <c r="E4198" s="967">
        <v>7.1000000000000004E-3</v>
      </c>
      <c r="F4198" s="970">
        <f>VLOOKUP(B4198,'HSD PSPN,STR,ARS'!$C$6:F2744,4,FALSE)</f>
        <v>150000</v>
      </c>
      <c r="G4198" s="969">
        <f t="shared" si="421"/>
        <v>1065</v>
      </c>
    </row>
    <row r="4199" spans="1:7" s="587" customFormat="1">
      <c r="A4199" s="967">
        <v>4</v>
      </c>
      <c r="B4199" s="968" t="s">
        <v>4</v>
      </c>
      <c r="C4199" s="967" t="s">
        <v>339</v>
      </c>
      <c r="D4199" s="967" t="s">
        <v>31</v>
      </c>
      <c r="E4199" s="967">
        <v>2.3999999999999998E-3</v>
      </c>
      <c r="F4199" s="970">
        <f>VLOOKUP(B4199,'HSD PSPN,STR,ARS'!$C$6:F2745,4,FALSE)</f>
        <v>200000</v>
      </c>
      <c r="G4199" s="969">
        <f t="shared" si="421"/>
        <v>479.99999999999994</v>
      </c>
    </row>
    <row r="4200" spans="1:7" s="587" customFormat="1">
      <c r="A4200" s="1177" t="s">
        <v>2171</v>
      </c>
      <c r="B4200" s="1178"/>
      <c r="C4200" s="1178"/>
      <c r="D4200" s="1178"/>
      <c r="E4200" s="1178"/>
      <c r="F4200" s="1179"/>
      <c r="G4200" s="630">
        <f>SUM(G4195:G4199)</f>
        <v>26545</v>
      </c>
    </row>
    <row r="4201" spans="1:7" s="587" customFormat="1">
      <c r="A4201" s="967" t="s">
        <v>19</v>
      </c>
      <c r="B4201" s="968" t="s">
        <v>5</v>
      </c>
      <c r="C4201" s="967"/>
      <c r="D4201" s="967"/>
      <c r="E4201" s="967"/>
      <c r="F4201" s="968"/>
      <c r="G4201" s="969"/>
    </row>
    <row r="4202" spans="1:7" s="587" customFormat="1" ht="30">
      <c r="A4202" s="967">
        <v>1</v>
      </c>
      <c r="B4202" s="971" t="s">
        <v>3988</v>
      </c>
      <c r="C4202" s="967"/>
      <c r="D4202" s="972" t="s">
        <v>239</v>
      </c>
      <c r="E4202" s="972">
        <v>10.5</v>
      </c>
      <c r="F4202" s="970">
        <f>VLOOKUP(B4202,'HSD PSPN,STR,ARS'!$C$6:F2748,4,FALSE)</f>
        <v>10000</v>
      </c>
      <c r="G4202" s="969">
        <f t="shared" ref="G4202:G4205" si="422">F4202*E4202</f>
        <v>105000</v>
      </c>
    </row>
    <row r="4203" spans="1:7" s="587" customFormat="1">
      <c r="A4203" s="967">
        <v>2</v>
      </c>
      <c r="B4203" s="968" t="s">
        <v>176</v>
      </c>
      <c r="C4203" s="967"/>
      <c r="D4203" s="967" t="s">
        <v>329</v>
      </c>
      <c r="E4203" s="967" t="s">
        <v>1507</v>
      </c>
      <c r="F4203" s="970">
        <f>VLOOKUP(B4203,'HSD PSPN,STR,ARS'!$C$6:F2749,4,FALSE)</f>
        <v>10000</v>
      </c>
      <c r="G4203" s="969">
        <f t="shared" si="422"/>
        <v>136320</v>
      </c>
    </row>
    <row r="4204" spans="1:7" s="587" customFormat="1">
      <c r="A4204" s="967">
        <v>3</v>
      </c>
      <c r="B4204" s="968" t="s">
        <v>245</v>
      </c>
      <c r="C4204" s="967"/>
      <c r="D4204" s="967" t="s">
        <v>329</v>
      </c>
      <c r="E4204" s="967" t="s">
        <v>1538</v>
      </c>
      <c r="F4204" s="970">
        <f>VLOOKUP(B4204,'HSD PSPN,STR,ARS'!$C$6:F2750,4,FALSE)</f>
        <v>10000</v>
      </c>
      <c r="G4204" s="969">
        <f t="shared" si="422"/>
        <v>15000</v>
      </c>
    </row>
    <row r="4205" spans="1:7" s="587" customFormat="1">
      <c r="A4205" s="967">
        <v>4</v>
      </c>
      <c r="B4205" s="968" t="s">
        <v>206</v>
      </c>
      <c r="C4205" s="967"/>
      <c r="D4205" s="967" t="s">
        <v>342</v>
      </c>
      <c r="E4205" s="967" t="s">
        <v>1416</v>
      </c>
      <c r="F4205" s="970">
        <f>VLOOKUP(B4205,'HSD PSPN,STR,ARS'!$C$6:F2751,4,FALSE)</f>
        <v>10000</v>
      </c>
      <c r="G4205" s="969">
        <f t="shared" si="422"/>
        <v>270</v>
      </c>
    </row>
    <row r="4206" spans="1:7" s="587" customFormat="1">
      <c r="A4206" s="1180" t="s">
        <v>2176</v>
      </c>
      <c r="B4206" s="1181"/>
      <c r="C4206" s="1181"/>
      <c r="D4206" s="1181"/>
      <c r="E4206" s="1181"/>
      <c r="F4206" s="1181"/>
      <c r="G4206" s="630">
        <f>SUM(G4202:G4205)</f>
        <v>256590</v>
      </c>
    </row>
    <row r="4207" spans="1:7" s="587" customFormat="1">
      <c r="A4207" s="967" t="s">
        <v>20</v>
      </c>
      <c r="B4207" s="968" t="s">
        <v>181</v>
      </c>
      <c r="C4207" s="967"/>
      <c r="D4207" s="967"/>
      <c r="E4207" s="967"/>
      <c r="F4207" s="968"/>
      <c r="G4207" s="969"/>
    </row>
    <row r="4208" spans="1:7" s="587" customFormat="1">
      <c r="A4208" s="967"/>
      <c r="B4208" s="968"/>
      <c r="C4208" s="967"/>
      <c r="D4208" s="967"/>
      <c r="E4208" s="967"/>
      <c r="F4208" s="968"/>
      <c r="G4208" s="969"/>
    </row>
    <row r="4209" spans="1:7" s="587" customFormat="1">
      <c r="A4209" s="1143" t="s">
        <v>2180</v>
      </c>
      <c r="B4209" s="1143"/>
      <c r="C4209" s="1143"/>
      <c r="D4209" s="1143"/>
      <c r="E4209" s="1143"/>
      <c r="F4209" s="1143"/>
      <c r="G4209" s="629">
        <f>SUM(G4207:G4208)</f>
        <v>0</v>
      </c>
    </row>
    <row r="4210" spans="1:7" s="587" customFormat="1">
      <c r="A4210" s="625" t="s">
        <v>21</v>
      </c>
      <c r="B4210" s="1141" t="s">
        <v>1111</v>
      </c>
      <c r="C4210" s="1141"/>
      <c r="D4210" s="1141"/>
      <c r="E4210" s="1141"/>
      <c r="F4210" s="1141"/>
      <c r="G4210" s="629">
        <f>SUM(G4196:G4209)/2</f>
        <v>283135</v>
      </c>
    </row>
    <row r="4211" spans="1:7" s="587" customFormat="1">
      <c r="A4211" s="625" t="s">
        <v>22</v>
      </c>
      <c r="B4211" s="1141" t="s">
        <v>1112</v>
      </c>
      <c r="C4211" s="1141"/>
      <c r="D4211" s="1141"/>
      <c r="E4211" s="1141"/>
      <c r="F4211" s="626">
        <v>0.1</v>
      </c>
      <c r="G4211" s="629">
        <f>G4210*F4211</f>
        <v>28313.5</v>
      </c>
    </row>
    <row r="4212" spans="1:7" s="587" customFormat="1">
      <c r="A4212" s="625" t="s">
        <v>23</v>
      </c>
      <c r="B4212" s="1141" t="s">
        <v>184</v>
      </c>
      <c r="C4212" s="1141"/>
      <c r="D4212" s="1141"/>
      <c r="E4212" s="1141"/>
      <c r="F4212" s="1141"/>
      <c r="G4212" s="629">
        <f>ROUNDDOWN(G4210+G4211,0)</f>
        <v>311448</v>
      </c>
    </row>
    <row r="4213" spans="1:7" s="587" customFormat="1">
      <c r="A4213" s="955"/>
      <c r="B4213" s="956"/>
      <c r="C4213" s="956"/>
      <c r="D4213" s="956"/>
      <c r="E4213" s="956"/>
      <c r="F4213" s="956"/>
      <c r="G4213" s="634"/>
    </row>
    <row r="4214" spans="1:7" s="962" customFormat="1">
      <c r="A4214" s="636" t="s">
        <v>3964</v>
      </c>
      <c r="B4214" s="631" t="s">
        <v>3951</v>
      </c>
      <c r="G4214" s="963"/>
    </row>
    <row r="4215" spans="1:7" s="966" customFormat="1" ht="45">
      <c r="A4215" s="964" t="s">
        <v>73</v>
      </c>
      <c r="B4215" s="964" t="s">
        <v>74</v>
      </c>
      <c r="C4215" s="964" t="s">
        <v>166</v>
      </c>
      <c r="D4215" s="964" t="s">
        <v>78</v>
      </c>
      <c r="E4215" s="964" t="s">
        <v>167</v>
      </c>
      <c r="F4215" s="964" t="s">
        <v>1113</v>
      </c>
      <c r="G4215" s="965" t="s">
        <v>1105</v>
      </c>
    </row>
    <row r="4216" spans="1:7" s="587" customFormat="1">
      <c r="A4216" s="967" t="s">
        <v>17</v>
      </c>
      <c r="B4216" s="968" t="s">
        <v>1106</v>
      </c>
      <c r="C4216" s="967"/>
      <c r="D4216" s="967"/>
      <c r="E4216" s="967"/>
      <c r="F4216" s="968"/>
      <c r="G4216" s="969"/>
    </row>
    <row r="4217" spans="1:7" s="587" customFormat="1">
      <c r="A4217" s="967">
        <v>1</v>
      </c>
      <c r="B4217" s="968" t="s">
        <v>1</v>
      </c>
      <c r="C4217" s="967" t="s">
        <v>336</v>
      </c>
      <c r="D4217" s="967" t="s">
        <v>31</v>
      </c>
      <c r="E4217" s="967">
        <v>0.1429</v>
      </c>
      <c r="F4217" s="970">
        <f>VLOOKUP(B4217,'HSD PSPN,STR,ARS'!$C$6:F2763,4,FALSE)</f>
        <v>100000</v>
      </c>
      <c r="G4217" s="969">
        <f t="shared" ref="G4217:G4220" si="423">F4217*E4217</f>
        <v>14290</v>
      </c>
    </row>
    <row r="4218" spans="1:7" s="587" customFormat="1">
      <c r="A4218" s="967">
        <v>2</v>
      </c>
      <c r="B4218" s="968" t="s">
        <v>2</v>
      </c>
      <c r="C4218" s="967" t="s">
        <v>337</v>
      </c>
      <c r="D4218" s="967" t="s">
        <v>31</v>
      </c>
      <c r="E4218" s="967">
        <v>7.1400000000000005E-2</v>
      </c>
      <c r="F4218" s="970">
        <f>VLOOKUP(B4218,'HSD PSPN,STR,ARS'!$C$6:F2764,4,FALSE)</f>
        <v>150000</v>
      </c>
      <c r="G4218" s="969">
        <f t="shared" si="423"/>
        <v>10710</v>
      </c>
    </row>
    <row r="4219" spans="1:7" s="587" customFormat="1">
      <c r="A4219" s="967">
        <v>3</v>
      </c>
      <c r="B4219" s="968" t="s">
        <v>3</v>
      </c>
      <c r="C4219" s="967" t="s">
        <v>338</v>
      </c>
      <c r="D4219" s="967" t="s">
        <v>31</v>
      </c>
      <c r="E4219" s="967">
        <v>7.1000000000000004E-3</v>
      </c>
      <c r="F4219" s="970">
        <f>VLOOKUP(B4219,'HSD PSPN,STR,ARS'!$C$6:F2765,4,FALSE)</f>
        <v>150000</v>
      </c>
      <c r="G4219" s="969">
        <f t="shared" si="423"/>
        <v>1065</v>
      </c>
    </row>
    <row r="4220" spans="1:7" s="587" customFormat="1">
      <c r="A4220" s="967">
        <v>4</v>
      </c>
      <c r="B4220" s="968" t="s">
        <v>4</v>
      </c>
      <c r="C4220" s="967" t="s">
        <v>339</v>
      </c>
      <c r="D4220" s="967" t="s">
        <v>31</v>
      </c>
      <c r="E4220" s="967">
        <v>2.3999999999999998E-3</v>
      </c>
      <c r="F4220" s="970">
        <f>VLOOKUP(B4220,'HSD PSPN,STR,ARS'!$C$6:F2766,4,FALSE)</f>
        <v>200000</v>
      </c>
      <c r="G4220" s="969">
        <f t="shared" si="423"/>
        <v>479.99999999999994</v>
      </c>
    </row>
    <row r="4221" spans="1:7" s="587" customFormat="1">
      <c r="A4221" s="1177" t="s">
        <v>2171</v>
      </c>
      <c r="B4221" s="1178"/>
      <c r="C4221" s="1178"/>
      <c r="D4221" s="1178"/>
      <c r="E4221" s="1178"/>
      <c r="F4221" s="1179"/>
      <c r="G4221" s="630">
        <f>SUM(G4216:G4220)</f>
        <v>26545</v>
      </c>
    </row>
    <row r="4222" spans="1:7" s="587" customFormat="1">
      <c r="A4222" s="967" t="s">
        <v>19</v>
      </c>
      <c r="B4222" s="968" t="s">
        <v>5</v>
      </c>
      <c r="C4222" s="967"/>
      <c r="D4222" s="967"/>
      <c r="E4222" s="967"/>
      <c r="F4222" s="968"/>
      <c r="G4222" s="969"/>
    </row>
    <row r="4223" spans="1:7" s="587" customFormat="1" ht="30">
      <c r="A4223" s="967">
        <v>1</v>
      </c>
      <c r="B4223" s="971" t="s">
        <v>3989</v>
      </c>
      <c r="C4223" s="967"/>
      <c r="D4223" s="972" t="s">
        <v>239</v>
      </c>
      <c r="E4223" s="972">
        <v>11.667</v>
      </c>
      <c r="F4223" s="970">
        <f>VLOOKUP(B4223,'HSD PSPN,STR,ARS'!$C$6:F2769,4,FALSE)</f>
        <v>10000</v>
      </c>
      <c r="G4223" s="969">
        <f t="shared" ref="G4223:G4226" si="424">F4223*E4223</f>
        <v>116670</v>
      </c>
    </row>
    <row r="4224" spans="1:7" s="587" customFormat="1">
      <c r="A4224" s="967">
        <v>2</v>
      </c>
      <c r="B4224" s="968" t="s">
        <v>176</v>
      </c>
      <c r="C4224" s="967"/>
      <c r="D4224" s="967" t="s">
        <v>329</v>
      </c>
      <c r="E4224" s="967" t="s">
        <v>1507</v>
      </c>
      <c r="F4224" s="970">
        <f>VLOOKUP(B4224,'HSD PSPN,STR,ARS'!$C$6:F2770,4,FALSE)</f>
        <v>10000</v>
      </c>
      <c r="G4224" s="969">
        <f t="shared" si="424"/>
        <v>136320</v>
      </c>
    </row>
    <row r="4225" spans="1:7" s="587" customFormat="1">
      <c r="A4225" s="967">
        <v>3</v>
      </c>
      <c r="B4225" s="968" t="s">
        <v>245</v>
      </c>
      <c r="C4225" s="967"/>
      <c r="D4225" s="967" t="s">
        <v>329</v>
      </c>
      <c r="E4225" s="967" t="s">
        <v>1538</v>
      </c>
      <c r="F4225" s="970">
        <f>VLOOKUP(B4225,'HSD PSPN,STR,ARS'!$C$6:F2771,4,FALSE)</f>
        <v>10000</v>
      </c>
      <c r="G4225" s="969">
        <f t="shared" si="424"/>
        <v>15000</v>
      </c>
    </row>
    <row r="4226" spans="1:7" s="587" customFormat="1">
      <c r="A4226" s="967">
        <v>4</v>
      </c>
      <c r="B4226" s="968" t="s">
        <v>206</v>
      </c>
      <c r="C4226" s="967"/>
      <c r="D4226" s="967" t="s">
        <v>342</v>
      </c>
      <c r="E4226" s="967" t="s">
        <v>1416</v>
      </c>
      <c r="F4226" s="970">
        <f>VLOOKUP(B4226,'HSD PSPN,STR,ARS'!$C$6:F2772,4,FALSE)</f>
        <v>10000</v>
      </c>
      <c r="G4226" s="969">
        <f t="shared" si="424"/>
        <v>270</v>
      </c>
    </row>
    <row r="4227" spans="1:7" s="587" customFormat="1">
      <c r="A4227" s="1180" t="s">
        <v>2176</v>
      </c>
      <c r="B4227" s="1181"/>
      <c r="C4227" s="1181"/>
      <c r="D4227" s="1181"/>
      <c r="E4227" s="1181"/>
      <c r="F4227" s="1181"/>
      <c r="G4227" s="630">
        <f>SUM(G4223:G4226)</f>
        <v>268260</v>
      </c>
    </row>
    <row r="4228" spans="1:7" s="587" customFormat="1">
      <c r="A4228" s="967" t="s">
        <v>20</v>
      </c>
      <c r="B4228" s="968" t="s">
        <v>181</v>
      </c>
      <c r="C4228" s="967"/>
      <c r="D4228" s="967"/>
      <c r="E4228" s="967"/>
      <c r="F4228" s="968"/>
      <c r="G4228" s="969"/>
    </row>
    <row r="4229" spans="1:7" s="587" customFormat="1">
      <c r="A4229" s="967"/>
      <c r="B4229" s="968"/>
      <c r="C4229" s="967"/>
      <c r="D4229" s="967"/>
      <c r="E4229" s="967"/>
      <c r="F4229" s="968"/>
      <c r="G4229" s="969"/>
    </row>
    <row r="4230" spans="1:7" s="587" customFormat="1">
      <c r="A4230" s="1143" t="s">
        <v>2180</v>
      </c>
      <c r="B4230" s="1143"/>
      <c r="C4230" s="1143"/>
      <c r="D4230" s="1143"/>
      <c r="E4230" s="1143"/>
      <c r="F4230" s="1143"/>
      <c r="G4230" s="629">
        <f>SUM(G4228:G4229)</f>
        <v>0</v>
      </c>
    </row>
    <row r="4231" spans="1:7" s="587" customFormat="1">
      <c r="A4231" s="625" t="s">
        <v>21</v>
      </c>
      <c r="B4231" s="1141" t="s">
        <v>1111</v>
      </c>
      <c r="C4231" s="1141"/>
      <c r="D4231" s="1141"/>
      <c r="E4231" s="1141"/>
      <c r="F4231" s="1141"/>
      <c r="G4231" s="629">
        <f>SUM(G4217:G4230)/2</f>
        <v>294805</v>
      </c>
    </row>
    <row r="4232" spans="1:7" s="587" customFormat="1">
      <c r="A4232" s="625" t="s">
        <v>22</v>
      </c>
      <c r="B4232" s="1141" t="s">
        <v>1112</v>
      </c>
      <c r="C4232" s="1141"/>
      <c r="D4232" s="1141"/>
      <c r="E4232" s="1141"/>
      <c r="F4232" s="626">
        <v>0.1</v>
      </c>
      <c r="G4232" s="629">
        <f>G4231*F4232</f>
        <v>29480.5</v>
      </c>
    </row>
    <row r="4233" spans="1:7" s="587" customFormat="1">
      <c r="A4233" s="625" t="s">
        <v>23</v>
      </c>
      <c r="B4233" s="1141" t="s">
        <v>184</v>
      </c>
      <c r="C4233" s="1141"/>
      <c r="D4233" s="1141"/>
      <c r="E4233" s="1141"/>
      <c r="F4233" s="1141"/>
      <c r="G4233" s="629">
        <f>ROUNDDOWN(G4231+G4232,0)</f>
        <v>324285</v>
      </c>
    </row>
    <row r="4234" spans="1:7" s="587" customFormat="1">
      <c r="A4234" s="955"/>
      <c r="B4234" s="956"/>
      <c r="C4234" s="956"/>
      <c r="D4234" s="956"/>
      <c r="E4234" s="956"/>
      <c r="F4234" s="956"/>
      <c r="G4234" s="634"/>
    </row>
    <row r="4235" spans="1:7" s="962" customFormat="1">
      <c r="A4235" s="636" t="s">
        <v>3965</v>
      </c>
      <c r="B4235" s="631" t="s">
        <v>3952</v>
      </c>
      <c r="G4235" s="963"/>
    </row>
    <row r="4236" spans="1:7" s="966" customFormat="1" ht="45">
      <c r="A4236" s="964" t="s">
        <v>73</v>
      </c>
      <c r="B4236" s="964" t="s">
        <v>74</v>
      </c>
      <c r="C4236" s="964" t="s">
        <v>166</v>
      </c>
      <c r="D4236" s="964" t="s">
        <v>78</v>
      </c>
      <c r="E4236" s="964" t="s">
        <v>167</v>
      </c>
      <c r="F4236" s="964" t="s">
        <v>1113</v>
      </c>
      <c r="G4236" s="965" t="s">
        <v>1105</v>
      </c>
    </row>
    <row r="4237" spans="1:7" s="587" customFormat="1">
      <c r="A4237" s="967" t="s">
        <v>17</v>
      </c>
      <c r="B4237" s="968" t="s">
        <v>1106</v>
      </c>
      <c r="C4237" s="967"/>
      <c r="D4237" s="967"/>
      <c r="E4237" s="967"/>
      <c r="F4237" s="968"/>
      <c r="G4237" s="969"/>
    </row>
    <row r="4238" spans="1:7" s="587" customFormat="1">
      <c r="A4238" s="967">
        <v>1</v>
      </c>
      <c r="B4238" s="968" t="s">
        <v>1</v>
      </c>
      <c r="C4238" s="967" t="s">
        <v>336</v>
      </c>
      <c r="D4238" s="967" t="s">
        <v>31</v>
      </c>
      <c r="E4238" s="967">
        <v>0.15379999999999999</v>
      </c>
      <c r="F4238" s="970">
        <f>VLOOKUP(B4238,'HSD PSPN,STR,ARS'!$C$6:F2784,4,FALSE)</f>
        <v>100000</v>
      </c>
      <c r="G4238" s="969">
        <f t="shared" ref="G4238:G4241" si="425">F4238*E4238</f>
        <v>15380</v>
      </c>
    </row>
    <row r="4239" spans="1:7" s="587" customFormat="1">
      <c r="A4239" s="967">
        <v>2</v>
      </c>
      <c r="B4239" s="968" t="s">
        <v>2</v>
      </c>
      <c r="C4239" s="967" t="s">
        <v>337</v>
      </c>
      <c r="D4239" s="967" t="s">
        <v>31</v>
      </c>
      <c r="E4239" s="967">
        <v>7.6899999999999996E-2</v>
      </c>
      <c r="F4239" s="970">
        <f>VLOOKUP(B4239,'HSD PSPN,STR,ARS'!$C$6:F2785,4,FALSE)</f>
        <v>150000</v>
      </c>
      <c r="G4239" s="969">
        <f t="shared" si="425"/>
        <v>11535</v>
      </c>
    </row>
    <row r="4240" spans="1:7" s="587" customFormat="1">
      <c r="A4240" s="967">
        <v>3</v>
      </c>
      <c r="B4240" s="968" t="s">
        <v>3</v>
      </c>
      <c r="C4240" s="967" t="s">
        <v>338</v>
      </c>
      <c r="D4240" s="967" t="s">
        <v>31</v>
      </c>
      <c r="E4240" s="967">
        <v>7.7000000000000002E-3</v>
      </c>
      <c r="F4240" s="970">
        <f>VLOOKUP(B4240,'HSD PSPN,STR,ARS'!$C$6:F2786,4,FALSE)</f>
        <v>150000</v>
      </c>
      <c r="G4240" s="969">
        <f t="shared" si="425"/>
        <v>1155</v>
      </c>
    </row>
    <row r="4241" spans="1:7" s="587" customFormat="1">
      <c r="A4241" s="967">
        <v>4</v>
      </c>
      <c r="B4241" s="968" t="s">
        <v>4</v>
      </c>
      <c r="C4241" s="967" t="s">
        <v>339</v>
      </c>
      <c r="D4241" s="967" t="s">
        <v>31</v>
      </c>
      <c r="E4241" s="967">
        <v>2.5999999999999999E-3</v>
      </c>
      <c r="F4241" s="970">
        <f>VLOOKUP(B4241,'HSD PSPN,STR,ARS'!$C$6:F2787,4,FALSE)</f>
        <v>200000</v>
      </c>
      <c r="G4241" s="969">
        <f t="shared" si="425"/>
        <v>520</v>
      </c>
    </row>
    <row r="4242" spans="1:7" s="587" customFormat="1">
      <c r="A4242" s="1177" t="s">
        <v>2171</v>
      </c>
      <c r="B4242" s="1178"/>
      <c r="C4242" s="1178"/>
      <c r="D4242" s="1178"/>
      <c r="E4242" s="1178"/>
      <c r="F4242" s="1179"/>
      <c r="G4242" s="630">
        <f>SUM(G4237:G4241)</f>
        <v>28590</v>
      </c>
    </row>
    <row r="4243" spans="1:7" s="587" customFormat="1">
      <c r="A4243" s="967" t="s">
        <v>19</v>
      </c>
      <c r="B4243" s="968" t="s">
        <v>5</v>
      </c>
      <c r="C4243" s="967"/>
      <c r="D4243" s="967"/>
      <c r="E4243" s="967"/>
      <c r="F4243" s="968"/>
      <c r="G4243" s="969"/>
    </row>
    <row r="4244" spans="1:7" s="587" customFormat="1" ht="30">
      <c r="A4244" s="967">
        <v>1</v>
      </c>
      <c r="B4244" s="971" t="s">
        <v>3990</v>
      </c>
      <c r="C4244" s="967"/>
      <c r="D4244" s="972" t="s">
        <v>239</v>
      </c>
      <c r="E4244" s="972">
        <v>5.8330000000000002</v>
      </c>
      <c r="F4244" s="970">
        <f>VLOOKUP(B4244,'HSD PSPN,STR,ARS'!$C$6:F2790,4,FALSE)</f>
        <v>10000</v>
      </c>
      <c r="G4244" s="969">
        <f t="shared" ref="G4244:G4247" si="426">F4244*E4244</f>
        <v>58330</v>
      </c>
    </row>
    <row r="4245" spans="1:7" s="587" customFormat="1">
      <c r="A4245" s="967">
        <v>2</v>
      </c>
      <c r="B4245" s="968" t="s">
        <v>176</v>
      </c>
      <c r="C4245" s="967"/>
      <c r="D4245" s="967" t="s">
        <v>329</v>
      </c>
      <c r="E4245" s="967" t="s">
        <v>1507</v>
      </c>
      <c r="F4245" s="970">
        <f>VLOOKUP(B4245,'HSD PSPN,STR,ARS'!$C$6:F2791,4,FALSE)</f>
        <v>10000</v>
      </c>
      <c r="G4245" s="969">
        <f t="shared" si="426"/>
        <v>136320</v>
      </c>
    </row>
    <row r="4246" spans="1:7" s="587" customFormat="1">
      <c r="A4246" s="967">
        <v>3</v>
      </c>
      <c r="B4246" s="968" t="s">
        <v>245</v>
      </c>
      <c r="C4246" s="967"/>
      <c r="D4246" s="967" t="s">
        <v>329</v>
      </c>
      <c r="E4246" s="967" t="s">
        <v>1538</v>
      </c>
      <c r="F4246" s="970">
        <f>VLOOKUP(B4246,'HSD PSPN,STR,ARS'!$C$6:F2792,4,FALSE)</f>
        <v>10000</v>
      </c>
      <c r="G4246" s="969">
        <f t="shared" si="426"/>
        <v>15000</v>
      </c>
    </row>
    <row r="4247" spans="1:7" s="587" customFormat="1">
      <c r="A4247" s="967">
        <v>4</v>
      </c>
      <c r="B4247" s="968" t="s">
        <v>206</v>
      </c>
      <c r="C4247" s="967"/>
      <c r="D4247" s="967" t="s">
        <v>342</v>
      </c>
      <c r="E4247" s="967" t="s">
        <v>1416</v>
      </c>
      <c r="F4247" s="970">
        <f>VLOOKUP(B4247,'HSD PSPN,STR,ARS'!$C$6:F2793,4,FALSE)</f>
        <v>10000</v>
      </c>
      <c r="G4247" s="969">
        <f t="shared" si="426"/>
        <v>270</v>
      </c>
    </row>
    <row r="4248" spans="1:7" s="587" customFormat="1">
      <c r="A4248" s="1180" t="s">
        <v>2176</v>
      </c>
      <c r="B4248" s="1181"/>
      <c r="C4248" s="1181"/>
      <c r="D4248" s="1181"/>
      <c r="E4248" s="1181"/>
      <c r="F4248" s="1181"/>
      <c r="G4248" s="630">
        <f>SUM(G4244:G4247)</f>
        <v>209920</v>
      </c>
    </row>
    <row r="4249" spans="1:7" s="587" customFormat="1">
      <c r="A4249" s="967" t="s">
        <v>20</v>
      </c>
      <c r="B4249" s="968" t="s">
        <v>181</v>
      </c>
      <c r="C4249" s="967"/>
      <c r="D4249" s="967"/>
      <c r="E4249" s="967"/>
      <c r="F4249" s="968"/>
      <c r="G4249" s="969"/>
    </row>
    <row r="4250" spans="1:7" s="587" customFormat="1">
      <c r="A4250" s="967"/>
      <c r="B4250" s="968"/>
      <c r="C4250" s="967"/>
      <c r="D4250" s="967"/>
      <c r="E4250" s="967"/>
      <c r="F4250" s="968"/>
      <c r="G4250" s="969"/>
    </row>
    <row r="4251" spans="1:7" s="587" customFormat="1">
      <c r="A4251" s="1143" t="s">
        <v>2180</v>
      </c>
      <c r="B4251" s="1143"/>
      <c r="C4251" s="1143"/>
      <c r="D4251" s="1143"/>
      <c r="E4251" s="1143"/>
      <c r="F4251" s="1143"/>
      <c r="G4251" s="629">
        <f>SUM(G4249:G4250)</f>
        <v>0</v>
      </c>
    </row>
    <row r="4252" spans="1:7" s="587" customFormat="1">
      <c r="A4252" s="625" t="s">
        <v>21</v>
      </c>
      <c r="B4252" s="1141" t="s">
        <v>1111</v>
      </c>
      <c r="C4252" s="1141"/>
      <c r="D4252" s="1141"/>
      <c r="E4252" s="1141"/>
      <c r="F4252" s="1141"/>
      <c r="G4252" s="629">
        <f>SUM(G4238:G4251)/2</f>
        <v>238510</v>
      </c>
    </row>
    <row r="4253" spans="1:7" s="587" customFormat="1">
      <c r="A4253" s="625" t="s">
        <v>22</v>
      </c>
      <c r="B4253" s="1141" t="s">
        <v>1112</v>
      </c>
      <c r="C4253" s="1141"/>
      <c r="D4253" s="1141"/>
      <c r="E4253" s="1141"/>
      <c r="F4253" s="626">
        <v>0.1</v>
      </c>
      <c r="G4253" s="629">
        <f>G4252*F4253</f>
        <v>23851</v>
      </c>
    </row>
    <row r="4254" spans="1:7" s="587" customFormat="1">
      <c r="A4254" s="625" t="s">
        <v>23</v>
      </c>
      <c r="B4254" s="1141" t="s">
        <v>184</v>
      </c>
      <c r="C4254" s="1141"/>
      <c r="D4254" s="1141"/>
      <c r="E4254" s="1141"/>
      <c r="F4254" s="1141"/>
      <c r="G4254" s="629">
        <f>ROUNDDOWN(G4252+G4253,0)</f>
        <v>262361</v>
      </c>
    </row>
    <row r="4255" spans="1:7" s="587" customFormat="1">
      <c r="A4255" s="955"/>
      <c r="B4255" s="956"/>
      <c r="C4255" s="956"/>
      <c r="D4255" s="956"/>
      <c r="E4255" s="956"/>
      <c r="F4255" s="956"/>
      <c r="G4255" s="634"/>
    </row>
    <row r="4256" spans="1:7" s="962" customFormat="1">
      <c r="A4256" s="636" t="s">
        <v>3966</v>
      </c>
      <c r="B4256" s="631" t="s">
        <v>3953</v>
      </c>
      <c r="G4256" s="963"/>
    </row>
    <row r="4257" spans="1:7" s="966" customFormat="1" ht="45">
      <c r="A4257" s="964" t="s">
        <v>73</v>
      </c>
      <c r="B4257" s="964" t="s">
        <v>74</v>
      </c>
      <c r="C4257" s="964" t="s">
        <v>166</v>
      </c>
      <c r="D4257" s="964" t="s">
        <v>78</v>
      </c>
      <c r="E4257" s="964" t="s">
        <v>167</v>
      </c>
      <c r="F4257" s="964" t="s">
        <v>1113</v>
      </c>
      <c r="G4257" s="965" t="s">
        <v>1105</v>
      </c>
    </row>
    <row r="4258" spans="1:7" s="587" customFormat="1">
      <c r="A4258" s="967" t="s">
        <v>17</v>
      </c>
      <c r="B4258" s="968" t="s">
        <v>1106</v>
      </c>
      <c r="C4258" s="967"/>
      <c r="D4258" s="967"/>
      <c r="E4258" s="967"/>
      <c r="F4258" s="968"/>
      <c r="G4258" s="969"/>
    </row>
    <row r="4259" spans="1:7" s="587" customFormat="1">
      <c r="A4259" s="967">
        <v>1</v>
      </c>
      <c r="B4259" s="968" t="s">
        <v>1</v>
      </c>
      <c r="C4259" s="967" t="s">
        <v>336</v>
      </c>
      <c r="D4259" s="967" t="s">
        <v>31</v>
      </c>
      <c r="E4259" s="967">
        <v>0.15379999999999999</v>
      </c>
      <c r="F4259" s="970">
        <f>VLOOKUP(B4259,'HSD PSPN,STR,ARS'!$C$6:F2804,4,FALSE)</f>
        <v>100000</v>
      </c>
      <c r="G4259" s="969">
        <f t="shared" ref="G4259:G4262" si="427">F4259*E4259</f>
        <v>15380</v>
      </c>
    </row>
    <row r="4260" spans="1:7" s="587" customFormat="1">
      <c r="A4260" s="967">
        <v>2</v>
      </c>
      <c r="B4260" s="968" t="s">
        <v>2</v>
      </c>
      <c r="C4260" s="967" t="s">
        <v>337</v>
      </c>
      <c r="D4260" s="967" t="s">
        <v>31</v>
      </c>
      <c r="E4260" s="967">
        <v>7.6899999999999996E-2</v>
      </c>
      <c r="F4260" s="970">
        <f>VLOOKUP(B4260,'HSD PSPN,STR,ARS'!$C$6:F2805,4,FALSE)</f>
        <v>150000</v>
      </c>
      <c r="G4260" s="969">
        <f t="shared" si="427"/>
        <v>11535</v>
      </c>
    </row>
    <row r="4261" spans="1:7" s="587" customFormat="1">
      <c r="A4261" s="967">
        <v>3</v>
      </c>
      <c r="B4261" s="968" t="s">
        <v>3</v>
      </c>
      <c r="C4261" s="967" t="s">
        <v>338</v>
      </c>
      <c r="D4261" s="967" t="s">
        <v>31</v>
      </c>
      <c r="E4261" s="967">
        <v>7.7000000000000002E-3</v>
      </c>
      <c r="F4261" s="970">
        <f>VLOOKUP(B4261,'HSD PSPN,STR,ARS'!$C$6:F2806,4,FALSE)</f>
        <v>150000</v>
      </c>
      <c r="G4261" s="969">
        <f t="shared" si="427"/>
        <v>1155</v>
      </c>
    </row>
    <row r="4262" spans="1:7" s="587" customFormat="1">
      <c r="A4262" s="967">
        <v>4</v>
      </c>
      <c r="B4262" s="968" t="s">
        <v>4</v>
      </c>
      <c r="C4262" s="967" t="s">
        <v>339</v>
      </c>
      <c r="D4262" s="967" t="s">
        <v>31</v>
      </c>
      <c r="E4262" s="967">
        <v>2.5999999999999999E-3</v>
      </c>
      <c r="F4262" s="970">
        <f>VLOOKUP(B4262,'HSD PSPN,STR,ARS'!$C$6:F2807,4,FALSE)</f>
        <v>200000</v>
      </c>
      <c r="G4262" s="969">
        <f t="shared" si="427"/>
        <v>520</v>
      </c>
    </row>
    <row r="4263" spans="1:7" s="587" customFormat="1">
      <c r="A4263" s="1177" t="s">
        <v>2171</v>
      </c>
      <c r="B4263" s="1178"/>
      <c r="C4263" s="1178"/>
      <c r="D4263" s="1178"/>
      <c r="E4263" s="1178"/>
      <c r="F4263" s="1179"/>
      <c r="G4263" s="630">
        <f>SUM(G4258:G4262)</f>
        <v>28590</v>
      </c>
    </row>
    <row r="4264" spans="1:7" s="587" customFormat="1">
      <c r="A4264" s="967" t="s">
        <v>19</v>
      </c>
      <c r="B4264" s="968" t="s">
        <v>5</v>
      </c>
      <c r="C4264" s="967"/>
      <c r="D4264" s="967"/>
      <c r="E4264" s="967"/>
      <c r="F4264" s="968"/>
      <c r="G4264" s="969"/>
    </row>
    <row r="4265" spans="1:7" s="587" customFormat="1" ht="30">
      <c r="A4265" s="967">
        <v>1</v>
      </c>
      <c r="B4265" s="971" t="s">
        <v>3991</v>
      </c>
      <c r="C4265" s="967"/>
      <c r="D4265" s="972" t="s">
        <v>239</v>
      </c>
      <c r="E4265" s="972">
        <v>6.5629999999999997</v>
      </c>
      <c r="F4265" s="970">
        <f>VLOOKUP(B4265,'HSD PSPN,STR,ARS'!$C$6:F2810,4,FALSE)</f>
        <v>10000</v>
      </c>
      <c r="G4265" s="969">
        <f t="shared" ref="G4265:G4268" si="428">F4265*E4265</f>
        <v>65630</v>
      </c>
    </row>
    <row r="4266" spans="1:7" s="587" customFormat="1">
      <c r="A4266" s="967">
        <v>2</v>
      </c>
      <c r="B4266" s="968" t="s">
        <v>176</v>
      </c>
      <c r="C4266" s="967"/>
      <c r="D4266" s="967" t="s">
        <v>329</v>
      </c>
      <c r="E4266" s="967" t="s">
        <v>1507</v>
      </c>
      <c r="F4266" s="970">
        <f>VLOOKUP(B4266,'HSD PSPN,STR,ARS'!$C$6:F2811,4,FALSE)</f>
        <v>10000</v>
      </c>
      <c r="G4266" s="969">
        <f t="shared" si="428"/>
        <v>136320</v>
      </c>
    </row>
    <row r="4267" spans="1:7" s="587" customFormat="1">
      <c r="A4267" s="967">
        <v>3</v>
      </c>
      <c r="B4267" s="968" t="s">
        <v>245</v>
      </c>
      <c r="C4267" s="967"/>
      <c r="D4267" s="967" t="s">
        <v>329</v>
      </c>
      <c r="E4267" s="967" t="s">
        <v>1538</v>
      </c>
      <c r="F4267" s="970">
        <f>VLOOKUP(B4267,'HSD PSPN,STR,ARS'!$C$6:F2812,4,FALSE)</f>
        <v>10000</v>
      </c>
      <c r="G4267" s="969">
        <f t="shared" si="428"/>
        <v>15000</v>
      </c>
    </row>
    <row r="4268" spans="1:7" s="587" customFormat="1">
      <c r="A4268" s="967">
        <v>4</v>
      </c>
      <c r="B4268" s="968" t="s">
        <v>206</v>
      </c>
      <c r="C4268" s="967"/>
      <c r="D4268" s="967" t="s">
        <v>342</v>
      </c>
      <c r="E4268" s="967" t="s">
        <v>1416</v>
      </c>
      <c r="F4268" s="970">
        <f>VLOOKUP(B4268,'HSD PSPN,STR,ARS'!$C$6:F2813,4,FALSE)</f>
        <v>10000</v>
      </c>
      <c r="G4268" s="969">
        <f t="shared" si="428"/>
        <v>270</v>
      </c>
    </row>
    <row r="4269" spans="1:7" s="587" customFormat="1">
      <c r="A4269" s="1180" t="s">
        <v>2176</v>
      </c>
      <c r="B4269" s="1181"/>
      <c r="C4269" s="1181"/>
      <c r="D4269" s="1181"/>
      <c r="E4269" s="1181"/>
      <c r="F4269" s="1181"/>
      <c r="G4269" s="630">
        <f>SUM(G4265:G4268)</f>
        <v>217220</v>
      </c>
    </row>
    <row r="4270" spans="1:7" s="587" customFormat="1">
      <c r="A4270" s="967" t="s">
        <v>20</v>
      </c>
      <c r="B4270" s="968" t="s">
        <v>181</v>
      </c>
      <c r="C4270" s="967"/>
      <c r="D4270" s="967"/>
      <c r="E4270" s="967"/>
      <c r="F4270" s="968"/>
      <c r="G4270" s="969"/>
    </row>
    <row r="4271" spans="1:7" s="587" customFormat="1">
      <c r="A4271" s="967"/>
      <c r="B4271" s="968"/>
      <c r="C4271" s="967"/>
      <c r="D4271" s="967"/>
      <c r="E4271" s="967"/>
      <c r="F4271" s="968"/>
      <c r="G4271" s="969"/>
    </row>
    <row r="4272" spans="1:7" s="587" customFormat="1">
      <c r="A4272" s="1143" t="s">
        <v>2180</v>
      </c>
      <c r="B4272" s="1143"/>
      <c r="C4272" s="1143"/>
      <c r="D4272" s="1143"/>
      <c r="E4272" s="1143"/>
      <c r="F4272" s="1143"/>
      <c r="G4272" s="629">
        <f>SUM(G4270:G4271)</f>
        <v>0</v>
      </c>
    </row>
    <row r="4273" spans="1:7" s="587" customFormat="1">
      <c r="A4273" s="625" t="s">
        <v>21</v>
      </c>
      <c r="B4273" s="1141" t="s">
        <v>1111</v>
      </c>
      <c r="C4273" s="1141"/>
      <c r="D4273" s="1141"/>
      <c r="E4273" s="1141"/>
      <c r="F4273" s="1141"/>
      <c r="G4273" s="629">
        <f>SUM(G4259:G4272)/2</f>
        <v>245810</v>
      </c>
    </row>
    <row r="4274" spans="1:7" s="587" customFormat="1">
      <c r="A4274" s="625" t="s">
        <v>22</v>
      </c>
      <c r="B4274" s="1141" t="s">
        <v>1112</v>
      </c>
      <c r="C4274" s="1141"/>
      <c r="D4274" s="1141"/>
      <c r="E4274" s="1141"/>
      <c r="F4274" s="626">
        <v>0.1</v>
      </c>
      <c r="G4274" s="629">
        <f>G4273*F4274</f>
        <v>24581</v>
      </c>
    </row>
    <row r="4275" spans="1:7" s="587" customFormat="1">
      <c r="A4275" s="625" t="s">
        <v>23</v>
      </c>
      <c r="B4275" s="1141" t="s">
        <v>184</v>
      </c>
      <c r="C4275" s="1141"/>
      <c r="D4275" s="1141"/>
      <c r="E4275" s="1141"/>
      <c r="F4275" s="1141"/>
      <c r="G4275" s="629">
        <f>ROUNDDOWN(G4273+G4274,0)</f>
        <v>270391</v>
      </c>
    </row>
    <row r="4276" spans="1:7" s="587" customFormat="1">
      <c r="A4276" s="955"/>
      <c r="B4276" s="956"/>
      <c r="C4276" s="956"/>
      <c r="D4276" s="956"/>
      <c r="E4276" s="956"/>
      <c r="F4276" s="956"/>
      <c r="G4276" s="634"/>
    </row>
    <row r="4277" spans="1:7" s="962" customFormat="1">
      <c r="A4277" s="636" t="s">
        <v>3967</v>
      </c>
      <c r="B4277" s="631" t="s">
        <v>3954</v>
      </c>
      <c r="G4277" s="963"/>
    </row>
    <row r="4278" spans="1:7" s="966" customFormat="1" ht="45">
      <c r="A4278" s="964" t="s">
        <v>73</v>
      </c>
      <c r="B4278" s="964" t="s">
        <v>74</v>
      </c>
      <c r="C4278" s="964" t="s">
        <v>166</v>
      </c>
      <c r="D4278" s="964" t="s">
        <v>78</v>
      </c>
      <c r="E4278" s="964" t="s">
        <v>167</v>
      </c>
      <c r="F4278" s="964" t="s">
        <v>1113</v>
      </c>
      <c r="G4278" s="965" t="s">
        <v>1105</v>
      </c>
    </row>
    <row r="4279" spans="1:7" s="587" customFormat="1">
      <c r="A4279" s="967" t="s">
        <v>17</v>
      </c>
      <c r="B4279" s="968" t="s">
        <v>1106</v>
      </c>
      <c r="C4279" s="967"/>
      <c r="D4279" s="967"/>
      <c r="E4279" s="967"/>
      <c r="F4279" s="968"/>
      <c r="G4279" s="969"/>
    </row>
    <row r="4280" spans="1:7" s="587" customFormat="1">
      <c r="A4280" s="967">
        <v>1</v>
      </c>
      <c r="B4280" s="968" t="s">
        <v>1</v>
      </c>
      <c r="C4280" s="967" t="s">
        <v>336</v>
      </c>
      <c r="D4280" s="967" t="s">
        <v>31</v>
      </c>
      <c r="E4280" s="967" t="s">
        <v>1251</v>
      </c>
      <c r="F4280" s="970">
        <f>VLOOKUP(B4280,'HSD PSPN,STR,ARS'!$C$6:F2762,4,FALSE)</f>
        <v>100000</v>
      </c>
      <c r="G4280" s="969">
        <f t="shared" ref="G4280:G4283" si="429">F4280*E4280</f>
        <v>100000</v>
      </c>
    </row>
    <row r="4281" spans="1:7" s="587" customFormat="1">
      <c r="A4281" s="967">
        <v>2</v>
      </c>
      <c r="B4281" s="968" t="s">
        <v>2</v>
      </c>
      <c r="C4281" s="967" t="s">
        <v>337</v>
      </c>
      <c r="D4281" s="967" t="s">
        <v>31</v>
      </c>
      <c r="E4281" s="967" t="s">
        <v>1301</v>
      </c>
      <c r="F4281" s="970">
        <f>VLOOKUP(B4281,'HSD PSPN,STR,ARS'!$C$6:F2763,4,FALSE)</f>
        <v>150000</v>
      </c>
      <c r="G4281" s="969">
        <f t="shared" si="429"/>
        <v>75000</v>
      </c>
    </row>
    <row r="4282" spans="1:7" s="587" customFormat="1">
      <c r="A4282" s="967">
        <v>3</v>
      </c>
      <c r="B4282" s="968" t="s">
        <v>3</v>
      </c>
      <c r="C4282" s="967" t="s">
        <v>338</v>
      </c>
      <c r="D4282" s="967" t="s">
        <v>31</v>
      </c>
      <c r="E4282" s="967" t="s">
        <v>1258</v>
      </c>
      <c r="F4282" s="970">
        <f>VLOOKUP(B4282,'HSD PSPN,STR,ARS'!$C$6:F2764,4,FALSE)</f>
        <v>150000</v>
      </c>
      <c r="G4282" s="969">
        <f t="shared" si="429"/>
        <v>7500</v>
      </c>
    </row>
    <row r="4283" spans="1:7" s="587" customFormat="1">
      <c r="A4283" s="967">
        <v>4</v>
      </c>
      <c r="B4283" s="968" t="s">
        <v>4</v>
      </c>
      <c r="C4283" s="967" t="s">
        <v>339</v>
      </c>
      <c r="D4283" s="967" t="s">
        <v>31</v>
      </c>
      <c r="E4283" s="967" t="s">
        <v>1302</v>
      </c>
      <c r="F4283" s="970">
        <f>VLOOKUP(B4283,'HSD PSPN,STR,ARS'!$C$6:F2765,4,FALSE)</f>
        <v>200000</v>
      </c>
      <c r="G4283" s="969">
        <f t="shared" si="429"/>
        <v>3340</v>
      </c>
    </row>
    <row r="4284" spans="1:7" s="587" customFormat="1">
      <c r="A4284" s="1177" t="s">
        <v>2171</v>
      </c>
      <c r="B4284" s="1178"/>
      <c r="C4284" s="1178"/>
      <c r="D4284" s="1178"/>
      <c r="E4284" s="1178"/>
      <c r="F4284" s="1179"/>
      <c r="G4284" s="630">
        <f>SUM(G4279:G4283)</f>
        <v>185840</v>
      </c>
    </row>
    <row r="4285" spans="1:7" s="587" customFormat="1">
      <c r="A4285" s="967" t="s">
        <v>19</v>
      </c>
      <c r="B4285" s="968" t="s">
        <v>5</v>
      </c>
      <c r="C4285" s="967"/>
      <c r="D4285" s="967"/>
      <c r="E4285" s="967"/>
      <c r="F4285" s="968"/>
      <c r="G4285" s="969"/>
    </row>
    <row r="4286" spans="1:7" s="587" customFormat="1" ht="45">
      <c r="A4286" s="967">
        <v>1</v>
      </c>
      <c r="B4286" s="971" t="s">
        <v>3992</v>
      </c>
      <c r="C4286" s="967"/>
      <c r="D4286" s="972" t="s">
        <v>239</v>
      </c>
      <c r="E4286" s="972" t="s">
        <v>1513</v>
      </c>
      <c r="F4286" s="970">
        <f>VLOOKUP(B4286,'HSD PSPN,STR,ARS'!$C$6:F2768,4,FALSE)</f>
        <v>10000</v>
      </c>
      <c r="G4286" s="969">
        <f t="shared" ref="G4286:G4289" si="430">F4286*E4286</f>
        <v>116670</v>
      </c>
    </row>
    <row r="4287" spans="1:7" s="587" customFormat="1">
      <c r="A4287" s="967">
        <v>2</v>
      </c>
      <c r="B4287" s="968" t="s">
        <v>176</v>
      </c>
      <c r="C4287" s="967"/>
      <c r="D4287" s="967" t="s">
        <v>329</v>
      </c>
      <c r="E4287" s="967" t="s">
        <v>1507</v>
      </c>
      <c r="F4287" s="970">
        <f>VLOOKUP(B4287,'HSD PSPN,STR,ARS'!$C$6:F2769,4,FALSE)</f>
        <v>10000</v>
      </c>
      <c r="G4287" s="969">
        <f t="shared" si="430"/>
        <v>136320</v>
      </c>
    </row>
    <row r="4288" spans="1:7" s="587" customFormat="1">
      <c r="A4288" s="967">
        <v>3</v>
      </c>
      <c r="B4288" s="968" t="s">
        <v>245</v>
      </c>
      <c r="C4288" s="967"/>
      <c r="D4288" s="967" t="s">
        <v>329</v>
      </c>
      <c r="E4288" s="967" t="s">
        <v>1538</v>
      </c>
      <c r="F4288" s="970">
        <f>VLOOKUP(B4288,'HSD PSPN,STR,ARS'!$C$6:F2770,4,FALSE)</f>
        <v>10000</v>
      </c>
      <c r="G4288" s="969">
        <f t="shared" si="430"/>
        <v>15000</v>
      </c>
    </row>
    <row r="4289" spans="1:7" s="587" customFormat="1">
      <c r="A4289" s="967">
        <v>4</v>
      </c>
      <c r="B4289" s="968" t="s">
        <v>206</v>
      </c>
      <c r="C4289" s="967"/>
      <c r="D4289" s="967" t="s">
        <v>342</v>
      </c>
      <c r="E4289" s="967" t="s">
        <v>1416</v>
      </c>
      <c r="F4289" s="970">
        <f>VLOOKUP(B4289,'HSD PSPN,STR,ARS'!$C$6:F2771,4,FALSE)</f>
        <v>10000</v>
      </c>
      <c r="G4289" s="969">
        <f t="shared" si="430"/>
        <v>270</v>
      </c>
    </row>
    <row r="4290" spans="1:7" s="587" customFormat="1">
      <c r="A4290" s="1180" t="s">
        <v>2176</v>
      </c>
      <c r="B4290" s="1181"/>
      <c r="C4290" s="1181"/>
      <c r="D4290" s="1181"/>
      <c r="E4290" s="1181"/>
      <c r="F4290" s="1181"/>
      <c r="G4290" s="630">
        <f>SUM(G4286:G4289)</f>
        <v>268260</v>
      </c>
    </row>
    <row r="4291" spans="1:7" s="587" customFormat="1">
      <c r="A4291" s="967" t="s">
        <v>20</v>
      </c>
      <c r="B4291" s="968" t="s">
        <v>181</v>
      </c>
      <c r="C4291" s="967"/>
      <c r="D4291" s="967"/>
      <c r="E4291" s="967"/>
      <c r="F4291" s="968"/>
      <c r="G4291" s="969"/>
    </row>
    <row r="4292" spans="1:7" s="587" customFormat="1">
      <c r="A4292" s="967"/>
      <c r="B4292" s="968"/>
      <c r="C4292" s="967"/>
      <c r="D4292" s="967"/>
      <c r="E4292" s="967"/>
      <c r="F4292" s="968"/>
      <c r="G4292" s="969"/>
    </row>
    <row r="4293" spans="1:7" s="587" customFormat="1">
      <c r="A4293" s="1143" t="s">
        <v>2180</v>
      </c>
      <c r="B4293" s="1143"/>
      <c r="C4293" s="1143"/>
      <c r="D4293" s="1143"/>
      <c r="E4293" s="1143"/>
      <c r="F4293" s="1143"/>
      <c r="G4293" s="629">
        <f>SUM(G4291:G4292)</f>
        <v>0</v>
      </c>
    </row>
    <row r="4294" spans="1:7" s="587" customFormat="1">
      <c r="A4294" s="625" t="s">
        <v>21</v>
      </c>
      <c r="B4294" s="1141" t="s">
        <v>1111</v>
      </c>
      <c r="C4294" s="1141"/>
      <c r="D4294" s="1141"/>
      <c r="E4294" s="1141"/>
      <c r="F4294" s="1141"/>
      <c r="G4294" s="629">
        <f>SUM(G4280:G4293)/2</f>
        <v>454100</v>
      </c>
    </row>
    <row r="4295" spans="1:7" s="587" customFormat="1">
      <c r="A4295" s="625" t="s">
        <v>22</v>
      </c>
      <c r="B4295" s="1141" t="s">
        <v>1112</v>
      </c>
      <c r="C4295" s="1141"/>
      <c r="D4295" s="1141"/>
      <c r="E4295" s="1141"/>
      <c r="F4295" s="626">
        <v>0.1</v>
      </c>
      <c r="G4295" s="629">
        <f>G4294*F4295</f>
        <v>45410</v>
      </c>
    </row>
    <row r="4296" spans="1:7" s="587" customFormat="1">
      <c r="A4296" s="625" t="s">
        <v>23</v>
      </c>
      <c r="B4296" s="1141" t="s">
        <v>184</v>
      </c>
      <c r="C4296" s="1141"/>
      <c r="D4296" s="1141"/>
      <c r="E4296" s="1141"/>
      <c r="F4296" s="1141"/>
      <c r="G4296" s="629">
        <f>ROUNDDOWN(G4294+G4295,0)</f>
        <v>499510</v>
      </c>
    </row>
    <row r="4297" spans="1:7" s="587" customFormat="1">
      <c r="A4297" s="974"/>
      <c r="B4297" s="973"/>
      <c r="C4297" s="973"/>
      <c r="D4297" s="973"/>
      <c r="E4297" s="973"/>
      <c r="F4297" s="973"/>
      <c r="G4297" s="1095"/>
    </row>
    <row r="4298" spans="1:7" s="962" customFormat="1">
      <c r="A4298" s="636" t="s">
        <v>3968</v>
      </c>
      <c r="B4298" s="631" t="s">
        <v>3955</v>
      </c>
      <c r="G4298" s="963"/>
    </row>
    <row r="4299" spans="1:7" s="966" customFormat="1" ht="45">
      <c r="A4299" s="964" t="s">
        <v>73</v>
      </c>
      <c r="B4299" s="964" t="s">
        <v>74</v>
      </c>
      <c r="C4299" s="964" t="s">
        <v>166</v>
      </c>
      <c r="D4299" s="964" t="s">
        <v>78</v>
      </c>
      <c r="E4299" s="964" t="s">
        <v>167</v>
      </c>
      <c r="F4299" s="964" t="s">
        <v>1113</v>
      </c>
      <c r="G4299" s="965" t="s">
        <v>1105</v>
      </c>
    </row>
    <row r="4300" spans="1:7" s="587" customFormat="1">
      <c r="A4300" s="967" t="s">
        <v>17</v>
      </c>
      <c r="B4300" s="968" t="s">
        <v>1106</v>
      </c>
      <c r="C4300" s="967"/>
      <c r="D4300" s="967"/>
      <c r="E4300" s="967"/>
      <c r="F4300" s="968"/>
      <c r="G4300" s="969"/>
    </row>
    <row r="4301" spans="1:7" s="587" customFormat="1">
      <c r="A4301" s="967">
        <v>1</v>
      </c>
      <c r="B4301" s="968" t="s">
        <v>1</v>
      </c>
      <c r="C4301" s="967" t="s">
        <v>336</v>
      </c>
      <c r="D4301" s="967" t="s">
        <v>31</v>
      </c>
      <c r="E4301" s="967" t="s">
        <v>1251</v>
      </c>
      <c r="F4301" s="970">
        <f>VLOOKUP(B4301,'HSD PSPN,STR,ARS'!$C$6:F2783,4,FALSE)</f>
        <v>100000</v>
      </c>
      <c r="G4301" s="969">
        <f t="shared" ref="G4301:G4304" si="431">F4301*E4301</f>
        <v>100000</v>
      </c>
    </row>
    <row r="4302" spans="1:7" s="587" customFormat="1">
      <c r="A4302" s="967">
        <v>2</v>
      </c>
      <c r="B4302" s="968" t="s">
        <v>2</v>
      </c>
      <c r="C4302" s="967" t="s">
        <v>337</v>
      </c>
      <c r="D4302" s="967" t="s">
        <v>31</v>
      </c>
      <c r="E4302" s="967" t="s">
        <v>1301</v>
      </c>
      <c r="F4302" s="970">
        <f>VLOOKUP(B4302,'HSD PSPN,STR,ARS'!$C$6:F2784,4,FALSE)</f>
        <v>150000</v>
      </c>
      <c r="G4302" s="969">
        <f t="shared" si="431"/>
        <v>75000</v>
      </c>
    </row>
    <row r="4303" spans="1:7" s="587" customFormat="1">
      <c r="A4303" s="967">
        <v>3</v>
      </c>
      <c r="B4303" s="968" t="s">
        <v>3</v>
      </c>
      <c r="C4303" s="967" t="s">
        <v>338</v>
      </c>
      <c r="D4303" s="967" t="s">
        <v>31</v>
      </c>
      <c r="E4303" s="967" t="s">
        <v>1258</v>
      </c>
      <c r="F4303" s="970">
        <f>VLOOKUP(B4303,'HSD PSPN,STR,ARS'!$C$6:F2785,4,FALSE)</f>
        <v>150000</v>
      </c>
      <c r="G4303" s="969">
        <f t="shared" si="431"/>
        <v>7500</v>
      </c>
    </row>
    <row r="4304" spans="1:7" s="587" customFormat="1">
      <c r="A4304" s="967">
        <v>4</v>
      </c>
      <c r="B4304" s="968" t="s">
        <v>4</v>
      </c>
      <c r="C4304" s="967" t="s">
        <v>339</v>
      </c>
      <c r="D4304" s="967" t="s">
        <v>31</v>
      </c>
      <c r="E4304" s="967" t="s">
        <v>1302</v>
      </c>
      <c r="F4304" s="970">
        <f>VLOOKUP(B4304,'HSD PSPN,STR,ARS'!$C$6:F2786,4,FALSE)</f>
        <v>200000</v>
      </c>
      <c r="G4304" s="969">
        <f t="shared" si="431"/>
        <v>3340</v>
      </c>
    </row>
    <row r="4305" spans="1:7" s="587" customFormat="1">
      <c r="A4305" s="1177" t="s">
        <v>2171</v>
      </c>
      <c r="B4305" s="1178"/>
      <c r="C4305" s="1178"/>
      <c r="D4305" s="1178"/>
      <c r="E4305" s="1178"/>
      <c r="F4305" s="1179"/>
      <c r="G4305" s="630">
        <f>SUM(G4300:G4304)</f>
        <v>185840</v>
      </c>
    </row>
    <row r="4306" spans="1:7" s="587" customFormat="1">
      <c r="A4306" s="967" t="s">
        <v>19</v>
      </c>
      <c r="B4306" s="968" t="s">
        <v>5</v>
      </c>
      <c r="C4306" s="967"/>
      <c r="D4306" s="967"/>
      <c r="E4306" s="967"/>
      <c r="F4306" s="968"/>
      <c r="G4306" s="969"/>
    </row>
    <row r="4307" spans="1:7" s="587" customFormat="1" ht="45">
      <c r="A4307" s="967">
        <v>1</v>
      </c>
      <c r="B4307" s="971" t="s">
        <v>3993</v>
      </c>
      <c r="C4307" s="967"/>
      <c r="D4307" s="972" t="s">
        <v>239</v>
      </c>
      <c r="E4307" s="972" t="s">
        <v>1516</v>
      </c>
      <c r="F4307" s="970">
        <f>VLOOKUP(B4307,'HSD PSPN,STR,ARS'!$C$6:F2789,4,FALSE)</f>
        <v>10000</v>
      </c>
      <c r="G4307" s="969">
        <f t="shared" ref="G4307:G4310" si="432">F4307*E4307</f>
        <v>65630</v>
      </c>
    </row>
    <row r="4308" spans="1:7" s="587" customFormat="1">
      <c r="A4308" s="967">
        <v>2</v>
      </c>
      <c r="B4308" s="968" t="s">
        <v>176</v>
      </c>
      <c r="C4308" s="967"/>
      <c r="D4308" s="967" t="s">
        <v>329</v>
      </c>
      <c r="E4308" s="967" t="s">
        <v>1507</v>
      </c>
      <c r="F4308" s="970">
        <f>VLOOKUP(B4308,'HSD PSPN,STR,ARS'!$C$6:F2790,4,FALSE)</f>
        <v>10000</v>
      </c>
      <c r="G4308" s="969">
        <f t="shared" si="432"/>
        <v>136320</v>
      </c>
    </row>
    <row r="4309" spans="1:7" s="587" customFormat="1">
      <c r="A4309" s="967">
        <v>3</v>
      </c>
      <c r="B4309" s="968" t="s">
        <v>245</v>
      </c>
      <c r="C4309" s="967"/>
      <c r="D4309" s="967" t="s">
        <v>329</v>
      </c>
      <c r="E4309" s="967" t="s">
        <v>1538</v>
      </c>
      <c r="F4309" s="970">
        <f>VLOOKUP(B4309,'HSD PSPN,STR,ARS'!$C$6:F2791,4,FALSE)</f>
        <v>10000</v>
      </c>
      <c r="G4309" s="969">
        <f t="shared" si="432"/>
        <v>15000</v>
      </c>
    </row>
    <row r="4310" spans="1:7" s="587" customFormat="1">
      <c r="A4310" s="967">
        <v>4</v>
      </c>
      <c r="B4310" s="968" t="s">
        <v>206</v>
      </c>
      <c r="C4310" s="967"/>
      <c r="D4310" s="967" t="s">
        <v>342</v>
      </c>
      <c r="E4310" s="967" t="s">
        <v>1416</v>
      </c>
      <c r="F4310" s="970">
        <f>VLOOKUP(B4310,'HSD PSPN,STR,ARS'!$C$6:F2792,4,FALSE)</f>
        <v>10000</v>
      </c>
      <c r="G4310" s="969">
        <f t="shared" si="432"/>
        <v>270</v>
      </c>
    </row>
    <row r="4311" spans="1:7" s="587" customFormat="1">
      <c r="A4311" s="1180" t="s">
        <v>2176</v>
      </c>
      <c r="B4311" s="1181"/>
      <c r="C4311" s="1181"/>
      <c r="D4311" s="1181"/>
      <c r="E4311" s="1181"/>
      <c r="F4311" s="1181"/>
      <c r="G4311" s="630">
        <f>SUM(G4307:G4310)</f>
        <v>217220</v>
      </c>
    </row>
    <row r="4312" spans="1:7" s="587" customFormat="1">
      <c r="A4312" s="967" t="s">
        <v>20</v>
      </c>
      <c r="B4312" s="968" t="s">
        <v>181</v>
      </c>
      <c r="C4312" s="967"/>
      <c r="D4312" s="967"/>
      <c r="E4312" s="967"/>
      <c r="F4312" s="968"/>
      <c r="G4312" s="969"/>
    </row>
    <row r="4313" spans="1:7" s="587" customFormat="1">
      <c r="A4313" s="967"/>
      <c r="B4313" s="968"/>
      <c r="C4313" s="967"/>
      <c r="D4313" s="967"/>
      <c r="E4313" s="967"/>
      <c r="F4313" s="968"/>
      <c r="G4313" s="969"/>
    </row>
    <row r="4314" spans="1:7" s="587" customFormat="1">
      <c r="A4314" s="1143" t="s">
        <v>2180</v>
      </c>
      <c r="B4314" s="1143"/>
      <c r="C4314" s="1143"/>
      <c r="D4314" s="1143"/>
      <c r="E4314" s="1143"/>
      <c r="F4314" s="1143"/>
      <c r="G4314" s="629">
        <f>SUM(G4312:G4313)</f>
        <v>0</v>
      </c>
    </row>
    <row r="4315" spans="1:7" s="587" customFormat="1">
      <c r="A4315" s="625" t="s">
        <v>21</v>
      </c>
      <c r="B4315" s="1141" t="s">
        <v>1111</v>
      </c>
      <c r="C4315" s="1141"/>
      <c r="D4315" s="1141"/>
      <c r="E4315" s="1141"/>
      <c r="F4315" s="1141"/>
      <c r="G4315" s="629">
        <f>SUM(G4301:G4314)/2</f>
        <v>403060</v>
      </c>
    </row>
    <row r="4316" spans="1:7" s="587" customFormat="1">
      <c r="A4316" s="625" t="s">
        <v>22</v>
      </c>
      <c r="B4316" s="1141" t="s">
        <v>1112</v>
      </c>
      <c r="C4316" s="1141"/>
      <c r="D4316" s="1141"/>
      <c r="E4316" s="1141"/>
      <c r="F4316" s="626">
        <v>0.1</v>
      </c>
      <c r="G4316" s="629">
        <f>G4315*F4316</f>
        <v>40306</v>
      </c>
    </row>
    <row r="4317" spans="1:7" s="587" customFormat="1">
      <c r="A4317" s="625" t="s">
        <v>23</v>
      </c>
      <c r="B4317" s="1141" t="s">
        <v>184</v>
      </c>
      <c r="C4317" s="1141"/>
      <c r="D4317" s="1141"/>
      <c r="E4317" s="1141"/>
      <c r="F4317" s="1141"/>
      <c r="G4317" s="629">
        <f>ROUNDDOWN(G4315+G4316,0)</f>
        <v>443366</v>
      </c>
    </row>
    <row r="4318" spans="1:7" s="587" customFormat="1">
      <c r="A4318" s="955"/>
      <c r="B4318" s="956"/>
      <c r="C4318" s="956"/>
      <c r="D4318" s="956"/>
      <c r="E4318" s="956"/>
      <c r="F4318" s="956"/>
      <c r="G4318" s="634"/>
    </row>
    <row r="4319" spans="1:7" s="1096" customFormat="1">
      <c r="A4319" s="636" t="s">
        <v>3969</v>
      </c>
      <c r="B4319" s="631" t="s">
        <v>3956</v>
      </c>
      <c r="G4319" s="1097"/>
    </row>
    <row r="4320" spans="1:7" s="966" customFormat="1" ht="45">
      <c r="A4320" s="964" t="s">
        <v>73</v>
      </c>
      <c r="B4320" s="964" t="s">
        <v>74</v>
      </c>
      <c r="C4320" s="964" t="s">
        <v>166</v>
      </c>
      <c r="D4320" s="964" t="s">
        <v>78</v>
      </c>
      <c r="E4320" s="964" t="s">
        <v>167</v>
      </c>
      <c r="F4320" s="964" t="s">
        <v>1113</v>
      </c>
      <c r="G4320" s="965" t="s">
        <v>1105</v>
      </c>
    </row>
    <row r="4321" spans="1:7" s="587" customFormat="1">
      <c r="A4321" s="967" t="s">
        <v>17</v>
      </c>
      <c r="B4321" s="968" t="s">
        <v>1106</v>
      </c>
      <c r="C4321" s="967"/>
      <c r="D4321" s="967"/>
      <c r="E4321" s="967"/>
      <c r="F4321" s="968"/>
      <c r="G4321" s="969"/>
    </row>
    <row r="4322" spans="1:7" s="587" customFormat="1">
      <c r="A4322" s="967">
        <v>1</v>
      </c>
      <c r="B4322" s="968" t="s">
        <v>1</v>
      </c>
      <c r="C4322" s="967" t="s">
        <v>336</v>
      </c>
      <c r="D4322" s="967" t="s">
        <v>31</v>
      </c>
      <c r="E4322" s="967" t="s">
        <v>1519</v>
      </c>
      <c r="F4322" s="970">
        <f>VLOOKUP(B4322,'HSD PSPN,STR,ARS'!$C$6:F2637,4,FALSE)</f>
        <v>100000</v>
      </c>
      <c r="G4322" s="969">
        <f t="shared" ref="G4322:G4325" si="433">F4322*E4322</f>
        <v>5710</v>
      </c>
    </row>
    <row r="4323" spans="1:7" s="587" customFormat="1">
      <c r="A4323" s="967">
        <v>2</v>
      </c>
      <c r="B4323" s="968" t="s">
        <v>2</v>
      </c>
      <c r="C4323" s="967" t="s">
        <v>337</v>
      </c>
      <c r="D4323" s="967" t="s">
        <v>31</v>
      </c>
      <c r="E4323" s="967" t="s">
        <v>1520</v>
      </c>
      <c r="F4323" s="970">
        <f>VLOOKUP(B4323,'HSD PSPN,STR,ARS'!$C$6:F2638,4,FALSE)</f>
        <v>150000</v>
      </c>
      <c r="G4323" s="969">
        <f t="shared" si="433"/>
        <v>4290</v>
      </c>
    </row>
    <row r="4324" spans="1:7" s="587" customFormat="1">
      <c r="A4324" s="967">
        <v>3</v>
      </c>
      <c r="B4324" s="968" t="s">
        <v>3</v>
      </c>
      <c r="C4324" s="967" t="s">
        <v>338</v>
      </c>
      <c r="D4324" s="967" t="s">
        <v>31</v>
      </c>
      <c r="E4324" s="967" t="s">
        <v>1521</v>
      </c>
      <c r="F4324" s="970">
        <f>VLOOKUP(B4324,'HSD PSPN,STR,ARS'!$C$6:F2639,4,FALSE)</f>
        <v>150000</v>
      </c>
      <c r="G4324" s="969">
        <f t="shared" si="433"/>
        <v>434.99999999999994</v>
      </c>
    </row>
    <row r="4325" spans="1:7" s="587" customFormat="1">
      <c r="A4325" s="967">
        <v>4</v>
      </c>
      <c r="B4325" s="968" t="s">
        <v>4</v>
      </c>
      <c r="C4325" s="967" t="s">
        <v>339</v>
      </c>
      <c r="D4325" s="967" t="s">
        <v>31</v>
      </c>
      <c r="E4325" s="967" t="s">
        <v>1522</v>
      </c>
      <c r="F4325" s="970">
        <f>VLOOKUP(B4325,'HSD PSPN,STR,ARS'!$C$6:F2640,4,FALSE)</f>
        <v>200000</v>
      </c>
      <c r="G4325" s="969">
        <f t="shared" si="433"/>
        <v>200</v>
      </c>
    </row>
    <row r="4326" spans="1:7" s="587" customFormat="1">
      <c r="A4326" s="1177" t="s">
        <v>2171</v>
      </c>
      <c r="B4326" s="1178"/>
      <c r="C4326" s="1178"/>
      <c r="D4326" s="1178"/>
      <c r="E4326" s="1178"/>
      <c r="F4326" s="1179"/>
      <c r="G4326" s="630">
        <f>SUM(G4321:G4325)</f>
        <v>10635</v>
      </c>
    </row>
    <row r="4327" spans="1:7" s="587" customFormat="1">
      <c r="A4327" s="967" t="s">
        <v>19</v>
      </c>
      <c r="B4327" s="968" t="s">
        <v>5</v>
      </c>
      <c r="C4327" s="967"/>
      <c r="D4327" s="967"/>
      <c r="E4327" s="967"/>
      <c r="F4327" s="968"/>
      <c r="G4327" s="969"/>
    </row>
    <row r="4328" spans="1:7" s="587" customFormat="1" ht="30">
      <c r="A4328" s="967">
        <v>1</v>
      </c>
      <c r="B4328" s="971" t="s">
        <v>1593</v>
      </c>
      <c r="C4328" s="967"/>
      <c r="D4328" s="972" t="s">
        <v>239</v>
      </c>
      <c r="E4328" s="972" t="s">
        <v>1524</v>
      </c>
      <c r="F4328" s="970">
        <f>VLOOKUP(B4328,'HSD PSPN,STR,ARS'!$C$6:F2643,4,FALSE)</f>
        <v>10000</v>
      </c>
      <c r="G4328" s="969">
        <f t="shared" ref="G4328:G4331" si="434">F4328*E4328</f>
        <v>52500</v>
      </c>
    </row>
    <row r="4329" spans="1:7" s="587" customFormat="1">
      <c r="A4329" s="967">
        <v>2</v>
      </c>
      <c r="B4329" s="968" t="s">
        <v>176</v>
      </c>
      <c r="C4329" s="967"/>
      <c r="D4329" s="967" t="s">
        <v>329</v>
      </c>
      <c r="E4329" s="967" t="s">
        <v>1525</v>
      </c>
      <c r="F4329" s="970">
        <f>VLOOKUP(B4329,'HSD PSPN,STR,ARS'!$C$6:F2644,4,FALSE)</f>
        <v>10000</v>
      </c>
      <c r="G4329" s="969">
        <f t="shared" si="434"/>
        <v>17040</v>
      </c>
    </row>
    <row r="4330" spans="1:7" s="587" customFormat="1">
      <c r="A4330" s="967">
        <v>3</v>
      </c>
      <c r="B4330" s="968" t="s">
        <v>245</v>
      </c>
      <c r="C4330" s="967"/>
      <c r="D4330" s="967" t="s">
        <v>329</v>
      </c>
      <c r="E4330" s="967" t="s">
        <v>1543</v>
      </c>
      <c r="F4330" s="970">
        <f>VLOOKUP(B4330,'HSD PSPN,STR,ARS'!$C$6:F2645,4,FALSE)</f>
        <v>10000</v>
      </c>
      <c r="G4330" s="969">
        <f t="shared" si="434"/>
        <v>1880</v>
      </c>
    </row>
    <row r="4331" spans="1:7" s="587" customFormat="1">
      <c r="A4331" s="967">
        <v>4</v>
      </c>
      <c r="B4331" s="968" t="s">
        <v>206</v>
      </c>
      <c r="C4331" s="967"/>
      <c r="D4331" s="967" t="s">
        <v>342</v>
      </c>
      <c r="E4331" s="967" t="s">
        <v>1244</v>
      </c>
      <c r="F4331" s="970">
        <f>VLOOKUP(B4331,'HSD PSPN,STR,ARS'!$C$6:F2646,4,FALSE)</f>
        <v>10000</v>
      </c>
      <c r="G4331" s="969">
        <f t="shared" si="434"/>
        <v>30</v>
      </c>
    </row>
    <row r="4332" spans="1:7" s="587" customFormat="1">
      <c r="A4332" s="1180" t="s">
        <v>2176</v>
      </c>
      <c r="B4332" s="1181"/>
      <c r="C4332" s="1181"/>
      <c r="D4332" s="1181"/>
      <c r="E4332" s="1181"/>
      <c r="F4332" s="1181"/>
      <c r="G4332" s="630">
        <f>SUM(G4328:G4331)</f>
        <v>71450</v>
      </c>
    </row>
    <row r="4333" spans="1:7" s="587" customFormat="1">
      <c r="A4333" s="967" t="s">
        <v>20</v>
      </c>
      <c r="B4333" s="968" t="s">
        <v>181</v>
      </c>
      <c r="C4333" s="967"/>
      <c r="D4333" s="967"/>
      <c r="E4333" s="967"/>
      <c r="F4333" s="968"/>
      <c r="G4333" s="969"/>
    </row>
    <row r="4334" spans="1:7" s="587" customFormat="1">
      <c r="A4334" s="967"/>
      <c r="B4334" s="968"/>
      <c r="C4334" s="967"/>
      <c r="D4334" s="967"/>
      <c r="E4334" s="967"/>
      <c r="F4334" s="968"/>
      <c r="G4334" s="969"/>
    </row>
    <row r="4335" spans="1:7" s="587" customFormat="1">
      <c r="A4335" s="1143" t="s">
        <v>2180</v>
      </c>
      <c r="B4335" s="1143"/>
      <c r="C4335" s="1143"/>
      <c r="D4335" s="1143"/>
      <c r="E4335" s="1143"/>
      <c r="F4335" s="1143"/>
      <c r="G4335" s="629">
        <f>SUM(G4333:G4334)</f>
        <v>0</v>
      </c>
    </row>
    <row r="4336" spans="1:7" s="587" customFormat="1">
      <c r="A4336" s="625" t="s">
        <v>21</v>
      </c>
      <c r="B4336" s="1141" t="s">
        <v>1111</v>
      </c>
      <c r="C4336" s="1141"/>
      <c r="D4336" s="1141"/>
      <c r="E4336" s="1141"/>
      <c r="F4336" s="1141"/>
      <c r="G4336" s="629">
        <f>SUM(G4322:G4335)/2</f>
        <v>82085</v>
      </c>
    </row>
    <row r="4337" spans="1:7" s="587" customFormat="1">
      <c r="A4337" s="625" t="s">
        <v>22</v>
      </c>
      <c r="B4337" s="1141" t="s">
        <v>1112</v>
      </c>
      <c r="C4337" s="1141"/>
      <c r="D4337" s="1141"/>
      <c r="E4337" s="1141"/>
      <c r="F4337" s="626">
        <v>0.1</v>
      </c>
      <c r="G4337" s="629">
        <f>G4336*F4337</f>
        <v>8208.5</v>
      </c>
    </row>
    <row r="4338" spans="1:7" s="587" customFormat="1">
      <c r="A4338" s="625" t="s">
        <v>23</v>
      </c>
      <c r="B4338" s="1141" t="s">
        <v>184</v>
      </c>
      <c r="C4338" s="1141"/>
      <c r="D4338" s="1141"/>
      <c r="E4338" s="1141"/>
      <c r="F4338" s="1141"/>
      <c r="G4338" s="629">
        <f>ROUNDDOWN(G4336+G4337,0)</f>
        <v>90293</v>
      </c>
    </row>
    <row r="4339" spans="1:7" s="587" customFormat="1">
      <c r="A4339" s="974"/>
      <c r="B4339" s="973"/>
      <c r="C4339" s="973"/>
      <c r="D4339" s="973"/>
      <c r="E4339" s="973"/>
      <c r="F4339" s="973"/>
      <c r="G4339" s="1095"/>
    </row>
    <row r="4340" spans="1:7" s="962" customFormat="1">
      <c r="A4340" s="636" t="s">
        <v>3970</v>
      </c>
      <c r="B4340" s="631" t="s">
        <v>3957</v>
      </c>
      <c r="G4340" s="963"/>
    </row>
    <row r="4341" spans="1:7" s="966" customFormat="1" ht="45">
      <c r="A4341" s="964" t="s">
        <v>73</v>
      </c>
      <c r="B4341" s="964" t="s">
        <v>74</v>
      </c>
      <c r="C4341" s="964" t="s">
        <v>166</v>
      </c>
      <c r="D4341" s="964" t="s">
        <v>78</v>
      </c>
      <c r="E4341" s="964" t="s">
        <v>167</v>
      </c>
      <c r="F4341" s="964" t="s">
        <v>1113</v>
      </c>
      <c r="G4341" s="965" t="s">
        <v>1105</v>
      </c>
    </row>
    <row r="4342" spans="1:7" s="587" customFormat="1">
      <c r="A4342" s="967" t="s">
        <v>17</v>
      </c>
      <c r="B4342" s="968" t="s">
        <v>1106</v>
      </c>
      <c r="C4342" s="967"/>
      <c r="D4342" s="967"/>
      <c r="E4342" s="967"/>
      <c r="F4342" s="968"/>
      <c r="G4342" s="969"/>
    </row>
    <row r="4343" spans="1:7" s="587" customFormat="1">
      <c r="A4343" s="967">
        <v>1</v>
      </c>
      <c r="B4343" s="968" t="s">
        <v>1</v>
      </c>
      <c r="C4343" s="967" t="s">
        <v>336</v>
      </c>
      <c r="D4343" s="967" t="s">
        <v>31</v>
      </c>
      <c r="E4343" s="967" t="s">
        <v>1491</v>
      </c>
      <c r="F4343" s="970">
        <f>VLOOKUP(B4343,'HSD PSPN,STR,ARS'!$C$6:F2658,4,FALSE)</f>
        <v>100000</v>
      </c>
      <c r="G4343" s="969">
        <f t="shared" ref="G4343:G4346" si="435">F4343*E4343</f>
        <v>6250</v>
      </c>
    </row>
    <row r="4344" spans="1:7" s="587" customFormat="1">
      <c r="A4344" s="967">
        <v>2</v>
      </c>
      <c r="B4344" s="968" t="s">
        <v>2</v>
      </c>
      <c r="C4344" s="967" t="s">
        <v>337</v>
      </c>
      <c r="D4344" s="967" t="s">
        <v>31</v>
      </c>
      <c r="E4344" s="967" t="s">
        <v>1526</v>
      </c>
      <c r="F4344" s="970">
        <f>VLOOKUP(B4344,'HSD PSPN,STR,ARS'!$C$6:F2659,4,FALSE)</f>
        <v>150000</v>
      </c>
      <c r="G4344" s="969">
        <f t="shared" si="435"/>
        <v>4695</v>
      </c>
    </row>
    <row r="4345" spans="1:7" s="587" customFormat="1">
      <c r="A4345" s="967">
        <v>3</v>
      </c>
      <c r="B4345" s="968" t="s">
        <v>3</v>
      </c>
      <c r="C4345" s="967" t="s">
        <v>338</v>
      </c>
      <c r="D4345" s="967" t="s">
        <v>31</v>
      </c>
      <c r="E4345" s="967" t="s">
        <v>1527</v>
      </c>
      <c r="F4345" s="970">
        <f>VLOOKUP(B4345,'HSD PSPN,STR,ARS'!$C$6:F2660,4,FALSE)</f>
        <v>150000</v>
      </c>
      <c r="G4345" s="969">
        <f t="shared" si="435"/>
        <v>465</v>
      </c>
    </row>
    <row r="4346" spans="1:7" s="587" customFormat="1">
      <c r="A4346" s="967">
        <v>4</v>
      </c>
      <c r="B4346" s="968" t="s">
        <v>4</v>
      </c>
      <c r="C4346" s="967" t="s">
        <v>339</v>
      </c>
      <c r="D4346" s="967" t="s">
        <v>31</v>
      </c>
      <c r="E4346" s="967" t="s">
        <v>1522</v>
      </c>
      <c r="F4346" s="970">
        <f>VLOOKUP(B4346,'HSD PSPN,STR,ARS'!$C$6:F2661,4,FALSE)</f>
        <v>200000</v>
      </c>
      <c r="G4346" s="969">
        <f t="shared" si="435"/>
        <v>200</v>
      </c>
    </row>
    <row r="4347" spans="1:7" s="587" customFormat="1">
      <c r="A4347" s="1177" t="s">
        <v>2171</v>
      </c>
      <c r="B4347" s="1178"/>
      <c r="C4347" s="1178"/>
      <c r="D4347" s="1178"/>
      <c r="E4347" s="1178"/>
      <c r="F4347" s="1179"/>
      <c r="G4347" s="630">
        <f>SUM(G4342:G4346)</f>
        <v>11610</v>
      </c>
    </row>
    <row r="4348" spans="1:7" s="587" customFormat="1">
      <c r="A4348" s="967" t="s">
        <v>19</v>
      </c>
      <c r="B4348" s="968" t="s">
        <v>5</v>
      </c>
      <c r="C4348" s="967"/>
      <c r="D4348" s="967"/>
      <c r="E4348" s="967"/>
      <c r="F4348" s="968"/>
      <c r="G4348" s="969"/>
    </row>
    <row r="4349" spans="1:7" s="587" customFormat="1" ht="30">
      <c r="A4349" s="967">
        <v>1</v>
      </c>
      <c r="B4349" s="971" t="s">
        <v>1594</v>
      </c>
      <c r="C4349" s="967"/>
      <c r="D4349" s="972" t="s">
        <v>239</v>
      </c>
      <c r="E4349" s="972" t="s">
        <v>1134</v>
      </c>
      <c r="F4349" s="970">
        <f>VLOOKUP(B4349,'HSD PSPN,STR,ARS'!$C$6:F2664,4,FALSE)</f>
        <v>10000</v>
      </c>
      <c r="G4349" s="969">
        <f t="shared" ref="G4349:G4352" si="436">F4349*E4349</f>
        <v>35000</v>
      </c>
    </row>
    <row r="4350" spans="1:7" s="587" customFormat="1">
      <c r="A4350" s="967">
        <v>2</v>
      </c>
      <c r="B4350" s="968" t="s">
        <v>176</v>
      </c>
      <c r="C4350" s="967"/>
      <c r="D4350" s="967" t="s">
        <v>329</v>
      </c>
      <c r="E4350" s="967" t="s">
        <v>1525</v>
      </c>
      <c r="F4350" s="970">
        <f>VLOOKUP(B4350,'HSD PSPN,STR,ARS'!$C$6:F2665,4,FALSE)</f>
        <v>10000</v>
      </c>
      <c r="G4350" s="969">
        <f t="shared" si="436"/>
        <v>17040</v>
      </c>
    </row>
    <row r="4351" spans="1:7" s="587" customFormat="1">
      <c r="A4351" s="967">
        <v>3</v>
      </c>
      <c r="B4351" s="968" t="s">
        <v>245</v>
      </c>
      <c r="C4351" s="967"/>
      <c r="D4351" s="967" t="s">
        <v>329</v>
      </c>
      <c r="E4351" s="967" t="s">
        <v>1543</v>
      </c>
      <c r="F4351" s="970">
        <f>VLOOKUP(B4351,'HSD PSPN,STR,ARS'!$C$6:F2666,4,FALSE)</f>
        <v>10000</v>
      </c>
      <c r="G4351" s="969">
        <f t="shared" si="436"/>
        <v>1880</v>
      </c>
    </row>
    <row r="4352" spans="1:7" s="587" customFormat="1">
      <c r="A4352" s="967">
        <v>4</v>
      </c>
      <c r="B4352" s="968" t="s">
        <v>206</v>
      </c>
      <c r="C4352" s="967"/>
      <c r="D4352" s="967" t="s">
        <v>342</v>
      </c>
      <c r="E4352" s="967" t="s">
        <v>1244</v>
      </c>
      <c r="F4352" s="970">
        <f>VLOOKUP(B4352,'HSD PSPN,STR,ARS'!$C$6:F2667,4,FALSE)</f>
        <v>10000</v>
      </c>
      <c r="G4352" s="969">
        <f t="shared" si="436"/>
        <v>30</v>
      </c>
    </row>
    <row r="4353" spans="1:7" s="587" customFormat="1">
      <c r="A4353" s="1180" t="s">
        <v>2176</v>
      </c>
      <c r="B4353" s="1181"/>
      <c r="C4353" s="1181"/>
      <c r="D4353" s="1181"/>
      <c r="E4353" s="1181"/>
      <c r="F4353" s="1181"/>
      <c r="G4353" s="630">
        <f>SUM(G4349:G4352)</f>
        <v>53950</v>
      </c>
    </row>
    <row r="4354" spans="1:7" s="587" customFormat="1">
      <c r="A4354" s="967" t="s">
        <v>20</v>
      </c>
      <c r="B4354" s="968" t="s">
        <v>181</v>
      </c>
      <c r="C4354" s="967"/>
      <c r="D4354" s="967"/>
      <c r="E4354" s="967"/>
      <c r="F4354" s="968"/>
      <c r="G4354" s="969"/>
    </row>
    <row r="4355" spans="1:7" s="587" customFormat="1">
      <c r="A4355" s="967"/>
      <c r="B4355" s="968"/>
      <c r="C4355" s="967"/>
      <c r="D4355" s="967"/>
      <c r="E4355" s="967"/>
      <c r="F4355" s="968"/>
      <c r="G4355" s="969"/>
    </row>
    <row r="4356" spans="1:7" s="587" customFormat="1">
      <c r="A4356" s="1143" t="s">
        <v>2180</v>
      </c>
      <c r="B4356" s="1143"/>
      <c r="C4356" s="1143"/>
      <c r="D4356" s="1143"/>
      <c r="E4356" s="1143"/>
      <c r="F4356" s="1143"/>
      <c r="G4356" s="629">
        <f>SUM(G4354:G4355)</f>
        <v>0</v>
      </c>
    </row>
    <row r="4357" spans="1:7" s="587" customFormat="1">
      <c r="A4357" s="625" t="s">
        <v>21</v>
      </c>
      <c r="B4357" s="1141" t="s">
        <v>1111</v>
      </c>
      <c r="C4357" s="1141"/>
      <c r="D4357" s="1141"/>
      <c r="E4357" s="1141"/>
      <c r="F4357" s="1141"/>
      <c r="G4357" s="629">
        <f>SUM(G4343:G4356)/2</f>
        <v>65560</v>
      </c>
    </row>
    <row r="4358" spans="1:7" s="587" customFormat="1">
      <c r="A4358" s="625" t="s">
        <v>22</v>
      </c>
      <c r="B4358" s="1141" t="s">
        <v>1112</v>
      </c>
      <c r="C4358" s="1141"/>
      <c r="D4358" s="1141"/>
      <c r="E4358" s="1141"/>
      <c r="F4358" s="626">
        <v>0.1</v>
      </c>
      <c r="G4358" s="629">
        <f>G4357*F4358</f>
        <v>6556</v>
      </c>
    </row>
    <row r="4359" spans="1:7" s="587" customFormat="1">
      <c r="A4359" s="625" t="s">
        <v>23</v>
      </c>
      <c r="B4359" s="1141" t="s">
        <v>184</v>
      </c>
      <c r="C4359" s="1141"/>
      <c r="D4359" s="1141"/>
      <c r="E4359" s="1141"/>
      <c r="F4359" s="1141"/>
      <c r="G4359" s="629">
        <f>ROUNDDOWN(G4357+G4358,0)</f>
        <v>72116</v>
      </c>
    </row>
    <row r="4360" spans="1:7" s="587" customFormat="1">
      <c r="A4360" s="974"/>
      <c r="B4360" s="973"/>
      <c r="C4360" s="973"/>
      <c r="D4360" s="973"/>
      <c r="E4360" s="973"/>
      <c r="F4360" s="973"/>
      <c r="G4360" s="1095"/>
    </row>
    <row r="4361" spans="1:7" s="962" customFormat="1">
      <c r="A4361" s="636" t="s">
        <v>3971</v>
      </c>
      <c r="B4361" s="631" t="s">
        <v>3958</v>
      </c>
      <c r="G4361" s="963"/>
    </row>
    <row r="4362" spans="1:7" s="966" customFormat="1" ht="45">
      <c r="A4362" s="964" t="s">
        <v>73</v>
      </c>
      <c r="B4362" s="964" t="s">
        <v>74</v>
      </c>
      <c r="C4362" s="964" t="s">
        <v>166</v>
      </c>
      <c r="D4362" s="964" t="s">
        <v>78</v>
      </c>
      <c r="E4362" s="964" t="s">
        <v>167</v>
      </c>
      <c r="F4362" s="964" t="s">
        <v>1113</v>
      </c>
      <c r="G4362" s="965" t="s">
        <v>1105</v>
      </c>
    </row>
    <row r="4363" spans="1:7" s="587" customFormat="1">
      <c r="A4363" s="967" t="s">
        <v>17</v>
      </c>
      <c r="B4363" s="968" t="s">
        <v>1106</v>
      </c>
      <c r="C4363" s="967"/>
      <c r="D4363" s="967"/>
      <c r="E4363" s="967"/>
      <c r="F4363" s="968"/>
      <c r="G4363" s="969"/>
    </row>
    <row r="4364" spans="1:7" s="587" customFormat="1">
      <c r="A4364" s="967">
        <v>1</v>
      </c>
      <c r="B4364" s="968" t="s">
        <v>1</v>
      </c>
      <c r="C4364" s="967" t="s">
        <v>336</v>
      </c>
      <c r="D4364" s="967" t="s">
        <v>31</v>
      </c>
      <c r="E4364" s="967" t="s">
        <v>1231</v>
      </c>
      <c r="F4364" s="970">
        <f>VLOOKUP(B4364,'HSD PSPN,STR,ARS'!$C$6:F2679,4,FALSE)</f>
        <v>100000</v>
      </c>
      <c r="G4364" s="969">
        <f t="shared" ref="G4364:G4367" si="437">F4364*E4364</f>
        <v>6669.9999999999991</v>
      </c>
    </row>
    <row r="4365" spans="1:7" s="587" customFormat="1">
      <c r="A4365" s="967">
        <v>2</v>
      </c>
      <c r="B4365" s="968" t="s">
        <v>2</v>
      </c>
      <c r="C4365" s="967" t="s">
        <v>337</v>
      </c>
      <c r="D4365" s="967" t="s">
        <v>31</v>
      </c>
      <c r="E4365" s="967" t="s">
        <v>1252</v>
      </c>
      <c r="F4365" s="970">
        <f>VLOOKUP(B4365,'HSD PSPN,STR,ARS'!$C$6:F2680,4,FALSE)</f>
        <v>150000</v>
      </c>
      <c r="G4365" s="969">
        <f t="shared" si="437"/>
        <v>4995.0000000000009</v>
      </c>
    </row>
    <row r="4366" spans="1:7" s="587" customFormat="1">
      <c r="A4366" s="967">
        <v>3</v>
      </c>
      <c r="B4366" s="968" t="s">
        <v>3</v>
      </c>
      <c r="C4366" s="967" t="s">
        <v>338</v>
      </c>
      <c r="D4366" s="967" t="s">
        <v>31</v>
      </c>
      <c r="E4366" s="967" t="s">
        <v>1121</v>
      </c>
      <c r="F4366" s="970">
        <f>VLOOKUP(B4366,'HSD PSPN,STR,ARS'!$C$6:F2681,4,FALSE)</f>
        <v>150000</v>
      </c>
      <c r="G4366" s="969">
        <f t="shared" si="437"/>
        <v>495</v>
      </c>
    </row>
    <row r="4367" spans="1:7" s="587" customFormat="1">
      <c r="A4367" s="967">
        <v>4</v>
      </c>
      <c r="B4367" s="968" t="s">
        <v>4</v>
      </c>
      <c r="C4367" s="967" t="s">
        <v>339</v>
      </c>
      <c r="D4367" s="967" t="s">
        <v>31</v>
      </c>
      <c r="E4367" s="967" t="s">
        <v>1529</v>
      </c>
      <c r="F4367" s="970">
        <f>VLOOKUP(B4367,'HSD PSPN,STR,ARS'!$C$6:F2682,4,FALSE)</f>
        <v>200000</v>
      </c>
      <c r="G4367" s="969">
        <f t="shared" si="437"/>
        <v>220</v>
      </c>
    </row>
    <row r="4368" spans="1:7" s="587" customFormat="1">
      <c r="A4368" s="1177" t="s">
        <v>2171</v>
      </c>
      <c r="B4368" s="1178"/>
      <c r="C4368" s="1178"/>
      <c r="D4368" s="1178"/>
      <c r="E4368" s="1178"/>
      <c r="F4368" s="1179"/>
      <c r="G4368" s="630">
        <f>SUM(G4363:G4367)</f>
        <v>12380</v>
      </c>
    </row>
    <row r="4369" spans="1:7" s="587" customFormat="1">
      <c r="A4369" s="967" t="s">
        <v>19</v>
      </c>
      <c r="B4369" s="968" t="s">
        <v>5</v>
      </c>
      <c r="C4369" s="967"/>
      <c r="D4369" s="967"/>
      <c r="E4369" s="967"/>
      <c r="F4369" s="968"/>
      <c r="G4369" s="969"/>
    </row>
    <row r="4370" spans="1:7" s="587" customFormat="1" ht="30">
      <c r="A4370" s="967">
        <v>1</v>
      </c>
      <c r="B4370" s="971" t="s">
        <v>1595</v>
      </c>
      <c r="C4370" s="967"/>
      <c r="D4370" s="972" t="s">
        <v>239</v>
      </c>
      <c r="E4370" s="972" t="s">
        <v>1531</v>
      </c>
      <c r="F4370" s="970">
        <f>VLOOKUP(B4370,'HSD PSPN,STR,ARS'!$C$6:F2685,4,FALSE)</f>
        <v>10000</v>
      </c>
      <c r="G4370" s="969">
        <f t="shared" ref="G4370:G4373" si="438">F4370*E4370</f>
        <v>26250</v>
      </c>
    </row>
    <row r="4371" spans="1:7" s="587" customFormat="1">
      <c r="A4371" s="967">
        <v>2</v>
      </c>
      <c r="B4371" s="968" t="s">
        <v>176</v>
      </c>
      <c r="C4371" s="967"/>
      <c r="D4371" s="967" t="s">
        <v>329</v>
      </c>
      <c r="E4371" s="967" t="s">
        <v>1525</v>
      </c>
      <c r="F4371" s="970">
        <f>VLOOKUP(B4371,'HSD PSPN,STR,ARS'!$C$6:F2686,4,FALSE)</f>
        <v>10000</v>
      </c>
      <c r="G4371" s="969">
        <f t="shared" si="438"/>
        <v>17040</v>
      </c>
    </row>
    <row r="4372" spans="1:7" s="587" customFormat="1">
      <c r="A4372" s="967">
        <v>3</v>
      </c>
      <c r="B4372" s="968" t="s">
        <v>245</v>
      </c>
      <c r="C4372" s="967"/>
      <c r="D4372" s="967" t="s">
        <v>329</v>
      </c>
      <c r="E4372" s="967" t="s">
        <v>1543</v>
      </c>
      <c r="F4372" s="970">
        <f>VLOOKUP(B4372,'HSD PSPN,STR,ARS'!$C$6:F2687,4,FALSE)</f>
        <v>10000</v>
      </c>
      <c r="G4372" s="969">
        <f t="shared" si="438"/>
        <v>1880</v>
      </c>
    </row>
    <row r="4373" spans="1:7" s="587" customFormat="1">
      <c r="A4373" s="967">
        <v>4</v>
      </c>
      <c r="B4373" s="968" t="s">
        <v>206</v>
      </c>
      <c r="C4373" s="967"/>
      <c r="D4373" s="967" t="s">
        <v>342</v>
      </c>
      <c r="E4373" s="967" t="s">
        <v>1244</v>
      </c>
      <c r="F4373" s="970">
        <f>VLOOKUP(B4373,'HSD PSPN,STR,ARS'!$C$6:F2688,4,FALSE)</f>
        <v>10000</v>
      </c>
      <c r="G4373" s="969">
        <f t="shared" si="438"/>
        <v>30</v>
      </c>
    </row>
    <row r="4374" spans="1:7" s="587" customFormat="1">
      <c r="A4374" s="1180" t="s">
        <v>2176</v>
      </c>
      <c r="B4374" s="1181"/>
      <c r="C4374" s="1181"/>
      <c r="D4374" s="1181"/>
      <c r="E4374" s="1181"/>
      <c r="F4374" s="1181"/>
      <c r="G4374" s="630">
        <f>SUM(G4370:G4373)</f>
        <v>45200</v>
      </c>
    </row>
    <row r="4375" spans="1:7" s="587" customFormat="1">
      <c r="A4375" s="967" t="s">
        <v>20</v>
      </c>
      <c r="B4375" s="968" t="s">
        <v>181</v>
      </c>
      <c r="C4375" s="967"/>
      <c r="D4375" s="967"/>
      <c r="E4375" s="967"/>
      <c r="F4375" s="968"/>
      <c r="G4375" s="969"/>
    </row>
    <row r="4376" spans="1:7" s="587" customFormat="1">
      <c r="A4376" s="967"/>
      <c r="B4376" s="968"/>
      <c r="C4376" s="967"/>
      <c r="D4376" s="967"/>
      <c r="E4376" s="967"/>
      <c r="F4376" s="968"/>
      <c r="G4376" s="969"/>
    </row>
    <row r="4377" spans="1:7" s="587" customFormat="1">
      <c r="A4377" s="1143" t="s">
        <v>2180</v>
      </c>
      <c r="B4377" s="1143"/>
      <c r="C4377" s="1143"/>
      <c r="D4377" s="1143"/>
      <c r="E4377" s="1143"/>
      <c r="F4377" s="1143"/>
      <c r="G4377" s="629">
        <f>SUM(G4375:G4376)</f>
        <v>0</v>
      </c>
    </row>
    <row r="4378" spans="1:7" s="587" customFormat="1">
      <c r="A4378" s="625" t="s">
        <v>21</v>
      </c>
      <c r="B4378" s="1141" t="s">
        <v>1111</v>
      </c>
      <c r="C4378" s="1141"/>
      <c r="D4378" s="1141"/>
      <c r="E4378" s="1141"/>
      <c r="F4378" s="1141"/>
      <c r="G4378" s="629">
        <f>SUM(G4364:G4377)/2</f>
        <v>57580</v>
      </c>
    </row>
    <row r="4379" spans="1:7" s="587" customFormat="1">
      <c r="A4379" s="625" t="s">
        <v>22</v>
      </c>
      <c r="B4379" s="1141" t="s">
        <v>1112</v>
      </c>
      <c r="C4379" s="1141"/>
      <c r="D4379" s="1141"/>
      <c r="E4379" s="1141"/>
      <c r="F4379" s="626">
        <v>0.1</v>
      </c>
      <c r="G4379" s="629">
        <f>G4378*F4379</f>
        <v>5758</v>
      </c>
    </row>
    <row r="4380" spans="1:7" s="587" customFormat="1">
      <c r="A4380" s="625" t="s">
        <v>23</v>
      </c>
      <c r="B4380" s="1141" t="s">
        <v>184</v>
      </c>
      <c r="C4380" s="1141"/>
      <c r="D4380" s="1141"/>
      <c r="E4380" s="1141"/>
      <c r="F4380" s="1141"/>
      <c r="G4380" s="629">
        <f>ROUNDDOWN(G4378+G4379,0)</f>
        <v>63338</v>
      </c>
    </row>
    <row r="4381" spans="1:7" s="587" customFormat="1">
      <c r="A4381" s="974"/>
      <c r="B4381" s="973"/>
      <c r="C4381" s="973"/>
      <c r="D4381" s="973"/>
      <c r="E4381" s="973"/>
      <c r="F4381" s="973"/>
      <c r="G4381" s="1095"/>
    </row>
    <row r="4382" spans="1:7" s="962" customFormat="1">
      <c r="A4382" s="636" t="s">
        <v>3972</v>
      </c>
      <c r="B4382" s="631" t="s">
        <v>3959</v>
      </c>
      <c r="G4382" s="963"/>
    </row>
    <row r="4383" spans="1:7" s="966" customFormat="1" ht="45">
      <c r="A4383" s="964" t="s">
        <v>73</v>
      </c>
      <c r="B4383" s="964" t="s">
        <v>74</v>
      </c>
      <c r="C4383" s="964" t="s">
        <v>166</v>
      </c>
      <c r="D4383" s="964" t="s">
        <v>78</v>
      </c>
      <c r="E4383" s="964" t="s">
        <v>167</v>
      </c>
      <c r="F4383" s="964" t="s">
        <v>1113</v>
      </c>
      <c r="G4383" s="965" t="s">
        <v>1105</v>
      </c>
    </row>
    <row r="4384" spans="1:7" s="587" customFormat="1">
      <c r="A4384" s="967" t="s">
        <v>17</v>
      </c>
      <c r="B4384" s="968" t="s">
        <v>1106</v>
      </c>
      <c r="C4384" s="967"/>
      <c r="D4384" s="967"/>
      <c r="E4384" s="967"/>
      <c r="F4384" s="968"/>
      <c r="G4384" s="969"/>
    </row>
    <row r="4385" spans="1:7" s="587" customFormat="1">
      <c r="A4385" s="967">
        <v>1</v>
      </c>
      <c r="B4385" s="968" t="s">
        <v>1</v>
      </c>
      <c r="C4385" s="967" t="s">
        <v>336</v>
      </c>
      <c r="D4385" s="967" t="s">
        <v>31</v>
      </c>
      <c r="E4385" s="967" t="s">
        <v>1509</v>
      </c>
      <c r="F4385" s="970">
        <f>VLOOKUP(B4385,'HSD PSPN,STR,ARS'!$C$6:F2700,4,FALSE)</f>
        <v>100000</v>
      </c>
      <c r="G4385" s="969">
        <f t="shared" ref="G4385:G4388" si="439">F4385*E4385</f>
        <v>7140.0000000000009</v>
      </c>
    </row>
    <row r="4386" spans="1:7" s="587" customFormat="1">
      <c r="A4386" s="967">
        <v>2</v>
      </c>
      <c r="B4386" s="968" t="s">
        <v>2</v>
      </c>
      <c r="C4386" s="967" t="s">
        <v>337</v>
      </c>
      <c r="D4386" s="967" t="s">
        <v>31</v>
      </c>
      <c r="E4386" s="967" t="s">
        <v>1532</v>
      </c>
      <c r="F4386" s="970">
        <f>VLOOKUP(B4386,'HSD PSPN,STR,ARS'!$C$6:F2701,4,FALSE)</f>
        <v>150000</v>
      </c>
      <c r="G4386" s="969">
        <f t="shared" si="439"/>
        <v>5355</v>
      </c>
    </row>
    <row r="4387" spans="1:7" s="587" customFormat="1">
      <c r="A4387" s="967">
        <v>3</v>
      </c>
      <c r="B4387" s="968" t="s">
        <v>3</v>
      </c>
      <c r="C4387" s="967" t="s">
        <v>338</v>
      </c>
      <c r="D4387" s="967" t="s">
        <v>31</v>
      </c>
      <c r="E4387" s="967" t="s">
        <v>1533</v>
      </c>
      <c r="F4387" s="970">
        <f>VLOOKUP(B4387,'HSD PSPN,STR,ARS'!$C$6:F2702,4,FALSE)</f>
        <v>150000</v>
      </c>
      <c r="G4387" s="969">
        <f t="shared" si="439"/>
        <v>540</v>
      </c>
    </row>
    <row r="4388" spans="1:7" s="587" customFormat="1">
      <c r="A4388" s="967">
        <v>4</v>
      </c>
      <c r="B4388" s="968" t="s">
        <v>4</v>
      </c>
      <c r="C4388" s="967" t="s">
        <v>339</v>
      </c>
      <c r="D4388" s="967" t="s">
        <v>31</v>
      </c>
      <c r="E4388" s="967" t="s">
        <v>1534</v>
      </c>
      <c r="F4388" s="970">
        <f>VLOOKUP(B4388,'HSD PSPN,STR,ARS'!$C$6:F2703,4,FALSE)</f>
        <v>200000</v>
      </c>
      <c r="G4388" s="969">
        <f t="shared" si="439"/>
        <v>239.99999999999997</v>
      </c>
    </row>
    <row r="4389" spans="1:7" s="587" customFormat="1">
      <c r="A4389" s="1177" t="s">
        <v>2171</v>
      </c>
      <c r="B4389" s="1178"/>
      <c r="C4389" s="1178"/>
      <c r="D4389" s="1178"/>
      <c r="E4389" s="1178"/>
      <c r="F4389" s="1179"/>
      <c r="G4389" s="630">
        <f>SUM(G4384:G4388)</f>
        <v>13275</v>
      </c>
    </row>
    <row r="4390" spans="1:7" s="587" customFormat="1">
      <c r="A4390" s="967" t="s">
        <v>19</v>
      </c>
      <c r="B4390" s="968" t="s">
        <v>5</v>
      </c>
      <c r="C4390" s="967"/>
      <c r="D4390" s="967"/>
      <c r="E4390" s="967"/>
      <c r="F4390" s="968"/>
      <c r="G4390" s="969"/>
    </row>
    <row r="4391" spans="1:7" s="587" customFormat="1" ht="30">
      <c r="A4391" s="967">
        <v>1</v>
      </c>
      <c r="B4391" s="971" t="s">
        <v>1596</v>
      </c>
      <c r="C4391" s="967"/>
      <c r="D4391" s="972" t="s">
        <v>239</v>
      </c>
      <c r="E4391" s="972" t="s">
        <v>1536</v>
      </c>
      <c r="F4391" s="970">
        <f>VLOOKUP(B4391,'HSD PSPN,STR,ARS'!$C$6:F2706,4,FALSE)</f>
        <v>10000</v>
      </c>
      <c r="G4391" s="969">
        <f t="shared" ref="G4391:G4394" si="440">F4391*E4391</f>
        <v>17500</v>
      </c>
    </row>
    <row r="4392" spans="1:7" s="587" customFormat="1">
      <c r="A4392" s="967">
        <v>2</v>
      </c>
      <c r="B4392" s="968" t="s">
        <v>176</v>
      </c>
      <c r="C4392" s="967"/>
      <c r="D4392" s="967" t="s">
        <v>329</v>
      </c>
      <c r="E4392" s="967" t="s">
        <v>1525</v>
      </c>
      <c r="F4392" s="970">
        <f>VLOOKUP(B4392,'HSD PSPN,STR,ARS'!$C$6:F2707,4,FALSE)</f>
        <v>10000</v>
      </c>
      <c r="G4392" s="969">
        <f t="shared" si="440"/>
        <v>17040</v>
      </c>
    </row>
    <row r="4393" spans="1:7" s="587" customFormat="1">
      <c r="A4393" s="967">
        <v>3</v>
      </c>
      <c r="B4393" s="968" t="s">
        <v>245</v>
      </c>
      <c r="C4393" s="967"/>
      <c r="D4393" s="967" t="s">
        <v>329</v>
      </c>
      <c r="E4393" s="967" t="s">
        <v>1543</v>
      </c>
      <c r="F4393" s="970">
        <f>VLOOKUP(B4393,'HSD PSPN,STR,ARS'!$C$6:F2708,4,FALSE)</f>
        <v>10000</v>
      </c>
      <c r="G4393" s="969">
        <f t="shared" si="440"/>
        <v>1880</v>
      </c>
    </row>
    <row r="4394" spans="1:7" s="587" customFormat="1">
      <c r="A4394" s="967">
        <v>4</v>
      </c>
      <c r="B4394" s="968" t="s">
        <v>206</v>
      </c>
      <c r="C4394" s="967"/>
      <c r="D4394" s="967" t="s">
        <v>342</v>
      </c>
      <c r="E4394" s="967" t="s">
        <v>1244</v>
      </c>
      <c r="F4394" s="970">
        <f>VLOOKUP(B4394,'HSD PSPN,STR,ARS'!$C$6:F2709,4,FALSE)</f>
        <v>10000</v>
      </c>
      <c r="G4394" s="969">
        <f t="shared" si="440"/>
        <v>30</v>
      </c>
    </row>
    <row r="4395" spans="1:7" s="587" customFormat="1">
      <c r="A4395" s="1180" t="s">
        <v>2176</v>
      </c>
      <c r="B4395" s="1181"/>
      <c r="C4395" s="1181"/>
      <c r="D4395" s="1181"/>
      <c r="E4395" s="1181"/>
      <c r="F4395" s="1181"/>
      <c r="G4395" s="630">
        <f>SUM(G4391:G4394)</f>
        <v>36450</v>
      </c>
    </row>
    <row r="4396" spans="1:7" s="587" customFormat="1">
      <c r="A4396" s="967" t="s">
        <v>20</v>
      </c>
      <c r="B4396" s="968" t="s">
        <v>181</v>
      </c>
      <c r="C4396" s="967"/>
      <c r="D4396" s="967"/>
      <c r="E4396" s="967"/>
      <c r="F4396" s="968"/>
      <c r="G4396" s="969"/>
    </row>
    <row r="4397" spans="1:7" s="587" customFormat="1">
      <c r="A4397" s="967"/>
      <c r="B4397" s="968"/>
      <c r="C4397" s="967"/>
      <c r="D4397" s="967"/>
      <c r="E4397" s="967"/>
      <c r="F4397" s="968"/>
      <c r="G4397" s="969"/>
    </row>
    <row r="4398" spans="1:7" s="587" customFormat="1">
      <c r="A4398" s="1143" t="s">
        <v>2180</v>
      </c>
      <c r="B4398" s="1143"/>
      <c r="C4398" s="1143"/>
      <c r="D4398" s="1143"/>
      <c r="E4398" s="1143"/>
      <c r="F4398" s="1143"/>
      <c r="G4398" s="629">
        <f>SUM(G4396:G4397)</f>
        <v>0</v>
      </c>
    </row>
    <row r="4399" spans="1:7" s="587" customFormat="1">
      <c r="A4399" s="625" t="s">
        <v>21</v>
      </c>
      <c r="B4399" s="1141" t="s">
        <v>1111</v>
      </c>
      <c r="C4399" s="1141"/>
      <c r="D4399" s="1141"/>
      <c r="E4399" s="1141"/>
      <c r="F4399" s="1141"/>
      <c r="G4399" s="629">
        <f>SUM(G4385:G4398)/2</f>
        <v>49725</v>
      </c>
    </row>
    <row r="4400" spans="1:7" s="587" customFormat="1">
      <c r="A4400" s="625" t="s">
        <v>22</v>
      </c>
      <c r="B4400" s="1141" t="s">
        <v>1112</v>
      </c>
      <c r="C4400" s="1141"/>
      <c r="D4400" s="1141"/>
      <c r="E4400" s="1141"/>
      <c r="F4400" s="626">
        <v>0.1</v>
      </c>
      <c r="G4400" s="629">
        <f>G4399*F4400</f>
        <v>4972.5</v>
      </c>
    </row>
    <row r="4401" spans="1:7" s="587" customFormat="1">
      <c r="A4401" s="625" t="s">
        <v>23</v>
      </c>
      <c r="B4401" s="1141" t="s">
        <v>184</v>
      </c>
      <c r="C4401" s="1141"/>
      <c r="D4401" s="1141"/>
      <c r="E4401" s="1141"/>
      <c r="F4401" s="1141"/>
      <c r="G4401" s="629">
        <f>ROUNDDOWN(G4399+G4400,0)</f>
        <v>54697</v>
      </c>
    </row>
    <row r="4402" spans="1:7" s="587" customFormat="1">
      <c r="A4402" s="974"/>
      <c r="B4402" s="973"/>
      <c r="C4402" s="973"/>
      <c r="D4402" s="973"/>
      <c r="E4402" s="973"/>
      <c r="F4402" s="973"/>
      <c r="G4402" s="1095"/>
    </row>
    <row r="4403" spans="1:7" s="1098" customFormat="1">
      <c r="A4403" s="636" t="s">
        <v>3973</v>
      </c>
      <c r="B4403" s="631" t="s">
        <v>3960</v>
      </c>
      <c r="G4403" s="1099"/>
    </row>
    <row r="4404" spans="1:7" s="966" customFormat="1" ht="45">
      <c r="A4404" s="964" t="s">
        <v>73</v>
      </c>
      <c r="B4404" s="964" t="s">
        <v>74</v>
      </c>
      <c r="C4404" s="964" t="s">
        <v>166</v>
      </c>
      <c r="D4404" s="964" t="s">
        <v>78</v>
      </c>
      <c r="E4404" s="964" t="s">
        <v>167</v>
      </c>
      <c r="F4404" s="964" t="s">
        <v>1113</v>
      </c>
      <c r="G4404" s="965" t="s">
        <v>1105</v>
      </c>
    </row>
    <row r="4405" spans="1:7" s="587" customFormat="1">
      <c r="A4405" s="967" t="s">
        <v>17</v>
      </c>
      <c r="B4405" s="968" t="s">
        <v>1106</v>
      </c>
      <c r="C4405" s="967"/>
      <c r="D4405" s="967"/>
      <c r="E4405" s="967"/>
      <c r="F4405" s="968"/>
      <c r="G4405" s="969"/>
    </row>
    <row r="4406" spans="1:7" s="587" customFormat="1">
      <c r="A4406" s="967">
        <v>1</v>
      </c>
      <c r="B4406" s="968" t="s">
        <v>1</v>
      </c>
      <c r="C4406" s="967" t="s">
        <v>336</v>
      </c>
      <c r="D4406" s="967" t="s">
        <v>31</v>
      </c>
      <c r="E4406" s="967" t="s">
        <v>1509</v>
      </c>
      <c r="F4406" s="970">
        <f>VLOOKUP(B4406,'HSD PSPN,STR,ARS'!$C$6:F2721,4,FALSE)</f>
        <v>100000</v>
      </c>
      <c r="G4406" s="969">
        <f t="shared" ref="G4406:G4409" si="441">F4406*E4406</f>
        <v>7140.0000000000009</v>
      </c>
    </row>
    <row r="4407" spans="1:7" s="587" customFormat="1">
      <c r="A4407" s="967">
        <v>2</v>
      </c>
      <c r="B4407" s="968" t="s">
        <v>2</v>
      </c>
      <c r="C4407" s="967" t="s">
        <v>337</v>
      </c>
      <c r="D4407" s="967" t="s">
        <v>31</v>
      </c>
      <c r="E4407" s="967" t="s">
        <v>1532</v>
      </c>
      <c r="F4407" s="970">
        <f>VLOOKUP(B4407,'HSD PSPN,STR,ARS'!$C$6:F2722,4,FALSE)</f>
        <v>150000</v>
      </c>
      <c r="G4407" s="969">
        <f t="shared" si="441"/>
        <v>5355</v>
      </c>
    </row>
    <row r="4408" spans="1:7" s="587" customFormat="1">
      <c r="A4408" s="967">
        <v>3</v>
      </c>
      <c r="B4408" s="968" t="s">
        <v>3</v>
      </c>
      <c r="C4408" s="967" t="s">
        <v>338</v>
      </c>
      <c r="D4408" s="967" t="s">
        <v>31</v>
      </c>
      <c r="E4408" s="967" t="s">
        <v>1533</v>
      </c>
      <c r="F4408" s="970">
        <f>VLOOKUP(B4408,'HSD PSPN,STR,ARS'!$C$6:F2723,4,FALSE)</f>
        <v>150000</v>
      </c>
      <c r="G4408" s="969">
        <f t="shared" si="441"/>
        <v>540</v>
      </c>
    </row>
    <row r="4409" spans="1:7" s="587" customFormat="1">
      <c r="A4409" s="967">
        <v>4</v>
      </c>
      <c r="B4409" s="968" t="s">
        <v>4</v>
      </c>
      <c r="C4409" s="967" t="s">
        <v>339</v>
      </c>
      <c r="D4409" s="967" t="s">
        <v>31</v>
      </c>
      <c r="E4409" s="967" t="s">
        <v>1534</v>
      </c>
      <c r="F4409" s="970">
        <f>VLOOKUP(B4409,'HSD PSPN,STR,ARS'!$C$6:F2724,4,FALSE)</f>
        <v>200000</v>
      </c>
      <c r="G4409" s="969">
        <f t="shared" si="441"/>
        <v>239.99999999999997</v>
      </c>
    </row>
    <row r="4410" spans="1:7" s="587" customFormat="1">
      <c r="A4410" s="1177" t="s">
        <v>2171</v>
      </c>
      <c r="B4410" s="1178"/>
      <c r="C4410" s="1178"/>
      <c r="D4410" s="1178"/>
      <c r="E4410" s="1178"/>
      <c r="F4410" s="1179"/>
      <c r="G4410" s="630">
        <f>SUM(G4405:G4409)</f>
        <v>13275</v>
      </c>
    </row>
    <row r="4411" spans="1:7" s="587" customFormat="1">
      <c r="A4411" s="967" t="s">
        <v>19</v>
      </c>
      <c r="B4411" s="968" t="s">
        <v>5</v>
      </c>
      <c r="C4411" s="967"/>
      <c r="D4411" s="967"/>
      <c r="E4411" s="967"/>
      <c r="F4411" s="968"/>
      <c r="G4411" s="969"/>
    </row>
    <row r="4412" spans="1:7" s="587" customFormat="1" ht="30">
      <c r="A4412" s="967">
        <v>1</v>
      </c>
      <c r="B4412" s="1100" t="s">
        <v>2399</v>
      </c>
      <c r="C4412" s="967"/>
      <c r="D4412" s="972" t="s">
        <v>239</v>
      </c>
      <c r="E4412" s="972" t="s">
        <v>1536</v>
      </c>
      <c r="F4412" s="970">
        <f>VLOOKUP(B4412,'HSD PSPN,STR,ARS'!$C$6:F2727,4,FALSE)</f>
        <v>10000</v>
      </c>
      <c r="G4412" s="969">
        <f t="shared" ref="G4412:G4415" si="442">F4412*E4412</f>
        <v>17500</v>
      </c>
    </row>
    <row r="4413" spans="1:7" s="587" customFormat="1">
      <c r="A4413" s="967">
        <v>2</v>
      </c>
      <c r="B4413" s="968" t="s">
        <v>176</v>
      </c>
      <c r="C4413" s="967"/>
      <c r="D4413" s="967" t="s">
        <v>329</v>
      </c>
      <c r="E4413" s="967" t="s">
        <v>1525</v>
      </c>
      <c r="F4413" s="970">
        <f>VLOOKUP(B4413,'HSD PSPN,STR,ARS'!$C$6:F2728,4,FALSE)</f>
        <v>10000</v>
      </c>
      <c r="G4413" s="969">
        <f t="shared" si="442"/>
        <v>17040</v>
      </c>
    </row>
    <row r="4414" spans="1:7" s="587" customFormat="1">
      <c r="A4414" s="967">
        <v>3</v>
      </c>
      <c r="B4414" s="968" t="s">
        <v>245</v>
      </c>
      <c r="C4414" s="967"/>
      <c r="D4414" s="967" t="s">
        <v>329</v>
      </c>
      <c r="E4414" s="967" t="s">
        <v>1543</v>
      </c>
      <c r="F4414" s="970">
        <f>VLOOKUP(B4414,'HSD PSPN,STR,ARS'!$C$6:F2729,4,FALSE)</f>
        <v>10000</v>
      </c>
      <c r="G4414" s="969">
        <f t="shared" si="442"/>
        <v>1880</v>
      </c>
    </row>
    <row r="4415" spans="1:7" s="587" customFormat="1">
      <c r="A4415" s="967">
        <v>4</v>
      </c>
      <c r="B4415" s="968" t="s">
        <v>206</v>
      </c>
      <c r="C4415" s="967"/>
      <c r="D4415" s="967" t="s">
        <v>342</v>
      </c>
      <c r="E4415" s="967" t="s">
        <v>1244</v>
      </c>
      <c r="F4415" s="970">
        <f>VLOOKUP(B4415,'HSD PSPN,STR,ARS'!$C$6:F2730,4,FALSE)</f>
        <v>10000</v>
      </c>
      <c r="G4415" s="969">
        <f t="shared" si="442"/>
        <v>30</v>
      </c>
    </row>
    <row r="4416" spans="1:7" s="587" customFormat="1">
      <c r="A4416" s="1180" t="s">
        <v>2176</v>
      </c>
      <c r="B4416" s="1181"/>
      <c r="C4416" s="1181"/>
      <c r="D4416" s="1181"/>
      <c r="E4416" s="1181"/>
      <c r="F4416" s="1181"/>
      <c r="G4416" s="630">
        <f>SUM(G4412:G4415)</f>
        <v>36450</v>
      </c>
    </row>
    <row r="4417" spans="1:7" s="587" customFormat="1">
      <c r="A4417" s="967" t="s">
        <v>20</v>
      </c>
      <c r="B4417" s="968" t="s">
        <v>181</v>
      </c>
      <c r="C4417" s="967"/>
      <c r="D4417" s="967"/>
      <c r="E4417" s="967"/>
      <c r="F4417" s="968"/>
      <c r="G4417" s="969"/>
    </row>
    <row r="4418" spans="1:7" s="587" customFormat="1">
      <c r="A4418" s="967"/>
      <c r="B4418" s="968"/>
      <c r="C4418" s="967"/>
      <c r="D4418" s="967"/>
      <c r="E4418" s="967"/>
      <c r="F4418" s="968"/>
      <c r="G4418" s="969"/>
    </row>
    <row r="4419" spans="1:7" s="587" customFormat="1">
      <c r="A4419" s="1143" t="s">
        <v>2180</v>
      </c>
      <c r="B4419" s="1143"/>
      <c r="C4419" s="1143"/>
      <c r="D4419" s="1143"/>
      <c r="E4419" s="1143"/>
      <c r="F4419" s="1143"/>
      <c r="G4419" s="629">
        <f>SUM(G4417:G4418)</f>
        <v>0</v>
      </c>
    </row>
    <row r="4420" spans="1:7" s="587" customFormat="1">
      <c r="A4420" s="625" t="s">
        <v>21</v>
      </c>
      <c r="B4420" s="1141" t="s">
        <v>1111</v>
      </c>
      <c r="C4420" s="1141"/>
      <c r="D4420" s="1141"/>
      <c r="E4420" s="1141"/>
      <c r="F4420" s="1141"/>
      <c r="G4420" s="629">
        <f>SUM(G4406:G4419)/2</f>
        <v>49725</v>
      </c>
    </row>
    <row r="4421" spans="1:7" s="587" customFormat="1">
      <c r="A4421" s="625" t="s">
        <v>22</v>
      </c>
      <c r="B4421" s="1141" t="s">
        <v>1112</v>
      </c>
      <c r="C4421" s="1141"/>
      <c r="D4421" s="1141"/>
      <c r="E4421" s="1141"/>
      <c r="F4421" s="626">
        <v>0.1</v>
      </c>
      <c r="G4421" s="629">
        <f>G4420*F4421</f>
        <v>4972.5</v>
      </c>
    </row>
    <row r="4422" spans="1:7" s="587" customFormat="1">
      <c r="A4422" s="625" t="s">
        <v>23</v>
      </c>
      <c r="B4422" s="1141" t="s">
        <v>184</v>
      </c>
      <c r="C4422" s="1141"/>
      <c r="D4422" s="1141"/>
      <c r="E4422" s="1141"/>
      <c r="F4422" s="1141"/>
      <c r="G4422" s="629">
        <f>ROUNDDOWN(G4420+G4421,0)</f>
        <v>54697</v>
      </c>
    </row>
    <row r="4423" spans="1:7">
      <c r="A4423" s="298"/>
      <c r="B4423" s="299"/>
      <c r="C4423" s="299"/>
      <c r="D4423" s="299"/>
      <c r="E4423" s="299"/>
      <c r="F4423" s="299"/>
      <c r="G4423" s="550"/>
    </row>
    <row r="4424" spans="1:7" s="447" customFormat="1" ht="14.25" customHeight="1">
      <c r="A4424" s="310" t="s">
        <v>2036</v>
      </c>
      <c r="G4424" s="555"/>
    </row>
    <row r="4425" spans="1:7" s="449" customFormat="1">
      <c r="A4425" s="439" t="s">
        <v>2037</v>
      </c>
      <c r="G4425" s="556"/>
    </row>
    <row r="4426" spans="1:7" s="430" customFormat="1" ht="45">
      <c r="A4426" s="444" t="s">
        <v>73</v>
      </c>
      <c r="B4426" s="444" t="s">
        <v>74</v>
      </c>
      <c r="C4426" s="444" t="s">
        <v>166</v>
      </c>
      <c r="D4426" s="301" t="s">
        <v>78</v>
      </c>
      <c r="E4426" s="301" t="s">
        <v>167</v>
      </c>
      <c r="F4426" s="301" t="s">
        <v>1113</v>
      </c>
      <c r="G4426" s="552" t="s">
        <v>1105</v>
      </c>
    </row>
    <row r="4427" spans="1:7">
      <c r="A4427" s="295" t="s">
        <v>17</v>
      </c>
      <c r="B4427" s="296" t="s">
        <v>1106</v>
      </c>
      <c r="C4427" s="295"/>
      <c r="D4427" s="295"/>
      <c r="E4427" s="295"/>
      <c r="F4427" s="296"/>
      <c r="G4427" s="536"/>
    </row>
    <row r="4428" spans="1:7">
      <c r="A4428" s="295">
        <v>1</v>
      </c>
      <c r="B4428" s="296" t="s">
        <v>1</v>
      </c>
      <c r="C4428" s="295" t="s">
        <v>336</v>
      </c>
      <c r="D4428" s="295" t="s">
        <v>31</v>
      </c>
      <c r="E4428" s="295" t="s">
        <v>1587</v>
      </c>
      <c r="F4428" s="315">
        <f>VLOOKUP(B4428,'HSD PSPN,STR,ARS'!$C$6:F2743,4,FALSE)</f>
        <v>100000</v>
      </c>
      <c r="G4428" s="536">
        <f t="shared" ref="G4428:G4431" si="443">F4428*E4428</f>
        <v>70000</v>
      </c>
    </row>
    <row r="4429" spans="1:7">
      <c r="A4429" s="295">
        <v>2</v>
      </c>
      <c r="B4429" s="296" t="s">
        <v>2</v>
      </c>
      <c r="C4429" s="295" t="s">
        <v>337</v>
      </c>
      <c r="D4429" s="295" t="s">
        <v>31</v>
      </c>
      <c r="E4429" s="295" t="s">
        <v>1331</v>
      </c>
      <c r="F4429" s="315">
        <f>VLOOKUP(B4429,'HSD PSPN,STR,ARS'!$C$6:F2744,4,FALSE)</f>
        <v>150000</v>
      </c>
      <c r="G4429" s="536">
        <f t="shared" si="443"/>
        <v>52500</v>
      </c>
    </row>
    <row r="4430" spans="1:7">
      <c r="A4430" s="295">
        <v>3</v>
      </c>
      <c r="B4430" s="296" t="s">
        <v>3</v>
      </c>
      <c r="C4430" s="295" t="s">
        <v>338</v>
      </c>
      <c r="D4430" s="295" t="s">
        <v>31</v>
      </c>
      <c r="E4430" s="295" t="s">
        <v>1332</v>
      </c>
      <c r="F4430" s="315">
        <f>VLOOKUP(B4430,'HSD PSPN,STR,ARS'!$C$6:F2745,4,FALSE)</f>
        <v>150000</v>
      </c>
      <c r="G4430" s="536">
        <f t="shared" si="443"/>
        <v>5250.0000000000009</v>
      </c>
    </row>
    <row r="4431" spans="1:7">
      <c r="A4431" s="295">
        <v>4</v>
      </c>
      <c r="B4431" s="296" t="s">
        <v>4</v>
      </c>
      <c r="C4431" s="295" t="s">
        <v>339</v>
      </c>
      <c r="D4431" s="295" t="s">
        <v>31</v>
      </c>
      <c r="E4431" s="295" t="s">
        <v>1333</v>
      </c>
      <c r="F4431" s="315">
        <f>VLOOKUP(B4431,'HSD PSPN,STR,ARS'!$C$6:F2746,4,FALSE)</f>
        <v>200000</v>
      </c>
      <c r="G4431" s="536">
        <f t="shared" si="443"/>
        <v>2340</v>
      </c>
    </row>
    <row r="4432" spans="1:7">
      <c r="A4432" s="1161" t="s">
        <v>2171</v>
      </c>
      <c r="B4432" s="1162"/>
      <c r="C4432" s="1162"/>
      <c r="D4432" s="1162"/>
      <c r="E4432" s="1162"/>
      <c r="F4432" s="1163"/>
      <c r="G4432" s="321">
        <f>SUM(G4427:G4431)</f>
        <v>130090</v>
      </c>
    </row>
    <row r="4433" spans="1:7">
      <c r="A4433" s="295" t="s">
        <v>19</v>
      </c>
      <c r="B4433" s="296" t="s">
        <v>5</v>
      </c>
      <c r="C4433" s="295"/>
      <c r="D4433" s="295"/>
      <c r="E4433" s="295"/>
      <c r="F4433" s="296"/>
      <c r="G4433" s="536"/>
    </row>
    <row r="4434" spans="1:7" ht="30">
      <c r="A4434" s="295">
        <v>1</v>
      </c>
      <c r="B4434" s="300" t="s">
        <v>1597</v>
      </c>
      <c r="C4434" s="295"/>
      <c r="D4434" s="301" t="s">
        <v>239</v>
      </c>
      <c r="E4434" s="301" t="s">
        <v>1598</v>
      </c>
      <c r="F4434" s="315">
        <f>VLOOKUP(B4434,'HSD PSPN,STR,ARS'!$C$6:F2749,4,FALSE)</f>
        <v>10000</v>
      </c>
      <c r="G4434" s="536">
        <f t="shared" ref="G4434:G4437" si="444">F4434*E4434</f>
        <v>10600</v>
      </c>
    </row>
    <row r="4435" spans="1:7">
      <c r="A4435" s="295">
        <v>2</v>
      </c>
      <c r="B4435" s="296" t="s">
        <v>176</v>
      </c>
      <c r="C4435" s="295"/>
      <c r="D4435" s="295" t="s">
        <v>329</v>
      </c>
      <c r="E4435" s="295" t="s">
        <v>1599</v>
      </c>
      <c r="F4435" s="315">
        <f>VLOOKUP(B4435,'HSD PSPN,STR,ARS'!$C$6:F2750,4,FALSE)</f>
        <v>10000</v>
      </c>
      <c r="G4435" s="536">
        <f t="shared" si="444"/>
        <v>81900</v>
      </c>
    </row>
    <row r="4436" spans="1:7">
      <c r="A4436" s="295">
        <v>3</v>
      </c>
      <c r="B4436" s="296" t="s">
        <v>206</v>
      </c>
      <c r="C4436" s="295"/>
      <c r="D4436" s="295" t="s">
        <v>342</v>
      </c>
      <c r="E4436" s="295" t="s">
        <v>1357</v>
      </c>
      <c r="F4436" s="315">
        <f>VLOOKUP(B4436,'HSD PSPN,STR,ARS'!$C$6:F2751,4,FALSE)</f>
        <v>10000</v>
      </c>
      <c r="G4436" s="536">
        <f t="shared" si="444"/>
        <v>450</v>
      </c>
    </row>
    <row r="4437" spans="1:7">
      <c r="A4437" s="295">
        <v>4</v>
      </c>
      <c r="B4437" s="296" t="s">
        <v>245</v>
      </c>
      <c r="C4437" s="295"/>
      <c r="D4437" s="295" t="s">
        <v>329</v>
      </c>
      <c r="E4437" s="295" t="s">
        <v>1600</v>
      </c>
      <c r="F4437" s="315">
        <f>VLOOKUP(B4437,'HSD PSPN,STR,ARS'!$C$6:F2752,4,FALSE)</f>
        <v>10000</v>
      </c>
      <c r="G4437" s="536">
        <f t="shared" si="444"/>
        <v>1340</v>
      </c>
    </row>
    <row r="4438" spans="1:7">
      <c r="A4438" s="1165" t="s">
        <v>2176</v>
      </c>
      <c r="B4438" s="1166"/>
      <c r="C4438" s="1166"/>
      <c r="D4438" s="1166"/>
      <c r="E4438" s="1166"/>
      <c r="F4438" s="1166"/>
      <c r="G4438" s="321">
        <f>SUM(G4434:G4437)</f>
        <v>94290</v>
      </c>
    </row>
    <row r="4439" spans="1:7">
      <c r="A4439" s="295" t="s">
        <v>20</v>
      </c>
      <c r="B4439" s="296" t="s">
        <v>181</v>
      </c>
      <c r="C4439" s="295"/>
      <c r="D4439" s="295"/>
      <c r="E4439" s="295"/>
      <c r="F4439" s="296"/>
      <c r="G4439" s="536"/>
    </row>
    <row r="4440" spans="1:7">
      <c r="A4440" s="295"/>
      <c r="B4440" s="296"/>
      <c r="C4440" s="295"/>
      <c r="D4440" s="295"/>
      <c r="E4440" s="295"/>
      <c r="F4440" s="296"/>
      <c r="G4440" s="536"/>
    </row>
    <row r="4441" spans="1:7">
      <c r="A4441" s="1146" t="s">
        <v>2180</v>
      </c>
      <c r="B4441" s="1146"/>
      <c r="C4441" s="1146"/>
      <c r="D4441" s="1146"/>
      <c r="E4441" s="1146"/>
      <c r="F4441" s="1146"/>
      <c r="G4441" s="318">
        <f>SUM(G4439:G4440)</f>
        <v>0</v>
      </c>
    </row>
    <row r="4442" spans="1:7">
      <c r="A4442" s="375" t="s">
        <v>21</v>
      </c>
      <c r="B4442" s="1145" t="s">
        <v>1111</v>
      </c>
      <c r="C4442" s="1145"/>
      <c r="D4442" s="1145"/>
      <c r="E4442" s="1145"/>
      <c r="F4442" s="1145"/>
      <c r="G4442" s="318">
        <f>SUM(G4428:G4441)/2</f>
        <v>224380</v>
      </c>
    </row>
    <row r="4443" spans="1:7">
      <c r="A4443" s="375" t="s">
        <v>22</v>
      </c>
      <c r="B4443" s="1145" t="s">
        <v>1112</v>
      </c>
      <c r="C4443" s="1145"/>
      <c r="D4443" s="1145"/>
      <c r="E4443" s="1145"/>
      <c r="F4443" s="376">
        <v>0.1</v>
      </c>
      <c r="G4443" s="318">
        <f>G4442*F4443</f>
        <v>22438</v>
      </c>
    </row>
    <row r="4444" spans="1:7">
      <c r="A4444" s="375" t="s">
        <v>23</v>
      </c>
      <c r="B4444" s="1145" t="s">
        <v>184</v>
      </c>
      <c r="C4444" s="1145"/>
      <c r="D4444" s="1145"/>
      <c r="E4444" s="1145"/>
      <c r="F4444" s="1145"/>
      <c r="G4444" s="318">
        <f>ROUNDDOWN(G4442+G4443,0)</f>
        <v>246818</v>
      </c>
    </row>
    <row r="4445" spans="1:7">
      <c r="A4445" s="298"/>
      <c r="B4445" s="299"/>
      <c r="C4445" s="299"/>
      <c r="D4445" s="299"/>
      <c r="E4445" s="299"/>
      <c r="F4445" s="299"/>
      <c r="G4445" s="550"/>
    </row>
    <row r="4446" spans="1:7" s="449" customFormat="1">
      <c r="A4446" s="439" t="s">
        <v>2038</v>
      </c>
      <c r="G4446" s="556"/>
    </row>
    <row r="4447" spans="1:7" s="445" customFormat="1" ht="45">
      <c r="A4447" s="294" t="s">
        <v>73</v>
      </c>
      <c r="B4447" s="294" t="s">
        <v>74</v>
      </c>
      <c r="C4447" s="294" t="s">
        <v>166</v>
      </c>
      <c r="D4447" s="294" t="s">
        <v>78</v>
      </c>
      <c r="E4447" s="294" t="s">
        <v>167</v>
      </c>
      <c r="F4447" s="294" t="s">
        <v>1113</v>
      </c>
      <c r="G4447" s="551" t="s">
        <v>1105</v>
      </c>
    </row>
    <row r="4448" spans="1:7">
      <c r="A4448" s="295" t="s">
        <v>17</v>
      </c>
      <c r="B4448" s="296" t="s">
        <v>1106</v>
      </c>
      <c r="C4448" s="295"/>
      <c r="D4448" s="295"/>
      <c r="E4448" s="295"/>
      <c r="F4448" s="296"/>
      <c r="G4448" s="536"/>
    </row>
    <row r="4449" spans="1:7">
      <c r="A4449" s="295">
        <v>1</v>
      </c>
      <c r="B4449" s="296" t="s">
        <v>1</v>
      </c>
      <c r="C4449" s="295" t="s">
        <v>336</v>
      </c>
      <c r="D4449" s="295" t="s">
        <v>31</v>
      </c>
      <c r="E4449" s="295" t="s">
        <v>1601</v>
      </c>
      <c r="F4449" s="315">
        <f>VLOOKUP(B4449,'HSD PSPN,STR,ARS'!$C$6:F2764,4,FALSE)</f>
        <v>100000</v>
      </c>
      <c r="G4449" s="536">
        <f t="shared" ref="G4449:G4452" si="445">F4449*E4449</f>
        <v>17000</v>
      </c>
    </row>
    <row r="4450" spans="1:7">
      <c r="A4450" s="295">
        <v>2</v>
      </c>
      <c r="B4450" s="296" t="s">
        <v>2</v>
      </c>
      <c r="C4450" s="295" t="s">
        <v>337</v>
      </c>
      <c r="D4450" s="295" t="s">
        <v>31</v>
      </c>
      <c r="E4450" s="295" t="s">
        <v>1601</v>
      </c>
      <c r="F4450" s="315">
        <f>VLOOKUP(B4450,'HSD PSPN,STR,ARS'!$C$6:F2765,4,FALSE)</f>
        <v>150000</v>
      </c>
      <c r="G4450" s="536">
        <f t="shared" si="445"/>
        <v>25500.000000000004</v>
      </c>
    </row>
    <row r="4451" spans="1:7">
      <c r="A4451" s="295">
        <v>3</v>
      </c>
      <c r="B4451" s="296" t="s">
        <v>3</v>
      </c>
      <c r="C4451" s="295" t="s">
        <v>338</v>
      </c>
      <c r="D4451" s="295" t="s">
        <v>31</v>
      </c>
      <c r="E4451" s="295" t="s">
        <v>1602</v>
      </c>
      <c r="F4451" s="315">
        <f>VLOOKUP(B4451,'HSD PSPN,STR,ARS'!$C$6:F2766,4,FALSE)</f>
        <v>150000</v>
      </c>
      <c r="G4451" s="536">
        <f t="shared" si="445"/>
        <v>2550</v>
      </c>
    </row>
    <row r="4452" spans="1:7">
      <c r="A4452" s="295">
        <v>4</v>
      </c>
      <c r="B4452" s="296" t="s">
        <v>4</v>
      </c>
      <c r="C4452" s="295" t="s">
        <v>339</v>
      </c>
      <c r="D4452" s="295" t="s">
        <v>31</v>
      </c>
      <c r="E4452" s="295" t="s">
        <v>1603</v>
      </c>
      <c r="F4452" s="315">
        <f>VLOOKUP(B4452,'HSD PSPN,STR,ARS'!$C$6:F2767,4,FALSE)</f>
        <v>200000</v>
      </c>
      <c r="G4452" s="536">
        <f t="shared" si="445"/>
        <v>1140</v>
      </c>
    </row>
    <row r="4453" spans="1:7">
      <c r="A4453" s="1161" t="s">
        <v>2171</v>
      </c>
      <c r="B4453" s="1162"/>
      <c r="C4453" s="1162"/>
      <c r="D4453" s="1162"/>
      <c r="E4453" s="1162"/>
      <c r="F4453" s="1163"/>
      <c r="G4453" s="321">
        <f>SUM(G4448:G4452)</f>
        <v>46190</v>
      </c>
    </row>
    <row r="4454" spans="1:7">
      <c r="A4454" s="295" t="s">
        <v>19</v>
      </c>
      <c r="B4454" s="296" t="s">
        <v>5</v>
      </c>
      <c r="C4454" s="295"/>
      <c r="D4454" s="295"/>
      <c r="E4454" s="295"/>
      <c r="F4454" s="296"/>
      <c r="G4454" s="536"/>
    </row>
    <row r="4455" spans="1:7">
      <c r="A4455" s="295">
        <v>1</v>
      </c>
      <c r="B4455" s="296" t="s">
        <v>1604</v>
      </c>
      <c r="C4455" s="295"/>
      <c r="D4455" s="295" t="s">
        <v>379</v>
      </c>
      <c r="E4455" s="295" t="s">
        <v>1277</v>
      </c>
      <c r="F4455" s="315">
        <f>VLOOKUP(B4455,'HSD PSPN,STR,ARS'!$C$6:F2770,4,FALSE)</f>
        <v>10000</v>
      </c>
      <c r="G4455" s="536">
        <f t="shared" ref="G4455:G4456" si="446">F4455*E4455</f>
        <v>10500</v>
      </c>
    </row>
    <row r="4456" spans="1:7">
      <c r="A4456" s="295">
        <v>2</v>
      </c>
      <c r="B4456" s="296" t="s">
        <v>1605</v>
      </c>
      <c r="C4456" s="295"/>
      <c r="D4456" s="295" t="s">
        <v>329</v>
      </c>
      <c r="E4456" s="295" t="s">
        <v>1155</v>
      </c>
      <c r="F4456" s="315">
        <f>VLOOKUP(B4456,'HSD PSPN,STR,ARS'!$C$6:F2771,4,FALSE)</f>
        <v>10000</v>
      </c>
      <c r="G4456" s="536">
        <f t="shared" si="446"/>
        <v>3500</v>
      </c>
    </row>
    <row r="4457" spans="1:7">
      <c r="A4457" s="1165" t="s">
        <v>2176</v>
      </c>
      <c r="B4457" s="1166"/>
      <c r="C4457" s="1166"/>
      <c r="D4457" s="1166"/>
      <c r="E4457" s="1166"/>
      <c r="F4457" s="1166"/>
      <c r="G4457" s="321">
        <f>SUM(G4455:G4456)</f>
        <v>14000</v>
      </c>
    </row>
    <row r="4458" spans="1:7">
      <c r="A4458" s="295" t="s">
        <v>20</v>
      </c>
      <c r="B4458" s="296" t="s">
        <v>181</v>
      </c>
      <c r="C4458" s="295"/>
      <c r="D4458" s="295"/>
      <c r="E4458" s="295"/>
      <c r="F4458" s="296"/>
      <c r="G4458" s="536"/>
    </row>
    <row r="4459" spans="1:7">
      <c r="A4459" s="295"/>
      <c r="B4459" s="296"/>
      <c r="C4459" s="295"/>
      <c r="D4459" s="295"/>
      <c r="E4459" s="295"/>
      <c r="F4459" s="296"/>
      <c r="G4459" s="536"/>
    </row>
    <row r="4460" spans="1:7">
      <c r="A4460" s="1146" t="s">
        <v>2180</v>
      </c>
      <c r="B4460" s="1146"/>
      <c r="C4460" s="1146"/>
      <c r="D4460" s="1146"/>
      <c r="E4460" s="1146"/>
      <c r="F4460" s="1146"/>
      <c r="G4460" s="318">
        <f>SUM(G4458:G4459)</f>
        <v>0</v>
      </c>
    </row>
    <row r="4461" spans="1:7">
      <c r="A4461" s="375" t="s">
        <v>21</v>
      </c>
      <c r="B4461" s="1145" t="s">
        <v>1111</v>
      </c>
      <c r="C4461" s="1145"/>
      <c r="D4461" s="1145"/>
      <c r="E4461" s="1145"/>
      <c r="F4461" s="1145"/>
      <c r="G4461" s="318">
        <f>SUM(G4448:G4460)/2</f>
        <v>60190</v>
      </c>
    </row>
    <row r="4462" spans="1:7">
      <c r="A4462" s="375" t="s">
        <v>22</v>
      </c>
      <c r="B4462" s="1145" t="s">
        <v>1112</v>
      </c>
      <c r="C4462" s="1145"/>
      <c r="D4462" s="1145"/>
      <c r="E4462" s="1145"/>
      <c r="F4462" s="376">
        <v>0.1</v>
      </c>
      <c r="G4462" s="318">
        <f>G4461*F4462</f>
        <v>6019</v>
      </c>
    </row>
    <row r="4463" spans="1:7">
      <c r="A4463" s="375" t="s">
        <v>23</v>
      </c>
      <c r="B4463" s="1145" t="s">
        <v>184</v>
      </c>
      <c r="C4463" s="1145"/>
      <c r="D4463" s="1145"/>
      <c r="E4463" s="1145"/>
      <c r="F4463" s="1145"/>
      <c r="G4463" s="318">
        <f>ROUNDDOWN(G4461+G4462,0)</f>
        <v>66209</v>
      </c>
    </row>
    <row r="4464" spans="1:7">
      <c r="A4464" s="298"/>
      <c r="B4464" s="299"/>
      <c r="C4464" s="299"/>
      <c r="D4464" s="299"/>
      <c r="E4464" s="299"/>
      <c r="F4464" s="299"/>
      <c r="G4464" s="550"/>
    </row>
    <row r="4465" spans="1:7" s="449" customFormat="1">
      <c r="A4465" s="439" t="s">
        <v>2039</v>
      </c>
      <c r="G4465" s="556"/>
    </row>
    <row r="4466" spans="1:7" s="445" customFormat="1" ht="45">
      <c r="A4466" s="294" t="s">
        <v>73</v>
      </c>
      <c r="B4466" s="294" t="s">
        <v>74</v>
      </c>
      <c r="C4466" s="294" t="s">
        <v>166</v>
      </c>
      <c r="D4466" s="294" t="s">
        <v>78</v>
      </c>
      <c r="E4466" s="294" t="s">
        <v>167</v>
      </c>
      <c r="F4466" s="294" t="s">
        <v>1113</v>
      </c>
      <c r="G4466" s="551" t="s">
        <v>1105</v>
      </c>
    </row>
    <row r="4467" spans="1:7">
      <c r="A4467" s="295" t="s">
        <v>17</v>
      </c>
      <c r="B4467" s="296" t="s">
        <v>1106</v>
      </c>
      <c r="C4467" s="295"/>
      <c r="D4467" s="295"/>
      <c r="E4467" s="295"/>
      <c r="F4467" s="296"/>
      <c r="G4467" s="536"/>
    </row>
    <row r="4468" spans="1:7">
      <c r="A4468" s="295">
        <v>1</v>
      </c>
      <c r="B4468" s="426" t="s">
        <v>1</v>
      </c>
      <c r="C4468" s="295" t="s">
        <v>336</v>
      </c>
      <c r="D4468" s="295" t="s">
        <v>31</v>
      </c>
      <c r="E4468" s="295" t="s">
        <v>1194</v>
      </c>
      <c r="F4468" s="315">
        <f>VLOOKUP(B4468,'HSD PSPN,STR,ARS'!$C$6:F2783,4,FALSE)</f>
        <v>100000</v>
      </c>
      <c r="G4468" s="536">
        <f t="shared" ref="G4468:G4471" si="447">F4468*E4468</f>
        <v>12000</v>
      </c>
    </row>
    <row r="4469" spans="1:7">
      <c r="A4469" s="295">
        <v>2</v>
      </c>
      <c r="B4469" s="426" t="s">
        <v>2</v>
      </c>
      <c r="C4469" s="295" t="s">
        <v>337</v>
      </c>
      <c r="D4469" s="295" t="s">
        <v>31</v>
      </c>
      <c r="E4469" s="295" t="s">
        <v>1194</v>
      </c>
      <c r="F4469" s="315">
        <f>VLOOKUP(B4469,'HSD PSPN,STR,ARS'!$C$6:F2784,4,FALSE)</f>
        <v>150000</v>
      </c>
      <c r="G4469" s="536">
        <f t="shared" si="447"/>
        <v>18000</v>
      </c>
    </row>
    <row r="4470" spans="1:7">
      <c r="A4470" s="295">
        <v>3</v>
      </c>
      <c r="B4470" s="426" t="s">
        <v>3</v>
      </c>
      <c r="C4470" s="295" t="s">
        <v>338</v>
      </c>
      <c r="D4470" s="295" t="s">
        <v>31</v>
      </c>
      <c r="E4470" s="295" t="s">
        <v>1606</v>
      </c>
      <c r="F4470" s="315">
        <f>VLOOKUP(B4470,'HSD PSPN,STR,ARS'!$C$6:F2785,4,FALSE)</f>
        <v>150000</v>
      </c>
      <c r="G4470" s="536">
        <f t="shared" si="447"/>
        <v>1800</v>
      </c>
    </row>
    <row r="4471" spans="1:7">
      <c r="A4471" s="295">
        <v>4</v>
      </c>
      <c r="B4471" s="426" t="s">
        <v>4</v>
      </c>
      <c r="C4471" s="295" t="s">
        <v>339</v>
      </c>
      <c r="D4471" s="295" t="s">
        <v>31</v>
      </c>
      <c r="E4471" s="295" t="s">
        <v>1237</v>
      </c>
      <c r="F4471" s="315">
        <f>VLOOKUP(B4471,'HSD PSPN,STR,ARS'!$C$6:F2786,4,FALSE)</f>
        <v>200000</v>
      </c>
      <c r="G4471" s="536">
        <f t="shared" si="447"/>
        <v>800</v>
      </c>
    </row>
    <row r="4472" spans="1:7">
      <c r="A4472" s="1161" t="s">
        <v>2171</v>
      </c>
      <c r="B4472" s="1162"/>
      <c r="C4472" s="1162"/>
      <c r="D4472" s="1162"/>
      <c r="E4472" s="1162"/>
      <c r="F4472" s="1163"/>
      <c r="G4472" s="321">
        <f>SUM(G4467:G4471)</f>
        <v>32600</v>
      </c>
    </row>
    <row r="4473" spans="1:7">
      <c r="A4473" s="295" t="s">
        <v>19</v>
      </c>
      <c r="B4473" s="296" t="s">
        <v>5</v>
      </c>
      <c r="C4473" s="295"/>
      <c r="D4473" s="295"/>
      <c r="E4473" s="295"/>
      <c r="F4473" s="296"/>
      <c r="G4473" s="536"/>
    </row>
    <row r="4474" spans="1:7">
      <c r="A4474" s="295">
        <v>1</v>
      </c>
      <c r="B4474" s="296" t="s">
        <v>1607</v>
      </c>
      <c r="C4474" s="295"/>
      <c r="D4474" s="295" t="s">
        <v>379</v>
      </c>
      <c r="E4474" s="295" t="s">
        <v>1277</v>
      </c>
      <c r="F4474" s="315">
        <f>VLOOKUP(B4474,'HSD PSPN,STR,ARS'!$C$6:F2789,4,FALSE)</f>
        <v>10000</v>
      </c>
      <c r="G4474" s="536">
        <f t="shared" ref="G4474:G4475" si="448">F4474*E4474</f>
        <v>10500</v>
      </c>
    </row>
    <row r="4475" spans="1:7">
      <c r="A4475" s="295">
        <v>2</v>
      </c>
      <c r="B4475" s="296" t="s">
        <v>1605</v>
      </c>
      <c r="C4475" s="295"/>
      <c r="D4475" s="295" t="s">
        <v>329</v>
      </c>
      <c r="E4475" s="295" t="s">
        <v>1155</v>
      </c>
      <c r="F4475" s="315">
        <f>VLOOKUP(B4475,'HSD PSPN,STR,ARS'!$C$6:F2790,4,FALSE)</f>
        <v>10000</v>
      </c>
      <c r="G4475" s="536">
        <f t="shared" si="448"/>
        <v>3500</v>
      </c>
    </row>
    <row r="4476" spans="1:7">
      <c r="A4476" s="1165" t="s">
        <v>2176</v>
      </c>
      <c r="B4476" s="1166"/>
      <c r="C4476" s="1166"/>
      <c r="D4476" s="1166"/>
      <c r="E4476" s="1166"/>
      <c r="F4476" s="1166"/>
      <c r="G4476" s="321">
        <f>SUM(G4474:G4475)</f>
        <v>14000</v>
      </c>
    </row>
    <row r="4477" spans="1:7">
      <c r="A4477" s="295" t="s">
        <v>20</v>
      </c>
      <c r="B4477" s="296" t="s">
        <v>181</v>
      </c>
      <c r="C4477" s="295"/>
      <c r="D4477" s="295"/>
      <c r="E4477" s="295"/>
      <c r="F4477" s="296"/>
      <c r="G4477" s="536"/>
    </row>
    <row r="4478" spans="1:7">
      <c r="A4478" s="295"/>
      <c r="B4478" s="296"/>
      <c r="C4478" s="295"/>
      <c r="D4478" s="295"/>
      <c r="E4478" s="295"/>
      <c r="F4478" s="296"/>
      <c r="G4478" s="536"/>
    </row>
    <row r="4479" spans="1:7">
      <c r="A4479" s="1146" t="s">
        <v>2180</v>
      </c>
      <c r="B4479" s="1146"/>
      <c r="C4479" s="1146"/>
      <c r="D4479" s="1146"/>
      <c r="E4479" s="1146"/>
      <c r="F4479" s="1146"/>
      <c r="G4479" s="318">
        <f>SUM(G4477:G4478)</f>
        <v>0</v>
      </c>
    </row>
    <row r="4480" spans="1:7">
      <c r="A4480" s="375" t="s">
        <v>21</v>
      </c>
      <c r="B4480" s="1145" t="s">
        <v>1111</v>
      </c>
      <c r="C4480" s="1145"/>
      <c r="D4480" s="1145"/>
      <c r="E4480" s="1145"/>
      <c r="F4480" s="1145"/>
      <c r="G4480" s="318">
        <f>SUM(G4467:G4479)/2</f>
        <v>46600</v>
      </c>
    </row>
    <row r="4481" spans="1:7">
      <c r="A4481" s="375" t="s">
        <v>22</v>
      </c>
      <c r="B4481" s="1145" t="s">
        <v>1112</v>
      </c>
      <c r="C4481" s="1145"/>
      <c r="D4481" s="1145"/>
      <c r="E4481" s="1145"/>
      <c r="F4481" s="376">
        <v>0.1</v>
      </c>
      <c r="G4481" s="318">
        <f>G4480*F4481</f>
        <v>4660</v>
      </c>
    </row>
    <row r="4482" spans="1:7">
      <c r="A4482" s="375" t="s">
        <v>23</v>
      </c>
      <c r="B4482" s="1145" t="s">
        <v>184</v>
      </c>
      <c r="C4482" s="1145"/>
      <c r="D4482" s="1145"/>
      <c r="E4482" s="1145"/>
      <c r="F4482" s="1145"/>
      <c r="G4482" s="318">
        <f>ROUNDDOWN(G4480+G4481,0)</f>
        <v>51260</v>
      </c>
    </row>
    <row r="4483" spans="1:7">
      <c r="A4483" s="298"/>
      <c r="B4483" s="299"/>
      <c r="C4483" s="299"/>
      <c r="D4483" s="299"/>
      <c r="E4483" s="299"/>
      <c r="F4483" s="299"/>
      <c r="G4483" s="550"/>
    </row>
    <row r="4484" spans="1:7" s="1093" customFormat="1">
      <c r="A4484" s="1092" t="s">
        <v>2040</v>
      </c>
      <c r="G4484" s="1094"/>
    </row>
    <row r="4485" spans="1:7" s="1089" customFormat="1" ht="45">
      <c r="A4485" s="1075" t="s">
        <v>73</v>
      </c>
      <c r="B4485" s="1075" t="s">
        <v>74</v>
      </c>
      <c r="C4485" s="1075" t="s">
        <v>166</v>
      </c>
      <c r="D4485" s="1075" t="s">
        <v>78</v>
      </c>
      <c r="E4485" s="1075" t="s">
        <v>167</v>
      </c>
      <c r="F4485" s="1075" t="s">
        <v>1113</v>
      </c>
      <c r="G4485" s="1088" t="s">
        <v>1105</v>
      </c>
    </row>
    <row r="4486" spans="1:7" s="306" customFormat="1">
      <c r="A4486" s="1078" t="s">
        <v>17</v>
      </c>
      <c r="B4486" s="1079" t="s">
        <v>1106</v>
      </c>
      <c r="C4486" s="1078"/>
      <c r="D4486" s="1078"/>
      <c r="E4486" s="1078"/>
      <c r="F4486" s="1079"/>
      <c r="G4486" s="1080"/>
    </row>
    <row r="4487" spans="1:7" s="306" customFormat="1">
      <c r="A4487" s="1078">
        <v>1</v>
      </c>
      <c r="B4487" s="1079" t="s">
        <v>1</v>
      </c>
      <c r="C4487" s="1078" t="s">
        <v>336</v>
      </c>
      <c r="D4487" s="1078" t="s">
        <v>31</v>
      </c>
      <c r="E4487" s="1101">
        <v>0.2</v>
      </c>
      <c r="F4487" s="1081">
        <f>VLOOKUP(B4487,'HSD PSPN,STR,ARS'!$C$6:F2802,4,FALSE)</f>
        <v>100000</v>
      </c>
      <c r="G4487" s="1080">
        <f t="shared" ref="G4487:G4490" si="449">F4487*E4487</f>
        <v>20000</v>
      </c>
    </row>
    <row r="4488" spans="1:7" s="306" customFormat="1">
      <c r="A4488" s="1078">
        <v>2</v>
      </c>
      <c r="B4488" s="1079" t="s">
        <v>2</v>
      </c>
      <c r="C4488" s="1078" t="s">
        <v>337</v>
      </c>
      <c r="D4488" s="1078" t="s">
        <v>31</v>
      </c>
      <c r="E4488" s="1101">
        <v>0.1</v>
      </c>
      <c r="F4488" s="1081">
        <f>VLOOKUP(B4488,'HSD PSPN,STR,ARS'!$C$6:F2803,4,FALSE)</f>
        <v>150000</v>
      </c>
      <c r="G4488" s="1080">
        <f t="shared" si="449"/>
        <v>15000</v>
      </c>
    </row>
    <row r="4489" spans="1:7" s="306" customFormat="1">
      <c r="A4489" s="1078">
        <v>3</v>
      </c>
      <c r="B4489" s="1079" t="s">
        <v>3</v>
      </c>
      <c r="C4489" s="1078" t="s">
        <v>338</v>
      </c>
      <c r="D4489" s="1078" t="s">
        <v>31</v>
      </c>
      <c r="E4489" s="1101">
        <v>0.01</v>
      </c>
      <c r="F4489" s="1081">
        <f>VLOOKUP(B4489,'HSD PSPN,STR,ARS'!$C$6:F2804,4,FALSE)</f>
        <v>150000</v>
      </c>
      <c r="G4489" s="1080">
        <f t="shared" si="449"/>
        <v>1500</v>
      </c>
    </row>
    <row r="4490" spans="1:7" s="306" customFormat="1">
      <c r="A4490" s="1078">
        <v>4</v>
      </c>
      <c r="B4490" s="1079" t="s">
        <v>4</v>
      </c>
      <c r="C4490" s="1078" t="s">
        <v>339</v>
      </c>
      <c r="D4490" s="1078" t="s">
        <v>31</v>
      </c>
      <c r="E4490" s="1101">
        <v>3.3E-3</v>
      </c>
      <c r="F4490" s="1081">
        <f>VLOOKUP(B4490,'HSD PSPN,STR,ARS'!$C$6:F2805,4,FALSE)</f>
        <v>200000</v>
      </c>
      <c r="G4490" s="1080">
        <f t="shared" si="449"/>
        <v>660</v>
      </c>
    </row>
    <row r="4491" spans="1:7" s="306" customFormat="1">
      <c r="A4491" s="1169" t="s">
        <v>2171</v>
      </c>
      <c r="B4491" s="1170"/>
      <c r="C4491" s="1170"/>
      <c r="D4491" s="1170"/>
      <c r="E4491" s="1170"/>
      <c r="F4491" s="1171"/>
      <c r="G4491" s="1071">
        <f>SUM(G4486:G4490)</f>
        <v>37160</v>
      </c>
    </row>
    <row r="4492" spans="1:7" s="306" customFormat="1">
      <c r="A4492" s="1078" t="s">
        <v>19</v>
      </c>
      <c r="B4492" s="1079" t="s">
        <v>5</v>
      </c>
      <c r="C4492" s="1078"/>
      <c r="D4492" s="1078"/>
      <c r="E4492" s="1078"/>
      <c r="F4492" s="1079"/>
      <c r="G4492" s="1080"/>
    </row>
    <row r="4493" spans="1:7" s="306" customFormat="1">
      <c r="A4493" s="1078">
        <v>1</v>
      </c>
      <c r="B4493" s="1079" t="s">
        <v>1608</v>
      </c>
      <c r="C4493" s="1078"/>
      <c r="D4493" s="1078" t="s">
        <v>379</v>
      </c>
      <c r="E4493" s="1078" t="s">
        <v>1277</v>
      </c>
      <c r="F4493" s="1081">
        <f>VLOOKUP(B4493,'HSD PSPN,STR,ARS'!$C$6:F2808,4,FALSE)</f>
        <v>10000</v>
      </c>
      <c r="G4493" s="1080">
        <f t="shared" ref="G4493:G4494" si="450">F4493*E4493</f>
        <v>10500</v>
      </c>
    </row>
    <row r="4494" spans="1:7" s="306" customFormat="1">
      <c r="A4494" s="1078">
        <v>2</v>
      </c>
      <c r="B4494" s="1079" t="s">
        <v>1609</v>
      </c>
      <c r="C4494" s="1078"/>
      <c r="D4494" s="1078" t="s">
        <v>329</v>
      </c>
      <c r="E4494" s="1078" t="s">
        <v>1145</v>
      </c>
      <c r="F4494" s="1081">
        <f>VLOOKUP(B4494,'HSD PSPN,STR,ARS'!$C$6:F2809,4,FALSE)</f>
        <v>10000</v>
      </c>
      <c r="G4494" s="1080">
        <f t="shared" si="450"/>
        <v>6000</v>
      </c>
    </row>
    <row r="4495" spans="1:7" s="306" customFormat="1">
      <c r="A4495" s="1172" t="s">
        <v>2176</v>
      </c>
      <c r="B4495" s="1173"/>
      <c r="C4495" s="1173"/>
      <c r="D4495" s="1173"/>
      <c r="E4495" s="1173"/>
      <c r="F4495" s="1173"/>
      <c r="G4495" s="1071">
        <f>SUM(G4493:G4494)</f>
        <v>16500</v>
      </c>
    </row>
    <row r="4496" spans="1:7" s="306" customFormat="1">
      <c r="A4496" s="1078" t="s">
        <v>20</v>
      </c>
      <c r="B4496" s="1079" t="s">
        <v>181</v>
      </c>
      <c r="C4496" s="1078"/>
      <c r="D4496" s="1078"/>
      <c r="E4496" s="1078"/>
      <c r="F4496" s="1079"/>
      <c r="G4496" s="1080"/>
    </row>
    <row r="4497" spans="1:7" s="306" customFormat="1">
      <c r="A4497" s="1078"/>
      <c r="B4497" s="1079"/>
      <c r="C4497" s="1078"/>
      <c r="D4497" s="1078"/>
      <c r="E4497" s="1078"/>
      <c r="F4497" s="1079"/>
      <c r="G4497" s="1080"/>
    </row>
    <row r="4498" spans="1:7" s="306" customFormat="1">
      <c r="A4498" s="1156" t="s">
        <v>2180</v>
      </c>
      <c r="B4498" s="1156"/>
      <c r="C4498" s="1156"/>
      <c r="D4498" s="1156"/>
      <c r="E4498" s="1156"/>
      <c r="F4498" s="1156"/>
      <c r="G4498" s="576">
        <f>SUM(G4496:G4497)</f>
        <v>0</v>
      </c>
    </row>
    <row r="4499" spans="1:7" s="306" customFormat="1">
      <c r="A4499" s="1061" t="s">
        <v>21</v>
      </c>
      <c r="B4499" s="1155" t="s">
        <v>1111</v>
      </c>
      <c r="C4499" s="1155"/>
      <c r="D4499" s="1155"/>
      <c r="E4499" s="1155"/>
      <c r="F4499" s="1155"/>
      <c r="G4499" s="576">
        <f>SUM(G4486:G4498)/2</f>
        <v>53660</v>
      </c>
    </row>
    <row r="4500" spans="1:7" s="306" customFormat="1">
      <c r="A4500" s="1061" t="s">
        <v>22</v>
      </c>
      <c r="B4500" s="1155" t="s">
        <v>1112</v>
      </c>
      <c r="C4500" s="1155"/>
      <c r="D4500" s="1155"/>
      <c r="E4500" s="1155"/>
      <c r="F4500" s="1063">
        <v>0.1</v>
      </c>
      <c r="G4500" s="576">
        <f>G4499*F4500</f>
        <v>5366</v>
      </c>
    </row>
    <row r="4501" spans="1:7" s="306" customFormat="1">
      <c r="A4501" s="1061" t="s">
        <v>23</v>
      </c>
      <c r="B4501" s="1155" t="s">
        <v>184</v>
      </c>
      <c r="C4501" s="1155"/>
      <c r="D4501" s="1155"/>
      <c r="E4501" s="1155"/>
      <c r="F4501" s="1155"/>
      <c r="G4501" s="576">
        <f>ROUNDDOWN(G4499+G4500,0)</f>
        <v>59026</v>
      </c>
    </row>
    <row r="4502" spans="1:7" s="306" customFormat="1">
      <c r="A4502" s="1083"/>
      <c r="B4502" s="1084"/>
      <c r="C4502" s="1084"/>
      <c r="D4502" s="1084"/>
      <c r="E4502" s="1084"/>
      <c r="F4502" s="1084"/>
      <c r="G4502" s="1085"/>
    </row>
    <row r="4503" spans="1:7" s="1093" customFormat="1">
      <c r="A4503" s="1092" t="s">
        <v>2041</v>
      </c>
      <c r="G4503" s="1094"/>
    </row>
    <row r="4504" spans="1:7" s="1089" customFormat="1" ht="45">
      <c r="A4504" s="1075" t="s">
        <v>73</v>
      </c>
      <c r="B4504" s="1075" t="s">
        <v>74</v>
      </c>
      <c r="C4504" s="1075" t="s">
        <v>166</v>
      </c>
      <c r="D4504" s="1075" t="s">
        <v>78</v>
      </c>
      <c r="E4504" s="1075" t="s">
        <v>167</v>
      </c>
      <c r="F4504" s="1075" t="s">
        <v>1113</v>
      </c>
      <c r="G4504" s="1088" t="s">
        <v>1105</v>
      </c>
    </row>
    <row r="4505" spans="1:7" s="306" customFormat="1">
      <c r="A4505" s="1078" t="s">
        <v>17</v>
      </c>
      <c r="B4505" s="1079" t="s">
        <v>1106</v>
      </c>
      <c r="C4505" s="1078"/>
      <c r="D4505" s="1078"/>
      <c r="E4505" s="1078"/>
      <c r="F4505" s="1079"/>
      <c r="G4505" s="1080"/>
    </row>
    <row r="4506" spans="1:7" s="306" customFormat="1">
      <c r="A4506" s="1078">
        <v>1</v>
      </c>
      <c r="B4506" s="1079" t="s">
        <v>1</v>
      </c>
      <c r="C4506" s="1078" t="s">
        <v>336</v>
      </c>
      <c r="D4506" s="1078" t="s">
        <v>31</v>
      </c>
      <c r="E4506" s="1101">
        <v>0.2</v>
      </c>
      <c r="F4506" s="1081">
        <f>VLOOKUP(B4506,'HSD PSPN,STR,ARS'!$C$6:F2821,4,FALSE)</f>
        <v>100000</v>
      </c>
      <c r="G4506" s="1080">
        <f t="shared" ref="G4506:G4509" si="451">F4506*E4506</f>
        <v>20000</v>
      </c>
    </row>
    <row r="4507" spans="1:7" s="306" customFormat="1">
      <c r="A4507" s="1078">
        <v>2</v>
      </c>
      <c r="B4507" s="1079" t="s">
        <v>2</v>
      </c>
      <c r="C4507" s="1078" t="s">
        <v>337</v>
      </c>
      <c r="D4507" s="1078" t="s">
        <v>31</v>
      </c>
      <c r="E4507" s="1101">
        <v>0.1</v>
      </c>
      <c r="F4507" s="1081">
        <f>VLOOKUP(B4507,'HSD PSPN,STR,ARS'!$C$6:F2822,4,FALSE)</f>
        <v>150000</v>
      </c>
      <c r="G4507" s="1080">
        <f t="shared" si="451"/>
        <v>15000</v>
      </c>
    </row>
    <row r="4508" spans="1:7" s="306" customFormat="1">
      <c r="A4508" s="1078">
        <v>3</v>
      </c>
      <c r="B4508" s="1079" t="s">
        <v>3</v>
      </c>
      <c r="C4508" s="1078" t="s">
        <v>338</v>
      </c>
      <c r="D4508" s="1078" t="s">
        <v>31</v>
      </c>
      <c r="E4508" s="1101">
        <v>0.01</v>
      </c>
      <c r="F4508" s="1081">
        <f>VLOOKUP(B4508,'HSD PSPN,STR,ARS'!$C$6:F2823,4,FALSE)</f>
        <v>150000</v>
      </c>
      <c r="G4508" s="1080">
        <f t="shared" si="451"/>
        <v>1500</v>
      </c>
    </row>
    <row r="4509" spans="1:7" s="306" customFormat="1">
      <c r="A4509" s="1078">
        <v>4</v>
      </c>
      <c r="B4509" s="1079" t="s">
        <v>4</v>
      </c>
      <c r="C4509" s="1078" t="s">
        <v>339</v>
      </c>
      <c r="D4509" s="1078" t="s">
        <v>31</v>
      </c>
      <c r="E4509" s="1101">
        <v>3.3E-3</v>
      </c>
      <c r="F4509" s="1081">
        <f>VLOOKUP(B4509,'HSD PSPN,STR,ARS'!$C$6:F2824,4,FALSE)</f>
        <v>200000</v>
      </c>
      <c r="G4509" s="1080">
        <f t="shared" si="451"/>
        <v>660</v>
      </c>
    </row>
    <row r="4510" spans="1:7" s="306" customFormat="1">
      <c r="A4510" s="1169" t="s">
        <v>2171</v>
      </c>
      <c r="B4510" s="1170"/>
      <c r="C4510" s="1170"/>
      <c r="D4510" s="1170"/>
      <c r="E4510" s="1170"/>
      <c r="F4510" s="1171"/>
      <c r="G4510" s="1071">
        <f>SUM(G4505:G4509)</f>
        <v>37160</v>
      </c>
    </row>
    <row r="4511" spans="1:7" s="306" customFormat="1">
      <c r="A4511" s="1078" t="s">
        <v>19</v>
      </c>
      <c r="B4511" s="1079" t="s">
        <v>5</v>
      </c>
      <c r="C4511" s="1078"/>
      <c r="D4511" s="1078"/>
      <c r="E4511" s="1078"/>
      <c r="F4511" s="1079"/>
      <c r="G4511" s="1080"/>
    </row>
    <row r="4512" spans="1:7" s="306" customFormat="1">
      <c r="A4512" s="1078">
        <v>1</v>
      </c>
      <c r="B4512" s="1079" t="s">
        <v>1610</v>
      </c>
      <c r="C4512" s="1078"/>
      <c r="D4512" s="1078" t="s">
        <v>379</v>
      </c>
      <c r="E4512" s="1078" t="s">
        <v>1277</v>
      </c>
      <c r="F4512" s="1081">
        <f>VLOOKUP(B4512,'HSD PSPN,STR,ARS'!$C$6:F2827,4,FALSE)</f>
        <v>10000</v>
      </c>
      <c r="G4512" s="1080">
        <f t="shared" ref="G4512:G4513" si="452">F4512*E4512</f>
        <v>10500</v>
      </c>
    </row>
    <row r="4513" spans="1:7" s="306" customFormat="1">
      <c r="A4513" s="1078">
        <v>2</v>
      </c>
      <c r="B4513" s="1079" t="s">
        <v>1609</v>
      </c>
      <c r="C4513" s="1078"/>
      <c r="D4513" s="1078" t="s">
        <v>329</v>
      </c>
      <c r="E4513" s="1078" t="s">
        <v>1145</v>
      </c>
      <c r="F4513" s="1081">
        <f>VLOOKUP(B4513,'HSD PSPN,STR,ARS'!$C$6:F2828,4,FALSE)</f>
        <v>10000</v>
      </c>
      <c r="G4513" s="1080">
        <f t="shared" si="452"/>
        <v>6000</v>
      </c>
    </row>
    <row r="4514" spans="1:7" s="306" customFormat="1">
      <c r="A4514" s="1172" t="s">
        <v>2176</v>
      </c>
      <c r="B4514" s="1173"/>
      <c r="C4514" s="1173"/>
      <c r="D4514" s="1173"/>
      <c r="E4514" s="1173"/>
      <c r="F4514" s="1173"/>
      <c r="G4514" s="1071">
        <f>SUM(G4512:G4513)</f>
        <v>16500</v>
      </c>
    </row>
    <row r="4515" spans="1:7" s="306" customFormat="1">
      <c r="A4515" s="1078" t="s">
        <v>20</v>
      </c>
      <c r="B4515" s="1079" t="s">
        <v>181</v>
      </c>
      <c r="C4515" s="1078"/>
      <c r="D4515" s="1078"/>
      <c r="E4515" s="1078"/>
      <c r="F4515" s="1079"/>
      <c r="G4515" s="1080"/>
    </row>
    <row r="4516" spans="1:7" s="306" customFormat="1">
      <c r="A4516" s="1078"/>
      <c r="B4516" s="1079"/>
      <c r="C4516" s="1078"/>
      <c r="D4516" s="1078"/>
      <c r="E4516" s="1078"/>
      <c r="F4516" s="1079"/>
      <c r="G4516" s="1080"/>
    </row>
    <row r="4517" spans="1:7" s="306" customFormat="1">
      <c r="A4517" s="1156" t="s">
        <v>2180</v>
      </c>
      <c r="B4517" s="1156"/>
      <c r="C4517" s="1156"/>
      <c r="D4517" s="1156"/>
      <c r="E4517" s="1156"/>
      <c r="F4517" s="1156"/>
      <c r="G4517" s="576">
        <f>SUM(G4515:G4516)</f>
        <v>0</v>
      </c>
    </row>
    <row r="4518" spans="1:7" s="306" customFormat="1">
      <c r="A4518" s="1061" t="s">
        <v>21</v>
      </c>
      <c r="B4518" s="1155" t="s">
        <v>1111</v>
      </c>
      <c r="C4518" s="1155"/>
      <c r="D4518" s="1155"/>
      <c r="E4518" s="1155"/>
      <c r="F4518" s="1155"/>
      <c r="G4518" s="576">
        <f>SUM(G4505:G4517)/2</f>
        <v>53660</v>
      </c>
    </row>
    <row r="4519" spans="1:7" s="306" customFormat="1">
      <c r="A4519" s="1061" t="s">
        <v>22</v>
      </c>
      <c r="B4519" s="1155" t="s">
        <v>1112</v>
      </c>
      <c r="C4519" s="1155"/>
      <c r="D4519" s="1155"/>
      <c r="E4519" s="1155"/>
      <c r="F4519" s="1063">
        <v>0.1</v>
      </c>
      <c r="G4519" s="576">
        <f>G4518*F4519</f>
        <v>5366</v>
      </c>
    </row>
    <row r="4520" spans="1:7" s="306" customFormat="1">
      <c r="A4520" s="1061" t="s">
        <v>23</v>
      </c>
      <c r="B4520" s="1155" t="s">
        <v>184</v>
      </c>
      <c r="C4520" s="1155"/>
      <c r="D4520" s="1155"/>
      <c r="E4520" s="1155"/>
      <c r="F4520" s="1155"/>
      <c r="G4520" s="576">
        <f>ROUNDDOWN(G4518+G4519,0)</f>
        <v>59026</v>
      </c>
    </row>
    <row r="4521" spans="1:7">
      <c r="A4521" s="298"/>
      <c r="B4521" s="299"/>
      <c r="C4521" s="299"/>
      <c r="D4521" s="299"/>
      <c r="E4521" s="299"/>
      <c r="F4521" s="299"/>
      <c r="G4521" s="550"/>
    </row>
    <row r="4522" spans="1:7" s="449" customFormat="1">
      <c r="A4522" s="439" t="s">
        <v>2042</v>
      </c>
      <c r="G4522" s="556"/>
    </row>
    <row r="4523" spans="1:7" s="445" customFormat="1" ht="45">
      <c r="A4523" s="294" t="s">
        <v>73</v>
      </c>
      <c r="B4523" s="294" t="s">
        <v>74</v>
      </c>
      <c r="C4523" s="294" t="s">
        <v>166</v>
      </c>
      <c r="D4523" s="294" t="s">
        <v>78</v>
      </c>
      <c r="E4523" s="294" t="s">
        <v>167</v>
      </c>
      <c r="F4523" s="294" t="s">
        <v>1113</v>
      </c>
      <c r="G4523" s="551" t="s">
        <v>1105</v>
      </c>
    </row>
    <row r="4524" spans="1:7">
      <c r="A4524" s="295" t="s">
        <v>17</v>
      </c>
      <c r="B4524" s="296" t="s">
        <v>1106</v>
      </c>
      <c r="C4524" s="295"/>
      <c r="D4524" s="295"/>
      <c r="E4524" s="295"/>
      <c r="F4524" s="296"/>
      <c r="G4524" s="536"/>
    </row>
    <row r="4525" spans="1:7">
      <c r="A4525" s="295">
        <v>1</v>
      </c>
      <c r="B4525" s="296" t="s">
        <v>1</v>
      </c>
      <c r="C4525" s="295" t="s">
        <v>336</v>
      </c>
      <c r="D4525" s="295" t="s">
        <v>31</v>
      </c>
      <c r="E4525" s="295" t="s">
        <v>1294</v>
      </c>
      <c r="F4525" s="315">
        <f>VLOOKUP(B4525,'HSD PSPN,STR,ARS'!$C$6:F2840,4,FALSE)</f>
        <v>100000</v>
      </c>
      <c r="G4525" s="536">
        <f t="shared" ref="G4525:G4528" si="453">F4525*E4525</f>
        <v>12000</v>
      </c>
    </row>
    <row r="4526" spans="1:7">
      <c r="A4526" s="295">
        <v>2</v>
      </c>
      <c r="B4526" s="296" t="s">
        <v>2</v>
      </c>
      <c r="C4526" s="295" t="s">
        <v>337</v>
      </c>
      <c r="D4526" s="295" t="s">
        <v>31</v>
      </c>
      <c r="E4526" s="295" t="s">
        <v>1294</v>
      </c>
      <c r="F4526" s="315">
        <f>VLOOKUP(B4526,'HSD PSPN,STR,ARS'!$C$6:F2841,4,FALSE)</f>
        <v>150000</v>
      </c>
      <c r="G4526" s="536">
        <f t="shared" si="453"/>
        <v>18000</v>
      </c>
    </row>
    <row r="4527" spans="1:7">
      <c r="A4527" s="295">
        <v>3</v>
      </c>
      <c r="B4527" s="296" t="s">
        <v>3</v>
      </c>
      <c r="C4527" s="295" t="s">
        <v>338</v>
      </c>
      <c r="D4527" s="295" t="s">
        <v>31</v>
      </c>
      <c r="E4527" s="295" t="s">
        <v>1295</v>
      </c>
      <c r="F4527" s="315">
        <f>VLOOKUP(B4527,'HSD PSPN,STR,ARS'!$C$6:F2842,4,FALSE)</f>
        <v>150000</v>
      </c>
      <c r="G4527" s="536">
        <f t="shared" si="453"/>
        <v>1800</v>
      </c>
    </row>
    <row r="4528" spans="1:7">
      <c r="A4528" s="295">
        <v>4</v>
      </c>
      <c r="B4528" s="296" t="s">
        <v>4</v>
      </c>
      <c r="C4528" s="295" t="s">
        <v>339</v>
      </c>
      <c r="D4528" s="295" t="s">
        <v>31</v>
      </c>
      <c r="E4528" s="295" t="s">
        <v>1296</v>
      </c>
      <c r="F4528" s="315">
        <f>VLOOKUP(B4528,'HSD PSPN,STR,ARS'!$C$6:F2843,4,FALSE)</f>
        <v>200000</v>
      </c>
      <c r="G4528" s="536">
        <f t="shared" si="453"/>
        <v>800</v>
      </c>
    </row>
    <row r="4529" spans="1:7">
      <c r="A4529" s="1161" t="s">
        <v>2171</v>
      </c>
      <c r="B4529" s="1162"/>
      <c r="C4529" s="1162"/>
      <c r="D4529" s="1162"/>
      <c r="E4529" s="1162"/>
      <c r="F4529" s="1163"/>
      <c r="G4529" s="321">
        <f>SUM(G4524:G4528)</f>
        <v>32600</v>
      </c>
    </row>
    <row r="4530" spans="1:7">
      <c r="A4530" s="295" t="s">
        <v>19</v>
      </c>
      <c r="B4530" s="296" t="s">
        <v>5</v>
      </c>
      <c r="C4530" s="295"/>
      <c r="D4530" s="295"/>
      <c r="E4530" s="295"/>
      <c r="F4530" s="296"/>
      <c r="G4530" s="536"/>
    </row>
    <row r="4531" spans="1:7">
      <c r="A4531" s="295">
        <v>1</v>
      </c>
      <c r="B4531" s="296" t="s">
        <v>1611</v>
      </c>
      <c r="C4531" s="295"/>
      <c r="D4531" s="295" t="s">
        <v>342</v>
      </c>
      <c r="E4531" s="295" t="s">
        <v>1244</v>
      </c>
      <c r="F4531" s="315">
        <f>VLOOKUP(B4531,'HSD PSPN,STR,ARS'!$C$6:F2846,4,FALSE)</f>
        <v>10000</v>
      </c>
      <c r="G4531" s="536">
        <f t="shared" ref="G4531:G4532" si="454">F4531*E4531</f>
        <v>30</v>
      </c>
    </row>
    <row r="4532" spans="1:7">
      <c r="A4532" s="295">
        <v>2</v>
      </c>
      <c r="B4532" s="296" t="s">
        <v>1612</v>
      </c>
      <c r="C4532" s="295"/>
      <c r="D4532" s="295" t="s">
        <v>329</v>
      </c>
      <c r="E4532" s="295" t="s">
        <v>1136</v>
      </c>
      <c r="F4532" s="315">
        <f>VLOOKUP(B4532,'HSD PSPN,STR,ARS'!$C$6:F2847,4,FALSE)</f>
        <v>10000</v>
      </c>
      <c r="G4532" s="536">
        <f t="shared" si="454"/>
        <v>500</v>
      </c>
    </row>
    <row r="4533" spans="1:7">
      <c r="A4533" s="1165" t="s">
        <v>2176</v>
      </c>
      <c r="B4533" s="1166"/>
      <c r="C4533" s="1166"/>
      <c r="D4533" s="1166"/>
      <c r="E4533" s="1166"/>
      <c r="F4533" s="1166"/>
      <c r="G4533" s="321">
        <f>SUM(G4531:G4532)</f>
        <v>530</v>
      </c>
    </row>
    <row r="4534" spans="1:7">
      <c r="A4534" s="295" t="s">
        <v>20</v>
      </c>
      <c r="B4534" s="296" t="s">
        <v>181</v>
      </c>
      <c r="C4534" s="295"/>
      <c r="D4534" s="295"/>
      <c r="E4534" s="295"/>
      <c r="F4534" s="296"/>
      <c r="G4534" s="536"/>
    </row>
    <row r="4535" spans="1:7">
      <c r="A4535" s="295"/>
      <c r="B4535" s="296"/>
      <c r="C4535" s="295"/>
      <c r="D4535" s="295"/>
      <c r="E4535" s="295"/>
      <c r="F4535" s="296"/>
      <c r="G4535" s="536"/>
    </row>
    <row r="4536" spans="1:7">
      <c r="A4536" s="1146" t="s">
        <v>2180</v>
      </c>
      <c r="B4536" s="1146"/>
      <c r="C4536" s="1146"/>
      <c r="D4536" s="1146"/>
      <c r="E4536" s="1146"/>
      <c r="F4536" s="1146"/>
      <c r="G4536" s="318">
        <f>SUM(G4534:G4535)</f>
        <v>0</v>
      </c>
    </row>
    <row r="4537" spans="1:7">
      <c r="A4537" s="375" t="s">
        <v>21</v>
      </c>
      <c r="B4537" s="1145" t="s">
        <v>1111</v>
      </c>
      <c r="C4537" s="1145"/>
      <c r="D4537" s="1145"/>
      <c r="E4537" s="1145"/>
      <c r="F4537" s="1145"/>
      <c r="G4537" s="318">
        <f>SUM(G4524:G4536)/2</f>
        <v>33130</v>
      </c>
    </row>
    <row r="4538" spans="1:7">
      <c r="A4538" s="375" t="s">
        <v>22</v>
      </c>
      <c r="B4538" s="1145" t="s">
        <v>1112</v>
      </c>
      <c r="C4538" s="1145"/>
      <c r="D4538" s="1145"/>
      <c r="E4538" s="1145"/>
      <c r="F4538" s="376">
        <v>0.1</v>
      </c>
      <c r="G4538" s="318">
        <f>G4537*F4538</f>
        <v>3313</v>
      </c>
    </row>
    <row r="4539" spans="1:7">
      <c r="A4539" s="375" t="s">
        <v>23</v>
      </c>
      <c r="B4539" s="1145" t="s">
        <v>184</v>
      </c>
      <c r="C4539" s="1145"/>
      <c r="D4539" s="1145"/>
      <c r="E4539" s="1145"/>
      <c r="F4539" s="1145"/>
      <c r="G4539" s="318">
        <f>ROUNDDOWN(G4537+G4538,0)</f>
        <v>36443</v>
      </c>
    </row>
    <row r="4540" spans="1:7">
      <c r="A4540" s="298"/>
      <c r="B4540" s="299"/>
      <c r="C4540" s="299"/>
      <c r="D4540" s="299"/>
      <c r="E4540" s="299"/>
      <c r="F4540" s="299"/>
      <c r="G4540" s="550"/>
    </row>
    <row r="4541" spans="1:7" s="449" customFormat="1">
      <c r="A4541" s="439" t="s">
        <v>2043</v>
      </c>
      <c r="G4541" s="556"/>
    </row>
    <row r="4542" spans="1:7" s="445" customFormat="1" ht="45">
      <c r="A4542" s="294" t="s">
        <v>73</v>
      </c>
      <c r="B4542" s="294" t="s">
        <v>74</v>
      </c>
      <c r="C4542" s="294" t="s">
        <v>166</v>
      </c>
      <c r="D4542" s="294" t="s">
        <v>78</v>
      </c>
      <c r="E4542" s="294" t="s">
        <v>167</v>
      </c>
      <c r="F4542" s="294" t="s">
        <v>1113</v>
      </c>
      <c r="G4542" s="551" t="s">
        <v>1105</v>
      </c>
    </row>
    <row r="4543" spans="1:7">
      <c r="A4543" s="295" t="s">
        <v>17</v>
      </c>
      <c r="B4543" s="296" t="s">
        <v>1106</v>
      </c>
      <c r="C4543" s="295"/>
      <c r="D4543" s="295"/>
      <c r="E4543" s="295"/>
      <c r="F4543" s="296"/>
      <c r="G4543" s="536"/>
    </row>
    <row r="4544" spans="1:7">
      <c r="A4544" s="295">
        <v>1</v>
      </c>
      <c r="B4544" s="296" t="s">
        <v>1</v>
      </c>
      <c r="C4544" s="295" t="s">
        <v>336</v>
      </c>
      <c r="D4544" s="295" t="s">
        <v>31</v>
      </c>
      <c r="E4544" s="295" t="s">
        <v>1201</v>
      </c>
      <c r="F4544" s="315">
        <f>VLOOKUP(B4544,'HSD PSPN,STR,ARS'!$C$6:F2859,4,FALSE)</f>
        <v>100000</v>
      </c>
      <c r="G4544" s="536">
        <f t="shared" ref="G4544:G4547" si="455">F4544*E4544</f>
        <v>15000</v>
      </c>
    </row>
    <row r="4545" spans="1:7">
      <c r="A4545" s="295">
        <v>2</v>
      </c>
      <c r="B4545" s="296" t="s">
        <v>2</v>
      </c>
      <c r="C4545" s="295" t="s">
        <v>337</v>
      </c>
      <c r="D4545" s="295" t="s">
        <v>31</v>
      </c>
      <c r="E4545" s="295" t="s">
        <v>1201</v>
      </c>
      <c r="F4545" s="315">
        <f>VLOOKUP(B4545,'HSD PSPN,STR,ARS'!$C$6:F2860,4,FALSE)</f>
        <v>150000</v>
      </c>
      <c r="G4545" s="536">
        <f t="shared" si="455"/>
        <v>22500</v>
      </c>
    </row>
    <row r="4546" spans="1:7">
      <c r="A4546" s="295">
        <v>3</v>
      </c>
      <c r="B4546" s="296" t="s">
        <v>3</v>
      </c>
      <c r="C4546" s="295" t="s">
        <v>338</v>
      </c>
      <c r="D4546" s="295" t="s">
        <v>31</v>
      </c>
      <c r="E4546" s="295" t="s">
        <v>1262</v>
      </c>
      <c r="F4546" s="315">
        <f>VLOOKUP(B4546,'HSD PSPN,STR,ARS'!$C$6:F2861,4,FALSE)</f>
        <v>150000</v>
      </c>
      <c r="G4546" s="536">
        <f t="shared" si="455"/>
        <v>2250</v>
      </c>
    </row>
    <row r="4547" spans="1:7">
      <c r="A4547" s="295">
        <v>4</v>
      </c>
      <c r="B4547" s="296" t="s">
        <v>4</v>
      </c>
      <c r="C4547" s="295" t="s">
        <v>339</v>
      </c>
      <c r="D4547" s="295" t="s">
        <v>31</v>
      </c>
      <c r="E4547" s="295" t="s">
        <v>1263</v>
      </c>
      <c r="F4547" s="315">
        <f>VLOOKUP(B4547,'HSD PSPN,STR,ARS'!$C$6:F2862,4,FALSE)</f>
        <v>200000</v>
      </c>
      <c r="G4547" s="536">
        <f t="shared" si="455"/>
        <v>1000</v>
      </c>
    </row>
    <row r="4548" spans="1:7">
      <c r="A4548" s="1161" t="s">
        <v>2171</v>
      </c>
      <c r="B4548" s="1162"/>
      <c r="C4548" s="1162"/>
      <c r="D4548" s="1162"/>
      <c r="E4548" s="1162"/>
      <c r="F4548" s="1163"/>
      <c r="G4548" s="321">
        <f>SUM(G4543:G4547)</f>
        <v>40750</v>
      </c>
    </row>
    <row r="4549" spans="1:7">
      <c r="A4549" s="295" t="s">
        <v>19</v>
      </c>
      <c r="B4549" s="296" t="s">
        <v>5</v>
      </c>
      <c r="C4549" s="295"/>
      <c r="D4549" s="295"/>
      <c r="E4549" s="295"/>
      <c r="F4549" s="296"/>
      <c r="G4549" s="536"/>
    </row>
    <row r="4550" spans="1:7">
      <c r="A4550" s="295">
        <v>1</v>
      </c>
      <c r="B4550" s="296" t="s">
        <v>1613</v>
      </c>
      <c r="C4550" s="295"/>
      <c r="D4550" s="295" t="s">
        <v>239</v>
      </c>
      <c r="E4550" s="295" t="s">
        <v>1614</v>
      </c>
      <c r="F4550" s="315">
        <f>VLOOKUP(B4550,'HSD PSPN,STR,ARS'!$C$6:F2865,4,FALSE)</f>
        <v>10000</v>
      </c>
      <c r="G4550" s="536">
        <f t="shared" ref="G4550:G4551" si="456">F4550*E4550</f>
        <v>118699.99999999999</v>
      </c>
    </row>
    <row r="4551" spans="1:7">
      <c r="A4551" s="295">
        <v>2</v>
      </c>
      <c r="B4551" s="296" t="s">
        <v>1605</v>
      </c>
      <c r="C4551" s="295"/>
      <c r="D4551" s="295" t="s">
        <v>329</v>
      </c>
      <c r="E4551" s="295" t="s">
        <v>1155</v>
      </c>
      <c r="F4551" s="315">
        <f>VLOOKUP(B4551,'HSD PSPN,STR,ARS'!$C$6:F2866,4,FALSE)</f>
        <v>10000</v>
      </c>
      <c r="G4551" s="536">
        <f t="shared" si="456"/>
        <v>3500</v>
      </c>
    </row>
    <row r="4552" spans="1:7">
      <c r="A4552" s="1165" t="s">
        <v>2176</v>
      </c>
      <c r="B4552" s="1166"/>
      <c r="C4552" s="1166"/>
      <c r="D4552" s="1166"/>
      <c r="E4552" s="1166"/>
      <c r="F4552" s="1166"/>
      <c r="G4552" s="321">
        <f>SUM(G4550:G4551)</f>
        <v>122199.99999999999</v>
      </c>
    </row>
    <row r="4553" spans="1:7">
      <c r="A4553" s="295" t="s">
        <v>20</v>
      </c>
      <c r="B4553" s="296" t="s">
        <v>181</v>
      </c>
      <c r="C4553" s="295"/>
      <c r="D4553" s="295"/>
      <c r="E4553" s="295"/>
      <c r="F4553" s="296"/>
      <c r="G4553" s="536"/>
    </row>
    <row r="4554" spans="1:7">
      <c r="A4554" s="295"/>
      <c r="B4554" s="296"/>
      <c r="C4554" s="295"/>
      <c r="D4554" s="295"/>
      <c r="E4554" s="295"/>
      <c r="F4554" s="296"/>
      <c r="G4554" s="536"/>
    </row>
    <row r="4555" spans="1:7">
      <c r="A4555" s="1146" t="s">
        <v>2180</v>
      </c>
      <c r="B4555" s="1146"/>
      <c r="C4555" s="1146"/>
      <c r="D4555" s="1146"/>
      <c r="E4555" s="1146"/>
      <c r="F4555" s="1146"/>
      <c r="G4555" s="318">
        <f>SUM(G4553:G4554)</f>
        <v>0</v>
      </c>
    </row>
    <row r="4556" spans="1:7">
      <c r="A4556" s="375" t="s">
        <v>21</v>
      </c>
      <c r="B4556" s="1145" t="s">
        <v>1111</v>
      </c>
      <c r="C4556" s="1145"/>
      <c r="D4556" s="1145"/>
      <c r="E4556" s="1145"/>
      <c r="F4556" s="1145"/>
      <c r="G4556" s="318">
        <f>SUM(G4543:G4555)/2</f>
        <v>162950</v>
      </c>
    </row>
    <row r="4557" spans="1:7">
      <c r="A4557" s="375" t="s">
        <v>22</v>
      </c>
      <c r="B4557" s="1145" t="s">
        <v>1112</v>
      </c>
      <c r="C4557" s="1145"/>
      <c r="D4557" s="1145"/>
      <c r="E4557" s="1145"/>
      <c r="F4557" s="376">
        <v>0.1</v>
      </c>
      <c r="G4557" s="318">
        <f>G4556*F4557</f>
        <v>16295</v>
      </c>
    </row>
    <row r="4558" spans="1:7">
      <c r="A4558" s="375" t="s">
        <v>23</v>
      </c>
      <c r="B4558" s="1145" t="s">
        <v>184</v>
      </c>
      <c r="C4558" s="1145"/>
      <c r="D4558" s="1145"/>
      <c r="E4558" s="1145"/>
      <c r="F4558" s="1145"/>
      <c r="G4558" s="318">
        <f>ROUNDDOWN(G4556+G4557,0)</f>
        <v>179245</v>
      </c>
    </row>
    <row r="4559" spans="1:7">
      <c r="A4559" s="298"/>
      <c r="B4559" s="299"/>
      <c r="C4559" s="299"/>
      <c r="D4559" s="299"/>
      <c r="E4559" s="299"/>
      <c r="F4559" s="299"/>
      <c r="G4559" s="550"/>
    </row>
    <row r="4560" spans="1:7" s="449" customFormat="1">
      <c r="A4560" s="439" t="s">
        <v>2044</v>
      </c>
      <c r="G4560" s="556"/>
    </row>
    <row r="4561" spans="1:7" s="445" customFormat="1" ht="45">
      <c r="A4561" s="294" t="s">
        <v>73</v>
      </c>
      <c r="B4561" s="294" t="s">
        <v>74</v>
      </c>
      <c r="C4561" s="294" t="s">
        <v>166</v>
      </c>
      <c r="D4561" s="294" t="s">
        <v>78</v>
      </c>
      <c r="E4561" s="294" t="s">
        <v>167</v>
      </c>
      <c r="F4561" s="294" t="s">
        <v>1113</v>
      </c>
      <c r="G4561" s="551" t="s">
        <v>1105</v>
      </c>
    </row>
    <row r="4562" spans="1:7">
      <c r="A4562" s="295" t="s">
        <v>17</v>
      </c>
      <c r="B4562" s="296" t="s">
        <v>1106</v>
      </c>
      <c r="C4562" s="295"/>
      <c r="D4562" s="295"/>
      <c r="E4562" s="295"/>
      <c r="F4562" s="296"/>
      <c r="G4562" s="536"/>
    </row>
    <row r="4563" spans="1:7">
      <c r="A4563" s="295">
        <v>1</v>
      </c>
      <c r="B4563" s="296" t="s">
        <v>1</v>
      </c>
      <c r="C4563" s="295" t="s">
        <v>336</v>
      </c>
      <c r="D4563" s="295" t="s">
        <v>31</v>
      </c>
      <c r="E4563" s="295" t="s">
        <v>1235</v>
      </c>
      <c r="F4563" s="315">
        <f>VLOOKUP(B4563,'HSD PSPN,STR,ARS'!$C$6:F2878,4,FALSE)</f>
        <v>100000</v>
      </c>
      <c r="G4563" s="536">
        <f t="shared" ref="G4563:G4566" si="457">F4563*E4563</f>
        <v>8000</v>
      </c>
    </row>
    <row r="4564" spans="1:7">
      <c r="A4564" s="295">
        <v>2</v>
      </c>
      <c r="B4564" s="296" t="s">
        <v>2</v>
      </c>
      <c r="C4564" s="295" t="s">
        <v>337</v>
      </c>
      <c r="D4564" s="295" t="s">
        <v>31</v>
      </c>
      <c r="E4564" s="295" t="s">
        <v>1235</v>
      </c>
      <c r="F4564" s="315">
        <f>VLOOKUP(B4564,'HSD PSPN,STR,ARS'!$C$6:F2879,4,FALSE)</f>
        <v>150000</v>
      </c>
      <c r="G4564" s="536">
        <f t="shared" si="457"/>
        <v>12000</v>
      </c>
    </row>
    <row r="4565" spans="1:7">
      <c r="A4565" s="295">
        <v>3</v>
      </c>
      <c r="B4565" s="296" t="s">
        <v>3</v>
      </c>
      <c r="C4565" s="295" t="s">
        <v>338</v>
      </c>
      <c r="D4565" s="295" t="s">
        <v>31</v>
      </c>
      <c r="E4565" s="295" t="s">
        <v>1615</v>
      </c>
      <c r="F4565" s="315">
        <f>VLOOKUP(B4565,'HSD PSPN,STR,ARS'!$C$6:F2880,4,FALSE)</f>
        <v>150000</v>
      </c>
      <c r="G4565" s="536">
        <f t="shared" si="457"/>
        <v>1200</v>
      </c>
    </row>
    <row r="4566" spans="1:7">
      <c r="A4566" s="295">
        <v>4</v>
      </c>
      <c r="B4566" s="296" t="s">
        <v>4</v>
      </c>
      <c r="C4566" s="295" t="s">
        <v>339</v>
      </c>
      <c r="D4566" s="295" t="s">
        <v>31</v>
      </c>
      <c r="E4566" s="295" t="s">
        <v>1616</v>
      </c>
      <c r="F4566" s="315">
        <f>VLOOKUP(B4566,'HSD PSPN,STR,ARS'!$C$6:F2881,4,FALSE)</f>
        <v>200000</v>
      </c>
      <c r="G4566" s="536">
        <f t="shared" si="457"/>
        <v>540</v>
      </c>
    </row>
    <row r="4567" spans="1:7">
      <c r="A4567" s="1161" t="s">
        <v>2171</v>
      </c>
      <c r="B4567" s="1162"/>
      <c r="C4567" s="1162"/>
      <c r="D4567" s="1162"/>
      <c r="E4567" s="1162"/>
      <c r="F4567" s="1163"/>
      <c r="G4567" s="321">
        <f>SUM(G4562:G4566)</f>
        <v>21740</v>
      </c>
    </row>
    <row r="4568" spans="1:7">
      <c r="A4568" s="295" t="s">
        <v>19</v>
      </c>
      <c r="B4568" s="296" t="s">
        <v>5</v>
      </c>
      <c r="C4568" s="295"/>
      <c r="D4568" s="295"/>
      <c r="E4568" s="295"/>
      <c r="F4568" s="296"/>
      <c r="G4568" s="536"/>
    </row>
    <row r="4569" spans="1:7" ht="30">
      <c r="A4569" s="295">
        <v>1</v>
      </c>
      <c r="B4569" s="300" t="s">
        <v>1617</v>
      </c>
      <c r="C4569" s="295"/>
      <c r="D4569" s="301" t="s">
        <v>239</v>
      </c>
      <c r="E4569" s="301" t="s">
        <v>1618</v>
      </c>
      <c r="F4569" s="315">
        <f>VLOOKUP(B4569,'HSD PSPN,STR,ARS'!$C$6:F2884,4,FALSE)</f>
        <v>10000</v>
      </c>
      <c r="G4569" s="536">
        <f t="shared" ref="G4569:G4570" si="458">F4569*E4569</f>
        <v>31000</v>
      </c>
    </row>
    <row r="4570" spans="1:7">
      <c r="A4570" s="295">
        <v>2</v>
      </c>
      <c r="B4570" s="296" t="s">
        <v>1605</v>
      </c>
      <c r="C4570" s="295"/>
      <c r="D4570" s="295" t="s">
        <v>329</v>
      </c>
      <c r="E4570" s="295" t="s">
        <v>1341</v>
      </c>
      <c r="F4570" s="315">
        <f>VLOOKUP(B4570,'HSD PSPN,STR,ARS'!$C$6:F2885,4,FALSE)</f>
        <v>10000</v>
      </c>
      <c r="G4570" s="536">
        <f t="shared" si="458"/>
        <v>800</v>
      </c>
    </row>
    <row r="4571" spans="1:7">
      <c r="A4571" s="1165" t="s">
        <v>2176</v>
      </c>
      <c r="B4571" s="1166"/>
      <c r="C4571" s="1166"/>
      <c r="D4571" s="1166"/>
      <c r="E4571" s="1166"/>
      <c r="F4571" s="1166"/>
      <c r="G4571" s="321">
        <f>SUM(G4569:G4570)</f>
        <v>31800</v>
      </c>
    </row>
    <row r="4572" spans="1:7">
      <c r="A4572" s="295" t="s">
        <v>20</v>
      </c>
      <c r="B4572" s="296" t="s">
        <v>181</v>
      </c>
      <c r="C4572" s="295"/>
      <c r="D4572" s="295"/>
      <c r="E4572" s="295"/>
      <c r="F4572" s="296"/>
      <c r="G4572" s="536"/>
    </row>
    <row r="4573" spans="1:7">
      <c r="A4573" s="295"/>
      <c r="B4573" s="296"/>
      <c r="C4573" s="295"/>
      <c r="D4573" s="295"/>
      <c r="E4573" s="295"/>
      <c r="F4573" s="296"/>
      <c r="G4573" s="536"/>
    </row>
    <row r="4574" spans="1:7">
      <c r="A4574" s="1146" t="s">
        <v>2180</v>
      </c>
      <c r="B4574" s="1146"/>
      <c r="C4574" s="1146"/>
      <c r="D4574" s="1146"/>
      <c r="E4574" s="1146"/>
      <c r="F4574" s="1146"/>
      <c r="G4574" s="318">
        <f>SUM(G4572:G4573)</f>
        <v>0</v>
      </c>
    </row>
    <row r="4575" spans="1:7">
      <c r="A4575" s="375" t="s">
        <v>21</v>
      </c>
      <c r="B4575" s="1145" t="s">
        <v>1111</v>
      </c>
      <c r="C4575" s="1145"/>
      <c r="D4575" s="1145"/>
      <c r="E4575" s="1145"/>
      <c r="F4575" s="1145"/>
      <c r="G4575" s="318">
        <f>SUM(G4562:G4574)/2</f>
        <v>53540</v>
      </c>
    </row>
    <row r="4576" spans="1:7">
      <c r="A4576" s="375" t="s">
        <v>22</v>
      </c>
      <c r="B4576" s="1145" t="s">
        <v>1112</v>
      </c>
      <c r="C4576" s="1145"/>
      <c r="D4576" s="1145"/>
      <c r="E4576" s="1145"/>
      <c r="F4576" s="376">
        <v>0.1</v>
      </c>
      <c r="G4576" s="318">
        <f>G4575*F4576</f>
        <v>5354</v>
      </c>
    </row>
    <row r="4577" spans="1:7">
      <c r="A4577" s="375" t="s">
        <v>23</v>
      </c>
      <c r="B4577" s="1145" t="s">
        <v>184</v>
      </c>
      <c r="C4577" s="1145"/>
      <c r="D4577" s="1145"/>
      <c r="E4577" s="1145"/>
      <c r="F4577" s="1145"/>
      <c r="G4577" s="318">
        <f>ROUNDDOWN(G4575+G4576,0)</f>
        <v>58894</v>
      </c>
    </row>
    <row r="4578" spans="1:7">
      <c r="A4578" s="298"/>
      <c r="B4578" s="299"/>
      <c r="C4578" s="299"/>
      <c r="D4578" s="299"/>
      <c r="E4578" s="299"/>
      <c r="F4578" s="299"/>
      <c r="G4578" s="550"/>
    </row>
    <row r="4579" spans="1:7" s="449" customFormat="1">
      <c r="A4579" s="439" t="s">
        <v>2045</v>
      </c>
      <c r="G4579" s="556"/>
    </row>
    <row r="4580" spans="1:7" s="445" customFormat="1" ht="45">
      <c r="A4580" s="294" t="s">
        <v>73</v>
      </c>
      <c r="B4580" s="294" t="s">
        <v>74</v>
      </c>
      <c r="C4580" s="294" t="s">
        <v>166</v>
      </c>
      <c r="D4580" s="294" t="s">
        <v>78</v>
      </c>
      <c r="E4580" s="294" t="s">
        <v>167</v>
      </c>
      <c r="F4580" s="294" t="s">
        <v>1113</v>
      </c>
      <c r="G4580" s="551" t="s">
        <v>1105</v>
      </c>
    </row>
    <row r="4581" spans="1:7">
      <c r="A4581" s="295" t="s">
        <v>17</v>
      </c>
      <c r="B4581" s="296" t="s">
        <v>1106</v>
      </c>
      <c r="C4581" s="295"/>
      <c r="D4581" s="295"/>
      <c r="E4581" s="295"/>
      <c r="F4581" s="296"/>
      <c r="G4581" s="536"/>
    </row>
    <row r="4582" spans="1:7">
      <c r="A4582" s="295">
        <v>1</v>
      </c>
      <c r="B4582" s="296" t="s">
        <v>1</v>
      </c>
      <c r="C4582" s="295" t="s">
        <v>336</v>
      </c>
      <c r="D4582" s="295" t="s">
        <v>31</v>
      </c>
      <c r="E4582" s="295" t="s">
        <v>1194</v>
      </c>
      <c r="F4582" s="315">
        <f>VLOOKUP(B4582,'HSD PSPN,STR,ARS'!$C$6:F2897,4,FALSE)</f>
        <v>100000</v>
      </c>
      <c r="G4582" s="536">
        <f t="shared" ref="G4582:G4585" si="459">F4582*E4582</f>
        <v>12000</v>
      </c>
    </row>
    <row r="4583" spans="1:7">
      <c r="A4583" s="295">
        <v>2</v>
      </c>
      <c r="B4583" s="296" t="s">
        <v>2</v>
      </c>
      <c r="C4583" s="295" t="s">
        <v>337</v>
      </c>
      <c r="D4583" s="295" t="s">
        <v>31</v>
      </c>
      <c r="E4583" s="295" t="s">
        <v>1194</v>
      </c>
      <c r="F4583" s="315">
        <f>VLOOKUP(B4583,'HSD PSPN,STR,ARS'!$C$6:F2898,4,FALSE)</f>
        <v>150000</v>
      </c>
      <c r="G4583" s="536">
        <f t="shared" si="459"/>
        <v>18000</v>
      </c>
    </row>
    <row r="4584" spans="1:7">
      <c r="A4584" s="295">
        <v>3</v>
      </c>
      <c r="B4584" s="296" t="s">
        <v>3</v>
      </c>
      <c r="C4584" s="295" t="s">
        <v>338</v>
      </c>
      <c r="D4584" s="295" t="s">
        <v>31</v>
      </c>
      <c r="E4584" s="295" t="s">
        <v>1606</v>
      </c>
      <c r="F4584" s="315">
        <f>VLOOKUP(B4584,'HSD PSPN,STR,ARS'!$C$6:F2899,4,FALSE)</f>
        <v>150000</v>
      </c>
      <c r="G4584" s="536">
        <f t="shared" si="459"/>
        <v>1800</v>
      </c>
    </row>
    <row r="4585" spans="1:7">
      <c r="A4585" s="295">
        <v>4</v>
      </c>
      <c r="B4585" s="296" t="s">
        <v>4</v>
      </c>
      <c r="C4585" s="295" t="s">
        <v>339</v>
      </c>
      <c r="D4585" s="295" t="s">
        <v>31</v>
      </c>
      <c r="E4585" s="295" t="s">
        <v>1237</v>
      </c>
      <c r="F4585" s="315">
        <f>VLOOKUP(B4585,'HSD PSPN,STR,ARS'!$C$6:F2900,4,FALSE)</f>
        <v>200000</v>
      </c>
      <c r="G4585" s="536">
        <f t="shared" si="459"/>
        <v>800</v>
      </c>
    </row>
    <row r="4586" spans="1:7">
      <c r="A4586" s="1161" t="s">
        <v>2171</v>
      </c>
      <c r="B4586" s="1162"/>
      <c r="C4586" s="1162"/>
      <c r="D4586" s="1162"/>
      <c r="E4586" s="1162"/>
      <c r="F4586" s="1163"/>
      <c r="G4586" s="321">
        <f>SUM(G4581:G4585)</f>
        <v>32600</v>
      </c>
    </row>
    <row r="4587" spans="1:7">
      <c r="A4587" s="295" t="s">
        <v>19</v>
      </c>
      <c r="B4587" s="296" t="s">
        <v>5</v>
      </c>
      <c r="C4587" s="295"/>
      <c r="D4587" s="295"/>
      <c r="E4587" s="295"/>
      <c r="F4587" s="296"/>
      <c r="G4587" s="536"/>
    </row>
    <row r="4588" spans="1:7">
      <c r="A4588" s="295">
        <v>1</v>
      </c>
      <c r="B4588" s="296" t="s">
        <v>1619</v>
      </c>
      <c r="C4588" s="295"/>
      <c r="D4588" s="295" t="s">
        <v>329</v>
      </c>
      <c r="E4588" s="295" t="s">
        <v>1620</v>
      </c>
      <c r="F4588" s="315">
        <f>VLOOKUP(B4588,'HSD PSPN,STR,ARS'!$C$6:F2903,4,FALSE)</f>
        <v>10000</v>
      </c>
      <c r="G4588" s="536">
        <f t="shared" ref="G4588" si="460">F4588*E4588</f>
        <v>50000</v>
      </c>
    </row>
    <row r="4589" spans="1:7">
      <c r="A4589" s="1165" t="s">
        <v>2176</v>
      </c>
      <c r="B4589" s="1166"/>
      <c r="C4589" s="1166"/>
      <c r="D4589" s="1166"/>
      <c r="E4589" s="1166"/>
      <c r="F4589" s="1166"/>
      <c r="G4589" s="321">
        <f>SUM(G4587:G4588)</f>
        <v>50000</v>
      </c>
    </row>
    <row r="4590" spans="1:7">
      <c r="A4590" s="295" t="s">
        <v>20</v>
      </c>
      <c r="B4590" s="296" t="s">
        <v>181</v>
      </c>
      <c r="C4590" s="295"/>
      <c r="D4590" s="295"/>
      <c r="E4590" s="295"/>
      <c r="F4590" s="296"/>
      <c r="G4590" s="536"/>
    </row>
    <row r="4591" spans="1:7">
      <c r="A4591" s="295"/>
      <c r="B4591" s="296"/>
      <c r="C4591" s="295"/>
      <c r="D4591" s="295"/>
      <c r="E4591" s="295"/>
      <c r="F4591" s="296"/>
      <c r="G4591" s="536"/>
    </row>
    <row r="4592" spans="1:7">
      <c r="A4592" s="1146" t="s">
        <v>2180</v>
      </c>
      <c r="B4592" s="1146"/>
      <c r="C4592" s="1146"/>
      <c r="D4592" s="1146"/>
      <c r="E4592" s="1146"/>
      <c r="F4592" s="1146"/>
      <c r="G4592" s="318">
        <f>SUM(G4590:G4591)</f>
        <v>0</v>
      </c>
    </row>
    <row r="4593" spans="1:7">
      <c r="A4593" s="375" t="s">
        <v>21</v>
      </c>
      <c r="B4593" s="1145" t="s">
        <v>1111</v>
      </c>
      <c r="C4593" s="1145"/>
      <c r="D4593" s="1145"/>
      <c r="E4593" s="1145"/>
      <c r="F4593" s="1145"/>
      <c r="G4593" s="318">
        <f>SUM(G4581:G4592)/2</f>
        <v>82600</v>
      </c>
    </row>
    <row r="4594" spans="1:7">
      <c r="A4594" s="375" t="s">
        <v>22</v>
      </c>
      <c r="B4594" s="1145" t="s">
        <v>1112</v>
      </c>
      <c r="C4594" s="1145"/>
      <c r="D4594" s="1145"/>
      <c r="E4594" s="1145"/>
      <c r="F4594" s="376">
        <v>0.1</v>
      </c>
      <c r="G4594" s="318">
        <f>G4593*F4594</f>
        <v>8260</v>
      </c>
    </row>
    <row r="4595" spans="1:7">
      <c r="A4595" s="375" t="s">
        <v>23</v>
      </c>
      <c r="B4595" s="1145" t="s">
        <v>184</v>
      </c>
      <c r="C4595" s="1145"/>
      <c r="D4595" s="1145"/>
      <c r="E4595" s="1145"/>
      <c r="F4595" s="1145"/>
      <c r="G4595" s="318">
        <f>ROUNDDOWN(G4593+G4594,0)</f>
        <v>90860</v>
      </c>
    </row>
    <row r="4596" spans="1:7">
      <c r="A4596" s="298"/>
      <c r="B4596" s="299"/>
      <c r="C4596" s="299"/>
      <c r="D4596" s="299"/>
      <c r="E4596" s="299"/>
      <c r="F4596" s="299"/>
      <c r="G4596" s="550"/>
    </row>
    <row r="4597" spans="1:7" s="449" customFormat="1">
      <c r="A4597" s="439" t="s">
        <v>2046</v>
      </c>
      <c r="G4597" s="556"/>
    </row>
    <row r="4598" spans="1:7" s="445" customFormat="1" ht="45">
      <c r="A4598" s="294" t="s">
        <v>73</v>
      </c>
      <c r="B4598" s="294" t="s">
        <v>74</v>
      </c>
      <c r="C4598" s="294" t="s">
        <v>166</v>
      </c>
      <c r="D4598" s="294" t="s">
        <v>78</v>
      </c>
      <c r="E4598" s="294" t="s">
        <v>167</v>
      </c>
      <c r="F4598" s="294" t="s">
        <v>1113</v>
      </c>
      <c r="G4598" s="551" t="s">
        <v>1105</v>
      </c>
    </row>
    <row r="4599" spans="1:7">
      <c r="A4599" s="295" t="s">
        <v>17</v>
      </c>
      <c r="B4599" s="296" t="s">
        <v>1106</v>
      </c>
      <c r="C4599" s="295"/>
      <c r="D4599" s="295"/>
      <c r="E4599" s="295"/>
      <c r="F4599" s="296"/>
      <c r="G4599" s="536"/>
    </row>
    <row r="4600" spans="1:7">
      <c r="A4600" s="295">
        <v>1</v>
      </c>
      <c r="B4600" s="296" t="s">
        <v>1</v>
      </c>
      <c r="C4600" s="295" t="s">
        <v>336</v>
      </c>
      <c r="D4600" s="295" t="s">
        <v>31</v>
      </c>
      <c r="E4600" s="295" t="s">
        <v>1118</v>
      </c>
      <c r="F4600" s="315">
        <f>VLOOKUP(B4600,'HSD PSPN,STR,ARS'!$C$6:F2915,4,FALSE)</f>
        <v>100000</v>
      </c>
      <c r="G4600" s="536">
        <f t="shared" ref="G4600:G4603" si="461">F4600*E4600</f>
        <v>20000</v>
      </c>
    </row>
    <row r="4601" spans="1:7">
      <c r="A4601" s="295">
        <v>2</v>
      </c>
      <c r="B4601" s="296" t="s">
        <v>2</v>
      </c>
      <c r="C4601" s="295" t="s">
        <v>337</v>
      </c>
      <c r="D4601" s="295" t="s">
        <v>31</v>
      </c>
      <c r="E4601" s="295" t="s">
        <v>1119</v>
      </c>
      <c r="F4601" s="315">
        <f>VLOOKUP(B4601,'HSD PSPN,STR,ARS'!$C$6:F2916,4,FALSE)</f>
        <v>150000</v>
      </c>
      <c r="G4601" s="536">
        <f t="shared" si="461"/>
        <v>15000</v>
      </c>
    </row>
    <row r="4602" spans="1:7">
      <c r="A4602" s="295">
        <v>3</v>
      </c>
      <c r="B4602" s="296" t="s">
        <v>3</v>
      </c>
      <c r="C4602" s="295" t="s">
        <v>338</v>
      </c>
      <c r="D4602" s="295" t="s">
        <v>31</v>
      </c>
      <c r="E4602" s="295" t="s">
        <v>1120</v>
      </c>
      <c r="F4602" s="315">
        <f>VLOOKUP(B4602,'HSD PSPN,STR,ARS'!$C$6:F2917,4,FALSE)</f>
        <v>150000</v>
      </c>
      <c r="G4602" s="536">
        <f t="shared" si="461"/>
        <v>1500</v>
      </c>
    </row>
    <row r="4603" spans="1:7">
      <c r="A4603" s="295">
        <v>4</v>
      </c>
      <c r="B4603" s="296" t="s">
        <v>4</v>
      </c>
      <c r="C4603" s="295" t="s">
        <v>339</v>
      </c>
      <c r="D4603" s="295" t="s">
        <v>31</v>
      </c>
      <c r="E4603" s="295" t="s">
        <v>1121</v>
      </c>
      <c r="F4603" s="315">
        <f>VLOOKUP(B4603,'HSD PSPN,STR,ARS'!$C$6:F2918,4,FALSE)</f>
        <v>200000</v>
      </c>
      <c r="G4603" s="536">
        <f t="shared" si="461"/>
        <v>660</v>
      </c>
    </row>
    <row r="4604" spans="1:7">
      <c r="A4604" s="1161" t="s">
        <v>2171</v>
      </c>
      <c r="B4604" s="1162"/>
      <c r="C4604" s="1162"/>
      <c r="D4604" s="1162"/>
      <c r="E4604" s="1162"/>
      <c r="F4604" s="1163"/>
      <c r="G4604" s="321">
        <f>SUM(G4599:G4603)</f>
        <v>37160</v>
      </c>
    </row>
    <row r="4605" spans="1:7">
      <c r="A4605" s="295" t="s">
        <v>19</v>
      </c>
      <c r="B4605" s="296" t="s">
        <v>5</v>
      </c>
      <c r="C4605" s="295"/>
      <c r="D4605" s="295"/>
      <c r="E4605" s="295"/>
      <c r="F4605" s="296"/>
      <c r="G4605" s="536"/>
    </row>
    <row r="4606" spans="1:7">
      <c r="A4606" s="295">
        <v>1</v>
      </c>
      <c r="B4606" s="296" t="s">
        <v>1621</v>
      </c>
      <c r="C4606" s="295"/>
      <c r="D4606" s="295" t="s">
        <v>379</v>
      </c>
      <c r="E4606" s="295" t="s">
        <v>1622</v>
      </c>
      <c r="F4606" s="315">
        <f>VLOOKUP(B4606,'HSD PSPN,STR,ARS'!$C$6:F2921,4,FALSE)</f>
        <v>10000</v>
      </c>
      <c r="G4606" s="536">
        <f t="shared" ref="G4606" si="462">F4606*E4606</f>
        <v>27100</v>
      </c>
    </row>
    <row r="4607" spans="1:7">
      <c r="A4607" s="1165" t="s">
        <v>2176</v>
      </c>
      <c r="B4607" s="1166"/>
      <c r="C4607" s="1166"/>
      <c r="D4607" s="1166"/>
      <c r="E4607" s="1166"/>
      <c r="F4607" s="1166"/>
      <c r="G4607" s="321">
        <f>SUM(G4605:G4606)</f>
        <v>27100</v>
      </c>
    </row>
    <row r="4608" spans="1:7">
      <c r="A4608" s="295" t="s">
        <v>20</v>
      </c>
      <c r="B4608" s="296" t="s">
        <v>181</v>
      </c>
      <c r="C4608" s="295"/>
      <c r="D4608" s="295"/>
      <c r="E4608" s="295"/>
      <c r="F4608" s="296"/>
      <c r="G4608" s="536"/>
    </row>
    <row r="4609" spans="1:7">
      <c r="A4609" s="295"/>
      <c r="B4609" s="296"/>
      <c r="C4609" s="295"/>
      <c r="D4609" s="295"/>
      <c r="E4609" s="295"/>
      <c r="F4609" s="296"/>
      <c r="G4609" s="536"/>
    </row>
    <row r="4610" spans="1:7">
      <c r="A4610" s="1146" t="s">
        <v>2180</v>
      </c>
      <c r="B4610" s="1146"/>
      <c r="C4610" s="1146"/>
      <c r="D4610" s="1146"/>
      <c r="E4610" s="1146"/>
      <c r="F4610" s="1146"/>
      <c r="G4610" s="318">
        <f>SUM(G4608:G4609)</f>
        <v>0</v>
      </c>
    </row>
    <row r="4611" spans="1:7">
      <c r="A4611" s="375" t="s">
        <v>21</v>
      </c>
      <c r="B4611" s="1145" t="s">
        <v>1111</v>
      </c>
      <c r="C4611" s="1145"/>
      <c r="D4611" s="1145"/>
      <c r="E4611" s="1145"/>
      <c r="F4611" s="1145"/>
      <c r="G4611" s="318">
        <f>SUM(G4599:G4610)/2</f>
        <v>64260</v>
      </c>
    </row>
    <row r="4612" spans="1:7">
      <c r="A4612" s="375" t="s">
        <v>22</v>
      </c>
      <c r="B4612" s="1145" t="s">
        <v>1112</v>
      </c>
      <c r="C4612" s="1145"/>
      <c r="D4612" s="1145"/>
      <c r="E4612" s="1145"/>
      <c r="F4612" s="376">
        <v>0.1</v>
      </c>
      <c r="G4612" s="318">
        <f>G4611*F4612</f>
        <v>6426</v>
      </c>
    </row>
    <row r="4613" spans="1:7">
      <c r="A4613" s="375" t="s">
        <v>23</v>
      </c>
      <c r="B4613" s="1145" t="s">
        <v>184</v>
      </c>
      <c r="C4613" s="1145"/>
      <c r="D4613" s="1145"/>
      <c r="E4613" s="1145"/>
      <c r="F4613" s="1145"/>
      <c r="G4613" s="318">
        <f>ROUNDDOWN(G4611+G4612,0)</f>
        <v>70686</v>
      </c>
    </row>
    <row r="4614" spans="1:7">
      <c r="A4614" s="298"/>
      <c r="B4614" s="299"/>
      <c r="C4614" s="299"/>
      <c r="D4614" s="299"/>
      <c r="E4614" s="299"/>
      <c r="F4614" s="299"/>
      <c r="G4614" s="550"/>
    </row>
    <row r="4615" spans="1:7" s="449" customFormat="1">
      <c r="A4615" s="439" t="s">
        <v>2047</v>
      </c>
      <c r="G4615" s="556"/>
    </row>
    <row r="4616" spans="1:7" s="445" customFormat="1" ht="45">
      <c r="A4616" s="294" t="s">
        <v>73</v>
      </c>
      <c r="B4616" s="294" t="s">
        <v>74</v>
      </c>
      <c r="C4616" s="294" t="s">
        <v>166</v>
      </c>
      <c r="D4616" s="294" t="s">
        <v>78</v>
      </c>
      <c r="E4616" s="294" t="s">
        <v>167</v>
      </c>
      <c r="F4616" s="294" t="s">
        <v>1113</v>
      </c>
      <c r="G4616" s="551" t="s">
        <v>1105</v>
      </c>
    </row>
    <row r="4617" spans="1:7">
      <c r="A4617" s="295" t="s">
        <v>17</v>
      </c>
      <c r="B4617" s="296" t="s">
        <v>1106</v>
      </c>
      <c r="C4617" s="295"/>
      <c r="D4617" s="295"/>
      <c r="E4617" s="295"/>
      <c r="F4617" s="296"/>
      <c r="G4617" s="536"/>
    </row>
    <row r="4618" spans="1:7">
      <c r="A4618" s="295">
        <v>1</v>
      </c>
      <c r="B4618" s="296" t="s">
        <v>1</v>
      </c>
      <c r="C4618" s="295" t="s">
        <v>336</v>
      </c>
      <c r="D4618" s="295" t="s">
        <v>31</v>
      </c>
      <c r="E4618" s="295" t="s">
        <v>1623</v>
      </c>
      <c r="F4618" s="315">
        <f>VLOOKUP(B4618,'HSD PSPN,STR,ARS'!$C$6:F2933,4,FALSE)</f>
        <v>100000</v>
      </c>
      <c r="G4618" s="536">
        <f t="shared" ref="G4618:G4621" si="463">F4618*E4618</f>
        <v>22220</v>
      </c>
    </row>
    <row r="4619" spans="1:7">
      <c r="A4619" s="295">
        <v>2</v>
      </c>
      <c r="B4619" s="296" t="s">
        <v>2</v>
      </c>
      <c r="C4619" s="295" t="s">
        <v>337</v>
      </c>
      <c r="D4619" s="295" t="s">
        <v>31</v>
      </c>
      <c r="E4619" s="295" t="s">
        <v>1624</v>
      </c>
      <c r="F4619" s="315">
        <f>VLOOKUP(B4619,'HSD PSPN,STR,ARS'!$C$6:F2934,4,FALSE)</f>
        <v>150000</v>
      </c>
      <c r="G4619" s="536">
        <f t="shared" si="463"/>
        <v>16665</v>
      </c>
    </row>
    <row r="4620" spans="1:7">
      <c r="A4620" s="295">
        <v>3</v>
      </c>
      <c r="B4620" s="296" t="s">
        <v>3</v>
      </c>
      <c r="C4620" s="295" t="s">
        <v>338</v>
      </c>
      <c r="D4620" s="295" t="s">
        <v>31</v>
      </c>
      <c r="E4620" s="295" t="s">
        <v>1625</v>
      </c>
      <c r="F4620" s="315">
        <f>VLOOKUP(B4620,'HSD PSPN,STR,ARS'!$C$6:F2935,4,FALSE)</f>
        <v>150000</v>
      </c>
      <c r="G4620" s="536">
        <f t="shared" si="463"/>
        <v>1665</v>
      </c>
    </row>
    <row r="4621" spans="1:7">
      <c r="A4621" s="295">
        <v>4</v>
      </c>
      <c r="B4621" s="296" t="s">
        <v>4</v>
      </c>
      <c r="C4621" s="295" t="s">
        <v>339</v>
      </c>
      <c r="D4621" s="295" t="s">
        <v>31</v>
      </c>
      <c r="E4621" s="295" t="s">
        <v>1626</v>
      </c>
      <c r="F4621" s="315">
        <f>VLOOKUP(B4621,'HSD PSPN,STR,ARS'!$C$6:F2936,4,FALSE)</f>
        <v>200000</v>
      </c>
      <c r="G4621" s="536">
        <f t="shared" si="463"/>
        <v>740</v>
      </c>
    </row>
    <row r="4622" spans="1:7">
      <c r="A4622" s="1161" t="s">
        <v>2171</v>
      </c>
      <c r="B4622" s="1162"/>
      <c r="C4622" s="1162"/>
      <c r="D4622" s="1162"/>
      <c r="E4622" s="1162"/>
      <c r="F4622" s="1163"/>
      <c r="G4622" s="321">
        <f>SUM(G4617:G4621)</f>
        <v>41290</v>
      </c>
    </row>
    <row r="4623" spans="1:7">
      <c r="A4623" s="295" t="s">
        <v>19</v>
      </c>
      <c r="B4623" s="296" t="s">
        <v>5</v>
      </c>
      <c r="C4623" s="295"/>
      <c r="D4623" s="295"/>
      <c r="E4623" s="295"/>
      <c r="F4623" s="296"/>
      <c r="G4623" s="536"/>
    </row>
    <row r="4624" spans="1:7">
      <c r="A4624" s="295">
        <v>1</v>
      </c>
      <c r="B4624" s="296" t="s">
        <v>1627</v>
      </c>
      <c r="C4624" s="295"/>
      <c r="D4624" s="295" t="s">
        <v>329</v>
      </c>
      <c r="E4624" s="295" t="s">
        <v>1231</v>
      </c>
      <c r="F4624" s="315">
        <f>VLOOKUP(B4624,'HSD PSPN,STR,ARS'!$C$6:F2939,4,FALSE)</f>
        <v>10000</v>
      </c>
      <c r="G4624" s="536">
        <f t="shared" ref="G4624:G4625" si="464">F4624*E4624</f>
        <v>667</v>
      </c>
    </row>
    <row r="4625" spans="1:7">
      <c r="A4625" s="295">
        <v>2</v>
      </c>
      <c r="B4625" s="296" t="s">
        <v>1628</v>
      </c>
      <c r="C4625" s="295"/>
      <c r="D4625" s="295" t="s">
        <v>329</v>
      </c>
      <c r="E4625" s="295" t="s">
        <v>1231</v>
      </c>
      <c r="F4625" s="315">
        <f>VLOOKUP(B4625,'HSD PSPN,STR,ARS'!$C$6:F2940,4,FALSE)</f>
        <v>10000</v>
      </c>
      <c r="G4625" s="536">
        <f t="shared" si="464"/>
        <v>667</v>
      </c>
    </row>
    <row r="4626" spans="1:7">
      <c r="A4626" s="1165" t="s">
        <v>2176</v>
      </c>
      <c r="B4626" s="1166"/>
      <c r="C4626" s="1166"/>
      <c r="D4626" s="1166"/>
      <c r="E4626" s="1166"/>
      <c r="F4626" s="1166"/>
      <c r="G4626" s="321">
        <f>SUM(G4623:G4625)</f>
        <v>1334</v>
      </c>
    </row>
    <row r="4627" spans="1:7">
      <c r="A4627" s="295" t="s">
        <v>20</v>
      </c>
      <c r="B4627" s="296" t="s">
        <v>181</v>
      </c>
      <c r="C4627" s="295"/>
      <c r="D4627" s="295"/>
      <c r="E4627" s="295"/>
      <c r="F4627" s="296"/>
      <c r="G4627" s="536"/>
    </row>
    <row r="4628" spans="1:7">
      <c r="A4628" s="295">
        <v>1</v>
      </c>
      <c r="B4628" s="296" t="s">
        <v>1629</v>
      </c>
      <c r="C4628" s="295"/>
      <c r="D4628" s="295" t="s">
        <v>1630</v>
      </c>
      <c r="E4628" s="295" t="s">
        <v>1631</v>
      </c>
      <c r="F4628" s="315">
        <f>VLOOKUP(B4628,'HSD PSPN,STR,ARS'!$C$6:F2943,4,FALSE)</f>
        <v>10000</v>
      </c>
      <c r="G4628" s="536">
        <f t="shared" ref="G4628" si="465">F4628*E4628</f>
        <v>1000</v>
      </c>
    </row>
    <row r="4629" spans="1:7">
      <c r="A4629" s="1146" t="s">
        <v>2180</v>
      </c>
      <c r="B4629" s="1146"/>
      <c r="C4629" s="1146"/>
      <c r="D4629" s="1146"/>
      <c r="E4629" s="1146"/>
      <c r="F4629" s="1146"/>
      <c r="G4629" s="321">
        <f>SUM(G4627:G4628)</f>
        <v>1000</v>
      </c>
    </row>
    <row r="4630" spans="1:7">
      <c r="A4630" s="375" t="s">
        <v>21</v>
      </c>
      <c r="B4630" s="1145" t="s">
        <v>1111</v>
      </c>
      <c r="C4630" s="1145"/>
      <c r="D4630" s="1145"/>
      <c r="E4630" s="1145"/>
      <c r="F4630" s="1145"/>
      <c r="G4630" s="318">
        <f>SUM(G4617:G4629)/2</f>
        <v>43624</v>
      </c>
    </row>
    <row r="4631" spans="1:7">
      <c r="A4631" s="375" t="s">
        <v>22</v>
      </c>
      <c r="B4631" s="1145" t="s">
        <v>1112</v>
      </c>
      <c r="C4631" s="1145"/>
      <c r="D4631" s="1145"/>
      <c r="E4631" s="1145"/>
      <c r="F4631" s="376">
        <v>0.1</v>
      </c>
      <c r="G4631" s="318">
        <f>G4630*F4631</f>
        <v>4362.4000000000005</v>
      </c>
    </row>
    <row r="4632" spans="1:7">
      <c r="A4632" s="375" t="s">
        <v>23</v>
      </c>
      <c r="B4632" s="1145" t="s">
        <v>184</v>
      </c>
      <c r="C4632" s="1145"/>
      <c r="D4632" s="1145"/>
      <c r="E4632" s="1145"/>
      <c r="F4632" s="1145"/>
      <c r="G4632" s="318">
        <f>ROUNDDOWN(G4630+G4631,0)</f>
        <v>47986</v>
      </c>
    </row>
    <row r="4633" spans="1:7">
      <c r="A4633" s="298"/>
      <c r="B4633" s="299"/>
      <c r="C4633" s="299"/>
      <c r="D4633" s="299"/>
      <c r="E4633" s="299"/>
      <c r="F4633" s="299"/>
      <c r="G4633" s="550"/>
    </row>
    <row r="4634" spans="1:7" s="449" customFormat="1">
      <c r="A4634" s="439" t="s">
        <v>2074</v>
      </c>
      <c r="G4634" s="556"/>
    </row>
    <row r="4635" spans="1:7" s="445" customFormat="1" ht="45">
      <c r="A4635" s="294" t="s">
        <v>73</v>
      </c>
      <c r="B4635" s="294" t="s">
        <v>74</v>
      </c>
      <c r="C4635" s="294" t="s">
        <v>166</v>
      </c>
      <c r="D4635" s="294" t="s">
        <v>78</v>
      </c>
      <c r="E4635" s="294" t="s">
        <v>167</v>
      </c>
      <c r="F4635" s="294" t="s">
        <v>1113</v>
      </c>
      <c r="G4635" s="551" t="s">
        <v>1105</v>
      </c>
    </row>
    <row r="4636" spans="1:7">
      <c r="A4636" s="295" t="s">
        <v>17</v>
      </c>
      <c r="B4636" s="296" t="s">
        <v>1106</v>
      </c>
      <c r="C4636" s="295"/>
      <c r="D4636" s="295"/>
      <c r="E4636" s="295"/>
      <c r="F4636" s="296"/>
      <c r="G4636" s="536"/>
    </row>
    <row r="4637" spans="1:7">
      <c r="A4637" s="295">
        <v>1</v>
      </c>
      <c r="B4637" s="296" t="s">
        <v>1</v>
      </c>
      <c r="C4637" s="295" t="s">
        <v>336</v>
      </c>
      <c r="D4637" s="295" t="s">
        <v>31</v>
      </c>
      <c r="E4637" s="295" t="s">
        <v>1508</v>
      </c>
      <c r="F4637" s="315">
        <f>VLOOKUP(B4637,'HSD PSPN,STR,ARS'!$C$6:F2952,4,FALSE)</f>
        <v>100000</v>
      </c>
      <c r="G4637" s="536">
        <f t="shared" ref="G4637:G4640" si="466">F4637*E4637</f>
        <v>14290</v>
      </c>
    </row>
    <row r="4638" spans="1:7">
      <c r="A4638" s="295">
        <v>2</v>
      </c>
      <c r="B4638" s="296" t="s">
        <v>2</v>
      </c>
      <c r="C4638" s="295" t="s">
        <v>337</v>
      </c>
      <c r="D4638" s="295" t="s">
        <v>31</v>
      </c>
      <c r="E4638" s="295" t="s">
        <v>1509</v>
      </c>
      <c r="F4638" s="315">
        <f>VLOOKUP(B4638,'HSD PSPN,STR,ARS'!$C$6:F2953,4,FALSE)</f>
        <v>150000</v>
      </c>
      <c r="G4638" s="536">
        <f t="shared" si="466"/>
        <v>10710</v>
      </c>
    </row>
    <row r="4639" spans="1:7">
      <c r="A4639" s="295">
        <v>3</v>
      </c>
      <c r="B4639" s="296" t="s">
        <v>3</v>
      </c>
      <c r="C4639" s="295" t="s">
        <v>338</v>
      </c>
      <c r="D4639" s="295" t="s">
        <v>31</v>
      </c>
      <c r="E4639" s="295" t="s">
        <v>1510</v>
      </c>
      <c r="F4639" s="315">
        <f>VLOOKUP(B4639,'HSD PSPN,STR,ARS'!$C$6:F2954,4,FALSE)</f>
        <v>150000</v>
      </c>
      <c r="G4639" s="536">
        <f t="shared" si="466"/>
        <v>1065</v>
      </c>
    </row>
    <row r="4640" spans="1:7">
      <c r="A4640" s="295">
        <v>4</v>
      </c>
      <c r="B4640" s="296" t="s">
        <v>4</v>
      </c>
      <c r="C4640" s="295" t="s">
        <v>339</v>
      </c>
      <c r="D4640" s="295" t="s">
        <v>31</v>
      </c>
      <c r="E4640" s="295" t="s">
        <v>1511</v>
      </c>
      <c r="F4640" s="315">
        <f>VLOOKUP(B4640,'HSD PSPN,STR,ARS'!$C$6:F2955,4,FALSE)</f>
        <v>200000</v>
      </c>
      <c r="G4640" s="536">
        <f t="shared" si="466"/>
        <v>479.99999999999994</v>
      </c>
    </row>
    <row r="4641" spans="1:7">
      <c r="A4641" s="1161" t="s">
        <v>2171</v>
      </c>
      <c r="B4641" s="1162"/>
      <c r="C4641" s="1162"/>
      <c r="D4641" s="1162"/>
      <c r="E4641" s="1162"/>
      <c r="F4641" s="1163"/>
      <c r="G4641" s="321">
        <f>SUM(G4636:G4640)</f>
        <v>26545</v>
      </c>
    </row>
    <row r="4642" spans="1:7">
      <c r="A4642" s="295" t="s">
        <v>19</v>
      </c>
      <c r="B4642" s="296" t="s">
        <v>5</v>
      </c>
      <c r="C4642" s="295"/>
      <c r="D4642" s="295"/>
      <c r="E4642" s="295"/>
      <c r="F4642" s="296"/>
      <c r="G4642" s="536"/>
    </row>
    <row r="4643" spans="1:7" ht="30">
      <c r="A4643" s="295">
        <v>1</v>
      </c>
      <c r="B4643" s="300" t="s">
        <v>1632</v>
      </c>
      <c r="C4643" s="295"/>
      <c r="D4643" s="301" t="s">
        <v>239</v>
      </c>
      <c r="E4643" s="301" t="s">
        <v>1513</v>
      </c>
      <c r="F4643" s="315">
        <f>VLOOKUP(B4643,'HSD PSPN,STR,ARS'!$C$6:F2958,4,FALSE)</f>
        <v>10000</v>
      </c>
      <c r="G4643" s="536">
        <f t="shared" ref="G4643:G4646" si="467">F4643*E4643</f>
        <v>116670</v>
      </c>
    </row>
    <row r="4644" spans="1:7">
      <c r="A4644" s="295">
        <v>2</v>
      </c>
      <c r="B4644" s="296" t="s">
        <v>176</v>
      </c>
      <c r="C4644" s="295"/>
      <c r="D4644" s="295" t="s">
        <v>329</v>
      </c>
      <c r="E4644" s="295" t="s">
        <v>1507</v>
      </c>
      <c r="F4644" s="315">
        <f>VLOOKUP(B4644,'HSD PSPN,STR,ARS'!$C$6:F2959,4,FALSE)</f>
        <v>10000</v>
      </c>
      <c r="G4644" s="536">
        <f t="shared" si="467"/>
        <v>136320</v>
      </c>
    </row>
    <row r="4645" spans="1:7">
      <c r="A4645" s="295">
        <v>3</v>
      </c>
      <c r="B4645" s="296" t="s">
        <v>245</v>
      </c>
      <c r="C4645" s="295"/>
      <c r="D4645" s="295" t="s">
        <v>329</v>
      </c>
      <c r="E4645" s="295" t="s">
        <v>1538</v>
      </c>
      <c r="F4645" s="315">
        <f>VLOOKUP(B4645,'HSD PSPN,STR,ARS'!$C$6:F2960,4,FALSE)</f>
        <v>10000</v>
      </c>
      <c r="G4645" s="536">
        <f t="shared" si="467"/>
        <v>15000</v>
      </c>
    </row>
    <row r="4646" spans="1:7">
      <c r="A4646" s="295">
        <v>4</v>
      </c>
      <c r="B4646" s="296" t="s">
        <v>206</v>
      </c>
      <c r="C4646" s="295"/>
      <c r="D4646" s="295" t="s">
        <v>342</v>
      </c>
      <c r="E4646" s="295" t="s">
        <v>1416</v>
      </c>
      <c r="F4646" s="315">
        <f>VLOOKUP(B4646,'HSD PSPN,STR,ARS'!$C$6:F2961,4,FALSE)</f>
        <v>10000</v>
      </c>
      <c r="G4646" s="536">
        <f t="shared" si="467"/>
        <v>270</v>
      </c>
    </row>
    <row r="4647" spans="1:7">
      <c r="A4647" s="1165" t="s">
        <v>2176</v>
      </c>
      <c r="B4647" s="1166"/>
      <c r="C4647" s="1166"/>
      <c r="D4647" s="1166"/>
      <c r="E4647" s="1166"/>
      <c r="F4647" s="1166"/>
      <c r="G4647" s="321">
        <f>SUM(G4643:G4646)</f>
        <v>268260</v>
      </c>
    </row>
    <row r="4648" spans="1:7">
      <c r="A4648" s="295" t="s">
        <v>20</v>
      </c>
      <c r="B4648" s="296" t="s">
        <v>181</v>
      </c>
      <c r="C4648" s="295"/>
      <c r="D4648" s="295"/>
      <c r="E4648" s="295"/>
      <c r="F4648" s="296"/>
      <c r="G4648" s="536"/>
    </row>
    <row r="4649" spans="1:7">
      <c r="A4649" s="295">
        <v>1</v>
      </c>
      <c r="B4649" s="296" t="s">
        <v>1629</v>
      </c>
      <c r="C4649" s="295"/>
      <c r="D4649" s="295" t="s">
        <v>1630</v>
      </c>
      <c r="E4649" s="295" t="s">
        <v>1631</v>
      </c>
      <c r="F4649" s="315">
        <f>VLOOKUP(B4649,'HSD PSPN,STR,ARS'!$C$6:F2964,4,FALSE)</f>
        <v>10000</v>
      </c>
      <c r="G4649" s="536">
        <f t="shared" ref="G4649" si="468">F4649*E4649</f>
        <v>1000</v>
      </c>
    </row>
    <row r="4650" spans="1:7">
      <c r="A4650" s="1146" t="s">
        <v>2180</v>
      </c>
      <c r="B4650" s="1146"/>
      <c r="C4650" s="1146"/>
      <c r="D4650" s="1146"/>
      <c r="E4650" s="1146"/>
      <c r="F4650" s="1146"/>
      <c r="G4650" s="321">
        <f>SUM(G4648:G4649)</f>
        <v>1000</v>
      </c>
    </row>
    <row r="4651" spans="1:7">
      <c r="A4651" s="375" t="s">
        <v>21</v>
      </c>
      <c r="B4651" s="1145" t="s">
        <v>1111</v>
      </c>
      <c r="C4651" s="1145"/>
      <c r="D4651" s="1145"/>
      <c r="E4651" s="1145"/>
      <c r="F4651" s="1145"/>
      <c r="G4651" s="318">
        <f>SUM(G4637:G4650)/2</f>
        <v>295805</v>
      </c>
    </row>
    <row r="4652" spans="1:7">
      <c r="A4652" s="375" t="s">
        <v>22</v>
      </c>
      <c r="B4652" s="1145" t="s">
        <v>1112</v>
      </c>
      <c r="C4652" s="1145"/>
      <c r="D4652" s="1145"/>
      <c r="E4652" s="1145"/>
      <c r="F4652" s="376">
        <v>0.1</v>
      </c>
      <c r="G4652" s="318">
        <f>G4651*F4652</f>
        <v>29580.5</v>
      </c>
    </row>
    <row r="4653" spans="1:7">
      <c r="A4653" s="375" t="s">
        <v>23</v>
      </c>
      <c r="B4653" s="1145" t="s">
        <v>184</v>
      </c>
      <c r="C4653" s="1145"/>
      <c r="D4653" s="1145"/>
      <c r="E4653" s="1145"/>
      <c r="F4653" s="1145"/>
      <c r="G4653" s="318">
        <f>ROUNDDOWN(G4651+G4652,0)</f>
        <v>325385</v>
      </c>
    </row>
    <row r="4654" spans="1:7">
      <c r="A4654" s="298"/>
      <c r="B4654" s="299"/>
      <c r="C4654" s="299"/>
      <c r="D4654" s="299"/>
      <c r="E4654" s="299"/>
      <c r="F4654" s="299"/>
      <c r="G4654" s="550"/>
    </row>
    <row r="4655" spans="1:7" s="449" customFormat="1">
      <c r="A4655" s="439" t="s">
        <v>2073</v>
      </c>
      <c r="G4655" s="556"/>
    </row>
    <row r="4656" spans="1:7" s="445" customFormat="1" ht="45">
      <c r="A4656" s="294" t="s">
        <v>73</v>
      </c>
      <c r="B4656" s="294" t="s">
        <v>74</v>
      </c>
      <c r="C4656" s="294" t="s">
        <v>166</v>
      </c>
      <c r="D4656" s="294" t="s">
        <v>78</v>
      </c>
      <c r="E4656" s="294" t="s">
        <v>167</v>
      </c>
      <c r="F4656" s="294" t="s">
        <v>1113</v>
      </c>
      <c r="G4656" s="551" t="s">
        <v>1105</v>
      </c>
    </row>
    <row r="4657" spans="1:7">
      <c r="A4657" s="295" t="s">
        <v>17</v>
      </c>
      <c r="B4657" s="296" t="s">
        <v>1106</v>
      </c>
      <c r="C4657" s="295"/>
      <c r="D4657" s="295"/>
      <c r="E4657" s="295"/>
      <c r="F4657" s="296"/>
      <c r="G4657" s="536"/>
    </row>
    <row r="4658" spans="1:7">
      <c r="A4658" s="295">
        <v>1</v>
      </c>
      <c r="B4658" s="296" t="s">
        <v>1</v>
      </c>
      <c r="C4658" s="295" t="s">
        <v>336</v>
      </c>
      <c r="D4658" s="295" t="s">
        <v>31</v>
      </c>
      <c r="E4658" s="295" t="s">
        <v>1514</v>
      </c>
      <c r="F4658" s="315">
        <f>VLOOKUP(B4658,'HSD PSPN,STR,ARS'!$C$6:F2973,4,FALSE)</f>
        <v>100000</v>
      </c>
      <c r="G4658" s="536">
        <f t="shared" ref="G4658:G4661" si="469">F4658*E4658</f>
        <v>15380</v>
      </c>
    </row>
    <row r="4659" spans="1:7">
      <c r="A4659" s="295">
        <v>2</v>
      </c>
      <c r="B4659" s="296" t="s">
        <v>2</v>
      </c>
      <c r="C4659" s="295" t="s">
        <v>337</v>
      </c>
      <c r="D4659" s="295" t="s">
        <v>31</v>
      </c>
      <c r="E4659" s="295" t="s">
        <v>1467</v>
      </c>
      <c r="F4659" s="315">
        <f>VLOOKUP(B4659,'HSD PSPN,STR,ARS'!$C$6:F2974,4,FALSE)</f>
        <v>150000</v>
      </c>
      <c r="G4659" s="536">
        <f t="shared" si="469"/>
        <v>11535</v>
      </c>
    </row>
    <row r="4660" spans="1:7">
      <c r="A4660" s="295">
        <v>3</v>
      </c>
      <c r="B4660" s="296" t="s">
        <v>3</v>
      </c>
      <c r="C4660" s="295" t="s">
        <v>338</v>
      </c>
      <c r="D4660" s="295" t="s">
        <v>31</v>
      </c>
      <c r="E4660" s="295" t="s">
        <v>1468</v>
      </c>
      <c r="F4660" s="315">
        <f>VLOOKUP(B4660,'HSD PSPN,STR,ARS'!$C$6:F2975,4,FALSE)</f>
        <v>150000</v>
      </c>
      <c r="G4660" s="536">
        <f t="shared" si="469"/>
        <v>1155</v>
      </c>
    </row>
    <row r="4661" spans="1:7">
      <c r="A4661" s="295">
        <v>4</v>
      </c>
      <c r="B4661" s="296" t="s">
        <v>4</v>
      </c>
      <c r="C4661" s="295" t="s">
        <v>339</v>
      </c>
      <c r="D4661" s="295" t="s">
        <v>31</v>
      </c>
      <c r="E4661" s="295" t="s">
        <v>1469</v>
      </c>
      <c r="F4661" s="315">
        <f>VLOOKUP(B4661,'HSD PSPN,STR,ARS'!$C$6:F2976,4,FALSE)</f>
        <v>200000</v>
      </c>
      <c r="G4661" s="536">
        <f t="shared" si="469"/>
        <v>520</v>
      </c>
    </row>
    <row r="4662" spans="1:7">
      <c r="A4662" s="1161" t="s">
        <v>2171</v>
      </c>
      <c r="B4662" s="1162"/>
      <c r="C4662" s="1162"/>
      <c r="D4662" s="1162"/>
      <c r="E4662" s="1162"/>
      <c r="F4662" s="1163"/>
      <c r="G4662" s="321">
        <f>SUM(G4657:G4661)</f>
        <v>28590</v>
      </c>
    </row>
    <row r="4663" spans="1:7">
      <c r="A4663" s="295" t="s">
        <v>19</v>
      </c>
      <c r="B4663" s="296" t="s">
        <v>5</v>
      </c>
      <c r="C4663" s="295"/>
      <c r="D4663" s="295"/>
      <c r="E4663" s="295"/>
      <c r="F4663" s="296"/>
      <c r="G4663" s="536"/>
    </row>
    <row r="4664" spans="1:7" ht="30">
      <c r="A4664" s="295">
        <v>1</v>
      </c>
      <c r="B4664" s="300" t="s">
        <v>1633</v>
      </c>
      <c r="C4664" s="295"/>
      <c r="D4664" s="301" t="s">
        <v>239</v>
      </c>
      <c r="E4664" s="301" t="s">
        <v>1516</v>
      </c>
      <c r="F4664" s="315">
        <f>VLOOKUP(B4664,'HSD PSPN,STR,ARS'!$C$6:F2979,4,FALSE)</f>
        <v>10000</v>
      </c>
      <c r="G4664" s="536">
        <f t="shared" ref="G4664:G4667" si="470">F4664*E4664</f>
        <v>65630</v>
      </c>
    </row>
    <row r="4665" spans="1:7">
      <c r="A4665" s="295">
        <v>2</v>
      </c>
      <c r="B4665" s="296" t="s">
        <v>176</v>
      </c>
      <c r="C4665" s="295"/>
      <c r="D4665" s="295" t="s">
        <v>329</v>
      </c>
      <c r="E4665" s="295" t="s">
        <v>1507</v>
      </c>
      <c r="F4665" s="315">
        <f>VLOOKUP(B4665,'HSD PSPN,STR,ARS'!$C$6:F2980,4,FALSE)</f>
        <v>10000</v>
      </c>
      <c r="G4665" s="536">
        <f t="shared" si="470"/>
        <v>136320</v>
      </c>
    </row>
    <row r="4666" spans="1:7">
      <c r="A4666" s="295">
        <v>3</v>
      </c>
      <c r="B4666" s="296" t="s">
        <v>245</v>
      </c>
      <c r="C4666" s="295"/>
      <c r="D4666" s="295" t="s">
        <v>329</v>
      </c>
      <c r="E4666" s="295" t="s">
        <v>1538</v>
      </c>
      <c r="F4666" s="315">
        <f>VLOOKUP(B4666,'HSD PSPN,STR,ARS'!$C$6:F2981,4,FALSE)</f>
        <v>10000</v>
      </c>
      <c r="G4666" s="536">
        <f t="shared" si="470"/>
        <v>15000</v>
      </c>
    </row>
    <row r="4667" spans="1:7">
      <c r="A4667" s="295">
        <v>4</v>
      </c>
      <c r="B4667" s="296" t="s">
        <v>206</v>
      </c>
      <c r="C4667" s="295"/>
      <c r="D4667" s="295" t="s">
        <v>342</v>
      </c>
      <c r="E4667" s="295" t="s">
        <v>1416</v>
      </c>
      <c r="F4667" s="315">
        <f>VLOOKUP(B4667,'HSD PSPN,STR,ARS'!$C$6:F2982,4,FALSE)</f>
        <v>10000</v>
      </c>
      <c r="G4667" s="536">
        <f t="shared" si="470"/>
        <v>270</v>
      </c>
    </row>
    <row r="4668" spans="1:7">
      <c r="A4668" s="1165" t="s">
        <v>2176</v>
      </c>
      <c r="B4668" s="1166"/>
      <c r="C4668" s="1166"/>
      <c r="D4668" s="1166"/>
      <c r="E4668" s="1166"/>
      <c r="F4668" s="1166"/>
      <c r="G4668" s="321">
        <f>SUM(G4664:G4667)</f>
        <v>217220</v>
      </c>
    </row>
    <row r="4669" spans="1:7">
      <c r="A4669" s="295" t="s">
        <v>20</v>
      </c>
      <c r="B4669" s="296" t="s">
        <v>181</v>
      </c>
      <c r="C4669" s="295"/>
      <c r="D4669" s="295"/>
      <c r="E4669" s="295"/>
      <c r="F4669" s="296"/>
      <c r="G4669" s="536"/>
    </row>
    <row r="4670" spans="1:7">
      <c r="A4670" s="295">
        <v>1</v>
      </c>
      <c r="B4670" s="296" t="s">
        <v>1629</v>
      </c>
      <c r="C4670" s="295"/>
      <c r="D4670" s="295" t="s">
        <v>1630</v>
      </c>
      <c r="E4670" s="295" t="s">
        <v>1631</v>
      </c>
      <c r="F4670" s="296"/>
      <c r="G4670" s="536"/>
    </row>
    <row r="4671" spans="1:7">
      <c r="A4671" s="1146" t="s">
        <v>2180</v>
      </c>
      <c r="B4671" s="1146"/>
      <c r="C4671" s="1146"/>
      <c r="D4671" s="1146"/>
      <c r="E4671" s="1146"/>
      <c r="F4671" s="1146"/>
      <c r="G4671" s="318">
        <f>SUM(G4669:G4670)</f>
        <v>0</v>
      </c>
    </row>
    <row r="4672" spans="1:7">
      <c r="A4672" s="375" t="s">
        <v>21</v>
      </c>
      <c r="B4672" s="1145" t="s">
        <v>1111</v>
      </c>
      <c r="C4672" s="1145"/>
      <c r="D4672" s="1145"/>
      <c r="E4672" s="1145"/>
      <c r="F4672" s="1145"/>
      <c r="G4672" s="318">
        <f>SUM(G4658:G4671)/2</f>
        <v>245810</v>
      </c>
    </row>
    <row r="4673" spans="1:7">
      <c r="A4673" s="375" t="s">
        <v>22</v>
      </c>
      <c r="B4673" s="1145" t="s">
        <v>1112</v>
      </c>
      <c r="C4673" s="1145"/>
      <c r="D4673" s="1145"/>
      <c r="E4673" s="1145"/>
      <c r="F4673" s="376">
        <v>0.1</v>
      </c>
      <c r="G4673" s="318">
        <f>G4672*F4673</f>
        <v>24581</v>
      </c>
    </row>
    <row r="4674" spans="1:7">
      <c r="A4674" s="375" t="s">
        <v>23</v>
      </c>
      <c r="B4674" s="1145" t="s">
        <v>184</v>
      </c>
      <c r="C4674" s="1145"/>
      <c r="D4674" s="1145"/>
      <c r="E4674" s="1145"/>
      <c r="F4674" s="1145"/>
      <c r="G4674" s="318">
        <f>ROUNDDOWN(G4672+G4673,0)</f>
        <v>270391</v>
      </c>
    </row>
    <row r="4675" spans="1:7">
      <c r="A4675" s="298"/>
      <c r="B4675" s="299"/>
      <c r="C4675" s="299"/>
      <c r="D4675" s="299"/>
      <c r="E4675" s="299"/>
      <c r="F4675" s="299"/>
      <c r="G4675" s="550"/>
    </row>
    <row r="4676" spans="1:7" s="447" customFormat="1">
      <c r="A4676" s="310" t="s">
        <v>2049</v>
      </c>
      <c r="G4676" s="555"/>
    </row>
    <row r="4677" spans="1:7" s="447" customFormat="1">
      <c r="A4677" s="310" t="s">
        <v>2048</v>
      </c>
      <c r="G4677" s="555"/>
    </row>
    <row r="4678" spans="1:7" s="449" customFormat="1">
      <c r="A4678" s="439" t="s">
        <v>2072</v>
      </c>
      <c r="G4678" s="556"/>
    </row>
    <row r="4679" spans="1:7" s="445" customFormat="1" ht="45">
      <c r="A4679" s="294" t="s">
        <v>73</v>
      </c>
      <c r="B4679" s="294" t="s">
        <v>74</v>
      </c>
      <c r="C4679" s="294" t="s">
        <v>166</v>
      </c>
      <c r="D4679" s="294" t="s">
        <v>78</v>
      </c>
      <c r="E4679" s="294" t="s">
        <v>167</v>
      </c>
      <c r="F4679" s="294" t="s">
        <v>1113</v>
      </c>
      <c r="G4679" s="551" t="s">
        <v>1105</v>
      </c>
    </row>
    <row r="4680" spans="1:7">
      <c r="A4680" s="295" t="s">
        <v>17</v>
      </c>
      <c r="B4680" s="296" t="s">
        <v>1106</v>
      </c>
      <c r="C4680" s="295"/>
      <c r="D4680" s="295"/>
      <c r="E4680" s="295"/>
      <c r="F4680" s="296"/>
      <c r="G4680" s="536"/>
    </row>
    <row r="4681" spans="1:7">
      <c r="A4681" s="295">
        <v>1</v>
      </c>
      <c r="B4681" s="296" t="s">
        <v>1</v>
      </c>
      <c r="C4681" s="295" t="s">
        <v>336</v>
      </c>
      <c r="D4681" s="295" t="s">
        <v>31</v>
      </c>
      <c r="E4681" s="295" t="s">
        <v>1634</v>
      </c>
      <c r="F4681" s="315">
        <f>VLOOKUP(B4681,'HSD PSPN,STR,ARS'!$C$6:F2996,4,FALSE)</f>
        <v>100000</v>
      </c>
      <c r="G4681" s="536">
        <f t="shared" ref="G4681:G4684" si="471">F4681*E4681</f>
        <v>66670</v>
      </c>
    </row>
    <row r="4682" spans="1:7">
      <c r="A4682" s="295">
        <v>2</v>
      </c>
      <c r="B4682" s="296" t="s">
        <v>2</v>
      </c>
      <c r="C4682" s="295" t="s">
        <v>337</v>
      </c>
      <c r="D4682" s="295" t="s">
        <v>31</v>
      </c>
      <c r="E4682" s="295" t="s">
        <v>1581</v>
      </c>
      <c r="F4682" s="315">
        <f>VLOOKUP(B4682,'HSD PSPN,STR,ARS'!$C$6:F2997,4,FALSE)</f>
        <v>150000</v>
      </c>
      <c r="G4682" s="536">
        <f t="shared" si="471"/>
        <v>49995</v>
      </c>
    </row>
    <row r="4683" spans="1:7">
      <c r="A4683" s="295">
        <v>3</v>
      </c>
      <c r="B4683" s="296" t="s">
        <v>3</v>
      </c>
      <c r="C4683" s="295" t="s">
        <v>338</v>
      </c>
      <c r="D4683" s="295" t="s">
        <v>31</v>
      </c>
      <c r="E4683" s="295" t="s">
        <v>1252</v>
      </c>
      <c r="F4683" s="315">
        <f>VLOOKUP(B4683,'HSD PSPN,STR,ARS'!$C$6:F2998,4,FALSE)</f>
        <v>150000</v>
      </c>
      <c r="G4683" s="536">
        <f t="shared" si="471"/>
        <v>4995.0000000000009</v>
      </c>
    </row>
    <row r="4684" spans="1:7">
      <c r="A4684" s="295">
        <v>4</v>
      </c>
      <c r="B4684" s="296" t="s">
        <v>4</v>
      </c>
      <c r="C4684" s="295" t="s">
        <v>339</v>
      </c>
      <c r="D4684" s="295" t="s">
        <v>31</v>
      </c>
      <c r="E4684" s="295" t="s">
        <v>1625</v>
      </c>
      <c r="F4684" s="315">
        <f>VLOOKUP(B4684,'HSD PSPN,STR,ARS'!$C$6:F2999,4,FALSE)</f>
        <v>200000</v>
      </c>
      <c r="G4684" s="536">
        <f t="shared" si="471"/>
        <v>2220</v>
      </c>
    </row>
    <row r="4685" spans="1:7">
      <c r="A4685" s="1161" t="s">
        <v>2171</v>
      </c>
      <c r="B4685" s="1162"/>
      <c r="C4685" s="1162"/>
      <c r="D4685" s="1162"/>
      <c r="E4685" s="1162"/>
      <c r="F4685" s="1163"/>
      <c r="G4685" s="321">
        <f>SUM(G4680:G4684)</f>
        <v>123880</v>
      </c>
    </row>
    <row r="4686" spans="1:7">
      <c r="A4686" s="295" t="s">
        <v>19</v>
      </c>
      <c r="B4686" s="296" t="s">
        <v>5</v>
      </c>
      <c r="C4686" s="295"/>
      <c r="D4686" s="295"/>
      <c r="E4686" s="295"/>
      <c r="F4686" s="296"/>
      <c r="G4686" s="536"/>
    </row>
    <row r="4687" spans="1:7" ht="45">
      <c r="A4687" s="295">
        <v>1</v>
      </c>
      <c r="B4687" s="300" t="s">
        <v>1635</v>
      </c>
      <c r="C4687" s="295"/>
      <c r="D4687" s="301" t="s">
        <v>239</v>
      </c>
      <c r="E4687" s="301" t="s">
        <v>1636</v>
      </c>
      <c r="F4687" s="315">
        <f>VLOOKUP(B4687,'HSD PSPN,STR,ARS'!$C$6:F3002,4,FALSE)</f>
        <v>10000</v>
      </c>
      <c r="G4687" s="536">
        <f t="shared" ref="G4687:G4690" si="472">F4687*E4687</f>
        <v>525000</v>
      </c>
    </row>
    <row r="4688" spans="1:7">
      <c r="A4688" s="295">
        <v>2</v>
      </c>
      <c r="B4688" s="296" t="s">
        <v>176</v>
      </c>
      <c r="C4688" s="295"/>
      <c r="D4688" s="295" t="s">
        <v>329</v>
      </c>
      <c r="E4688" s="295" t="s">
        <v>1637</v>
      </c>
      <c r="F4688" s="315">
        <f>VLOOKUP(B4688,'HSD PSPN,STR,ARS'!$C$6:F3003,4,FALSE)</f>
        <v>10000</v>
      </c>
      <c r="G4688" s="536">
        <f t="shared" si="472"/>
        <v>93000</v>
      </c>
    </row>
    <row r="4689" spans="1:7">
      <c r="A4689" s="295">
        <v>3</v>
      </c>
      <c r="B4689" s="296" t="s">
        <v>206</v>
      </c>
      <c r="C4689" s="295"/>
      <c r="D4689" s="295" t="s">
        <v>342</v>
      </c>
      <c r="E4689" s="295" t="s">
        <v>1549</v>
      </c>
      <c r="F4689" s="315">
        <f>VLOOKUP(B4689,'HSD PSPN,STR,ARS'!$C$6:F3004,4,FALSE)</f>
        <v>10000</v>
      </c>
      <c r="G4689" s="536">
        <f t="shared" si="472"/>
        <v>180</v>
      </c>
    </row>
    <row r="4690" spans="1:7">
      <c r="A4690" s="295">
        <v>4</v>
      </c>
      <c r="B4690" s="296" t="s">
        <v>245</v>
      </c>
      <c r="C4690" s="295"/>
      <c r="D4690" s="295" t="s">
        <v>329</v>
      </c>
      <c r="E4690" s="295" t="s">
        <v>1638</v>
      </c>
      <c r="F4690" s="315">
        <f>VLOOKUP(B4690,'HSD PSPN,STR,ARS'!$C$6:F3005,4,FALSE)</f>
        <v>10000</v>
      </c>
      <c r="G4690" s="536">
        <f t="shared" si="472"/>
        <v>27500</v>
      </c>
    </row>
    <row r="4691" spans="1:7">
      <c r="A4691" s="1165" t="s">
        <v>2176</v>
      </c>
      <c r="B4691" s="1166"/>
      <c r="C4691" s="1166"/>
      <c r="D4691" s="1166"/>
      <c r="E4691" s="1166"/>
      <c r="F4691" s="1166"/>
      <c r="G4691" s="321">
        <f>SUM(G4687:G4690)</f>
        <v>645680</v>
      </c>
    </row>
    <row r="4692" spans="1:7">
      <c r="A4692" s="295" t="s">
        <v>20</v>
      </c>
      <c r="B4692" s="296" t="s">
        <v>181</v>
      </c>
      <c r="C4692" s="295"/>
      <c r="D4692" s="295"/>
      <c r="E4692" s="295"/>
      <c r="F4692" s="296"/>
      <c r="G4692" s="536"/>
    </row>
    <row r="4693" spans="1:7">
      <c r="A4693" s="295"/>
      <c r="B4693" s="296"/>
      <c r="C4693" s="295"/>
      <c r="D4693" s="295"/>
      <c r="E4693" s="295"/>
      <c r="F4693" s="296"/>
      <c r="G4693" s="536"/>
    </row>
    <row r="4694" spans="1:7">
      <c r="A4694" s="1146" t="s">
        <v>2180</v>
      </c>
      <c r="B4694" s="1146"/>
      <c r="C4694" s="1146"/>
      <c r="D4694" s="1146"/>
      <c r="E4694" s="1146"/>
      <c r="F4694" s="1146"/>
      <c r="G4694" s="318">
        <f>SUM(G4692:G4693)</f>
        <v>0</v>
      </c>
    </row>
    <row r="4695" spans="1:7">
      <c r="A4695" s="375" t="s">
        <v>21</v>
      </c>
      <c r="B4695" s="1145" t="s">
        <v>1111</v>
      </c>
      <c r="C4695" s="1145"/>
      <c r="D4695" s="1145"/>
      <c r="E4695" s="1145"/>
      <c r="F4695" s="1145"/>
      <c r="G4695" s="318">
        <f>SUM(G4681:G4694)/2</f>
        <v>769560</v>
      </c>
    </row>
    <row r="4696" spans="1:7">
      <c r="A4696" s="375" t="s">
        <v>22</v>
      </c>
      <c r="B4696" s="1145" t="s">
        <v>1112</v>
      </c>
      <c r="C4696" s="1145"/>
      <c r="D4696" s="1145"/>
      <c r="E4696" s="1145"/>
      <c r="F4696" s="376">
        <v>0.1</v>
      </c>
      <c r="G4696" s="318">
        <f>G4695*F4696</f>
        <v>76956</v>
      </c>
    </row>
    <row r="4697" spans="1:7">
      <c r="A4697" s="375" t="s">
        <v>23</v>
      </c>
      <c r="B4697" s="1145" t="s">
        <v>184</v>
      </c>
      <c r="C4697" s="1145"/>
      <c r="D4697" s="1145"/>
      <c r="E4697" s="1145"/>
      <c r="F4697" s="1145"/>
      <c r="G4697" s="318">
        <f>ROUNDDOWN(G4695+G4696,0)</f>
        <v>846516</v>
      </c>
    </row>
    <row r="4698" spans="1:7">
      <c r="A4698" s="298"/>
      <c r="B4698" s="299"/>
      <c r="C4698" s="299"/>
      <c r="D4698" s="299"/>
      <c r="E4698" s="299"/>
      <c r="F4698" s="299"/>
      <c r="G4698" s="550"/>
    </row>
    <row r="4699" spans="1:7" s="449" customFormat="1">
      <c r="A4699" s="439" t="s">
        <v>2071</v>
      </c>
      <c r="G4699" s="556"/>
    </row>
    <row r="4700" spans="1:7" s="445" customFormat="1" ht="45">
      <c r="A4700" s="294" t="s">
        <v>73</v>
      </c>
      <c r="B4700" s="294" t="s">
        <v>74</v>
      </c>
      <c r="C4700" s="294" t="s">
        <v>166</v>
      </c>
      <c r="D4700" s="294" t="s">
        <v>78</v>
      </c>
      <c r="E4700" s="294" t="s">
        <v>167</v>
      </c>
      <c r="F4700" s="294" t="s">
        <v>1113</v>
      </c>
      <c r="G4700" s="551" t="s">
        <v>1105</v>
      </c>
    </row>
    <row r="4701" spans="1:7">
      <c r="A4701" s="295" t="s">
        <v>17</v>
      </c>
      <c r="B4701" s="296" t="s">
        <v>1106</v>
      </c>
      <c r="C4701" s="295"/>
      <c r="D4701" s="295"/>
      <c r="E4701" s="295"/>
      <c r="F4701" s="296"/>
      <c r="G4701" s="536"/>
    </row>
    <row r="4702" spans="1:7">
      <c r="A4702" s="295">
        <v>1</v>
      </c>
      <c r="B4702" s="296" t="s">
        <v>1</v>
      </c>
      <c r="C4702" s="295" t="s">
        <v>336</v>
      </c>
      <c r="D4702" s="295" t="s">
        <v>31</v>
      </c>
      <c r="E4702" s="295" t="s">
        <v>1639</v>
      </c>
      <c r="F4702" s="315">
        <f>VLOOKUP(B4702,'HSD PSPN,STR,ARS'!$C$6:F3017,4,FALSE)</f>
        <v>100000</v>
      </c>
      <c r="G4702" s="536">
        <f t="shared" ref="G4702:G4705" si="473">F4702*E4702</f>
        <v>90900</v>
      </c>
    </row>
    <row r="4703" spans="1:7">
      <c r="A4703" s="295">
        <v>2</v>
      </c>
      <c r="B4703" s="296" t="s">
        <v>2</v>
      </c>
      <c r="C4703" s="295" t="s">
        <v>337</v>
      </c>
      <c r="D4703" s="295" t="s">
        <v>31</v>
      </c>
      <c r="E4703" s="295" t="s">
        <v>1640</v>
      </c>
      <c r="F4703" s="315">
        <f>VLOOKUP(B4703,'HSD PSPN,STR,ARS'!$C$6:F3018,4,FALSE)</f>
        <v>150000</v>
      </c>
      <c r="G4703" s="536">
        <f t="shared" si="473"/>
        <v>68250</v>
      </c>
    </row>
    <row r="4704" spans="1:7">
      <c r="A4704" s="295">
        <v>3</v>
      </c>
      <c r="B4704" s="296" t="s">
        <v>3</v>
      </c>
      <c r="C4704" s="295" t="s">
        <v>338</v>
      </c>
      <c r="D4704" s="295" t="s">
        <v>31</v>
      </c>
      <c r="E4704" s="295" t="s">
        <v>1357</v>
      </c>
      <c r="F4704" s="315">
        <f>VLOOKUP(B4704,'HSD PSPN,STR,ARS'!$C$6:F3019,4,FALSE)</f>
        <v>150000</v>
      </c>
      <c r="G4704" s="536">
        <f t="shared" si="473"/>
        <v>6750</v>
      </c>
    </row>
    <row r="4705" spans="1:7">
      <c r="A4705" s="295">
        <v>4</v>
      </c>
      <c r="B4705" s="296" t="s">
        <v>4</v>
      </c>
      <c r="C4705" s="295" t="s">
        <v>339</v>
      </c>
      <c r="D4705" s="295" t="s">
        <v>31</v>
      </c>
      <c r="E4705" s="295" t="s">
        <v>1262</v>
      </c>
      <c r="F4705" s="315">
        <f>VLOOKUP(B4705,'HSD PSPN,STR,ARS'!$C$6:F3020,4,FALSE)</f>
        <v>200000</v>
      </c>
      <c r="G4705" s="536">
        <f t="shared" si="473"/>
        <v>3000</v>
      </c>
    </row>
    <row r="4706" spans="1:7">
      <c r="A4706" s="1161" t="s">
        <v>2171</v>
      </c>
      <c r="B4706" s="1162"/>
      <c r="C4706" s="1162"/>
      <c r="D4706" s="1162"/>
      <c r="E4706" s="1162"/>
      <c r="F4706" s="1163"/>
      <c r="G4706" s="321">
        <f>SUM(G4701:G4705)</f>
        <v>168900</v>
      </c>
    </row>
    <row r="4707" spans="1:7">
      <c r="A4707" s="295" t="s">
        <v>19</v>
      </c>
      <c r="B4707" s="296" t="s">
        <v>5</v>
      </c>
      <c r="C4707" s="295"/>
      <c r="D4707" s="295"/>
      <c r="E4707" s="295"/>
      <c r="F4707" s="296"/>
      <c r="G4707" s="536"/>
    </row>
    <row r="4708" spans="1:7" ht="45">
      <c r="A4708" s="295">
        <v>1</v>
      </c>
      <c r="B4708" s="300" t="s">
        <v>1641</v>
      </c>
      <c r="C4708" s="295"/>
      <c r="D4708" s="301" t="s">
        <v>239</v>
      </c>
      <c r="E4708" s="301" t="s">
        <v>1586</v>
      </c>
      <c r="F4708" s="315">
        <f>VLOOKUP(B4708,'HSD PSPN,STR,ARS'!$C$6:F3023,4,FALSE)</f>
        <v>10000</v>
      </c>
      <c r="G4708" s="536">
        <f t="shared" ref="G4708:G4711" si="474">F4708*E4708</f>
        <v>1050000</v>
      </c>
    </row>
    <row r="4709" spans="1:7">
      <c r="A4709" s="295">
        <v>2</v>
      </c>
      <c r="B4709" s="296" t="s">
        <v>176</v>
      </c>
      <c r="C4709" s="295"/>
      <c r="D4709" s="295" t="s">
        <v>329</v>
      </c>
      <c r="E4709" s="295" t="s">
        <v>1637</v>
      </c>
      <c r="F4709" s="315">
        <f>VLOOKUP(B4709,'HSD PSPN,STR,ARS'!$C$6:F3024,4,FALSE)</f>
        <v>10000</v>
      </c>
      <c r="G4709" s="536">
        <f t="shared" si="474"/>
        <v>93000</v>
      </c>
    </row>
    <row r="4710" spans="1:7">
      <c r="A4710" s="295">
        <v>3</v>
      </c>
      <c r="B4710" s="296" t="s">
        <v>206</v>
      </c>
      <c r="C4710" s="295"/>
      <c r="D4710" s="295" t="s">
        <v>342</v>
      </c>
      <c r="E4710" s="295" t="s">
        <v>1549</v>
      </c>
      <c r="F4710" s="315">
        <f>VLOOKUP(B4710,'HSD PSPN,STR,ARS'!$C$6:F3025,4,FALSE)</f>
        <v>10000</v>
      </c>
      <c r="G4710" s="536">
        <f t="shared" si="474"/>
        <v>180</v>
      </c>
    </row>
    <row r="4711" spans="1:7">
      <c r="A4711" s="295">
        <v>4</v>
      </c>
      <c r="B4711" s="296" t="s">
        <v>245</v>
      </c>
      <c r="C4711" s="295"/>
      <c r="D4711" s="295" t="s">
        <v>329</v>
      </c>
      <c r="E4711" s="295" t="s">
        <v>1642</v>
      </c>
      <c r="F4711" s="315">
        <f>VLOOKUP(B4711,'HSD PSPN,STR,ARS'!$C$6:F3026,4,FALSE)</f>
        <v>10000</v>
      </c>
      <c r="G4711" s="536">
        <f t="shared" si="474"/>
        <v>29000</v>
      </c>
    </row>
    <row r="4712" spans="1:7">
      <c r="A4712" s="1165" t="s">
        <v>2176</v>
      </c>
      <c r="B4712" s="1166"/>
      <c r="C4712" s="1166"/>
      <c r="D4712" s="1166"/>
      <c r="E4712" s="1166"/>
      <c r="F4712" s="1166"/>
      <c r="G4712" s="321">
        <f>SUM(G4708:G4711)</f>
        <v>1172180</v>
      </c>
    </row>
    <row r="4713" spans="1:7">
      <c r="A4713" s="295" t="s">
        <v>20</v>
      </c>
      <c r="B4713" s="296" t="s">
        <v>181</v>
      </c>
      <c r="C4713" s="295"/>
      <c r="D4713" s="295"/>
      <c r="E4713" s="295"/>
      <c r="F4713" s="296"/>
      <c r="G4713" s="536"/>
    </row>
    <row r="4714" spans="1:7">
      <c r="A4714" s="295"/>
      <c r="B4714" s="296"/>
      <c r="C4714" s="295"/>
      <c r="D4714" s="295"/>
      <c r="E4714" s="295"/>
      <c r="F4714" s="296"/>
      <c r="G4714" s="536"/>
    </row>
    <row r="4715" spans="1:7">
      <c r="A4715" s="1146" t="s">
        <v>2180</v>
      </c>
      <c r="B4715" s="1146"/>
      <c r="C4715" s="1146"/>
      <c r="D4715" s="1146"/>
      <c r="E4715" s="1146"/>
      <c r="F4715" s="1146"/>
      <c r="G4715" s="318">
        <f>SUM(G4713:G4714)</f>
        <v>0</v>
      </c>
    </row>
    <row r="4716" spans="1:7">
      <c r="A4716" s="375" t="s">
        <v>21</v>
      </c>
      <c r="B4716" s="1145" t="s">
        <v>1111</v>
      </c>
      <c r="C4716" s="1145"/>
      <c r="D4716" s="1145"/>
      <c r="E4716" s="1145"/>
      <c r="F4716" s="1145"/>
      <c r="G4716" s="318">
        <f>SUM(G4702:G4715)/2</f>
        <v>1341080</v>
      </c>
    </row>
    <row r="4717" spans="1:7">
      <c r="A4717" s="375" t="s">
        <v>22</v>
      </c>
      <c r="B4717" s="1145" t="s">
        <v>1112</v>
      </c>
      <c r="C4717" s="1145"/>
      <c r="D4717" s="1145"/>
      <c r="E4717" s="1145"/>
      <c r="F4717" s="376">
        <v>0.1</v>
      </c>
      <c r="G4717" s="318">
        <f>G4716*F4717</f>
        <v>134108</v>
      </c>
    </row>
    <row r="4718" spans="1:7">
      <c r="A4718" s="375" t="s">
        <v>23</v>
      </c>
      <c r="B4718" s="1145" t="s">
        <v>184</v>
      </c>
      <c r="C4718" s="1145"/>
      <c r="D4718" s="1145"/>
      <c r="E4718" s="1145"/>
      <c r="F4718" s="1145"/>
      <c r="G4718" s="318">
        <f>ROUNDDOWN(G4716+G4717,0)</f>
        <v>1475188</v>
      </c>
    </row>
    <row r="4719" spans="1:7">
      <c r="A4719" s="298"/>
      <c r="B4719" s="299"/>
      <c r="C4719" s="299"/>
      <c r="D4719" s="299"/>
      <c r="E4719" s="299"/>
      <c r="F4719" s="299"/>
      <c r="G4719" s="550"/>
    </row>
    <row r="4720" spans="1:7" s="449" customFormat="1">
      <c r="A4720" s="439" t="s">
        <v>2050</v>
      </c>
      <c r="G4720" s="556"/>
    </row>
    <row r="4721" spans="1:7" s="445" customFormat="1" ht="45">
      <c r="A4721" s="294" t="s">
        <v>73</v>
      </c>
      <c r="B4721" s="294" t="s">
        <v>74</v>
      </c>
      <c r="C4721" s="294" t="s">
        <v>166</v>
      </c>
      <c r="D4721" s="294" t="s">
        <v>78</v>
      </c>
      <c r="E4721" s="294" t="s">
        <v>167</v>
      </c>
      <c r="F4721" s="294" t="s">
        <v>1113</v>
      </c>
      <c r="G4721" s="551" t="s">
        <v>1105</v>
      </c>
    </row>
    <row r="4722" spans="1:7">
      <c r="A4722" s="295" t="s">
        <v>17</v>
      </c>
      <c r="B4722" s="296" t="s">
        <v>1106</v>
      </c>
      <c r="C4722" s="295"/>
      <c r="D4722" s="295"/>
      <c r="E4722" s="295"/>
      <c r="F4722" s="296"/>
      <c r="G4722" s="536"/>
    </row>
    <row r="4723" spans="1:7">
      <c r="A4723" s="295">
        <v>1</v>
      </c>
      <c r="B4723" s="296" t="s">
        <v>1</v>
      </c>
      <c r="C4723" s="295" t="s">
        <v>336</v>
      </c>
      <c r="D4723" s="295" t="s">
        <v>31</v>
      </c>
      <c r="E4723" s="295" t="s">
        <v>1423</v>
      </c>
      <c r="F4723" s="315">
        <f>VLOOKUP(B4723,'HSD PSPN,STR,ARS'!$C$6:F3038,4,FALSE)</f>
        <v>100000</v>
      </c>
      <c r="G4723" s="536">
        <f t="shared" ref="G4723:G4726" si="475">F4723*E4723</f>
        <v>50000</v>
      </c>
    </row>
    <row r="4724" spans="1:7">
      <c r="A4724" s="295">
        <v>2</v>
      </c>
      <c r="B4724" s="296" t="s">
        <v>2</v>
      </c>
      <c r="C4724" s="295" t="s">
        <v>337</v>
      </c>
      <c r="D4724" s="295" t="s">
        <v>31</v>
      </c>
      <c r="E4724" s="295" t="s">
        <v>1261</v>
      </c>
      <c r="F4724" s="315">
        <f>VLOOKUP(B4724,'HSD PSPN,STR,ARS'!$C$6:F3039,4,FALSE)</f>
        <v>150000</v>
      </c>
      <c r="G4724" s="536">
        <f t="shared" si="475"/>
        <v>37500</v>
      </c>
    </row>
    <row r="4725" spans="1:7">
      <c r="A4725" s="295">
        <v>3</v>
      </c>
      <c r="B4725" s="296" t="s">
        <v>3</v>
      </c>
      <c r="C4725" s="295" t="s">
        <v>338</v>
      </c>
      <c r="D4725" s="295" t="s">
        <v>31</v>
      </c>
      <c r="E4725" s="295" t="s">
        <v>1204</v>
      </c>
      <c r="F4725" s="315">
        <f>VLOOKUP(B4725,'HSD PSPN,STR,ARS'!$C$6:F3040,4,FALSE)</f>
        <v>150000</v>
      </c>
      <c r="G4725" s="536">
        <f t="shared" si="475"/>
        <v>3750</v>
      </c>
    </row>
    <row r="4726" spans="1:7">
      <c r="A4726" s="295">
        <v>4</v>
      </c>
      <c r="B4726" s="296" t="s">
        <v>4</v>
      </c>
      <c r="C4726" s="295" t="s">
        <v>339</v>
      </c>
      <c r="D4726" s="295" t="s">
        <v>31</v>
      </c>
      <c r="E4726" s="295" t="s">
        <v>1643</v>
      </c>
      <c r="F4726" s="315">
        <f>VLOOKUP(B4726,'HSD PSPN,STR,ARS'!$C$6:F3041,4,FALSE)</f>
        <v>200000</v>
      </c>
      <c r="G4726" s="536">
        <f t="shared" si="475"/>
        <v>1600</v>
      </c>
    </row>
    <row r="4727" spans="1:7">
      <c r="A4727" s="1161" t="s">
        <v>2171</v>
      </c>
      <c r="B4727" s="1162"/>
      <c r="C4727" s="1162"/>
      <c r="D4727" s="1162"/>
      <c r="E4727" s="1162"/>
      <c r="F4727" s="1163"/>
      <c r="G4727" s="321">
        <f>SUM(G4722:G4726)</f>
        <v>92850</v>
      </c>
    </row>
    <row r="4728" spans="1:7">
      <c r="A4728" s="295" t="s">
        <v>19</v>
      </c>
      <c r="B4728" s="296" t="s">
        <v>5</v>
      </c>
      <c r="C4728" s="295"/>
      <c r="D4728" s="295"/>
      <c r="E4728" s="295"/>
      <c r="F4728" s="296"/>
      <c r="G4728" s="536"/>
    </row>
    <row r="4729" spans="1:7" ht="30">
      <c r="A4729" s="295">
        <v>1</v>
      </c>
      <c r="B4729" s="300" t="s">
        <v>1644</v>
      </c>
      <c r="C4729" s="295"/>
      <c r="D4729" s="301" t="s">
        <v>239</v>
      </c>
      <c r="E4729" s="301" t="s">
        <v>1645</v>
      </c>
      <c r="F4729" s="315">
        <f>VLOOKUP(B4729,'HSD PSPN,STR,ARS'!$C$6:F3044,4,FALSE)</f>
        <v>10000</v>
      </c>
      <c r="G4729" s="536">
        <f t="shared" ref="G4729:G4732" si="476">F4729*E4729</f>
        <v>520000</v>
      </c>
    </row>
    <row r="4730" spans="1:7">
      <c r="A4730" s="295">
        <v>2</v>
      </c>
      <c r="B4730" s="296" t="s">
        <v>176</v>
      </c>
      <c r="C4730" s="295"/>
      <c r="D4730" s="295" t="s">
        <v>329</v>
      </c>
      <c r="E4730" s="295" t="s">
        <v>1637</v>
      </c>
      <c r="F4730" s="315">
        <f>VLOOKUP(B4730,'HSD PSPN,STR,ARS'!$C$6:F3045,4,FALSE)</f>
        <v>10000</v>
      </c>
      <c r="G4730" s="536">
        <f t="shared" si="476"/>
        <v>93000</v>
      </c>
    </row>
    <row r="4731" spans="1:7">
      <c r="A4731" s="295">
        <v>3</v>
      </c>
      <c r="B4731" s="296" t="s">
        <v>206</v>
      </c>
      <c r="C4731" s="295"/>
      <c r="D4731" s="295" t="s">
        <v>342</v>
      </c>
      <c r="E4731" s="295" t="s">
        <v>1549</v>
      </c>
      <c r="F4731" s="315">
        <f>VLOOKUP(B4731,'HSD PSPN,STR,ARS'!$C$6:F3046,4,FALSE)</f>
        <v>10000</v>
      </c>
      <c r="G4731" s="536">
        <f t="shared" si="476"/>
        <v>180</v>
      </c>
    </row>
    <row r="4732" spans="1:7">
      <c r="A4732" s="295">
        <v>4</v>
      </c>
      <c r="B4732" s="296" t="s">
        <v>245</v>
      </c>
      <c r="C4732" s="295"/>
      <c r="D4732" s="295" t="s">
        <v>329</v>
      </c>
      <c r="E4732" s="295" t="s">
        <v>1638</v>
      </c>
      <c r="F4732" s="315">
        <f>VLOOKUP(B4732,'HSD PSPN,STR,ARS'!$C$6:F3047,4,FALSE)</f>
        <v>10000</v>
      </c>
      <c r="G4732" s="536">
        <f t="shared" si="476"/>
        <v>27500</v>
      </c>
    </row>
    <row r="4733" spans="1:7">
      <c r="A4733" s="1165" t="s">
        <v>2176</v>
      </c>
      <c r="B4733" s="1166"/>
      <c r="C4733" s="1166"/>
      <c r="D4733" s="1166"/>
      <c r="E4733" s="1166"/>
      <c r="F4733" s="1166"/>
      <c r="G4733" s="321">
        <f>SUM(G4729:G4732)</f>
        <v>640680</v>
      </c>
    </row>
    <row r="4734" spans="1:7">
      <c r="A4734" s="295" t="s">
        <v>20</v>
      </c>
      <c r="B4734" s="296" t="s">
        <v>181</v>
      </c>
      <c r="C4734" s="295"/>
      <c r="D4734" s="295"/>
      <c r="E4734" s="295"/>
      <c r="F4734" s="296"/>
      <c r="G4734" s="536"/>
    </row>
    <row r="4735" spans="1:7">
      <c r="A4735" s="295"/>
      <c r="B4735" s="296"/>
      <c r="C4735" s="295"/>
      <c r="D4735" s="295"/>
      <c r="E4735" s="295"/>
      <c r="F4735" s="296"/>
      <c r="G4735" s="536"/>
    </row>
    <row r="4736" spans="1:7">
      <c r="A4736" s="1146" t="s">
        <v>2180</v>
      </c>
      <c r="B4736" s="1146"/>
      <c r="C4736" s="1146"/>
      <c r="D4736" s="1146"/>
      <c r="E4736" s="1146"/>
      <c r="F4736" s="1146"/>
      <c r="G4736" s="318">
        <f>SUM(G4734:G4735)</f>
        <v>0</v>
      </c>
    </row>
    <row r="4737" spans="1:7">
      <c r="A4737" s="375" t="s">
        <v>21</v>
      </c>
      <c r="B4737" s="1145" t="s">
        <v>1111</v>
      </c>
      <c r="C4737" s="1145"/>
      <c r="D4737" s="1145"/>
      <c r="E4737" s="1145"/>
      <c r="F4737" s="1145"/>
      <c r="G4737" s="318">
        <f>SUM(G4723:G4736)/2</f>
        <v>733530</v>
      </c>
    </row>
    <row r="4738" spans="1:7">
      <c r="A4738" s="375" t="s">
        <v>22</v>
      </c>
      <c r="B4738" s="1145" t="s">
        <v>1112</v>
      </c>
      <c r="C4738" s="1145"/>
      <c r="D4738" s="1145"/>
      <c r="E4738" s="1145"/>
      <c r="F4738" s="376">
        <v>0.1</v>
      </c>
      <c r="G4738" s="318">
        <f>G4737*F4738</f>
        <v>73353</v>
      </c>
    </row>
    <row r="4739" spans="1:7">
      <c r="A4739" s="375" t="s">
        <v>23</v>
      </c>
      <c r="B4739" s="1145" t="s">
        <v>184</v>
      </c>
      <c r="C4739" s="1145"/>
      <c r="D4739" s="1145"/>
      <c r="E4739" s="1145"/>
      <c r="F4739" s="1145"/>
      <c r="G4739" s="318">
        <f>ROUNDDOWN(G4737+G4738,0)</f>
        <v>806883</v>
      </c>
    </row>
    <row r="4740" spans="1:7">
      <c r="A4740" s="298"/>
      <c r="B4740" s="299"/>
      <c r="C4740" s="299"/>
      <c r="D4740" s="299"/>
      <c r="E4740" s="299"/>
      <c r="F4740" s="299"/>
      <c r="G4740" s="550"/>
    </row>
    <row r="4741" spans="1:7" s="449" customFormat="1">
      <c r="A4741" s="439" t="s">
        <v>2051</v>
      </c>
      <c r="G4741" s="556"/>
    </row>
    <row r="4742" spans="1:7" s="445" customFormat="1" ht="45">
      <c r="A4742" s="294" t="s">
        <v>73</v>
      </c>
      <c r="B4742" s="294" t="s">
        <v>74</v>
      </c>
      <c r="C4742" s="294" t="s">
        <v>166</v>
      </c>
      <c r="D4742" s="294" t="s">
        <v>78</v>
      </c>
      <c r="E4742" s="294" t="s">
        <v>167</v>
      </c>
      <c r="F4742" s="294" t="s">
        <v>1113</v>
      </c>
      <c r="G4742" s="551" t="s">
        <v>1105</v>
      </c>
    </row>
    <row r="4743" spans="1:7">
      <c r="A4743" s="295" t="s">
        <v>17</v>
      </c>
      <c r="B4743" s="296" t="s">
        <v>1106</v>
      </c>
      <c r="C4743" s="295"/>
      <c r="D4743" s="295"/>
      <c r="E4743" s="295"/>
      <c r="F4743" s="296"/>
      <c r="G4743" s="536"/>
    </row>
    <row r="4744" spans="1:7">
      <c r="A4744" s="295">
        <v>1</v>
      </c>
      <c r="B4744" s="296" t="s">
        <v>1</v>
      </c>
      <c r="C4744" s="295" t="s">
        <v>336</v>
      </c>
      <c r="D4744" s="295" t="s">
        <v>31</v>
      </c>
      <c r="E4744" s="295" t="s">
        <v>1646</v>
      </c>
      <c r="F4744" s="315">
        <f>VLOOKUP(B4744,'HSD PSPN,STR,ARS'!$C$6:F3059,4,FALSE)</f>
        <v>100000</v>
      </c>
      <c r="G4744" s="536">
        <f t="shared" ref="G4744:G4747" si="477">F4744*E4744</f>
        <v>40000</v>
      </c>
    </row>
    <row r="4745" spans="1:7">
      <c r="A4745" s="295">
        <v>2</v>
      </c>
      <c r="B4745" s="296" t="s">
        <v>2</v>
      </c>
      <c r="C4745" s="295" t="s">
        <v>337</v>
      </c>
      <c r="D4745" s="295" t="s">
        <v>31</v>
      </c>
      <c r="E4745" s="295" t="s">
        <v>1425</v>
      </c>
      <c r="F4745" s="315">
        <f>VLOOKUP(B4745,'HSD PSPN,STR,ARS'!$C$6:F3060,4,FALSE)</f>
        <v>150000</v>
      </c>
      <c r="G4745" s="536">
        <f t="shared" si="477"/>
        <v>30000</v>
      </c>
    </row>
    <row r="4746" spans="1:7">
      <c r="A4746" s="295">
        <v>3</v>
      </c>
      <c r="B4746" s="296" t="s">
        <v>3</v>
      </c>
      <c r="C4746" s="295" t="s">
        <v>338</v>
      </c>
      <c r="D4746" s="295" t="s">
        <v>31</v>
      </c>
      <c r="E4746" s="295" t="s">
        <v>1408</v>
      </c>
      <c r="F4746" s="315">
        <f>VLOOKUP(B4746,'HSD PSPN,STR,ARS'!$C$6:F3061,4,FALSE)</f>
        <v>150000</v>
      </c>
      <c r="G4746" s="536">
        <f t="shared" si="477"/>
        <v>3000</v>
      </c>
    </row>
    <row r="4747" spans="1:7">
      <c r="A4747" s="295">
        <v>4</v>
      </c>
      <c r="B4747" s="296" t="s">
        <v>4</v>
      </c>
      <c r="C4747" s="295" t="s">
        <v>339</v>
      </c>
      <c r="D4747" s="295" t="s">
        <v>31</v>
      </c>
      <c r="E4747" s="295" t="s">
        <v>1432</v>
      </c>
      <c r="F4747" s="315">
        <f>VLOOKUP(B4747,'HSD PSPN,STR,ARS'!$C$6:F3062,4,FALSE)</f>
        <v>200000</v>
      </c>
      <c r="G4747" s="536">
        <f t="shared" si="477"/>
        <v>1400</v>
      </c>
    </row>
    <row r="4748" spans="1:7">
      <c r="A4748" s="1161" t="s">
        <v>2171</v>
      </c>
      <c r="B4748" s="1162"/>
      <c r="C4748" s="1162"/>
      <c r="D4748" s="1162"/>
      <c r="E4748" s="1162"/>
      <c r="F4748" s="1163"/>
      <c r="G4748" s="321">
        <f>SUM(G4743:G4747)</f>
        <v>74400</v>
      </c>
    </row>
    <row r="4749" spans="1:7">
      <c r="A4749" s="295" t="s">
        <v>19</v>
      </c>
      <c r="B4749" s="296" t="s">
        <v>5</v>
      </c>
      <c r="C4749" s="295"/>
      <c r="D4749" s="295"/>
      <c r="E4749" s="295"/>
      <c r="F4749" s="296"/>
      <c r="G4749" s="536"/>
    </row>
    <row r="4750" spans="1:7" ht="30">
      <c r="A4750" s="295">
        <v>1</v>
      </c>
      <c r="B4750" s="300" t="s">
        <v>1647</v>
      </c>
      <c r="C4750" s="295"/>
      <c r="D4750" s="301" t="s">
        <v>239</v>
      </c>
      <c r="E4750" s="301" t="s">
        <v>1648</v>
      </c>
      <c r="F4750" s="315">
        <f>VLOOKUP(B4750,'HSD PSPN,STR,ARS'!$C$6:F3065,4,FALSE)</f>
        <v>10000</v>
      </c>
      <c r="G4750" s="536">
        <f t="shared" ref="G4750:G4753" si="478">F4750*E4750</f>
        <v>260000</v>
      </c>
    </row>
    <row r="4751" spans="1:7">
      <c r="A4751" s="295">
        <v>2</v>
      </c>
      <c r="B4751" s="296" t="s">
        <v>176</v>
      </c>
      <c r="C4751" s="295"/>
      <c r="D4751" s="295" t="s">
        <v>329</v>
      </c>
      <c r="E4751" s="295" t="s">
        <v>1637</v>
      </c>
      <c r="F4751" s="315">
        <f>VLOOKUP(B4751,'HSD PSPN,STR,ARS'!$C$6:F3066,4,FALSE)</f>
        <v>10000</v>
      </c>
      <c r="G4751" s="536">
        <f t="shared" si="478"/>
        <v>93000</v>
      </c>
    </row>
    <row r="4752" spans="1:7">
      <c r="A4752" s="295">
        <v>3</v>
      </c>
      <c r="B4752" s="296" t="s">
        <v>206</v>
      </c>
      <c r="C4752" s="295"/>
      <c r="D4752" s="295" t="s">
        <v>342</v>
      </c>
      <c r="E4752" s="295" t="s">
        <v>1549</v>
      </c>
      <c r="F4752" s="315">
        <f>VLOOKUP(B4752,'HSD PSPN,STR,ARS'!$C$6:F3067,4,FALSE)</f>
        <v>10000</v>
      </c>
      <c r="G4752" s="536">
        <f t="shared" si="478"/>
        <v>180</v>
      </c>
    </row>
    <row r="4753" spans="1:7">
      <c r="A4753" s="295">
        <v>4</v>
      </c>
      <c r="B4753" s="296" t="s">
        <v>245</v>
      </c>
      <c r="C4753" s="295"/>
      <c r="D4753" s="295" t="s">
        <v>329</v>
      </c>
      <c r="E4753" s="295" t="s">
        <v>1649</v>
      </c>
      <c r="F4753" s="315">
        <f>VLOOKUP(B4753,'HSD PSPN,STR,ARS'!$C$6:F3068,4,FALSE)</f>
        <v>10000</v>
      </c>
      <c r="G4753" s="536">
        <f t="shared" si="478"/>
        <v>19400</v>
      </c>
    </row>
    <row r="4754" spans="1:7">
      <c r="A4754" s="1165" t="s">
        <v>2176</v>
      </c>
      <c r="B4754" s="1166"/>
      <c r="C4754" s="1166"/>
      <c r="D4754" s="1166"/>
      <c r="E4754" s="1166"/>
      <c r="F4754" s="1166"/>
      <c r="G4754" s="321">
        <f>SUM(G4750:G4753)</f>
        <v>372580</v>
      </c>
    </row>
    <row r="4755" spans="1:7">
      <c r="A4755" s="295" t="s">
        <v>20</v>
      </c>
      <c r="B4755" s="296" t="s">
        <v>181</v>
      </c>
      <c r="C4755" s="295"/>
      <c r="D4755" s="295"/>
      <c r="E4755" s="295"/>
      <c r="F4755" s="296"/>
      <c r="G4755" s="536"/>
    </row>
    <row r="4756" spans="1:7">
      <c r="A4756" s="295"/>
      <c r="B4756" s="296"/>
      <c r="C4756" s="295"/>
      <c r="D4756" s="295"/>
      <c r="E4756" s="295"/>
      <c r="F4756" s="296"/>
      <c r="G4756" s="536"/>
    </row>
    <row r="4757" spans="1:7">
      <c r="A4757" s="1146" t="s">
        <v>2180</v>
      </c>
      <c r="B4757" s="1146"/>
      <c r="C4757" s="1146"/>
      <c r="D4757" s="1146"/>
      <c r="E4757" s="1146"/>
      <c r="F4757" s="1146"/>
      <c r="G4757" s="318">
        <f>SUM(G4755:G4756)</f>
        <v>0</v>
      </c>
    </row>
    <row r="4758" spans="1:7">
      <c r="A4758" s="375" t="s">
        <v>21</v>
      </c>
      <c r="B4758" s="1145" t="s">
        <v>1111</v>
      </c>
      <c r="C4758" s="1145"/>
      <c r="D4758" s="1145"/>
      <c r="E4758" s="1145"/>
      <c r="F4758" s="1145"/>
      <c r="G4758" s="318">
        <f>SUM(G4744:G4757)/2</f>
        <v>446980</v>
      </c>
    </row>
    <row r="4759" spans="1:7">
      <c r="A4759" s="375" t="s">
        <v>22</v>
      </c>
      <c r="B4759" s="1145" t="s">
        <v>1112</v>
      </c>
      <c r="C4759" s="1145"/>
      <c r="D4759" s="1145"/>
      <c r="E4759" s="1145"/>
      <c r="F4759" s="376">
        <v>0.1</v>
      </c>
      <c r="G4759" s="318">
        <f>G4758*F4759</f>
        <v>44698</v>
      </c>
    </row>
    <row r="4760" spans="1:7">
      <c r="A4760" s="375" t="s">
        <v>23</v>
      </c>
      <c r="B4760" s="1145" t="s">
        <v>184</v>
      </c>
      <c r="C4760" s="1145"/>
      <c r="D4760" s="1145"/>
      <c r="E4760" s="1145"/>
      <c r="F4760" s="1145"/>
      <c r="G4760" s="318">
        <f>ROUNDDOWN(G4758+G4759,0)</f>
        <v>491678</v>
      </c>
    </row>
    <row r="4761" spans="1:7">
      <c r="A4761" s="298"/>
      <c r="B4761" s="299"/>
      <c r="C4761" s="299"/>
      <c r="D4761" s="299"/>
      <c r="E4761" s="299"/>
      <c r="F4761" s="299"/>
      <c r="G4761" s="550"/>
    </row>
    <row r="4762" spans="1:7" s="450" customFormat="1">
      <c r="A4762" s="310" t="s">
        <v>2052</v>
      </c>
      <c r="G4762" s="557"/>
    </row>
    <row r="4763" spans="1:7" s="449" customFormat="1">
      <c r="A4763" s="439" t="s">
        <v>2053</v>
      </c>
      <c r="G4763" s="556"/>
    </row>
    <row r="4764" spans="1:7" s="445" customFormat="1" ht="45">
      <c r="A4764" s="294" t="s">
        <v>73</v>
      </c>
      <c r="B4764" s="294" t="s">
        <v>74</v>
      </c>
      <c r="C4764" s="294" t="s">
        <v>166</v>
      </c>
      <c r="D4764" s="294" t="s">
        <v>78</v>
      </c>
      <c r="E4764" s="294" t="s">
        <v>167</v>
      </c>
      <c r="F4764" s="294" t="s">
        <v>1113</v>
      </c>
      <c r="G4764" s="551" t="s">
        <v>1105</v>
      </c>
    </row>
    <row r="4765" spans="1:7">
      <c r="A4765" s="295" t="s">
        <v>17</v>
      </c>
      <c r="B4765" s="296" t="s">
        <v>1106</v>
      </c>
      <c r="C4765" s="295"/>
      <c r="D4765" s="295"/>
      <c r="E4765" s="295"/>
      <c r="F4765" s="296"/>
      <c r="G4765" s="536"/>
    </row>
    <row r="4766" spans="1:7">
      <c r="A4766" s="295">
        <v>1</v>
      </c>
      <c r="B4766" s="296" t="s">
        <v>1</v>
      </c>
      <c r="C4766" s="295" t="s">
        <v>336</v>
      </c>
      <c r="D4766" s="295" t="s">
        <v>31</v>
      </c>
      <c r="E4766" s="295" t="s">
        <v>1251</v>
      </c>
      <c r="F4766" s="315">
        <f>VLOOKUP(B4766,'HSD PSPN,STR,ARS'!$C$6:F3081,4,FALSE)</f>
        <v>100000</v>
      </c>
      <c r="G4766" s="536">
        <f t="shared" ref="G4766:G4769" si="479">F4766*E4766</f>
        <v>100000</v>
      </c>
    </row>
    <row r="4767" spans="1:7">
      <c r="A4767" s="295">
        <v>2</v>
      </c>
      <c r="B4767" s="296" t="s">
        <v>2</v>
      </c>
      <c r="C4767" s="295" t="s">
        <v>337</v>
      </c>
      <c r="D4767" s="295" t="s">
        <v>31</v>
      </c>
      <c r="E4767" s="295" t="s">
        <v>1301</v>
      </c>
      <c r="F4767" s="315">
        <f>VLOOKUP(B4767,'HSD PSPN,STR,ARS'!$C$6:F3082,4,FALSE)</f>
        <v>150000</v>
      </c>
      <c r="G4767" s="536">
        <f t="shared" si="479"/>
        <v>75000</v>
      </c>
    </row>
    <row r="4768" spans="1:7">
      <c r="A4768" s="295">
        <v>3</v>
      </c>
      <c r="B4768" s="296" t="s">
        <v>3</v>
      </c>
      <c r="C4768" s="295" t="s">
        <v>338</v>
      </c>
      <c r="D4768" s="295" t="s">
        <v>31</v>
      </c>
      <c r="E4768" s="295" t="s">
        <v>1258</v>
      </c>
      <c r="F4768" s="315">
        <f>VLOOKUP(B4768,'HSD PSPN,STR,ARS'!$C$6:F3083,4,FALSE)</f>
        <v>150000</v>
      </c>
      <c r="G4768" s="536">
        <f t="shared" si="479"/>
        <v>7500</v>
      </c>
    </row>
    <row r="4769" spans="1:7">
      <c r="A4769" s="295">
        <v>4</v>
      </c>
      <c r="B4769" s="296" t="s">
        <v>4</v>
      </c>
      <c r="C4769" s="295" t="s">
        <v>339</v>
      </c>
      <c r="D4769" s="295" t="s">
        <v>31</v>
      </c>
      <c r="E4769" s="295" t="s">
        <v>1302</v>
      </c>
      <c r="F4769" s="315">
        <f>VLOOKUP(B4769,'HSD PSPN,STR,ARS'!$C$6:F3084,4,FALSE)</f>
        <v>200000</v>
      </c>
      <c r="G4769" s="536">
        <f t="shared" si="479"/>
        <v>3340</v>
      </c>
    </row>
    <row r="4770" spans="1:7">
      <c r="A4770" s="1161" t="s">
        <v>2171</v>
      </c>
      <c r="B4770" s="1162"/>
      <c r="C4770" s="1162"/>
      <c r="D4770" s="1162"/>
      <c r="E4770" s="1162"/>
      <c r="F4770" s="1163"/>
      <c r="G4770" s="321">
        <f>SUM(G4765:G4769)</f>
        <v>185840</v>
      </c>
    </row>
    <row r="4771" spans="1:7">
      <c r="A4771" s="295" t="s">
        <v>19</v>
      </c>
      <c r="B4771" s="296" t="s">
        <v>5</v>
      </c>
      <c r="C4771" s="295"/>
      <c r="D4771" s="295"/>
      <c r="E4771" s="295"/>
      <c r="F4771" s="296"/>
      <c r="G4771" s="536"/>
    </row>
    <row r="4772" spans="1:7" ht="30">
      <c r="A4772" s="295">
        <v>1</v>
      </c>
      <c r="B4772" s="300" t="s">
        <v>1554</v>
      </c>
      <c r="C4772" s="295"/>
      <c r="D4772" s="301" t="s">
        <v>239</v>
      </c>
      <c r="E4772" s="301" t="s">
        <v>1650</v>
      </c>
      <c r="F4772" s="315">
        <f>VLOOKUP(B4772,'HSD PSPN,STR,ARS'!$C$6:F3087,4,FALSE)</f>
        <v>10000</v>
      </c>
      <c r="G4772" s="536">
        <f t="shared" ref="G4772:G4774" si="480">F4772*E4772</f>
        <v>116700</v>
      </c>
    </row>
    <row r="4773" spans="1:7">
      <c r="A4773" s="295">
        <v>2</v>
      </c>
      <c r="B4773" s="296" t="s">
        <v>176</v>
      </c>
      <c r="C4773" s="295"/>
      <c r="D4773" s="295" t="s">
        <v>329</v>
      </c>
      <c r="E4773" s="295" t="s">
        <v>1637</v>
      </c>
      <c r="F4773" s="315">
        <f>VLOOKUP(B4773,'HSD PSPN,STR,ARS'!$C$6:F3088,4,FALSE)</f>
        <v>10000</v>
      </c>
      <c r="G4773" s="536">
        <f t="shared" si="480"/>
        <v>93000</v>
      </c>
    </row>
    <row r="4774" spans="1:7">
      <c r="A4774" s="295">
        <v>3</v>
      </c>
      <c r="B4774" s="296" t="s">
        <v>206</v>
      </c>
      <c r="C4774" s="295"/>
      <c r="D4774" s="295" t="s">
        <v>342</v>
      </c>
      <c r="E4774" s="295" t="s">
        <v>1549</v>
      </c>
      <c r="F4774" s="315">
        <f>VLOOKUP(B4774,'HSD PSPN,STR,ARS'!$C$6:F3089,4,FALSE)</f>
        <v>10000</v>
      </c>
      <c r="G4774" s="536">
        <f t="shared" si="480"/>
        <v>180</v>
      </c>
    </row>
    <row r="4775" spans="1:7">
      <c r="A4775" s="1165" t="s">
        <v>2176</v>
      </c>
      <c r="B4775" s="1166"/>
      <c r="C4775" s="1166"/>
      <c r="D4775" s="1166"/>
      <c r="E4775" s="1166"/>
      <c r="F4775" s="1166"/>
      <c r="G4775" s="321">
        <f>SUM(G4772:G4774)</f>
        <v>209880</v>
      </c>
    </row>
    <row r="4776" spans="1:7">
      <c r="A4776" s="295" t="s">
        <v>20</v>
      </c>
      <c r="B4776" s="296" t="s">
        <v>181</v>
      </c>
      <c r="C4776" s="295"/>
      <c r="D4776" s="295"/>
      <c r="E4776" s="295"/>
      <c r="F4776" s="296"/>
      <c r="G4776" s="536"/>
    </row>
    <row r="4777" spans="1:7">
      <c r="A4777" s="295"/>
      <c r="B4777" s="296"/>
      <c r="C4777" s="295"/>
      <c r="D4777" s="295"/>
      <c r="E4777" s="295"/>
      <c r="F4777" s="296"/>
      <c r="G4777" s="536"/>
    </row>
    <row r="4778" spans="1:7">
      <c r="A4778" s="1146" t="s">
        <v>2180</v>
      </c>
      <c r="B4778" s="1146"/>
      <c r="C4778" s="1146"/>
      <c r="D4778" s="1146"/>
      <c r="E4778" s="1146"/>
      <c r="F4778" s="1146"/>
      <c r="G4778" s="318">
        <f>SUM(G4776:G4777)</f>
        <v>0</v>
      </c>
    </row>
    <row r="4779" spans="1:7">
      <c r="A4779" s="375" t="s">
        <v>21</v>
      </c>
      <c r="B4779" s="1145" t="s">
        <v>1111</v>
      </c>
      <c r="C4779" s="1145"/>
      <c r="D4779" s="1145"/>
      <c r="E4779" s="1145"/>
      <c r="F4779" s="1145"/>
      <c r="G4779" s="318">
        <f>SUM(G4766:G4778)/2</f>
        <v>395720</v>
      </c>
    </row>
    <row r="4780" spans="1:7">
      <c r="A4780" s="375" t="s">
        <v>22</v>
      </c>
      <c r="B4780" s="1145" t="s">
        <v>1112</v>
      </c>
      <c r="C4780" s="1145"/>
      <c r="D4780" s="1145"/>
      <c r="E4780" s="1145"/>
      <c r="F4780" s="376">
        <v>0.1</v>
      </c>
      <c r="G4780" s="318">
        <f>G4779*F4780</f>
        <v>39572</v>
      </c>
    </row>
    <row r="4781" spans="1:7">
      <c r="A4781" s="375" t="s">
        <v>23</v>
      </c>
      <c r="B4781" s="1145" t="s">
        <v>184</v>
      </c>
      <c r="C4781" s="1145"/>
      <c r="D4781" s="1145"/>
      <c r="E4781" s="1145"/>
      <c r="F4781" s="1145"/>
      <c r="G4781" s="318">
        <f>ROUNDDOWN(G4779+G4780,0)</f>
        <v>435292</v>
      </c>
    </row>
    <row r="4782" spans="1:7">
      <c r="A4782" s="298"/>
      <c r="B4782" s="299"/>
      <c r="C4782" s="299"/>
      <c r="D4782" s="299"/>
      <c r="E4782" s="299"/>
      <c r="F4782" s="299"/>
      <c r="G4782" s="550"/>
    </row>
    <row r="4783" spans="1:7" s="449" customFormat="1">
      <c r="A4783" s="439" t="s">
        <v>2054</v>
      </c>
      <c r="G4783" s="556"/>
    </row>
    <row r="4784" spans="1:7" s="445" customFormat="1" ht="45">
      <c r="A4784" s="294" t="s">
        <v>73</v>
      </c>
      <c r="B4784" s="294" t="s">
        <v>74</v>
      </c>
      <c r="C4784" s="294" t="s">
        <v>166</v>
      </c>
      <c r="D4784" s="294" t="s">
        <v>78</v>
      </c>
      <c r="E4784" s="294" t="s">
        <v>167</v>
      </c>
      <c r="F4784" s="294" t="s">
        <v>1113</v>
      </c>
      <c r="G4784" s="551" t="s">
        <v>1105</v>
      </c>
    </row>
    <row r="4785" spans="1:7">
      <c r="A4785" s="295" t="s">
        <v>17</v>
      </c>
      <c r="B4785" s="296" t="s">
        <v>1106</v>
      </c>
      <c r="C4785" s="295"/>
      <c r="D4785" s="295"/>
      <c r="E4785" s="295"/>
      <c r="F4785" s="296"/>
      <c r="G4785" s="536"/>
    </row>
    <row r="4786" spans="1:7">
      <c r="A4786" s="295">
        <v>1</v>
      </c>
      <c r="B4786" s="296" t="s">
        <v>1</v>
      </c>
      <c r="C4786" s="295" t="s">
        <v>336</v>
      </c>
      <c r="D4786" s="295" t="s">
        <v>31</v>
      </c>
      <c r="E4786" s="295" t="s">
        <v>1651</v>
      </c>
      <c r="F4786" s="315">
        <f>VLOOKUP(B4786,'HSD PSPN,STR,ARS'!$C$6:F3101,4,FALSE)</f>
        <v>100000</v>
      </c>
      <c r="G4786" s="536">
        <f t="shared" ref="G4786:G4789" si="481">F4786*E4786</f>
        <v>90000</v>
      </c>
    </row>
    <row r="4787" spans="1:7">
      <c r="A4787" s="295">
        <v>2</v>
      </c>
      <c r="B4787" s="296" t="s">
        <v>2</v>
      </c>
      <c r="C4787" s="295" t="s">
        <v>337</v>
      </c>
      <c r="D4787" s="295" t="s">
        <v>31</v>
      </c>
      <c r="E4787" s="295" t="s">
        <v>1652</v>
      </c>
      <c r="F4787" s="315">
        <f>VLOOKUP(B4787,'HSD PSPN,STR,ARS'!$C$6:F3102,4,FALSE)</f>
        <v>150000</v>
      </c>
      <c r="G4787" s="536">
        <f t="shared" si="481"/>
        <v>67500</v>
      </c>
    </row>
    <row r="4788" spans="1:7">
      <c r="A4788" s="295">
        <v>3</v>
      </c>
      <c r="B4788" s="296" t="s">
        <v>3</v>
      </c>
      <c r="C4788" s="295" t="s">
        <v>338</v>
      </c>
      <c r="D4788" s="295" t="s">
        <v>31</v>
      </c>
      <c r="E4788" s="295" t="s">
        <v>1357</v>
      </c>
      <c r="F4788" s="315">
        <f>VLOOKUP(B4788,'HSD PSPN,STR,ARS'!$C$6:F3103,4,FALSE)</f>
        <v>150000</v>
      </c>
      <c r="G4788" s="536">
        <f t="shared" si="481"/>
        <v>6750</v>
      </c>
    </row>
    <row r="4789" spans="1:7">
      <c r="A4789" s="295">
        <v>4</v>
      </c>
      <c r="B4789" s="296" t="s">
        <v>4</v>
      </c>
      <c r="C4789" s="295" t="s">
        <v>339</v>
      </c>
      <c r="D4789" s="295" t="s">
        <v>31</v>
      </c>
      <c r="E4789" s="295" t="s">
        <v>1262</v>
      </c>
      <c r="F4789" s="315">
        <f>VLOOKUP(B4789,'HSD PSPN,STR,ARS'!$C$6:F3104,4,FALSE)</f>
        <v>200000</v>
      </c>
      <c r="G4789" s="536">
        <f t="shared" si="481"/>
        <v>3000</v>
      </c>
    </row>
    <row r="4790" spans="1:7">
      <c r="A4790" s="1161" t="s">
        <v>2171</v>
      </c>
      <c r="B4790" s="1162"/>
      <c r="C4790" s="1162"/>
      <c r="D4790" s="1162"/>
      <c r="E4790" s="1162"/>
      <c r="F4790" s="1163"/>
      <c r="G4790" s="321">
        <f>SUM(G4785:G4789)</f>
        <v>167250</v>
      </c>
    </row>
    <row r="4791" spans="1:7">
      <c r="A4791" s="295" t="s">
        <v>19</v>
      </c>
      <c r="B4791" s="296" t="s">
        <v>5</v>
      </c>
      <c r="C4791" s="295"/>
      <c r="D4791" s="295"/>
      <c r="E4791" s="295"/>
      <c r="F4791" s="296"/>
      <c r="G4791" s="536"/>
    </row>
    <row r="4792" spans="1:7" ht="30">
      <c r="A4792" s="295">
        <v>1</v>
      </c>
      <c r="B4792" s="300" t="s">
        <v>1555</v>
      </c>
      <c r="C4792" s="295"/>
      <c r="D4792" s="301" t="s">
        <v>239</v>
      </c>
      <c r="E4792" s="301" t="s">
        <v>1653</v>
      </c>
      <c r="F4792" s="315">
        <f>VLOOKUP(B4792,'HSD PSPN,STR,ARS'!$C$6:F3107,4,FALSE)</f>
        <v>10000</v>
      </c>
      <c r="G4792" s="536">
        <f t="shared" ref="G4792:G4794" si="482">F4792*E4792</f>
        <v>65600</v>
      </c>
    </row>
    <row r="4793" spans="1:7">
      <c r="A4793" s="295">
        <v>2</v>
      </c>
      <c r="B4793" s="296" t="s">
        <v>176</v>
      </c>
      <c r="C4793" s="295"/>
      <c r="D4793" s="295" t="s">
        <v>329</v>
      </c>
      <c r="E4793" s="295" t="s">
        <v>1637</v>
      </c>
      <c r="F4793" s="315">
        <f>VLOOKUP(B4793,'HSD PSPN,STR,ARS'!$C$6:F3108,4,FALSE)</f>
        <v>10000</v>
      </c>
      <c r="G4793" s="536">
        <f t="shared" si="482"/>
        <v>93000</v>
      </c>
    </row>
    <row r="4794" spans="1:7">
      <c r="A4794" s="295">
        <v>3</v>
      </c>
      <c r="B4794" s="296" t="s">
        <v>206</v>
      </c>
      <c r="C4794" s="295"/>
      <c r="D4794" s="295" t="s">
        <v>342</v>
      </c>
      <c r="E4794" s="295" t="s">
        <v>1549</v>
      </c>
      <c r="F4794" s="315">
        <f>VLOOKUP(B4794,'HSD PSPN,STR,ARS'!$C$6:F3109,4,FALSE)</f>
        <v>10000</v>
      </c>
      <c r="G4794" s="536">
        <f t="shared" si="482"/>
        <v>180</v>
      </c>
    </row>
    <row r="4795" spans="1:7">
      <c r="A4795" s="1165" t="s">
        <v>2176</v>
      </c>
      <c r="B4795" s="1166"/>
      <c r="C4795" s="1166"/>
      <c r="D4795" s="1166"/>
      <c r="E4795" s="1166"/>
      <c r="F4795" s="1166"/>
      <c r="G4795" s="321">
        <f>SUM(G4792:G4794)</f>
        <v>158780</v>
      </c>
    </row>
    <row r="4796" spans="1:7">
      <c r="A4796" s="295" t="s">
        <v>20</v>
      </c>
      <c r="B4796" s="296" t="s">
        <v>181</v>
      </c>
      <c r="C4796" s="295"/>
      <c r="D4796" s="295"/>
      <c r="E4796" s="295"/>
      <c r="F4796" s="296"/>
      <c r="G4796" s="536"/>
    </row>
    <row r="4797" spans="1:7">
      <c r="A4797" s="295"/>
      <c r="B4797" s="296"/>
      <c r="C4797" s="295"/>
      <c r="D4797" s="295"/>
      <c r="E4797" s="295"/>
      <c r="F4797" s="296"/>
      <c r="G4797" s="536"/>
    </row>
    <row r="4798" spans="1:7">
      <c r="A4798" s="1146" t="s">
        <v>2180</v>
      </c>
      <c r="B4798" s="1146"/>
      <c r="C4798" s="1146"/>
      <c r="D4798" s="1146"/>
      <c r="E4798" s="1146"/>
      <c r="F4798" s="1146"/>
      <c r="G4798" s="318">
        <f>SUM(G4796:G4797)</f>
        <v>0</v>
      </c>
    </row>
    <row r="4799" spans="1:7">
      <c r="A4799" s="375" t="s">
        <v>21</v>
      </c>
      <c r="B4799" s="1145" t="s">
        <v>1111</v>
      </c>
      <c r="C4799" s="1145"/>
      <c r="D4799" s="1145"/>
      <c r="E4799" s="1145"/>
      <c r="F4799" s="1145"/>
      <c r="G4799" s="318">
        <f>SUM(G4786:G4798)/2</f>
        <v>326030</v>
      </c>
    </row>
    <row r="4800" spans="1:7">
      <c r="A4800" s="375" t="s">
        <v>22</v>
      </c>
      <c r="B4800" s="1145" t="s">
        <v>1112</v>
      </c>
      <c r="C4800" s="1145"/>
      <c r="D4800" s="1145"/>
      <c r="E4800" s="1145"/>
      <c r="F4800" s="376">
        <v>0.1</v>
      </c>
      <c r="G4800" s="318">
        <f>G4799*F4800</f>
        <v>32603</v>
      </c>
    </row>
    <row r="4801" spans="1:7">
      <c r="A4801" s="375" t="s">
        <v>23</v>
      </c>
      <c r="B4801" s="1145" t="s">
        <v>184</v>
      </c>
      <c r="C4801" s="1145"/>
      <c r="D4801" s="1145"/>
      <c r="E4801" s="1145"/>
      <c r="F4801" s="1145"/>
      <c r="G4801" s="318">
        <f>ROUNDDOWN(G4799+G4800,0)</f>
        <v>358633</v>
      </c>
    </row>
    <row r="4802" spans="1:7">
      <c r="A4802" s="298"/>
      <c r="B4802" s="299"/>
      <c r="C4802" s="299"/>
      <c r="D4802" s="299"/>
      <c r="E4802" s="299"/>
      <c r="F4802" s="299"/>
      <c r="G4802" s="550"/>
    </row>
    <row r="4803" spans="1:7" s="449" customFormat="1">
      <c r="A4803" s="439" t="s">
        <v>2055</v>
      </c>
      <c r="G4803" s="556"/>
    </row>
    <row r="4804" spans="1:7" s="445" customFormat="1" ht="45">
      <c r="A4804" s="294" t="s">
        <v>73</v>
      </c>
      <c r="B4804" s="294" t="s">
        <v>74</v>
      </c>
      <c r="C4804" s="294" t="s">
        <v>166</v>
      </c>
      <c r="D4804" s="294" t="s">
        <v>78</v>
      </c>
      <c r="E4804" s="294" t="s">
        <v>167</v>
      </c>
      <c r="F4804" s="294" t="s">
        <v>1113</v>
      </c>
      <c r="G4804" s="551" t="s">
        <v>1105</v>
      </c>
    </row>
    <row r="4805" spans="1:7">
      <c r="A4805" s="295" t="s">
        <v>17</v>
      </c>
      <c r="B4805" s="296" t="s">
        <v>1106</v>
      </c>
      <c r="C4805" s="295"/>
      <c r="D4805" s="295"/>
      <c r="E4805" s="295"/>
      <c r="F4805" s="296"/>
      <c r="G4805" s="536"/>
    </row>
    <row r="4806" spans="1:7">
      <c r="A4806" s="295">
        <v>1</v>
      </c>
      <c r="B4806" s="296" t="s">
        <v>1</v>
      </c>
      <c r="C4806" s="295" t="s">
        <v>336</v>
      </c>
      <c r="D4806" s="295" t="s">
        <v>31</v>
      </c>
      <c r="E4806" s="295" t="s">
        <v>1646</v>
      </c>
      <c r="F4806" s="315">
        <f>VLOOKUP(B4806,'HSD PSPN,STR,ARS'!$C$6:F3121,4,FALSE)</f>
        <v>100000</v>
      </c>
      <c r="G4806" s="536">
        <f t="shared" ref="G4806:G4809" si="483">F4806*E4806</f>
        <v>40000</v>
      </c>
    </row>
    <row r="4807" spans="1:7">
      <c r="A4807" s="295">
        <v>2</v>
      </c>
      <c r="B4807" s="296" t="s">
        <v>2</v>
      </c>
      <c r="C4807" s="295" t="s">
        <v>337</v>
      </c>
      <c r="D4807" s="295" t="s">
        <v>31</v>
      </c>
      <c r="E4807" s="295" t="s">
        <v>1425</v>
      </c>
      <c r="F4807" s="315">
        <f>VLOOKUP(B4807,'HSD PSPN,STR,ARS'!$C$6:F3122,4,FALSE)</f>
        <v>150000</v>
      </c>
      <c r="G4807" s="536">
        <f t="shared" si="483"/>
        <v>30000</v>
      </c>
    </row>
    <row r="4808" spans="1:7">
      <c r="A4808" s="295">
        <v>3</v>
      </c>
      <c r="B4808" s="296" t="s">
        <v>3</v>
      </c>
      <c r="C4808" s="295" t="s">
        <v>338</v>
      </c>
      <c r="D4808" s="295" t="s">
        <v>31</v>
      </c>
      <c r="E4808" s="295" t="s">
        <v>1408</v>
      </c>
      <c r="F4808" s="315">
        <f>VLOOKUP(B4808,'HSD PSPN,STR,ARS'!$C$6:F3123,4,FALSE)</f>
        <v>150000</v>
      </c>
      <c r="G4808" s="536">
        <f t="shared" si="483"/>
        <v>3000</v>
      </c>
    </row>
    <row r="4809" spans="1:7">
      <c r="A4809" s="295">
        <v>4</v>
      </c>
      <c r="B4809" s="296" t="s">
        <v>4</v>
      </c>
      <c r="C4809" s="295" t="s">
        <v>339</v>
      </c>
      <c r="D4809" s="295" t="s">
        <v>31</v>
      </c>
      <c r="E4809" s="295" t="s">
        <v>1432</v>
      </c>
      <c r="F4809" s="315">
        <f>VLOOKUP(B4809,'HSD PSPN,STR,ARS'!$C$6:F3124,4,FALSE)</f>
        <v>200000</v>
      </c>
      <c r="G4809" s="536">
        <f t="shared" si="483"/>
        <v>1400</v>
      </c>
    </row>
    <row r="4810" spans="1:7">
      <c r="A4810" s="1161" t="s">
        <v>2171</v>
      </c>
      <c r="B4810" s="1162"/>
      <c r="C4810" s="1162"/>
      <c r="D4810" s="1162"/>
      <c r="E4810" s="1162"/>
      <c r="F4810" s="1163"/>
      <c r="G4810" s="321">
        <f>SUM(G4805:G4809)</f>
        <v>74400</v>
      </c>
    </row>
    <row r="4811" spans="1:7">
      <c r="A4811" s="295" t="s">
        <v>19</v>
      </c>
      <c r="B4811" s="296" t="s">
        <v>5</v>
      </c>
      <c r="C4811" s="295"/>
      <c r="D4811" s="295"/>
      <c r="E4811" s="295"/>
      <c r="F4811" s="296"/>
      <c r="G4811" s="536"/>
    </row>
    <row r="4812" spans="1:7" ht="30">
      <c r="A4812" s="295">
        <v>1</v>
      </c>
      <c r="B4812" s="300" t="s">
        <v>1556</v>
      </c>
      <c r="C4812" s="295"/>
      <c r="D4812" s="301" t="s">
        <v>239</v>
      </c>
      <c r="E4812" s="301" t="s">
        <v>1654</v>
      </c>
      <c r="F4812" s="315">
        <f>VLOOKUP(B4812,'HSD PSPN,STR,ARS'!$C$6:F3127,4,FALSE)</f>
        <v>10000</v>
      </c>
      <c r="G4812" s="536">
        <f t="shared" ref="G4812:G4814" si="484">F4812*E4812</f>
        <v>29200</v>
      </c>
    </row>
    <row r="4813" spans="1:7">
      <c r="A4813" s="295">
        <v>2</v>
      </c>
      <c r="B4813" s="296" t="s">
        <v>176</v>
      </c>
      <c r="C4813" s="295"/>
      <c r="D4813" s="295" t="s">
        <v>329</v>
      </c>
      <c r="E4813" s="295" t="s">
        <v>1637</v>
      </c>
      <c r="F4813" s="315">
        <f>VLOOKUP(B4813,'HSD PSPN,STR,ARS'!$C$6:F3128,4,FALSE)</f>
        <v>10000</v>
      </c>
      <c r="G4813" s="536">
        <f t="shared" si="484"/>
        <v>93000</v>
      </c>
    </row>
    <row r="4814" spans="1:7">
      <c r="A4814" s="295">
        <v>3</v>
      </c>
      <c r="B4814" s="296" t="s">
        <v>206</v>
      </c>
      <c r="C4814" s="295"/>
      <c r="D4814" s="295" t="s">
        <v>342</v>
      </c>
      <c r="E4814" s="295" t="s">
        <v>1549</v>
      </c>
      <c r="F4814" s="315">
        <f>VLOOKUP(B4814,'HSD PSPN,STR,ARS'!$C$6:F3129,4,FALSE)</f>
        <v>10000</v>
      </c>
      <c r="G4814" s="536">
        <f t="shared" si="484"/>
        <v>180</v>
      </c>
    </row>
    <row r="4815" spans="1:7">
      <c r="A4815" s="1165" t="s">
        <v>2176</v>
      </c>
      <c r="B4815" s="1166"/>
      <c r="C4815" s="1166"/>
      <c r="D4815" s="1166"/>
      <c r="E4815" s="1166"/>
      <c r="F4815" s="1166"/>
      <c r="G4815" s="321">
        <f>SUM(G4811:G4814)</f>
        <v>122380</v>
      </c>
    </row>
    <row r="4816" spans="1:7">
      <c r="A4816" s="295" t="s">
        <v>20</v>
      </c>
      <c r="B4816" s="296" t="s">
        <v>181</v>
      </c>
      <c r="C4816" s="295"/>
      <c r="D4816" s="295"/>
      <c r="E4816" s="295"/>
      <c r="F4816" s="296"/>
      <c r="G4816" s="536"/>
    </row>
    <row r="4817" spans="1:7">
      <c r="A4817" s="295"/>
      <c r="B4817" s="296"/>
      <c r="C4817" s="295"/>
      <c r="D4817" s="295"/>
      <c r="E4817" s="295"/>
      <c r="F4817" s="296"/>
      <c r="G4817" s="536"/>
    </row>
    <row r="4818" spans="1:7">
      <c r="A4818" s="1146" t="s">
        <v>2180</v>
      </c>
      <c r="B4818" s="1146"/>
      <c r="C4818" s="1146"/>
      <c r="D4818" s="1146"/>
      <c r="E4818" s="1146"/>
      <c r="F4818" s="1146"/>
      <c r="G4818" s="318">
        <f>SUM(G4816:G4817)</f>
        <v>0</v>
      </c>
    </row>
    <row r="4819" spans="1:7">
      <c r="A4819" s="375" t="s">
        <v>21</v>
      </c>
      <c r="B4819" s="1145" t="s">
        <v>1111</v>
      </c>
      <c r="C4819" s="1145"/>
      <c r="D4819" s="1145"/>
      <c r="E4819" s="1145"/>
      <c r="F4819" s="1145"/>
      <c r="G4819" s="318">
        <f>SUM(G4806:G4818)/2</f>
        <v>196780</v>
      </c>
    </row>
    <row r="4820" spans="1:7">
      <c r="A4820" s="375" t="s">
        <v>22</v>
      </c>
      <c r="B4820" s="1145" t="s">
        <v>1112</v>
      </c>
      <c r="C4820" s="1145"/>
      <c r="D4820" s="1145"/>
      <c r="E4820" s="1145"/>
      <c r="F4820" s="376">
        <v>0.1</v>
      </c>
      <c r="G4820" s="318">
        <f>G4819*F4820</f>
        <v>19678</v>
      </c>
    </row>
    <row r="4821" spans="1:7">
      <c r="A4821" s="375" t="s">
        <v>23</v>
      </c>
      <c r="B4821" s="1145" t="s">
        <v>184</v>
      </c>
      <c r="C4821" s="1145"/>
      <c r="D4821" s="1145"/>
      <c r="E4821" s="1145"/>
      <c r="F4821" s="1145"/>
      <c r="G4821" s="318">
        <f>ROUNDDOWN(G4819+G4820,0)</f>
        <v>216458</v>
      </c>
    </row>
    <row r="4822" spans="1:7">
      <c r="A4822" s="298"/>
      <c r="B4822" s="299"/>
      <c r="C4822" s="299"/>
      <c r="D4822" s="299"/>
      <c r="E4822" s="299"/>
      <c r="F4822" s="299"/>
      <c r="G4822" s="550"/>
    </row>
    <row r="4823" spans="1:7" s="449" customFormat="1">
      <c r="A4823" s="439" t="s">
        <v>2056</v>
      </c>
      <c r="G4823" s="556"/>
    </row>
    <row r="4824" spans="1:7" s="445" customFormat="1" ht="45">
      <c r="A4824" s="294" t="s">
        <v>73</v>
      </c>
      <c r="B4824" s="294" t="s">
        <v>74</v>
      </c>
      <c r="C4824" s="294" t="s">
        <v>166</v>
      </c>
      <c r="D4824" s="294" t="s">
        <v>78</v>
      </c>
      <c r="E4824" s="294" t="s">
        <v>167</v>
      </c>
      <c r="F4824" s="294" t="s">
        <v>1113</v>
      </c>
      <c r="G4824" s="551" t="s">
        <v>1105</v>
      </c>
    </row>
    <row r="4825" spans="1:7">
      <c r="A4825" s="295" t="s">
        <v>17</v>
      </c>
      <c r="B4825" s="296" t="s">
        <v>1106</v>
      </c>
      <c r="C4825" s="295"/>
      <c r="D4825" s="295"/>
      <c r="E4825" s="295"/>
      <c r="F4825" s="296"/>
      <c r="G4825" s="536"/>
    </row>
    <row r="4826" spans="1:7">
      <c r="A4826" s="295">
        <v>1</v>
      </c>
      <c r="B4826" s="296" t="s">
        <v>1</v>
      </c>
      <c r="C4826" s="295" t="s">
        <v>336</v>
      </c>
      <c r="D4826" s="295" t="s">
        <v>31</v>
      </c>
      <c r="E4826" s="295" t="s">
        <v>1251</v>
      </c>
      <c r="F4826" s="315">
        <f>VLOOKUP(B4826,'HSD PSPN,STR,ARS'!$C$6:F3141,4,FALSE)</f>
        <v>100000</v>
      </c>
      <c r="G4826" s="536">
        <f t="shared" ref="G4826:G4829" si="485">F4826*E4826</f>
        <v>100000</v>
      </c>
    </row>
    <row r="4827" spans="1:7">
      <c r="A4827" s="295">
        <v>2</v>
      </c>
      <c r="B4827" s="296" t="s">
        <v>2</v>
      </c>
      <c r="C4827" s="295" t="s">
        <v>337</v>
      </c>
      <c r="D4827" s="295" t="s">
        <v>31</v>
      </c>
      <c r="E4827" s="295" t="s">
        <v>1301</v>
      </c>
      <c r="F4827" s="315">
        <f>VLOOKUP(B4827,'HSD PSPN,STR,ARS'!$C$6:F3142,4,FALSE)</f>
        <v>150000</v>
      </c>
      <c r="G4827" s="536">
        <f t="shared" si="485"/>
        <v>75000</v>
      </c>
    </row>
    <row r="4828" spans="1:7">
      <c r="A4828" s="295">
        <v>3</v>
      </c>
      <c r="B4828" s="296" t="s">
        <v>3</v>
      </c>
      <c r="C4828" s="295" t="s">
        <v>338</v>
      </c>
      <c r="D4828" s="295" t="s">
        <v>31</v>
      </c>
      <c r="E4828" s="295" t="s">
        <v>1258</v>
      </c>
      <c r="F4828" s="315">
        <f>VLOOKUP(B4828,'HSD PSPN,STR,ARS'!$C$6:F3143,4,FALSE)</f>
        <v>150000</v>
      </c>
      <c r="G4828" s="536">
        <f t="shared" si="485"/>
        <v>7500</v>
      </c>
    </row>
    <row r="4829" spans="1:7">
      <c r="A4829" s="295">
        <v>4</v>
      </c>
      <c r="B4829" s="296" t="s">
        <v>4</v>
      </c>
      <c r="C4829" s="295" t="s">
        <v>339</v>
      </c>
      <c r="D4829" s="295" t="s">
        <v>31</v>
      </c>
      <c r="E4829" s="295" t="s">
        <v>1302</v>
      </c>
      <c r="F4829" s="315">
        <f>VLOOKUP(B4829,'HSD PSPN,STR,ARS'!$C$6:F3144,4,FALSE)</f>
        <v>200000</v>
      </c>
      <c r="G4829" s="536">
        <f t="shared" si="485"/>
        <v>3340</v>
      </c>
    </row>
    <row r="4830" spans="1:7">
      <c r="A4830" s="1161" t="s">
        <v>2171</v>
      </c>
      <c r="B4830" s="1162"/>
      <c r="C4830" s="1162"/>
      <c r="D4830" s="1162"/>
      <c r="E4830" s="1162"/>
      <c r="F4830" s="1163"/>
      <c r="G4830" s="321">
        <f>SUM(G4825:G4829)</f>
        <v>185840</v>
      </c>
    </row>
    <row r="4831" spans="1:7">
      <c r="A4831" s="295" t="s">
        <v>19</v>
      </c>
      <c r="B4831" s="296" t="s">
        <v>5</v>
      </c>
      <c r="C4831" s="295"/>
      <c r="D4831" s="295"/>
      <c r="E4831" s="295"/>
      <c r="F4831" s="296"/>
      <c r="G4831" s="536"/>
    </row>
    <row r="4832" spans="1:7" ht="30">
      <c r="A4832" s="295">
        <v>1</v>
      </c>
      <c r="B4832" s="300" t="s">
        <v>1560</v>
      </c>
      <c r="C4832" s="295"/>
      <c r="D4832" s="301" t="s">
        <v>239</v>
      </c>
      <c r="E4832" s="301" t="s">
        <v>1650</v>
      </c>
      <c r="F4832" s="315">
        <f>VLOOKUP(B4832,'HSD PSPN,STR,ARS'!$C$6:F3147,4,FALSE)</f>
        <v>10000</v>
      </c>
      <c r="G4832" s="536">
        <f t="shared" ref="G4832:G4834" si="486">F4832*E4832</f>
        <v>116700</v>
      </c>
    </row>
    <row r="4833" spans="1:7">
      <c r="A4833" s="295">
        <v>2</v>
      </c>
      <c r="B4833" s="296" t="s">
        <v>176</v>
      </c>
      <c r="C4833" s="295"/>
      <c r="D4833" s="295" t="s">
        <v>329</v>
      </c>
      <c r="E4833" s="295" t="s">
        <v>1637</v>
      </c>
      <c r="F4833" s="315">
        <f>VLOOKUP(B4833,'HSD PSPN,STR,ARS'!$C$6:F3148,4,FALSE)</f>
        <v>10000</v>
      </c>
      <c r="G4833" s="536">
        <f t="shared" si="486"/>
        <v>93000</v>
      </c>
    </row>
    <row r="4834" spans="1:7">
      <c r="A4834" s="295">
        <v>3</v>
      </c>
      <c r="B4834" s="296" t="s">
        <v>206</v>
      </c>
      <c r="C4834" s="295"/>
      <c r="D4834" s="295" t="s">
        <v>342</v>
      </c>
      <c r="E4834" s="295" t="s">
        <v>1549</v>
      </c>
      <c r="F4834" s="315">
        <f>VLOOKUP(B4834,'HSD PSPN,STR,ARS'!$C$6:F3149,4,FALSE)</f>
        <v>10000</v>
      </c>
      <c r="G4834" s="536">
        <f t="shared" si="486"/>
        <v>180</v>
      </c>
    </row>
    <row r="4835" spans="1:7">
      <c r="A4835" s="1165" t="s">
        <v>2176</v>
      </c>
      <c r="B4835" s="1166"/>
      <c r="C4835" s="1166"/>
      <c r="D4835" s="1166"/>
      <c r="E4835" s="1166"/>
      <c r="F4835" s="1166"/>
      <c r="G4835" s="321">
        <f>SUM(G4831:G4834)</f>
        <v>209880</v>
      </c>
    </row>
    <row r="4836" spans="1:7">
      <c r="A4836" s="295" t="s">
        <v>20</v>
      </c>
      <c r="B4836" s="296" t="s">
        <v>181</v>
      </c>
      <c r="C4836" s="295"/>
      <c r="D4836" s="295"/>
      <c r="E4836" s="295"/>
      <c r="F4836" s="296"/>
      <c r="G4836" s="536"/>
    </row>
    <row r="4837" spans="1:7">
      <c r="A4837" s="295"/>
      <c r="B4837" s="296"/>
      <c r="C4837" s="295"/>
      <c r="D4837" s="295"/>
      <c r="E4837" s="295"/>
      <c r="F4837" s="296"/>
      <c r="G4837" s="536"/>
    </row>
    <row r="4838" spans="1:7">
      <c r="A4838" s="1146" t="s">
        <v>2180</v>
      </c>
      <c r="B4838" s="1146"/>
      <c r="C4838" s="1146"/>
      <c r="D4838" s="1146"/>
      <c r="E4838" s="1146"/>
      <c r="F4838" s="1146"/>
      <c r="G4838" s="318">
        <f>SUM(G4836:G4837)</f>
        <v>0</v>
      </c>
    </row>
    <row r="4839" spans="1:7">
      <c r="A4839" s="375" t="s">
        <v>21</v>
      </c>
      <c r="B4839" s="1145" t="s">
        <v>1111</v>
      </c>
      <c r="C4839" s="1145"/>
      <c r="D4839" s="1145"/>
      <c r="E4839" s="1145"/>
      <c r="F4839" s="1145"/>
      <c r="G4839" s="318">
        <f>SUM(G4826:G4838)/2</f>
        <v>395720</v>
      </c>
    </row>
    <row r="4840" spans="1:7">
      <c r="A4840" s="375" t="s">
        <v>22</v>
      </c>
      <c r="B4840" s="1145" t="s">
        <v>1112</v>
      </c>
      <c r="C4840" s="1145"/>
      <c r="D4840" s="1145"/>
      <c r="E4840" s="1145"/>
      <c r="F4840" s="376">
        <v>0.1</v>
      </c>
      <c r="G4840" s="318">
        <f>G4839*F4840</f>
        <v>39572</v>
      </c>
    </row>
    <row r="4841" spans="1:7">
      <c r="A4841" s="375" t="s">
        <v>23</v>
      </c>
      <c r="B4841" s="1145" t="s">
        <v>184</v>
      </c>
      <c r="C4841" s="1145"/>
      <c r="D4841" s="1145"/>
      <c r="E4841" s="1145"/>
      <c r="F4841" s="1145"/>
      <c r="G4841" s="318">
        <f>ROUNDDOWN(G4839+G4840,0)</f>
        <v>435292</v>
      </c>
    </row>
    <row r="4842" spans="1:7">
      <c r="A4842" s="298"/>
      <c r="B4842" s="299"/>
      <c r="C4842" s="299"/>
      <c r="D4842" s="299"/>
      <c r="E4842" s="299"/>
      <c r="F4842" s="299"/>
      <c r="G4842" s="550"/>
    </row>
    <row r="4843" spans="1:7" s="449" customFormat="1">
      <c r="A4843" s="439" t="s">
        <v>2057</v>
      </c>
      <c r="G4843" s="556"/>
    </row>
    <row r="4844" spans="1:7" s="445" customFormat="1" ht="45">
      <c r="A4844" s="294" t="s">
        <v>73</v>
      </c>
      <c r="B4844" s="294" t="s">
        <v>74</v>
      </c>
      <c r="C4844" s="294" t="s">
        <v>166</v>
      </c>
      <c r="D4844" s="294" t="s">
        <v>78</v>
      </c>
      <c r="E4844" s="294" t="s">
        <v>167</v>
      </c>
      <c r="F4844" s="294" t="s">
        <v>1113</v>
      </c>
      <c r="G4844" s="551" t="s">
        <v>1105</v>
      </c>
    </row>
    <row r="4845" spans="1:7">
      <c r="A4845" s="295" t="s">
        <v>17</v>
      </c>
      <c r="B4845" s="296" t="s">
        <v>1106</v>
      </c>
      <c r="C4845" s="295"/>
      <c r="D4845" s="295"/>
      <c r="E4845" s="295"/>
      <c r="F4845" s="296"/>
      <c r="G4845" s="536"/>
    </row>
    <row r="4846" spans="1:7">
      <c r="A4846" s="295">
        <v>1</v>
      </c>
      <c r="B4846" s="296" t="s">
        <v>1</v>
      </c>
      <c r="C4846" s="295" t="s">
        <v>336</v>
      </c>
      <c r="D4846" s="295" t="s">
        <v>31</v>
      </c>
      <c r="E4846" s="295" t="s">
        <v>1651</v>
      </c>
      <c r="F4846" s="315">
        <f>VLOOKUP(B4846,'HSD PSPN,STR,ARS'!$C$6:F3161,4,FALSE)</f>
        <v>100000</v>
      </c>
      <c r="G4846" s="536">
        <f t="shared" ref="G4846:G4849" si="487">F4846*E4846</f>
        <v>90000</v>
      </c>
    </row>
    <row r="4847" spans="1:7">
      <c r="A4847" s="295">
        <v>2</v>
      </c>
      <c r="B4847" s="296" t="s">
        <v>2</v>
      </c>
      <c r="C4847" s="295" t="s">
        <v>337</v>
      </c>
      <c r="D4847" s="295" t="s">
        <v>31</v>
      </c>
      <c r="E4847" s="295" t="s">
        <v>1652</v>
      </c>
      <c r="F4847" s="315">
        <f>VLOOKUP(B4847,'HSD PSPN,STR,ARS'!$C$6:F3162,4,FALSE)</f>
        <v>150000</v>
      </c>
      <c r="G4847" s="536">
        <f t="shared" si="487"/>
        <v>67500</v>
      </c>
    </row>
    <row r="4848" spans="1:7">
      <c r="A4848" s="295">
        <v>3</v>
      </c>
      <c r="B4848" s="296" t="s">
        <v>3</v>
      </c>
      <c r="C4848" s="295" t="s">
        <v>338</v>
      </c>
      <c r="D4848" s="295" t="s">
        <v>31</v>
      </c>
      <c r="E4848" s="295" t="s">
        <v>1357</v>
      </c>
      <c r="F4848" s="315">
        <f>VLOOKUP(B4848,'HSD PSPN,STR,ARS'!$C$6:F3163,4,FALSE)</f>
        <v>150000</v>
      </c>
      <c r="G4848" s="536">
        <f t="shared" si="487"/>
        <v>6750</v>
      </c>
    </row>
    <row r="4849" spans="1:7">
      <c r="A4849" s="295">
        <v>4</v>
      </c>
      <c r="B4849" s="296" t="s">
        <v>4</v>
      </c>
      <c r="C4849" s="295" t="s">
        <v>339</v>
      </c>
      <c r="D4849" s="295" t="s">
        <v>31</v>
      </c>
      <c r="E4849" s="295" t="s">
        <v>1262</v>
      </c>
      <c r="F4849" s="315">
        <f>VLOOKUP(B4849,'HSD PSPN,STR,ARS'!$C$6:F3164,4,FALSE)</f>
        <v>200000</v>
      </c>
      <c r="G4849" s="536">
        <f t="shared" si="487"/>
        <v>3000</v>
      </c>
    </row>
    <row r="4850" spans="1:7">
      <c r="A4850" s="1161" t="s">
        <v>2171</v>
      </c>
      <c r="B4850" s="1162"/>
      <c r="C4850" s="1162"/>
      <c r="D4850" s="1162"/>
      <c r="E4850" s="1162"/>
      <c r="F4850" s="1163"/>
      <c r="G4850" s="321">
        <f>SUM(G4845:G4849)</f>
        <v>167250</v>
      </c>
    </row>
    <row r="4851" spans="1:7">
      <c r="A4851" s="295" t="s">
        <v>19</v>
      </c>
      <c r="B4851" s="296" t="s">
        <v>5</v>
      </c>
      <c r="C4851" s="295"/>
      <c r="D4851" s="295"/>
      <c r="E4851" s="295"/>
      <c r="F4851" s="296"/>
      <c r="G4851" s="536"/>
    </row>
    <row r="4852" spans="1:7" ht="30">
      <c r="A4852" s="295">
        <v>1</v>
      </c>
      <c r="B4852" s="300" t="s">
        <v>1561</v>
      </c>
      <c r="C4852" s="295"/>
      <c r="D4852" s="301" t="s">
        <v>239</v>
      </c>
      <c r="E4852" s="301" t="s">
        <v>1653</v>
      </c>
      <c r="F4852" s="315">
        <f>VLOOKUP(B4852,'HSD PSPN,STR,ARS'!$C$6:F3167,4,FALSE)</f>
        <v>10000</v>
      </c>
      <c r="G4852" s="536">
        <f t="shared" ref="G4852:G4854" si="488">F4852*E4852</f>
        <v>65600</v>
      </c>
    </row>
    <row r="4853" spans="1:7">
      <c r="A4853" s="295">
        <v>2</v>
      </c>
      <c r="B4853" s="296" t="s">
        <v>176</v>
      </c>
      <c r="C4853" s="295"/>
      <c r="D4853" s="295" t="s">
        <v>329</v>
      </c>
      <c r="E4853" s="295" t="s">
        <v>1637</v>
      </c>
      <c r="F4853" s="315">
        <f>VLOOKUP(B4853,'HSD PSPN,STR,ARS'!$C$6:F3168,4,FALSE)</f>
        <v>10000</v>
      </c>
      <c r="G4853" s="536">
        <f t="shared" si="488"/>
        <v>93000</v>
      </c>
    </row>
    <row r="4854" spans="1:7">
      <c r="A4854" s="295">
        <v>3</v>
      </c>
      <c r="B4854" s="296" t="s">
        <v>206</v>
      </c>
      <c r="C4854" s="295"/>
      <c r="D4854" s="295" t="s">
        <v>342</v>
      </c>
      <c r="E4854" s="295" t="s">
        <v>1549</v>
      </c>
      <c r="F4854" s="315">
        <f>VLOOKUP(B4854,'HSD PSPN,STR,ARS'!$C$6:F3169,4,FALSE)</f>
        <v>10000</v>
      </c>
      <c r="G4854" s="536">
        <f t="shared" si="488"/>
        <v>180</v>
      </c>
    </row>
    <row r="4855" spans="1:7">
      <c r="A4855" s="1165" t="s">
        <v>2176</v>
      </c>
      <c r="B4855" s="1166"/>
      <c r="C4855" s="1166"/>
      <c r="D4855" s="1166"/>
      <c r="E4855" s="1166"/>
      <c r="F4855" s="1166"/>
      <c r="G4855" s="321">
        <f>SUM(G4851:G4854)</f>
        <v>158780</v>
      </c>
    </row>
    <row r="4856" spans="1:7">
      <c r="A4856" s="295" t="s">
        <v>20</v>
      </c>
      <c r="B4856" s="296" t="s">
        <v>181</v>
      </c>
      <c r="C4856" s="295"/>
      <c r="D4856" s="295"/>
      <c r="E4856" s="295"/>
      <c r="F4856" s="296"/>
      <c r="G4856" s="536"/>
    </row>
    <row r="4857" spans="1:7">
      <c r="A4857" s="295"/>
      <c r="B4857" s="296"/>
      <c r="C4857" s="295"/>
      <c r="D4857" s="295"/>
      <c r="E4857" s="295"/>
      <c r="F4857" s="296"/>
      <c r="G4857" s="536"/>
    </row>
    <row r="4858" spans="1:7">
      <c r="A4858" s="1146" t="s">
        <v>2180</v>
      </c>
      <c r="B4858" s="1146"/>
      <c r="C4858" s="1146"/>
      <c r="D4858" s="1146"/>
      <c r="E4858" s="1146"/>
      <c r="F4858" s="1146"/>
      <c r="G4858" s="318">
        <f>SUM(G4856:G4857)</f>
        <v>0</v>
      </c>
    </row>
    <row r="4859" spans="1:7">
      <c r="A4859" s="375" t="s">
        <v>21</v>
      </c>
      <c r="B4859" s="1145" t="s">
        <v>1111</v>
      </c>
      <c r="C4859" s="1145"/>
      <c r="D4859" s="1145"/>
      <c r="E4859" s="1145"/>
      <c r="F4859" s="1145"/>
      <c r="G4859" s="318">
        <f>SUM(G4846:G4858)/2</f>
        <v>326030</v>
      </c>
    </row>
    <row r="4860" spans="1:7">
      <c r="A4860" s="375" t="s">
        <v>22</v>
      </c>
      <c r="B4860" s="1145" t="s">
        <v>1112</v>
      </c>
      <c r="C4860" s="1145"/>
      <c r="D4860" s="1145"/>
      <c r="E4860" s="1145"/>
      <c r="F4860" s="376">
        <v>0.1</v>
      </c>
      <c r="G4860" s="318">
        <f>G4859*F4860</f>
        <v>32603</v>
      </c>
    </row>
    <row r="4861" spans="1:7">
      <c r="A4861" s="375" t="s">
        <v>23</v>
      </c>
      <c r="B4861" s="1145" t="s">
        <v>184</v>
      </c>
      <c r="C4861" s="1145"/>
      <c r="D4861" s="1145"/>
      <c r="E4861" s="1145"/>
      <c r="F4861" s="1145"/>
      <c r="G4861" s="318">
        <f>ROUNDDOWN(G4859+G4860,0)</f>
        <v>358633</v>
      </c>
    </row>
    <row r="4862" spans="1:7">
      <c r="A4862" s="298"/>
      <c r="B4862" s="299"/>
      <c r="C4862" s="299"/>
      <c r="D4862" s="299"/>
      <c r="E4862" s="299"/>
      <c r="F4862" s="299"/>
      <c r="G4862" s="550"/>
    </row>
    <row r="4863" spans="1:7" s="449" customFormat="1">
      <c r="A4863" s="439" t="s">
        <v>2058</v>
      </c>
      <c r="G4863" s="556"/>
    </row>
    <row r="4864" spans="1:7" s="445" customFormat="1" ht="45">
      <c r="A4864" s="294" t="s">
        <v>73</v>
      </c>
      <c r="B4864" s="294" t="s">
        <v>74</v>
      </c>
      <c r="C4864" s="294" t="s">
        <v>166</v>
      </c>
      <c r="D4864" s="294" t="s">
        <v>78</v>
      </c>
      <c r="E4864" s="294" t="s">
        <v>167</v>
      </c>
      <c r="F4864" s="294" t="s">
        <v>1113</v>
      </c>
      <c r="G4864" s="551" t="s">
        <v>1105</v>
      </c>
    </row>
    <row r="4865" spans="1:7">
      <c r="A4865" s="295" t="s">
        <v>17</v>
      </c>
      <c r="B4865" s="296" t="s">
        <v>1106</v>
      </c>
      <c r="C4865" s="295"/>
      <c r="D4865" s="295"/>
      <c r="E4865" s="295"/>
      <c r="F4865" s="296"/>
      <c r="G4865" s="536"/>
    </row>
    <row r="4866" spans="1:7">
      <c r="A4866" s="295">
        <v>1</v>
      </c>
      <c r="B4866" s="296" t="s">
        <v>1</v>
      </c>
      <c r="C4866" s="295" t="s">
        <v>336</v>
      </c>
      <c r="D4866" s="295" t="s">
        <v>31</v>
      </c>
      <c r="E4866" s="295" t="s">
        <v>1646</v>
      </c>
      <c r="F4866" s="315">
        <f>VLOOKUP(B4866,'HSD PSPN,STR,ARS'!$C$6:F3181,4,FALSE)</f>
        <v>100000</v>
      </c>
      <c r="G4866" s="536">
        <f t="shared" ref="G4866:G4869" si="489">F4866*E4866</f>
        <v>40000</v>
      </c>
    </row>
    <row r="4867" spans="1:7">
      <c r="A4867" s="295">
        <v>2</v>
      </c>
      <c r="B4867" s="296" t="s">
        <v>2</v>
      </c>
      <c r="C4867" s="295" t="s">
        <v>337</v>
      </c>
      <c r="D4867" s="295" t="s">
        <v>31</v>
      </c>
      <c r="E4867" s="295" t="s">
        <v>1425</v>
      </c>
      <c r="F4867" s="315">
        <f>VLOOKUP(B4867,'HSD PSPN,STR,ARS'!$C$6:F3182,4,FALSE)</f>
        <v>150000</v>
      </c>
      <c r="G4867" s="536">
        <f t="shared" si="489"/>
        <v>30000</v>
      </c>
    </row>
    <row r="4868" spans="1:7">
      <c r="A4868" s="295">
        <v>3</v>
      </c>
      <c r="B4868" s="296" t="s">
        <v>3</v>
      </c>
      <c r="C4868" s="295" t="s">
        <v>338</v>
      </c>
      <c r="D4868" s="295" t="s">
        <v>31</v>
      </c>
      <c r="E4868" s="295" t="s">
        <v>1408</v>
      </c>
      <c r="F4868" s="315">
        <f>VLOOKUP(B4868,'HSD PSPN,STR,ARS'!$C$6:F3183,4,FALSE)</f>
        <v>150000</v>
      </c>
      <c r="G4868" s="536">
        <f t="shared" si="489"/>
        <v>3000</v>
      </c>
    </row>
    <row r="4869" spans="1:7">
      <c r="A4869" s="295">
        <v>4</v>
      </c>
      <c r="B4869" s="296" t="s">
        <v>4</v>
      </c>
      <c r="C4869" s="295" t="s">
        <v>339</v>
      </c>
      <c r="D4869" s="295" t="s">
        <v>31</v>
      </c>
      <c r="E4869" s="295" t="s">
        <v>1432</v>
      </c>
      <c r="F4869" s="315">
        <f>VLOOKUP(B4869,'HSD PSPN,STR,ARS'!$C$6:F3184,4,FALSE)</f>
        <v>200000</v>
      </c>
      <c r="G4869" s="536">
        <f t="shared" si="489"/>
        <v>1400</v>
      </c>
    </row>
    <row r="4870" spans="1:7">
      <c r="A4870" s="1161" t="s">
        <v>2171</v>
      </c>
      <c r="B4870" s="1162"/>
      <c r="C4870" s="1162"/>
      <c r="D4870" s="1162"/>
      <c r="E4870" s="1162"/>
      <c r="F4870" s="1163"/>
      <c r="G4870" s="321">
        <f>SUM(G4865:G4869)</f>
        <v>74400</v>
      </c>
    </row>
    <row r="4871" spans="1:7">
      <c r="A4871" s="295" t="s">
        <v>19</v>
      </c>
      <c r="B4871" s="296" t="s">
        <v>5</v>
      </c>
      <c r="C4871" s="295"/>
      <c r="D4871" s="295"/>
      <c r="E4871" s="295"/>
      <c r="F4871" s="296"/>
      <c r="G4871" s="536"/>
    </row>
    <row r="4872" spans="1:7" ht="30">
      <c r="A4872" s="295">
        <v>1</v>
      </c>
      <c r="B4872" s="300" t="s">
        <v>1562</v>
      </c>
      <c r="C4872" s="295"/>
      <c r="D4872" s="301" t="s">
        <v>239</v>
      </c>
      <c r="E4872" s="301" t="s">
        <v>1654</v>
      </c>
      <c r="F4872" s="315">
        <f>VLOOKUP(B4872,'HSD PSPN,STR,ARS'!$C$6:F3187,4,FALSE)</f>
        <v>10000</v>
      </c>
      <c r="G4872" s="536">
        <f t="shared" ref="G4872:G4874" si="490">F4872*E4872</f>
        <v>29200</v>
      </c>
    </row>
    <row r="4873" spans="1:7">
      <c r="A4873" s="295">
        <v>2</v>
      </c>
      <c r="B4873" s="296" t="s">
        <v>176</v>
      </c>
      <c r="C4873" s="295"/>
      <c r="D4873" s="295" t="s">
        <v>329</v>
      </c>
      <c r="E4873" s="295" t="s">
        <v>1637</v>
      </c>
      <c r="F4873" s="315">
        <f>VLOOKUP(B4873,'HSD PSPN,STR,ARS'!$C$6:F3188,4,FALSE)</f>
        <v>10000</v>
      </c>
      <c r="G4873" s="536">
        <f t="shared" si="490"/>
        <v>93000</v>
      </c>
    </row>
    <row r="4874" spans="1:7">
      <c r="A4874" s="295">
        <v>3</v>
      </c>
      <c r="B4874" s="296" t="s">
        <v>206</v>
      </c>
      <c r="C4874" s="295"/>
      <c r="D4874" s="295" t="s">
        <v>342</v>
      </c>
      <c r="E4874" s="295" t="s">
        <v>1549</v>
      </c>
      <c r="F4874" s="315">
        <f>VLOOKUP(B4874,'HSD PSPN,STR,ARS'!$C$6:F3189,4,FALSE)</f>
        <v>10000</v>
      </c>
      <c r="G4874" s="536">
        <f t="shared" si="490"/>
        <v>180</v>
      </c>
    </row>
    <row r="4875" spans="1:7">
      <c r="A4875" s="1165" t="s">
        <v>2176</v>
      </c>
      <c r="B4875" s="1166"/>
      <c r="C4875" s="1166"/>
      <c r="D4875" s="1166"/>
      <c r="E4875" s="1166"/>
      <c r="F4875" s="1166"/>
      <c r="G4875" s="321">
        <f>SUM(G4871:G4874)</f>
        <v>122380</v>
      </c>
    </row>
    <row r="4876" spans="1:7">
      <c r="A4876" s="295" t="s">
        <v>20</v>
      </c>
      <c r="B4876" s="296" t="s">
        <v>181</v>
      </c>
      <c r="C4876" s="295"/>
      <c r="D4876" s="295"/>
      <c r="E4876" s="295"/>
      <c r="F4876" s="296"/>
      <c r="G4876" s="536"/>
    </row>
    <row r="4877" spans="1:7">
      <c r="A4877" s="295"/>
      <c r="B4877" s="296"/>
      <c r="C4877" s="295"/>
      <c r="D4877" s="295"/>
      <c r="E4877" s="295"/>
      <c r="F4877" s="296"/>
      <c r="G4877" s="536"/>
    </row>
    <row r="4878" spans="1:7">
      <c r="A4878" s="1146" t="s">
        <v>2180</v>
      </c>
      <c r="B4878" s="1146"/>
      <c r="C4878" s="1146"/>
      <c r="D4878" s="1146"/>
      <c r="E4878" s="1146"/>
      <c r="F4878" s="1146"/>
      <c r="G4878" s="318">
        <f>SUM(G4876:G4877)</f>
        <v>0</v>
      </c>
    </row>
    <row r="4879" spans="1:7">
      <c r="A4879" s="375" t="s">
        <v>21</v>
      </c>
      <c r="B4879" s="1145" t="s">
        <v>1111</v>
      </c>
      <c r="C4879" s="1145"/>
      <c r="D4879" s="1145"/>
      <c r="E4879" s="1145"/>
      <c r="F4879" s="1145"/>
      <c r="G4879" s="318">
        <f>SUM(G4866:G4878)/2</f>
        <v>196780</v>
      </c>
    </row>
    <row r="4880" spans="1:7">
      <c r="A4880" s="375" t="s">
        <v>22</v>
      </c>
      <c r="B4880" s="1145" t="s">
        <v>1112</v>
      </c>
      <c r="C4880" s="1145"/>
      <c r="D4880" s="1145"/>
      <c r="E4880" s="1145"/>
      <c r="F4880" s="376">
        <v>0.1</v>
      </c>
      <c r="G4880" s="318">
        <f>G4879*F4880</f>
        <v>19678</v>
      </c>
    </row>
    <row r="4881" spans="1:7">
      <c r="A4881" s="375" t="s">
        <v>23</v>
      </c>
      <c r="B4881" s="1145" t="s">
        <v>184</v>
      </c>
      <c r="C4881" s="1145"/>
      <c r="D4881" s="1145"/>
      <c r="E4881" s="1145"/>
      <c r="F4881" s="1145"/>
      <c r="G4881" s="318">
        <f>ROUNDDOWN(G4879+G4880,0)</f>
        <v>216458</v>
      </c>
    </row>
    <row r="4882" spans="1:7">
      <c r="A4882" s="298"/>
      <c r="B4882" s="299"/>
      <c r="C4882" s="299"/>
      <c r="D4882" s="299"/>
      <c r="E4882" s="299"/>
      <c r="F4882" s="299"/>
      <c r="G4882" s="550"/>
    </row>
    <row r="4883" spans="1:7" s="447" customFormat="1">
      <c r="A4883" s="310" t="s">
        <v>2059</v>
      </c>
      <c r="G4883" s="555"/>
    </row>
    <row r="4884" spans="1:7" s="449" customFormat="1">
      <c r="A4884" s="439" t="s">
        <v>2060</v>
      </c>
      <c r="G4884" s="556"/>
    </row>
    <row r="4885" spans="1:7" s="445" customFormat="1" ht="45">
      <c r="A4885" s="294" t="s">
        <v>73</v>
      </c>
      <c r="B4885" s="294" t="s">
        <v>74</v>
      </c>
      <c r="C4885" s="294" t="s">
        <v>166</v>
      </c>
      <c r="D4885" s="294" t="s">
        <v>78</v>
      </c>
      <c r="E4885" s="294" t="s">
        <v>167</v>
      </c>
      <c r="F4885" s="294" t="s">
        <v>1113</v>
      </c>
      <c r="G4885" s="551" t="s">
        <v>1105</v>
      </c>
    </row>
    <row r="4886" spans="1:7">
      <c r="A4886" s="295" t="s">
        <v>17</v>
      </c>
      <c r="B4886" s="296" t="s">
        <v>1106</v>
      </c>
      <c r="C4886" s="295"/>
      <c r="D4886" s="295"/>
      <c r="E4886" s="295"/>
      <c r="F4886" s="296"/>
      <c r="G4886" s="536"/>
    </row>
    <row r="4887" spans="1:7">
      <c r="A4887" s="295">
        <v>1</v>
      </c>
      <c r="B4887" s="296" t="s">
        <v>1</v>
      </c>
      <c r="C4887" s="295" t="s">
        <v>336</v>
      </c>
      <c r="D4887" s="295" t="s">
        <v>31</v>
      </c>
      <c r="E4887" s="295" t="s">
        <v>1251</v>
      </c>
      <c r="F4887" s="315">
        <f>VLOOKUP(B4887,'HSD PSPN,STR,ARS'!$C$6:F3202,4,FALSE)</f>
        <v>100000</v>
      </c>
      <c r="G4887" s="536">
        <f t="shared" ref="G4887:G4890" si="491">F4887*E4887</f>
        <v>100000</v>
      </c>
    </row>
    <row r="4888" spans="1:7">
      <c r="A4888" s="295">
        <v>2</v>
      </c>
      <c r="B4888" s="296" t="s">
        <v>2</v>
      </c>
      <c r="C4888" s="295" t="s">
        <v>337</v>
      </c>
      <c r="D4888" s="295" t="s">
        <v>31</v>
      </c>
      <c r="E4888" s="295" t="s">
        <v>1301</v>
      </c>
      <c r="F4888" s="315">
        <f>VLOOKUP(B4888,'HSD PSPN,STR,ARS'!$C$6:F3203,4,FALSE)</f>
        <v>150000</v>
      </c>
      <c r="G4888" s="536">
        <f t="shared" si="491"/>
        <v>75000</v>
      </c>
    </row>
    <row r="4889" spans="1:7">
      <c r="A4889" s="295">
        <v>3</v>
      </c>
      <c r="B4889" s="296" t="s">
        <v>3</v>
      </c>
      <c r="C4889" s="295" t="s">
        <v>338</v>
      </c>
      <c r="D4889" s="295" t="s">
        <v>31</v>
      </c>
      <c r="E4889" s="295" t="s">
        <v>1258</v>
      </c>
      <c r="F4889" s="315">
        <f>VLOOKUP(B4889,'HSD PSPN,STR,ARS'!$C$6:F3204,4,FALSE)</f>
        <v>150000</v>
      </c>
      <c r="G4889" s="536">
        <f t="shared" si="491"/>
        <v>7500</v>
      </c>
    </row>
    <row r="4890" spans="1:7">
      <c r="A4890" s="295">
        <v>4</v>
      </c>
      <c r="B4890" s="296" t="s">
        <v>4</v>
      </c>
      <c r="C4890" s="295" t="s">
        <v>339</v>
      </c>
      <c r="D4890" s="295" t="s">
        <v>31</v>
      </c>
      <c r="E4890" s="295" t="s">
        <v>1302</v>
      </c>
      <c r="F4890" s="315">
        <f>VLOOKUP(B4890,'HSD PSPN,STR,ARS'!$C$6:F3205,4,FALSE)</f>
        <v>200000</v>
      </c>
      <c r="G4890" s="536">
        <f t="shared" si="491"/>
        <v>3340</v>
      </c>
    </row>
    <row r="4891" spans="1:7">
      <c r="A4891" s="1161" t="s">
        <v>2171</v>
      </c>
      <c r="B4891" s="1162"/>
      <c r="C4891" s="1162"/>
      <c r="D4891" s="1162"/>
      <c r="E4891" s="1162"/>
      <c r="F4891" s="1163"/>
      <c r="G4891" s="321">
        <f>SUM(G4886:G4890)</f>
        <v>185840</v>
      </c>
    </row>
    <row r="4892" spans="1:7">
      <c r="A4892" s="295" t="s">
        <v>19</v>
      </c>
      <c r="B4892" s="296" t="s">
        <v>5</v>
      </c>
      <c r="C4892" s="295"/>
      <c r="D4892" s="295"/>
      <c r="E4892" s="295"/>
      <c r="F4892" s="296"/>
      <c r="G4892" s="536"/>
    </row>
    <row r="4893" spans="1:7" ht="30">
      <c r="A4893" s="295">
        <v>1</v>
      </c>
      <c r="B4893" s="300" t="s">
        <v>1655</v>
      </c>
      <c r="C4893" s="295"/>
      <c r="D4893" s="301" t="s">
        <v>1656</v>
      </c>
      <c r="E4893" s="301" t="s">
        <v>1272</v>
      </c>
      <c r="F4893" s="315">
        <f>VLOOKUP(B4893,'HSD PSPN,STR,ARS'!$C$6:F3208,4,FALSE)</f>
        <v>10000</v>
      </c>
      <c r="G4893" s="536">
        <f t="shared" ref="G4893:G4896" si="492">F4893*E4893</f>
        <v>10500</v>
      </c>
    </row>
    <row r="4894" spans="1:7">
      <c r="A4894" s="295">
        <v>2</v>
      </c>
      <c r="B4894" s="296" t="s">
        <v>176</v>
      </c>
      <c r="C4894" s="295"/>
      <c r="D4894" s="295" t="s">
        <v>329</v>
      </c>
      <c r="E4894" s="295" t="s">
        <v>1637</v>
      </c>
      <c r="F4894" s="315">
        <f>VLOOKUP(B4894,'HSD PSPN,STR,ARS'!$C$6:F3209,4,FALSE)</f>
        <v>10000</v>
      </c>
      <c r="G4894" s="536">
        <f t="shared" si="492"/>
        <v>93000</v>
      </c>
    </row>
    <row r="4895" spans="1:7">
      <c r="A4895" s="295">
        <v>3</v>
      </c>
      <c r="B4895" s="296" t="s">
        <v>206</v>
      </c>
      <c r="C4895" s="295"/>
      <c r="D4895" s="295" t="s">
        <v>342</v>
      </c>
      <c r="E4895" s="295" t="s">
        <v>1549</v>
      </c>
      <c r="F4895" s="315">
        <f>VLOOKUP(B4895,'HSD PSPN,STR,ARS'!$C$6:F3210,4,FALSE)</f>
        <v>10000</v>
      </c>
      <c r="G4895" s="536">
        <f t="shared" si="492"/>
        <v>180</v>
      </c>
    </row>
    <row r="4896" spans="1:7">
      <c r="A4896" s="295">
        <v>4</v>
      </c>
      <c r="B4896" s="296" t="s">
        <v>245</v>
      </c>
      <c r="C4896" s="295"/>
      <c r="D4896" s="295" t="s">
        <v>329</v>
      </c>
      <c r="E4896" s="295" t="s">
        <v>1423</v>
      </c>
      <c r="F4896" s="315">
        <f>VLOOKUP(B4896,'HSD PSPN,STR,ARS'!$C$6:F3211,4,FALSE)</f>
        <v>10000</v>
      </c>
      <c r="G4896" s="536">
        <f t="shared" si="492"/>
        <v>5000</v>
      </c>
    </row>
    <row r="4897" spans="1:7">
      <c r="A4897" s="1165" t="s">
        <v>2176</v>
      </c>
      <c r="B4897" s="1166"/>
      <c r="C4897" s="1166"/>
      <c r="D4897" s="1166"/>
      <c r="E4897" s="1166"/>
      <c r="F4897" s="1166"/>
      <c r="G4897" s="321">
        <f>SUM(G4893:G4896)</f>
        <v>108680</v>
      </c>
    </row>
    <row r="4898" spans="1:7">
      <c r="A4898" s="295" t="s">
        <v>20</v>
      </c>
      <c r="B4898" s="296" t="s">
        <v>181</v>
      </c>
      <c r="C4898" s="295"/>
      <c r="D4898" s="295"/>
      <c r="E4898" s="295"/>
      <c r="F4898" s="296"/>
      <c r="G4898" s="536"/>
    </row>
    <row r="4899" spans="1:7">
      <c r="A4899" s="295"/>
      <c r="B4899" s="296"/>
      <c r="C4899" s="295"/>
      <c r="D4899" s="295"/>
      <c r="E4899" s="295"/>
      <c r="F4899" s="296"/>
      <c r="G4899" s="536"/>
    </row>
    <row r="4900" spans="1:7">
      <c r="A4900" s="1146" t="s">
        <v>2180</v>
      </c>
      <c r="B4900" s="1146"/>
      <c r="C4900" s="1146"/>
      <c r="D4900" s="1146"/>
      <c r="E4900" s="1146"/>
      <c r="F4900" s="1146"/>
      <c r="G4900" s="318">
        <f>SUM(G4898:G4899)</f>
        <v>0</v>
      </c>
    </row>
    <row r="4901" spans="1:7">
      <c r="A4901" s="375" t="s">
        <v>21</v>
      </c>
      <c r="B4901" s="1145" t="s">
        <v>1111</v>
      </c>
      <c r="C4901" s="1145"/>
      <c r="D4901" s="1145"/>
      <c r="E4901" s="1145"/>
      <c r="F4901" s="1145"/>
      <c r="G4901" s="318">
        <f>SUM(G4887:G4900)/2</f>
        <v>294520</v>
      </c>
    </row>
    <row r="4902" spans="1:7">
      <c r="A4902" s="375" t="s">
        <v>22</v>
      </c>
      <c r="B4902" s="1145" t="s">
        <v>1112</v>
      </c>
      <c r="C4902" s="1145"/>
      <c r="D4902" s="1145"/>
      <c r="E4902" s="1145"/>
      <c r="F4902" s="376">
        <v>0.1</v>
      </c>
      <c r="G4902" s="318">
        <f>G4901*F4902</f>
        <v>29452</v>
      </c>
    </row>
    <row r="4903" spans="1:7">
      <c r="A4903" s="375" t="s">
        <v>23</v>
      </c>
      <c r="B4903" s="1145" t="s">
        <v>184</v>
      </c>
      <c r="C4903" s="1145"/>
      <c r="D4903" s="1145"/>
      <c r="E4903" s="1145"/>
      <c r="F4903" s="1145"/>
      <c r="G4903" s="318">
        <f>ROUNDDOWN(G4901+G4902,0)</f>
        <v>323972</v>
      </c>
    </row>
    <row r="4904" spans="1:7">
      <c r="A4904" s="298"/>
      <c r="B4904" s="299"/>
      <c r="C4904" s="299"/>
      <c r="D4904" s="299"/>
      <c r="E4904" s="299"/>
      <c r="F4904" s="299"/>
      <c r="G4904" s="550"/>
    </row>
    <row r="4905" spans="1:7" s="449" customFormat="1">
      <c r="A4905" s="439" t="s">
        <v>2061</v>
      </c>
      <c r="G4905" s="556"/>
    </row>
    <row r="4906" spans="1:7" s="445" customFormat="1" ht="45">
      <c r="A4906" s="294" t="s">
        <v>73</v>
      </c>
      <c r="B4906" s="294" t="s">
        <v>74</v>
      </c>
      <c r="C4906" s="294" t="s">
        <v>166</v>
      </c>
      <c r="D4906" s="294" t="s">
        <v>78</v>
      </c>
      <c r="E4906" s="294" t="s">
        <v>167</v>
      </c>
      <c r="F4906" s="294" t="s">
        <v>1113</v>
      </c>
      <c r="G4906" s="551" t="s">
        <v>1105</v>
      </c>
    </row>
    <row r="4907" spans="1:7">
      <c r="A4907" s="295" t="s">
        <v>17</v>
      </c>
      <c r="B4907" s="296" t="s">
        <v>1106</v>
      </c>
      <c r="C4907" s="295"/>
      <c r="D4907" s="295"/>
      <c r="E4907" s="295"/>
      <c r="F4907" s="296"/>
      <c r="G4907" s="536"/>
    </row>
    <row r="4908" spans="1:7">
      <c r="A4908" s="295">
        <v>1</v>
      </c>
      <c r="B4908" s="296" t="s">
        <v>1</v>
      </c>
      <c r="C4908" s="295" t="s">
        <v>336</v>
      </c>
      <c r="D4908" s="295" t="s">
        <v>31</v>
      </c>
      <c r="E4908" s="295" t="s">
        <v>1651</v>
      </c>
      <c r="F4908" s="315">
        <f>VLOOKUP(B4908,'HSD PSPN,STR,ARS'!$C$6:F3223,4,FALSE)</f>
        <v>100000</v>
      </c>
      <c r="G4908" s="536">
        <f t="shared" ref="G4908:G4911" si="493">F4908*E4908</f>
        <v>90000</v>
      </c>
    </row>
    <row r="4909" spans="1:7">
      <c r="A4909" s="295">
        <v>2</v>
      </c>
      <c r="B4909" s="296" t="s">
        <v>2</v>
      </c>
      <c r="C4909" s="295" t="s">
        <v>337</v>
      </c>
      <c r="D4909" s="295" t="s">
        <v>31</v>
      </c>
      <c r="E4909" s="295" t="s">
        <v>1652</v>
      </c>
      <c r="F4909" s="315">
        <f>VLOOKUP(B4909,'HSD PSPN,STR,ARS'!$C$6:F3224,4,FALSE)</f>
        <v>150000</v>
      </c>
      <c r="G4909" s="536">
        <f t="shared" si="493"/>
        <v>67500</v>
      </c>
    </row>
    <row r="4910" spans="1:7">
      <c r="A4910" s="295">
        <v>3</v>
      </c>
      <c r="B4910" s="296" t="s">
        <v>3</v>
      </c>
      <c r="C4910" s="295" t="s">
        <v>338</v>
      </c>
      <c r="D4910" s="295" t="s">
        <v>31</v>
      </c>
      <c r="E4910" s="295" t="s">
        <v>1357</v>
      </c>
      <c r="F4910" s="315">
        <f>VLOOKUP(B4910,'HSD PSPN,STR,ARS'!$C$6:F3225,4,FALSE)</f>
        <v>150000</v>
      </c>
      <c r="G4910" s="536">
        <f t="shared" si="493"/>
        <v>6750</v>
      </c>
    </row>
    <row r="4911" spans="1:7">
      <c r="A4911" s="295">
        <v>4</v>
      </c>
      <c r="B4911" s="296" t="s">
        <v>4</v>
      </c>
      <c r="C4911" s="295" t="s">
        <v>339</v>
      </c>
      <c r="D4911" s="295" t="s">
        <v>31</v>
      </c>
      <c r="E4911" s="295" t="s">
        <v>1262</v>
      </c>
      <c r="F4911" s="315">
        <f>VLOOKUP(B4911,'HSD PSPN,STR,ARS'!$C$6:F3226,4,FALSE)</f>
        <v>200000</v>
      </c>
      <c r="G4911" s="536">
        <f t="shared" si="493"/>
        <v>3000</v>
      </c>
    </row>
    <row r="4912" spans="1:7">
      <c r="A4912" s="1161" t="s">
        <v>2171</v>
      </c>
      <c r="B4912" s="1162"/>
      <c r="C4912" s="1162"/>
      <c r="D4912" s="1162"/>
      <c r="E4912" s="1162"/>
      <c r="F4912" s="1163"/>
      <c r="G4912" s="321">
        <f>SUM(G4907:G4911)</f>
        <v>167250</v>
      </c>
    </row>
    <row r="4913" spans="1:7">
      <c r="A4913" s="295" t="s">
        <v>19</v>
      </c>
      <c r="B4913" s="296" t="s">
        <v>5</v>
      </c>
      <c r="C4913" s="295"/>
      <c r="D4913" s="295"/>
      <c r="E4913" s="295"/>
      <c r="F4913" s="296"/>
      <c r="G4913" s="536"/>
    </row>
    <row r="4914" spans="1:7" ht="30">
      <c r="A4914" s="295">
        <v>1</v>
      </c>
      <c r="B4914" s="300" t="s">
        <v>1657</v>
      </c>
      <c r="C4914" s="295"/>
      <c r="D4914" s="301" t="s">
        <v>239</v>
      </c>
      <c r="E4914" s="301" t="s">
        <v>1658</v>
      </c>
      <c r="F4914" s="315">
        <f>VLOOKUP(B4914,'HSD PSPN,STR,ARS'!$C$6:F3229,4,FALSE)</f>
        <v>10000</v>
      </c>
      <c r="G4914" s="536">
        <f t="shared" ref="G4914:G4917" si="494">F4914*E4914</f>
        <v>530000</v>
      </c>
    </row>
    <row r="4915" spans="1:7">
      <c r="A4915" s="295">
        <v>2</v>
      </c>
      <c r="B4915" s="296" t="s">
        <v>176</v>
      </c>
      <c r="C4915" s="295"/>
      <c r="D4915" s="295" t="s">
        <v>329</v>
      </c>
      <c r="E4915" s="295" t="s">
        <v>1637</v>
      </c>
      <c r="F4915" s="315">
        <f>VLOOKUP(B4915,'HSD PSPN,STR,ARS'!$C$6:F3230,4,FALSE)</f>
        <v>10000</v>
      </c>
      <c r="G4915" s="536">
        <f t="shared" si="494"/>
        <v>93000</v>
      </c>
    </row>
    <row r="4916" spans="1:7">
      <c r="A4916" s="295">
        <v>3</v>
      </c>
      <c r="B4916" s="296" t="s">
        <v>206</v>
      </c>
      <c r="C4916" s="295"/>
      <c r="D4916" s="295" t="s">
        <v>342</v>
      </c>
      <c r="E4916" s="295" t="s">
        <v>1549</v>
      </c>
      <c r="F4916" s="315">
        <f>VLOOKUP(B4916,'HSD PSPN,STR,ARS'!$C$6:F3231,4,FALSE)</f>
        <v>10000</v>
      </c>
      <c r="G4916" s="536">
        <f t="shared" si="494"/>
        <v>180</v>
      </c>
    </row>
    <row r="4917" spans="1:7">
      <c r="A4917" s="295">
        <v>4</v>
      </c>
      <c r="B4917" s="296" t="s">
        <v>245</v>
      </c>
      <c r="C4917" s="295"/>
      <c r="D4917" s="295" t="s">
        <v>329</v>
      </c>
      <c r="E4917" s="295" t="s">
        <v>1638</v>
      </c>
      <c r="F4917" s="315">
        <f>VLOOKUP(B4917,'HSD PSPN,STR,ARS'!$C$6:F3232,4,FALSE)</f>
        <v>10000</v>
      </c>
      <c r="G4917" s="536">
        <f t="shared" si="494"/>
        <v>27500</v>
      </c>
    </row>
    <row r="4918" spans="1:7">
      <c r="A4918" s="1165" t="s">
        <v>2176</v>
      </c>
      <c r="B4918" s="1166"/>
      <c r="C4918" s="1166"/>
      <c r="D4918" s="1166"/>
      <c r="E4918" s="1166"/>
      <c r="F4918" s="1166"/>
      <c r="G4918" s="321">
        <f>SUM(G4914:G4917)</f>
        <v>650680</v>
      </c>
    </row>
    <row r="4919" spans="1:7">
      <c r="A4919" s="295" t="s">
        <v>20</v>
      </c>
      <c r="B4919" s="296" t="s">
        <v>181</v>
      </c>
      <c r="C4919" s="295"/>
      <c r="D4919" s="295"/>
      <c r="E4919" s="295"/>
      <c r="F4919" s="296"/>
      <c r="G4919" s="536"/>
    </row>
    <row r="4920" spans="1:7">
      <c r="A4920" s="295"/>
      <c r="B4920" s="296"/>
      <c r="C4920" s="295"/>
      <c r="D4920" s="295"/>
      <c r="E4920" s="295"/>
      <c r="F4920" s="296"/>
      <c r="G4920" s="536"/>
    </row>
    <row r="4921" spans="1:7">
      <c r="A4921" s="1146" t="s">
        <v>2180</v>
      </c>
      <c r="B4921" s="1146"/>
      <c r="C4921" s="1146"/>
      <c r="D4921" s="1146"/>
      <c r="E4921" s="1146"/>
      <c r="F4921" s="1146"/>
      <c r="G4921" s="318">
        <f>SUM(G4919:G4920)</f>
        <v>0</v>
      </c>
    </row>
    <row r="4922" spans="1:7">
      <c r="A4922" s="375" t="s">
        <v>21</v>
      </c>
      <c r="B4922" s="1145" t="s">
        <v>1111</v>
      </c>
      <c r="C4922" s="1145"/>
      <c r="D4922" s="1145"/>
      <c r="E4922" s="1145"/>
      <c r="F4922" s="1145"/>
      <c r="G4922" s="318">
        <f>SUM(G4908:G4921)/2</f>
        <v>817930</v>
      </c>
    </row>
    <row r="4923" spans="1:7">
      <c r="A4923" s="375" t="s">
        <v>22</v>
      </c>
      <c r="B4923" s="1145" t="s">
        <v>1112</v>
      </c>
      <c r="C4923" s="1145"/>
      <c r="D4923" s="1145"/>
      <c r="E4923" s="1145"/>
      <c r="F4923" s="376">
        <v>0.1</v>
      </c>
      <c r="G4923" s="318">
        <f>G4922*F4923</f>
        <v>81793</v>
      </c>
    </row>
    <row r="4924" spans="1:7">
      <c r="A4924" s="375" t="s">
        <v>23</v>
      </c>
      <c r="B4924" s="1145" t="s">
        <v>184</v>
      </c>
      <c r="C4924" s="1145"/>
      <c r="D4924" s="1145"/>
      <c r="E4924" s="1145"/>
      <c r="F4924" s="1145"/>
      <c r="G4924" s="318">
        <f>ROUNDDOWN(G4922+G4923,0)</f>
        <v>899723</v>
      </c>
    </row>
    <row r="4925" spans="1:7">
      <c r="A4925" s="298"/>
      <c r="B4925" s="299"/>
      <c r="C4925" s="299"/>
      <c r="D4925" s="299"/>
      <c r="E4925" s="299"/>
      <c r="F4925" s="299"/>
      <c r="G4925" s="550"/>
    </row>
    <row r="4926" spans="1:7" s="449" customFormat="1">
      <c r="A4926" s="439" t="s">
        <v>2062</v>
      </c>
      <c r="G4926" s="556"/>
    </row>
    <row r="4927" spans="1:7" s="445" customFormat="1" ht="45">
      <c r="A4927" s="294" t="s">
        <v>73</v>
      </c>
      <c r="B4927" s="294" t="s">
        <v>74</v>
      </c>
      <c r="C4927" s="294" t="s">
        <v>166</v>
      </c>
      <c r="D4927" s="294" t="s">
        <v>78</v>
      </c>
      <c r="E4927" s="294" t="s">
        <v>167</v>
      </c>
      <c r="F4927" s="294" t="s">
        <v>1113</v>
      </c>
      <c r="G4927" s="551" t="s">
        <v>1105</v>
      </c>
    </row>
    <row r="4928" spans="1:7">
      <c r="A4928" s="295" t="s">
        <v>17</v>
      </c>
      <c r="B4928" s="296" t="s">
        <v>1106</v>
      </c>
      <c r="C4928" s="295"/>
      <c r="D4928" s="295"/>
      <c r="E4928" s="295"/>
      <c r="F4928" s="296"/>
      <c r="G4928" s="536"/>
    </row>
    <row r="4929" spans="1:7">
      <c r="A4929" s="295">
        <v>1</v>
      </c>
      <c r="B4929" s="296" t="s">
        <v>1</v>
      </c>
      <c r="C4929" s="295" t="s">
        <v>336</v>
      </c>
      <c r="D4929" s="295" t="s">
        <v>31</v>
      </c>
      <c r="E4929" s="295" t="s">
        <v>1208</v>
      </c>
      <c r="F4929" s="315">
        <f>VLOOKUP(B4929,'HSD PSPN,STR,ARS'!$C$6:F3244,4,FALSE)</f>
        <v>100000</v>
      </c>
      <c r="G4929" s="536">
        <f t="shared" ref="G4929:G4932" si="495">F4929*E4929</f>
        <v>25000</v>
      </c>
    </row>
    <row r="4930" spans="1:7">
      <c r="A4930" s="295">
        <v>2</v>
      </c>
      <c r="B4930" s="296" t="s">
        <v>2</v>
      </c>
      <c r="C4930" s="295" t="s">
        <v>337</v>
      </c>
      <c r="D4930" s="295" t="s">
        <v>31</v>
      </c>
      <c r="E4930" s="295" t="s">
        <v>1173</v>
      </c>
      <c r="F4930" s="315">
        <f>VLOOKUP(B4930,'HSD PSPN,STR,ARS'!$C$6:F3245,4,FALSE)</f>
        <v>150000</v>
      </c>
      <c r="G4930" s="536">
        <f t="shared" si="495"/>
        <v>18750</v>
      </c>
    </row>
    <row r="4931" spans="1:7">
      <c r="A4931" s="295">
        <v>3</v>
      </c>
      <c r="B4931" s="296" t="s">
        <v>3</v>
      </c>
      <c r="C4931" s="295" t="s">
        <v>338</v>
      </c>
      <c r="D4931" s="295" t="s">
        <v>31</v>
      </c>
      <c r="E4931" s="295" t="s">
        <v>1174</v>
      </c>
      <c r="F4931" s="315">
        <f>VLOOKUP(B4931,'HSD PSPN,STR,ARS'!$C$6:F3246,4,FALSE)</f>
        <v>150000</v>
      </c>
      <c r="G4931" s="536">
        <f t="shared" si="495"/>
        <v>1875</v>
      </c>
    </row>
    <row r="4932" spans="1:7">
      <c r="A4932" s="295">
        <v>4</v>
      </c>
      <c r="B4932" s="296" t="s">
        <v>4</v>
      </c>
      <c r="C4932" s="295" t="s">
        <v>339</v>
      </c>
      <c r="D4932" s="295" t="s">
        <v>31</v>
      </c>
      <c r="E4932" s="295" t="s">
        <v>1175</v>
      </c>
      <c r="F4932" s="315">
        <f>VLOOKUP(B4932,'HSD PSPN,STR,ARS'!$C$6:F3247,4,FALSE)</f>
        <v>200000</v>
      </c>
      <c r="G4932" s="536">
        <f t="shared" si="495"/>
        <v>840</v>
      </c>
    </row>
    <row r="4933" spans="1:7">
      <c r="A4933" s="1161" t="s">
        <v>2171</v>
      </c>
      <c r="B4933" s="1162"/>
      <c r="C4933" s="1162"/>
      <c r="D4933" s="1162"/>
      <c r="E4933" s="1162"/>
      <c r="F4933" s="1163"/>
      <c r="G4933" s="321">
        <f>SUM(G4928:G4932)</f>
        <v>46465</v>
      </c>
    </row>
    <row r="4934" spans="1:7">
      <c r="A4934" s="295" t="s">
        <v>19</v>
      </c>
      <c r="B4934" s="296" t="s">
        <v>5</v>
      </c>
      <c r="C4934" s="295"/>
      <c r="D4934" s="295"/>
      <c r="E4934" s="295"/>
      <c r="F4934" s="296"/>
      <c r="G4934" s="536"/>
    </row>
    <row r="4935" spans="1:7" ht="30">
      <c r="A4935" s="295">
        <v>1</v>
      </c>
      <c r="B4935" s="300" t="s">
        <v>1659</v>
      </c>
      <c r="C4935" s="295"/>
      <c r="D4935" s="301" t="s">
        <v>239</v>
      </c>
      <c r="E4935" s="301" t="s">
        <v>1506</v>
      </c>
      <c r="F4935" s="315">
        <f>VLOOKUP(B4935,'HSD PSPN,STR,ARS'!$C$6:F3250,4,FALSE)</f>
        <v>10000</v>
      </c>
      <c r="G4935" s="536">
        <f t="shared" ref="G4935:G4938" si="496">F4935*E4935</f>
        <v>262500</v>
      </c>
    </row>
    <row r="4936" spans="1:7">
      <c r="A4936" s="295">
        <v>2</v>
      </c>
      <c r="B4936" s="296" t="s">
        <v>176</v>
      </c>
      <c r="C4936" s="295"/>
      <c r="D4936" s="295" t="s">
        <v>329</v>
      </c>
      <c r="E4936" s="295" t="s">
        <v>1637</v>
      </c>
      <c r="F4936" s="315">
        <f>VLOOKUP(B4936,'HSD PSPN,STR,ARS'!$C$6:F3251,4,FALSE)</f>
        <v>10000</v>
      </c>
      <c r="G4936" s="536">
        <f t="shared" si="496"/>
        <v>93000</v>
      </c>
    </row>
    <row r="4937" spans="1:7">
      <c r="A4937" s="295">
        <v>3</v>
      </c>
      <c r="B4937" s="296" t="s">
        <v>206</v>
      </c>
      <c r="C4937" s="295"/>
      <c r="D4937" s="295" t="s">
        <v>342</v>
      </c>
      <c r="E4937" s="295" t="s">
        <v>1549</v>
      </c>
      <c r="F4937" s="315">
        <f>VLOOKUP(B4937,'HSD PSPN,STR,ARS'!$C$6:F3252,4,FALSE)</f>
        <v>10000</v>
      </c>
      <c r="G4937" s="536">
        <f t="shared" si="496"/>
        <v>180</v>
      </c>
    </row>
    <row r="4938" spans="1:7">
      <c r="A4938" s="295">
        <v>4</v>
      </c>
      <c r="B4938" s="296" t="s">
        <v>245</v>
      </c>
      <c r="C4938" s="295"/>
      <c r="D4938" s="295" t="s">
        <v>329</v>
      </c>
      <c r="E4938" s="295" t="s">
        <v>1649</v>
      </c>
      <c r="F4938" s="315">
        <f>VLOOKUP(B4938,'HSD PSPN,STR,ARS'!$C$6:F3253,4,FALSE)</f>
        <v>10000</v>
      </c>
      <c r="G4938" s="536">
        <f t="shared" si="496"/>
        <v>19400</v>
      </c>
    </row>
    <row r="4939" spans="1:7">
      <c r="A4939" s="1165" t="s">
        <v>2176</v>
      </c>
      <c r="B4939" s="1166"/>
      <c r="C4939" s="1166"/>
      <c r="D4939" s="1166"/>
      <c r="E4939" s="1166"/>
      <c r="F4939" s="1166"/>
      <c r="G4939" s="321">
        <f>SUM(G4935:G4938)</f>
        <v>375080</v>
      </c>
    </row>
    <row r="4940" spans="1:7">
      <c r="A4940" s="295" t="s">
        <v>20</v>
      </c>
      <c r="B4940" s="296" t="s">
        <v>181</v>
      </c>
      <c r="C4940" s="295"/>
      <c r="D4940" s="295"/>
      <c r="E4940" s="295"/>
      <c r="F4940" s="296"/>
      <c r="G4940" s="536"/>
    </row>
    <row r="4941" spans="1:7">
      <c r="A4941" s="295"/>
      <c r="B4941" s="296"/>
      <c r="C4941" s="295"/>
      <c r="D4941" s="295"/>
      <c r="E4941" s="295"/>
      <c r="F4941" s="296"/>
      <c r="G4941" s="536"/>
    </row>
    <row r="4942" spans="1:7">
      <c r="A4942" s="1146" t="s">
        <v>2180</v>
      </c>
      <c r="B4942" s="1146"/>
      <c r="C4942" s="1146"/>
      <c r="D4942" s="1146"/>
      <c r="E4942" s="1146"/>
      <c r="F4942" s="1146"/>
      <c r="G4942" s="318">
        <f>SUM(G4940:G4941)</f>
        <v>0</v>
      </c>
    </row>
    <row r="4943" spans="1:7">
      <c r="A4943" s="375" t="s">
        <v>21</v>
      </c>
      <c r="B4943" s="1145" t="s">
        <v>1111</v>
      </c>
      <c r="C4943" s="1145"/>
      <c r="D4943" s="1145"/>
      <c r="E4943" s="1145"/>
      <c r="F4943" s="1145"/>
      <c r="G4943" s="318">
        <f>SUM(G4929:G4942)/2</f>
        <v>421545</v>
      </c>
    </row>
    <row r="4944" spans="1:7">
      <c r="A4944" s="375" t="s">
        <v>22</v>
      </c>
      <c r="B4944" s="1145" t="s">
        <v>1112</v>
      </c>
      <c r="C4944" s="1145"/>
      <c r="D4944" s="1145"/>
      <c r="E4944" s="1145"/>
      <c r="F4944" s="376">
        <v>0.1</v>
      </c>
      <c r="G4944" s="318">
        <f>G4943*F4944</f>
        <v>42154.5</v>
      </c>
    </row>
    <row r="4945" spans="1:7">
      <c r="A4945" s="375" t="s">
        <v>23</v>
      </c>
      <c r="B4945" s="1145" t="s">
        <v>184</v>
      </c>
      <c r="C4945" s="1145"/>
      <c r="D4945" s="1145"/>
      <c r="E4945" s="1145"/>
      <c r="F4945" s="1145"/>
      <c r="G4945" s="318">
        <f>ROUNDDOWN(G4943+G4944,0)</f>
        <v>463699</v>
      </c>
    </row>
    <row r="4946" spans="1:7">
      <c r="A4946" s="298"/>
      <c r="B4946" s="299"/>
      <c r="C4946" s="299"/>
      <c r="D4946" s="299"/>
      <c r="E4946" s="299"/>
      <c r="F4946" s="299"/>
      <c r="G4946" s="550"/>
    </row>
    <row r="4947" spans="1:7" s="447" customFormat="1">
      <c r="A4947" s="310" t="s">
        <v>2063</v>
      </c>
      <c r="G4947" s="555"/>
    </row>
    <row r="4948" spans="1:7" s="449" customFormat="1">
      <c r="A4948" s="439" t="s">
        <v>2064</v>
      </c>
      <c r="G4948" s="556"/>
    </row>
    <row r="4949" spans="1:7" s="445" customFormat="1" ht="45">
      <c r="A4949" s="294" t="s">
        <v>73</v>
      </c>
      <c r="B4949" s="294" t="s">
        <v>74</v>
      </c>
      <c r="C4949" s="294" t="s">
        <v>166</v>
      </c>
      <c r="D4949" s="294" t="s">
        <v>78</v>
      </c>
      <c r="E4949" s="294" t="s">
        <v>167</v>
      </c>
      <c r="F4949" s="294" t="s">
        <v>1113</v>
      </c>
      <c r="G4949" s="551" t="s">
        <v>1105</v>
      </c>
    </row>
    <row r="4950" spans="1:7">
      <c r="A4950" s="295" t="s">
        <v>17</v>
      </c>
      <c r="B4950" s="296" t="s">
        <v>1106</v>
      </c>
      <c r="C4950" s="295"/>
      <c r="D4950" s="295"/>
      <c r="E4950" s="295"/>
      <c r="F4950" s="296"/>
      <c r="G4950" s="536"/>
    </row>
    <row r="4951" spans="1:7">
      <c r="A4951" s="295">
        <v>1</v>
      </c>
      <c r="B4951" s="296" t="s">
        <v>1</v>
      </c>
      <c r="C4951" s="295" t="s">
        <v>336</v>
      </c>
      <c r="D4951" s="295" t="s">
        <v>31</v>
      </c>
      <c r="E4951" s="295" t="s">
        <v>1138</v>
      </c>
      <c r="F4951" s="315">
        <f>VLOOKUP(B4951,'HSD PSPN,STR,ARS'!$C$6:F3266,4,FALSE)</f>
        <v>100000</v>
      </c>
      <c r="G4951" s="536">
        <f t="shared" ref="G4951:G4954" si="497">F4951*E4951</f>
        <v>100000</v>
      </c>
    </row>
    <row r="4952" spans="1:7">
      <c r="A4952" s="295">
        <v>2</v>
      </c>
      <c r="B4952" s="296" t="s">
        <v>2</v>
      </c>
      <c r="C4952" s="295" t="s">
        <v>337</v>
      </c>
      <c r="D4952" s="295" t="s">
        <v>31</v>
      </c>
      <c r="E4952" s="295" t="s">
        <v>1423</v>
      </c>
      <c r="F4952" s="315">
        <f>VLOOKUP(B4952,'HSD PSPN,STR,ARS'!$C$6:F3267,4,FALSE)</f>
        <v>150000</v>
      </c>
      <c r="G4952" s="536">
        <f t="shared" si="497"/>
        <v>75000</v>
      </c>
    </row>
    <row r="4953" spans="1:7">
      <c r="A4953" s="295">
        <v>3</v>
      </c>
      <c r="B4953" s="296" t="s">
        <v>3</v>
      </c>
      <c r="C4953" s="295" t="s">
        <v>338</v>
      </c>
      <c r="D4953" s="295" t="s">
        <v>31</v>
      </c>
      <c r="E4953" s="295" t="s">
        <v>1136</v>
      </c>
      <c r="F4953" s="315">
        <f>VLOOKUP(B4953,'HSD PSPN,STR,ARS'!$C$6:F3268,4,FALSE)</f>
        <v>150000</v>
      </c>
      <c r="G4953" s="536">
        <f t="shared" si="497"/>
        <v>7500</v>
      </c>
    </row>
    <row r="4954" spans="1:7">
      <c r="A4954" s="295">
        <v>4</v>
      </c>
      <c r="B4954" s="296" t="s">
        <v>4</v>
      </c>
      <c r="C4954" s="295" t="s">
        <v>339</v>
      </c>
      <c r="D4954" s="295" t="s">
        <v>31</v>
      </c>
      <c r="E4954" s="295" t="s">
        <v>1660</v>
      </c>
      <c r="F4954" s="315">
        <f>VLOOKUP(B4954,'HSD PSPN,STR,ARS'!$C$6:F3269,4,FALSE)</f>
        <v>200000</v>
      </c>
      <c r="G4954" s="536">
        <f t="shared" si="497"/>
        <v>3400.0000000000005</v>
      </c>
    </row>
    <row r="4955" spans="1:7">
      <c r="A4955" s="1161" t="s">
        <v>2171</v>
      </c>
      <c r="B4955" s="1162"/>
      <c r="C4955" s="1162"/>
      <c r="D4955" s="1162"/>
      <c r="E4955" s="1162"/>
      <c r="F4955" s="1163"/>
      <c r="G4955" s="321">
        <f>SUM(G4950:G4954)</f>
        <v>185900</v>
      </c>
    </row>
    <row r="4956" spans="1:7">
      <c r="A4956" s="295" t="s">
        <v>19</v>
      </c>
      <c r="B4956" s="296" t="s">
        <v>5</v>
      </c>
      <c r="C4956" s="295"/>
      <c r="D4956" s="295"/>
      <c r="E4956" s="295"/>
      <c r="F4956" s="296"/>
      <c r="G4956" s="536"/>
    </row>
    <row r="4957" spans="1:7" ht="30">
      <c r="A4957" s="295">
        <v>1</v>
      </c>
      <c r="B4957" s="300" t="s">
        <v>1661</v>
      </c>
      <c r="C4957" s="295"/>
      <c r="D4957" s="301" t="s">
        <v>239</v>
      </c>
      <c r="E4957" s="301" t="s">
        <v>1662</v>
      </c>
      <c r="F4957" s="315">
        <f>VLOOKUP(B4957,'HSD PSPN,STR,ARS'!$C$6:F3272,4,FALSE)</f>
        <v>10000</v>
      </c>
      <c r="G4957" s="536">
        <f t="shared" ref="G4957:G4960" si="498">F4957*E4957</f>
        <v>630000</v>
      </c>
    </row>
    <row r="4958" spans="1:7">
      <c r="A4958" s="295">
        <v>2</v>
      </c>
      <c r="B4958" s="296" t="s">
        <v>176</v>
      </c>
      <c r="C4958" s="295"/>
      <c r="D4958" s="295" t="s">
        <v>329</v>
      </c>
      <c r="E4958" s="295" t="s">
        <v>1663</v>
      </c>
      <c r="F4958" s="315">
        <f>VLOOKUP(B4958,'HSD PSPN,STR,ARS'!$C$6:F3273,4,FALSE)</f>
        <v>10000</v>
      </c>
      <c r="G4958" s="536">
        <f t="shared" si="498"/>
        <v>124400</v>
      </c>
    </row>
    <row r="4959" spans="1:7">
      <c r="A4959" s="295">
        <v>3</v>
      </c>
      <c r="B4959" s="296" t="s">
        <v>206</v>
      </c>
      <c r="C4959" s="295"/>
      <c r="D4959" s="295" t="s">
        <v>342</v>
      </c>
      <c r="E4959" s="295" t="s">
        <v>1204</v>
      </c>
      <c r="F4959" s="315">
        <f>VLOOKUP(B4959,'HSD PSPN,STR,ARS'!$C$6:F3274,4,FALSE)</f>
        <v>10000</v>
      </c>
      <c r="G4959" s="536">
        <f t="shared" si="498"/>
        <v>250</v>
      </c>
    </row>
    <row r="4960" spans="1:7">
      <c r="A4960" s="295">
        <v>4</v>
      </c>
      <c r="B4960" s="296" t="s">
        <v>245</v>
      </c>
      <c r="C4960" s="295"/>
      <c r="D4960" s="295" t="s">
        <v>329</v>
      </c>
      <c r="E4960" s="295" t="s">
        <v>1638</v>
      </c>
      <c r="F4960" s="315">
        <f>VLOOKUP(B4960,'HSD PSPN,STR,ARS'!$C$6:F3275,4,FALSE)</f>
        <v>10000</v>
      </c>
      <c r="G4960" s="536">
        <f t="shared" si="498"/>
        <v>27500</v>
      </c>
    </row>
    <row r="4961" spans="1:7">
      <c r="A4961" s="1165" t="s">
        <v>2176</v>
      </c>
      <c r="B4961" s="1166"/>
      <c r="C4961" s="1166"/>
      <c r="D4961" s="1166"/>
      <c r="E4961" s="1166"/>
      <c r="F4961" s="1166"/>
      <c r="G4961" s="321">
        <f>SUM(G4957:G4960)</f>
        <v>782150</v>
      </c>
    </row>
    <row r="4962" spans="1:7">
      <c r="A4962" s="295" t="s">
        <v>20</v>
      </c>
      <c r="B4962" s="296" t="s">
        <v>181</v>
      </c>
      <c r="C4962" s="295"/>
      <c r="D4962" s="295"/>
      <c r="E4962" s="295"/>
      <c r="F4962" s="296"/>
      <c r="G4962" s="536"/>
    </row>
    <row r="4963" spans="1:7">
      <c r="A4963" s="295"/>
      <c r="B4963" s="296"/>
      <c r="C4963" s="295"/>
      <c r="D4963" s="295"/>
      <c r="E4963" s="295"/>
      <c r="F4963" s="296"/>
      <c r="G4963" s="536"/>
    </row>
    <row r="4964" spans="1:7">
      <c r="A4964" s="1146" t="s">
        <v>2180</v>
      </c>
      <c r="B4964" s="1146"/>
      <c r="C4964" s="1146"/>
      <c r="D4964" s="1146"/>
      <c r="E4964" s="1146"/>
      <c r="F4964" s="1146"/>
      <c r="G4964" s="318">
        <f>SUM(G4962:G4963)</f>
        <v>0</v>
      </c>
    </row>
    <row r="4965" spans="1:7">
      <c r="A4965" s="375" t="s">
        <v>21</v>
      </c>
      <c r="B4965" s="1145" t="s">
        <v>1111</v>
      </c>
      <c r="C4965" s="1145"/>
      <c r="D4965" s="1145"/>
      <c r="E4965" s="1145"/>
      <c r="F4965" s="1145"/>
      <c r="G4965" s="318">
        <f>SUM(G4951:G4964)/2</f>
        <v>968050</v>
      </c>
    </row>
    <row r="4966" spans="1:7">
      <c r="A4966" s="375" t="s">
        <v>22</v>
      </c>
      <c r="B4966" s="1145" t="s">
        <v>1112</v>
      </c>
      <c r="C4966" s="1145"/>
      <c r="D4966" s="1145"/>
      <c r="E4966" s="1145"/>
      <c r="F4966" s="376">
        <v>0.1</v>
      </c>
      <c r="G4966" s="318">
        <f>G4965*F4966</f>
        <v>96805</v>
      </c>
    </row>
    <row r="4967" spans="1:7">
      <c r="A4967" s="375" t="s">
        <v>23</v>
      </c>
      <c r="B4967" s="1145" t="s">
        <v>184</v>
      </c>
      <c r="C4967" s="1145"/>
      <c r="D4967" s="1145"/>
      <c r="E4967" s="1145"/>
      <c r="F4967" s="1145"/>
      <c r="G4967" s="318">
        <f>ROUNDDOWN(G4965+G4966,0)</f>
        <v>1064855</v>
      </c>
    </row>
    <row r="4968" spans="1:7">
      <c r="A4968" s="298"/>
      <c r="B4968" s="299"/>
      <c r="C4968" s="299"/>
      <c r="D4968" s="299"/>
      <c r="E4968" s="299"/>
      <c r="F4968" s="299"/>
      <c r="G4968" s="550"/>
    </row>
    <row r="4969" spans="1:7" s="449" customFormat="1">
      <c r="A4969" s="439" t="s">
        <v>2065</v>
      </c>
      <c r="G4969" s="556"/>
    </row>
    <row r="4970" spans="1:7" s="445" customFormat="1" ht="45">
      <c r="A4970" s="294" t="s">
        <v>73</v>
      </c>
      <c r="B4970" s="294" t="s">
        <v>74</v>
      </c>
      <c r="C4970" s="294" t="s">
        <v>166</v>
      </c>
      <c r="D4970" s="294" t="s">
        <v>78</v>
      </c>
      <c r="E4970" s="294" t="s">
        <v>167</v>
      </c>
      <c r="F4970" s="294" t="s">
        <v>1113</v>
      </c>
      <c r="G4970" s="551" t="s">
        <v>1105</v>
      </c>
    </row>
    <row r="4971" spans="1:7">
      <c r="A4971" s="295" t="s">
        <v>17</v>
      </c>
      <c r="B4971" s="296" t="s">
        <v>1106</v>
      </c>
      <c r="C4971" s="295"/>
      <c r="D4971" s="295"/>
      <c r="E4971" s="295"/>
      <c r="F4971" s="296"/>
      <c r="G4971" s="536"/>
    </row>
    <row r="4972" spans="1:7">
      <c r="A4972" s="295">
        <v>1</v>
      </c>
      <c r="B4972" s="296" t="s">
        <v>1</v>
      </c>
      <c r="C4972" s="295" t="s">
        <v>336</v>
      </c>
      <c r="D4972" s="295" t="s">
        <v>31</v>
      </c>
      <c r="E4972" s="295" t="s">
        <v>1664</v>
      </c>
      <c r="F4972" s="315">
        <f>VLOOKUP(B4972,'HSD PSPN,STR,ARS'!$C$6:F3287,4,FALSE)</f>
        <v>100000</v>
      </c>
      <c r="G4972" s="536">
        <f t="shared" ref="G4972:G4975" si="499">F4972*E4972</f>
        <v>70000</v>
      </c>
    </row>
    <row r="4973" spans="1:7">
      <c r="A4973" s="295">
        <v>2</v>
      </c>
      <c r="B4973" s="296" t="s">
        <v>2</v>
      </c>
      <c r="C4973" s="295" t="s">
        <v>337</v>
      </c>
      <c r="D4973" s="295" t="s">
        <v>31</v>
      </c>
      <c r="E4973" s="295" t="s">
        <v>1449</v>
      </c>
      <c r="F4973" s="315">
        <f>VLOOKUP(B4973,'HSD PSPN,STR,ARS'!$C$6:F3288,4,FALSE)</f>
        <v>150000</v>
      </c>
      <c r="G4973" s="536">
        <f t="shared" si="499"/>
        <v>52500</v>
      </c>
    </row>
    <row r="4974" spans="1:7">
      <c r="A4974" s="295">
        <v>3</v>
      </c>
      <c r="B4974" s="296" t="s">
        <v>3</v>
      </c>
      <c r="C4974" s="295" t="s">
        <v>338</v>
      </c>
      <c r="D4974" s="295" t="s">
        <v>31</v>
      </c>
      <c r="E4974" s="295" t="s">
        <v>1379</v>
      </c>
      <c r="F4974" s="315">
        <f>VLOOKUP(B4974,'HSD PSPN,STR,ARS'!$C$6:F3289,4,FALSE)</f>
        <v>150000</v>
      </c>
      <c r="G4974" s="536">
        <f t="shared" si="499"/>
        <v>5250.0000000000009</v>
      </c>
    </row>
    <row r="4975" spans="1:7">
      <c r="A4975" s="295">
        <v>4</v>
      </c>
      <c r="B4975" s="296" t="s">
        <v>4</v>
      </c>
      <c r="C4975" s="295" t="s">
        <v>339</v>
      </c>
      <c r="D4975" s="295" t="s">
        <v>31</v>
      </c>
      <c r="E4975" s="295" t="s">
        <v>1295</v>
      </c>
      <c r="F4975" s="315">
        <f>VLOOKUP(B4975,'HSD PSPN,STR,ARS'!$C$6:F3290,4,FALSE)</f>
        <v>200000</v>
      </c>
      <c r="G4975" s="536">
        <f t="shared" si="499"/>
        <v>2400</v>
      </c>
    </row>
    <row r="4976" spans="1:7">
      <c r="A4976" s="1161" t="s">
        <v>2171</v>
      </c>
      <c r="B4976" s="1162"/>
      <c r="C4976" s="1162"/>
      <c r="D4976" s="1162"/>
      <c r="E4976" s="1162"/>
      <c r="F4976" s="1163"/>
      <c r="G4976" s="321">
        <f>SUM(G4971:G4975)</f>
        <v>130150</v>
      </c>
    </row>
    <row r="4977" spans="1:7">
      <c r="A4977" s="295" t="s">
        <v>19</v>
      </c>
      <c r="B4977" s="296" t="s">
        <v>5</v>
      </c>
      <c r="C4977" s="295"/>
      <c r="D4977" s="295"/>
      <c r="E4977" s="295"/>
      <c r="F4977" s="296"/>
      <c r="G4977" s="536"/>
    </row>
    <row r="4978" spans="1:7">
      <c r="A4978" s="295">
        <v>1</v>
      </c>
      <c r="B4978" s="308" t="s">
        <v>2067</v>
      </c>
      <c r="C4978" s="295"/>
      <c r="D4978" s="295" t="s">
        <v>379</v>
      </c>
      <c r="E4978" s="295" t="s">
        <v>1401</v>
      </c>
      <c r="F4978" s="315">
        <f>VLOOKUP(B4978,'HSD PSPN,STR,ARS'!$C$6:F3293,4,FALSE)</f>
        <v>10000</v>
      </c>
      <c r="G4978" s="536">
        <f t="shared" ref="G4978:G4980" si="500">F4978*E4978</f>
        <v>11000</v>
      </c>
    </row>
    <row r="4979" spans="1:7">
      <c r="A4979" s="295">
        <v>2</v>
      </c>
      <c r="B4979" s="296" t="s">
        <v>176</v>
      </c>
      <c r="C4979" s="295"/>
      <c r="D4979" s="295" t="s">
        <v>329</v>
      </c>
      <c r="E4979" s="295" t="s">
        <v>1665</v>
      </c>
      <c r="F4979" s="315">
        <f>VLOOKUP(B4979,'HSD PSPN,STR,ARS'!$C$6:F3294,4,FALSE)</f>
        <v>10000</v>
      </c>
      <c r="G4979" s="536">
        <f t="shared" si="500"/>
        <v>117500</v>
      </c>
    </row>
    <row r="4980" spans="1:7">
      <c r="A4980" s="295">
        <v>3</v>
      </c>
      <c r="B4980" s="296" t="s">
        <v>206</v>
      </c>
      <c r="C4980" s="295"/>
      <c r="D4980" s="295" t="s">
        <v>342</v>
      </c>
      <c r="E4980" s="295" t="s">
        <v>1379</v>
      </c>
      <c r="F4980" s="315">
        <f>VLOOKUP(B4980,'HSD PSPN,STR,ARS'!$C$6:F3295,4,FALSE)</f>
        <v>10000</v>
      </c>
      <c r="G4980" s="536">
        <f t="shared" si="500"/>
        <v>350.00000000000006</v>
      </c>
    </row>
    <row r="4981" spans="1:7">
      <c r="A4981" s="1165" t="s">
        <v>2176</v>
      </c>
      <c r="B4981" s="1166"/>
      <c r="C4981" s="1166"/>
      <c r="D4981" s="1166"/>
      <c r="E4981" s="1166"/>
      <c r="F4981" s="1166"/>
      <c r="G4981" s="321">
        <f>SUM(G4978:G4980)</f>
        <v>128850</v>
      </c>
    </row>
    <row r="4982" spans="1:7">
      <c r="A4982" s="295" t="s">
        <v>20</v>
      </c>
      <c r="B4982" s="296" t="s">
        <v>181</v>
      </c>
      <c r="C4982" s="295"/>
      <c r="D4982" s="295"/>
      <c r="E4982" s="295"/>
      <c r="F4982" s="296"/>
      <c r="G4982" s="536"/>
    </row>
    <row r="4983" spans="1:7">
      <c r="A4983" s="295"/>
      <c r="B4983" s="296"/>
      <c r="C4983" s="295"/>
      <c r="D4983" s="295"/>
      <c r="E4983" s="295"/>
      <c r="F4983" s="296"/>
      <c r="G4983" s="536"/>
    </row>
    <row r="4984" spans="1:7">
      <c r="A4984" s="1146" t="s">
        <v>2180</v>
      </c>
      <c r="B4984" s="1146"/>
      <c r="C4984" s="1146"/>
      <c r="D4984" s="1146"/>
      <c r="E4984" s="1146"/>
      <c r="F4984" s="1146"/>
      <c r="G4984" s="318">
        <f>SUM(G4982:G4983)</f>
        <v>0</v>
      </c>
    </row>
    <row r="4985" spans="1:7">
      <c r="A4985" s="375" t="s">
        <v>21</v>
      </c>
      <c r="B4985" s="1145" t="s">
        <v>1111</v>
      </c>
      <c r="C4985" s="1145"/>
      <c r="D4985" s="1145"/>
      <c r="E4985" s="1145"/>
      <c r="F4985" s="1145"/>
      <c r="G4985" s="318">
        <f>SUM(G4972:G4984)/2</f>
        <v>259000</v>
      </c>
    </row>
    <row r="4986" spans="1:7">
      <c r="A4986" s="375" t="s">
        <v>22</v>
      </c>
      <c r="B4986" s="1145" t="s">
        <v>1112</v>
      </c>
      <c r="C4986" s="1145"/>
      <c r="D4986" s="1145"/>
      <c r="E4986" s="1145"/>
      <c r="F4986" s="376">
        <v>0.1</v>
      </c>
      <c r="G4986" s="318">
        <f>G4985*F4986</f>
        <v>25900</v>
      </c>
    </row>
    <row r="4987" spans="1:7">
      <c r="A4987" s="375" t="s">
        <v>23</v>
      </c>
      <c r="B4987" s="1145" t="s">
        <v>184</v>
      </c>
      <c r="C4987" s="1145"/>
      <c r="D4987" s="1145"/>
      <c r="E4987" s="1145"/>
      <c r="F4987" s="1145"/>
      <c r="G4987" s="318">
        <f>ROUNDDOWN(G4985+G4986,0)</f>
        <v>284900</v>
      </c>
    </row>
    <row r="4988" spans="1:7">
      <c r="A4988" s="298"/>
      <c r="B4988" s="299"/>
      <c r="C4988" s="299"/>
      <c r="D4988" s="299"/>
      <c r="E4988" s="299"/>
      <c r="F4988" s="299"/>
      <c r="G4988" s="550"/>
    </row>
    <row r="4989" spans="1:7" s="449" customFormat="1">
      <c r="A4989" s="439" t="s">
        <v>2066</v>
      </c>
      <c r="G4989" s="556"/>
    </row>
    <row r="4990" spans="1:7" s="445" customFormat="1" ht="45">
      <c r="A4990" s="294" t="s">
        <v>73</v>
      </c>
      <c r="B4990" s="294" t="s">
        <v>74</v>
      </c>
      <c r="C4990" s="294" t="s">
        <v>166</v>
      </c>
      <c r="D4990" s="294" t="s">
        <v>78</v>
      </c>
      <c r="E4990" s="294" t="s">
        <v>167</v>
      </c>
      <c r="F4990" s="294" t="s">
        <v>1113</v>
      </c>
      <c r="G4990" s="551" t="s">
        <v>1105</v>
      </c>
    </row>
    <row r="4991" spans="1:7">
      <c r="A4991" s="295" t="s">
        <v>17</v>
      </c>
      <c r="B4991" s="296" t="s">
        <v>1106</v>
      </c>
      <c r="C4991" s="295"/>
      <c r="D4991" s="295"/>
      <c r="E4991" s="295"/>
      <c r="F4991" s="296"/>
      <c r="G4991" s="536"/>
    </row>
    <row r="4992" spans="1:7">
      <c r="A4992" s="295">
        <v>1</v>
      </c>
      <c r="B4992" s="296" t="s">
        <v>1</v>
      </c>
      <c r="C4992" s="295" t="s">
        <v>336</v>
      </c>
      <c r="D4992" s="295" t="s">
        <v>31</v>
      </c>
      <c r="E4992" s="295" t="s">
        <v>1664</v>
      </c>
      <c r="F4992" s="315">
        <f>VLOOKUP(B4992,'HSD PSPN,STR,ARS'!$C$6:F3307,4,FALSE)</f>
        <v>100000</v>
      </c>
      <c r="G4992" s="536">
        <f t="shared" ref="G4992:G4995" si="501">F4992*E4992</f>
        <v>70000</v>
      </c>
    </row>
    <row r="4993" spans="1:7">
      <c r="A4993" s="295">
        <v>2</v>
      </c>
      <c r="B4993" s="296" t="s">
        <v>2</v>
      </c>
      <c r="C4993" s="295" t="s">
        <v>337</v>
      </c>
      <c r="D4993" s="295" t="s">
        <v>31</v>
      </c>
      <c r="E4993" s="295" t="s">
        <v>1449</v>
      </c>
      <c r="F4993" s="315">
        <f>VLOOKUP(B4993,'HSD PSPN,STR,ARS'!$C$6:F3308,4,FALSE)</f>
        <v>150000</v>
      </c>
      <c r="G4993" s="536">
        <f t="shared" si="501"/>
        <v>52500</v>
      </c>
    </row>
    <row r="4994" spans="1:7">
      <c r="A4994" s="295">
        <v>3</v>
      </c>
      <c r="B4994" s="296" t="s">
        <v>3</v>
      </c>
      <c r="C4994" s="295" t="s">
        <v>338</v>
      </c>
      <c r="D4994" s="295" t="s">
        <v>31</v>
      </c>
      <c r="E4994" s="295" t="s">
        <v>1379</v>
      </c>
      <c r="F4994" s="315">
        <f>VLOOKUP(B4994,'HSD PSPN,STR,ARS'!$C$6:F3309,4,FALSE)</f>
        <v>150000</v>
      </c>
      <c r="G4994" s="536">
        <f t="shared" si="501"/>
        <v>5250.0000000000009</v>
      </c>
    </row>
    <row r="4995" spans="1:7">
      <c r="A4995" s="295">
        <v>4</v>
      </c>
      <c r="B4995" s="296" t="s">
        <v>4</v>
      </c>
      <c r="C4995" s="295" t="s">
        <v>339</v>
      </c>
      <c r="D4995" s="295" t="s">
        <v>31</v>
      </c>
      <c r="E4995" s="295" t="s">
        <v>1295</v>
      </c>
      <c r="F4995" s="315">
        <f>VLOOKUP(B4995,'HSD PSPN,STR,ARS'!$C$6:F3310,4,FALSE)</f>
        <v>200000</v>
      </c>
      <c r="G4995" s="536">
        <f t="shared" si="501"/>
        <v>2400</v>
      </c>
    </row>
    <row r="4996" spans="1:7">
      <c r="A4996" s="1161" t="s">
        <v>2171</v>
      </c>
      <c r="B4996" s="1162"/>
      <c r="C4996" s="1162"/>
      <c r="D4996" s="1162"/>
      <c r="E4996" s="1162"/>
      <c r="F4996" s="1163"/>
      <c r="G4996" s="321">
        <f>SUM(G4991:G4995)</f>
        <v>130150</v>
      </c>
    </row>
    <row r="4997" spans="1:7">
      <c r="A4997" s="295" t="s">
        <v>19</v>
      </c>
      <c r="B4997" s="296" t="s">
        <v>5</v>
      </c>
      <c r="C4997" s="295"/>
      <c r="D4997" s="295"/>
      <c r="E4997" s="295"/>
      <c r="F4997" s="296"/>
      <c r="G4997" s="536"/>
    </row>
    <row r="4998" spans="1:7">
      <c r="A4998" s="295">
        <v>1</v>
      </c>
      <c r="B4998" s="296" t="s">
        <v>1666</v>
      </c>
      <c r="C4998" s="295"/>
      <c r="D4998" s="295" t="s">
        <v>379</v>
      </c>
      <c r="E4998" s="295" t="s">
        <v>1401</v>
      </c>
      <c r="F4998" s="315">
        <f>VLOOKUP(B4998,'HSD PSPN,STR,ARS'!$C$6:F3313,4,FALSE)</f>
        <v>10000</v>
      </c>
      <c r="G4998" s="536">
        <f t="shared" ref="G4998:G5000" si="502">F4998*E4998</f>
        <v>11000</v>
      </c>
    </row>
    <row r="4999" spans="1:7">
      <c r="A4999" s="295">
        <v>2</v>
      </c>
      <c r="B4999" s="296" t="s">
        <v>176</v>
      </c>
      <c r="C4999" s="295"/>
      <c r="D4999" s="295" t="s">
        <v>329</v>
      </c>
      <c r="E4999" s="295" t="s">
        <v>1665</v>
      </c>
      <c r="F4999" s="315">
        <f>VLOOKUP(B4999,'HSD PSPN,STR,ARS'!$C$6:F3314,4,FALSE)</f>
        <v>10000</v>
      </c>
      <c r="G4999" s="536">
        <f t="shared" si="502"/>
        <v>117500</v>
      </c>
    </row>
    <row r="5000" spans="1:7">
      <c r="A5000" s="295">
        <v>3</v>
      </c>
      <c r="B5000" s="296" t="s">
        <v>206</v>
      </c>
      <c r="C5000" s="295"/>
      <c r="D5000" s="295" t="s">
        <v>342</v>
      </c>
      <c r="E5000" s="295" t="s">
        <v>1379</v>
      </c>
      <c r="F5000" s="315">
        <f>VLOOKUP(B5000,'HSD PSPN,STR,ARS'!$C$6:F3315,4,FALSE)</f>
        <v>10000</v>
      </c>
      <c r="G5000" s="536">
        <f t="shared" si="502"/>
        <v>350.00000000000006</v>
      </c>
    </row>
    <row r="5001" spans="1:7">
      <c r="A5001" s="1165" t="s">
        <v>2176</v>
      </c>
      <c r="B5001" s="1166"/>
      <c r="C5001" s="1166"/>
      <c r="D5001" s="1166"/>
      <c r="E5001" s="1166"/>
      <c r="F5001" s="1166"/>
      <c r="G5001" s="321">
        <f>SUM(G4998:G5000)</f>
        <v>128850</v>
      </c>
    </row>
    <row r="5002" spans="1:7">
      <c r="A5002" s="295" t="s">
        <v>20</v>
      </c>
      <c r="B5002" s="296" t="s">
        <v>181</v>
      </c>
      <c r="C5002" s="295"/>
      <c r="D5002" s="295"/>
      <c r="E5002" s="295"/>
      <c r="F5002" s="296"/>
      <c r="G5002" s="536"/>
    </row>
    <row r="5003" spans="1:7">
      <c r="A5003" s="295"/>
      <c r="B5003" s="296"/>
      <c r="C5003" s="295"/>
      <c r="D5003" s="295"/>
      <c r="E5003" s="295"/>
      <c r="F5003" s="296"/>
      <c r="G5003" s="536"/>
    </row>
    <row r="5004" spans="1:7">
      <c r="A5004" s="1146" t="s">
        <v>2180</v>
      </c>
      <c r="B5004" s="1146"/>
      <c r="C5004" s="1146"/>
      <c r="D5004" s="1146"/>
      <c r="E5004" s="1146"/>
      <c r="F5004" s="1146"/>
      <c r="G5004" s="318">
        <f>SUM(G5002:G5003)</f>
        <v>0</v>
      </c>
    </row>
    <row r="5005" spans="1:7">
      <c r="A5005" s="375" t="s">
        <v>21</v>
      </c>
      <c r="B5005" s="1145" t="s">
        <v>1111</v>
      </c>
      <c r="C5005" s="1145"/>
      <c r="D5005" s="1145"/>
      <c r="E5005" s="1145"/>
      <c r="F5005" s="1145"/>
      <c r="G5005" s="318">
        <f>SUM(G4992:G5004)/2</f>
        <v>259000</v>
      </c>
    </row>
    <row r="5006" spans="1:7">
      <c r="A5006" s="375" t="s">
        <v>22</v>
      </c>
      <c r="B5006" s="1145" t="s">
        <v>1112</v>
      </c>
      <c r="C5006" s="1145"/>
      <c r="D5006" s="1145"/>
      <c r="E5006" s="1145"/>
      <c r="F5006" s="376">
        <v>0.1</v>
      </c>
      <c r="G5006" s="318">
        <f>G5005*F5006</f>
        <v>25900</v>
      </c>
    </row>
    <row r="5007" spans="1:7">
      <c r="A5007" s="375" t="s">
        <v>23</v>
      </c>
      <c r="B5007" s="1145" t="s">
        <v>184</v>
      </c>
      <c r="C5007" s="1145"/>
      <c r="D5007" s="1145"/>
      <c r="E5007" s="1145"/>
      <c r="F5007" s="1145"/>
      <c r="G5007" s="318">
        <f>ROUNDDOWN(G5005+G5006,0)</f>
        <v>284900</v>
      </c>
    </row>
    <row r="5008" spans="1:7">
      <c r="A5008" s="298"/>
      <c r="B5008" s="299"/>
      <c r="C5008" s="299"/>
      <c r="D5008" s="299"/>
      <c r="E5008" s="299"/>
      <c r="F5008" s="299"/>
      <c r="G5008" s="550"/>
    </row>
    <row r="5009" spans="1:7" s="447" customFormat="1">
      <c r="A5009" s="310" t="s">
        <v>2068</v>
      </c>
      <c r="G5009" s="555"/>
    </row>
    <row r="5010" spans="1:7" s="449" customFormat="1">
      <c r="A5010" s="439" t="s">
        <v>2069</v>
      </c>
      <c r="G5010" s="556"/>
    </row>
    <row r="5011" spans="1:7" s="445" customFormat="1" ht="45">
      <c r="A5011" s="294" t="s">
        <v>73</v>
      </c>
      <c r="B5011" s="294" t="s">
        <v>74</v>
      </c>
      <c r="C5011" s="294" t="s">
        <v>166</v>
      </c>
      <c r="D5011" s="294" t="s">
        <v>78</v>
      </c>
      <c r="E5011" s="294" t="s">
        <v>167</v>
      </c>
      <c r="F5011" s="294" t="s">
        <v>1113</v>
      </c>
      <c r="G5011" s="551" t="s">
        <v>1105</v>
      </c>
    </row>
    <row r="5012" spans="1:7">
      <c r="A5012" s="295" t="s">
        <v>17</v>
      </c>
      <c r="B5012" s="296" t="s">
        <v>1106</v>
      </c>
      <c r="C5012" s="295"/>
      <c r="D5012" s="295"/>
      <c r="E5012" s="295"/>
      <c r="F5012" s="296"/>
      <c r="G5012" s="536"/>
    </row>
    <row r="5013" spans="1:7">
      <c r="A5013" s="295">
        <v>1</v>
      </c>
      <c r="B5013" s="296" t="s">
        <v>1</v>
      </c>
      <c r="C5013" s="295" t="s">
        <v>336</v>
      </c>
      <c r="D5013" s="295" t="s">
        <v>31</v>
      </c>
      <c r="E5013" s="295" t="s">
        <v>1449</v>
      </c>
      <c r="F5013" s="315">
        <f>VLOOKUP(B5013,'HSD PSPN,STR,ARS'!$C$6:F3328,4,FALSE)</f>
        <v>100000</v>
      </c>
      <c r="G5013" s="536">
        <f t="shared" ref="G5013:G5016" si="503">F5013*E5013</f>
        <v>35000</v>
      </c>
    </row>
    <row r="5014" spans="1:7">
      <c r="A5014" s="295">
        <v>2</v>
      </c>
      <c r="B5014" s="296" t="s">
        <v>2</v>
      </c>
      <c r="C5014" s="295" t="s">
        <v>337</v>
      </c>
      <c r="D5014" s="295" t="s">
        <v>31</v>
      </c>
      <c r="E5014" s="295" t="s">
        <v>1667</v>
      </c>
      <c r="F5014" s="315">
        <f>VLOOKUP(B5014,'HSD PSPN,STR,ARS'!$C$6:F3329,4,FALSE)</f>
        <v>150000</v>
      </c>
      <c r="G5014" s="536">
        <f t="shared" si="503"/>
        <v>26250</v>
      </c>
    </row>
    <row r="5015" spans="1:7">
      <c r="A5015" s="295">
        <v>3</v>
      </c>
      <c r="B5015" s="296" t="s">
        <v>3</v>
      </c>
      <c r="C5015" s="295" t="s">
        <v>338</v>
      </c>
      <c r="D5015" s="295" t="s">
        <v>31</v>
      </c>
      <c r="E5015" s="295" t="s">
        <v>1549</v>
      </c>
      <c r="F5015" s="315">
        <f>VLOOKUP(B5015,'HSD PSPN,STR,ARS'!$C$6:F3330,4,FALSE)</f>
        <v>150000</v>
      </c>
      <c r="G5015" s="536">
        <f t="shared" si="503"/>
        <v>2700</v>
      </c>
    </row>
    <row r="5016" spans="1:7">
      <c r="A5016" s="295">
        <v>4</v>
      </c>
      <c r="B5016" s="296" t="s">
        <v>4</v>
      </c>
      <c r="C5016" s="295" t="s">
        <v>339</v>
      </c>
      <c r="D5016" s="295" t="s">
        <v>31</v>
      </c>
      <c r="E5016" s="295" t="s">
        <v>1434</v>
      </c>
      <c r="F5016" s="315">
        <f>VLOOKUP(B5016,'HSD PSPN,STR,ARS'!$C$6:F3331,4,FALSE)</f>
        <v>200000</v>
      </c>
      <c r="G5016" s="536">
        <f t="shared" si="503"/>
        <v>1200</v>
      </c>
    </row>
    <row r="5017" spans="1:7">
      <c r="A5017" s="1161" t="s">
        <v>2171</v>
      </c>
      <c r="B5017" s="1162"/>
      <c r="C5017" s="1162"/>
      <c r="D5017" s="1162"/>
      <c r="E5017" s="1162"/>
      <c r="F5017" s="1163"/>
      <c r="G5017" s="321">
        <f>SUM(G5012:G5016)</f>
        <v>65150</v>
      </c>
    </row>
    <row r="5018" spans="1:7">
      <c r="A5018" s="295" t="s">
        <v>19</v>
      </c>
      <c r="B5018" s="296" t="s">
        <v>5</v>
      </c>
      <c r="C5018" s="295"/>
      <c r="D5018" s="295"/>
      <c r="E5018" s="295"/>
      <c r="F5018" s="296"/>
      <c r="G5018" s="536"/>
    </row>
    <row r="5019" spans="1:7" ht="30">
      <c r="A5019" s="295">
        <v>1</v>
      </c>
      <c r="B5019" s="300" t="s">
        <v>1668</v>
      </c>
      <c r="C5019" s="295"/>
      <c r="D5019" s="301" t="s">
        <v>1284</v>
      </c>
      <c r="E5019" s="301" t="s">
        <v>1669</v>
      </c>
      <c r="F5019" s="315">
        <f>VLOOKUP(B5019,'HSD PSPN,STR,ARS'!$C$6:F3334,4,FALSE)</f>
        <v>10000</v>
      </c>
      <c r="G5019" s="536">
        <f t="shared" ref="G5019:G5020" si="504">F5019*E5019</f>
        <v>22000</v>
      </c>
    </row>
    <row r="5020" spans="1:7">
      <c r="A5020" s="295">
        <v>2</v>
      </c>
      <c r="B5020" s="296" t="s">
        <v>1605</v>
      </c>
      <c r="C5020" s="295"/>
      <c r="D5020" s="295" t="s">
        <v>329</v>
      </c>
      <c r="E5020" s="295" t="s">
        <v>1670</v>
      </c>
      <c r="F5020" s="315">
        <f>VLOOKUP(B5020,'HSD PSPN,STR,ARS'!$C$6:F3335,4,FALSE)</f>
        <v>10000</v>
      </c>
      <c r="G5020" s="536">
        <f t="shared" si="504"/>
        <v>2500</v>
      </c>
    </row>
    <row r="5021" spans="1:7">
      <c r="A5021" s="1165" t="s">
        <v>2176</v>
      </c>
      <c r="B5021" s="1166"/>
      <c r="C5021" s="1166"/>
      <c r="D5021" s="1166"/>
      <c r="E5021" s="1166"/>
      <c r="F5021" s="1166"/>
      <c r="G5021" s="321">
        <f>SUM(G5018:G5020)</f>
        <v>24500</v>
      </c>
    </row>
    <row r="5022" spans="1:7">
      <c r="A5022" s="295" t="s">
        <v>20</v>
      </c>
      <c r="B5022" s="296" t="s">
        <v>181</v>
      </c>
      <c r="C5022" s="295"/>
      <c r="D5022" s="295"/>
      <c r="E5022" s="295"/>
      <c r="F5022" s="296"/>
      <c r="G5022" s="536"/>
    </row>
    <row r="5023" spans="1:7">
      <c r="A5023" s="295"/>
      <c r="B5023" s="296"/>
      <c r="C5023" s="295"/>
      <c r="D5023" s="295"/>
      <c r="E5023" s="295"/>
      <c r="F5023" s="296"/>
      <c r="G5023" s="536"/>
    </row>
    <row r="5024" spans="1:7">
      <c r="A5024" s="1146" t="s">
        <v>2180</v>
      </c>
      <c r="B5024" s="1146"/>
      <c r="C5024" s="1146"/>
      <c r="D5024" s="1146"/>
      <c r="E5024" s="1146"/>
      <c r="F5024" s="1146"/>
      <c r="G5024" s="318">
        <f>SUM(G5022:G5023)</f>
        <v>0</v>
      </c>
    </row>
    <row r="5025" spans="1:7">
      <c r="A5025" s="375" t="s">
        <v>21</v>
      </c>
      <c r="B5025" s="1145" t="s">
        <v>1111</v>
      </c>
      <c r="C5025" s="1145"/>
      <c r="D5025" s="1145"/>
      <c r="E5025" s="1145"/>
      <c r="F5025" s="1145"/>
      <c r="G5025" s="318">
        <f>SUM(G5013:G5024)/2</f>
        <v>89650</v>
      </c>
    </row>
    <row r="5026" spans="1:7">
      <c r="A5026" s="375" t="s">
        <v>22</v>
      </c>
      <c r="B5026" s="1145" t="s">
        <v>1112</v>
      </c>
      <c r="C5026" s="1145"/>
      <c r="D5026" s="1145"/>
      <c r="E5026" s="1145"/>
      <c r="F5026" s="376">
        <v>0.1</v>
      </c>
      <c r="G5026" s="318">
        <f>G5025*F5026</f>
        <v>8965</v>
      </c>
    </row>
    <row r="5027" spans="1:7">
      <c r="A5027" s="375" t="s">
        <v>23</v>
      </c>
      <c r="B5027" s="1145" t="s">
        <v>184</v>
      </c>
      <c r="C5027" s="1145"/>
      <c r="D5027" s="1145"/>
      <c r="E5027" s="1145"/>
      <c r="F5027" s="1145"/>
      <c r="G5027" s="318">
        <f>ROUNDDOWN(G5025+G5026,0)</f>
        <v>98615</v>
      </c>
    </row>
    <row r="5028" spans="1:7">
      <c r="A5028" s="298"/>
      <c r="B5028" s="299"/>
      <c r="C5028" s="299"/>
      <c r="D5028" s="299"/>
      <c r="E5028" s="299"/>
      <c r="F5028" s="299"/>
      <c r="G5028" s="550"/>
    </row>
    <row r="5029" spans="1:7" s="449" customFormat="1">
      <c r="A5029" s="439" t="s">
        <v>2070</v>
      </c>
      <c r="G5029" s="556"/>
    </row>
    <row r="5030" spans="1:7" s="445" customFormat="1" ht="45">
      <c r="A5030" s="294" t="s">
        <v>73</v>
      </c>
      <c r="B5030" s="294" t="s">
        <v>74</v>
      </c>
      <c r="C5030" s="294" t="s">
        <v>166</v>
      </c>
      <c r="D5030" s="294" t="s">
        <v>78</v>
      </c>
      <c r="E5030" s="294" t="s">
        <v>167</v>
      </c>
      <c r="F5030" s="294" t="s">
        <v>1113</v>
      </c>
      <c r="G5030" s="551" t="s">
        <v>1105</v>
      </c>
    </row>
    <row r="5031" spans="1:7">
      <c r="A5031" s="295" t="s">
        <v>17</v>
      </c>
      <c r="B5031" s="296" t="s">
        <v>1106</v>
      </c>
      <c r="C5031" s="295"/>
      <c r="D5031" s="295"/>
      <c r="E5031" s="295"/>
      <c r="F5031" s="296"/>
      <c r="G5031" s="536"/>
    </row>
    <row r="5032" spans="1:7">
      <c r="A5032" s="295">
        <v>1</v>
      </c>
      <c r="B5032" s="296" t="s">
        <v>1</v>
      </c>
      <c r="C5032" s="295" t="s">
        <v>336</v>
      </c>
      <c r="D5032" s="295" t="s">
        <v>31</v>
      </c>
      <c r="E5032" s="295" t="s">
        <v>1201</v>
      </c>
      <c r="F5032" s="315">
        <f>VLOOKUP(B5032,'HSD PSPN,STR,ARS'!$C$6:F3347,4,FALSE)</f>
        <v>100000</v>
      </c>
      <c r="G5032" s="536">
        <f t="shared" ref="G5032:G5035" si="505">F5032*E5032</f>
        <v>15000</v>
      </c>
    </row>
    <row r="5033" spans="1:7">
      <c r="A5033" s="295">
        <v>2</v>
      </c>
      <c r="B5033" s="296" t="s">
        <v>32</v>
      </c>
      <c r="C5033" s="295" t="s">
        <v>337</v>
      </c>
      <c r="D5033" s="295" t="s">
        <v>31</v>
      </c>
      <c r="E5033" s="295" t="s">
        <v>1652</v>
      </c>
      <c r="F5033" s="315">
        <f>VLOOKUP(B5033,'HSD PSPN,STR,ARS'!$C$6:F3348,4,FALSE)</f>
        <v>150000</v>
      </c>
      <c r="G5033" s="536">
        <f t="shared" si="505"/>
        <v>67500</v>
      </c>
    </row>
    <row r="5034" spans="1:7">
      <c r="A5034" s="295">
        <v>3</v>
      </c>
      <c r="B5034" s="296" t="s">
        <v>3</v>
      </c>
      <c r="C5034" s="295" t="s">
        <v>338</v>
      </c>
      <c r="D5034" s="295" t="s">
        <v>31</v>
      </c>
      <c r="E5034" s="295" t="s">
        <v>1357</v>
      </c>
      <c r="F5034" s="315">
        <f>VLOOKUP(B5034,'HSD PSPN,STR,ARS'!$C$6:F3349,4,FALSE)</f>
        <v>150000</v>
      </c>
      <c r="G5034" s="536">
        <f t="shared" si="505"/>
        <v>6750</v>
      </c>
    </row>
    <row r="5035" spans="1:7">
      <c r="A5035" s="295">
        <v>4</v>
      </c>
      <c r="B5035" s="296" t="s">
        <v>4</v>
      </c>
      <c r="C5035" s="295" t="s">
        <v>339</v>
      </c>
      <c r="D5035" s="295" t="s">
        <v>31</v>
      </c>
      <c r="E5035" s="295" t="s">
        <v>1262</v>
      </c>
      <c r="F5035" s="315">
        <f>VLOOKUP(B5035,'HSD PSPN,STR,ARS'!$C$6:F3350,4,FALSE)</f>
        <v>200000</v>
      </c>
      <c r="G5035" s="536">
        <f t="shared" si="505"/>
        <v>3000</v>
      </c>
    </row>
    <row r="5036" spans="1:7">
      <c r="A5036" s="1161" t="s">
        <v>2171</v>
      </c>
      <c r="B5036" s="1162"/>
      <c r="C5036" s="1162"/>
      <c r="D5036" s="1162"/>
      <c r="E5036" s="1162"/>
      <c r="F5036" s="1163"/>
      <c r="G5036" s="321">
        <f>SUM(G5031:G5035)</f>
        <v>92250</v>
      </c>
    </row>
    <row r="5037" spans="1:7">
      <c r="A5037" s="295" t="s">
        <v>19</v>
      </c>
      <c r="B5037" s="296" t="s">
        <v>5</v>
      </c>
      <c r="C5037" s="295"/>
      <c r="D5037" s="295"/>
      <c r="E5037" s="295"/>
      <c r="F5037" s="296"/>
      <c r="G5037" s="536"/>
    </row>
    <row r="5038" spans="1:7">
      <c r="A5038" s="295">
        <v>1</v>
      </c>
      <c r="B5038" s="296" t="s">
        <v>1671</v>
      </c>
      <c r="C5038" s="295"/>
      <c r="D5038" s="295" t="s">
        <v>342</v>
      </c>
      <c r="E5038" s="295" t="s">
        <v>1672</v>
      </c>
      <c r="F5038" s="315">
        <f>VLOOKUP(B5038,'HSD PSPN,STR,ARS'!$C$6:F3353,4,FALSE)</f>
        <v>10000</v>
      </c>
      <c r="G5038" s="536">
        <f t="shared" ref="G5038:G5041" si="506">F5038*E5038</f>
        <v>280</v>
      </c>
    </row>
    <row r="5039" spans="1:7" ht="30">
      <c r="A5039" s="295">
        <v>2</v>
      </c>
      <c r="B5039" s="300" t="s">
        <v>1673</v>
      </c>
      <c r="C5039" s="295"/>
      <c r="D5039" s="301" t="s">
        <v>329</v>
      </c>
      <c r="E5039" s="301" t="s">
        <v>1201</v>
      </c>
      <c r="F5039" s="315">
        <f>VLOOKUP(B5039,'HSD PSPN,STR,ARS'!$C$6:F3354,4,FALSE)</f>
        <v>10000</v>
      </c>
      <c r="G5039" s="536">
        <f t="shared" si="506"/>
        <v>1500</v>
      </c>
    </row>
    <row r="5040" spans="1:7" ht="30">
      <c r="A5040" s="295">
        <v>3</v>
      </c>
      <c r="B5040" s="300" t="s">
        <v>1674</v>
      </c>
      <c r="C5040" s="295"/>
      <c r="D5040" s="301" t="s">
        <v>351</v>
      </c>
      <c r="E5040" s="301" t="s">
        <v>1675</v>
      </c>
      <c r="F5040" s="315">
        <f>VLOOKUP(B5040,'HSD PSPN,STR,ARS'!$C$6:F3355,4,FALSE)</f>
        <v>10000</v>
      </c>
      <c r="G5040" s="536">
        <f t="shared" si="506"/>
        <v>8600</v>
      </c>
    </row>
    <row r="5041" spans="1:7">
      <c r="A5041" s="295">
        <v>4</v>
      </c>
      <c r="B5041" s="296" t="s">
        <v>1609</v>
      </c>
      <c r="C5041" s="295"/>
      <c r="D5041" s="295" t="s">
        <v>329</v>
      </c>
      <c r="E5041" s="295" t="s">
        <v>1676</v>
      </c>
      <c r="F5041" s="315">
        <f>VLOOKUP(B5041,'HSD PSPN,STR,ARS'!$C$6:F3356,4,FALSE)</f>
        <v>10000</v>
      </c>
      <c r="G5041" s="536">
        <f t="shared" si="506"/>
        <v>5600.0000000000009</v>
      </c>
    </row>
    <row r="5042" spans="1:7">
      <c r="A5042" s="1165" t="s">
        <v>2176</v>
      </c>
      <c r="B5042" s="1166"/>
      <c r="C5042" s="1166"/>
      <c r="D5042" s="1166"/>
      <c r="E5042" s="1166"/>
      <c r="F5042" s="1166"/>
      <c r="G5042" s="321">
        <f>SUM(G5038:G5041)</f>
        <v>15980</v>
      </c>
    </row>
    <row r="5043" spans="1:7">
      <c r="A5043" s="295" t="s">
        <v>20</v>
      </c>
      <c r="B5043" s="296" t="s">
        <v>181</v>
      </c>
      <c r="C5043" s="295"/>
      <c r="D5043" s="295"/>
      <c r="E5043" s="295"/>
      <c r="F5043" s="296"/>
      <c r="G5043" s="536"/>
    </row>
    <row r="5044" spans="1:7">
      <c r="A5044" s="295"/>
      <c r="B5044" s="296"/>
      <c r="C5044" s="295"/>
      <c r="D5044" s="295"/>
      <c r="E5044" s="295"/>
      <c r="F5044" s="296"/>
      <c r="G5044" s="536"/>
    </row>
    <row r="5045" spans="1:7">
      <c r="A5045" s="1146" t="s">
        <v>2180</v>
      </c>
      <c r="B5045" s="1146"/>
      <c r="C5045" s="1146"/>
      <c r="D5045" s="1146"/>
      <c r="E5045" s="1146"/>
      <c r="F5045" s="1146"/>
      <c r="G5045" s="318">
        <f>SUM(G5043:G5044)</f>
        <v>0</v>
      </c>
    </row>
    <row r="5046" spans="1:7">
      <c r="A5046" s="375" t="s">
        <v>21</v>
      </c>
      <c r="B5046" s="1145" t="s">
        <v>1111</v>
      </c>
      <c r="C5046" s="1145"/>
      <c r="D5046" s="1145"/>
      <c r="E5046" s="1145"/>
      <c r="F5046" s="1145"/>
      <c r="G5046" s="318">
        <f>SUM(G5032:G5045)/2</f>
        <v>108230</v>
      </c>
    </row>
    <row r="5047" spans="1:7">
      <c r="A5047" s="375" t="s">
        <v>22</v>
      </c>
      <c r="B5047" s="1145" t="s">
        <v>1112</v>
      </c>
      <c r="C5047" s="1145"/>
      <c r="D5047" s="1145"/>
      <c r="E5047" s="1145"/>
      <c r="F5047" s="376">
        <v>0.1</v>
      </c>
      <c r="G5047" s="318">
        <f>G5046*F5047</f>
        <v>10823</v>
      </c>
    </row>
    <row r="5048" spans="1:7">
      <c r="A5048" s="375" t="s">
        <v>23</v>
      </c>
      <c r="B5048" s="1145" t="s">
        <v>184</v>
      </c>
      <c r="C5048" s="1145"/>
      <c r="D5048" s="1145"/>
      <c r="E5048" s="1145"/>
      <c r="F5048" s="1145"/>
      <c r="G5048" s="318">
        <f>ROUNDDOWN(G5046+G5047,0)</f>
        <v>119053</v>
      </c>
    </row>
    <row r="5049" spans="1:7">
      <c r="G5049" s="542"/>
    </row>
    <row r="5050" spans="1:7" s="306" customFormat="1">
      <c r="A5050" s="305"/>
      <c r="B5050" s="304"/>
      <c r="C5050" s="305"/>
      <c r="D5050" s="305"/>
      <c r="E5050" s="305"/>
      <c r="F5050" s="304"/>
      <c r="G5050" s="554"/>
    </row>
    <row r="5051" spans="1:7" s="455" customFormat="1">
      <c r="A5051" s="454" t="s">
        <v>2465</v>
      </c>
      <c r="G5051" s="560"/>
    </row>
    <row r="5052" spans="1:7" ht="45">
      <c r="A5052" s="294" t="s">
        <v>73</v>
      </c>
      <c r="B5052" s="294" t="s">
        <v>74</v>
      </c>
      <c r="C5052" s="294" t="s">
        <v>166</v>
      </c>
      <c r="D5052" s="301" t="s">
        <v>78</v>
      </c>
      <c r="E5052" s="301" t="s">
        <v>167</v>
      </c>
      <c r="F5052" s="301" t="s">
        <v>1113</v>
      </c>
      <c r="G5052" s="552" t="s">
        <v>1105</v>
      </c>
    </row>
    <row r="5053" spans="1:7">
      <c r="A5053" s="295" t="s">
        <v>17</v>
      </c>
      <c r="B5053" s="296" t="s">
        <v>1106</v>
      </c>
      <c r="C5053" s="295"/>
      <c r="D5053" s="295"/>
      <c r="E5053" s="295"/>
      <c r="F5053" s="296"/>
      <c r="G5053" s="536"/>
    </row>
    <row r="5054" spans="1:7">
      <c r="A5054" s="295">
        <v>1</v>
      </c>
      <c r="B5054" s="296" t="s">
        <v>1</v>
      </c>
      <c r="C5054" s="295" t="s">
        <v>336</v>
      </c>
      <c r="D5054" s="295" t="s">
        <v>31</v>
      </c>
      <c r="E5054" s="295" t="s">
        <v>1504</v>
      </c>
      <c r="F5054" s="315">
        <f>VLOOKUP(B5054,'HSD PSPN,STR,ARS'!$C$6:F3369,4,FALSE)</f>
        <v>100000</v>
      </c>
      <c r="G5054" s="536">
        <f t="shared" ref="G5054:G5057" si="507">F5054*E5054</f>
        <v>60000</v>
      </c>
    </row>
    <row r="5055" spans="1:7">
      <c r="A5055" s="295">
        <v>2</v>
      </c>
      <c r="B5055" s="296" t="s">
        <v>32</v>
      </c>
      <c r="C5055" s="295" t="s">
        <v>337</v>
      </c>
      <c r="D5055" s="295" t="s">
        <v>31</v>
      </c>
      <c r="E5055" s="295" t="s">
        <v>1677</v>
      </c>
      <c r="F5055" s="315">
        <f>VLOOKUP(B5055,'HSD PSPN,STR,ARS'!$C$6:F3370,4,FALSE)</f>
        <v>150000</v>
      </c>
      <c r="G5055" s="536">
        <f t="shared" si="507"/>
        <v>270000</v>
      </c>
    </row>
    <row r="5056" spans="1:7">
      <c r="A5056" s="295">
        <v>3</v>
      </c>
      <c r="B5056" s="296" t="s">
        <v>3</v>
      </c>
      <c r="C5056" s="295" t="s">
        <v>338</v>
      </c>
      <c r="D5056" s="295" t="s">
        <v>31</v>
      </c>
      <c r="E5056" s="295" t="s">
        <v>1471</v>
      </c>
      <c r="F5056" s="315">
        <f>VLOOKUP(B5056,'HSD PSPN,STR,ARS'!$C$6:F3371,4,FALSE)</f>
        <v>150000</v>
      </c>
      <c r="G5056" s="536">
        <f t="shared" si="507"/>
        <v>27000</v>
      </c>
    </row>
    <row r="5057" spans="1:7">
      <c r="A5057" s="295">
        <v>4</v>
      </c>
      <c r="B5057" s="296" t="s">
        <v>4</v>
      </c>
      <c r="C5057" s="295" t="s">
        <v>339</v>
      </c>
      <c r="D5057" s="295" t="s">
        <v>31</v>
      </c>
      <c r="E5057" s="295" t="s">
        <v>1456</v>
      </c>
      <c r="F5057" s="315">
        <f>VLOOKUP(B5057,'HSD PSPN,STR,ARS'!$C$6:F3372,4,FALSE)</f>
        <v>200000</v>
      </c>
      <c r="G5057" s="536">
        <f t="shared" si="507"/>
        <v>12000</v>
      </c>
    </row>
    <row r="5058" spans="1:7">
      <c r="A5058" s="1161" t="s">
        <v>2171</v>
      </c>
      <c r="B5058" s="1162"/>
      <c r="C5058" s="1162"/>
      <c r="D5058" s="1162"/>
      <c r="E5058" s="1162"/>
      <c r="F5058" s="1163"/>
      <c r="G5058" s="321">
        <f>SUM(G5053:G5057)</f>
        <v>369000</v>
      </c>
    </row>
    <row r="5059" spans="1:7">
      <c r="A5059" s="295" t="s">
        <v>19</v>
      </c>
      <c r="B5059" s="296" t="s">
        <v>5</v>
      </c>
      <c r="C5059" s="295"/>
      <c r="D5059" s="295"/>
      <c r="E5059" s="295"/>
      <c r="F5059" s="296"/>
      <c r="G5059" s="536"/>
    </row>
    <row r="5060" spans="1:7">
      <c r="A5060" s="295">
        <v>1</v>
      </c>
      <c r="B5060" s="459" t="s">
        <v>1611</v>
      </c>
      <c r="C5060" s="295"/>
      <c r="D5060" s="295" t="s">
        <v>342</v>
      </c>
      <c r="E5060" s="295" t="s">
        <v>1432</v>
      </c>
      <c r="F5060" s="315">
        <f>VLOOKUP(B5060,'HSD PSPN,STR,ARS'!$C$6:F3375,4,FALSE)</f>
        <v>10000</v>
      </c>
      <c r="G5060" s="536">
        <f t="shared" ref="G5060:G5062" si="508">F5060*E5060</f>
        <v>70</v>
      </c>
    </row>
    <row r="5061" spans="1:7" ht="30">
      <c r="A5061" s="295">
        <v>2</v>
      </c>
      <c r="B5061" s="300" t="s">
        <v>1673</v>
      </c>
      <c r="C5061" s="295"/>
      <c r="D5061" s="301" t="s">
        <v>329</v>
      </c>
      <c r="E5061" s="301" t="s">
        <v>1242</v>
      </c>
      <c r="F5061" s="315">
        <f>VLOOKUP(B5061,'HSD PSPN,STR,ARS'!$C$6:F3376,4,FALSE)</f>
        <v>10000</v>
      </c>
      <c r="G5061" s="536">
        <f t="shared" si="508"/>
        <v>1000</v>
      </c>
    </row>
    <row r="5062" spans="1:7">
      <c r="A5062" s="295">
        <v>3</v>
      </c>
      <c r="B5062" s="296" t="s">
        <v>1678</v>
      </c>
      <c r="C5062" s="295"/>
      <c r="D5062" s="295" t="s">
        <v>329</v>
      </c>
      <c r="E5062" s="295" t="s">
        <v>1201</v>
      </c>
      <c r="F5062" s="315">
        <f>VLOOKUP(B5062,'HSD PSPN,STR,ARS'!$C$6:F3377,4,FALSE)</f>
        <v>10000</v>
      </c>
      <c r="G5062" s="536">
        <f t="shared" si="508"/>
        <v>1500</v>
      </c>
    </row>
    <row r="5063" spans="1:7">
      <c r="A5063" s="1165" t="s">
        <v>2176</v>
      </c>
      <c r="B5063" s="1166"/>
      <c r="C5063" s="1166"/>
      <c r="D5063" s="1166"/>
      <c r="E5063" s="1166"/>
      <c r="F5063" s="1166"/>
      <c r="G5063" s="321">
        <f>SUM(G5060:G5062)</f>
        <v>2570</v>
      </c>
    </row>
    <row r="5064" spans="1:7">
      <c r="A5064" s="295" t="s">
        <v>20</v>
      </c>
      <c r="B5064" s="296" t="s">
        <v>181</v>
      </c>
      <c r="C5064" s="295"/>
      <c r="D5064" s="295"/>
      <c r="E5064" s="295"/>
      <c r="F5064" s="296"/>
      <c r="G5064" s="536"/>
    </row>
    <row r="5065" spans="1:7">
      <c r="A5065" s="295"/>
      <c r="B5065" s="296"/>
      <c r="C5065" s="295"/>
      <c r="D5065" s="295"/>
      <c r="E5065" s="295"/>
      <c r="F5065" s="296"/>
      <c r="G5065" s="536"/>
    </row>
    <row r="5066" spans="1:7">
      <c r="A5066" s="1146" t="s">
        <v>2180</v>
      </c>
      <c r="B5066" s="1146"/>
      <c r="C5066" s="1146"/>
      <c r="D5066" s="1146"/>
      <c r="E5066" s="1146"/>
      <c r="F5066" s="1146"/>
      <c r="G5066" s="318">
        <f>SUM(G5064:G5065)</f>
        <v>0</v>
      </c>
    </row>
    <row r="5067" spans="1:7">
      <c r="A5067" s="375" t="s">
        <v>21</v>
      </c>
      <c r="B5067" s="1145" t="s">
        <v>1111</v>
      </c>
      <c r="C5067" s="1145"/>
      <c r="D5067" s="1145"/>
      <c r="E5067" s="1145"/>
      <c r="F5067" s="1145"/>
      <c r="G5067" s="318">
        <f>SUM(G5054:G5066)/2</f>
        <v>371570</v>
      </c>
    </row>
    <row r="5068" spans="1:7">
      <c r="A5068" s="375" t="s">
        <v>22</v>
      </c>
      <c r="B5068" s="1145" t="s">
        <v>1112</v>
      </c>
      <c r="C5068" s="1145"/>
      <c r="D5068" s="1145"/>
      <c r="E5068" s="1145"/>
      <c r="F5068" s="376">
        <v>0.1</v>
      </c>
      <c r="G5068" s="318">
        <f>G5067*F5068</f>
        <v>37157</v>
      </c>
    </row>
    <row r="5069" spans="1:7">
      <c r="A5069" s="375" t="s">
        <v>23</v>
      </c>
      <c r="B5069" s="1145" t="s">
        <v>184</v>
      </c>
      <c r="C5069" s="1145"/>
      <c r="D5069" s="1145"/>
      <c r="E5069" s="1145"/>
      <c r="F5069" s="1145"/>
      <c r="G5069" s="318">
        <f>ROUNDDOWN(G5067+G5068,0)</f>
        <v>408727</v>
      </c>
    </row>
    <row r="5070" spans="1:7">
      <c r="A5070" s="379"/>
      <c r="B5070" s="380"/>
      <c r="C5070" s="380"/>
      <c r="D5070" s="380"/>
      <c r="E5070" s="380"/>
      <c r="F5070" s="380"/>
      <c r="G5070" s="255"/>
    </row>
    <row r="5071" spans="1:7" s="455" customFormat="1">
      <c r="A5071" s="454" t="s">
        <v>2466</v>
      </c>
      <c r="G5071" s="560"/>
    </row>
    <row r="5072" spans="1:7" ht="45">
      <c r="A5072" s="294" t="s">
        <v>73</v>
      </c>
      <c r="B5072" s="294" t="s">
        <v>74</v>
      </c>
      <c r="C5072" s="294" t="s">
        <v>166</v>
      </c>
      <c r="D5072" s="301" t="s">
        <v>78</v>
      </c>
      <c r="E5072" s="301" t="s">
        <v>167</v>
      </c>
      <c r="F5072" s="301" t="s">
        <v>1113</v>
      </c>
      <c r="G5072" s="552" t="s">
        <v>1105</v>
      </c>
    </row>
    <row r="5073" spans="1:7">
      <c r="A5073" s="295" t="s">
        <v>17</v>
      </c>
      <c r="B5073" s="296" t="s">
        <v>1106</v>
      </c>
      <c r="C5073" s="295"/>
      <c r="D5073" s="295"/>
      <c r="E5073" s="295"/>
      <c r="F5073" s="296"/>
      <c r="G5073" s="536"/>
    </row>
    <row r="5074" spans="1:7">
      <c r="A5074" s="295">
        <v>1</v>
      </c>
      <c r="B5074" s="296" t="s">
        <v>1</v>
      </c>
      <c r="C5074" s="295" t="s">
        <v>336</v>
      </c>
      <c r="D5074" s="295" t="s">
        <v>31</v>
      </c>
      <c r="E5074" s="295" t="s">
        <v>1261</v>
      </c>
      <c r="F5074" s="315">
        <f>VLOOKUP(B5074,'HSD PSPN,STR,ARS'!$C$6:F3387,4,FALSE)</f>
        <v>100000</v>
      </c>
      <c r="G5074" s="536">
        <f t="shared" ref="G5074:G5077" si="509">F5074*E5074</f>
        <v>25000</v>
      </c>
    </row>
    <row r="5075" spans="1:7">
      <c r="A5075" s="295">
        <v>2</v>
      </c>
      <c r="B5075" s="296" t="s">
        <v>32</v>
      </c>
      <c r="C5075" s="295" t="s">
        <v>337</v>
      </c>
      <c r="D5075" s="295" t="s">
        <v>31</v>
      </c>
      <c r="E5075" s="295" t="s">
        <v>1203</v>
      </c>
      <c r="F5075" s="315">
        <f>VLOOKUP(B5075,'HSD PSPN,STR,ARS'!$C$6:F3388,4,FALSE)</f>
        <v>150000</v>
      </c>
      <c r="G5075" s="536">
        <f t="shared" si="509"/>
        <v>11250</v>
      </c>
    </row>
    <row r="5076" spans="1:7">
      <c r="A5076" s="295">
        <v>3</v>
      </c>
      <c r="B5076" s="296" t="s">
        <v>3</v>
      </c>
      <c r="C5076" s="295" t="s">
        <v>338</v>
      </c>
      <c r="D5076" s="295" t="s">
        <v>31</v>
      </c>
      <c r="E5076" s="295" t="s">
        <v>1643</v>
      </c>
      <c r="F5076" s="315">
        <f>VLOOKUP(B5076,'HSD PSPN,STR,ARS'!$C$6:F3389,4,FALSE)</f>
        <v>150000</v>
      </c>
      <c r="G5076" s="536">
        <f t="shared" si="509"/>
        <v>1200</v>
      </c>
    </row>
    <row r="5077" spans="1:7">
      <c r="A5077" s="295">
        <v>4</v>
      </c>
      <c r="B5077" s="296" t="s">
        <v>4</v>
      </c>
      <c r="C5077" s="295" t="s">
        <v>339</v>
      </c>
      <c r="D5077" s="295" t="s">
        <v>31</v>
      </c>
      <c r="E5077" s="295" t="s">
        <v>1244</v>
      </c>
      <c r="F5077" s="315">
        <f>VLOOKUP(B5077,'HSD PSPN,STR,ARS'!$C$6:F3390,4,FALSE)</f>
        <v>200000</v>
      </c>
      <c r="G5077" s="536">
        <f t="shared" si="509"/>
        <v>600</v>
      </c>
    </row>
    <row r="5078" spans="1:7">
      <c r="A5078" s="1161" t="s">
        <v>2171</v>
      </c>
      <c r="B5078" s="1162"/>
      <c r="C5078" s="1162"/>
      <c r="D5078" s="1162"/>
      <c r="E5078" s="1162"/>
      <c r="F5078" s="1163"/>
      <c r="G5078" s="321">
        <f>SUM(G5073:G5077)</f>
        <v>38050</v>
      </c>
    </row>
    <row r="5079" spans="1:7">
      <c r="A5079" s="295" t="s">
        <v>19</v>
      </c>
      <c r="B5079" s="296" t="s">
        <v>5</v>
      </c>
      <c r="C5079" s="295"/>
      <c r="D5079" s="295"/>
      <c r="E5079" s="295"/>
      <c r="F5079" s="296"/>
      <c r="G5079" s="536"/>
    </row>
    <row r="5080" spans="1:7" ht="30">
      <c r="A5080" s="295">
        <v>1</v>
      </c>
      <c r="B5080" s="300" t="s">
        <v>1679</v>
      </c>
      <c r="C5080" s="295"/>
      <c r="D5080" s="301" t="s">
        <v>342</v>
      </c>
      <c r="E5080" s="301" t="s">
        <v>1646</v>
      </c>
      <c r="F5080" s="315">
        <f>VLOOKUP(B5080,'HSD PSPN,STR,ARS'!$C$6:F3393,4,FALSE)</f>
        <v>10000</v>
      </c>
      <c r="G5080" s="536">
        <f t="shared" ref="G5080:G5081" si="510">F5080*E5080</f>
        <v>4000</v>
      </c>
    </row>
    <row r="5081" spans="1:7">
      <c r="A5081" s="295">
        <v>2</v>
      </c>
      <c r="B5081" s="459" t="s">
        <v>1729</v>
      </c>
      <c r="C5081" s="295"/>
      <c r="D5081" s="295" t="s">
        <v>329</v>
      </c>
      <c r="E5081" s="295" t="s">
        <v>1136</v>
      </c>
      <c r="F5081" s="315">
        <f>VLOOKUP(B5081,'HSD PSPN,STR,ARS'!$C$6:F3394,4,FALSE)</f>
        <v>10000</v>
      </c>
      <c r="G5081" s="536">
        <f t="shared" si="510"/>
        <v>500</v>
      </c>
    </row>
    <row r="5082" spans="1:7">
      <c r="A5082" s="1165" t="s">
        <v>2176</v>
      </c>
      <c r="B5082" s="1166"/>
      <c r="C5082" s="1166"/>
      <c r="D5082" s="1166"/>
      <c r="E5082" s="1166"/>
      <c r="F5082" s="1166"/>
      <c r="G5082" s="321">
        <f>SUM(G5080:G5081)</f>
        <v>4500</v>
      </c>
    </row>
    <row r="5083" spans="1:7">
      <c r="A5083" s="295" t="s">
        <v>20</v>
      </c>
      <c r="B5083" s="296" t="s">
        <v>181</v>
      </c>
      <c r="C5083" s="295"/>
      <c r="D5083" s="295"/>
      <c r="E5083" s="295"/>
      <c r="F5083" s="296"/>
      <c r="G5083" s="536"/>
    </row>
    <row r="5084" spans="1:7">
      <c r="A5084" s="295"/>
      <c r="B5084" s="296"/>
      <c r="C5084" s="295"/>
      <c r="D5084" s="295"/>
      <c r="E5084" s="295"/>
      <c r="F5084" s="296"/>
      <c r="G5084" s="536"/>
    </row>
    <row r="5085" spans="1:7">
      <c r="A5085" s="1146" t="s">
        <v>2180</v>
      </c>
      <c r="B5085" s="1146"/>
      <c r="C5085" s="1146"/>
      <c r="D5085" s="1146"/>
      <c r="E5085" s="1146"/>
      <c r="F5085" s="1146"/>
      <c r="G5085" s="318">
        <f>SUM(G5083:G5084)</f>
        <v>0</v>
      </c>
    </row>
    <row r="5086" spans="1:7">
      <c r="A5086" s="375" t="s">
        <v>21</v>
      </c>
      <c r="B5086" s="1145" t="s">
        <v>1111</v>
      </c>
      <c r="C5086" s="1145"/>
      <c r="D5086" s="1145"/>
      <c r="E5086" s="1145"/>
      <c r="F5086" s="1145"/>
      <c r="G5086" s="318">
        <f>SUM(G5074:G5085)/2</f>
        <v>42550</v>
      </c>
    </row>
    <row r="5087" spans="1:7">
      <c r="A5087" s="375" t="s">
        <v>22</v>
      </c>
      <c r="B5087" s="1145" t="s">
        <v>1112</v>
      </c>
      <c r="C5087" s="1145"/>
      <c r="D5087" s="1145"/>
      <c r="E5087" s="1145"/>
      <c r="F5087" s="376">
        <v>0.1</v>
      </c>
      <c r="G5087" s="318">
        <f>G5086*F5087</f>
        <v>4255</v>
      </c>
    </row>
    <row r="5088" spans="1:7">
      <c r="A5088" s="375" t="s">
        <v>23</v>
      </c>
      <c r="B5088" s="1145" t="s">
        <v>184</v>
      </c>
      <c r="C5088" s="1145"/>
      <c r="D5088" s="1145"/>
      <c r="E5088" s="1145"/>
      <c r="F5088" s="1145"/>
      <c r="G5088" s="318">
        <f>ROUNDDOWN(G5086+G5087,0)</f>
        <v>46805</v>
      </c>
    </row>
    <row r="5089" spans="1:7">
      <c r="A5089" s="379"/>
      <c r="B5089" s="380"/>
      <c r="C5089" s="380"/>
      <c r="D5089" s="380"/>
      <c r="E5089" s="380"/>
      <c r="F5089" s="380"/>
      <c r="G5089" s="255"/>
    </row>
    <row r="5090" spans="1:7" s="455" customFormat="1">
      <c r="A5090" s="454" t="s">
        <v>2467</v>
      </c>
      <c r="G5090" s="560"/>
    </row>
    <row r="5091" spans="1:7" ht="45">
      <c r="A5091" s="294" t="s">
        <v>73</v>
      </c>
      <c r="B5091" s="294" t="s">
        <v>74</v>
      </c>
      <c r="C5091" s="294" t="s">
        <v>166</v>
      </c>
      <c r="D5091" s="301" t="s">
        <v>78</v>
      </c>
      <c r="E5091" s="301" t="s">
        <v>167</v>
      </c>
      <c r="F5091" s="301" t="s">
        <v>1113</v>
      </c>
      <c r="G5091" s="552" t="s">
        <v>1105</v>
      </c>
    </row>
    <row r="5092" spans="1:7">
      <c r="A5092" s="295" t="s">
        <v>17</v>
      </c>
      <c r="B5092" s="296" t="s">
        <v>1106</v>
      </c>
      <c r="C5092" s="295"/>
      <c r="D5092" s="295"/>
      <c r="E5092" s="295"/>
      <c r="F5092" s="296"/>
      <c r="G5092" s="536"/>
    </row>
    <row r="5093" spans="1:7">
      <c r="A5093" s="295">
        <v>1</v>
      </c>
      <c r="B5093" s="296" t="s">
        <v>1</v>
      </c>
      <c r="C5093" s="295" t="s">
        <v>336</v>
      </c>
      <c r="D5093" s="295" t="s">
        <v>31</v>
      </c>
      <c r="E5093" s="295" t="s">
        <v>1242</v>
      </c>
      <c r="F5093" s="315">
        <f>VLOOKUP(B5093,'HSD PSPN,STR,ARS'!$C$6:F3404,4,FALSE)</f>
        <v>100000</v>
      </c>
      <c r="G5093" s="536">
        <f t="shared" ref="G5093:G5096" si="511">F5093*E5093</f>
        <v>10000</v>
      </c>
    </row>
    <row r="5094" spans="1:7">
      <c r="A5094" s="295">
        <v>2</v>
      </c>
      <c r="B5094" s="296" t="s">
        <v>32</v>
      </c>
      <c r="C5094" s="295" t="s">
        <v>337</v>
      </c>
      <c r="D5094" s="295" t="s">
        <v>31</v>
      </c>
      <c r="E5094" s="295" t="s">
        <v>1136</v>
      </c>
      <c r="F5094" s="315">
        <f>VLOOKUP(B5094,'HSD PSPN,STR,ARS'!$C$6:F3405,4,FALSE)</f>
        <v>150000</v>
      </c>
      <c r="G5094" s="536">
        <f t="shared" si="511"/>
        <v>7500</v>
      </c>
    </row>
    <row r="5095" spans="1:7">
      <c r="A5095" s="295">
        <v>3</v>
      </c>
      <c r="B5095" s="296" t="s">
        <v>3</v>
      </c>
      <c r="C5095" s="295" t="s">
        <v>338</v>
      </c>
      <c r="D5095" s="295" t="s">
        <v>31</v>
      </c>
      <c r="E5095" s="295" t="s">
        <v>1263</v>
      </c>
      <c r="F5095" s="315">
        <f>VLOOKUP(B5095,'HSD PSPN,STR,ARS'!$C$6:F3406,4,FALSE)</f>
        <v>150000</v>
      </c>
      <c r="G5095" s="536">
        <f t="shared" si="511"/>
        <v>750</v>
      </c>
    </row>
    <row r="5096" spans="1:7">
      <c r="A5096" s="295">
        <v>4</v>
      </c>
      <c r="B5096" s="296" t="s">
        <v>4</v>
      </c>
      <c r="C5096" s="295" t="s">
        <v>339</v>
      </c>
      <c r="D5096" s="295" t="s">
        <v>31</v>
      </c>
      <c r="E5096" s="295" t="s">
        <v>1286</v>
      </c>
      <c r="F5096" s="315">
        <f>VLOOKUP(B5096,'HSD PSPN,STR,ARS'!$C$6:F3407,4,FALSE)</f>
        <v>200000</v>
      </c>
      <c r="G5096" s="536">
        <f t="shared" si="511"/>
        <v>400</v>
      </c>
    </row>
    <row r="5097" spans="1:7">
      <c r="A5097" s="1161" t="s">
        <v>2171</v>
      </c>
      <c r="B5097" s="1162"/>
      <c r="C5097" s="1162"/>
      <c r="D5097" s="1162"/>
      <c r="E5097" s="1162"/>
      <c r="F5097" s="1163"/>
      <c r="G5097" s="321">
        <f>SUM(G5092:G5096)</f>
        <v>18650</v>
      </c>
    </row>
    <row r="5098" spans="1:7">
      <c r="A5098" s="295" t="s">
        <v>19</v>
      </c>
      <c r="B5098" s="296" t="s">
        <v>5</v>
      </c>
      <c r="C5098" s="295"/>
      <c r="D5098" s="295"/>
      <c r="E5098" s="295"/>
      <c r="F5098" s="296"/>
      <c r="G5098" s="536"/>
    </row>
    <row r="5099" spans="1:7">
      <c r="A5099" s="295">
        <v>1</v>
      </c>
      <c r="B5099" s="296" t="s">
        <v>1680</v>
      </c>
      <c r="C5099" s="295"/>
      <c r="D5099" s="295" t="s">
        <v>379</v>
      </c>
      <c r="E5099" s="295" t="s">
        <v>1538</v>
      </c>
      <c r="F5099" s="315">
        <f>VLOOKUP(B5099,'HSD PSPN,STR,ARS'!$C$6:F3410,4,FALSE)</f>
        <v>10000</v>
      </c>
      <c r="G5099" s="536">
        <f t="shared" ref="G5099:G5102" si="512">F5099*E5099</f>
        <v>15000</v>
      </c>
    </row>
    <row r="5100" spans="1:7">
      <c r="A5100" s="295">
        <v>2</v>
      </c>
      <c r="B5100" s="247" t="s">
        <v>226</v>
      </c>
      <c r="C5100" s="295"/>
      <c r="D5100" s="301" t="s">
        <v>342</v>
      </c>
      <c r="E5100" s="301" t="s">
        <v>1681</v>
      </c>
      <c r="F5100" s="315">
        <f>VLOOKUP(B5100,'HSD PSPN,STR,ARS'!$C$6:F3411,4,FALSE)</f>
        <v>10000</v>
      </c>
      <c r="G5100" s="536">
        <f t="shared" si="512"/>
        <v>140</v>
      </c>
    </row>
    <row r="5101" spans="1:7">
      <c r="A5101" s="295">
        <v>3</v>
      </c>
      <c r="B5101" s="296" t="s">
        <v>71</v>
      </c>
      <c r="C5101" s="295"/>
      <c r="D5101" s="295" t="s">
        <v>329</v>
      </c>
      <c r="E5101" s="295" t="s">
        <v>1295</v>
      </c>
      <c r="F5101" s="315">
        <f>VLOOKUP(B5101,'HSD PSPN,STR,ARS'!$C$6:F3412,4,FALSE)</f>
        <v>10000</v>
      </c>
      <c r="G5101" s="536">
        <f t="shared" si="512"/>
        <v>120</v>
      </c>
    </row>
    <row r="5102" spans="1:7">
      <c r="A5102" s="295">
        <v>4</v>
      </c>
      <c r="B5102" s="296" t="s">
        <v>1682</v>
      </c>
      <c r="C5102" s="295"/>
      <c r="D5102" s="295" t="s">
        <v>342</v>
      </c>
      <c r="E5102" s="295" t="s">
        <v>1244</v>
      </c>
      <c r="F5102" s="315">
        <f>VLOOKUP(B5102,'HSD PSPN,STR,ARS'!$C$6:F3413,4,FALSE)</f>
        <v>10000</v>
      </c>
      <c r="G5102" s="536">
        <f t="shared" si="512"/>
        <v>30</v>
      </c>
    </row>
    <row r="5103" spans="1:7">
      <c r="A5103" s="1165" t="s">
        <v>2176</v>
      </c>
      <c r="B5103" s="1166"/>
      <c r="C5103" s="1166"/>
      <c r="D5103" s="1166"/>
      <c r="E5103" s="1166"/>
      <c r="F5103" s="1166"/>
      <c r="G5103" s="321">
        <f>SUM(G5098:G5102)</f>
        <v>15290</v>
      </c>
    </row>
    <row r="5104" spans="1:7">
      <c r="A5104" s="295" t="s">
        <v>20</v>
      </c>
      <c r="B5104" s="296" t="s">
        <v>181</v>
      </c>
      <c r="C5104" s="295"/>
      <c r="D5104" s="295"/>
      <c r="E5104" s="295"/>
      <c r="F5104" s="296"/>
      <c r="G5104" s="536"/>
    </row>
    <row r="5105" spans="1:7">
      <c r="A5105" s="295"/>
      <c r="B5105" s="296"/>
      <c r="C5105" s="295"/>
      <c r="D5105" s="295"/>
      <c r="E5105" s="295"/>
      <c r="F5105" s="296"/>
      <c r="G5105" s="536"/>
    </row>
    <row r="5106" spans="1:7">
      <c r="A5106" s="1146" t="s">
        <v>2180</v>
      </c>
      <c r="B5106" s="1146"/>
      <c r="C5106" s="1146"/>
      <c r="D5106" s="1146"/>
      <c r="E5106" s="1146"/>
      <c r="F5106" s="1146"/>
      <c r="G5106" s="318">
        <f>SUM(G5104:G5105)</f>
        <v>0</v>
      </c>
    </row>
    <row r="5107" spans="1:7">
      <c r="A5107" s="375" t="s">
        <v>21</v>
      </c>
      <c r="B5107" s="1145" t="s">
        <v>1111</v>
      </c>
      <c r="C5107" s="1145"/>
      <c r="D5107" s="1145"/>
      <c r="E5107" s="1145"/>
      <c r="F5107" s="1145"/>
      <c r="G5107" s="318">
        <f>SUM(G5093:G5106)/2</f>
        <v>33940</v>
      </c>
    </row>
    <row r="5108" spans="1:7">
      <c r="A5108" s="375" t="s">
        <v>22</v>
      </c>
      <c r="B5108" s="1145" t="s">
        <v>1112</v>
      </c>
      <c r="C5108" s="1145"/>
      <c r="D5108" s="1145"/>
      <c r="E5108" s="1145"/>
      <c r="F5108" s="376">
        <v>0.1</v>
      </c>
      <c r="G5108" s="318">
        <f>G5107*F5108</f>
        <v>3394</v>
      </c>
    </row>
    <row r="5109" spans="1:7">
      <c r="A5109" s="375" t="s">
        <v>23</v>
      </c>
      <c r="B5109" s="1145" t="s">
        <v>184</v>
      </c>
      <c r="C5109" s="1145"/>
      <c r="D5109" s="1145"/>
      <c r="E5109" s="1145"/>
      <c r="F5109" s="1145"/>
      <c r="G5109" s="318">
        <f>ROUNDDOWN(G5107+G5108,0)</f>
        <v>37334</v>
      </c>
    </row>
    <row r="5110" spans="1:7">
      <c r="A5110" s="379"/>
      <c r="B5110" s="380"/>
      <c r="C5110" s="380"/>
      <c r="D5110" s="380"/>
      <c r="E5110" s="380"/>
      <c r="F5110" s="380"/>
      <c r="G5110" s="255"/>
    </row>
    <row r="5111" spans="1:7" s="455" customFormat="1">
      <c r="A5111" s="454" t="s">
        <v>2468</v>
      </c>
      <c r="G5111" s="560"/>
    </row>
    <row r="5112" spans="1:7" ht="45">
      <c r="A5112" s="294" t="s">
        <v>73</v>
      </c>
      <c r="B5112" s="294" t="s">
        <v>74</v>
      </c>
      <c r="C5112" s="294" t="s">
        <v>166</v>
      </c>
      <c r="D5112" s="301" t="s">
        <v>78</v>
      </c>
      <c r="E5112" s="301" t="s">
        <v>167</v>
      </c>
      <c r="F5112" s="301" t="s">
        <v>1113</v>
      </c>
      <c r="G5112" s="552" t="s">
        <v>1105</v>
      </c>
    </row>
    <row r="5113" spans="1:7">
      <c r="A5113" s="295" t="s">
        <v>17</v>
      </c>
      <c r="B5113" s="296" t="s">
        <v>1106</v>
      </c>
      <c r="C5113" s="295"/>
      <c r="D5113" s="295"/>
      <c r="E5113" s="295"/>
      <c r="F5113" s="296"/>
      <c r="G5113" s="536"/>
    </row>
    <row r="5114" spans="1:7">
      <c r="A5114" s="295">
        <v>1</v>
      </c>
      <c r="B5114" s="296" t="s">
        <v>1</v>
      </c>
      <c r="C5114" s="295" t="s">
        <v>336</v>
      </c>
      <c r="D5114" s="295" t="s">
        <v>31</v>
      </c>
      <c r="E5114" s="295" t="s">
        <v>1460</v>
      </c>
      <c r="F5114" s="315">
        <f>VLOOKUP(B5114,'HSD PSPN,STR,ARS'!$C$6:F3423,4,FALSE)</f>
        <v>100000</v>
      </c>
      <c r="G5114" s="536">
        <f t="shared" ref="G5114:G5117" si="513">F5114*E5114</f>
        <v>200000</v>
      </c>
    </row>
    <row r="5115" spans="1:7">
      <c r="A5115" s="295">
        <v>2</v>
      </c>
      <c r="B5115" s="296" t="s">
        <v>2</v>
      </c>
      <c r="C5115" s="295" t="s">
        <v>337</v>
      </c>
      <c r="D5115" s="295" t="s">
        <v>31</v>
      </c>
      <c r="E5115" s="295" t="s">
        <v>1423</v>
      </c>
      <c r="F5115" s="315">
        <f>VLOOKUP(B5115,'HSD PSPN,STR,ARS'!$C$6:F3424,4,FALSE)</f>
        <v>150000</v>
      </c>
      <c r="G5115" s="536">
        <f t="shared" si="513"/>
        <v>75000</v>
      </c>
    </row>
    <row r="5116" spans="1:7">
      <c r="A5116" s="295">
        <v>3</v>
      </c>
      <c r="B5116" s="296" t="s">
        <v>3</v>
      </c>
      <c r="C5116" s="295" t="s">
        <v>338</v>
      </c>
      <c r="D5116" s="295" t="s">
        <v>31</v>
      </c>
      <c r="E5116" s="295" t="s">
        <v>1136</v>
      </c>
      <c r="F5116" s="315">
        <f>VLOOKUP(B5116,'HSD PSPN,STR,ARS'!$C$6:F3425,4,FALSE)</f>
        <v>150000</v>
      </c>
      <c r="G5116" s="536">
        <f t="shared" si="513"/>
        <v>7500</v>
      </c>
    </row>
    <row r="5117" spans="1:7">
      <c r="A5117" s="295">
        <v>4</v>
      </c>
      <c r="B5117" s="296" t="s">
        <v>4</v>
      </c>
      <c r="C5117" s="295" t="s">
        <v>339</v>
      </c>
      <c r="D5117" s="295" t="s">
        <v>31</v>
      </c>
      <c r="E5117" s="295" t="s">
        <v>1660</v>
      </c>
      <c r="F5117" s="315">
        <f>VLOOKUP(B5117,'HSD PSPN,STR,ARS'!$C$6:F3426,4,FALSE)</f>
        <v>200000</v>
      </c>
      <c r="G5117" s="536">
        <f t="shared" si="513"/>
        <v>3400.0000000000005</v>
      </c>
    </row>
    <row r="5118" spans="1:7">
      <c r="A5118" s="1161" t="s">
        <v>2171</v>
      </c>
      <c r="B5118" s="1162"/>
      <c r="C5118" s="1162"/>
      <c r="D5118" s="1162"/>
      <c r="E5118" s="1162"/>
      <c r="F5118" s="1163"/>
      <c r="G5118" s="321">
        <f>SUM(G5113:G5117)</f>
        <v>285900</v>
      </c>
    </row>
    <row r="5119" spans="1:7">
      <c r="A5119" s="295" t="s">
        <v>19</v>
      </c>
      <c r="B5119" s="296" t="s">
        <v>5</v>
      </c>
      <c r="C5119" s="295"/>
      <c r="D5119" s="295"/>
      <c r="E5119" s="295"/>
      <c r="F5119" s="296"/>
      <c r="G5119" s="536"/>
    </row>
    <row r="5120" spans="1:7" ht="30">
      <c r="A5120" s="295">
        <v>1</v>
      </c>
      <c r="B5120" s="300" t="s">
        <v>1683</v>
      </c>
      <c r="C5120" s="295"/>
      <c r="D5120" s="301" t="s">
        <v>239</v>
      </c>
      <c r="E5120" s="301" t="s">
        <v>1401</v>
      </c>
      <c r="F5120" s="315">
        <f>VLOOKUP(B5120,'HSD PSPN,STR,ARS'!$C$6:F3429,4,FALSE)</f>
        <v>10000</v>
      </c>
      <c r="G5120" s="536">
        <f t="shared" ref="G5120:G5123" si="514">F5120*E5120</f>
        <v>11000</v>
      </c>
    </row>
    <row r="5121" spans="1:7" ht="30">
      <c r="A5121" s="295">
        <v>2</v>
      </c>
      <c r="B5121" s="300" t="s">
        <v>1684</v>
      </c>
      <c r="C5121" s="295"/>
      <c r="D5121" s="301" t="s">
        <v>329</v>
      </c>
      <c r="E5121" s="301" t="s">
        <v>1685</v>
      </c>
      <c r="F5121" s="315">
        <f>VLOOKUP(B5121,'HSD PSPN,STR,ARS'!$C$6:F3430,4,FALSE)</f>
        <v>10000</v>
      </c>
      <c r="G5121" s="536">
        <f t="shared" si="514"/>
        <v>96670</v>
      </c>
    </row>
    <row r="5122" spans="1:7" ht="30">
      <c r="A5122" s="295">
        <v>3</v>
      </c>
      <c r="B5122" s="300" t="s">
        <v>1686</v>
      </c>
      <c r="C5122" s="295"/>
      <c r="D5122" s="301" t="s">
        <v>239</v>
      </c>
      <c r="E5122" s="301" t="s">
        <v>1130</v>
      </c>
      <c r="F5122" s="315">
        <f>VLOOKUP(B5122,'HSD PSPN,STR,ARS'!$C$6:F3431,4,FALSE)</f>
        <v>10000</v>
      </c>
      <c r="G5122" s="536">
        <f t="shared" si="514"/>
        <v>80000</v>
      </c>
    </row>
    <row r="5123" spans="1:7">
      <c r="A5123" s="295">
        <v>4</v>
      </c>
      <c r="B5123" s="296" t="s">
        <v>1687</v>
      </c>
      <c r="C5123" s="295"/>
      <c r="D5123" s="295" t="s">
        <v>329</v>
      </c>
      <c r="E5123" s="295" t="s">
        <v>1688</v>
      </c>
      <c r="F5123" s="315">
        <f>VLOOKUP(B5123,'HSD PSPN,STR,ARS'!$C$6:F3432,4,FALSE)</f>
        <v>10000</v>
      </c>
      <c r="G5123" s="536">
        <f t="shared" si="514"/>
        <v>3800</v>
      </c>
    </row>
    <row r="5124" spans="1:7">
      <c r="A5124" s="1165" t="s">
        <v>2176</v>
      </c>
      <c r="B5124" s="1166"/>
      <c r="C5124" s="1166"/>
      <c r="D5124" s="1166"/>
      <c r="E5124" s="1166"/>
      <c r="F5124" s="1166"/>
      <c r="G5124" s="321">
        <f>SUM(G5119:G5123)</f>
        <v>191470</v>
      </c>
    </row>
    <row r="5125" spans="1:7">
      <c r="A5125" s="295" t="s">
        <v>20</v>
      </c>
      <c r="B5125" s="296" t="s">
        <v>181</v>
      </c>
      <c r="C5125" s="295"/>
      <c r="D5125" s="295"/>
      <c r="E5125" s="295"/>
      <c r="F5125" s="296"/>
      <c r="G5125" s="536"/>
    </row>
    <row r="5126" spans="1:7">
      <c r="A5126" s="295"/>
      <c r="B5126" s="296"/>
      <c r="C5126" s="295"/>
      <c r="D5126" s="295"/>
      <c r="E5126" s="295"/>
      <c r="F5126" s="296"/>
      <c r="G5126" s="536"/>
    </row>
    <row r="5127" spans="1:7">
      <c r="A5127" s="1146" t="s">
        <v>2180</v>
      </c>
      <c r="B5127" s="1146"/>
      <c r="C5127" s="1146"/>
      <c r="D5127" s="1146"/>
      <c r="E5127" s="1146"/>
      <c r="F5127" s="1146"/>
      <c r="G5127" s="318">
        <f>SUM(G5125:G5126)</f>
        <v>0</v>
      </c>
    </row>
    <row r="5128" spans="1:7">
      <c r="A5128" s="375" t="s">
        <v>21</v>
      </c>
      <c r="B5128" s="1145" t="s">
        <v>1111</v>
      </c>
      <c r="C5128" s="1145"/>
      <c r="D5128" s="1145"/>
      <c r="E5128" s="1145"/>
      <c r="F5128" s="1145"/>
      <c r="G5128" s="318">
        <f>SUM(G5114:G5127)/2</f>
        <v>477370</v>
      </c>
    </row>
    <row r="5129" spans="1:7">
      <c r="A5129" s="375" t="s">
        <v>22</v>
      </c>
      <c r="B5129" s="1145" t="s">
        <v>1112</v>
      </c>
      <c r="C5129" s="1145"/>
      <c r="D5129" s="1145"/>
      <c r="E5129" s="1145"/>
      <c r="F5129" s="376">
        <v>0.1</v>
      </c>
      <c r="G5129" s="318">
        <f>G5128*F5129</f>
        <v>47737</v>
      </c>
    </row>
    <row r="5130" spans="1:7">
      <c r="A5130" s="375" t="s">
        <v>23</v>
      </c>
      <c r="B5130" s="1145" t="s">
        <v>184</v>
      </c>
      <c r="C5130" s="1145"/>
      <c r="D5130" s="1145"/>
      <c r="E5130" s="1145"/>
      <c r="F5130" s="1145"/>
      <c r="G5130" s="318">
        <f>ROUNDDOWN(G5128+G5129,0)</f>
        <v>525107</v>
      </c>
    </row>
    <row r="5131" spans="1:7">
      <c r="A5131" s="379"/>
      <c r="B5131" s="380"/>
      <c r="C5131" s="380"/>
      <c r="D5131" s="380"/>
      <c r="E5131" s="380"/>
      <c r="F5131" s="380"/>
      <c r="G5131" s="255"/>
    </row>
    <row r="5132" spans="1:7" s="455" customFormat="1">
      <c r="A5132" s="454" t="s">
        <v>2469</v>
      </c>
      <c r="G5132" s="560"/>
    </row>
    <row r="5133" spans="1:7" ht="45">
      <c r="A5133" s="294" t="s">
        <v>73</v>
      </c>
      <c r="B5133" s="294" t="s">
        <v>74</v>
      </c>
      <c r="C5133" s="294" t="s">
        <v>166</v>
      </c>
      <c r="D5133" s="301" t="s">
        <v>78</v>
      </c>
      <c r="E5133" s="301" t="s">
        <v>167</v>
      </c>
      <c r="F5133" s="301" t="s">
        <v>1113</v>
      </c>
      <c r="G5133" s="552" t="s">
        <v>1105</v>
      </c>
    </row>
    <row r="5134" spans="1:7">
      <c r="A5134" s="295" t="s">
        <v>17</v>
      </c>
      <c r="B5134" s="296" t="s">
        <v>1106</v>
      </c>
      <c r="C5134" s="295"/>
      <c r="D5134" s="295"/>
      <c r="E5134" s="295"/>
      <c r="F5134" s="296"/>
      <c r="G5134" s="536"/>
    </row>
    <row r="5135" spans="1:7">
      <c r="A5135" s="295">
        <v>1</v>
      </c>
      <c r="B5135" s="296" t="s">
        <v>1</v>
      </c>
      <c r="C5135" s="295" t="s">
        <v>336</v>
      </c>
      <c r="D5135" s="295" t="s">
        <v>31</v>
      </c>
      <c r="E5135" s="295" t="s">
        <v>1460</v>
      </c>
      <c r="F5135" s="315">
        <f>VLOOKUP(B5135,'HSD PSPN,STR,ARS'!$C$6:F3442,4,FALSE)</f>
        <v>100000</v>
      </c>
      <c r="G5135" s="536">
        <f t="shared" ref="G5135:G5138" si="515">F5135*E5135</f>
        <v>200000</v>
      </c>
    </row>
    <row r="5136" spans="1:7">
      <c r="A5136" s="295">
        <v>2</v>
      </c>
      <c r="B5136" s="296" t="s">
        <v>2</v>
      </c>
      <c r="C5136" s="295" t="s">
        <v>337</v>
      </c>
      <c r="D5136" s="295" t="s">
        <v>31</v>
      </c>
      <c r="E5136" s="295" t="s">
        <v>1423</v>
      </c>
      <c r="F5136" s="315">
        <f>VLOOKUP(B5136,'HSD PSPN,STR,ARS'!$C$6:F3443,4,FALSE)</f>
        <v>150000</v>
      </c>
      <c r="G5136" s="536">
        <f t="shared" si="515"/>
        <v>75000</v>
      </c>
    </row>
    <row r="5137" spans="1:7">
      <c r="A5137" s="295">
        <v>3</v>
      </c>
      <c r="B5137" s="296" t="s">
        <v>3</v>
      </c>
      <c r="C5137" s="295" t="s">
        <v>338</v>
      </c>
      <c r="D5137" s="295" t="s">
        <v>31</v>
      </c>
      <c r="E5137" s="295" t="s">
        <v>1136</v>
      </c>
      <c r="F5137" s="315">
        <f>VLOOKUP(B5137,'HSD PSPN,STR,ARS'!$C$6:F3444,4,FALSE)</f>
        <v>150000</v>
      </c>
      <c r="G5137" s="536">
        <f t="shared" si="515"/>
        <v>7500</v>
      </c>
    </row>
    <row r="5138" spans="1:7">
      <c r="A5138" s="295">
        <v>4</v>
      </c>
      <c r="B5138" s="296" t="s">
        <v>4</v>
      </c>
      <c r="C5138" s="295" t="s">
        <v>339</v>
      </c>
      <c r="D5138" s="295" t="s">
        <v>31</v>
      </c>
      <c r="E5138" s="295" t="s">
        <v>1660</v>
      </c>
      <c r="F5138" s="315">
        <f>VLOOKUP(B5138,'HSD PSPN,STR,ARS'!$C$6:F3445,4,FALSE)</f>
        <v>200000</v>
      </c>
      <c r="G5138" s="536">
        <f t="shared" si="515"/>
        <v>3400.0000000000005</v>
      </c>
    </row>
    <row r="5139" spans="1:7">
      <c r="A5139" s="1161" t="s">
        <v>2171</v>
      </c>
      <c r="B5139" s="1162"/>
      <c r="C5139" s="1162"/>
      <c r="D5139" s="1162"/>
      <c r="E5139" s="1162"/>
      <c r="F5139" s="1163"/>
      <c r="G5139" s="321">
        <f>SUM(G5134:G5138)</f>
        <v>285900</v>
      </c>
    </row>
    <row r="5140" spans="1:7">
      <c r="A5140" s="295" t="s">
        <v>19</v>
      </c>
      <c r="B5140" s="296" t="s">
        <v>5</v>
      </c>
      <c r="C5140" s="295"/>
      <c r="D5140" s="295"/>
      <c r="E5140" s="295"/>
      <c r="F5140" s="296"/>
      <c r="G5140" s="536"/>
    </row>
    <row r="5141" spans="1:7" ht="30">
      <c r="A5141" s="295">
        <v>1</v>
      </c>
      <c r="B5141" s="300" t="s">
        <v>1683</v>
      </c>
      <c r="C5141" s="295"/>
      <c r="D5141" s="301" t="s">
        <v>239</v>
      </c>
      <c r="E5141" s="301" t="s">
        <v>1401</v>
      </c>
      <c r="F5141" s="315">
        <f>VLOOKUP(B5141,'HSD PSPN,STR,ARS'!$C$6:F3448,4,FALSE)</f>
        <v>10000</v>
      </c>
      <c r="G5141" s="536">
        <f t="shared" ref="G5141:G5145" si="516">F5141*E5141</f>
        <v>11000</v>
      </c>
    </row>
    <row r="5142" spans="1:7">
      <c r="A5142" s="295">
        <v>2</v>
      </c>
      <c r="B5142" s="296" t="s">
        <v>176</v>
      </c>
      <c r="C5142" s="295"/>
      <c r="D5142" s="295" t="s">
        <v>329</v>
      </c>
      <c r="E5142" s="295" t="s">
        <v>1663</v>
      </c>
      <c r="F5142" s="315">
        <f>VLOOKUP(B5142,'HSD PSPN,STR,ARS'!$C$6:F3449,4,FALSE)</f>
        <v>10000</v>
      </c>
      <c r="G5142" s="536">
        <f t="shared" si="516"/>
        <v>124400</v>
      </c>
    </row>
    <row r="5143" spans="1:7">
      <c r="A5143" s="295">
        <v>3</v>
      </c>
      <c r="B5143" s="296" t="s">
        <v>206</v>
      </c>
      <c r="C5143" s="295"/>
      <c r="D5143" s="295" t="s">
        <v>342</v>
      </c>
      <c r="E5143" s="295" t="s">
        <v>1204</v>
      </c>
      <c r="F5143" s="315">
        <f>VLOOKUP(B5143,'HSD PSPN,STR,ARS'!$C$6:F3450,4,FALSE)</f>
        <v>10000</v>
      </c>
      <c r="G5143" s="536">
        <f t="shared" si="516"/>
        <v>250</v>
      </c>
    </row>
    <row r="5144" spans="1:7">
      <c r="A5144" s="295">
        <v>4</v>
      </c>
      <c r="B5144" s="296" t="s">
        <v>245</v>
      </c>
      <c r="C5144" s="295"/>
      <c r="D5144" s="295" t="s">
        <v>329</v>
      </c>
      <c r="E5144" s="295" t="s">
        <v>1689</v>
      </c>
      <c r="F5144" s="315">
        <f>VLOOKUP(B5144,'HSD PSPN,STR,ARS'!$C$6:F3451,4,FALSE)</f>
        <v>10000</v>
      </c>
      <c r="G5144" s="536">
        <f t="shared" si="516"/>
        <v>6500</v>
      </c>
    </row>
    <row r="5145" spans="1:7">
      <c r="A5145" s="295">
        <v>5</v>
      </c>
      <c r="B5145" s="296" t="s">
        <v>1690</v>
      </c>
      <c r="C5145" s="295"/>
      <c r="D5145" s="295" t="s">
        <v>239</v>
      </c>
      <c r="E5145" s="295" t="s">
        <v>1132</v>
      </c>
      <c r="F5145" s="315">
        <f>VLOOKUP(B5145,'HSD PSPN,STR,ARS'!$C$6:F3452,4,FALSE)</f>
        <v>10000</v>
      </c>
      <c r="G5145" s="536">
        <f t="shared" si="516"/>
        <v>40000</v>
      </c>
    </row>
    <row r="5146" spans="1:7">
      <c r="A5146" s="1165" t="s">
        <v>2176</v>
      </c>
      <c r="B5146" s="1166"/>
      <c r="C5146" s="1166"/>
      <c r="D5146" s="1166"/>
      <c r="E5146" s="1166"/>
      <c r="F5146" s="1166"/>
      <c r="G5146" s="321">
        <f>SUM(G5141:G5145)</f>
        <v>182150</v>
      </c>
    </row>
    <row r="5147" spans="1:7">
      <c r="A5147" s="295" t="s">
        <v>20</v>
      </c>
      <c r="B5147" s="296" t="s">
        <v>181</v>
      </c>
      <c r="C5147" s="295"/>
      <c r="D5147" s="295"/>
      <c r="E5147" s="295"/>
      <c r="F5147" s="296"/>
      <c r="G5147" s="536"/>
    </row>
    <row r="5148" spans="1:7">
      <c r="A5148" s="295"/>
      <c r="B5148" s="296"/>
      <c r="C5148" s="295"/>
      <c r="D5148" s="295"/>
      <c r="E5148" s="295"/>
      <c r="F5148" s="296"/>
      <c r="G5148" s="536"/>
    </row>
    <row r="5149" spans="1:7">
      <c r="A5149" s="1146" t="s">
        <v>2180</v>
      </c>
      <c r="B5149" s="1146"/>
      <c r="C5149" s="1146"/>
      <c r="D5149" s="1146"/>
      <c r="E5149" s="1146"/>
      <c r="F5149" s="1146"/>
      <c r="G5149" s="318">
        <f>SUM(G5147:G5148)</f>
        <v>0</v>
      </c>
    </row>
    <row r="5150" spans="1:7">
      <c r="A5150" s="375" t="s">
        <v>21</v>
      </c>
      <c r="B5150" s="1145" t="s">
        <v>1111</v>
      </c>
      <c r="C5150" s="1145"/>
      <c r="D5150" s="1145"/>
      <c r="E5150" s="1145"/>
      <c r="F5150" s="1145"/>
      <c r="G5150" s="318">
        <f>SUM(G5135:G5149)/2</f>
        <v>468050</v>
      </c>
    </row>
    <row r="5151" spans="1:7">
      <c r="A5151" s="375" t="s">
        <v>22</v>
      </c>
      <c r="B5151" s="1145" t="s">
        <v>1112</v>
      </c>
      <c r="C5151" s="1145"/>
      <c r="D5151" s="1145"/>
      <c r="E5151" s="1145"/>
      <c r="F5151" s="376">
        <v>0.1</v>
      </c>
      <c r="G5151" s="318">
        <f>G5150*F5151</f>
        <v>46805</v>
      </c>
    </row>
    <row r="5152" spans="1:7">
      <c r="A5152" s="375" t="s">
        <v>23</v>
      </c>
      <c r="B5152" s="1145" t="s">
        <v>184</v>
      </c>
      <c r="C5152" s="1145"/>
      <c r="D5152" s="1145"/>
      <c r="E5152" s="1145"/>
      <c r="F5152" s="1145"/>
      <c r="G5152" s="318">
        <f>ROUNDDOWN(G5150+G5151,0)</f>
        <v>514855</v>
      </c>
    </row>
    <row r="5153" spans="1:7">
      <c r="A5153" s="379"/>
      <c r="B5153" s="380"/>
      <c r="C5153" s="380"/>
      <c r="D5153" s="380"/>
      <c r="E5153" s="380"/>
      <c r="F5153" s="380"/>
      <c r="G5153" s="255"/>
    </row>
    <row r="5154" spans="1:7">
      <c r="A5154" s="456" t="s">
        <v>2470</v>
      </c>
      <c r="B5154"/>
      <c r="C5154"/>
      <c r="D5154"/>
      <c r="E5154"/>
      <c r="F5154"/>
      <c r="G5154" s="541"/>
    </row>
    <row r="5155" spans="1:7" s="455" customFormat="1">
      <c r="A5155" s="454" t="s">
        <v>2471</v>
      </c>
      <c r="G5155" s="560"/>
    </row>
    <row r="5156" spans="1:7" ht="45">
      <c r="A5156" s="294" t="s">
        <v>73</v>
      </c>
      <c r="B5156" s="294" t="s">
        <v>74</v>
      </c>
      <c r="C5156" s="294" t="s">
        <v>166</v>
      </c>
      <c r="D5156" s="301" t="s">
        <v>78</v>
      </c>
      <c r="E5156" s="301" t="s">
        <v>167</v>
      </c>
      <c r="F5156" s="301" t="s">
        <v>1113</v>
      </c>
      <c r="G5156" s="552" t="s">
        <v>1105</v>
      </c>
    </row>
    <row r="5157" spans="1:7">
      <c r="A5157" s="295" t="s">
        <v>17</v>
      </c>
      <c r="B5157" s="296" t="s">
        <v>1106</v>
      </c>
      <c r="C5157" s="295"/>
      <c r="D5157" s="295"/>
      <c r="E5157" s="295"/>
      <c r="F5157" s="296"/>
      <c r="G5157" s="536"/>
    </row>
    <row r="5158" spans="1:7">
      <c r="A5158" s="295">
        <v>1</v>
      </c>
      <c r="B5158" s="296" t="s">
        <v>1</v>
      </c>
      <c r="C5158" s="295" t="s">
        <v>336</v>
      </c>
      <c r="D5158" s="295" t="s">
        <v>31</v>
      </c>
      <c r="E5158" s="295" t="s">
        <v>1691</v>
      </c>
      <c r="F5158" s="315">
        <f>VLOOKUP(B5158,'HSD PSPN,STR,ARS'!$C$6:F3462,4,FALSE)</f>
        <v>100000</v>
      </c>
      <c r="G5158" s="536">
        <f t="shared" ref="G5158:G5161" si="517">F5158*E5158</f>
        <v>12500</v>
      </c>
    </row>
    <row r="5159" spans="1:7">
      <c r="A5159" s="295">
        <v>2</v>
      </c>
      <c r="B5159" s="426" t="s">
        <v>1695</v>
      </c>
      <c r="C5159" s="295" t="s">
        <v>337</v>
      </c>
      <c r="D5159" s="295" t="s">
        <v>31</v>
      </c>
      <c r="E5159" s="295" t="s">
        <v>1691</v>
      </c>
      <c r="F5159" s="315">
        <f>VLOOKUP(B5159,'HSD PSPN,STR,ARS'!$C$6:F3463,4,FALSE)</f>
        <v>100000</v>
      </c>
      <c r="G5159" s="536">
        <f t="shared" si="517"/>
        <v>12500</v>
      </c>
    </row>
    <row r="5160" spans="1:7">
      <c r="A5160" s="295">
        <v>3</v>
      </c>
      <c r="B5160" s="296" t="s">
        <v>3</v>
      </c>
      <c r="C5160" s="295" t="s">
        <v>338</v>
      </c>
      <c r="D5160" s="295" t="s">
        <v>31</v>
      </c>
      <c r="E5160" s="295" t="s">
        <v>1424</v>
      </c>
      <c r="F5160" s="315">
        <f>VLOOKUP(B5160,'HSD PSPN,STR,ARS'!$C$6:F3464,4,FALSE)</f>
        <v>150000</v>
      </c>
      <c r="G5160" s="536">
        <f t="shared" si="517"/>
        <v>1950</v>
      </c>
    </row>
    <row r="5161" spans="1:7">
      <c r="A5161" s="295">
        <v>4</v>
      </c>
      <c r="B5161" s="296" t="s">
        <v>4</v>
      </c>
      <c r="C5161" s="295" t="s">
        <v>339</v>
      </c>
      <c r="D5161" s="295" t="s">
        <v>31</v>
      </c>
      <c r="E5161" s="295" t="s">
        <v>1296</v>
      </c>
      <c r="F5161" s="315">
        <f>VLOOKUP(B5161,'HSD PSPN,STR,ARS'!$C$6:F3465,4,FALSE)</f>
        <v>200000</v>
      </c>
      <c r="G5161" s="536">
        <f t="shared" si="517"/>
        <v>800</v>
      </c>
    </row>
    <row r="5162" spans="1:7">
      <c r="A5162" s="1161" t="s">
        <v>2171</v>
      </c>
      <c r="B5162" s="1162"/>
      <c r="C5162" s="1162"/>
      <c r="D5162" s="1162"/>
      <c r="E5162" s="1162"/>
      <c r="F5162" s="1163"/>
      <c r="G5162" s="321">
        <f>SUM(G5157:G5161)</f>
        <v>27750</v>
      </c>
    </row>
    <row r="5163" spans="1:7">
      <c r="A5163" s="295" t="s">
        <v>19</v>
      </c>
      <c r="B5163" s="296" t="s">
        <v>5</v>
      </c>
      <c r="C5163" s="295"/>
      <c r="D5163" s="295"/>
      <c r="E5163" s="295"/>
      <c r="F5163" s="296"/>
      <c r="G5163" s="536"/>
    </row>
    <row r="5164" spans="1:7" ht="30">
      <c r="A5164" s="295">
        <v>1</v>
      </c>
      <c r="B5164" s="300" t="s">
        <v>1334</v>
      </c>
      <c r="C5164" s="295"/>
      <c r="D5164" s="301" t="s">
        <v>1284</v>
      </c>
      <c r="E5164" s="301" t="s">
        <v>1335</v>
      </c>
      <c r="F5164" s="315">
        <f>VLOOKUP(B5164,'HSD PSPN,STR,ARS'!$C$6:F3468,4,FALSE)</f>
        <v>10000</v>
      </c>
      <c r="G5164" s="536">
        <f t="shared" ref="G5164:G5166" si="518">F5164*E5164</f>
        <v>40000</v>
      </c>
    </row>
    <row r="5165" spans="1:7">
      <c r="A5165" s="295">
        <v>2</v>
      </c>
      <c r="B5165" s="247" t="s">
        <v>1054</v>
      </c>
      <c r="C5165" s="295"/>
      <c r="D5165" s="295" t="s">
        <v>329</v>
      </c>
      <c r="E5165" s="295" t="s">
        <v>1218</v>
      </c>
      <c r="F5165" s="315">
        <f>VLOOKUP(B5165,'HSD PSPN,STR,ARS'!$C$6:F3469,4,FALSE)</f>
        <v>10000</v>
      </c>
      <c r="G5165" s="536">
        <f t="shared" si="518"/>
        <v>500</v>
      </c>
    </row>
    <row r="5166" spans="1:7">
      <c r="A5166" s="295">
        <v>3</v>
      </c>
      <c r="B5166" s="296" t="s">
        <v>1692</v>
      </c>
      <c r="C5166" s="295"/>
      <c r="D5166" s="295" t="s">
        <v>239</v>
      </c>
      <c r="E5166" s="295" t="s">
        <v>1335</v>
      </c>
      <c r="F5166" s="315">
        <f>VLOOKUP(B5166,'HSD PSPN,STR,ARS'!$C$6:F3470,4,FALSE)</f>
        <v>10000</v>
      </c>
      <c r="G5166" s="536">
        <f t="shared" si="518"/>
        <v>40000</v>
      </c>
    </row>
    <row r="5167" spans="1:7">
      <c r="A5167" s="1165" t="s">
        <v>2176</v>
      </c>
      <c r="B5167" s="1166"/>
      <c r="C5167" s="1166"/>
      <c r="D5167" s="1166"/>
      <c r="E5167" s="1166"/>
      <c r="F5167" s="1166"/>
      <c r="G5167" s="321">
        <f>SUM(G5164:G5166)</f>
        <v>80500</v>
      </c>
    </row>
    <row r="5168" spans="1:7">
      <c r="A5168" s="295" t="s">
        <v>20</v>
      </c>
      <c r="B5168" s="296" t="s">
        <v>181</v>
      </c>
      <c r="C5168" s="295"/>
      <c r="D5168" s="295"/>
      <c r="E5168" s="295"/>
      <c r="F5168" s="296"/>
      <c r="G5168" s="536"/>
    </row>
    <row r="5169" spans="1:7">
      <c r="A5169" s="295"/>
      <c r="B5169" s="296"/>
      <c r="C5169" s="295"/>
      <c r="D5169" s="295"/>
      <c r="E5169" s="295"/>
      <c r="F5169" s="296"/>
      <c r="G5169" s="536"/>
    </row>
    <row r="5170" spans="1:7">
      <c r="A5170" s="1146" t="s">
        <v>2180</v>
      </c>
      <c r="B5170" s="1146"/>
      <c r="C5170" s="1146"/>
      <c r="D5170" s="1146"/>
      <c r="E5170" s="1146"/>
      <c r="F5170" s="1146"/>
      <c r="G5170" s="318">
        <f>SUM(G5168:G5169)</f>
        <v>0</v>
      </c>
    </row>
    <row r="5171" spans="1:7">
      <c r="A5171" s="375" t="s">
        <v>21</v>
      </c>
      <c r="B5171" s="1145" t="s">
        <v>1111</v>
      </c>
      <c r="C5171" s="1145"/>
      <c r="D5171" s="1145"/>
      <c r="E5171" s="1145"/>
      <c r="F5171" s="1145"/>
      <c r="G5171" s="318">
        <f>SUM(G5158:G5170)/2</f>
        <v>108250</v>
      </c>
    </row>
    <row r="5172" spans="1:7">
      <c r="A5172" s="375" t="s">
        <v>22</v>
      </c>
      <c r="B5172" s="1145" t="s">
        <v>1112</v>
      </c>
      <c r="C5172" s="1145"/>
      <c r="D5172" s="1145"/>
      <c r="E5172" s="1145"/>
      <c r="F5172" s="376">
        <v>0.1</v>
      </c>
      <c r="G5172" s="318">
        <f>G5171*F5172</f>
        <v>10825</v>
      </c>
    </row>
    <row r="5173" spans="1:7">
      <c r="A5173" s="375" t="s">
        <v>23</v>
      </c>
      <c r="B5173" s="1145" t="s">
        <v>184</v>
      </c>
      <c r="C5173" s="1145"/>
      <c r="D5173" s="1145"/>
      <c r="E5173" s="1145"/>
      <c r="F5173" s="1145"/>
      <c r="G5173" s="318">
        <f>ROUNDDOWN(G5171+G5172,0)</f>
        <v>119075</v>
      </c>
    </row>
    <row r="5174" spans="1:7">
      <c r="A5174" s="379"/>
      <c r="B5174" s="380"/>
      <c r="C5174" s="380"/>
      <c r="D5174" s="380"/>
      <c r="E5174" s="380"/>
      <c r="F5174" s="380"/>
      <c r="G5174" s="255"/>
    </row>
    <row r="5175" spans="1:7" s="455" customFormat="1">
      <c r="A5175" s="454" t="s">
        <v>2472</v>
      </c>
      <c r="G5175" s="560"/>
    </row>
    <row r="5176" spans="1:7" ht="45">
      <c r="A5176" s="294" t="s">
        <v>73</v>
      </c>
      <c r="B5176" s="294" t="s">
        <v>74</v>
      </c>
      <c r="C5176" s="294" t="s">
        <v>166</v>
      </c>
      <c r="D5176" s="301" t="s">
        <v>78</v>
      </c>
      <c r="E5176" s="301" t="s">
        <v>167</v>
      </c>
      <c r="F5176" s="301" t="s">
        <v>1113</v>
      </c>
      <c r="G5176" s="552" t="s">
        <v>1105</v>
      </c>
    </row>
    <row r="5177" spans="1:7">
      <c r="A5177" s="295" t="s">
        <v>17</v>
      </c>
      <c r="B5177" s="296" t="s">
        <v>1106</v>
      </c>
      <c r="C5177" s="295"/>
      <c r="D5177" s="295"/>
      <c r="E5177" s="295"/>
      <c r="F5177" s="296"/>
      <c r="G5177" s="536"/>
    </row>
    <row r="5178" spans="1:7">
      <c r="A5178" s="295">
        <v>1</v>
      </c>
      <c r="B5178" s="296" t="s">
        <v>1</v>
      </c>
      <c r="C5178" s="295" t="s">
        <v>336</v>
      </c>
      <c r="D5178" s="295" t="s">
        <v>31</v>
      </c>
      <c r="E5178" s="295" t="s">
        <v>1242</v>
      </c>
      <c r="F5178" s="315">
        <f>VLOOKUP(B5178,'HSD PSPN,STR,ARS'!$C$6:F3480,4,FALSE)</f>
        <v>100000</v>
      </c>
      <c r="G5178" s="536">
        <f t="shared" ref="G5178:G5181" si="519">F5178*E5178</f>
        <v>10000</v>
      </c>
    </row>
    <row r="5179" spans="1:7">
      <c r="A5179" s="295">
        <v>2</v>
      </c>
      <c r="B5179" s="296" t="s">
        <v>32</v>
      </c>
      <c r="C5179" s="295" t="s">
        <v>337</v>
      </c>
      <c r="D5179" s="295" t="s">
        <v>31</v>
      </c>
      <c r="E5179" s="295" t="s">
        <v>1652</v>
      </c>
      <c r="F5179" s="315">
        <f>VLOOKUP(B5179,'HSD PSPN,STR,ARS'!$C$6:F3481,4,FALSE)</f>
        <v>150000</v>
      </c>
      <c r="G5179" s="536">
        <f t="shared" si="519"/>
        <v>67500</v>
      </c>
    </row>
    <row r="5180" spans="1:7">
      <c r="A5180" s="295">
        <v>3</v>
      </c>
      <c r="B5180" s="296" t="s">
        <v>3</v>
      </c>
      <c r="C5180" s="295" t="s">
        <v>338</v>
      </c>
      <c r="D5180" s="295" t="s">
        <v>31</v>
      </c>
      <c r="E5180" s="295" t="s">
        <v>1357</v>
      </c>
      <c r="F5180" s="315">
        <f>VLOOKUP(B5180,'HSD PSPN,STR,ARS'!$C$6:F3482,4,FALSE)</f>
        <v>150000</v>
      </c>
      <c r="G5180" s="536">
        <f t="shared" si="519"/>
        <v>6750</v>
      </c>
    </row>
    <row r="5181" spans="1:7">
      <c r="A5181" s="295">
        <v>4</v>
      </c>
      <c r="B5181" s="296" t="s">
        <v>4</v>
      </c>
      <c r="C5181" s="295" t="s">
        <v>339</v>
      </c>
      <c r="D5181" s="295" t="s">
        <v>31</v>
      </c>
      <c r="E5181" s="295" t="s">
        <v>1262</v>
      </c>
      <c r="F5181" s="315">
        <f>VLOOKUP(B5181,'HSD PSPN,STR,ARS'!$C$6:F3483,4,FALSE)</f>
        <v>200000</v>
      </c>
      <c r="G5181" s="536">
        <f t="shared" si="519"/>
        <v>3000</v>
      </c>
    </row>
    <row r="5182" spans="1:7">
      <c r="A5182" s="1161" t="s">
        <v>2171</v>
      </c>
      <c r="B5182" s="1162"/>
      <c r="C5182" s="1162"/>
      <c r="D5182" s="1162"/>
      <c r="E5182" s="1162"/>
      <c r="F5182" s="1163"/>
      <c r="G5182" s="321">
        <f>SUM(G5177:G5181)</f>
        <v>87250</v>
      </c>
    </row>
    <row r="5183" spans="1:7">
      <c r="A5183" s="295" t="s">
        <v>19</v>
      </c>
      <c r="B5183" s="296" t="s">
        <v>5</v>
      </c>
      <c r="C5183" s="295"/>
      <c r="D5183" s="295"/>
      <c r="E5183" s="295"/>
      <c r="F5183" s="296"/>
      <c r="G5183" s="536"/>
    </row>
    <row r="5184" spans="1:7">
      <c r="A5184" s="295">
        <v>1</v>
      </c>
      <c r="B5184" s="296" t="s">
        <v>1693</v>
      </c>
      <c r="C5184" s="295"/>
      <c r="D5184" s="295" t="s">
        <v>342</v>
      </c>
      <c r="E5184" s="295" t="s">
        <v>1672</v>
      </c>
      <c r="F5184" s="315">
        <f>VLOOKUP(B5184,'HSD PSPN,STR,ARS'!$C$6:F3486,4,FALSE)</f>
        <v>10000</v>
      </c>
      <c r="G5184" s="536">
        <f t="shared" ref="G5184:G5185" si="520">F5184*E5184</f>
        <v>280</v>
      </c>
    </row>
    <row r="5185" spans="1:7">
      <c r="A5185" s="295">
        <v>2</v>
      </c>
      <c r="B5185" s="296" t="s">
        <v>1281</v>
      </c>
      <c r="C5185" s="295"/>
      <c r="D5185" s="295" t="s">
        <v>329</v>
      </c>
      <c r="E5185" s="295" t="s">
        <v>1201</v>
      </c>
      <c r="F5185" s="315">
        <f>VLOOKUP(B5185,'HSD PSPN,STR,ARS'!$C$6:F3487,4,FALSE)</f>
        <v>10000</v>
      </c>
      <c r="G5185" s="536">
        <f t="shared" si="520"/>
        <v>1500</v>
      </c>
    </row>
    <row r="5186" spans="1:7">
      <c r="A5186" s="1165" t="s">
        <v>2176</v>
      </c>
      <c r="B5186" s="1166"/>
      <c r="C5186" s="1166"/>
      <c r="D5186" s="1166"/>
      <c r="E5186" s="1166"/>
      <c r="F5186" s="1166"/>
      <c r="G5186" s="321">
        <f>SUM(G5183:G5185)</f>
        <v>1780</v>
      </c>
    </row>
    <row r="5187" spans="1:7">
      <c r="A5187" s="295" t="s">
        <v>20</v>
      </c>
      <c r="B5187" s="296" t="s">
        <v>181</v>
      </c>
      <c r="C5187" s="295"/>
      <c r="D5187" s="295"/>
      <c r="E5187" s="295"/>
      <c r="F5187" s="296"/>
      <c r="G5187" s="536"/>
    </row>
    <row r="5188" spans="1:7">
      <c r="A5188" s="295"/>
      <c r="B5188" s="296"/>
      <c r="C5188" s="295"/>
      <c r="D5188" s="295"/>
      <c r="E5188" s="295"/>
      <c r="F5188" s="296"/>
      <c r="G5188" s="536"/>
    </row>
    <row r="5189" spans="1:7">
      <c r="A5189" s="1146" t="s">
        <v>2180</v>
      </c>
      <c r="B5189" s="1146"/>
      <c r="C5189" s="1146"/>
      <c r="D5189" s="1146"/>
      <c r="E5189" s="1146"/>
      <c r="F5189" s="1146"/>
      <c r="G5189" s="318">
        <f>SUM(G5187:G5188)</f>
        <v>0</v>
      </c>
    </row>
    <row r="5190" spans="1:7">
      <c r="A5190" s="375" t="s">
        <v>21</v>
      </c>
      <c r="B5190" s="1145" t="s">
        <v>1111</v>
      </c>
      <c r="C5190" s="1145"/>
      <c r="D5190" s="1145"/>
      <c r="E5190" s="1145"/>
      <c r="F5190" s="1145"/>
      <c r="G5190" s="318">
        <f>SUM(G5178:G5189)/2</f>
        <v>89030</v>
      </c>
    </row>
    <row r="5191" spans="1:7">
      <c r="A5191" s="375" t="s">
        <v>22</v>
      </c>
      <c r="B5191" s="1145" t="s">
        <v>1112</v>
      </c>
      <c r="C5191" s="1145"/>
      <c r="D5191" s="1145"/>
      <c r="E5191" s="1145"/>
      <c r="F5191" s="376">
        <v>0.1</v>
      </c>
      <c r="G5191" s="318">
        <f>G5190*F5191</f>
        <v>8903</v>
      </c>
    </row>
    <row r="5192" spans="1:7">
      <c r="A5192" s="375" t="s">
        <v>23</v>
      </c>
      <c r="B5192" s="1145" t="s">
        <v>184</v>
      </c>
      <c r="C5192" s="1145"/>
      <c r="D5192" s="1145"/>
      <c r="E5192" s="1145"/>
      <c r="F5192" s="1145"/>
      <c r="G5192" s="318">
        <f>ROUNDDOWN(G5190+G5191,0)</f>
        <v>97933</v>
      </c>
    </row>
    <row r="5193" spans="1:7">
      <c r="A5193" s="379"/>
      <c r="B5193" s="380"/>
      <c r="C5193" s="380"/>
      <c r="D5193" s="380"/>
      <c r="E5193" s="380"/>
      <c r="F5193" s="380"/>
      <c r="G5193" s="255"/>
    </row>
    <row r="5194" spans="1:7" s="455" customFormat="1">
      <c r="A5194" s="454" t="s">
        <v>2473</v>
      </c>
      <c r="G5194" s="560"/>
    </row>
    <row r="5195" spans="1:7" ht="45">
      <c r="A5195" s="294" t="s">
        <v>73</v>
      </c>
      <c r="B5195" s="294" t="s">
        <v>74</v>
      </c>
      <c r="C5195" s="294" t="s">
        <v>166</v>
      </c>
      <c r="D5195" s="301" t="s">
        <v>78</v>
      </c>
      <c r="E5195" s="301" t="s">
        <v>167</v>
      </c>
      <c r="F5195" s="301" t="s">
        <v>1113</v>
      </c>
      <c r="G5195" s="552" t="s">
        <v>1105</v>
      </c>
    </row>
    <row r="5196" spans="1:7">
      <c r="A5196" s="295" t="s">
        <v>17</v>
      </c>
      <c r="B5196" s="296" t="s">
        <v>1106</v>
      </c>
      <c r="C5196" s="295"/>
      <c r="D5196" s="295"/>
      <c r="E5196" s="295"/>
      <c r="F5196" s="296"/>
      <c r="G5196" s="536"/>
    </row>
    <row r="5197" spans="1:7">
      <c r="A5197" s="295">
        <v>1</v>
      </c>
      <c r="B5197" s="296" t="s">
        <v>1</v>
      </c>
      <c r="C5197" s="295" t="s">
        <v>336</v>
      </c>
      <c r="D5197" s="295" t="s">
        <v>31</v>
      </c>
      <c r="E5197" s="295" t="s">
        <v>1694</v>
      </c>
      <c r="F5197" s="315">
        <f>VLOOKUP(B5197,'HSD PSPN,STR,ARS'!$C$6:F3497,4,FALSE)</f>
        <v>100000</v>
      </c>
      <c r="G5197" s="536">
        <f t="shared" ref="G5197:G5200" si="521">F5197*E5197</f>
        <v>13900.000000000002</v>
      </c>
    </row>
    <row r="5198" spans="1:7" ht="30">
      <c r="A5198" s="295">
        <v>2</v>
      </c>
      <c r="B5198" s="300" t="s">
        <v>1695</v>
      </c>
      <c r="C5198" s="295" t="s">
        <v>337</v>
      </c>
      <c r="D5198" s="295" t="s">
        <v>31</v>
      </c>
      <c r="E5198" s="295" t="s">
        <v>1694</v>
      </c>
      <c r="F5198" s="315">
        <f>VLOOKUP(B5198,'HSD PSPN,STR,ARS'!$C$6:F3498,4,FALSE)</f>
        <v>100000</v>
      </c>
      <c r="G5198" s="536">
        <f t="shared" si="521"/>
        <v>13900.000000000002</v>
      </c>
    </row>
    <row r="5199" spans="1:7">
      <c r="A5199" s="295">
        <v>3</v>
      </c>
      <c r="B5199" s="296" t="s">
        <v>3</v>
      </c>
      <c r="C5199" s="295" t="s">
        <v>338</v>
      </c>
      <c r="D5199" s="295" t="s">
        <v>31</v>
      </c>
      <c r="E5199" s="295" t="s">
        <v>1681</v>
      </c>
      <c r="F5199" s="315">
        <f>VLOOKUP(B5199,'HSD PSPN,STR,ARS'!$C$6:F3499,4,FALSE)</f>
        <v>150000</v>
      </c>
      <c r="G5199" s="536">
        <f t="shared" si="521"/>
        <v>2100</v>
      </c>
    </row>
    <row r="5200" spans="1:7">
      <c r="A5200" s="295">
        <v>4</v>
      </c>
      <c r="B5200" s="296" t="s">
        <v>4</v>
      </c>
      <c r="C5200" s="295" t="s">
        <v>339</v>
      </c>
      <c r="D5200" s="295" t="s">
        <v>31</v>
      </c>
      <c r="E5200" s="295" t="s">
        <v>1263</v>
      </c>
      <c r="F5200" s="315">
        <f>VLOOKUP(B5200,'HSD PSPN,STR,ARS'!$C$6:F3500,4,FALSE)</f>
        <v>200000</v>
      </c>
      <c r="G5200" s="536">
        <f t="shared" si="521"/>
        <v>1000</v>
      </c>
    </row>
    <row r="5201" spans="1:7">
      <c r="A5201" s="1161" t="s">
        <v>2171</v>
      </c>
      <c r="B5201" s="1162"/>
      <c r="C5201" s="1162"/>
      <c r="D5201" s="1162"/>
      <c r="E5201" s="1162"/>
      <c r="F5201" s="1163"/>
      <c r="G5201" s="321">
        <f>SUM(G5196:G5200)</f>
        <v>30900.000000000004</v>
      </c>
    </row>
    <row r="5202" spans="1:7">
      <c r="A5202" s="295" t="s">
        <v>19</v>
      </c>
      <c r="B5202" s="296" t="s">
        <v>5</v>
      </c>
      <c r="C5202" s="295"/>
      <c r="D5202" s="295"/>
      <c r="E5202" s="295"/>
      <c r="F5202" s="296"/>
      <c r="G5202" s="536"/>
    </row>
    <row r="5203" spans="1:7" ht="30">
      <c r="A5203" s="295">
        <v>1</v>
      </c>
      <c r="B5203" s="300" t="s">
        <v>1696</v>
      </c>
      <c r="C5203" s="295"/>
      <c r="D5203" s="301" t="s">
        <v>1284</v>
      </c>
      <c r="E5203" s="301" t="s">
        <v>1697</v>
      </c>
      <c r="F5203" s="315">
        <f>VLOOKUP(B5203,'HSD PSPN,STR,ARS'!$C$6:F3503,4,FALSE)</f>
        <v>10000</v>
      </c>
      <c r="G5203" s="536">
        <f t="shared" ref="G5203:G5205" si="522">F5203*E5203</f>
        <v>53700</v>
      </c>
    </row>
    <row r="5204" spans="1:7">
      <c r="A5204" s="295">
        <v>2</v>
      </c>
      <c r="B5204" s="247" t="s">
        <v>1054</v>
      </c>
      <c r="C5204" s="295"/>
      <c r="D5204" s="295" t="s">
        <v>329</v>
      </c>
      <c r="E5204" s="295" t="s">
        <v>1136</v>
      </c>
      <c r="F5204" s="315">
        <f>VLOOKUP(B5204,'HSD PSPN,STR,ARS'!$C$6:F3504,4,FALSE)</f>
        <v>10000</v>
      </c>
      <c r="G5204" s="536">
        <f t="shared" si="522"/>
        <v>500</v>
      </c>
    </row>
    <row r="5205" spans="1:7">
      <c r="A5205" s="295">
        <v>3</v>
      </c>
      <c r="B5205" s="296" t="s">
        <v>1692</v>
      </c>
      <c r="C5205" s="295"/>
      <c r="D5205" s="295" t="s">
        <v>239</v>
      </c>
      <c r="E5205" s="295" t="s">
        <v>1698</v>
      </c>
      <c r="F5205" s="315">
        <f>VLOOKUP(B5205,'HSD PSPN,STR,ARS'!$C$6:F3505,4,FALSE)</f>
        <v>10000</v>
      </c>
      <c r="G5205" s="536">
        <f t="shared" si="522"/>
        <v>100000</v>
      </c>
    </row>
    <row r="5206" spans="1:7">
      <c r="A5206" s="1165" t="s">
        <v>2176</v>
      </c>
      <c r="B5206" s="1166"/>
      <c r="C5206" s="1166"/>
      <c r="D5206" s="1166"/>
      <c r="E5206" s="1166"/>
      <c r="F5206" s="1166"/>
      <c r="G5206" s="321">
        <f>SUM(G5203:G5205)</f>
        <v>154200</v>
      </c>
    </row>
    <row r="5207" spans="1:7">
      <c r="A5207" s="295" t="s">
        <v>20</v>
      </c>
      <c r="B5207" s="296" t="s">
        <v>181</v>
      </c>
      <c r="C5207" s="295"/>
      <c r="D5207" s="295"/>
      <c r="E5207" s="295"/>
      <c r="F5207" s="296"/>
      <c r="G5207" s="536"/>
    </row>
    <row r="5208" spans="1:7">
      <c r="A5208" s="295"/>
      <c r="B5208" s="296"/>
      <c r="C5208" s="295"/>
      <c r="D5208" s="295"/>
      <c r="E5208" s="295"/>
      <c r="F5208" s="296"/>
      <c r="G5208" s="536"/>
    </row>
    <row r="5209" spans="1:7">
      <c r="A5209" s="1146" t="s">
        <v>2180</v>
      </c>
      <c r="B5209" s="1146"/>
      <c r="C5209" s="1146"/>
      <c r="D5209" s="1146"/>
      <c r="E5209" s="1146"/>
      <c r="F5209" s="1146"/>
      <c r="G5209" s="318">
        <f>SUM(G5207:G5208)</f>
        <v>0</v>
      </c>
    </row>
    <row r="5210" spans="1:7">
      <c r="A5210" s="375" t="s">
        <v>21</v>
      </c>
      <c r="B5210" s="1145" t="s">
        <v>1111</v>
      </c>
      <c r="C5210" s="1145"/>
      <c r="D5210" s="1145"/>
      <c r="E5210" s="1145"/>
      <c r="F5210" s="1145"/>
      <c r="G5210" s="318">
        <f>SUM(G5197:G5209)/2</f>
        <v>185100</v>
      </c>
    </row>
    <row r="5211" spans="1:7">
      <c r="A5211" s="375" t="s">
        <v>22</v>
      </c>
      <c r="B5211" s="1145" t="s">
        <v>1112</v>
      </c>
      <c r="C5211" s="1145"/>
      <c r="D5211" s="1145"/>
      <c r="E5211" s="1145"/>
      <c r="F5211" s="376">
        <v>0.1</v>
      </c>
      <c r="G5211" s="318">
        <f>G5210*F5211</f>
        <v>18510</v>
      </c>
    </row>
    <row r="5212" spans="1:7">
      <c r="A5212" s="375" t="s">
        <v>23</v>
      </c>
      <c r="B5212" s="1145" t="s">
        <v>184</v>
      </c>
      <c r="C5212" s="1145"/>
      <c r="D5212" s="1145"/>
      <c r="E5212" s="1145"/>
      <c r="F5212" s="1145"/>
      <c r="G5212" s="318">
        <f>ROUNDDOWN(G5210+G5211,0)</f>
        <v>203610</v>
      </c>
    </row>
    <row r="5213" spans="1:7">
      <c r="A5213" s="379"/>
      <c r="B5213" s="380"/>
      <c r="C5213" s="380"/>
      <c r="D5213" s="380"/>
      <c r="E5213" s="380"/>
      <c r="F5213" s="380"/>
      <c r="G5213" s="255"/>
    </row>
    <row r="5214" spans="1:7">
      <c r="A5214" s="456" t="s">
        <v>2474</v>
      </c>
      <c r="B5214"/>
      <c r="C5214"/>
      <c r="D5214"/>
      <c r="E5214"/>
      <c r="F5214"/>
      <c r="G5214" s="541"/>
    </row>
    <row r="5215" spans="1:7">
      <c r="A5215" s="456" t="s">
        <v>2475</v>
      </c>
      <c r="B5215"/>
      <c r="C5215"/>
      <c r="D5215"/>
      <c r="E5215"/>
      <c r="F5215"/>
      <c r="G5215" s="541"/>
    </row>
    <row r="5216" spans="1:7" s="455" customFormat="1">
      <c r="A5216" s="454" t="s">
        <v>2476</v>
      </c>
      <c r="G5216" s="560"/>
    </row>
    <row r="5217" spans="1:7" ht="45">
      <c r="A5217" s="294" t="s">
        <v>73</v>
      </c>
      <c r="B5217" s="294" t="s">
        <v>74</v>
      </c>
      <c r="C5217" s="294" t="s">
        <v>166</v>
      </c>
      <c r="D5217" s="301" t="s">
        <v>78</v>
      </c>
      <c r="E5217" s="301" t="s">
        <v>167</v>
      </c>
      <c r="F5217" s="301" t="s">
        <v>1113</v>
      </c>
      <c r="G5217" s="552" t="s">
        <v>1105</v>
      </c>
    </row>
    <row r="5218" spans="1:7">
      <c r="A5218" s="295" t="s">
        <v>17</v>
      </c>
      <c r="B5218" s="296" t="s">
        <v>1106</v>
      </c>
      <c r="C5218" s="295"/>
      <c r="D5218" s="295"/>
      <c r="E5218" s="295"/>
      <c r="F5218" s="296"/>
      <c r="G5218" s="536"/>
    </row>
    <row r="5219" spans="1:7">
      <c r="A5219" s="295">
        <v>1</v>
      </c>
      <c r="B5219" s="296" t="s">
        <v>1</v>
      </c>
      <c r="C5219" s="295" t="s">
        <v>336</v>
      </c>
      <c r="D5219" s="295" t="s">
        <v>31</v>
      </c>
      <c r="E5219" s="295">
        <v>0.1333</v>
      </c>
      <c r="F5219" s="315">
        <f>VLOOKUP(B5219,'HSD PSPN,STR,ARS'!$C$6:F3515,4,FALSE)</f>
        <v>100000</v>
      </c>
      <c r="G5219" s="536">
        <f t="shared" ref="G5219:G5222" si="523">F5219*E5219</f>
        <v>13330</v>
      </c>
    </row>
    <row r="5220" spans="1:7">
      <c r="A5220" s="295">
        <v>2</v>
      </c>
      <c r="B5220" s="458" t="s">
        <v>1695</v>
      </c>
      <c r="C5220" s="295" t="s">
        <v>337</v>
      </c>
      <c r="D5220" s="295" t="s">
        <v>31</v>
      </c>
      <c r="E5220" s="295">
        <v>6.6699999999999995E-2</v>
      </c>
      <c r="F5220" s="315">
        <f>VLOOKUP(B5220,'HSD PSPN,STR,ARS'!$C$6:F3516,4,FALSE)</f>
        <v>100000</v>
      </c>
      <c r="G5220" s="536">
        <f t="shared" si="523"/>
        <v>6669.9999999999991</v>
      </c>
    </row>
    <row r="5221" spans="1:7">
      <c r="A5221" s="295">
        <v>3</v>
      </c>
      <c r="B5221" s="296" t="s">
        <v>3</v>
      </c>
      <c r="C5221" s="295" t="s">
        <v>338</v>
      </c>
      <c r="D5221" s="295" t="s">
        <v>31</v>
      </c>
      <c r="E5221" s="295">
        <v>6.7000000000000002E-3</v>
      </c>
      <c r="F5221" s="315">
        <f>VLOOKUP(B5221,'HSD PSPN,STR,ARS'!$C$6:F3517,4,FALSE)</f>
        <v>150000</v>
      </c>
      <c r="G5221" s="536">
        <f t="shared" si="523"/>
        <v>1005</v>
      </c>
    </row>
    <row r="5222" spans="1:7">
      <c r="A5222" s="295">
        <v>4</v>
      </c>
      <c r="B5222" s="296" t="s">
        <v>4</v>
      </c>
      <c r="C5222" s="295" t="s">
        <v>339</v>
      </c>
      <c r="D5222" s="295" t="s">
        <v>31</v>
      </c>
      <c r="E5222" s="295">
        <v>2.2000000000000001E-3</v>
      </c>
      <c r="F5222" s="315">
        <f>VLOOKUP(B5222,'HSD PSPN,STR,ARS'!$C$6:F3518,4,FALSE)</f>
        <v>200000</v>
      </c>
      <c r="G5222" s="536">
        <f t="shared" si="523"/>
        <v>440</v>
      </c>
    </row>
    <row r="5223" spans="1:7">
      <c r="A5223" s="1161" t="s">
        <v>2171</v>
      </c>
      <c r="B5223" s="1162"/>
      <c r="C5223" s="1162"/>
      <c r="D5223" s="1162"/>
      <c r="E5223" s="1162"/>
      <c r="F5223" s="1163"/>
      <c r="G5223" s="321">
        <f>SUM(G5218:G5222)</f>
        <v>21445</v>
      </c>
    </row>
    <row r="5224" spans="1:7">
      <c r="A5224" s="295" t="s">
        <v>19</v>
      </c>
      <c r="B5224" s="296" t="s">
        <v>5</v>
      </c>
      <c r="C5224" s="295"/>
      <c r="D5224" s="295"/>
      <c r="E5224" s="295"/>
      <c r="F5224" s="296"/>
      <c r="G5224" s="536"/>
    </row>
    <row r="5225" spans="1:7">
      <c r="A5225" s="295">
        <v>1</v>
      </c>
      <c r="B5225" s="296" t="s">
        <v>1700</v>
      </c>
      <c r="C5225" s="295"/>
      <c r="D5225" s="295" t="s">
        <v>379</v>
      </c>
      <c r="E5225" s="295" t="s">
        <v>1496</v>
      </c>
      <c r="F5225" s="315">
        <f>VLOOKUP(B5225,'HSD PSPN,STR,ARS'!$C$6:F3521,4,FALSE)</f>
        <v>10000</v>
      </c>
      <c r="G5225" s="536">
        <f t="shared" ref="G5225" si="524">F5225*E5225</f>
        <v>10000</v>
      </c>
    </row>
    <row r="5226" spans="1:7">
      <c r="A5226" s="1165" t="s">
        <v>2176</v>
      </c>
      <c r="B5226" s="1166"/>
      <c r="C5226" s="1166"/>
      <c r="D5226" s="1166"/>
      <c r="E5226" s="1166"/>
      <c r="F5226" s="1166"/>
      <c r="G5226" s="321">
        <f>SUM(G5224:G5225)</f>
        <v>10000</v>
      </c>
    </row>
    <row r="5227" spans="1:7">
      <c r="A5227" s="295" t="s">
        <v>20</v>
      </c>
      <c r="B5227" s="296" t="s">
        <v>181</v>
      </c>
      <c r="C5227" s="295"/>
      <c r="D5227" s="295"/>
      <c r="E5227" s="295"/>
      <c r="F5227" s="296"/>
      <c r="G5227" s="536"/>
    </row>
    <row r="5228" spans="1:7">
      <c r="A5228" s="295"/>
      <c r="B5228" s="578" t="s">
        <v>2178</v>
      </c>
      <c r="C5228" s="295"/>
      <c r="D5228" s="295" t="s">
        <v>3609</v>
      </c>
      <c r="E5228" s="295">
        <v>6.6699999999999995E-2</v>
      </c>
      <c r="F5228" s="315">
        <f>VLOOKUP(B5228,'HSD PSPN,STR,ARS'!$C$6:F3524,4,FALSE)</f>
        <v>10000</v>
      </c>
      <c r="G5228" s="536">
        <f t="shared" ref="G5228" si="525">F5228*E5228</f>
        <v>667</v>
      </c>
    </row>
    <row r="5229" spans="1:7">
      <c r="A5229" s="1146" t="s">
        <v>2180</v>
      </c>
      <c r="B5229" s="1146"/>
      <c r="C5229" s="1146"/>
      <c r="D5229" s="1146"/>
      <c r="E5229" s="1146"/>
      <c r="F5229" s="1146"/>
      <c r="G5229" s="318">
        <f>SUM(G5227:G5228)</f>
        <v>667</v>
      </c>
    </row>
    <row r="5230" spans="1:7">
      <c r="A5230" s="375" t="s">
        <v>21</v>
      </c>
      <c r="B5230" s="1145" t="s">
        <v>1111</v>
      </c>
      <c r="C5230" s="1145"/>
      <c r="D5230" s="1145"/>
      <c r="E5230" s="1145"/>
      <c r="F5230" s="1145"/>
      <c r="G5230" s="318">
        <f>SUM(G5219:G5229)/2</f>
        <v>32112</v>
      </c>
    </row>
    <row r="5231" spans="1:7">
      <c r="A5231" s="375" t="s">
        <v>22</v>
      </c>
      <c r="B5231" s="1145" t="s">
        <v>1112</v>
      </c>
      <c r="C5231" s="1145"/>
      <c r="D5231" s="1145"/>
      <c r="E5231" s="1145"/>
      <c r="F5231" s="376">
        <v>0.1</v>
      </c>
      <c r="G5231" s="318">
        <f>G5230*F5231</f>
        <v>3211.2000000000003</v>
      </c>
    </row>
    <row r="5232" spans="1:7">
      <c r="A5232" s="375" t="s">
        <v>23</v>
      </c>
      <c r="B5232" s="1145" t="s">
        <v>184</v>
      </c>
      <c r="C5232" s="1145"/>
      <c r="D5232" s="1145"/>
      <c r="E5232" s="1145"/>
      <c r="F5232" s="1145"/>
      <c r="G5232" s="318">
        <f>ROUNDDOWN(G5230+G5231,0)</f>
        <v>35323</v>
      </c>
    </row>
    <row r="5233" spans="1:7">
      <c r="A5233" s="379"/>
      <c r="B5233" s="380"/>
      <c r="C5233" s="380"/>
      <c r="D5233" s="380"/>
      <c r="E5233" s="380"/>
      <c r="F5233" s="380"/>
      <c r="G5233" s="255"/>
    </row>
    <row r="5234" spans="1:7" s="455" customFormat="1">
      <c r="A5234" s="454" t="s">
        <v>2477</v>
      </c>
      <c r="G5234" s="560"/>
    </row>
    <row r="5235" spans="1:7" ht="45">
      <c r="A5235" s="294" t="s">
        <v>73</v>
      </c>
      <c r="B5235" s="294" t="s">
        <v>74</v>
      </c>
      <c r="C5235" s="294" t="s">
        <v>166</v>
      </c>
      <c r="D5235" s="301" t="s">
        <v>78</v>
      </c>
      <c r="E5235" s="301" t="s">
        <v>167</v>
      </c>
      <c r="F5235" s="301" t="s">
        <v>1113</v>
      </c>
      <c r="G5235" s="552" t="s">
        <v>1105</v>
      </c>
    </row>
    <row r="5236" spans="1:7">
      <c r="A5236" s="295" t="s">
        <v>17</v>
      </c>
      <c r="B5236" s="296" t="s">
        <v>1106</v>
      </c>
      <c r="C5236" s="295"/>
      <c r="D5236" s="295"/>
      <c r="E5236" s="295"/>
      <c r="F5236" s="296"/>
      <c r="G5236" s="536"/>
    </row>
    <row r="5237" spans="1:7">
      <c r="A5237" s="295">
        <v>1</v>
      </c>
      <c r="B5237" s="296" t="s">
        <v>1</v>
      </c>
      <c r="C5237" s="295" t="s">
        <v>336</v>
      </c>
      <c r="D5237" s="295" t="s">
        <v>31</v>
      </c>
      <c r="E5237" s="580">
        <v>0.1</v>
      </c>
      <c r="F5237" s="315">
        <f>VLOOKUP(B5237,'HSD PSPN,STR,ARS'!$C$6:F3531,4,FALSE)</f>
        <v>100000</v>
      </c>
      <c r="G5237" s="536">
        <f t="shared" ref="G5237:G5240" si="526">F5237*E5237</f>
        <v>10000</v>
      </c>
    </row>
    <row r="5238" spans="1:7">
      <c r="A5238" s="295">
        <v>2</v>
      </c>
      <c r="B5238" s="296" t="s">
        <v>1701</v>
      </c>
      <c r="C5238" s="295" t="s">
        <v>337</v>
      </c>
      <c r="D5238" s="295" t="s">
        <v>31</v>
      </c>
      <c r="E5238" s="580">
        <v>0.05</v>
      </c>
      <c r="F5238" s="315">
        <f>VLOOKUP(B5238,'HSD PSPN,STR,ARS'!$C$6:F3532,4,FALSE)</f>
        <v>150000</v>
      </c>
      <c r="G5238" s="536">
        <f t="shared" si="526"/>
        <v>7500</v>
      </c>
    </row>
    <row r="5239" spans="1:7">
      <c r="A5239" s="295">
        <v>3</v>
      </c>
      <c r="B5239" s="296" t="s">
        <v>3</v>
      </c>
      <c r="C5239" s="295" t="s">
        <v>338</v>
      </c>
      <c r="D5239" s="295" t="s">
        <v>31</v>
      </c>
      <c r="E5239" s="580">
        <v>5.0000000000000001E-3</v>
      </c>
      <c r="F5239" s="315">
        <f>VLOOKUP(B5239,'HSD PSPN,STR,ARS'!$C$6:F3533,4,FALSE)</f>
        <v>150000</v>
      </c>
      <c r="G5239" s="536">
        <f t="shared" si="526"/>
        <v>750</v>
      </c>
    </row>
    <row r="5240" spans="1:7">
      <c r="A5240" s="295">
        <v>4</v>
      </c>
      <c r="B5240" s="296" t="s">
        <v>4</v>
      </c>
      <c r="C5240" s="295" t="s">
        <v>339</v>
      </c>
      <c r="D5240" s="295" t="s">
        <v>31</v>
      </c>
      <c r="E5240" s="580">
        <v>1.6999999999999999E-3</v>
      </c>
      <c r="F5240" s="315">
        <f>VLOOKUP(B5240,'HSD PSPN,STR,ARS'!$C$6:F3534,4,FALSE)</f>
        <v>200000</v>
      </c>
      <c r="G5240" s="536">
        <f t="shared" si="526"/>
        <v>340</v>
      </c>
    </row>
    <row r="5241" spans="1:7">
      <c r="A5241" s="1161" t="s">
        <v>2171</v>
      </c>
      <c r="B5241" s="1162"/>
      <c r="C5241" s="1162"/>
      <c r="D5241" s="1162"/>
      <c r="E5241" s="1162"/>
      <c r="F5241" s="1163"/>
      <c r="G5241" s="321">
        <f>SUM(G5236:G5240)</f>
        <v>18590</v>
      </c>
    </row>
    <row r="5242" spans="1:7">
      <c r="A5242" s="295" t="s">
        <v>19</v>
      </c>
      <c r="B5242" s="296" t="s">
        <v>5</v>
      </c>
      <c r="C5242" s="295"/>
      <c r="D5242" s="295"/>
      <c r="E5242" s="295"/>
      <c r="F5242" s="296"/>
      <c r="G5242" s="536"/>
    </row>
    <row r="5243" spans="1:7" ht="30">
      <c r="A5243" s="295">
        <v>1</v>
      </c>
      <c r="B5243" s="300" t="s">
        <v>1703</v>
      </c>
      <c r="C5243" s="295"/>
      <c r="D5243" s="301" t="s">
        <v>379</v>
      </c>
      <c r="E5243" s="301" t="s">
        <v>1496</v>
      </c>
      <c r="F5243" s="315">
        <f>VLOOKUP(B5243,'HSD PSPN,STR,ARS'!$C$6:F3537,4,FALSE)</f>
        <v>10000</v>
      </c>
      <c r="G5243" s="536">
        <f t="shared" ref="G5243" si="527">F5243*E5243</f>
        <v>10000</v>
      </c>
    </row>
    <row r="5244" spans="1:7">
      <c r="A5244" s="1165" t="s">
        <v>2176</v>
      </c>
      <c r="B5244" s="1166"/>
      <c r="C5244" s="1166"/>
      <c r="D5244" s="1166"/>
      <c r="E5244" s="1166"/>
      <c r="F5244" s="1166"/>
      <c r="G5244" s="321">
        <f>SUM(G5242:G5243)</f>
        <v>10000</v>
      </c>
    </row>
    <row r="5245" spans="1:7">
      <c r="A5245" s="295" t="s">
        <v>20</v>
      </c>
      <c r="B5245" s="296" t="s">
        <v>181</v>
      </c>
      <c r="C5245" s="295"/>
      <c r="D5245" s="295"/>
      <c r="E5245" s="295"/>
      <c r="F5245" s="296"/>
      <c r="G5245" s="536"/>
    </row>
    <row r="5246" spans="1:7">
      <c r="A5246" s="295"/>
      <c r="B5246" s="296"/>
      <c r="C5246" s="295"/>
      <c r="D5246" s="295"/>
      <c r="E5246" s="295"/>
      <c r="F5246" s="296"/>
      <c r="G5246" s="536"/>
    </row>
    <row r="5247" spans="1:7">
      <c r="A5247" s="1146" t="s">
        <v>2180</v>
      </c>
      <c r="B5247" s="1146"/>
      <c r="C5247" s="1146"/>
      <c r="D5247" s="1146"/>
      <c r="E5247" s="1146"/>
      <c r="F5247" s="1146"/>
      <c r="G5247" s="318">
        <f>SUM(G5245:G5246)</f>
        <v>0</v>
      </c>
    </row>
    <row r="5248" spans="1:7">
      <c r="A5248" s="375" t="s">
        <v>21</v>
      </c>
      <c r="B5248" s="1145" t="s">
        <v>1111</v>
      </c>
      <c r="C5248" s="1145"/>
      <c r="D5248" s="1145"/>
      <c r="E5248" s="1145"/>
      <c r="F5248" s="1145"/>
      <c r="G5248" s="318">
        <f>SUM(G5237:G5247)/2</f>
        <v>28590</v>
      </c>
    </row>
    <row r="5249" spans="1:7">
      <c r="A5249" s="375" t="s">
        <v>22</v>
      </c>
      <c r="B5249" s="1145" t="s">
        <v>1112</v>
      </c>
      <c r="C5249" s="1145"/>
      <c r="D5249" s="1145"/>
      <c r="E5249" s="1145"/>
      <c r="F5249" s="376">
        <v>0.1</v>
      </c>
      <c r="G5249" s="318">
        <f>G5248*F5249</f>
        <v>2859</v>
      </c>
    </row>
    <row r="5250" spans="1:7">
      <c r="A5250" s="375" t="s">
        <v>23</v>
      </c>
      <c r="B5250" s="1145" t="s">
        <v>184</v>
      </c>
      <c r="C5250" s="1145"/>
      <c r="D5250" s="1145"/>
      <c r="E5250" s="1145"/>
      <c r="F5250" s="1145"/>
      <c r="G5250" s="318">
        <f>ROUNDDOWN(G5248+G5249,0)</f>
        <v>31449</v>
      </c>
    </row>
    <row r="5251" spans="1:7">
      <c r="A5251" s="379"/>
      <c r="B5251" s="380"/>
      <c r="C5251" s="380"/>
      <c r="D5251" s="380"/>
      <c r="E5251" s="380"/>
      <c r="F5251" s="380"/>
      <c r="G5251" s="255"/>
    </row>
    <row r="5252" spans="1:7" s="455" customFormat="1">
      <c r="A5252" s="454" t="s">
        <v>2478</v>
      </c>
      <c r="G5252" s="560"/>
    </row>
    <row r="5253" spans="1:7" ht="45">
      <c r="A5253" s="294" t="s">
        <v>73</v>
      </c>
      <c r="B5253" s="294" t="s">
        <v>74</v>
      </c>
      <c r="C5253" s="294" t="s">
        <v>166</v>
      </c>
      <c r="D5253" s="301" t="s">
        <v>78</v>
      </c>
      <c r="E5253" s="301" t="s">
        <v>167</v>
      </c>
      <c r="F5253" s="301" t="s">
        <v>1113</v>
      </c>
      <c r="G5253" s="552" t="s">
        <v>1105</v>
      </c>
    </row>
    <row r="5254" spans="1:7">
      <c r="A5254" s="295" t="s">
        <v>17</v>
      </c>
      <c r="B5254" s="296" t="s">
        <v>1106</v>
      </c>
      <c r="C5254" s="295"/>
      <c r="D5254" s="295"/>
      <c r="E5254" s="295"/>
      <c r="F5254" s="296"/>
      <c r="G5254" s="536"/>
    </row>
    <row r="5255" spans="1:7">
      <c r="A5255" s="295">
        <v>1</v>
      </c>
      <c r="B5255" s="296" t="s">
        <v>1</v>
      </c>
      <c r="C5255" s="295" t="s">
        <v>336</v>
      </c>
      <c r="D5255" s="295" t="s">
        <v>31</v>
      </c>
      <c r="E5255" s="295">
        <v>0.08</v>
      </c>
      <c r="F5255" s="315">
        <f>VLOOKUP(B5255,'HSD PSPN,STR,ARS'!$C$6:F3547,4,FALSE)</f>
        <v>100000</v>
      </c>
      <c r="G5255" s="536">
        <f t="shared" ref="G5255:G5258" si="528">F5255*E5255</f>
        <v>8000</v>
      </c>
    </row>
    <row r="5256" spans="1:7">
      <c r="A5256" s="295">
        <v>2</v>
      </c>
      <c r="B5256" s="296" t="s">
        <v>2</v>
      </c>
      <c r="C5256" s="295" t="s">
        <v>337</v>
      </c>
      <c r="D5256" s="295" t="s">
        <v>31</v>
      </c>
      <c r="E5256" s="295">
        <v>0.04</v>
      </c>
      <c r="F5256" s="315">
        <f>VLOOKUP(B5256,'HSD PSPN,STR,ARS'!$C$6:F3548,4,FALSE)</f>
        <v>150000</v>
      </c>
      <c r="G5256" s="536">
        <f t="shared" si="528"/>
        <v>6000</v>
      </c>
    </row>
    <row r="5257" spans="1:7">
      <c r="A5257" s="295">
        <v>3</v>
      </c>
      <c r="B5257" s="296" t="s">
        <v>3</v>
      </c>
      <c r="C5257" s="295" t="s">
        <v>338</v>
      </c>
      <c r="D5257" s="295" t="s">
        <v>31</v>
      </c>
      <c r="E5257" s="295">
        <v>4.0000000000000001E-3</v>
      </c>
      <c r="F5257" s="315">
        <f>VLOOKUP(B5257,'HSD PSPN,STR,ARS'!$C$6:F3549,4,FALSE)</f>
        <v>150000</v>
      </c>
      <c r="G5257" s="536">
        <f t="shared" si="528"/>
        <v>600</v>
      </c>
    </row>
    <row r="5258" spans="1:7">
      <c r="A5258" s="295">
        <v>4</v>
      </c>
      <c r="B5258" s="296" t="s">
        <v>4</v>
      </c>
      <c r="C5258" s="295" t="s">
        <v>339</v>
      </c>
      <c r="D5258" s="295" t="s">
        <v>31</v>
      </c>
      <c r="E5258" s="295">
        <v>1E-3</v>
      </c>
      <c r="F5258" s="315">
        <f>VLOOKUP(B5258,'HSD PSPN,STR,ARS'!$C$6:F3550,4,FALSE)</f>
        <v>200000</v>
      </c>
      <c r="G5258" s="536">
        <f t="shared" si="528"/>
        <v>200</v>
      </c>
    </row>
    <row r="5259" spans="1:7">
      <c r="A5259" s="1161" t="s">
        <v>2171</v>
      </c>
      <c r="B5259" s="1162"/>
      <c r="C5259" s="1162"/>
      <c r="D5259" s="1162"/>
      <c r="E5259" s="1162"/>
      <c r="F5259" s="1163"/>
      <c r="G5259" s="321">
        <f>SUM(G5254:G5258)</f>
        <v>14800</v>
      </c>
    </row>
    <row r="5260" spans="1:7">
      <c r="A5260" s="295" t="s">
        <v>19</v>
      </c>
      <c r="B5260" s="296" t="s">
        <v>5</v>
      </c>
      <c r="C5260" s="295"/>
      <c r="D5260" s="295"/>
      <c r="E5260" s="295"/>
      <c r="F5260" s="296"/>
      <c r="G5260" s="536"/>
    </row>
    <row r="5261" spans="1:7">
      <c r="A5261" s="295">
        <v>1</v>
      </c>
      <c r="B5261" s="296" t="s">
        <v>1704</v>
      </c>
      <c r="C5261" s="295"/>
      <c r="D5261" s="295" t="s">
        <v>379</v>
      </c>
      <c r="E5261" s="295" t="s">
        <v>1496</v>
      </c>
      <c r="F5261" s="315">
        <f>VLOOKUP(B5261,'HSD PSPN,STR,ARS'!$C$6:F3553,4,FALSE)</f>
        <v>10000</v>
      </c>
      <c r="G5261" s="536">
        <f t="shared" ref="G5261" si="529">F5261*E5261</f>
        <v>10000</v>
      </c>
    </row>
    <row r="5262" spans="1:7">
      <c r="A5262" s="1165" t="s">
        <v>2176</v>
      </c>
      <c r="B5262" s="1166"/>
      <c r="C5262" s="1166"/>
      <c r="D5262" s="1166"/>
      <c r="E5262" s="1166"/>
      <c r="F5262" s="1166"/>
      <c r="G5262" s="321">
        <f>SUM(G5260:G5261)</f>
        <v>10000</v>
      </c>
    </row>
    <row r="5263" spans="1:7">
      <c r="A5263" s="295" t="s">
        <v>20</v>
      </c>
      <c r="B5263" s="296" t="s">
        <v>181</v>
      </c>
      <c r="C5263" s="295"/>
      <c r="D5263" s="295"/>
      <c r="E5263" s="295"/>
      <c r="F5263" s="296"/>
      <c r="G5263" s="536"/>
    </row>
    <row r="5264" spans="1:7">
      <c r="A5264" s="295"/>
      <c r="B5264" s="296"/>
      <c r="C5264" s="295"/>
      <c r="D5264" s="295"/>
      <c r="E5264" s="295"/>
      <c r="F5264" s="296"/>
      <c r="G5264" s="536"/>
    </row>
    <row r="5265" spans="1:7">
      <c r="A5265" s="1146" t="s">
        <v>2180</v>
      </c>
      <c r="B5265" s="1146"/>
      <c r="C5265" s="1146"/>
      <c r="D5265" s="1146"/>
      <c r="E5265" s="1146"/>
      <c r="F5265" s="1146"/>
      <c r="G5265" s="318">
        <f>SUM(G5263:G5264)</f>
        <v>0</v>
      </c>
    </row>
    <row r="5266" spans="1:7">
      <c r="A5266" s="375" t="s">
        <v>21</v>
      </c>
      <c r="B5266" s="1145" t="s">
        <v>1111</v>
      </c>
      <c r="C5266" s="1145"/>
      <c r="D5266" s="1145"/>
      <c r="E5266" s="1145"/>
      <c r="F5266" s="1145"/>
      <c r="G5266" s="318">
        <f>SUM(G5255:G5265)/2</f>
        <v>24800</v>
      </c>
    </row>
    <row r="5267" spans="1:7">
      <c r="A5267" s="375" t="s">
        <v>22</v>
      </c>
      <c r="B5267" s="1145" t="s">
        <v>1112</v>
      </c>
      <c r="C5267" s="1145"/>
      <c r="D5267" s="1145"/>
      <c r="E5267" s="1145"/>
      <c r="F5267" s="376">
        <v>0.1</v>
      </c>
      <c r="G5267" s="318">
        <f>G5266*F5267</f>
        <v>2480</v>
      </c>
    </row>
    <row r="5268" spans="1:7">
      <c r="A5268" s="375" t="s">
        <v>23</v>
      </c>
      <c r="B5268" s="1145" t="s">
        <v>184</v>
      </c>
      <c r="C5268" s="1145"/>
      <c r="D5268" s="1145"/>
      <c r="E5268" s="1145"/>
      <c r="F5268" s="1145"/>
      <c r="G5268" s="318">
        <f>ROUNDDOWN(G5266+G5267,0)</f>
        <v>27280</v>
      </c>
    </row>
    <row r="5269" spans="1:7">
      <c r="A5269" s="379"/>
      <c r="B5269" s="380"/>
      <c r="C5269" s="380"/>
      <c r="D5269" s="380"/>
      <c r="E5269" s="380"/>
      <c r="F5269" s="380"/>
      <c r="G5269" s="255"/>
    </row>
    <row r="5270" spans="1:7" s="455" customFormat="1">
      <c r="A5270" s="454" t="s">
        <v>2479</v>
      </c>
      <c r="G5270" s="560"/>
    </row>
    <row r="5271" spans="1:7" ht="45">
      <c r="A5271" s="294" t="s">
        <v>73</v>
      </c>
      <c r="B5271" s="294" t="s">
        <v>74</v>
      </c>
      <c r="C5271" s="294" t="s">
        <v>166</v>
      </c>
      <c r="D5271" s="301" t="s">
        <v>78</v>
      </c>
      <c r="E5271" s="301" t="s">
        <v>167</v>
      </c>
      <c r="F5271" s="301" t="s">
        <v>1113</v>
      </c>
      <c r="G5271" s="552" t="s">
        <v>1105</v>
      </c>
    </row>
    <row r="5272" spans="1:7">
      <c r="A5272" s="295" t="s">
        <v>17</v>
      </c>
      <c r="B5272" s="296" t="s">
        <v>1106</v>
      </c>
      <c r="C5272" s="295"/>
      <c r="D5272" s="295"/>
      <c r="E5272" s="295"/>
      <c r="F5272" s="296"/>
      <c r="G5272" s="536"/>
    </row>
    <row r="5273" spans="1:7">
      <c r="A5273" s="295">
        <v>1</v>
      </c>
      <c r="B5273" s="296" t="s">
        <v>1</v>
      </c>
      <c r="C5273" s="295" t="s">
        <v>336</v>
      </c>
      <c r="D5273" s="295" t="s">
        <v>31</v>
      </c>
      <c r="E5273" s="295" t="s">
        <v>1705</v>
      </c>
      <c r="F5273" s="315">
        <f>VLOOKUP(B5273,'HSD PSPN,STR,ARS'!$C$6:F3563,4,FALSE)</f>
        <v>100000</v>
      </c>
      <c r="G5273" s="536">
        <f t="shared" ref="G5273:G5276" si="530">F5273*E5273</f>
        <v>8500</v>
      </c>
    </row>
    <row r="5274" spans="1:7">
      <c r="A5274" s="295">
        <v>2</v>
      </c>
      <c r="B5274" s="296" t="s">
        <v>1701</v>
      </c>
      <c r="C5274" s="295" t="s">
        <v>337</v>
      </c>
      <c r="D5274" s="295" t="s">
        <v>31</v>
      </c>
      <c r="E5274" s="295" t="s">
        <v>1705</v>
      </c>
      <c r="F5274" s="315">
        <f>VLOOKUP(B5274,'HSD PSPN,STR,ARS'!$C$6:F3564,4,FALSE)</f>
        <v>150000</v>
      </c>
      <c r="G5274" s="536">
        <f t="shared" si="530"/>
        <v>12750.000000000002</v>
      </c>
    </row>
    <row r="5275" spans="1:7">
      <c r="A5275" s="295">
        <v>3</v>
      </c>
      <c r="B5275" s="296" t="s">
        <v>3</v>
      </c>
      <c r="C5275" s="295" t="s">
        <v>338</v>
      </c>
      <c r="D5275" s="295" t="s">
        <v>31</v>
      </c>
      <c r="E5275" s="295" t="s">
        <v>1706</v>
      </c>
      <c r="F5275" s="315">
        <f>VLOOKUP(B5275,'HSD PSPN,STR,ARS'!$C$6:F3565,4,FALSE)</f>
        <v>150000</v>
      </c>
      <c r="G5275" s="536">
        <f t="shared" si="530"/>
        <v>1350</v>
      </c>
    </row>
    <row r="5276" spans="1:7">
      <c r="A5276" s="295">
        <v>4</v>
      </c>
      <c r="B5276" s="296" t="s">
        <v>4</v>
      </c>
      <c r="C5276" s="295" t="s">
        <v>339</v>
      </c>
      <c r="D5276" s="295" t="s">
        <v>31</v>
      </c>
      <c r="E5276" s="295" t="s">
        <v>1244</v>
      </c>
      <c r="F5276" s="315">
        <f>VLOOKUP(B5276,'HSD PSPN,STR,ARS'!$C$6:F3566,4,FALSE)</f>
        <v>200000</v>
      </c>
      <c r="G5276" s="536">
        <f t="shared" si="530"/>
        <v>600</v>
      </c>
    </row>
    <row r="5277" spans="1:7">
      <c r="A5277" s="1161" t="s">
        <v>2171</v>
      </c>
      <c r="B5277" s="1162"/>
      <c r="C5277" s="1162"/>
      <c r="D5277" s="1162"/>
      <c r="E5277" s="1162"/>
      <c r="F5277" s="1163"/>
      <c r="G5277" s="321">
        <f>SUM(G5272:G5276)</f>
        <v>23200</v>
      </c>
    </row>
    <row r="5278" spans="1:7">
      <c r="A5278" s="295" t="s">
        <v>19</v>
      </c>
      <c r="B5278" s="296" t="s">
        <v>5</v>
      </c>
      <c r="C5278" s="295"/>
      <c r="D5278" s="295"/>
      <c r="E5278" s="295"/>
      <c r="F5278" s="296"/>
      <c r="G5278" s="536"/>
    </row>
    <row r="5279" spans="1:7">
      <c r="A5279" s="295">
        <v>1</v>
      </c>
      <c r="B5279" s="296" t="s">
        <v>1707</v>
      </c>
      <c r="C5279" s="295"/>
      <c r="D5279" s="295" t="s">
        <v>1284</v>
      </c>
      <c r="E5279" s="295" t="s">
        <v>1708</v>
      </c>
      <c r="F5279" s="315">
        <f>VLOOKUP(B5279,'HSD PSPN,STR,ARS'!$C$6:F3569,4,FALSE)</f>
        <v>10000</v>
      </c>
      <c r="G5279" s="536">
        <f t="shared" ref="G5279:G5280" si="531">F5279*E5279</f>
        <v>44000</v>
      </c>
    </row>
    <row r="5280" spans="1:7">
      <c r="A5280" s="295">
        <v>2</v>
      </c>
      <c r="B5280" s="296" t="s">
        <v>1709</v>
      </c>
      <c r="C5280" s="295"/>
      <c r="D5280" s="295" t="s">
        <v>1284</v>
      </c>
      <c r="E5280" s="295" t="s">
        <v>1710</v>
      </c>
      <c r="F5280" s="315">
        <f>VLOOKUP(B5280,'HSD PSPN,STR,ARS'!$C$6:F3570,4,FALSE)</f>
        <v>10000</v>
      </c>
      <c r="G5280" s="536">
        <f t="shared" si="531"/>
        <v>146000</v>
      </c>
    </row>
    <row r="5281" spans="1:7">
      <c r="A5281" s="1165" t="s">
        <v>2176</v>
      </c>
      <c r="B5281" s="1166"/>
      <c r="C5281" s="1166"/>
      <c r="D5281" s="1166"/>
      <c r="E5281" s="1166"/>
      <c r="F5281" s="1166"/>
      <c r="G5281" s="321">
        <f>SUM(G5278:G5280)</f>
        <v>190000</v>
      </c>
    </row>
    <row r="5282" spans="1:7">
      <c r="A5282" s="295" t="s">
        <v>20</v>
      </c>
      <c r="B5282" s="296" t="s">
        <v>181</v>
      </c>
      <c r="C5282" s="295"/>
      <c r="D5282" s="295"/>
      <c r="E5282" s="295"/>
      <c r="F5282" s="296"/>
      <c r="G5282" s="536"/>
    </row>
    <row r="5283" spans="1:7">
      <c r="A5283" s="295"/>
      <c r="B5283" s="296"/>
      <c r="C5283" s="295"/>
      <c r="D5283" s="295"/>
      <c r="E5283" s="295"/>
      <c r="F5283" s="296"/>
      <c r="G5283" s="536"/>
    </row>
    <row r="5284" spans="1:7">
      <c r="A5284" s="1146" t="s">
        <v>2180</v>
      </c>
      <c r="B5284" s="1146"/>
      <c r="C5284" s="1146"/>
      <c r="D5284" s="1146"/>
      <c r="E5284" s="1146"/>
      <c r="F5284" s="1146"/>
      <c r="G5284" s="318">
        <f>SUM(G5282:G5283)</f>
        <v>0</v>
      </c>
    </row>
    <row r="5285" spans="1:7">
      <c r="A5285" s="375" t="s">
        <v>21</v>
      </c>
      <c r="B5285" s="1145" t="s">
        <v>1111</v>
      </c>
      <c r="C5285" s="1145"/>
      <c r="D5285" s="1145"/>
      <c r="E5285" s="1145"/>
      <c r="F5285" s="1145"/>
      <c r="G5285" s="318">
        <f>SUM(G5273:G5284)/2</f>
        <v>213200</v>
      </c>
    </row>
    <row r="5286" spans="1:7">
      <c r="A5286" s="375" t="s">
        <v>22</v>
      </c>
      <c r="B5286" s="1145" t="s">
        <v>1112</v>
      </c>
      <c r="C5286" s="1145"/>
      <c r="D5286" s="1145"/>
      <c r="E5286" s="1145"/>
      <c r="F5286" s="376">
        <v>0.1</v>
      </c>
      <c r="G5286" s="318">
        <f>G5285*F5286</f>
        <v>21320</v>
      </c>
    </row>
    <row r="5287" spans="1:7">
      <c r="A5287" s="375" t="s">
        <v>23</v>
      </c>
      <c r="B5287" s="1145" t="s">
        <v>184</v>
      </c>
      <c r="C5287" s="1145"/>
      <c r="D5287" s="1145"/>
      <c r="E5287" s="1145"/>
      <c r="F5287" s="1145"/>
      <c r="G5287" s="318">
        <f>ROUNDDOWN(G5285+G5286,0)</f>
        <v>234520</v>
      </c>
    </row>
    <row r="5288" spans="1:7">
      <c r="A5288" s="379"/>
      <c r="B5288" s="380"/>
      <c r="C5288" s="380"/>
      <c r="D5288" s="380"/>
      <c r="E5288" s="380"/>
      <c r="F5288" s="380"/>
      <c r="G5288" s="255"/>
    </row>
    <row r="5289" spans="1:7" s="455" customFormat="1">
      <c r="A5289" s="454" t="s">
        <v>3610</v>
      </c>
      <c r="G5289" s="560"/>
    </row>
    <row r="5290" spans="1:7" ht="45">
      <c r="A5290" s="294" t="s">
        <v>73</v>
      </c>
      <c r="B5290" s="294" t="s">
        <v>74</v>
      </c>
      <c r="C5290" s="294" t="s">
        <v>166</v>
      </c>
      <c r="D5290" s="301" t="s">
        <v>78</v>
      </c>
      <c r="E5290" s="301" t="s">
        <v>167</v>
      </c>
      <c r="F5290" s="301" t="s">
        <v>1113</v>
      </c>
      <c r="G5290" s="552" t="s">
        <v>1105</v>
      </c>
    </row>
    <row r="5291" spans="1:7">
      <c r="A5291" s="295" t="s">
        <v>17</v>
      </c>
      <c r="B5291" s="296" t="s">
        <v>1106</v>
      </c>
      <c r="C5291" s="295"/>
      <c r="D5291" s="295"/>
      <c r="E5291" s="295"/>
      <c r="F5291" s="296"/>
      <c r="G5291" s="536"/>
    </row>
    <row r="5292" spans="1:7">
      <c r="A5292" s="295">
        <v>1</v>
      </c>
      <c r="B5292" s="296" t="s">
        <v>1</v>
      </c>
      <c r="C5292" s="295" t="s">
        <v>336</v>
      </c>
      <c r="D5292" s="295" t="s">
        <v>31</v>
      </c>
      <c r="E5292" s="295" t="s">
        <v>1705</v>
      </c>
      <c r="F5292" s="315">
        <f>VLOOKUP(B5292,'HSD PSPN,STR,ARS'!$C$6:F3580,4,FALSE)</f>
        <v>100000</v>
      </c>
      <c r="G5292" s="536">
        <f t="shared" ref="G5292:G5295" si="532">F5292*E5292</f>
        <v>8500</v>
      </c>
    </row>
    <row r="5293" spans="1:7">
      <c r="A5293" s="295">
        <v>2</v>
      </c>
      <c r="B5293" s="296" t="s">
        <v>1711</v>
      </c>
      <c r="C5293" s="295" t="s">
        <v>337</v>
      </c>
      <c r="D5293" s="295" t="s">
        <v>31</v>
      </c>
      <c r="E5293" s="295" t="s">
        <v>1705</v>
      </c>
      <c r="F5293" s="315">
        <f>VLOOKUP(B5293,'HSD PSPN,STR,ARS'!$C$6:F3581,4,FALSE)</f>
        <v>150000</v>
      </c>
      <c r="G5293" s="536">
        <f t="shared" si="532"/>
        <v>12750.000000000002</v>
      </c>
    </row>
    <row r="5294" spans="1:7">
      <c r="A5294" s="295">
        <v>3</v>
      </c>
      <c r="B5294" s="296" t="s">
        <v>3</v>
      </c>
      <c r="C5294" s="295" t="s">
        <v>338</v>
      </c>
      <c r="D5294" s="295" t="s">
        <v>31</v>
      </c>
      <c r="E5294" s="295" t="s">
        <v>1706</v>
      </c>
      <c r="F5294" s="315">
        <f>VLOOKUP(B5294,'HSD PSPN,STR,ARS'!$C$6:F3582,4,FALSE)</f>
        <v>150000</v>
      </c>
      <c r="G5294" s="536">
        <f t="shared" si="532"/>
        <v>1350</v>
      </c>
    </row>
    <row r="5295" spans="1:7">
      <c r="A5295" s="295">
        <v>4</v>
      </c>
      <c r="B5295" s="296" t="s">
        <v>4</v>
      </c>
      <c r="C5295" s="295" t="s">
        <v>339</v>
      </c>
      <c r="D5295" s="295" t="s">
        <v>31</v>
      </c>
      <c r="E5295" s="295" t="s">
        <v>1244</v>
      </c>
      <c r="F5295" s="315">
        <f>VLOOKUP(B5295,'HSD PSPN,STR,ARS'!$C$6:F3583,4,FALSE)</f>
        <v>200000</v>
      </c>
      <c r="G5295" s="536">
        <f t="shared" si="532"/>
        <v>600</v>
      </c>
    </row>
    <row r="5296" spans="1:7">
      <c r="A5296" s="1161" t="s">
        <v>2171</v>
      </c>
      <c r="B5296" s="1162"/>
      <c r="C5296" s="1162"/>
      <c r="D5296" s="1162"/>
      <c r="E5296" s="1162"/>
      <c r="F5296" s="1163"/>
      <c r="G5296" s="321">
        <f>SUM(G5291:G5295)</f>
        <v>23200</v>
      </c>
    </row>
    <row r="5297" spans="1:7">
      <c r="A5297" s="295" t="s">
        <v>19</v>
      </c>
      <c r="B5297" s="296" t="s">
        <v>5</v>
      </c>
      <c r="C5297" s="295"/>
      <c r="D5297" s="295"/>
      <c r="E5297" s="295"/>
      <c r="F5297" s="296"/>
      <c r="G5297" s="536"/>
    </row>
    <row r="5298" spans="1:7">
      <c r="A5298" s="295">
        <v>1</v>
      </c>
      <c r="B5298" s="296" t="s">
        <v>1712</v>
      </c>
      <c r="C5298" s="295"/>
      <c r="D5298" s="295" t="s">
        <v>1284</v>
      </c>
      <c r="E5298" s="295" t="s">
        <v>1708</v>
      </c>
      <c r="F5298" s="315">
        <f>VLOOKUP(B5298,'HSD PSPN,STR,ARS'!$C$6:F3586,4,FALSE)</f>
        <v>10000</v>
      </c>
      <c r="G5298" s="536">
        <f t="shared" ref="G5298:G5300" si="533">F5298*E5298</f>
        <v>44000</v>
      </c>
    </row>
    <row r="5299" spans="1:7" ht="30">
      <c r="A5299" s="295">
        <v>2</v>
      </c>
      <c r="B5299" s="300" t="s">
        <v>1713</v>
      </c>
      <c r="C5299" s="295"/>
      <c r="D5299" s="301" t="s">
        <v>379</v>
      </c>
      <c r="E5299" s="301" t="s">
        <v>1185</v>
      </c>
      <c r="F5299" s="315">
        <f>VLOOKUP(B5299,'HSD PSPN,STR,ARS'!$C$6:F3587,4,FALSE)</f>
        <v>10000</v>
      </c>
      <c r="G5299" s="536">
        <f t="shared" si="533"/>
        <v>11000</v>
      </c>
    </row>
    <row r="5300" spans="1:7">
      <c r="A5300" s="295">
        <v>3</v>
      </c>
      <c r="B5300" s="296" t="s">
        <v>46</v>
      </c>
      <c r="C5300" s="295"/>
      <c r="D5300" s="295" t="s">
        <v>1714</v>
      </c>
      <c r="E5300" s="295" t="s">
        <v>1715</v>
      </c>
      <c r="F5300" s="315">
        <f>VLOOKUP(B5300,'HSD PSPN,STR,ARS'!$C$6:F3588,4,FALSE)</f>
        <v>10000</v>
      </c>
      <c r="G5300" s="536">
        <f t="shared" si="533"/>
        <v>2700</v>
      </c>
    </row>
    <row r="5301" spans="1:7">
      <c r="A5301" s="1165" t="s">
        <v>2176</v>
      </c>
      <c r="B5301" s="1166"/>
      <c r="C5301" s="1166"/>
      <c r="D5301" s="1166"/>
      <c r="E5301" s="1166"/>
      <c r="F5301" s="1166"/>
      <c r="G5301" s="321">
        <f>SUM(G5298:G5300)</f>
        <v>57700</v>
      </c>
    </row>
    <row r="5302" spans="1:7">
      <c r="A5302" s="295" t="s">
        <v>20</v>
      </c>
      <c r="B5302" s="296" t="s">
        <v>181</v>
      </c>
      <c r="C5302" s="295"/>
      <c r="D5302" s="295"/>
      <c r="E5302" s="295"/>
      <c r="F5302" s="296"/>
      <c r="G5302" s="536"/>
    </row>
    <row r="5303" spans="1:7">
      <c r="A5303" s="295"/>
      <c r="B5303" s="296"/>
      <c r="C5303" s="295"/>
      <c r="D5303" s="295"/>
      <c r="E5303" s="295"/>
      <c r="F5303" s="296"/>
      <c r="G5303" s="536"/>
    </row>
    <row r="5304" spans="1:7">
      <c r="A5304" s="1146" t="s">
        <v>2180</v>
      </c>
      <c r="B5304" s="1146"/>
      <c r="C5304" s="1146"/>
      <c r="D5304" s="1146"/>
      <c r="E5304" s="1146"/>
      <c r="F5304" s="1146"/>
      <c r="G5304" s="318">
        <f>SUM(G5302:G5303)</f>
        <v>0</v>
      </c>
    </row>
    <row r="5305" spans="1:7">
      <c r="A5305" s="375" t="s">
        <v>21</v>
      </c>
      <c r="B5305" s="1145" t="s">
        <v>1111</v>
      </c>
      <c r="C5305" s="1145"/>
      <c r="D5305" s="1145"/>
      <c r="E5305" s="1145"/>
      <c r="F5305" s="1145"/>
      <c r="G5305" s="318">
        <f>SUM(G5292:G5304)/2</f>
        <v>80900</v>
      </c>
    </row>
    <row r="5306" spans="1:7">
      <c r="A5306" s="375" t="s">
        <v>22</v>
      </c>
      <c r="B5306" s="1145" t="s">
        <v>1112</v>
      </c>
      <c r="C5306" s="1145"/>
      <c r="D5306" s="1145"/>
      <c r="E5306" s="1145"/>
      <c r="F5306" s="376">
        <v>0.1</v>
      </c>
      <c r="G5306" s="318">
        <f>G5305*F5306</f>
        <v>8090</v>
      </c>
    </row>
    <row r="5307" spans="1:7">
      <c r="A5307" s="375" t="s">
        <v>23</v>
      </c>
      <c r="B5307" s="1145" t="s">
        <v>184</v>
      </c>
      <c r="C5307" s="1145"/>
      <c r="D5307" s="1145"/>
      <c r="E5307" s="1145"/>
      <c r="F5307" s="1145"/>
      <c r="G5307" s="318">
        <f>ROUNDDOWN(G5305+G5306,0)</f>
        <v>88990</v>
      </c>
    </row>
    <row r="5308" spans="1:7">
      <c r="A5308" s="379"/>
      <c r="B5308" s="380"/>
      <c r="C5308" s="380"/>
      <c r="D5308" s="380"/>
      <c r="E5308" s="380"/>
      <c r="F5308" s="380"/>
      <c r="G5308" s="255"/>
    </row>
    <row r="5309" spans="1:7" s="455" customFormat="1">
      <c r="A5309" s="454" t="s">
        <v>3611</v>
      </c>
      <c r="G5309" s="560"/>
    </row>
    <row r="5310" spans="1:7" ht="45">
      <c r="A5310" s="294" t="s">
        <v>73</v>
      </c>
      <c r="B5310" s="294" t="s">
        <v>74</v>
      </c>
      <c r="C5310" s="294" t="s">
        <v>166</v>
      </c>
      <c r="D5310" s="301" t="s">
        <v>78</v>
      </c>
      <c r="E5310" s="301" t="s">
        <v>167</v>
      </c>
      <c r="F5310" s="301" t="s">
        <v>1113</v>
      </c>
      <c r="G5310" s="552" t="s">
        <v>1105</v>
      </c>
    </row>
    <row r="5311" spans="1:7">
      <c r="A5311" s="295" t="s">
        <v>17</v>
      </c>
      <c r="B5311" s="296" t="s">
        <v>1106</v>
      </c>
      <c r="C5311" s="295"/>
      <c r="D5311" s="295"/>
      <c r="E5311" s="295"/>
      <c r="F5311" s="296"/>
      <c r="G5311" s="536"/>
    </row>
    <row r="5312" spans="1:7">
      <c r="A5312" s="295">
        <v>1</v>
      </c>
      <c r="B5312" s="296" t="s">
        <v>1</v>
      </c>
      <c r="C5312" s="295" t="s">
        <v>336</v>
      </c>
      <c r="D5312" s="295" t="s">
        <v>31</v>
      </c>
      <c r="E5312" s="295" t="s">
        <v>1705</v>
      </c>
      <c r="F5312" s="315">
        <f>VLOOKUP(B5312,'HSD PSPN,STR,ARS'!$C$6:F3598,4,FALSE)</f>
        <v>100000</v>
      </c>
      <c r="G5312" s="536">
        <f t="shared" ref="G5312:G5315" si="534">F5312*E5312</f>
        <v>8500</v>
      </c>
    </row>
    <row r="5313" spans="1:7">
      <c r="A5313" s="295">
        <v>2</v>
      </c>
      <c r="B5313" s="296" t="s">
        <v>1711</v>
      </c>
      <c r="C5313" s="295" t="s">
        <v>337</v>
      </c>
      <c r="D5313" s="295" t="s">
        <v>31</v>
      </c>
      <c r="E5313" s="295" t="s">
        <v>1705</v>
      </c>
      <c r="F5313" s="315">
        <f>VLOOKUP(B5313,'HSD PSPN,STR,ARS'!$C$6:F3599,4,FALSE)</f>
        <v>150000</v>
      </c>
      <c r="G5313" s="536">
        <f t="shared" si="534"/>
        <v>12750.000000000002</v>
      </c>
    </row>
    <row r="5314" spans="1:7">
      <c r="A5314" s="295">
        <v>3</v>
      </c>
      <c r="B5314" s="296" t="s">
        <v>3</v>
      </c>
      <c r="C5314" s="295" t="s">
        <v>338</v>
      </c>
      <c r="D5314" s="295" t="s">
        <v>31</v>
      </c>
      <c r="E5314" s="295" t="s">
        <v>1706</v>
      </c>
      <c r="F5314" s="315">
        <f>VLOOKUP(B5314,'HSD PSPN,STR,ARS'!$C$6:F3600,4,FALSE)</f>
        <v>150000</v>
      </c>
      <c r="G5314" s="536">
        <f t="shared" si="534"/>
        <v>1350</v>
      </c>
    </row>
    <row r="5315" spans="1:7">
      <c r="A5315" s="295">
        <v>4</v>
      </c>
      <c r="B5315" s="296" t="s">
        <v>4</v>
      </c>
      <c r="C5315" s="295" t="s">
        <v>339</v>
      </c>
      <c r="D5315" s="295" t="s">
        <v>31</v>
      </c>
      <c r="E5315" s="295" t="s">
        <v>1244</v>
      </c>
      <c r="F5315" s="315">
        <f>VLOOKUP(B5315,'HSD PSPN,STR,ARS'!$C$6:F3601,4,FALSE)</f>
        <v>200000</v>
      </c>
      <c r="G5315" s="536">
        <f t="shared" si="534"/>
        <v>600</v>
      </c>
    </row>
    <row r="5316" spans="1:7">
      <c r="A5316" s="1161" t="s">
        <v>2171</v>
      </c>
      <c r="B5316" s="1162"/>
      <c r="C5316" s="1162"/>
      <c r="D5316" s="1162"/>
      <c r="E5316" s="1162"/>
      <c r="F5316" s="1163"/>
      <c r="G5316" s="321">
        <f>SUM(G5311:G5315)</f>
        <v>23200</v>
      </c>
    </row>
    <row r="5317" spans="1:7">
      <c r="A5317" s="295" t="s">
        <v>19</v>
      </c>
      <c r="B5317" s="296" t="s">
        <v>5</v>
      </c>
      <c r="C5317" s="295"/>
      <c r="D5317" s="295"/>
      <c r="E5317" s="295"/>
      <c r="F5317" s="296"/>
      <c r="G5317" s="536"/>
    </row>
    <row r="5318" spans="1:7">
      <c r="A5318" s="295">
        <v>1</v>
      </c>
      <c r="B5318" s="296" t="s">
        <v>1712</v>
      </c>
      <c r="C5318" s="295"/>
      <c r="D5318" s="295" t="s">
        <v>1284</v>
      </c>
      <c r="E5318" s="295" t="s">
        <v>1708</v>
      </c>
      <c r="F5318" s="315">
        <f>VLOOKUP(B5318,'HSD PSPN,STR,ARS'!$C$6:F3604,4,FALSE)</f>
        <v>10000</v>
      </c>
      <c r="G5318" s="536">
        <f t="shared" ref="G5318:G5320" si="535">F5318*E5318</f>
        <v>44000</v>
      </c>
    </row>
    <row r="5319" spans="1:7" ht="30">
      <c r="A5319" s="295">
        <v>2</v>
      </c>
      <c r="B5319" s="300" t="s">
        <v>1713</v>
      </c>
      <c r="C5319" s="295"/>
      <c r="D5319" s="301" t="s">
        <v>379</v>
      </c>
      <c r="E5319" s="301" t="s">
        <v>1185</v>
      </c>
      <c r="F5319" s="315">
        <f>VLOOKUP(B5319,'HSD PSPN,STR,ARS'!$C$6:F3605,4,FALSE)</f>
        <v>10000</v>
      </c>
      <c r="G5319" s="536">
        <f t="shared" si="535"/>
        <v>11000</v>
      </c>
    </row>
    <row r="5320" spans="1:7">
      <c r="A5320" s="295">
        <v>3</v>
      </c>
      <c r="B5320" s="296" t="s">
        <v>46</v>
      </c>
      <c r="C5320" s="295"/>
      <c r="D5320" s="295" t="s">
        <v>1714</v>
      </c>
      <c r="E5320" s="295" t="s">
        <v>1715</v>
      </c>
      <c r="F5320" s="315">
        <f>VLOOKUP(B5320,'HSD PSPN,STR,ARS'!$C$6:F3606,4,FALSE)</f>
        <v>10000</v>
      </c>
      <c r="G5320" s="536">
        <f t="shared" si="535"/>
        <v>2700</v>
      </c>
    </row>
    <row r="5321" spans="1:7">
      <c r="A5321" s="1165" t="s">
        <v>2176</v>
      </c>
      <c r="B5321" s="1166"/>
      <c r="C5321" s="1166"/>
      <c r="D5321" s="1166"/>
      <c r="E5321" s="1166"/>
      <c r="F5321" s="1166"/>
      <c r="G5321" s="321">
        <f>SUM(G5318:G5320)</f>
        <v>57700</v>
      </c>
    </row>
    <row r="5322" spans="1:7">
      <c r="A5322" s="295" t="s">
        <v>20</v>
      </c>
      <c r="B5322" s="296" t="s">
        <v>181</v>
      </c>
      <c r="C5322" s="295"/>
      <c r="D5322" s="295"/>
      <c r="E5322" s="295"/>
      <c r="F5322" s="296"/>
      <c r="G5322" s="536"/>
    </row>
    <row r="5323" spans="1:7">
      <c r="A5323" s="295"/>
      <c r="B5323" s="296"/>
      <c r="C5323" s="295"/>
      <c r="D5323" s="295"/>
      <c r="E5323" s="295"/>
      <c r="F5323" s="296"/>
      <c r="G5323" s="536"/>
    </row>
    <row r="5324" spans="1:7">
      <c r="A5324" s="1146" t="s">
        <v>2180</v>
      </c>
      <c r="B5324" s="1146"/>
      <c r="C5324" s="1146"/>
      <c r="D5324" s="1146"/>
      <c r="E5324" s="1146"/>
      <c r="F5324" s="1146"/>
      <c r="G5324" s="318">
        <f>SUM(G5322:G5323)</f>
        <v>0</v>
      </c>
    </row>
    <row r="5325" spans="1:7">
      <c r="A5325" s="375" t="s">
        <v>21</v>
      </c>
      <c r="B5325" s="1145" t="s">
        <v>1111</v>
      </c>
      <c r="C5325" s="1145"/>
      <c r="D5325" s="1145"/>
      <c r="E5325" s="1145"/>
      <c r="F5325" s="1145"/>
      <c r="G5325" s="318">
        <f>SUM(G5312:G5324)/2</f>
        <v>80900</v>
      </c>
    </row>
    <row r="5326" spans="1:7">
      <c r="A5326" s="375" t="s">
        <v>22</v>
      </c>
      <c r="B5326" s="1145" t="s">
        <v>1112</v>
      </c>
      <c r="C5326" s="1145"/>
      <c r="D5326" s="1145"/>
      <c r="E5326" s="1145"/>
      <c r="F5326" s="376">
        <v>0.1</v>
      </c>
      <c r="G5326" s="318">
        <f>G5325*F5326</f>
        <v>8090</v>
      </c>
    </row>
    <row r="5327" spans="1:7">
      <c r="A5327" s="375" t="s">
        <v>23</v>
      </c>
      <c r="B5327" s="1145" t="s">
        <v>184</v>
      </c>
      <c r="C5327" s="1145"/>
      <c r="D5327" s="1145"/>
      <c r="E5327" s="1145"/>
      <c r="F5327" s="1145"/>
      <c r="G5327" s="318">
        <f>ROUNDDOWN(G5325+G5326,0)</f>
        <v>88990</v>
      </c>
    </row>
    <row r="5328" spans="1:7">
      <c r="A5328" s="379"/>
      <c r="B5328" s="380"/>
      <c r="C5328" s="380"/>
      <c r="D5328" s="380"/>
      <c r="E5328" s="380"/>
      <c r="F5328" s="380"/>
      <c r="G5328" s="255"/>
    </row>
    <row r="5329" spans="1:7" s="455" customFormat="1">
      <c r="A5329" s="454" t="s">
        <v>2480</v>
      </c>
      <c r="G5329" s="560"/>
    </row>
    <row r="5330" spans="1:7" ht="45">
      <c r="A5330" s="294" t="s">
        <v>73</v>
      </c>
      <c r="B5330" s="294" t="s">
        <v>74</v>
      </c>
      <c r="C5330" s="294" t="s">
        <v>166</v>
      </c>
      <c r="D5330" s="301" t="s">
        <v>78</v>
      </c>
      <c r="E5330" s="301" t="s">
        <v>167</v>
      </c>
      <c r="F5330" s="301" t="s">
        <v>1113</v>
      </c>
      <c r="G5330" s="552" t="s">
        <v>1105</v>
      </c>
    </row>
    <row r="5331" spans="1:7">
      <c r="A5331" s="295" t="s">
        <v>17</v>
      </c>
      <c r="B5331" s="296" t="s">
        <v>1106</v>
      </c>
      <c r="C5331" s="295"/>
      <c r="D5331" s="295"/>
      <c r="E5331" s="295"/>
      <c r="F5331" s="296"/>
      <c r="G5331" s="536"/>
    </row>
    <row r="5332" spans="1:7">
      <c r="A5332" s="295">
        <v>1</v>
      </c>
      <c r="B5332" s="296" t="s">
        <v>1</v>
      </c>
      <c r="C5332" s="295" t="s">
        <v>336</v>
      </c>
      <c r="D5332" s="295" t="s">
        <v>31</v>
      </c>
      <c r="E5332" s="295" t="s">
        <v>1716</v>
      </c>
      <c r="F5332" s="315">
        <f>VLOOKUP(B5332,'HSD PSPN,STR,ARS'!$C$6:F3616,4,FALSE)</f>
        <v>100000</v>
      </c>
      <c r="G5332" s="536">
        <f t="shared" ref="G5332:G5335" si="536">F5332*E5332</f>
        <v>59519.999999999993</v>
      </c>
    </row>
    <row r="5333" spans="1:7">
      <c r="A5333" s="295">
        <v>2</v>
      </c>
      <c r="B5333" s="296" t="s">
        <v>32</v>
      </c>
      <c r="C5333" s="295" t="s">
        <v>337</v>
      </c>
      <c r="D5333" s="295" t="s">
        <v>31</v>
      </c>
      <c r="E5333" s="295" t="s">
        <v>1717</v>
      </c>
      <c r="F5333" s="315">
        <f>VLOOKUP(B5333,'HSD PSPN,STR,ARS'!$C$6:F3617,4,FALSE)</f>
        <v>150000</v>
      </c>
      <c r="G5333" s="536">
        <f t="shared" si="536"/>
        <v>44639.999999999993</v>
      </c>
    </row>
    <row r="5334" spans="1:7">
      <c r="A5334" s="295">
        <v>3</v>
      </c>
      <c r="B5334" s="296" t="s">
        <v>3</v>
      </c>
      <c r="C5334" s="295" t="s">
        <v>338</v>
      </c>
      <c r="D5334" s="295" t="s">
        <v>31</v>
      </c>
      <c r="E5334" s="295" t="s">
        <v>1718</v>
      </c>
      <c r="F5334" s="315">
        <f>VLOOKUP(B5334,'HSD PSPN,STR,ARS'!$C$6:F3618,4,FALSE)</f>
        <v>150000</v>
      </c>
      <c r="G5334" s="536">
        <f t="shared" si="536"/>
        <v>4470</v>
      </c>
    </row>
    <row r="5335" spans="1:7">
      <c r="A5335" s="295">
        <v>4</v>
      </c>
      <c r="B5335" s="296" t="s">
        <v>4</v>
      </c>
      <c r="C5335" s="295" t="s">
        <v>339</v>
      </c>
      <c r="D5335" s="295" t="s">
        <v>31</v>
      </c>
      <c r="E5335" s="295" t="s">
        <v>1719</v>
      </c>
      <c r="F5335" s="315">
        <f>VLOOKUP(B5335,'HSD PSPN,STR,ARS'!$C$6:F3619,4,FALSE)</f>
        <v>200000</v>
      </c>
      <c r="G5335" s="536">
        <f t="shared" si="536"/>
        <v>1980.0000000000002</v>
      </c>
    </row>
    <row r="5336" spans="1:7">
      <c r="A5336" s="1161" t="s">
        <v>2171</v>
      </c>
      <c r="B5336" s="1162"/>
      <c r="C5336" s="1162"/>
      <c r="D5336" s="1162"/>
      <c r="E5336" s="1162"/>
      <c r="F5336" s="1163"/>
      <c r="G5336" s="321">
        <f>SUM(G5331:G5335)</f>
        <v>110609.99999999999</v>
      </c>
    </row>
    <row r="5337" spans="1:7">
      <c r="A5337" s="295" t="s">
        <v>19</v>
      </c>
      <c r="B5337" s="296" t="s">
        <v>5</v>
      </c>
      <c r="C5337" s="295"/>
      <c r="D5337" s="295"/>
      <c r="E5337" s="295"/>
      <c r="F5337" s="296"/>
      <c r="G5337" s="536"/>
    </row>
    <row r="5338" spans="1:7">
      <c r="A5338" s="295">
        <v>1</v>
      </c>
      <c r="B5338" s="296" t="s">
        <v>1720</v>
      </c>
      <c r="C5338" s="295"/>
      <c r="D5338" s="295" t="s">
        <v>342</v>
      </c>
      <c r="E5338" s="295" t="s">
        <v>1250</v>
      </c>
      <c r="F5338" s="315">
        <f>VLOOKUP(B5338,'HSD PSPN,STR,ARS'!$C$6:F3622,4,FALSE)</f>
        <v>10000</v>
      </c>
      <c r="G5338" s="536">
        <f t="shared" ref="G5338:G5339" si="537">F5338*E5338</f>
        <v>400</v>
      </c>
    </row>
    <row r="5339" spans="1:7">
      <c r="A5339" s="295">
        <v>2</v>
      </c>
      <c r="B5339" s="296" t="s">
        <v>1721</v>
      </c>
      <c r="C5339" s="295"/>
      <c r="D5339" s="295" t="s">
        <v>329</v>
      </c>
      <c r="E5339" s="295" t="s">
        <v>1218</v>
      </c>
      <c r="F5339" s="315">
        <f>VLOOKUP(B5339,'HSD PSPN,STR,ARS'!$C$6:F3623,4,FALSE)</f>
        <v>10000</v>
      </c>
      <c r="G5339" s="536">
        <f t="shared" si="537"/>
        <v>500</v>
      </c>
    </row>
    <row r="5340" spans="1:7">
      <c r="A5340" s="1165" t="s">
        <v>2176</v>
      </c>
      <c r="B5340" s="1166"/>
      <c r="C5340" s="1166"/>
      <c r="D5340" s="1166"/>
      <c r="E5340" s="1166"/>
      <c r="F5340" s="1166"/>
      <c r="G5340" s="321">
        <f>SUM(G5338:G5339)</f>
        <v>900</v>
      </c>
    </row>
    <row r="5341" spans="1:7">
      <c r="A5341" s="295" t="s">
        <v>20</v>
      </c>
      <c r="B5341" s="296" t="s">
        <v>181</v>
      </c>
      <c r="C5341" s="295"/>
      <c r="D5341" s="295"/>
      <c r="E5341" s="295"/>
      <c r="F5341" s="296"/>
      <c r="G5341" s="536"/>
    </row>
    <row r="5342" spans="1:7">
      <c r="A5342" s="295"/>
      <c r="B5342" s="296"/>
      <c r="C5342" s="295"/>
      <c r="D5342" s="295"/>
      <c r="E5342" s="295"/>
      <c r="F5342" s="296"/>
      <c r="G5342" s="536"/>
    </row>
    <row r="5343" spans="1:7">
      <c r="A5343" s="1146" t="s">
        <v>2180</v>
      </c>
      <c r="B5343" s="1146"/>
      <c r="C5343" s="1146"/>
      <c r="D5343" s="1146"/>
      <c r="E5343" s="1146"/>
      <c r="F5343" s="1146"/>
      <c r="G5343" s="318">
        <f>SUM(G5341:G5342)</f>
        <v>0</v>
      </c>
    </row>
    <row r="5344" spans="1:7">
      <c r="A5344" s="375" t="s">
        <v>21</v>
      </c>
      <c r="B5344" s="1145" t="s">
        <v>1111</v>
      </c>
      <c r="C5344" s="1145"/>
      <c r="D5344" s="1145"/>
      <c r="E5344" s="1145"/>
      <c r="F5344" s="1145"/>
      <c r="G5344" s="318">
        <f>SUM(G5332:G5343)/2</f>
        <v>111509.99999999999</v>
      </c>
    </row>
    <row r="5345" spans="1:7">
      <c r="A5345" s="375" t="s">
        <v>22</v>
      </c>
      <c r="B5345" s="1145" t="s">
        <v>1112</v>
      </c>
      <c r="C5345" s="1145"/>
      <c r="D5345" s="1145"/>
      <c r="E5345" s="1145"/>
      <c r="F5345" s="376">
        <v>0.1</v>
      </c>
      <c r="G5345" s="318">
        <f>G5344*F5345</f>
        <v>11151</v>
      </c>
    </row>
    <row r="5346" spans="1:7">
      <c r="A5346" s="375" t="s">
        <v>23</v>
      </c>
      <c r="B5346" s="1145" t="s">
        <v>184</v>
      </c>
      <c r="C5346" s="1145"/>
      <c r="D5346" s="1145"/>
      <c r="E5346" s="1145"/>
      <c r="F5346" s="1145"/>
      <c r="G5346" s="318">
        <f>ROUNDDOWN(G5344+G5345,0)</f>
        <v>122661</v>
      </c>
    </row>
    <row r="5347" spans="1:7">
      <c r="A5347" s="379"/>
      <c r="B5347" s="380"/>
      <c r="C5347" s="380"/>
      <c r="D5347" s="380"/>
      <c r="E5347" s="380"/>
      <c r="F5347" s="380"/>
      <c r="G5347" s="255"/>
    </row>
    <row r="5348" spans="1:7" s="455" customFormat="1">
      <c r="A5348" s="454" t="s">
        <v>2481</v>
      </c>
      <c r="G5348" s="560"/>
    </row>
    <row r="5349" spans="1:7" ht="45">
      <c r="A5349" s="294" t="s">
        <v>73</v>
      </c>
      <c r="B5349" s="294" t="s">
        <v>74</v>
      </c>
      <c r="C5349" s="294" t="s">
        <v>166</v>
      </c>
      <c r="D5349" s="301" t="s">
        <v>78</v>
      </c>
      <c r="E5349" s="301" t="s">
        <v>167</v>
      </c>
      <c r="F5349" s="301" t="s">
        <v>1113</v>
      </c>
      <c r="G5349" s="552" t="s">
        <v>1105</v>
      </c>
    </row>
    <row r="5350" spans="1:7">
      <c r="A5350" s="295" t="s">
        <v>17</v>
      </c>
      <c r="B5350" s="296" t="s">
        <v>1106</v>
      </c>
      <c r="C5350" s="295"/>
      <c r="D5350" s="295"/>
      <c r="E5350" s="295"/>
      <c r="F5350" s="296"/>
      <c r="G5350" s="536"/>
    </row>
    <row r="5351" spans="1:7">
      <c r="A5351" s="295">
        <v>1</v>
      </c>
      <c r="B5351" s="296" t="s">
        <v>1</v>
      </c>
      <c r="C5351" s="295" t="s">
        <v>336</v>
      </c>
      <c r="D5351" s="295" t="s">
        <v>31</v>
      </c>
      <c r="E5351" s="295" t="s">
        <v>1449</v>
      </c>
      <c r="F5351" s="315">
        <f>VLOOKUP(B5351,'HSD PSPN,STR,ARS'!$C$6:F3633,4,FALSE)</f>
        <v>100000</v>
      </c>
      <c r="G5351" s="536">
        <f t="shared" ref="G5351:G5354" si="538">F5351*E5351</f>
        <v>35000</v>
      </c>
    </row>
    <row r="5352" spans="1:7">
      <c r="A5352" s="295">
        <v>2</v>
      </c>
      <c r="B5352" s="296" t="s">
        <v>32</v>
      </c>
      <c r="C5352" s="295" t="s">
        <v>337</v>
      </c>
      <c r="D5352" s="295" t="s">
        <v>31</v>
      </c>
      <c r="E5352" s="295" t="s">
        <v>1272</v>
      </c>
      <c r="F5352" s="315">
        <f>VLOOKUP(B5352,'HSD PSPN,STR,ARS'!$C$6:F3634,4,FALSE)</f>
        <v>150000</v>
      </c>
      <c r="G5352" s="536">
        <f t="shared" si="538"/>
        <v>157500</v>
      </c>
    </row>
    <row r="5353" spans="1:7">
      <c r="A5353" s="295">
        <v>3</v>
      </c>
      <c r="B5353" s="296" t="s">
        <v>3</v>
      </c>
      <c r="C5353" s="295" t="s">
        <v>338</v>
      </c>
      <c r="D5353" s="295" t="s">
        <v>31</v>
      </c>
      <c r="E5353" s="295" t="s">
        <v>1722</v>
      </c>
      <c r="F5353" s="315">
        <f>VLOOKUP(B5353,'HSD PSPN,STR,ARS'!$C$6:F3635,4,FALSE)</f>
        <v>150000</v>
      </c>
      <c r="G5353" s="536">
        <f t="shared" si="538"/>
        <v>15750</v>
      </c>
    </row>
    <row r="5354" spans="1:7">
      <c r="A5354" s="295">
        <v>4</v>
      </c>
      <c r="B5354" s="296" t="s">
        <v>4</v>
      </c>
      <c r="C5354" s="295" t="s">
        <v>339</v>
      </c>
      <c r="D5354" s="295" t="s">
        <v>31</v>
      </c>
      <c r="E5354" s="295" t="s">
        <v>1379</v>
      </c>
      <c r="F5354" s="315">
        <f>VLOOKUP(B5354,'HSD PSPN,STR,ARS'!$C$6:F3636,4,FALSE)</f>
        <v>200000</v>
      </c>
      <c r="G5354" s="536">
        <f t="shared" si="538"/>
        <v>7000.0000000000009</v>
      </c>
    </row>
    <row r="5355" spans="1:7">
      <c r="A5355" s="1161" t="s">
        <v>2171</v>
      </c>
      <c r="B5355" s="1162"/>
      <c r="C5355" s="1162"/>
      <c r="D5355" s="1162"/>
      <c r="E5355" s="1162"/>
      <c r="F5355" s="1163"/>
      <c r="G5355" s="321">
        <f>SUM(G5350:G5354)</f>
        <v>215250</v>
      </c>
    </row>
    <row r="5356" spans="1:7">
      <c r="A5356" s="295" t="s">
        <v>19</v>
      </c>
      <c r="B5356" s="296" t="s">
        <v>5</v>
      </c>
      <c r="C5356" s="295"/>
      <c r="D5356" s="295"/>
      <c r="E5356" s="295"/>
      <c r="F5356" s="296"/>
      <c r="G5356" s="536"/>
    </row>
    <row r="5357" spans="1:7">
      <c r="A5357" s="295">
        <v>1</v>
      </c>
      <c r="B5357" s="296" t="s">
        <v>1723</v>
      </c>
      <c r="C5357" s="295"/>
      <c r="D5357" s="295" t="s">
        <v>342</v>
      </c>
      <c r="E5357" s="295" t="s">
        <v>1250</v>
      </c>
      <c r="F5357" s="315">
        <f>VLOOKUP(B5357,'HSD PSPN,STR,ARS'!$C$6:F3639,4,FALSE)</f>
        <v>10000</v>
      </c>
      <c r="G5357" s="536">
        <f t="shared" ref="G5357:G5358" si="539">F5357*E5357</f>
        <v>400</v>
      </c>
    </row>
    <row r="5358" spans="1:7">
      <c r="A5358" s="295">
        <v>2</v>
      </c>
      <c r="B5358" s="296" t="s">
        <v>1721</v>
      </c>
      <c r="C5358" s="295"/>
      <c r="D5358" s="295" t="s">
        <v>329</v>
      </c>
      <c r="E5358" s="295" t="s">
        <v>1218</v>
      </c>
      <c r="F5358" s="315">
        <f>VLOOKUP(B5358,'HSD PSPN,STR,ARS'!$C$6:F3640,4,FALSE)</f>
        <v>10000</v>
      </c>
      <c r="G5358" s="536">
        <f t="shared" si="539"/>
        <v>500</v>
      </c>
    </row>
    <row r="5359" spans="1:7">
      <c r="A5359" s="1165" t="s">
        <v>2176</v>
      </c>
      <c r="B5359" s="1166"/>
      <c r="C5359" s="1166"/>
      <c r="D5359" s="1166"/>
      <c r="E5359" s="1166"/>
      <c r="F5359" s="1166"/>
      <c r="G5359" s="321">
        <f>SUM(G5357:G5358)</f>
        <v>900</v>
      </c>
    </row>
    <row r="5360" spans="1:7">
      <c r="A5360" s="295" t="s">
        <v>20</v>
      </c>
      <c r="B5360" s="296" t="s">
        <v>181</v>
      </c>
      <c r="C5360" s="295"/>
      <c r="D5360" s="295"/>
      <c r="E5360" s="295"/>
      <c r="F5360" s="296"/>
      <c r="G5360" s="536"/>
    </row>
    <row r="5361" spans="1:7">
      <c r="A5361" s="295"/>
      <c r="B5361" s="296"/>
      <c r="C5361" s="295"/>
      <c r="D5361" s="295"/>
      <c r="E5361" s="295"/>
      <c r="F5361" s="296"/>
      <c r="G5361" s="536"/>
    </row>
    <row r="5362" spans="1:7">
      <c r="A5362" s="1146" t="s">
        <v>2180</v>
      </c>
      <c r="B5362" s="1146"/>
      <c r="C5362" s="1146"/>
      <c r="D5362" s="1146"/>
      <c r="E5362" s="1146"/>
      <c r="F5362" s="1146"/>
      <c r="G5362" s="318">
        <f>SUM(G5360:G5361)</f>
        <v>0</v>
      </c>
    </row>
    <row r="5363" spans="1:7">
      <c r="A5363" s="375" t="s">
        <v>21</v>
      </c>
      <c r="B5363" s="1145" t="s">
        <v>1111</v>
      </c>
      <c r="C5363" s="1145"/>
      <c r="D5363" s="1145"/>
      <c r="E5363" s="1145"/>
      <c r="F5363" s="1145"/>
      <c r="G5363" s="318">
        <f>SUM(G5351:G5362)/2</f>
        <v>216150</v>
      </c>
    </row>
    <row r="5364" spans="1:7">
      <c r="A5364" s="375" t="s">
        <v>22</v>
      </c>
      <c r="B5364" s="1145" t="s">
        <v>1112</v>
      </c>
      <c r="C5364" s="1145"/>
      <c r="D5364" s="1145"/>
      <c r="E5364" s="1145"/>
      <c r="F5364" s="376">
        <v>0.1</v>
      </c>
      <c r="G5364" s="318">
        <f>G5363*F5364</f>
        <v>21615</v>
      </c>
    </row>
    <row r="5365" spans="1:7">
      <c r="A5365" s="375" t="s">
        <v>23</v>
      </c>
      <c r="B5365" s="1145" t="s">
        <v>184</v>
      </c>
      <c r="C5365" s="1145"/>
      <c r="D5365" s="1145"/>
      <c r="E5365" s="1145"/>
      <c r="F5365" s="1145"/>
      <c r="G5365" s="318">
        <f>ROUNDDOWN(G5363+G5364,0)</f>
        <v>237765</v>
      </c>
    </row>
    <row r="5366" spans="1:7">
      <c r="A5366" s="379"/>
      <c r="B5366" s="380"/>
      <c r="C5366" s="380"/>
      <c r="D5366" s="380"/>
      <c r="E5366" s="380"/>
      <c r="F5366" s="380"/>
      <c r="G5366" s="255"/>
    </row>
    <row r="5367" spans="1:7" s="455" customFormat="1">
      <c r="A5367" s="454" t="s">
        <v>2482</v>
      </c>
      <c r="G5367" s="560"/>
    </row>
    <row r="5368" spans="1:7" ht="45">
      <c r="A5368" s="294" t="s">
        <v>73</v>
      </c>
      <c r="B5368" s="294" t="s">
        <v>74</v>
      </c>
      <c r="C5368" s="294" t="s">
        <v>166</v>
      </c>
      <c r="D5368" s="301" t="s">
        <v>78</v>
      </c>
      <c r="E5368" s="301" t="s">
        <v>167</v>
      </c>
      <c r="F5368" s="301" t="s">
        <v>1113</v>
      </c>
      <c r="G5368" s="552" t="s">
        <v>1105</v>
      </c>
    </row>
    <row r="5369" spans="1:7">
      <c r="A5369" s="295" t="s">
        <v>17</v>
      </c>
      <c r="B5369" s="296" t="s">
        <v>1106</v>
      </c>
      <c r="C5369" s="295"/>
      <c r="D5369" s="295"/>
      <c r="E5369" s="295"/>
      <c r="F5369" s="296"/>
      <c r="G5369" s="536"/>
    </row>
    <row r="5370" spans="1:7">
      <c r="A5370" s="295">
        <v>1</v>
      </c>
      <c r="B5370" s="296" t="s">
        <v>1</v>
      </c>
      <c r="C5370" s="295" t="s">
        <v>336</v>
      </c>
      <c r="D5370" s="295" t="s">
        <v>31</v>
      </c>
      <c r="E5370" s="295" t="s">
        <v>1716</v>
      </c>
      <c r="F5370" s="315">
        <f>VLOOKUP(B5370,'HSD PSPN,STR,ARS'!$C$6:F3650,4,FALSE)</f>
        <v>100000</v>
      </c>
      <c r="G5370" s="536">
        <f t="shared" ref="G5370:G5373" si="540">F5370*E5370</f>
        <v>59519.999999999993</v>
      </c>
    </row>
    <row r="5371" spans="1:7">
      <c r="A5371" s="295">
        <v>2</v>
      </c>
      <c r="B5371" s="296" t="s">
        <v>32</v>
      </c>
      <c r="C5371" s="295" t="s">
        <v>337</v>
      </c>
      <c r="D5371" s="295" t="s">
        <v>31</v>
      </c>
      <c r="E5371" s="295" t="s">
        <v>1717</v>
      </c>
      <c r="F5371" s="315">
        <f>VLOOKUP(B5371,'HSD PSPN,STR,ARS'!$C$6:F3651,4,FALSE)</f>
        <v>150000</v>
      </c>
      <c r="G5371" s="536">
        <f t="shared" si="540"/>
        <v>44639.999999999993</v>
      </c>
    </row>
    <row r="5372" spans="1:7">
      <c r="A5372" s="295">
        <v>3</v>
      </c>
      <c r="B5372" s="296" t="s">
        <v>3</v>
      </c>
      <c r="C5372" s="295" t="s">
        <v>338</v>
      </c>
      <c r="D5372" s="295" t="s">
        <v>31</v>
      </c>
      <c r="E5372" s="295" t="s">
        <v>1718</v>
      </c>
      <c r="F5372" s="315">
        <f>VLOOKUP(B5372,'HSD PSPN,STR,ARS'!$C$6:F3652,4,FALSE)</f>
        <v>150000</v>
      </c>
      <c r="G5372" s="536">
        <f t="shared" si="540"/>
        <v>4470</v>
      </c>
    </row>
    <row r="5373" spans="1:7">
      <c r="A5373" s="295">
        <v>4</v>
      </c>
      <c r="B5373" s="296" t="s">
        <v>4</v>
      </c>
      <c r="C5373" s="295" t="s">
        <v>339</v>
      </c>
      <c r="D5373" s="295" t="s">
        <v>31</v>
      </c>
      <c r="E5373" s="295" t="s">
        <v>1719</v>
      </c>
      <c r="F5373" s="315">
        <f>VLOOKUP(B5373,'HSD PSPN,STR,ARS'!$C$6:F3653,4,FALSE)</f>
        <v>200000</v>
      </c>
      <c r="G5373" s="536">
        <f t="shared" si="540"/>
        <v>1980.0000000000002</v>
      </c>
    </row>
    <row r="5374" spans="1:7">
      <c r="A5374" s="1161" t="s">
        <v>2171</v>
      </c>
      <c r="B5374" s="1162"/>
      <c r="C5374" s="1162"/>
      <c r="D5374" s="1162"/>
      <c r="E5374" s="1162"/>
      <c r="F5374" s="1163"/>
      <c r="G5374" s="321">
        <f>SUM(G5369:G5373)</f>
        <v>110609.99999999999</v>
      </c>
    </row>
    <row r="5375" spans="1:7">
      <c r="A5375" s="295" t="s">
        <v>19</v>
      </c>
      <c r="B5375" s="296" t="s">
        <v>5</v>
      </c>
      <c r="C5375" s="295"/>
      <c r="D5375" s="295"/>
      <c r="E5375" s="295"/>
      <c r="F5375" s="296"/>
      <c r="G5375" s="536"/>
    </row>
    <row r="5376" spans="1:7" ht="30">
      <c r="A5376" s="295">
        <v>1</v>
      </c>
      <c r="B5376" s="606" t="s">
        <v>1279</v>
      </c>
      <c r="C5376" s="295"/>
      <c r="D5376" s="301" t="s">
        <v>342</v>
      </c>
      <c r="E5376" s="301" t="s">
        <v>1412</v>
      </c>
      <c r="F5376" s="315">
        <f>VLOOKUP(B5376,'HSD PSPN,STR,ARS'!$C$6:F3656,4,FALSE)</f>
        <v>10000</v>
      </c>
      <c r="G5376" s="536">
        <f t="shared" ref="G5376:G5377" si="541">F5376*E5376</f>
        <v>240</v>
      </c>
    </row>
    <row r="5377" spans="1:7">
      <c r="A5377" s="295">
        <v>2</v>
      </c>
      <c r="B5377" s="296" t="s">
        <v>1609</v>
      </c>
      <c r="C5377" s="295"/>
      <c r="D5377" s="295" t="s">
        <v>329</v>
      </c>
      <c r="E5377" s="295" t="s">
        <v>1241</v>
      </c>
      <c r="F5377" s="315">
        <f>VLOOKUP(B5377,'HSD PSPN,STR,ARS'!$C$6:F3657,4,FALSE)</f>
        <v>10000</v>
      </c>
      <c r="G5377" s="536">
        <f t="shared" si="541"/>
        <v>3000</v>
      </c>
    </row>
    <row r="5378" spans="1:7">
      <c r="A5378" s="1165" t="s">
        <v>2176</v>
      </c>
      <c r="B5378" s="1166"/>
      <c r="C5378" s="1166"/>
      <c r="D5378" s="1166"/>
      <c r="E5378" s="1166"/>
      <c r="F5378" s="1166"/>
      <c r="G5378" s="321">
        <f>SUM(G5376:G5377)</f>
        <v>3240</v>
      </c>
    </row>
    <row r="5379" spans="1:7">
      <c r="A5379" s="295" t="s">
        <v>20</v>
      </c>
      <c r="B5379" s="296" t="s">
        <v>181</v>
      </c>
      <c r="C5379" s="295"/>
      <c r="D5379" s="295"/>
      <c r="E5379" s="295"/>
      <c r="F5379" s="296"/>
      <c r="G5379" s="536"/>
    </row>
    <row r="5380" spans="1:7">
      <c r="A5380" s="295"/>
      <c r="B5380" s="296"/>
      <c r="C5380" s="295"/>
      <c r="D5380" s="295"/>
      <c r="E5380" s="295"/>
      <c r="F5380" s="296"/>
      <c r="G5380" s="536"/>
    </row>
    <row r="5381" spans="1:7">
      <c r="A5381" s="1146" t="s">
        <v>2180</v>
      </c>
      <c r="B5381" s="1146"/>
      <c r="C5381" s="1146"/>
      <c r="D5381" s="1146"/>
      <c r="E5381" s="1146"/>
      <c r="F5381" s="1146"/>
      <c r="G5381" s="318">
        <f>SUM(G5379:G5380)</f>
        <v>0</v>
      </c>
    </row>
    <row r="5382" spans="1:7">
      <c r="A5382" s="375" t="s">
        <v>21</v>
      </c>
      <c r="B5382" s="1145" t="s">
        <v>1111</v>
      </c>
      <c r="C5382" s="1145"/>
      <c r="D5382" s="1145"/>
      <c r="E5382" s="1145"/>
      <c r="F5382" s="1145"/>
      <c r="G5382" s="318">
        <f>SUM(G5370:G5381)/2</f>
        <v>113849.99999999999</v>
      </c>
    </row>
    <row r="5383" spans="1:7">
      <c r="A5383" s="375" t="s">
        <v>22</v>
      </c>
      <c r="B5383" s="1145" t="s">
        <v>1112</v>
      </c>
      <c r="C5383" s="1145"/>
      <c r="D5383" s="1145"/>
      <c r="E5383" s="1145"/>
      <c r="F5383" s="376">
        <v>0.1</v>
      </c>
      <c r="G5383" s="318">
        <f>G5382*F5383</f>
        <v>11385</v>
      </c>
    </row>
    <row r="5384" spans="1:7">
      <c r="A5384" s="375" t="s">
        <v>23</v>
      </c>
      <c r="B5384" s="1145" t="s">
        <v>184</v>
      </c>
      <c r="C5384" s="1145"/>
      <c r="D5384" s="1145"/>
      <c r="E5384" s="1145"/>
      <c r="F5384" s="1145"/>
      <c r="G5384" s="318">
        <f>ROUNDDOWN(G5382+G5383,0)</f>
        <v>125235</v>
      </c>
    </row>
    <row r="5385" spans="1:7">
      <c r="A5385" s="379"/>
      <c r="B5385" s="380"/>
      <c r="C5385" s="380"/>
      <c r="D5385" s="380"/>
      <c r="E5385" s="380"/>
      <c r="F5385" s="380"/>
      <c r="G5385" s="255"/>
    </row>
    <row r="5386" spans="1:7" s="455" customFormat="1">
      <c r="A5386" s="454" t="s">
        <v>2483</v>
      </c>
      <c r="G5386" s="560"/>
    </row>
    <row r="5387" spans="1:7" ht="45">
      <c r="A5387" s="294" t="s">
        <v>73</v>
      </c>
      <c r="B5387" s="294" t="s">
        <v>74</v>
      </c>
      <c r="C5387" s="294" t="s">
        <v>166</v>
      </c>
      <c r="D5387" s="301" t="s">
        <v>78</v>
      </c>
      <c r="E5387" s="301" t="s">
        <v>167</v>
      </c>
      <c r="F5387" s="301" t="s">
        <v>1113</v>
      </c>
      <c r="G5387" s="552" t="s">
        <v>1105</v>
      </c>
    </row>
    <row r="5388" spans="1:7">
      <c r="A5388" s="295" t="s">
        <v>17</v>
      </c>
      <c r="B5388" s="296" t="s">
        <v>1106</v>
      </c>
      <c r="C5388" s="295"/>
      <c r="D5388" s="295"/>
      <c r="E5388" s="295"/>
      <c r="F5388" s="296"/>
      <c r="G5388" s="536"/>
    </row>
    <row r="5389" spans="1:7">
      <c r="A5389" s="295">
        <v>1</v>
      </c>
      <c r="B5389" s="296" t="s">
        <v>1</v>
      </c>
      <c r="C5389" s="295" t="s">
        <v>336</v>
      </c>
      <c r="D5389" s="295" t="s">
        <v>31</v>
      </c>
      <c r="E5389" s="295" t="s">
        <v>1496</v>
      </c>
      <c r="F5389" s="315">
        <f>VLOOKUP(B5389,'HSD PSPN,STR,ARS'!$C$6:F3667,4,FALSE)</f>
        <v>100000</v>
      </c>
      <c r="G5389" s="536">
        <f t="shared" ref="G5389:G5392" si="542">F5389*E5389</f>
        <v>100000</v>
      </c>
    </row>
    <row r="5390" spans="1:7">
      <c r="A5390" s="295">
        <v>2</v>
      </c>
      <c r="B5390" s="296" t="s">
        <v>32</v>
      </c>
      <c r="C5390" s="295" t="s">
        <v>337</v>
      </c>
      <c r="D5390" s="295" t="s">
        <v>31</v>
      </c>
      <c r="E5390" s="295" t="s">
        <v>1724</v>
      </c>
      <c r="F5390" s="315">
        <f>VLOOKUP(B5390,'HSD PSPN,STR,ARS'!$C$6:F3668,4,FALSE)</f>
        <v>150000</v>
      </c>
      <c r="G5390" s="536">
        <f t="shared" si="542"/>
        <v>450000</v>
      </c>
    </row>
    <row r="5391" spans="1:7">
      <c r="A5391" s="295">
        <v>3</v>
      </c>
      <c r="B5391" s="296" t="s">
        <v>3</v>
      </c>
      <c r="C5391" s="295" t="s">
        <v>338</v>
      </c>
      <c r="D5391" s="295" t="s">
        <v>31</v>
      </c>
      <c r="E5391" s="295" t="s">
        <v>1224</v>
      </c>
      <c r="F5391" s="315">
        <f>VLOOKUP(B5391,'HSD PSPN,STR,ARS'!$C$6:F3669,4,FALSE)</f>
        <v>150000</v>
      </c>
      <c r="G5391" s="536">
        <f t="shared" si="542"/>
        <v>45000</v>
      </c>
    </row>
    <row r="5392" spans="1:7">
      <c r="A5392" s="295">
        <v>4</v>
      </c>
      <c r="B5392" s="296" t="s">
        <v>4</v>
      </c>
      <c r="C5392" s="295" t="s">
        <v>339</v>
      </c>
      <c r="D5392" s="295" t="s">
        <v>31</v>
      </c>
      <c r="E5392" s="295" t="s">
        <v>1725</v>
      </c>
      <c r="F5392" s="315">
        <f>VLOOKUP(B5392,'HSD PSPN,STR,ARS'!$C$6:F3670,4,FALSE)</f>
        <v>200000</v>
      </c>
      <c r="G5392" s="536">
        <f t="shared" si="542"/>
        <v>20000</v>
      </c>
    </row>
    <row r="5393" spans="1:7">
      <c r="A5393" s="1161" t="s">
        <v>2171</v>
      </c>
      <c r="B5393" s="1162"/>
      <c r="C5393" s="1162"/>
      <c r="D5393" s="1162"/>
      <c r="E5393" s="1162"/>
      <c r="F5393" s="1163"/>
      <c r="G5393" s="321">
        <f>SUM(G5388:G5392)</f>
        <v>615000</v>
      </c>
    </row>
    <row r="5394" spans="1:7">
      <c r="A5394" s="295" t="s">
        <v>19</v>
      </c>
      <c r="B5394" s="296" t="s">
        <v>5</v>
      </c>
      <c r="C5394" s="295"/>
      <c r="D5394" s="295"/>
      <c r="E5394" s="295"/>
      <c r="F5394" s="296"/>
      <c r="G5394" s="536"/>
    </row>
    <row r="5395" spans="1:7" ht="30">
      <c r="A5395" s="295">
        <v>1</v>
      </c>
      <c r="B5395" s="606" t="s">
        <v>1279</v>
      </c>
      <c r="C5395" s="295"/>
      <c r="D5395" s="301" t="s">
        <v>342</v>
      </c>
      <c r="E5395" s="301" t="s">
        <v>1726</v>
      </c>
      <c r="F5395" s="315">
        <f>VLOOKUP(B5395,'HSD PSPN,STR,ARS'!$C$6:F3673,4,FALSE)</f>
        <v>10000</v>
      </c>
      <c r="G5395" s="536">
        <f t="shared" ref="G5395:G5396" si="543">F5395*E5395</f>
        <v>640</v>
      </c>
    </row>
    <row r="5396" spans="1:7">
      <c r="A5396" s="295">
        <v>2</v>
      </c>
      <c r="B5396" s="296" t="s">
        <v>1609</v>
      </c>
      <c r="C5396" s="295"/>
      <c r="D5396" s="295" t="s">
        <v>329</v>
      </c>
      <c r="E5396" s="295" t="s">
        <v>1423</v>
      </c>
      <c r="F5396" s="315">
        <f>VLOOKUP(B5396,'HSD PSPN,STR,ARS'!$C$6:F3674,4,FALSE)</f>
        <v>10000</v>
      </c>
      <c r="G5396" s="536">
        <f t="shared" si="543"/>
        <v>5000</v>
      </c>
    </row>
    <row r="5397" spans="1:7">
      <c r="A5397" s="1165" t="s">
        <v>2176</v>
      </c>
      <c r="B5397" s="1166"/>
      <c r="C5397" s="1166"/>
      <c r="D5397" s="1166"/>
      <c r="E5397" s="1166"/>
      <c r="F5397" s="1166"/>
      <c r="G5397" s="321">
        <f>SUM(G5395:G5396)</f>
        <v>5640</v>
      </c>
    </row>
    <row r="5398" spans="1:7">
      <c r="A5398" s="295" t="s">
        <v>20</v>
      </c>
      <c r="B5398" s="296" t="s">
        <v>181</v>
      </c>
      <c r="C5398" s="295"/>
      <c r="D5398" s="295"/>
      <c r="E5398" s="295"/>
      <c r="F5398" s="296"/>
      <c r="G5398" s="536"/>
    </row>
    <row r="5399" spans="1:7">
      <c r="A5399" s="295"/>
      <c r="B5399" s="296"/>
      <c r="C5399" s="295"/>
      <c r="D5399" s="295"/>
      <c r="E5399" s="295"/>
      <c r="F5399" s="296"/>
      <c r="G5399" s="536"/>
    </row>
    <row r="5400" spans="1:7">
      <c r="A5400" s="1146" t="s">
        <v>2180</v>
      </c>
      <c r="B5400" s="1146"/>
      <c r="C5400" s="1146"/>
      <c r="D5400" s="1146"/>
      <c r="E5400" s="1146"/>
      <c r="F5400" s="1146"/>
      <c r="G5400" s="318">
        <f>SUM(G5398:G5399)</f>
        <v>0</v>
      </c>
    </row>
    <row r="5401" spans="1:7">
      <c r="A5401" s="375" t="s">
        <v>21</v>
      </c>
      <c r="B5401" s="1145" t="s">
        <v>1111</v>
      </c>
      <c r="C5401" s="1145"/>
      <c r="D5401" s="1145"/>
      <c r="E5401" s="1145"/>
      <c r="F5401" s="1145"/>
      <c r="G5401" s="318">
        <f>SUM(G5389:G5400)/2</f>
        <v>620640</v>
      </c>
    </row>
    <row r="5402" spans="1:7">
      <c r="A5402" s="375" t="s">
        <v>22</v>
      </c>
      <c r="B5402" s="1145" t="s">
        <v>1112</v>
      </c>
      <c r="C5402" s="1145"/>
      <c r="D5402" s="1145"/>
      <c r="E5402" s="1145"/>
      <c r="F5402" s="376">
        <v>0.1</v>
      </c>
      <c r="G5402" s="318">
        <f>G5401*F5402</f>
        <v>62064</v>
      </c>
    </row>
    <row r="5403" spans="1:7">
      <c r="A5403" s="375" t="s">
        <v>23</v>
      </c>
      <c r="B5403" s="1145" t="s">
        <v>184</v>
      </c>
      <c r="C5403" s="1145"/>
      <c r="D5403" s="1145"/>
      <c r="E5403" s="1145"/>
      <c r="F5403" s="1145"/>
      <c r="G5403" s="318">
        <f>ROUNDDOWN(G5401+G5402,0)</f>
        <v>682704</v>
      </c>
    </row>
    <row r="5404" spans="1:7">
      <c r="A5404" s="379"/>
      <c r="B5404" s="380"/>
      <c r="C5404" s="380"/>
      <c r="D5404" s="380"/>
      <c r="E5404" s="380"/>
      <c r="F5404" s="380"/>
      <c r="G5404" s="255"/>
    </row>
    <row r="5405" spans="1:7" s="455" customFormat="1">
      <c r="A5405" s="454" t="s">
        <v>2484</v>
      </c>
      <c r="G5405" s="560"/>
    </row>
    <row r="5406" spans="1:7" ht="45">
      <c r="A5406" s="294" t="s">
        <v>73</v>
      </c>
      <c r="B5406" s="294" t="s">
        <v>74</v>
      </c>
      <c r="C5406" s="294" t="s">
        <v>166</v>
      </c>
      <c r="D5406" s="301" t="s">
        <v>78</v>
      </c>
      <c r="E5406" s="301" t="s">
        <v>167</v>
      </c>
      <c r="F5406" s="301" t="s">
        <v>1113</v>
      </c>
      <c r="G5406" s="552" t="s">
        <v>1105</v>
      </c>
    </row>
    <row r="5407" spans="1:7">
      <c r="A5407" s="295" t="s">
        <v>17</v>
      </c>
      <c r="B5407" s="296" t="s">
        <v>1106</v>
      </c>
      <c r="C5407" s="295"/>
      <c r="D5407" s="295"/>
      <c r="E5407" s="295"/>
      <c r="F5407" s="296"/>
      <c r="G5407" s="536"/>
    </row>
    <row r="5408" spans="1:7">
      <c r="A5408" s="295">
        <v>1</v>
      </c>
      <c r="B5408" s="296" t="s">
        <v>1</v>
      </c>
      <c r="C5408" s="295" t="s">
        <v>336</v>
      </c>
      <c r="D5408" s="295" t="s">
        <v>31</v>
      </c>
      <c r="E5408" s="295" t="s">
        <v>1496</v>
      </c>
      <c r="F5408" s="315">
        <f>VLOOKUP(B5408,'HSD PSPN,STR,ARS'!$C$6:F3684,4,FALSE)</f>
        <v>100000</v>
      </c>
      <c r="G5408" s="536">
        <f t="shared" ref="G5408:G5411" si="544">F5408*E5408</f>
        <v>100000</v>
      </c>
    </row>
    <row r="5409" spans="1:7">
      <c r="A5409" s="295">
        <v>2</v>
      </c>
      <c r="B5409" s="296" t="s">
        <v>32</v>
      </c>
      <c r="C5409" s="295" t="s">
        <v>337</v>
      </c>
      <c r="D5409" s="295" t="s">
        <v>31</v>
      </c>
      <c r="E5409" s="295" t="s">
        <v>1724</v>
      </c>
      <c r="F5409" s="315">
        <f>VLOOKUP(B5409,'HSD PSPN,STR,ARS'!$C$6:F3685,4,FALSE)</f>
        <v>150000</v>
      </c>
      <c r="G5409" s="536">
        <f t="shared" si="544"/>
        <v>450000</v>
      </c>
    </row>
    <row r="5410" spans="1:7">
      <c r="A5410" s="295">
        <v>3</v>
      </c>
      <c r="B5410" s="296" t="s">
        <v>3</v>
      </c>
      <c r="C5410" s="295" t="s">
        <v>338</v>
      </c>
      <c r="D5410" s="295" t="s">
        <v>31</v>
      </c>
      <c r="E5410" s="295" t="s">
        <v>1224</v>
      </c>
      <c r="F5410" s="315">
        <f>VLOOKUP(B5410,'HSD PSPN,STR,ARS'!$C$6:F3686,4,FALSE)</f>
        <v>150000</v>
      </c>
      <c r="G5410" s="536">
        <f t="shared" si="544"/>
        <v>45000</v>
      </c>
    </row>
    <row r="5411" spans="1:7">
      <c r="A5411" s="295">
        <v>4</v>
      </c>
      <c r="B5411" s="296" t="s">
        <v>4</v>
      </c>
      <c r="C5411" s="295" t="s">
        <v>339</v>
      </c>
      <c r="D5411" s="295" t="s">
        <v>31</v>
      </c>
      <c r="E5411" s="295" t="s">
        <v>1725</v>
      </c>
      <c r="F5411" s="315">
        <f>VLOOKUP(B5411,'HSD PSPN,STR,ARS'!$C$6:F3687,4,FALSE)</f>
        <v>200000</v>
      </c>
      <c r="G5411" s="536">
        <f t="shared" si="544"/>
        <v>20000</v>
      </c>
    </row>
    <row r="5412" spans="1:7">
      <c r="A5412" s="1161" t="s">
        <v>2171</v>
      </c>
      <c r="B5412" s="1162"/>
      <c r="C5412" s="1162"/>
      <c r="D5412" s="1162"/>
      <c r="E5412" s="1162"/>
      <c r="F5412" s="1163"/>
      <c r="G5412" s="321">
        <f>SUM(G5407:G5411)</f>
        <v>615000</v>
      </c>
    </row>
    <row r="5413" spans="1:7">
      <c r="A5413" s="295" t="s">
        <v>19</v>
      </c>
      <c r="B5413" s="296" t="s">
        <v>5</v>
      </c>
      <c r="C5413" s="295"/>
      <c r="D5413" s="295"/>
      <c r="E5413" s="295"/>
      <c r="F5413" s="296"/>
      <c r="G5413" s="536"/>
    </row>
    <row r="5414" spans="1:7" ht="30">
      <c r="A5414" s="295">
        <v>1</v>
      </c>
      <c r="B5414" s="606" t="s">
        <v>1279</v>
      </c>
      <c r="C5414" s="295"/>
      <c r="D5414" s="301" t="s">
        <v>342</v>
      </c>
      <c r="E5414" s="301" t="s">
        <v>1250</v>
      </c>
      <c r="F5414" s="315">
        <f>VLOOKUP(B5414,'HSD PSPN,STR,ARS'!$C$6:F3690,4,FALSE)</f>
        <v>10000</v>
      </c>
      <c r="G5414" s="536">
        <f t="shared" ref="G5414:G5415" si="545">F5414*E5414</f>
        <v>400</v>
      </c>
    </row>
    <row r="5415" spans="1:7">
      <c r="A5415" s="295">
        <v>2</v>
      </c>
      <c r="B5415" s="296" t="s">
        <v>1609</v>
      </c>
      <c r="C5415" s="295"/>
      <c r="D5415" s="295" t="s">
        <v>329</v>
      </c>
      <c r="E5415" s="295" t="s">
        <v>1141</v>
      </c>
      <c r="F5415" s="315">
        <f>VLOOKUP(B5415,'HSD PSPN,STR,ARS'!$C$6:F3691,4,FALSE)</f>
        <v>10000</v>
      </c>
      <c r="G5415" s="536">
        <f t="shared" si="545"/>
        <v>5000</v>
      </c>
    </row>
    <row r="5416" spans="1:7">
      <c r="A5416" s="1165" t="s">
        <v>2176</v>
      </c>
      <c r="B5416" s="1166"/>
      <c r="C5416" s="1166"/>
      <c r="D5416" s="1166"/>
      <c r="E5416" s="1166"/>
      <c r="F5416" s="1166"/>
      <c r="G5416" s="321">
        <f>SUM(G5414:G5415)</f>
        <v>5400</v>
      </c>
    </row>
    <row r="5417" spans="1:7">
      <c r="A5417" s="295" t="s">
        <v>20</v>
      </c>
      <c r="B5417" s="296" t="s">
        <v>181</v>
      </c>
      <c r="C5417" s="295"/>
      <c r="D5417" s="295"/>
      <c r="E5417" s="295"/>
      <c r="F5417" s="296"/>
      <c r="G5417" s="536"/>
    </row>
    <row r="5418" spans="1:7">
      <c r="A5418" s="295"/>
      <c r="B5418" s="296"/>
      <c r="C5418" s="295"/>
      <c r="D5418" s="295"/>
      <c r="E5418" s="295"/>
      <c r="F5418" s="296"/>
      <c r="G5418" s="536"/>
    </row>
    <row r="5419" spans="1:7">
      <c r="A5419" s="1146" t="s">
        <v>2180</v>
      </c>
      <c r="B5419" s="1146"/>
      <c r="C5419" s="1146"/>
      <c r="D5419" s="1146"/>
      <c r="E5419" s="1146"/>
      <c r="F5419" s="1146"/>
      <c r="G5419" s="318">
        <f>SUM(G5417:G5418)</f>
        <v>0</v>
      </c>
    </row>
    <row r="5420" spans="1:7">
      <c r="A5420" s="375" t="s">
        <v>21</v>
      </c>
      <c r="B5420" s="1145" t="s">
        <v>1111</v>
      </c>
      <c r="C5420" s="1145"/>
      <c r="D5420" s="1145"/>
      <c r="E5420" s="1145"/>
      <c r="F5420" s="1145"/>
      <c r="G5420" s="318">
        <f>SUM(G5408:G5419)/2</f>
        <v>620400</v>
      </c>
    </row>
    <row r="5421" spans="1:7">
      <c r="A5421" s="375" t="s">
        <v>22</v>
      </c>
      <c r="B5421" s="1145" t="s">
        <v>1112</v>
      </c>
      <c r="C5421" s="1145"/>
      <c r="D5421" s="1145"/>
      <c r="E5421" s="1145"/>
      <c r="F5421" s="376">
        <v>0.1</v>
      </c>
      <c r="G5421" s="318">
        <f>G5420*F5421</f>
        <v>62040</v>
      </c>
    </row>
    <row r="5422" spans="1:7">
      <c r="A5422" s="375" t="s">
        <v>23</v>
      </c>
      <c r="B5422" s="1145" t="s">
        <v>184</v>
      </c>
      <c r="C5422" s="1145"/>
      <c r="D5422" s="1145"/>
      <c r="E5422" s="1145"/>
      <c r="F5422" s="1145"/>
      <c r="G5422" s="318">
        <f>ROUNDDOWN(G5420+G5421,0)</f>
        <v>682440</v>
      </c>
    </row>
    <row r="5423" spans="1:7">
      <c r="A5423" s="379"/>
      <c r="B5423" s="380"/>
      <c r="C5423" s="380"/>
      <c r="D5423" s="380"/>
      <c r="E5423" s="380"/>
      <c r="F5423" s="380"/>
      <c r="G5423" s="255"/>
    </row>
    <row r="5424" spans="1:7" s="455" customFormat="1">
      <c r="A5424" s="454" t="s">
        <v>2485</v>
      </c>
      <c r="G5424" s="560"/>
    </row>
    <row r="5425" spans="1:7" ht="45">
      <c r="A5425" s="294" t="s">
        <v>73</v>
      </c>
      <c r="B5425" s="294" t="s">
        <v>74</v>
      </c>
      <c r="C5425" s="294" t="s">
        <v>166</v>
      </c>
      <c r="D5425" s="301" t="s">
        <v>78</v>
      </c>
      <c r="E5425" s="301" t="s">
        <v>167</v>
      </c>
      <c r="F5425" s="301" t="s">
        <v>1113</v>
      </c>
      <c r="G5425" s="552" t="s">
        <v>1105</v>
      </c>
    </row>
    <row r="5426" spans="1:7">
      <c r="A5426" s="295" t="s">
        <v>17</v>
      </c>
      <c r="B5426" s="296" t="s">
        <v>1106</v>
      </c>
      <c r="C5426" s="295"/>
      <c r="D5426" s="295"/>
      <c r="E5426" s="295"/>
      <c r="F5426" s="296"/>
      <c r="G5426" s="536"/>
    </row>
    <row r="5427" spans="1:7">
      <c r="A5427" s="295">
        <v>1</v>
      </c>
      <c r="B5427" s="296" t="s">
        <v>1</v>
      </c>
      <c r="C5427" s="295" t="s">
        <v>336</v>
      </c>
      <c r="D5427" s="295" t="s">
        <v>31</v>
      </c>
      <c r="E5427" s="295" t="s">
        <v>1199</v>
      </c>
      <c r="F5427" s="315">
        <f>VLOOKUP(B5427,'HSD PSPN,STR,ARS'!$C$6:F3701,4,FALSE)</f>
        <v>100000</v>
      </c>
      <c r="G5427" s="536">
        <f t="shared" ref="G5427:G5430" si="546">F5427*E5427</f>
        <v>70000</v>
      </c>
    </row>
    <row r="5428" spans="1:7">
      <c r="A5428" s="295">
        <v>2</v>
      </c>
      <c r="B5428" s="296" t="s">
        <v>32</v>
      </c>
      <c r="C5428" s="295" t="s">
        <v>337</v>
      </c>
      <c r="D5428" s="295" t="s">
        <v>31</v>
      </c>
      <c r="E5428" s="295" t="s">
        <v>1181</v>
      </c>
      <c r="F5428" s="315">
        <f>VLOOKUP(B5428,'HSD PSPN,STR,ARS'!$C$6:F3702,4,FALSE)</f>
        <v>150000</v>
      </c>
      <c r="G5428" s="536">
        <f t="shared" si="546"/>
        <v>315000</v>
      </c>
    </row>
    <row r="5429" spans="1:7">
      <c r="A5429" s="295">
        <v>3</v>
      </c>
      <c r="B5429" s="296" t="s">
        <v>3</v>
      </c>
      <c r="C5429" s="295" t="s">
        <v>338</v>
      </c>
      <c r="D5429" s="295" t="s">
        <v>31</v>
      </c>
      <c r="E5429" s="295" t="s">
        <v>1727</v>
      </c>
      <c r="F5429" s="315">
        <f>VLOOKUP(B5429,'HSD PSPN,STR,ARS'!$C$6:F3703,4,FALSE)</f>
        <v>150000</v>
      </c>
      <c r="G5429" s="536">
        <f t="shared" si="546"/>
        <v>31500</v>
      </c>
    </row>
    <row r="5430" spans="1:7">
      <c r="A5430" s="295">
        <v>4</v>
      </c>
      <c r="B5430" s="296" t="s">
        <v>4</v>
      </c>
      <c r="C5430" s="295" t="s">
        <v>339</v>
      </c>
      <c r="D5430" s="295" t="s">
        <v>31</v>
      </c>
      <c r="E5430" s="295" t="s">
        <v>1728</v>
      </c>
      <c r="F5430" s="315">
        <f>VLOOKUP(B5430,'HSD PSPN,STR,ARS'!$C$6:F3704,4,FALSE)</f>
        <v>200000</v>
      </c>
      <c r="G5430" s="536">
        <f t="shared" si="546"/>
        <v>14000.000000000002</v>
      </c>
    </row>
    <row r="5431" spans="1:7">
      <c r="A5431" s="1161" t="s">
        <v>2171</v>
      </c>
      <c r="B5431" s="1162"/>
      <c r="C5431" s="1162"/>
      <c r="D5431" s="1162"/>
      <c r="E5431" s="1162"/>
      <c r="F5431" s="1163"/>
      <c r="G5431" s="321">
        <f>SUM(G5426:G5430)</f>
        <v>430500</v>
      </c>
    </row>
    <row r="5432" spans="1:7">
      <c r="A5432" s="295" t="s">
        <v>19</v>
      </c>
      <c r="B5432" s="296" t="s">
        <v>5</v>
      </c>
      <c r="C5432" s="295"/>
      <c r="D5432" s="295"/>
      <c r="E5432" s="295"/>
      <c r="F5432" s="296"/>
      <c r="G5432" s="536"/>
    </row>
    <row r="5433" spans="1:7">
      <c r="A5433" s="295">
        <v>1</v>
      </c>
      <c r="B5433" s="296" t="s">
        <v>1720</v>
      </c>
      <c r="C5433" s="295"/>
      <c r="D5433" s="295" t="s">
        <v>342</v>
      </c>
      <c r="E5433" s="295" t="s">
        <v>1204</v>
      </c>
      <c r="F5433" s="315">
        <f>VLOOKUP(B5433,'HSD PSPN,STR,ARS'!$C$6:F3707,4,FALSE)</f>
        <v>10000</v>
      </c>
      <c r="G5433" s="536">
        <f t="shared" ref="G5433:G5436" si="547">F5433*E5433</f>
        <v>250</v>
      </c>
    </row>
    <row r="5434" spans="1:7">
      <c r="A5434" s="295">
        <v>2</v>
      </c>
      <c r="B5434" s="296" t="s">
        <v>1729</v>
      </c>
      <c r="C5434" s="295"/>
      <c r="D5434" s="295" t="s">
        <v>329</v>
      </c>
      <c r="E5434" s="295" t="s">
        <v>1318</v>
      </c>
      <c r="F5434" s="315">
        <f>VLOOKUP(B5434,'HSD PSPN,STR,ARS'!$C$6:F3708,4,FALSE)</f>
        <v>10000</v>
      </c>
      <c r="G5434" s="536">
        <f t="shared" si="547"/>
        <v>300</v>
      </c>
    </row>
    <row r="5435" spans="1:7">
      <c r="A5435" s="295">
        <v>3</v>
      </c>
      <c r="B5435" s="296" t="s">
        <v>1609</v>
      </c>
      <c r="C5435" s="295"/>
      <c r="D5435" s="295" t="s">
        <v>329</v>
      </c>
      <c r="E5435" s="295" t="s">
        <v>1423</v>
      </c>
      <c r="F5435" s="315">
        <f>VLOOKUP(B5435,'HSD PSPN,STR,ARS'!$C$6:F3709,4,FALSE)</f>
        <v>10000</v>
      </c>
      <c r="G5435" s="536">
        <f t="shared" si="547"/>
        <v>5000</v>
      </c>
    </row>
    <row r="5436" spans="1:7" ht="30">
      <c r="A5436" s="295">
        <v>4</v>
      </c>
      <c r="B5436" s="300" t="s">
        <v>1730</v>
      </c>
      <c r="C5436" s="295"/>
      <c r="D5436" s="301" t="s">
        <v>351</v>
      </c>
      <c r="E5436" s="301" t="s">
        <v>1138</v>
      </c>
      <c r="F5436" s="315">
        <f>VLOOKUP(B5436,'HSD PSPN,STR,ARS'!$C$6:F3710,4,FALSE)</f>
        <v>10000</v>
      </c>
      <c r="G5436" s="536">
        <f t="shared" si="547"/>
        <v>10000</v>
      </c>
    </row>
    <row r="5437" spans="1:7">
      <c r="A5437" s="1165" t="s">
        <v>2176</v>
      </c>
      <c r="B5437" s="1166"/>
      <c r="C5437" s="1166"/>
      <c r="D5437" s="1166"/>
      <c r="E5437" s="1166"/>
      <c r="F5437" s="1166"/>
      <c r="G5437" s="321">
        <f>SUM(G5433:G5436)</f>
        <v>15550</v>
      </c>
    </row>
    <row r="5438" spans="1:7">
      <c r="A5438" s="295" t="s">
        <v>20</v>
      </c>
      <c r="B5438" s="296" t="s">
        <v>181</v>
      </c>
      <c r="C5438" s="295"/>
      <c r="D5438" s="295"/>
      <c r="E5438" s="295"/>
      <c r="F5438" s="296"/>
      <c r="G5438" s="536"/>
    </row>
    <row r="5439" spans="1:7">
      <c r="A5439" s="295"/>
      <c r="B5439" s="296"/>
      <c r="C5439" s="295"/>
      <c r="D5439" s="295"/>
      <c r="E5439" s="295"/>
      <c r="F5439" s="296"/>
      <c r="G5439" s="536"/>
    </row>
    <row r="5440" spans="1:7">
      <c r="A5440" s="1146" t="s">
        <v>2180</v>
      </c>
      <c r="B5440" s="1146"/>
      <c r="C5440" s="1146"/>
      <c r="D5440" s="1146"/>
      <c r="E5440" s="1146"/>
      <c r="F5440" s="1146"/>
      <c r="G5440" s="318">
        <f>SUM(G5438:G5439)</f>
        <v>0</v>
      </c>
    </row>
    <row r="5441" spans="1:7">
      <c r="A5441" s="375" t="s">
        <v>21</v>
      </c>
      <c r="B5441" s="1145" t="s">
        <v>1111</v>
      </c>
      <c r="C5441" s="1145"/>
      <c r="D5441" s="1145"/>
      <c r="E5441" s="1145"/>
      <c r="F5441" s="1145"/>
      <c r="G5441" s="318">
        <f>SUM(G5427:G5440)/2</f>
        <v>446050</v>
      </c>
    </row>
    <row r="5442" spans="1:7">
      <c r="A5442" s="375" t="s">
        <v>22</v>
      </c>
      <c r="B5442" s="1145" t="s">
        <v>1112</v>
      </c>
      <c r="C5442" s="1145"/>
      <c r="D5442" s="1145"/>
      <c r="E5442" s="1145"/>
      <c r="F5442" s="376">
        <v>0.1</v>
      </c>
      <c r="G5442" s="318">
        <f>G5441*F5442</f>
        <v>44605</v>
      </c>
    </row>
    <row r="5443" spans="1:7">
      <c r="A5443" s="375" t="s">
        <v>23</v>
      </c>
      <c r="B5443" s="1145" t="s">
        <v>184</v>
      </c>
      <c r="C5443" s="1145"/>
      <c r="D5443" s="1145"/>
      <c r="E5443" s="1145"/>
      <c r="F5443" s="1145"/>
      <c r="G5443" s="318">
        <f>ROUNDDOWN(G5441+G5442,0)</f>
        <v>490655</v>
      </c>
    </row>
    <row r="5444" spans="1:7">
      <c r="A5444" s="379"/>
      <c r="B5444" s="380"/>
      <c r="C5444" s="380"/>
      <c r="D5444" s="380"/>
      <c r="E5444" s="380"/>
      <c r="F5444" s="380"/>
      <c r="G5444" s="255"/>
    </row>
    <row r="5445" spans="1:7" s="455" customFormat="1">
      <c r="A5445" s="454" t="s">
        <v>2486</v>
      </c>
      <c r="G5445" s="560"/>
    </row>
    <row r="5446" spans="1:7" ht="45">
      <c r="A5446" s="294" t="s">
        <v>73</v>
      </c>
      <c r="B5446" s="294" t="s">
        <v>74</v>
      </c>
      <c r="C5446" s="294" t="s">
        <v>166</v>
      </c>
      <c r="D5446" s="301" t="s">
        <v>78</v>
      </c>
      <c r="E5446" s="301" t="s">
        <v>167</v>
      </c>
      <c r="F5446" s="301" t="s">
        <v>1113</v>
      </c>
      <c r="G5446" s="552" t="s">
        <v>1105</v>
      </c>
    </row>
    <row r="5447" spans="1:7">
      <c r="A5447" s="295" t="s">
        <v>17</v>
      </c>
      <c r="B5447" s="296" t="s">
        <v>1106</v>
      </c>
      <c r="C5447" s="295"/>
      <c r="D5447" s="295"/>
      <c r="E5447" s="295"/>
      <c r="F5447" s="296"/>
      <c r="G5447" s="536"/>
    </row>
    <row r="5448" spans="1:7">
      <c r="A5448" s="295">
        <v>1</v>
      </c>
      <c r="B5448" s="296" t="s">
        <v>1</v>
      </c>
      <c r="C5448" s="295" t="s">
        <v>336</v>
      </c>
      <c r="D5448" s="295" t="s">
        <v>31</v>
      </c>
      <c r="E5448" s="295" t="s">
        <v>1161</v>
      </c>
      <c r="F5448" s="315">
        <f>VLOOKUP(B5448,'HSD PSPN,STR,ARS'!$C$6:F3720,4,FALSE)</f>
        <v>100000</v>
      </c>
      <c r="G5448" s="536">
        <f t="shared" ref="G5448:G5451" si="548">F5448*E5448</f>
        <v>80000</v>
      </c>
    </row>
    <row r="5449" spans="1:7">
      <c r="A5449" s="295">
        <v>2</v>
      </c>
      <c r="B5449" s="296" t="s">
        <v>32</v>
      </c>
      <c r="C5449" s="295" t="s">
        <v>337</v>
      </c>
      <c r="D5449" s="295" t="s">
        <v>31</v>
      </c>
      <c r="E5449" s="295" t="s">
        <v>1177</v>
      </c>
      <c r="F5449" s="315">
        <f>VLOOKUP(B5449,'HSD PSPN,STR,ARS'!$C$6:F3721,4,FALSE)</f>
        <v>150000</v>
      </c>
      <c r="G5449" s="536">
        <f t="shared" si="548"/>
        <v>360000</v>
      </c>
    </row>
    <row r="5450" spans="1:7">
      <c r="A5450" s="295">
        <v>3</v>
      </c>
      <c r="B5450" s="296" t="s">
        <v>3</v>
      </c>
      <c r="C5450" s="295" t="s">
        <v>338</v>
      </c>
      <c r="D5450" s="295" t="s">
        <v>31</v>
      </c>
      <c r="E5450" s="295" t="s">
        <v>785</v>
      </c>
      <c r="F5450" s="315">
        <f>VLOOKUP(B5450,'HSD PSPN,STR,ARS'!$C$6:F3722,4,FALSE)</f>
        <v>150000</v>
      </c>
      <c r="G5450" s="536">
        <f t="shared" si="548"/>
        <v>36000</v>
      </c>
    </row>
    <row r="5451" spans="1:7">
      <c r="A5451" s="295">
        <v>4</v>
      </c>
      <c r="B5451" s="296" t="s">
        <v>4</v>
      </c>
      <c r="C5451" s="295" t="s">
        <v>339</v>
      </c>
      <c r="D5451" s="295" t="s">
        <v>31</v>
      </c>
      <c r="E5451" s="295" t="s">
        <v>1250</v>
      </c>
      <c r="F5451" s="315">
        <f>VLOOKUP(B5451,'HSD PSPN,STR,ARS'!$C$6:F3723,4,FALSE)</f>
        <v>200000</v>
      </c>
      <c r="G5451" s="536">
        <f t="shared" si="548"/>
        <v>8000</v>
      </c>
    </row>
    <row r="5452" spans="1:7">
      <c r="A5452" s="1161" t="s">
        <v>2171</v>
      </c>
      <c r="B5452" s="1162"/>
      <c r="C5452" s="1162"/>
      <c r="D5452" s="1162"/>
      <c r="E5452" s="1162"/>
      <c r="F5452" s="1163"/>
      <c r="G5452" s="321">
        <f>SUM(G5447:G5451)</f>
        <v>484000</v>
      </c>
    </row>
    <row r="5453" spans="1:7">
      <c r="A5453" s="295" t="s">
        <v>19</v>
      </c>
      <c r="B5453" s="296" t="s">
        <v>5</v>
      </c>
      <c r="C5453" s="295"/>
      <c r="D5453" s="295"/>
      <c r="E5453" s="295"/>
      <c r="F5453" s="296"/>
      <c r="G5453" s="536"/>
    </row>
    <row r="5454" spans="1:7" ht="30">
      <c r="A5454" s="295">
        <v>1</v>
      </c>
      <c r="B5454" s="606" t="s">
        <v>1279</v>
      </c>
      <c r="C5454" s="295"/>
      <c r="D5454" s="301" t="s">
        <v>342</v>
      </c>
      <c r="E5454" s="301" t="s">
        <v>1731</v>
      </c>
      <c r="F5454" s="315">
        <f>VLOOKUP(B5454,'HSD PSPN,STR,ARS'!$C$6:F3726,4,FALSE)</f>
        <v>10000</v>
      </c>
      <c r="G5454" s="536">
        <f t="shared" ref="G5454:G5457" si="549">F5454*E5454</f>
        <v>256</v>
      </c>
    </row>
    <row r="5455" spans="1:7">
      <c r="A5455" s="295">
        <v>2</v>
      </c>
      <c r="B5455" s="296" t="s">
        <v>1729</v>
      </c>
      <c r="C5455" s="295"/>
      <c r="D5455" s="295" t="s">
        <v>329</v>
      </c>
      <c r="E5455" s="295" t="s">
        <v>1310</v>
      </c>
      <c r="F5455" s="315">
        <f>VLOOKUP(B5455,'HSD PSPN,STR,ARS'!$C$6:F3727,4,FALSE)</f>
        <v>10000</v>
      </c>
      <c r="G5455" s="536">
        <f t="shared" si="549"/>
        <v>300</v>
      </c>
    </row>
    <row r="5456" spans="1:7">
      <c r="A5456" s="295">
        <v>3</v>
      </c>
      <c r="B5456" s="296" t="s">
        <v>1609</v>
      </c>
      <c r="C5456" s="295"/>
      <c r="D5456" s="295" t="s">
        <v>329</v>
      </c>
      <c r="E5456" s="295" t="s">
        <v>1301</v>
      </c>
      <c r="F5456" s="315">
        <f>VLOOKUP(B5456,'HSD PSPN,STR,ARS'!$C$6:F3728,4,FALSE)</f>
        <v>10000</v>
      </c>
      <c r="G5456" s="536">
        <f t="shared" si="549"/>
        <v>5000</v>
      </c>
    </row>
    <row r="5457" spans="1:7" ht="30">
      <c r="A5457" s="295">
        <v>4</v>
      </c>
      <c r="B5457" s="300" t="s">
        <v>1730</v>
      </c>
      <c r="C5457" s="295"/>
      <c r="D5457" s="301" t="s">
        <v>351</v>
      </c>
      <c r="E5457" s="301" t="s">
        <v>1251</v>
      </c>
      <c r="F5457" s="315">
        <f>VLOOKUP(B5457,'HSD PSPN,STR,ARS'!$C$6:F3729,4,FALSE)</f>
        <v>10000</v>
      </c>
      <c r="G5457" s="536">
        <f t="shared" si="549"/>
        <v>10000</v>
      </c>
    </row>
    <row r="5458" spans="1:7">
      <c r="A5458" s="1165" t="s">
        <v>2176</v>
      </c>
      <c r="B5458" s="1166"/>
      <c r="C5458" s="1166"/>
      <c r="D5458" s="1166"/>
      <c r="E5458" s="1166"/>
      <c r="F5458" s="1166"/>
      <c r="G5458" s="321">
        <f>SUM(G5454:G5457)</f>
        <v>15556</v>
      </c>
    </row>
    <row r="5459" spans="1:7">
      <c r="A5459" s="295" t="s">
        <v>20</v>
      </c>
      <c r="B5459" s="296" t="s">
        <v>181</v>
      </c>
      <c r="C5459" s="295"/>
      <c r="D5459" s="295"/>
      <c r="E5459" s="295"/>
      <c r="F5459" s="296"/>
      <c r="G5459" s="536"/>
    </row>
    <row r="5460" spans="1:7">
      <c r="A5460" s="295"/>
      <c r="B5460" s="296"/>
      <c r="C5460" s="295"/>
      <c r="D5460" s="295"/>
      <c r="E5460" s="295"/>
      <c r="F5460" s="296"/>
      <c r="G5460" s="536"/>
    </row>
    <row r="5461" spans="1:7">
      <c r="A5461" s="1146" t="s">
        <v>2180</v>
      </c>
      <c r="B5461" s="1146"/>
      <c r="C5461" s="1146"/>
      <c r="D5461" s="1146"/>
      <c r="E5461" s="1146"/>
      <c r="F5461" s="1146"/>
      <c r="G5461" s="318">
        <f>SUM(G5459:G5460)</f>
        <v>0</v>
      </c>
    </row>
    <row r="5462" spans="1:7">
      <c r="A5462" s="375" t="s">
        <v>21</v>
      </c>
      <c r="B5462" s="1145" t="s">
        <v>1111</v>
      </c>
      <c r="C5462" s="1145"/>
      <c r="D5462" s="1145"/>
      <c r="E5462" s="1145"/>
      <c r="F5462" s="1145"/>
      <c r="G5462" s="318">
        <f>SUM(G5448:G5461)/2</f>
        <v>499556</v>
      </c>
    </row>
    <row r="5463" spans="1:7">
      <c r="A5463" s="375" t="s">
        <v>22</v>
      </c>
      <c r="B5463" s="1145" t="s">
        <v>1112</v>
      </c>
      <c r="C5463" s="1145"/>
      <c r="D5463" s="1145"/>
      <c r="E5463" s="1145"/>
      <c r="F5463" s="376">
        <v>0.1</v>
      </c>
      <c r="G5463" s="318">
        <f>G5462*F5463</f>
        <v>49955.600000000006</v>
      </c>
    </row>
    <row r="5464" spans="1:7">
      <c r="A5464" s="375" t="s">
        <v>23</v>
      </c>
      <c r="B5464" s="1145" t="s">
        <v>184</v>
      </c>
      <c r="C5464" s="1145"/>
      <c r="D5464" s="1145"/>
      <c r="E5464" s="1145"/>
      <c r="F5464" s="1145"/>
      <c r="G5464" s="318">
        <f>ROUNDDOWN(G5462+G5463,0)</f>
        <v>549511</v>
      </c>
    </row>
    <row r="5465" spans="1:7">
      <c r="A5465" s="379"/>
      <c r="B5465" s="380"/>
      <c r="C5465" s="380"/>
      <c r="D5465" s="380"/>
      <c r="E5465" s="380"/>
      <c r="F5465" s="380"/>
      <c r="G5465" s="255"/>
    </row>
    <row r="5466" spans="1:7" s="455" customFormat="1">
      <c r="A5466" s="454" t="s">
        <v>2487</v>
      </c>
      <c r="G5466" s="560"/>
    </row>
    <row r="5467" spans="1:7" ht="45">
      <c r="A5467" s="294" t="s">
        <v>73</v>
      </c>
      <c r="B5467" s="294" t="s">
        <v>74</v>
      </c>
      <c r="C5467" s="294" t="s">
        <v>166</v>
      </c>
      <c r="D5467" s="301" t="s">
        <v>78</v>
      </c>
      <c r="E5467" s="301" t="s">
        <v>167</v>
      </c>
      <c r="F5467" s="301" t="s">
        <v>1113</v>
      </c>
      <c r="G5467" s="552" t="s">
        <v>1105</v>
      </c>
    </row>
    <row r="5468" spans="1:7">
      <c r="A5468" s="295" t="s">
        <v>17</v>
      </c>
      <c r="B5468" s="296" t="s">
        <v>1106</v>
      </c>
      <c r="C5468" s="295"/>
      <c r="D5468" s="295"/>
      <c r="E5468" s="295"/>
      <c r="F5468" s="296"/>
      <c r="G5468" s="536"/>
    </row>
    <row r="5469" spans="1:7">
      <c r="A5469" s="295">
        <v>1</v>
      </c>
      <c r="B5469" s="296" t="s">
        <v>1</v>
      </c>
      <c r="C5469" s="295" t="s">
        <v>336</v>
      </c>
      <c r="D5469" s="295" t="s">
        <v>31</v>
      </c>
      <c r="E5469" s="295" t="s">
        <v>1732</v>
      </c>
      <c r="F5469" s="315">
        <f>VLOOKUP(B5469,'HSD PSPN,STR,ARS'!$C$6:F3739,4,FALSE)</f>
        <v>100000</v>
      </c>
      <c r="G5469" s="536">
        <f t="shared" ref="G5469:G5472" si="550">F5469*E5469</f>
        <v>400000</v>
      </c>
    </row>
    <row r="5470" spans="1:7">
      <c r="A5470" s="295">
        <v>2</v>
      </c>
      <c r="B5470" s="296" t="s">
        <v>2</v>
      </c>
      <c r="C5470" s="295" t="s">
        <v>337</v>
      </c>
      <c r="D5470" s="295" t="s">
        <v>31</v>
      </c>
      <c r="E5470" s="295" t="s">
        <v>1257</v>
      </c>
      <c r="F5470" s="315">
        <f>VLOOKUP(B5470,'HSD PSPN,STR,ARS'!$C$6:F3740,4,FALSE)</f>
        <v>150000</v>
      </c>
      <c r="G5470" s="536">
        <f t="shared" si="550"/>
        <v>300000</v>
      </c>
    </row>
    <row r="5471" spans="1:7">
      <c r="A5471" s="295">
        <v>3</v>
      </c>
      <c r="B5471" s="296" t="s">
        <v>3</v>
      </c>
      <c r="C5471" s="295" t="s">
        <v>338</v>
      </c>
      <c r="D5471" s="295" t="s">
        <v>31</v>
      </c>
      <c r="E5471" s="295" t="s">
        <v>1118</v>
      </c>
      <c r="F5471" s="315">
        <f>VLOOKUP(B5471,'HSD PSPN,STR,ARS'!$C$6:F3741,4,FALSE)</f>
        <v>150000</v>
      </c>
      <c r="G5471" s="536">
        <f t="shared" si="550"/>
        <v>30000</v>
      </c>
    </row>
    <row r="5472" spans="1:7">
      <c r="A5472" s="295">
        <v>4</v>
      </c>
      <c r="B5472" s="296" t="s">
        <v>4</v>
      </c>
      <c r="C5472" s="295" t="s">
        <v>339</v>
      </c>
      <c r="D5472" s="295" t="s">
        <v>31</v>
      </c>
      <c r="E5472" s="295" t="s">
        <v>1231</v>
      </c>
      <c r="F5472" s="315">
        <f>VLOOKUP(B5472,'HSD PSPN,STR,ARS'!$C$6:F3742,4,FALSE)</f>
        <v>200000</v>
      </c>
      <c r="G5472" s="536">
        <f t="shared" si="550"/>
        <v>13339.999999999998</v>
      </c>
    </row>
    <row r="5473" spans="1:7">
      <c r="A5473" s="1161" t="s">
        <v>2171</v>
      </c>
      <c r="B5473" s="1162"/>
      <c r="C5473" s="1162"/>
      <c r="D5473" s="1162"/>
      <c r="E5473" s="1162"/>
      <c r="F5473" s="1163"/>
      <c r="G5473" s="321">
        <f>SUM(G5468:G5472)</f>
        <v>743340</v>
      </c>
    </row>
    <row r="5474" spans="1:7">
      <c r="A5474" s="295" t="s">
        <v>19</v>
      </c>
      <c r="B5474" s="296" t="s">
        <v>5</v>
      </c>
      <c r="C5474" s="295"/>
      <c r="D5474" s="295"/>
      <c r="E5474" s="295"/>
      <c r="F5474" s="296"/>
      <c r="G5474" s="536"/>
    </row>
    <row r="5475" spans="1:7" ht="45">
      <c r="A5475" s="295">
        <v>1</v>
      </c>
      <c r="B5475" s="300" t="s">
        <v>1733</v>
      </c>
      <c r="C5475" s="295"/>
      <c r="D5475" s="301" t="s">
        <v>1734</v>
      </c>
      <c r="E5475" s="301" t="s">
        <v>1138</v>
      </c>
      <c r="F5475" s="315">
        <f>VLOOKUP(B5475,'HSD PSPN,STR,ARS'!$C$6:F3745,4,FALSE)</f>
        <v>10000</v>
      </c>
      <c r="G5475" s="536">
        <f t="shared" ref="G5475" si="551">F5475*E5475</f>
        <v>10000</v>
      </c>
    </row>
    <row r="5476" spans="1:7">
      <c r="A5476" s="1165" t="s">
        <v>2176</v>
      </c>
      <c r="B5476" s="1166"/>
      <c r="C5476" s="1166"/>
      <c r="D5476" s="1166"/>
      <c r="E5476" s="1166"/>
      <c r="F5476" s="1166"/>
      <c r="G5476" s="321">
        <f>SUM(G5474:G5475)</f>
        <v>10000</v>
      </c>
    </row>
    <row r="5477" spans="1:7">
      <c r="A5477" s="295" t="s">
        <v>20</v>
      </c>
      <c r="B5477" s="296" t="s">
        <v>181</v>
      </c>
      <c r="C5477" s="295"/>
      <c r="D5477" s="295"/>
      <c r="E5477" s="295"/>
      <c r="F5477" s="296"/>
      <c r="G5477" s="536"/>
    </row>
    <row r="5478" spans="1:7">
      <c r="A5478" s="295"/>
      <c r="B5478" s="296"/>
      <c r="C5478" s="295"/>
      <c r="D5478" s="295"/>
      <c r="E5478" s="295"/>
      <c r="F5478" s="296"/>
      <c r="G5478" s="536"/>
    </row>
    <row r="5479" spans="1:7">
      <c r="A5479" s="1146" t="s">
        <v>2180</v>
      </c>
      <c r="B5479" s="1146"/>
      <c r="C5479" s="1146"/>
      <c r="D5479" s="1146"/>
      <c r="E5479" s="1146"/>
      <c r="F5479" s="1146"/>
      <c r="G5479" s="318">
        <f>SUM(G5477:G5478)</f>
        <v>0</v>
      </c>
    </row>
    <row r="5480" spans="1:7">
      <c r="A5480" s="375" t="s">
        <v>21</v>
      </c>
      <c r="B5480" s="1145" t="s">
        <v>1111</v>
      </c>
      <c r="C5480" s="1145"/>
      <c r="D5480" s="1145"/>
      <c r="E5480" s="1145"/>
      <c r="F5480" s="1145"/>
      <c r="G5480" s="318">
        <f>SUM(G5469:G5479)/2</f>
        <v>753340</v>
      </c>
    </row>
    <row r="5481" spans="1:7">
      <c r="A5481" s="375" t="s">
        <v>22</v>
      </c>
      <c r="B5481" s="1145" t="s">
        <v>1112</v>
      </c>
      <c r="C5481" s="1145"/>
      <c r="D5481" s="1145"/>
      <c r="E5481" s="1145"/>
      <c r="F5481" s="376">
        <v>0.1</v>
      </c>
      <c r="G5481" s="318">
        <f>G5480*F5481</f>
        <v>75334</v>
      </c>
    </row>
    <row r="5482" spans="1:7">
      <c r="A5482" s="375" t="s">
        <v>23</v>
      </c>
      <c r="B5482" s="1145" t="s">
        <v>184</v>
      </c>
      <c r="C5482" s="1145"/>
      <c r="D5482" s="1145"/>
      <c r="E5482" s="1145"/>
      <c r="F5482" s="1145"/>
      <c r="G5482" s="318">
        <f>ROUNDDOWN(G5480+G5481,0)</f>
        <v>828674</v>
      </c>
    </row>
    <row r="5483" spans="1:7">
      <c r="A5483" s="379"/>
      <c r="B5483" s="380"/>
      <c r="C5483" s="380"/>
      <c r="D5483" s="380"/>
      <c r="E5483" s="380"/>
      <c r="F5483" s="380"/>
      <c r="G5483" s="255"/>
    </row>
    <row r="5484" spans="1:7" s="455" customFormat="1">
      <c r="A5484" s="454" t="s">
        <v>2488</v>
      </c>
      <c r="G5484" s="560"/>
    </row>
    <row r="5485" spans="1:7" ht="45">
      <c r="A5485" s="294" t="s">
        <v>73</v>
      </c>
      <c r="B5485" s="294" t="s">
        <v>74</v>
      </c>
      <c r="C5485" s="294" t="s">
        <v>166</v>
      </c>
      <c r="D5485" s="301" t="s">
        <v>78</v>
      </c>
      <c r="E5485" s="301" t="s">
        <v>167</v>
      </c>
      <c r="F5485" s="301" t="s">
        <v>1113</v>
      </c>
      <c r="G5485" s="552" t="s">
        <v>1105</v>
      </c>
    </row>
    <row r="5486" spans="1:7">
      <c r="A5486" s="295" t="s">
        <v>17</v>
      </c>
      <c r="B5486" s="296" t="s">
        <v>1106</v>
      </c>
      <c r="C5486" s="295"/>
      <c r="D5486" s="295"/>
      <c r="E5486" s="295"/>
      <c r="F5486" s="296"/>
      <c r="G5486" s="536"/>
    </row>
    <row r="5487" spans="1:7">
      <c r="A5487" s="295">
        <v>1</v>
      </c>
      <c r="B5487" s="296" t="s">
        <v>1</v>
      </c>
      <c r="C5487" s="295" t="s">
        <v>336</v>
      </c>
      <c r="D5487" s="295" t="s">
        <v>31</v>
      </c>
      <c r="E5487" s="295" t="s">
        <v>1272</v>
      </c>
      <c r="F5487" s="315">
        <f>VLOOKUP(B5487,'HSD PSPN,STR,ARS'!$C$6:F3755,4,FALSE)</f>
        <v>100000</v>
      </c>
      <c r="G5487" s="536">
        <f t="shared" ref="G5487:G5490" si="552">F5487*E5487</f>
        <v>105000</v>
      </c>
    </row>
    <row r="5488" spans="1:7">
      <c r="A5488" s="295">
        <v>2</v>
      </c>
      <c r="B5488" s="426" t="s">
        <v>1695</v>
      </c>
      <c r="C5488" s="295" t="s">
        <v>337</v>
      </c>
      <c r="D5488" s="295" t="s">
        <v>31</v>
      </c>
      <c r="E5488" s="295" t="s">
        <v>1272</v>
      </c>
      <c r="F5488" s="315">
        <f>VLOOKUP(B5488,'HSD PSPN,STR,ARS'!$C$6:F3756,4,FALSE)</f>
        <v>100000</v>
      </c>
      <c r="G5488" s="536">
        <f t="shared" si="552"/>
        <v>105000</v>
      </c>
    </row>
    <row r="5489" spans="1:7">
      <c r="A5489" s="295">
        <v>3</v>
      </c>
      <c r="B5489" s="296" t="s">
        <v>3</v>
      </c>
      <c r="C5489" s="295" t="s">
        <v>338</v>
      </c>
      <c r="D5489" s="295" t="s">
        <v>31</v>
      </c>
      <c r="E5489" s="295" t="s">
        <v>1722</v>
      </c>
      <c r="F5489" s="315">
        <f>VLOOKUP(B5489,'HSD PSPN,STR,ARS'!$C$6:F3757,4,FALSE)</f>
        <v>150000</v>
      </c>
      <c r="G5489" s="536">
        <f t="shared" si="552"/>
        <v>15750</v>
      </c>
    </row>
    <row r="5490" spans="1:7">
      <c r="A5490" s="295">
        <v>4</v>
      </c>
      <c r="B5490" s="296" t="s">
        <v>4</v>
      </c>
      <c r="C5490" s="295" t="s">
        <v>339</v>
      </c>
      <c r="D5490" s="295" t="s">
        <v>31</v>
      </c>
      <c r="E5490" s="295" t="s">
        <v>1379</v>
      </c>
      <c r="F5490" s="315">
        <f>VLOOKUP(B5490,'HSD PSPN,STR,ARS'!$C$6:F3758,4,FALSE)</f>
        <v>200000</v>
      </c>
      <c r="G5490" s="536">
        <f t="shared" si="552"/>
        <v>7000.0000000000009</v>
      </c>
    </row>
    <row r="5491" spans="1:7">
      <c r="A5491" s="1161" t="s">
        <v>2171</v>
      </c>
      <c r="B5491" s="1162"/>
      <c r="C5491" s="1162"/>
      <c r="D5491" s="1162"/>
      <c r="E5491" s="1162"/>
      <c r="F5491" s="1163"/>
      <c r="G5491" s="321">
        <f>SUM(G5486:G5490)</f>
        <v>232750</v>
      </c>
    </row>
    <row r="5492" spans="1:7">
      <c r="A5492" s="295" t="s">
        <v>19</v>
      </c>
      <c r="B5492" s="296" t="s">
        <v>5</v>
      </c>
      <c r="C5492" s="295"/>
      <c r="D5492" s="295"/>
      <c r="E5492" s="295"/>
      <c r="F5492" s="296"/>
      <c r="G5492" s="536"/>
    </row>
    <row r="5493" spans="1:7">
      <c r="A5493" s="295">
        <v>1</v>
      </c>
      <c r="B5493" s="296" t="s">
        <v>1735</v>
      </c>
      <c r="C5493" s="295"/>
      <c r="D5493" s="295" t="s">
        <v>329</v>
      </c>
      <c r="E5493" s="295" t="s">
        <v>1428</v>
      </c>
      <c r="F5493" s="315">
        <f>VLOOKUP(B5493,'HSD PSPN,STR,ARS'!$C$6:F3761,4,FALSE)</f>
        <v>10000</v>
      </c>
      <c r="G5493" s="536">
        <f t="shared" ref="G5493:G5495" si="553">F5493*E5493</f>
        <v>150000</v>
      </c>
    </row>
    <row r="5494" spans="1:7" ht="30">
      <c r="A5494" s="295">
        <v>2</v>
      </c>
      <c r="B5494" s="300" t="s">
        <v>1736</v>
      </c>
      <c r="C5494" s="295"/>
      <c r="D5494" s="301" t="s">
        <v>329</v>
      </c>
      <c r="E5494" s="301" t="s">
        <v>1737</v>
      </c>
      <c r="F5494" s="315">
        <f>VLOOKUP(B5494,'HSD PSPN,STR,ARS'!$C$6:F3762,4,FALSE)</f>
        <v>10000</v>
      </c>
      <c r="G5494" s="536">
        <f t="shared" si="553"/>
        <v>320000</v>
      </c>
    </row>
    <row r="5495" spans="1:7">
      <c r="A5495" s="295">
        <v>3</v>
      </c>
      <c r="B5495" s="247" t="s">
        <v>1054</v>
      </c>
      <c r="C5495" s="295"/>
      <c r="D5495" s="295" t="s">
        <v>329</v>
      </c>
      <c r="E5495" s="295" t="s">
        <v>1218</v>
      </c>
      <c r="F5495" s="315">
        <f>VLOOKUP(B5495,'HSD PSPN,STR,ARS'!$C$6:F3763,4,FALSE)</f>
        <v>10000</v>
      </c>
      <c r="G5495" s="536">
        <f t="shared" si="553"/>
        <v>500</v>
      </c>
    </row>
    <row r="5496" spans="1:7">
      <c r="A5496" s="1165" t="s">
        <v>2176</v>
      </c>
      <c r="B5496" s="1166"/>
      <c r="C5496" s="1166"/>
      <c r="D5496" s="1166"/>
      <c r="E5496" s="1166"/>
      <c r="F5496" s="1166"/>
      <c r="G5496" s="321">
        <f>SUM(G5493:G5495)</f>
        <v>470500</v>
      </c>
    </row>
    <row r="5497" spans="1:7">
      <c r="A5497" s="295" t="s">
        <v>20</v>
      </c>
      <c r="B5497" s="296" t="s">
        <v>181</v>
      </c>
      <c r="C5497" s="295"/>
      <c r="D5497" s="295"/>
      <c r="E5497" s="295"/>
      <c r="F5497" s="296"/>
      <c r="G5497" s="536"/>
    </row>
    <row r="5498" spans="1:7">
      <c r="A5498" s="295"/>
      <c r="B5498" s="296"/>
      <c r="C5498" s="295"/>
      <c r="D5498" s="295"/>
      <c r="E5498" s="295"/>
      <c r="F5498" s="296"/>
      <c r="G5498" s="536"/>
    </row>
    <row r="5499" spans="1:7">
      <c r="A5499" s="1146" t="s">
        <v>2180</v>
      </c>
      <c r="B5499" s="1146"/>
      <c r="C5499" s="1146"/>
      <c r="D5499" s="1146"/>
      <c r="E5499" s="1146"/>
      <c r="F5499" s="1146"/>
      <c r="G5499" s="318">
        <f>SUM(G5497:G5498)</f>
        <v>0</v>
      </c>
    </row>
    <row r="5500" spans="1:7">
      <c r="A5500" s="375" t="s">
        <v>21</v>
      </c>
      <c r="B5500" s="1145" t="s">
        <v>1111</v>
      </c>
      <c r="C5500" s="1145"/>
      <c r="D5500" s="1145"/>
      <c r="E5500" s="1145"/>
      <c r="F5500" s="1145"/>
      <c r="G5500" s="318">
        <f>SUM(G5487:G5499)/2</f>
        <v>703250</v>
      </c>
    </row>
    <row r="5501" spans="1:7">
      <c r="A5501" s="375" t="s">
        <v>22</v>
      </c>
      <c r="B5501" s="1145" t="s">
        <v>1112</v>
      </c>
      <c r="C5501" s="1145"/>
      <c r="D5501" s="1145"/>
      <c r="E5501" s="1145"/>
      <c r="F5501" s="376">
        <v>0.1</v>
      </c>
      <c r="G5501" s="318">
        <f>G5500*F5501</f>
        <v>70325</v>
      </c>
    </row>
    <row r="5502" spans="1:7">
      <c r="A5502" s="375" t="s">
        <v>23</v>
      </c>
      <c r="B5502" s="1145" t="s">
        <v>184</v>
      </c>
      <c r="C5502" s="1145"/>
      <c r="D5502" s="1145"/>
      <c r="E5502" s="1145"/>
      <c r="F5502" s="1145"/>
      <c r="G5502" s="318">
        <f>ROUNDDOWN(G5500+G5501,0)</f>
        <v>773575</v>
      </c>
    </row>
    <row r="5503" spans="1:7">
      <c r="A5503" s="379"/>
      <c r="B5503" s="380"/>
      <c r="C5503" s="380"/>
      <c r="D5503" s="380"/>
      <c r="E5503" s="380"/>
      <c r="F5503" s="380"/>
      <c r="G5503" s="255"/>
    </row>
    <row r="5504" spans="1:7" s="455" customFormat="1">
      <c r="A5504" s="454" t="s">
        <v>2489</v>
      </c>
      <c r="G5504" s="560"/>
    </row>
    <row r="5505" spans="1:7" ht="45">
      <c r="A5505" s="294" t="s">
        <v>73</v>
      </c>
      <c r="B5505" s="294" t="s">
        <v>74</v>
      </c>
      <c r="C5505" s="294" t="s">
        <v>166</v>
      </c>
      <c r="D5505" s="301" t="s">
        <v>78</v>
      </c>
      <c r="E5505" s="301" t="s">
        <v>167</v>
      </c>
      <c r="F5505" s="301" t="s">
        <v>1113</v>
      </c>
      <c r="G5505" s="552" t="s">
        <v>1105</v>
      </c>
    </row>
    <row r="5506" spans="1:7">
      <c r="A5506" s="295" t="s">
        <v>17</v>
      </c>
      <c r="B5506" s="296" t="s">
        <v>1106</v>
      </c>
      <c r="C5506" s="295"/>
      <c r="D5506" s="295"/>
      <c r="E5506" s="295"/>
      <c r="F5506" s="296"/>
      <c r="G5506" s="536"/>
    </row>
    <row r="5507" spans="1:7">
      <c r="A5507" s="295">
        <v>1</v>
      </c>
      <c r="B5507" s="296" t="s">
        <v>1</v>
      </c>
      <c r="C5507" s="295" t="s">
        <v>336</v>
      </c>
      <c r="D5507" s="295" t="s">
        <v>31</v>
      </c>
      <c r="E5507" s="295" t="s">
        <v>1738</v>
      </c>
      <c r="F5507" s="315">
        <f>VLOOKUP(B5507,'HSD PSPN,STR,ARS'!$C$6:F3773,4,FALSE)</f>
        <v>100000</v>
      </c>
      <c r="G5507" s="536">
        <f t="shared" ref="G5507:G5510" si="554">F5507*E5507</f>
        <v>157500</v>
      </c>
    </row>
    <row r="5508" spans="1:7">
      <c r="A5508" s="295">
        <v>2</v>
      </c>
      <c r="B5508" s="426" t="s">
        <v>1695</v>
      </c>
      <c r="C5508" s="295" t="s">
        <v>337</v>
      </c>
      <c r="D5508" s="295" t="s">
        <v>31</v>
      </c>
      <c r="E5508" s="295" t="s">
        <v>1738</v>
      </c>
      <c r="F5508" s="315">
        <f>VLOOKUP(B5508,'HSD PSPN,STR,ARS'!$C$6:F3774,4,FALSE)</f>
        <v>100000</v>
      </c>
      <c r="G5508" s="536">
        <f t="shared" si="554"/>
        <v>157500</v>
      </c>
    </row>
    <row r="5509" spans="1:7">
      <c r="A5509" s="295">
        <v>3</v>
      </c>
      <c r="B5509" s="296" t="s">
        <v>3</v>
      </c>
      <c r="C5509" s="295" t="s">
        <v>338</v>
      </c>
      <c r="D5509" s="295" t="s">
        <v>31</v>
      </c>
      <c r="E5509" s="295" t="s">
        <v>1739</v>
      </c>
      <c r="F5509" s="315">
        <f>VLOOKUP(B5509,'HSD PSPN,STR,ARS'!$C$6:F3775,4,FALSE)</f>
        <v>150000</v>
      </c>
      <c r="G5509" s="536">
        <f t="shared" si="554"/>
        <v>23625</v>
      </c>
    </row>
    <row r="5510" spans="1:7">
      <c r="A5510" s="295">
        <v>4</v>
      </c>
      <c r="B5510" s="296" t="s">
        <v>4</v>
      </c>
      <c r="C5510" s="295" t="s">
        <v>339</v>
      </c>
      <c r="D5510" s="295" t="s">
        <v>31</v>
      </c>
      <c r="E5510" s="295" t="s">
        <v>1740</v>
      </c>
      <c r="F5510" s="315">
        <f>VLOOKUP(B5510,'HSD PSPN,STR,ARS'!$C$6:F3776,4,FALSE)</f>
        <v>200000</v>
      </c>
      <c r="G5510" s="536">
        <f t="shared" si="554"/>
        <v>10500</v>
      </c>
    </row>
    <row r="5511" spans="1:7">
      <c r="A5511" s="1161" t="s">
        <v>2171</v>
      </c>
      <c r="B5511" s="1162"/>
      <c r="C5511" s="1162"/>
      <c r="D5511" s="1162"/>
      <c r="E5511" s="1162"/>
      <c r="F5511" s="1163"/>
      <c r="G5511" s="321">
        <f>SUM(G5506:G5510)</f>
        <v>349125</v>
      </c>
    </row>
    <row r="5512" spans="1:7">
      <c r="A5512" s="295" t="s">
        <v>19</v>
      </c>
      <c r="B5512" s="296" t="s">
        <v>5</v>
      </c>
      <c r="C5512" s="295"/>
      <c r="D5512" s="295"/>
      <c r="E5512" s="295"/>
      <c r="F5512" s="296"/>
      <c r="G5512" s="536"/>
    </row>
    <row r="5513" spans="1:7">
      <c r="A5513" s="295">
        <v>1</v>
      </c>
      <c r="B5513" s="296" t="s">
        <v>1741</v>
      </c>
      <c r="C5513" s="295"/>
      <c r="D5513" s="295" t="s">
        <v>1734</v>
      </c>
      <c r="E5513" s="295" t="s">
        <v>1138</v>
      </c>
      <c r="F5513" s="315">
        <f>VLOOKUP(B5513,'HSD PSPN,STR,ARS'!$C$6:F3779,4,FALSE)</f>
        <v>10000</v>
      </c>
      <c r="G5513" s="536">
        <f t="shared" ref="G5513" si="555">F5513*E5513</f>
        <v>10000</v>
      </c>
    </row>
    <row r="5514" spans="1:7">
      <c r="A5514" s="1165" t="s">
        <v>2176</v>
      </c>
      <c r="B5514" s="1166"/>
      <c r="C5514" s="1166"/>
      <c r="D5514" s="1166"/>
      <c r="E5514" s="1166"/>
      <c r="F5514" s="1166"/>
      <c r="G5514" s="321">
        <f>SUM(G5512:G5513)</f>
        <v>10000</v>
      </c>
    </row>
    <row r="5515" spans="1:7">
      <c r="A5515" s="295" t="s">
        <v>20</v>
      </c>
      <c r="B5515" s="296" t="s">
        <v>181</v>
      </c>
      <c r="C5515" s="295"/>
      <c r="D5515" s="295"/>
      <c r="E5515" s="295"/>
      <c r="F5515" s="296"/>
      <c r="G5515" s="536"/>
    </row>
    <row r="5516" spans="1:7">
      <c r="A5516" s="295"/>
      <c r="B5516" s="296"/>
      <c r="C5516" s="295"/>
      <c r="D5516" s="295"/>
      <c r="E5516" s="295"/>
      <c r="F5516" s="296"/>
      <c r="G5516" s="536"/>
    </row>
    <row r="5517" spans="1:7">
      <c r="A5517" s="1146" t="s">
        <v>2180</v>
      </c>
      <c r="B5517" s="1146"/>
      <c r="C5517" s="1146"/>
      <c r="D5517" s="1146"/>
      <c r="E5517" s="1146"/>
      <c r="F5517" s="1146"/>
      <c r="G5517" s="318">
        <f>SUM(G5515:G5516)</f>
        <v>0</v>
      </c>
    </row>
    <row r="5518" spans="1:7">
      <c r="A5518" s="375" t="s">
        <v>21</v>
      </c>
      <c r="B5518" s="1145" t="s">
        <v>1111</v>
      </c>
      <c r="C5518" s="1145"/>
      <c r="D5518" s="1145"/>
      <c r="E5518" s="1145"/>
      <c r="F5518" s="1145"/>
      <c r="G5518" s="318">
        <f>SUM(G5507:G5517)/2</f>
        <v>359125</v>
      </c>
    </row>
    <row r="5519" spans="1:7">
      <c r="A5519" s="375" t="s">
        <v>22</v>
      </c>
      <c r="B5519" s="1145" t="s">
        <v>1112</v>
      </c>
      <c r="C5519" s="1145"/>
      <c r="D5519" s="1145"/>
      <c r="E5519" s="1145"/>
      <c r="F5519" s="376">
        <v>0.1</v>
      </c>
      <c r="G5519" s="318">
        <f>G5518*F5519</f>
        <v>35912.5</v>
      </c>
    </row>
    <row r="5520" spans="1:7">
      <c r="A5520" s="375" t="s">
        <v>23</v>
      </c>
      <c r="B5520" s="1145" t="s">
        <v>184</v>
      </c>
      <c r="C5520" s="1145"/>
      <c r="D5520" s="1145"/>
      <c r="E5520" s="1145"/>
      <c r="F5520" s="1145"/>
      <c r="G5520" s="318">
        <f>ROUNDDOWN(G5518+G5519,0)</f>
        <v>395037</v>
      </c>
    </row>
    <row r="5521" spans="1:7">
      <c r="A5521" s="379"/>
      <c r="B5521" s="380"/>
      <c r="C5521" s="380"/>
      <c r="D5521" s="380"/>
      <c r="E5521" s="380"/>
      <c r="F5521" s="380"/>
      <c r="G5521" s="255"/>
    </row>
    <row r="5522" spans="1:7" s="455" customFormat="1">
      <c r="A5522" s="454" t="s">
        <v>2490</v>
      </c>
      <c r="G5522" s="560"/>
    </row>
    <row r="5523" spans="1:7" ht="45">
      <c r="A5523" s="294" t="s">
        <v>73</v>
      </c>
      <c r="B5523" s="294" t="s">
        <v>74</v>
      </c>
      <c r="C5523" s="294" t="s">
        <v>166</v>
      </c>
      <c r="D5523" s="301" t="s">
        <v>78</v>
      </c>
      <c r="E5523" s="301" t="s">
        <v>167</v>
      </c>
      <c r="F5523" s="301" t="s">
        <v>1113</v>
      </c>
      <c r="G5523" s="552" t="s">
        <v>1105</v>
      </c>
    </row>
    <row r="5524" spans="1:7">
      <c r="A5524" s="295" t="s">
        <v>17</v>
      </c>
      <c r="B5524" s="296" t="s">
        <v>1106</v>
      </c>
      <c r="C5524" s="295"/>
      <c r="D5524" s="295"/>
      <c r="E5524" s="295"/>
      <c r="F5524" s="296"/>
      <c r="G5524" s="536"/>
    </row>
    <row r="5525" spans="1:7">
      <c r="A5525" s="295">
        <v>1</v>
      </c>
      <c r="B5525" s="296" t="s">
        <v>1</v>
      </c>
      <c r="C5525" s="295" t="s">
        <v>336</v>
      </c>
      <c r="D5525" s="295" t="s">
        <v>31</v>
      </c>
      <c r="E5525" s="295" t="s">
        <v>1496</v>
      </c>
      <c r="F5525" s="315">
        <f>VLOOKUP(B5525,'HSD PSPN,STR,ARS'!$C$6:F3789,4,FALSE)</f>
        <v>100000</v>
      </c>
      <c r="G5525" s="536">
        <f t="shared" ref="G5525:G5528" si="556">F5525*E5525</f>
        <v>100000</v>
      </c>
    </row>
    <row r="5526" spans="1:7">
      <c r="A5526" s="295">
        <v>2</v>
      </c>
      <c r="B5526" s="296" t="s">
        <v>32</v>
      </c>
      <c r="C5526" s="295" t="s">
        <v>337</v>
      </c>
      <c r="D5526" s="295" t="s">
        <v>31</v>
      </c>
      <c r="E5526" s="295" t="s">
        <v>1724</v>
      </c>
      <c r="F5526" s="315">
        <f>VLOOKUP(B5526,'HSD PSPN,STR,ARS'!$C$6:F3790,4,FALSE)</f>
        <v>150000</v>
      </c>
      <c r="G5526" s="536">
        <f t="shared" si="556"/>
        <v>450000</v>
      </c>
    </row>
    <row r="5527" spans="1:7">
      <c r="A5527" s="295">
        <v>3</v>
      </c>
      <c r="B5527" s="296" t="s">
        <v>3</v>
      </c>
      <c r="C5527" s="295" t="s">
        <v>338</v>
      </c>
      <c r="D5527" s="295" t="s">
        <v>31</v>
      </c>
      <c r="E5527" s="295" t="s">
        <v>1224</v>
      </c>
      <c r="F5527" s="315">
        <f>VLOOKUP(B5527,'HSD PSPN,STR,ARS'!$C$6:F3791,4,FALSE)</f>
        <v>150000</v>
      </c>
      <c r="G5527" s="536">
        <f t="shared" si="556"/>
        <v>45000</v>
      </c>
    </row>
    <row r="5528" spans="1:7">
      <c r="A5528" s="295">
        <v>4</v>
      </c>
      <c r="B5528" s="296" t="s">
        <v>4</v>
      </c>
      <c r="C5528" s="295" t="s">
        <v>339</v>
      </c>
      <c r="D5528" s="295" t="s">
        <v>31</v>
      </c>
      <c r="E5528" s="295" t="s">
        <v>1725</v>
      </c>
      <c r="F5528" s="315">
        <f>VLOOKUP(B5528,'HSD PSPN,STR,ARS'!$C$6:F3792,4,FALSE)</f>
        <v>200000</v>
      </c>
      <c r="G5528" s="536">
        <f t="shared" si="556"/>
        <v>20000</v>
      </c>
    </row>
    <row r="5529" spans="1:7">
      <c r="A5529" s="1161" t="s">
        <v>2171</v>
      </c>
      <c r="B5529" s="1162"/>
      <c r="C5529" s="1162"/>
      <c r="D5529" s="1162"/>
      <c r="E5529" s="1162"/>
      <c r="F5529" s="1163"/>
      <c r="G5529" s="321">
        <f>SUM(G5524:G5528)</f>
        <v>615000</v>
      </c>
    </row>
    <row r="5530" spans="1:7">
      <c r="A5530" s="295" t="s">
        <v>19</v>
      </c>
      <c r="B5530" s="296" t="s">
        <v>5</v>
      </c>
      <c r="C5530" s="295"/>
      <c r="D5530" s="295"/>
      <c r="E5530" s="295"/>
      <c r="F5530" s="296"/>
      <c r="G5530" s="536"/>
    </row>
    <row r="5531" spans="1:7" ht="30">
      <c r="A5531" s="295">
        <v>1</v>
      </c>
      <c r="B5531" s="300" t="s">
        <v>1742</v>
      </c>
      <c r="C5531" s="295"/>
      <c r="D5531" s="301" t="s">
        <v>379</v>
      </c>
      <c r="E5531" s="301" t="s">
        <v>1496</v>
      </c>
      <c r="F5531" s="315">
        <f>VLOOKUP(B5531,'HSD PSPN,STR,ARS'!$C$6:F3795,4,FALSE)</f>
        <v>10000</v>
      </c>
      <c r="G5531" s="536">
        <f t="shared" ref="G5531:G5533" si="557">F5531*E5531</f>
        <v>10000</v>
      </c>
    </row>
    <row r="5532" spans="1:7">
      <c r="A5532" s="295">
        <v>2</v>
      </c>
      <c r="B5532" s="296" t="s">
        <v>1609</v>
      </c>
      <c r="C5532" s="295"/>
      <c r="D5532" s="295" t="s">
        <v>329</v>
      </c>
      <c r="E5532" s="295" t="s">
        <v>1141</v>
      </c>
      <c r="F5532" s="315">
        <f>VLOOKUP(B5532,'HSD PSPN,STR,ARS'!$C$6:F3796,4,FALSE)</f>
        <v>10000</v>
      </c>
      <c r="G5532" s="536">
        <f t="shared" si="557"/>
        <v>5000</v>
      </c>
    </row>
    <row r="5533" spans="1:7" ht="30">
      <c r="A5533" s="295">
        <v>3</v>
      </c>
      <c r="B5533" s="300" t="s">
        <v>1743</v>
      </c>
      <c r="C5533" s="295"/>
      <c r="D5533" s="301" t="s">
        <v>379</v>
      </c>
      <c r="E5533" s="301" t="s">
        <v>1183</v>
      </c>
      <c r="F5533" s="315">
        <f>VLOOKUP(B5533,'HSD PSPN,STR,ARS'!$C$6:F3797,4,FALSE)</f>
        <v>10000</v>
      </c>
      <c r="G5533" s="536">
        <f t="shared" si="557"/>
        <v>20000</v>
      </c>
    </row>
    <row r="5534" spans="1:7">
      <c r="A5534" s="1165" t="s">
        <v>2176</v>
      </c>
      <c r="B5534" s="1166"/>
      <c r="C5534" s="1166"/>
      <c r="D5534" s="1166"/>
      <c r="E5534" s="1166"/>
      <c r="F5534" s="1166"/>
      <c r="G5534" s="321">
        <f>SUM(G5531:G5533)</f>
        <v>35000</v>
      </c>
    </row>
    <row r="5535" spans="1:7">
      <c r="A5535" s="295" t="s">
        <v>20</v>
      </c>
      <c r="B5535" s="296" t="s">
        <v>181</v>
      </c>
      <c r="C5535" s="295"/>
      <c r="D5535" s="295"/>
      <c r="E5535" s="295"/>
      <c r="F5535" s="296"/>
      <c r="G5535" s="536"/>
    </row>
    <row r="5536" spans="1:7">
      <c r="A5536" s="295"/>
      <c r="B5536" s="296"/>
      <c r="C5536" s="295"/>
      <c r="D5536" s="295"/>
      <c r="E5536" s="295"/>
      <c r="F5536" s="296"/>
      <c r="G5536" s="536"/>
    </row>
    <row r="5537" spans="1:7">
      <c r="A5537" s="1146" t="s">
        <v>2180</v>
      </c>
      <c r="B5537" s="1146"/>
      <c r="C5537" s="1146"/>
      <c r="D5537" s="1146"/>
      <c r="E5537" s="1146"/>
      <c r="F5537" s="1146"/>
      <c r="G5537" s="318">
        <f>SUM(G5535:G5536)</f>
        <v>0</v>
      </c>
    </row>
    <row r="5538" spans="1:7">
      <c r="A5538" s="375" t="s">
        <v>21</v>
      </c>
      <c r="B5538" s="1145" t="s">
        <v>1111</v>
      </c>
      <c r="C5538" s="1145"/>
      <c r="D5538" s="1145"/>
      <c r="E5538" s="1145"/>
      <c r="F5538" s="1145"/>
      <c r="G5538" s="318">
        <f>SUM(G5525:G5537)/2</f>
        <v>650000</v>
      </c>
    </row>
    <row r="5539" spans="1:7">
      <c r="A5539" s="375" t="s">
        <v>22</v>
      </c>
      <c r="B5539" s="1145" t="s">
        <v>1112</v>
      </c>
      <c r="C5539" s="1145"/>
      <c r="D5539" s="1145"/>
      <c r="E5539" s="1145"/>
      <c r="F5539" s="376">
        <v>0.1</v>
      </c>
      <c r="G5539" s="318">
        <f>G5538*F5539</f>
        <v>65000</v>
      </c>
    </row>
    <row r="5540" spans="1:7">
      <c r="A5540" s="375" t="s">
        <v>23</v>
      </c>
      <c r="B5540" s="1145" t="s">
        <v>184</v>
      </c>
      <c r="C5540" s="1145"/>
      <c r="D5540" s="1145"/>
      <c r="E5540" s="1145"/>
      <c r="F5540" s="1145"/>
      <c r="G5540" s="318">
        <f>ROUNDDOWN(G5538+G5539,0)</f>
        <v>715000</v>
      </c>
    </row>
    <row r="5541" spans="1:7">
      <c r="A5541" s="379"/>
      <c r="B5541" s="380"/>
      <c r="C5541" s="380"/>
      <c r="D5541" s="380"/>
      <c r="E5541" s="380"/>
      <c r="F5541" s="380"/>
      <c r="G5541" s="255"/>
    </row>
    <row r="5542" spans="1:7" s="455" customFormat="1">
      <c r="A5542" s="454" t="s">
        <v>2491</v>
      </c>
      <c r="G5542" s="560"/>
    </row>
    <row r="5543" spans="1:7" ht="45">
      <c r="A5543" s="294" t="s">
        <v>73</v>
      </c>
      <c r="B5543" s="294" t="s">
        <v>74</v>
      </c>
      <c r="C5543" s="294" t="s">
        <v>166</v>
      </c>
      <c r="D5543" s="301" t="s">
        <v>78</v>
      </c>
      <c r="E5543" s="301" t="s">
        <v>167</v>
      </c>
      <c r="F5543" s="301" t="s">
        <v>1113</v>
      </c>
      <c r="G5543" s="552" t="s">
        <v>1105</v>
      </c>
    </row>
    <row r="5544" spans="1:7">
      <c r="A5544" s="295" t="s">
        <v>17</v>
      </c>
      <c r="B5544" s="296" t="s">
        <v>1106</v>
      </c>
      <c r="C5544" s="295"/>
      <c r="D5544" s="295"/>
      <c r="E5544" s="295"/>
      <c r="F5544" s="296"/>
      <c r="G5544" s="536"/>
    </row>
    <row r="5545" spans="1:7">
      <c r="A5545" s="295">
        <v>1</v>
      </c>
      <c r="B5545" s="296" t="s">
        <v>1</v>
      </c>
      <c r="C5545" s="295" t="s">
        <v>336</v>
      </c>
      <c r="D5545" s="295" t="s">
        <v>31</v>
      </c>
      <c r="E5545" s="295" t="s">
        <v>1360</v>
      </c>
      <c r="F5545" s="315">
        <f>VLOOKUP(B5545,'HSD PSPN,STR,ARS'!$C$6:F3807,4,FALSE)</f>
        <v>100000</v>
      </c>
      <c r="G5545" s="536">
        <f t="shared" ref="G5545:G5548" si="558">F5545*E5545</f>
        <v>16670</v>
      </c>
    </row>
    <row r="5546" spans="1:7">
      <c r="A5546" s="295">
        <v>2</v>
      </c>
      <c r="B5546" s="296" t="s">
        <v>1701</v>
      </c>
      <c r="C5546" s="295" t="s">
        <v>337</v>
      </c>
      <c r="D5546" s="295" t="s">
        <v>31</v>
      </c>
      <c r="E5546" s="295" t="s">
        <v>1360</v>
      </c>
      <c r="F5546" s="315">
        <f>VLOOKUP(B5546,'HSD PSPN,STR,ARS'!$C$6:F3808,4,FALSE)</f>
        <v>150000</v>
      </c>
      <c r="G5546" s="536">
        <f t="shared" si="558"/>
        <v>25004.999999999996</v>
      </c>
    </row>
    <row r="5547" spans="1:7">
      <c r="A5547" s="295">
        <v>3</v>
      </c>
      <c r="B5547" s="296" t="s">
        <v>3</v>
      </c>
      <c r="C5547" s="295" t="s">
        <v>338</v>
      </c>
      <c r="D5547" s="295" t="s">
        <v>31</v>
      </c>
      <c r="E5547" s="295" t="s">
        <v>1602</v>
      </c>
      <c r="F5547" s="315">
        <f>VLOOKUP(B5547,'HSD PSPN,STR,ARS'!$C$6:F3809,4,FALSE)</f>
        <v>150000</v>
      </c>
      <c r="G5547" s="536">
        <f t="shared" si="558"/>
        <v>2550</v>
      </c>
    </row>
    <row r="5548" spans="1:7">
      <c r="A5548" s="295">
        <v>4</v>
      </c>
      <c r="B5548" s="296" t="s">
        <v>4</v>
      </c>
      <c r="C5548" s="295" t="s">
        <v>339</v>
      </c>
      <c r="D5548" s="295" t="s">
        <v>31</v>
      </c>
      <c r="E5548" s="295" t="s">
        <v>1196</v>
      </c>
      <c r="F5548" s="315">
        <f>VLOOKUP(B5548,'HSD PSPN,STR,ARS'!$C$6:F3810,4,FALSE)</f>
        <v>200000</v>
      </c>
      <c r="G5548" s="536">
        <f t="shared" si="558"/>
        <v>1200</v>
      </c>
    </row>
    <row r="5549" spans="1:7">
      <c r="A5549" s="1161" t="s">
        <v>2171</v>
      </c>
      <c r="B5549" s="1162"/>
      <c r="C5549" s="1162"/>
      <c r="D5549" s="1162"/>
      <c r="E5549" s="1162"/>
      <c r="F5549" s="1163"/>
      <c r="G5549" s="321">
        <f>SUM(G5544:G5548)</f>
        <v>45425</v>
      </c>
    </row>
    <row r="5550" spans="1:7">
      <c r="A5550" s="295" t="s">
        <v>19</v>
      </c>
      <c r="B5550" s="296" t="s">
        <v>5</v>
      </c>
      <c r="C5550" s="295"/>
      <c r="D5550" s="295"/>
      <c r="E5550" s="295"/>
      <c r="F5550" s="296"/>
      <c r="G5550" s="536"/>
    </row>
    <row r="5551" spans="1:7" ht="45">
      <c r="A5551" s="295">
        <v>1</v>
      </c>
      <c r="B5551" s="300" t="s">
        <v>1744</v>
      </c>
      <c r="C5551" s="295"/>
      <c r="D5551" s="301" t="s">
        <v>239</v>
      </c>
      <c r="E5551" s="301" t="s">
        <v>1496</v>
      </c>
      <c r="F5551" s="315">
        <f>VLOOKUP(B5551,'HSD PSPN,STR,ARS'!$C$6:F3813,4,FALSE)</f>
        <v>10000</v>
      </c>
      <c r="G5551" s="536">
        <f t="shared" ref="G5551" si="559">F5551*E5551</f>
        <v>10000</v>
      </c>
    </row>
    <row r="5552" spans="1:7">
      <c r="A5552" s="1165" t="s">
        <v>2176</v>
      </c>
      <c r="B5552" s="1166"/>
      <c r="C5552" s="1166"/>
      <c r="D5552" s="1166"/>
      <c r="E5552" s="1166"/>
      <c r="F5552" s="1166"/>
      <c r="G5552" s="321">
        <f>SUM(G5550:G5551)</f>
        <v>10000</v>
      </c>
    </row>
    <row r="5553" spans="1:7">
      <c r="A5553" s="295" t="s">
        <v>20</v>
      </c>
      <c r="B5553" s="296" t="s">
        <v>181</v>
      </c>
      <c r="C5553" s="295"/>
      <c r="D5553" s="295"/>
      <c r="E5553" s="295"/>
      <c r="F5553" s="296"/>
      <c r="G5553" s="536"/>
    </row>
    <row r="5554" spans="1:7">
      <c r="A5554" s="295"/>
      <c r="B5554" s="296"/>
      <c r="C5554" s="295"/>
      <c r="D5554" s="295"/>
      <c r="E5554" s="295"/>
      <c r="F5554" s="296"/>
      <c r="G5554" s="536"/>
    </row>
    <row r="5555" spans="1:7">
      <c r="A5555" s="1146" t="s">
        <v>2180</v>
      </c>
      <c r="B5555" s="1146"/>
      <c r="C5555" s="1146"/>
      <c r="D5555" s="1146"/>
      <c r="E5555" s="1146"/>
      <c r="F5555" s="1146"/>
      <c r="G5555" s="318">
        <f>SUM(G5553:G5554)</f>
        <v>0</v>
      </c>
    </row>
    <row r="5556" spans="1:7">
      <c r="A5556" s="375" t="s">
        <v>21</v>
      </c>
      <c r="B5556" s="1145" t="s">
        <v>1111</v>
      </c>
      <c r="C5556" s="1145"/>
      <c r="D5556" s="1145"/>
      <c r="E5556" s="1145"/>
      <c r="F5556" s="1145"/>
      <c r="G5556" s="318">
        <f>SUM(G5545:G5555)/2</f>
        <v>55425</v>
      </c>
    </row>
    <row r="5557" spans="1:7">
      <c r="A5557" s="375" t="s">
        <v>22</v>
      </c>
      <c r="B5557" s="1145" t="s">
        <v>1112</v>
      </c>
      <c r="C5557" s="1145"/>
      <c r="D5557" s="1145"/>
      <c r="E5557" s="1145"/>
      <c r="F5557" s="376">
        <v>0.1</v>
      </c>
      <c r="G5557" s="318">
        <f>G5556*F5557</f>
        <v>5542.5</v>
      </c>
    </row>
    <row r="5558" spans="1:7">
      <c r="A5558" s="375" t="s">
        <v>23</v>
      </c>
      <c r="B5558" s="1145" t="s">
        <v>184</v>
      </c>
      <c r="C5558" s="1145"/>
      <c r="D5558" s="1145"/>
      <c r="E5558" s="1145"/>
      <c r="F5558" s="1145"/>
      <c r="G5558" s="318">
        <f>ROUNDDOWN(G5556+G5557,0)</f>
        <v>60967</v>
      </c>
    </row>
    <row r="5559" spans="1:7">
      <c r="A5559" s="379"/>
      <c r="B5559" s="380"/>
      <c r="C5559" s="380"/>
      <c r="D5559" s="380"/>
      <c r="E5559" s="380"/>
      <c r="F5559" s="380"/>
      <c r="G5559" s="255"/>
    </row>
    <row r="5560" spans="1:7" s="455" customFormat="1">
      <c r="A5560" s="454" t="s">
        <v>2492</v>
      </c>
      <c r="G5560" s="560"/>
    </row>
    <row r="5561" spans="1:7" ht="45">
      <c r="A5561" s="294" t="s">
        <v>73</v>
      </c>
      <c r="B5561" s="294" t="s">
        <v>74</v>
      </c>
      <c r="C5561" s="294" t="s">
        <v>166</v>
      </c>
      <c r="D5561" s="301" t="s">
        <v>78</v>
      </c>
      <c r="E5561" s="301" t="s">
        <v>167</v>
      </c>
      <c r="F5561" s="301" t="s">
        <v>1113</v>
      </c>
      <c r="G5561" s="552" t="s">
        <v>1105</v>
      </c>
    </row>
    <row r="5562" spans="1:7">
      <c r="A5562" s="295" t="s">
        <v>17</v>
      </c>
      <c r="B5562" s="296" t="s">
        <v>1106</v>
      </c>
      <c r="C5562" s="295"/>
      <c r="D5562" s="295"/>
      <c r="E5562" s="295"/>
      <c r="F5562" s="296"/>
      <c r="G5562" s="536"/>
    </row>
    <row r="5563" spans="1:7">
      <c r="A5563" s="295">
        <v>1</v>
      </c>
      <c r="B5563" s="296" t="s">
        <v>1</v>
      </c>
      <c r="C5563" s="295" t="s">
        <v>336</v>
      </c>
      <c r="D5563" s="295" t="s">
        <v>31</v>
      </c>
      <c r="E5563" s="295" t="s">
        <v>1360</v>
      </c>
      <c r="F5563" s="315">
        <f>VLOOKUP(B5563,'HSD PSPN,STR,ARS'!$C$6:F3823,4,FALSE)</f>
        <v>100000</v>
      </c>
      <c r="G5563" s="536">
        <f t="shared" ref="G5563:G5566" si="560">F5563*E5563</f>
        <v>16670</v>
      </c>
    </row>
    <row r="5564" spans="1:7">
      <c r="A5564" s="295">
        <v>2</v>
      </c>
      <c r="B5564" s="296" t="s">
        <v>1701</v>
      </c>
      <c r="C5564" s="295" t="s">
        <v>337</v>
      </c>
      <c r="D5564" s="295" t="s">
        <v>31</v>
      </c>
      <c r="E5564" s="295" t="s">
        <v>1360</v>
      </c>
      <c r="F5564" s="315">
        <f>VLOOKUP(B5564,'HSD PSPN,STR,ARS'!$C$6:F3824,4,FALSE)</f>
        <v>150000</v>
      </c>
      <c r="G5564" s="536">
        <f t="shared" si="560"/>
        <v>25004.999999999996</v>
      </c>
    </row>
    <row r="5565" spans="1:7">
      <c r="A5565" s="295">
        <v>3</v>
      </c>
      <c r="B5565" s="296" t="s">
        <v>3</v>
      </c>
      <c r="C5565" s="295" t="s">
        <v>338</v>
      </c>
      <c r="D5565" s="295" t="s">
        <v>31</v>
      </c>
      <c r="E5565" s="295" t="s">
        <v>1602</v>
      </c>
      <c r="F5565" s="315">
        <f>VLOOKUP(B5565,'HSD PSPN,STR,ARS'!$C$6:F3825,4,FALSE)</f>
        <v>150000</v>
      </c>
      <c r="G5565" s="536">
        <f t="shared" si="560"/>
        <v>2550</v>
      </c>
    </row>
    <row r="5566" spans="1:7">
      <c r="A5566" s="295">
        <v>4</v>
      </c>
      <c r="B5566" s="296" t="s">
        <v>4</v>
      </c>
      <c r="C5566" s="295" t="s">
        <v>339</v>
      </c>
      <c r="D5566" s="295" t="s">
        <v>31</v>
      </c>
      <c r="E5566" s="295" t="s">
        <v>1196</v>
      </c>
      <c r="F5566" s="315">
        <f>VLOOKUP(B5566,'HSD PSPN,STR,ARS'!$C$6:F3826,4,FALSE)</f>
        <v>200000</v>
      </c>
      <c r="G5566" s="536">
        <f t="shared" si="560"/>
        <v>1200</v>
      </c>
    </row>
    <row r="5567" spans="1:7">
      <c r="A5567" s="1161" t="s">
        <v>2171</v>
      </c>
      <c r="B5567" s="1162"/>
      <c r="C5567" s="1162"/>
      <c r="D5567" s="1162"/>
      <c r="E5567" s="1162"/>
      <c r="F5567" s="1163"/>
      <c r="G5567" s="321">
        <f>SUM(G5562:G5566)</f>
        <v>45425</v>
      </c>
    </row>
    <row r="5568" spans="1:7">
      <c r="A5568" s="295" t="s">
        <v>19</v>
      </c>
      <c r="B5568" s="296" t="s">
        <v>5</v>
      </c>
      <c r="C5568" s="295"/>
      <c r="D5568" s="295"/>
      <c r="E5568" s="295"/>
      <c r="F5568" s="296"/>
      <c r="G5568" s="536"/>
    </row>
    <row r="5569" spans="1:7" ht="45">
      <c r="A5569" s="295">
        <v>1</v>
      </c>
      <c r="B5569" s="300" t="s">
        <v>1745</v>
      </c>
      <c r="C5569" s="295"/>
      <c r="D5569" s="301" t="s">
        <v>239</v>
      </c>
      <c r="E5569" s="301" t="s">
        <v>1496</v>
      </c>
      <c r="F5569" s="315">
        <f>VLOOKUP(B5569,'HSD PSPN,STR,ARS'!$C$6:F3829,4,FALSE)</f>
        <v>10000</v>
      </c>
      <c r="G5569" s="536">
        <f t="shared" ref="G5569" si="561">F5569*E5569</f>
        <v>10000</v>
      </c>
    </row>
    <row r="5570" spans="1:7">
      <c r="A5570" s="1165" t="s">
        <v>2176</v>
      </c>
      <c r="B5570" s="1166"/>
      <c r="C5570" s="1166"/>
      <c r="D5570" s="1166"/>
      <c r="E5570" s="1166"/>
      <c r="F5570" s="1166"/>
      <c r="G5570" s="321">
        <f>SUM(G5568:G5569)</f>
        <v>10000</v>
      </c>
    </row>
    <row r="5571" spans="1:7">
      <c r="A5571" s="295" t="s">
        <v>20</v>
      </c>
      <c r="B5571" s="296" t="s">
        <v>181</v>
      </c>
      <c r="C5571" s="295"/>
      <c r="D5571" s="295"/>
      <c r="E5571" s="295"/>
      <c r="F5571" s="296"/>
      <c r="G5571" s="536"/>
    </row>
    <row r="5572" spans="1:7">
      <c r="A5572" s="295"/>
      <c r="B5572" s="296"/>
      <c r="C5572" s="295"/>
      <c r="D5572" s="295"/>
      <c r="E5572" s="295"/>
      <c r="F5572" s="296"/>
      <c r="G5572" s="536"/>
    </row>
    <row r="5573" spans="1:7">
      <c r="A5573" s="1146" t="s">
        <v>2180</v>
      </c>
      <c r="B5573" s="1146"/>
      <c r="C5573" s="1146"/>
      <c r="D5573" s="1146"/>
      <c r="E5573" s="1146"/>
      <c r="F5573" s="1146"/>
      <c r="G5573" s="318">
        <f>SUM(G5571:G5572)</f>
        <v>0</v>
      </c>
    </row>
    <row r="5574" spans="1:7">
      <c r="A5574" s="375" t="s">
        <v>21</v>
      </c>
      <c r="B5574" s="1145" t="s">
        <v>1111</v>
      </c>
      <c r="C5574" s="1145"/>
      <c r="D5574" s="1145"/>
      <c r="E5574" s="1145"/>
      <c r="F5574" s="1145"/>
      <c r="G5574" s="318">
        <f>SUM(G5563:G5573)/2</f>
        <v>55425</v>
      </c>
    </row>
    <row r="5575" spans="1:7">
      <c r="A5575" s="375" t="s">
        <v>22</v>
      </c>
      <c r="B5575" s="1145" t="s">
        <v>1112</v>
      </c>
      <c r="C5575" s="1145"/>
      <c r="D5575" s="1145"/>
      <c r="E5575" s="1145"/>
      <c r="F5575" s="376">
        <v>0.1</v>
      </c>
      <c r="G5575" s="318">
        <f>G5574*F5575</f>
        <v>5542.5</v>
      </c>
    </row>
    <row r="5576" spans="1:7">
      <c r="A5576" s="375" t="s">
        <v>23</v>
      </c>
      <c r="B5576" s="1145" t="s">
        <v>184</v>
      </c>
      <c r="C5576" s="1145"/>
      <c r="D5576" s="1145"/>
      <c r="E5576" s="1145"/>
      <c r="F5576" s="1145"/>
      <c r="G5576" s="318">
        <f>ROUNDDOWN(G5574+G5575,0)</f>
        <v>60967</v>
      </c>
    </row>
    <row r="5577" spans="1:7">
      <c r="A5577" s="379"/>
      <c r="B5577" s="380"/>
      <c r="C5577" s="380"/>
      <c r="D5577" s="380"/>
      <c r="E5577" s="380"/>
      <c r="F5577" s="380"/>
      <c r="G5577" s="255"/>
    </row>
    <row r="5578" spans="1:7">
      <c r="A5578" s="456" t="s">
        <v>2493</v>
      </c>
      <c r="B5578"/>
      <c r="C5578"/>
      <c r="D5578"/>
      <c r="E5578"/>
      <c r="F5578"/>
      <c r="G5578" s="541"/>
    </row>
    <row r="5579" spans="1:7" s="455" customFormat="1">
      <c r="A5579" s="454" t="s">
        <v>3612</v>
      </c>
      <c r="G5579" s="560"/>
    </row>
    <row r="5580" spans="1:7" ht="45">
      <c r="A5580" s="294" t="s">
        <v>73</v>
      </c>
      <c r="B5580" s="294" t="s">
        <v>74</v>
      </c>
      <c r="C5580" s="294" t="s">
        <v>166</v>
      </c>
      <c r="D5580" s="301" t="s">
        <v>78</v>
      </c>
      <c r="E5580" s="301" t="s">
        <v>167</v>
      </c>
      <c r="F5580" s="301" t="s">
        <v>1113</v>
      </c>
      <c r="G5580" s="552" t="s">
        <v>1105</v>
      </c>
    </row>
    <row r="5581" spans="1:7">
      <c r="A5581" s="295" t="s">
        <v>17</v>
      </c>
      <c r="B5581" s="296" t="s">
        <v>1106</v>
      </c>
      <c r="C5581" s="295"/>
      <c r="D5581" s="295"/>
      <c r="E5581" s="295"/>
      <c r="F5581" s="296"/>
      <c r="G5581" s="536"/>
    </row>
    <row r="5582" spans="1:7">
      <c r="A5582" s="295">
        <v>1</v>
      </c>
      <c r="B5582" s="296" t="s">
        <v>1</v>
      </c>
      <c r="C5582" s="295" t="s">
        <v>336</v>
      </c>
      <c r="D5582" s="295" t="s">
        <v>31</v>
      </c>
      <c r="E5582" s="295" t="s">
        <v>1425</v>
      </c>
      <c r="F5582" s="315">
        <f>VLOOKUP(B5582,'HSD PSPN,STR,ARS'!$C$6:F3839,4,FALSE)</f>
        <v>100000</v>
      </c>
      <c r="G5582" s="536">
        <f t="shared" ref="G5582:G5585" si="562">F5582*E5582</f>
        <v>20000</v>
      </c>
    </row>
    <row r="5583" spans="1:7">
      <c r="A5583" s="295">
        <v>2</v>
      </c>
      <c r="B5583" s="296" t="s">
        <v>2</v>
      </c>
      <c r="C5583" s="295" t="s">
        <v>337</v>
      </c>
      <c r="D5583" s="295" t="s">
        <v>31</v>
      </c>
      <c r="E5583" s="295" t="s">
        <v>1425</v>
      </c>
      <c r="F5583" s="315">
        <f>VLOOKUP(B5583,'HSD PSPN,STR,ARS'!$C$6:F3840,4,FALSE)</f>
        <v>150000</v>
      </c>
      <c r="G5583" s="536">
        <f t="shared" si="562"/>
        <v>30000</v>
      </c>
    </row>
    <row r="5584" spans="1:7">
      <c r="A5584" s="295">
        <v>3</v>
      </c>
      <c r="B5584" s="296" t="s">
        <v>3</v>
      </c>
      <c r="C5584" s="295" t="s">
        <v>338</v>
      </c>
      <c r="D5584" s="295" t="s">
        <v>31</v>
      </c>
      <c r="E5584" s="295" t="s">
        <v>1408</v>
      </c>
      <c r="F5584" s="315">
        <f>VLOOKUP(B5584,'HSD PSPN,STR,ARS'!$C$6:F3841,4,FALSE)</f>
        <v>150000</v>
      </c>
      <c r="G5584" s="536">
        <f t="shared" si="562"/>
        <v>3000</v>
      </c>
    </row>
    <row r="5585" spans="1:7">
      <c r="A5585" s="295">
        <v>4</v>
      </c>
      <c r="B5585" s="296" t="s">
        <v>4</v>
      </c>
      <c r="C5585" s="295" t="s">
        <v>339</v>
      </c>
      <c r="D5585" s="295" t="s">
        <v>31</v>
      </c>
      <c r="E5585" s="295" t="s">
        <v>1432</v>
      </c>
      <c r="F5585" s="315">
        <f>VLOOKUP(B5585,'HSD PSPN,STR,ARS'!$C$6:F3842,4,FALSE)</f>
        <v>200000</v>
      </c>
      <c r="G5585" s="536">
        <f t="shared" si="562"/>
        <v>1400</v>
      </c>
    </row>
    <row r="5586" spans="1:7">
      <c r="A5586" s="1161" t="s">
        <v>2171</v>
      </c>
      <c r="B5586" s="1162"/>
      <c r="C5586" s="1162"/>
      <c r="D5586" s="1162"/>
      <c r="E5586" s="1162"/>
      <c r="F5586" s="1163"/>
      <c r="G5586" s="321">
        <f>SUM(G5581:G5585)</f>
        <v>54400</v>
      </c>
    </row>
    <row r="5587" spans="1:7">
      <c r="A5587" s="295" t="s">
        <v>19</v>
      </c>
      <c r="B5587" s="296" t="s">
        <v>5</v>
      </c>
      <c r="C5587" s="295"/>
      <c r="D5587" s="295"/>
      <c r="E5587" s="295"/>
      <c r="F5587" s="296"/>
      <c r="G5587" s="536"/>
    </row>
    <row r="5588" spans="1:7" ht="45">
      <c r="A5588" s="295">
        <v>1</v>
      </c>
      <c r="B5588" s="300" t="s">
        <v>1746</v>
      </c>
      <c r="C5588" s="295"/>
      <c r="D5588" s="301" t="s">
        <v>379</v>
      </c>
      <c r="E5588" s="301" t="s">
        <v>1185</v>
      </c>
      <c r="F5588" s="315">
        <f>VLOOKUP(B5588,'HSD PSPN,STR,ARS'!$C$6:F3845,4,FALSE)</f>
        <v>10000</v>
      </c>
      <c r="G5588" s="536">
        <f t="shared" ref="G5588:G5589" si="563">F5588*E5588</f>
        <v>11000</v>
      </c>
    </row>
    <row r="5589" spans="1:7">
      <c r="A5589" s="295">
        <v>2</v>
      </c>
      <c r="B5589" s="296" t="s">
        <v>1747</v>
      </c>
      <c r="C5589" s="295"/>
      <c r="D5589" s="295" t="s">
        <v>239</v>
      </c>
      <c r="E5589" s="295" t="s">
        <v>1426</v>
      </c>
      <c r="F5589" s="315">
        <f>VLOOKUP(B5589,'HSD PSPN,STR,ARS'!$C$6:F3846,4,FALSE)</f>
        <v>10000</v>
      </c>
      <c r="G5589" s="536">
        <f t="shared" si="563"/>
        <v>100000</v>
      </c>
    </row>
    <row r="5590" spans="1:7">
      <c r="A5590" s="1165" t="s">
        <v>2176</v>
      </c>
      <c r="B5590" s="1166"/>
      <c r="C5590" s="1166"/>
      <c r="D5590" s="1166"/>
      <c r="E5590" s="1166"/>
      <c r="F5590" s="1166"/>
      <c r="G5590" s="321">
        <f>SUM(G5588:G5589)</f>
        <v>111000</v>
      </c>
    </row>
    <row r="5591" spans="1:7">
      <c r="A5591" s="295" t="s">
        <v>20</v>
      </c>
      <c r="B5591" s="296" t="s">
        <v>181</v>
      </c>
      <c r="C5591" s="295"/>
      <c r="D5591" s="295"/>
      <c r="E5591" s="295"/>
      <c r="F5591" s="296"/>
      <c r="G5591" s="536"/>
    </row>
    <row r="5592" spans="1:7">
      <c r="A5592" s="295"/>
      <c r="B5592" s="296"/>
      <c r="C5592" s="295"/>
      <c r="D5592" s="295"/>
      <c r="E5592" s="295"/>
      <c r="F5592" s="296"/>
      <c r="G5592" s="536"/>
    </row>
    <row r="5593" spans="1:7">
      <c r="A5593" s="1146" t="s">
        <v>2180</v>
      </c>
      <c r="B5593" s="1146"/>
      <c r="C5593" s="1146"/>
      <c r="D5593" s="1146"/>
      <c r="E5593" s="1146"/>
      <c r="F5593" s="1146"/>
      <c r="G5593" s="318">
        <f>SUM(G5591:G5592)</f>
        <v>0</v>
      </c>
    </row>
    <row r="5594" spans="1:7">
      <c r="A5594" s="375" t="s">
        <v>21</v>
      </c>
      <c r="B5594" s="1145" t="s">
        <v>1111</v>
      </c>
      <c r="C5594" s="1145"/>
      <c r="D5594" s="1145"/>
      <c r="E5594" s="1145"/>
      <c r="F5594" s="1145"/>
      <c r="G5594" s="318">
        <f>SUM(G5582:G5593)/2</f>
        <v>165400</v>
      </c>
    </row>
    <row r="5595" spans="1:7">
      <c r="A5595" s="375" t="s">
        <v>22</v>
      </c>
      <c r="B5595" s="1145" t="s">
        <v>1112</v>
      </c>
      <c r="C5595" s="1145"/>
      <c r="D5595" s="1145"/>
      <c r="E5595" s="1145"/>
      <c r="F5595" s="376">
        <v>0.1</v>
      </c>
      <c r="G5595" s="318">
        <f>G5594*F5595</f>
        <v>16540</v>
      </c>
    </row>
    <row r="5596" spans="1:7">
      <c r="A5596" s="375" t="s">
        <v>23</v>
      </c>
      <c r="B5596" s="1145" t="s">
        <v>184</v>
      </c>
      <c r="C5596" s="1145"/>
      <c r="D5596" s="1145"/>
      <c r="E5596" s="1145"/>
      <c r="F5596" s="1145"/>
      <c r="G5596" s="318">
        <f>ROUNDDOWN(G5594+G5595,0)</f>
        <v>181940</v>
      </c>
    </row>
    <row r="5597" spans="1:7">
      <c r="A5597" s="379"/>
      <c r="B5597" s="380"/>
      <c r="C5597" s="380"/>
      <c r="D5597" s="380"/>
      <c r="E5597" s="380"/>
      <c r="F5597" s="380"/>
      <c r="G5597" s="255"/>
    </row>
    <row r="5598" spans="1:7" s="455" customFormat="1">
      <c r="A5598" s="454" t="s">
        <v>3613</v>
      </c>
      <c r="G5598" s="560"/>
    </row>
    <row r="5599" spans="1:7" ht="45">
      <c r="A5599" s="294" t="s">
        <v>73</v>
      </c>
      <c r="B5599" s="294" t="s">
        <v>74</v>
      </c>
      <c r="C5599" s="294" t="s">
        <v>166</v>
      </c>
      <c r="D5599" s="301" t="s">
        <v>78</v>
      </c>
      <c r="E5599" s="301" t="s">
        <v>167</v>
      </c>
      <c r="F5599" s="301" t="s">
        <v>1113</v>
      </c>
      <c r="G5599" s="552" t="s">
        <v>1105</v>
      </c>
    </row>
    <row r="5600" spans="1:7">
      <c r="A5600" s="295" t="s">
        <v>17</v>
      </c>
      <c r="B5600" s="296" t="s">
        <v>1106</v>
      </c>
      <c r="C5600" s="295"/>
      <c r="D5600" s="295"/>
      <c r="E5600" s="295"/>
      <c r="F5600" s="296"/>
      <c r="G5600" s="536"/>
    </row>
    <row r="5601" spans="1:7">
      <c r="A5601" s="295">
        <v>1</v>
      </c>
      <c r="B5601" s="296" t="s">
        <v>1</v>
      </c>
      <c r="C5601" s="295" t="s">
        <v>336</v>
      </c>
      <c r="D5601" s="295" t="s">
        <v>31</v>
      </c>
      <c r="E5601" s="295" t="s">
        <v>1425</v>
      </c>
      <c r="F5601" s="315">
        <f>VLOOKUP(B5601,'HSD PSPN,STR,ARS'!$C$6:F3856,4,FALSE)</f>
        <v>100000</v>
      </c>
      <c r="G5601" s="536">
        <f t="shared" ref="G5601:G5604" si="564">F5601*E5601</f>
        <v>20000</v>
      </c>
    </row>
    <row r="5602" spans="1:7">
      <c r="A5602" s="295">
        <v>2</v>
      </c>
      <c r="B5602" s="296" t="s">
        <v>2</v>
      </c>
      <c r="C5602" s="295" t="s">
        <v>337</v>
      </c>
      <c r="D5602" s="295" t="s">
        <v>31</v>
      </c>
      <c r="E5602" s="295" t="s">
        <v>1425</v>
      </c>
      <c r="F5602" s="315">
        <f>VLOOKUP(B5602,'HSD PSPN,STR,ARS'!$C$6:F3857,4,FALSE)</f>
        <v>150000</v>
      </c>
      <c r="G5602" s="536">
        <f t="shared" si="564"/>
        <v>30000</v>
      </c>
    </row>
    <row r="5603" spans="1:7">
      <c r="A5603" s="295">
        <v>3</v>
      </c>
      <c r="B5603" s="296" t="s">
        <v>3</v>
      </c>
      <c r="C5603" s="295" t="s">
        <v>338</v>
      </c>
      <c r="D5603" s="295" t="s">
        <v>31</v>
      </c>
      <c r="E5603" s="295" t="s">
        <v>1408</v>
      </c>
      <c r="F5603" s="315">
        <f>VLOOKUP(B5603,'HSD PSPN,STR,ARS'!$C$6:F3858,4,FALSE)</f>
        <v>150000</v>
      </c>
      <c r="G5603" s="536">
        <f t="shared" si="564"/>
        <v>3000</v>
      </c>
    </row>
    <row r="5604" spans="1:7">
      <c r="A5604" s="295">
        <v>4</v>
      </c>
      <c r="B5604" s="296" t="s">
        <v>4</v>
      </c>
      <c r="C5604" s="295" t="s">
        <v>339</v>
      </c>
      <c r="D5604" s="295" t="s">
        <v>31</v>
      </c>
      <c r="E5604" s="295" t="s">
        <v>1432</v>
      </c>
      <c r="F5604" s="315">
        <f>VLOOKUP(B5604,'HSD PSPN,STR,ARS'!$C$6:F3859,4,FALSE)</f>
        <v>200000</v>
      </c>
      <c r="G5604" s="536">
        <f t="shared" si="564"/>
        <v>1400</v>
      </c>
    </row>
    <row r="5605" spans="1:7">
      <c r="A5605" s="1161" t="s">
        <v>2171</v>
      </c>
      <c r="B5605" s="1162"/>
      <c r="C5605" s="1162"/>
      <c r="D5605" s="1162"/>
      <c r="E5605" s="1162"/>
      <c r="F5605" s="1163"/>
      <c r="G5605" s="321">
        <f>SUM(G5600:G5604)</f>
        <v>54400</v>
      </c>
    </row>
    <row r="5606" spans="1:7">
      <c r="A5606" s="295" t="s">
        <v>19</v>
      </c>
      <c r="B5606" s="296" t="s">
        <v>5</v>
      </c>
      <c r="C5606" s="295"/>
      <c r="D5606" s="295"/>
      <c r="E5606" s="295"/>
      <c r="F5606" s="296"/>
      <c r="G5606" s="536"/>
    </row>
    <row r="5607" spans="1:7" ht="45">
      <c r="A5607" s="295">
        <v>1</v>
      </c>
      <c r="B5607" s="300" t="s">
        <v>1748</v>
      </c>
      <c r="C5607" s="295"/>
      <c r="D5607" s="301" t="s">
        <v>379</v>
      </c>
      <c r="E5607" s="301" t="s">
        <v>1185</v>
      </c>
      <c r="F5607" s="315">
        <f>VLOOKUP(B5607,'HSD PSPN,STR,ARS'!$C$6:F3862,4,FALSE)</f>
        <v>10000</v>
      </c>
      <c r="G5607" s="536">
        <f t="shared" ref="G5607:G5609" si="565">F5607*E5607</f>
        <v>11000</v>
      </c>
    </row>
    <row r="5608" spans="1:7" ht="30">
      <c r="A5608" s="295">
        <v>2</v>
      </c>
      <c r="B5608" s="300" t="s">
        <v>1749</v>
      </c>
      <c r="C5608" s="295"/>
      <c r="D5608" s="301" t="s">
        <v>239</v>
      </c>
      <c r="E5608" s="301" t="s">
        <v>1426</v>
      </c>
      <c r="F5608" s="315">
        <f>VLOOKUP(B5608,'HSD PSPN,STR,ARS'!$C$6:F3863,4,FALSE)</f>
        <v>10000</v>
      </c>
      <c r="G5608" s="536">
        <f t="shared" si="565"/>
        <v>100000</v>
      </c>
    </row>
    <row r="5609" spans="1:7" ht="30">
      <c r="A5609" s="295">
        <v>3</v>
      </c>
      <c r="B5609" s="300" t="s">
        <v>1750</v>
      </c>
      <c r="C5609" s="295"/>
      <c r="D5609" s="301" t="s">
        <v>1284</v>
      </c>
      <c r="E5609" s="301" t="s">
        <v>1751</v>
      </c>
      <c r="F5609" s="315">
        <f>VLOOKUP(B5609,'HSD PSPN,STR,ARS'!$C$6:F3864,4,FALSE)</f>
        <v>10000</v>
      </c>
      <c r="G5609" s="536">
        <f t="shared" si="565"/>
        <v>70000</v>
      </c>
    </row>
    <row r="5610" spans="1:7">
      <c r="A5610" s="1165" t="s">
        <v>2176</v>
      </c>
      <c r="B5610" s="1166"/>
      <c r="C5610" s="1166"/>
      <c r="D5610" s="1166"/>
      <c r="E5610" s="1166"/>
      <c r="F5610" s="1166"/>
      <c r="G5610" s="321">
        <f>SUM(G5607:G5609)</f>
        <v>181000</v>
      </c>
    </row>
    <row r="5611" spans="1:7">
      <c r="A5611" s="295" t="s">
        <v>20</v>
      </c>
      <c r="B5611" s="296" t="s">
        <v>181</v>
      </c>
      <c r="C5611" s="295"/>
      <c r="D5611" s="295"/>
      <c r="E5611" s="295"/>
      <c r="F5611" s="296"/>
      <c r="G5611" s="536"/>
    </row>
    <row r="5612" spans="1:7">
      <c r="A5612" s="295"/>
      <c r="B5612" s="296"/>
      <c r="C5612" s="295"/>
      <c r="D5612" s="295"/>
      <c r="E5612" s="295"/>
      <c r="F5612" s="296"/>
      <c r="G5612" s="536"/>
    </row>
    <row r="5613" spans="1:7">
      <c r="A5613" s="1146" t="s">
        <v>2180</v>
      </c>
      <c r="B5613" s="1146"/>
      <c r="C5613" s="1146"/>
      <c r="D5613" s="1146"/>
      <c r="E5613" s="1146"/>
      <c r="F5613" s="1146"/>
      <c r="G5613" s="318">
        <f>SUM(G5611:G5612)</f>
        <v>0</v>
      </c>
    </row>
    <row r="5614" spans="1:7">
      <c r="A5614" s="375" t="s">
        <v>21</v>
      </c>
      <c r="B5614" s="1145" t="s">
        <v>1111</v>
      </c>
      <c r="C5614" s="1145"/>
      <c r="D5614" s="1145"/>
      <c r="E5614" s="1145"/>
      <c r="F5614" s="1145"/>
      <c r="G5614" s="318">
        <f>SUM(G5601:G5613)/2</f>
        <v>235400</v>
      </c>
    </row>
    <row r="5615" spans="1:7">
      <c r="A5615" s="375" t="s">
        <v>22</v>
      </c>
      <c r="B5615" s="1145" t="s">
        <v>1112</v>
      </c>
      <c r="C5615" s="1145"/>
      <c r="D5615" s="1145"/>
      <c r="E5615" s="1145"/>
      <c r="F5615" s="376">
        <v>0.1</v>
      </c>
      <c r="G5615" s="318">
        <f>G5614*F5615</f>
        <v>23540</v>
      </c>
    </row>
    <row r="5616" spans="1:7">
      <c r="A5616" s="375" t="s">
        <v>23</v>
      </c>
      <c r="B5616" s="1145" t="s">
        <v>184</v>
      </c>
      <c r="C5616" s="1145"/>
      <c r="D5616" s="1145"/>
      <c r="E5616" s="1145"/>
      <c r="F5616" s="1145"/>
      <c r="G5616" s="318">
        <f>ROUNDDOWN(G5614+G5615,0)</f>
        <v>258940</v>
      </c>
    </row>
    <row r="5617" spans="1:7">
      <c r="A5617" s="379"/>
      <c r="B5617" s="380"/>
      <c r="C5617" s="380"/>
      <c r="D5617" s="380"/>
      <c r="E5617" s="380"/>
      <c r="F5617" s="380"/>
      <c r="G5617" s="255"/>
    </row>
    <row r="5618" spans="1:7" s="455" customFormat="1">
      <c r="A5618" s="454" t="s">
        <v>2494</v>
      </c>
      <c r="G5618" s="560"/>
    </row>
    <row r="5619" spans="1:7" ht="45">
      <c r="A5619" s="294" t="s">
        <v>73</v>
      </c>
      <c r="B5619" s="294" t="s">
        <v>74</v>
      </c>
      <c r="C5619" s="294" t="s">
        <v>166</v>
      </c>
      <c r="D5619" s="301" t="s">
        <v>78</v>
      </c>
      <c r="E5619" s="301" t="s">
        <v>167</v>
      </c>
      <c r="F5619" s="301" t="s">
        <v>1113</v>
      </c>
      <c r="G5619" s="552" t="s">
        <v>1105</v>
      </c>
    </row>
    <row r="5620" spans="1:7">
      <c r="A5620" s="295" t="s">
        <v>17</v>
      </c>
      <c r="B5620" s="296" t="s">
        <v>1106</v>
      </c>
      <c r="C5620" s="295"/>
      <c r="D5620" s="295"/>
      <c r="E5620" s="295"/>
      <c r="F5620" s="296"/>
      <c r="G5620" s="536"/>
    </row>
    <row r="5621" spans="1:7">
      <c r="A5621" s="295">
        <v>1</v>
      </c>
      <c r="B5621" s="296" t="s">
        <v>1</v>
      </c>
      <c r="C5621" s="295" t="s">
        <v>336</v>
      </c>
      <c r="D5621" s="295" t="s">
        <v>31</v>
      </c>
      <c r="E5621" s="295" t="s">
        <v>1752</v>
      </c>
      <c r="F5621" s="315">
        <f>VLOOKUP(B5621,'HSD PSPN,STR,ARS'!$C$6:F3874,4,FALSE)</f>
        <v>100000</v>
      </c>
      <c r="G5621" s="536">
        <f t="shared" ref="G5621:G5624" si="566">F5621*E5621</f>
        <v>16700</v>
      </c>
    </row>
    <row r="5622" spans="1:7">
      <c r="A5622" s="295">
        <v>2</v>
      </c>
      <c r="B5622" s="296" t="s">
        <v>1701</v>
      </c>
      <c r="C5622" s="295" t="s">
        <v>337</v>
      </c>
      <c r="D5622" s="295" t="s">
        <v>31</v>
      </c>
      <c r="E5622" s="295" t="s">
        <v>1752</v>
      </c>
      <c r="F5622" s="315">
        <f>VLOOKUP(B5622,'HSD PSPN,STR,ARS'!$C$6:F3875,4,FALSE)</f>
        <v>150000</v>
      </c>
      <c r="G5622" s="536">
        <f t="shared" si="566"/>
        <v>25050</v>
      </c>
    </row>
    <row r="5623" spans="1:7">
      <c r="A5623" s="295">
        <v>3</v>
      </c>
      <c r="B5623" s="296" t="s">
        <v>3</v>
      </c>
      <c r="C5623" s="295" t="s">
        <v>338</v>
      </c>
      <c r="D5623" s="295" t="s">
        <v>31</v>
      </c>
      <c r="E5623" s="295" t="s">
        <v>1660</v>
      </c>
      <c r="F5623" s="315">
        <f>VLOOKUP(B5623,'HSD PSPN,STR,ARS'!$C$6:F3876,4,FALSE)</f>
        <v>150000</v>
      </c>
      <c r="G5623" s="536">
        <f t="shared" si="566"/>
        <v>2550</v>
      </c>
    </row>
    <row r="5624" spans="1:7">
      <c r="A5624" s="295">
        <v>4</v>
      </c>
      <c r="B5624" s="296" t="s">
        <v>4</v>
      </c>
      <c r="C5624" s="295" t="s">
        <v>339</v>
      </c>
      <c r="D5624" s="295" t="s">
        <v>31</v>
      </c>
      <c r="E5624" s="295" t="s">
        <v>1434</v>
      </c>
      <c r="F5624" s="315">
        <f>VLOOKUP(B5624,'HSD PSPN,STR,ARS'!$C$6:F3877,4,FALSE)</f>
        <v>200000</v>
      </c>
      <c r="G5624" s="536">
        <f t="shared" si="566"/>
        <v>1200</v>
      </c>
    </row>
    <row r="5625" spans="1:7">
      <c r="A5625" s="1161" t="s">
        <v>2171</v>
      </c>
      <c r="B5625" s="1162"/>
      <c r="C5625" s="1162"/>
      <c r="D5625" s="1162"/>
      <c r="E5625" s="1162"/>
      <c r="F5625" s="1163"/>
      <c r="G5625" s="321">
        <f>SUM(G5620:G5624)</f>
        <v>45500</v>
      </c>
    </row>
    <row r="5626" spans="1:7">
      <c r="A5626" s="295" t="s">
        <v>19</v>
      </c>
      <c r="B5626" s="296" t="s">
        <v>5</v>
      </c>
      <c r="C5626" s="295"/>
      <c r="D5626" s="295"/>
      <c r="E5626" s="295"/>
      <c r="F5626" s="296"/>
      <c r="G5626" s="536"/>
    </row>
    <row r="5627" spans="1:7" ht="45">
      <c r="A5627" s="295">
        <v>1</v>
      </c>
      <c r="B5627" s="300" t="s">
        <v>1753</v>
      </c>
      <c r="C5627" s="295"/>
      <c r="D5627" s="301" t="s">
        <v>239</v>
      </c>
      <c r="E5627" s="301" t="s">
        <v>1138</v>
      </c>
      <c r="F5627" s="315">
        <f>VLOOKUP(B5627,'HSD PSPN,STR,ARS'!$C$6:F3880,4,FALSE)</f>
        <v>10000</v>
      </c>
      <c r="G5627" s="536">
        <f t="shared" ref="G5627" si="567">F5627*E5627</f>
        <v>10000</v>
      </c>
    </row>
    <row r="5628" spans="1:7">
      <c r="A5628" s="1165" t="s">
        <v>2176</v>
      </c>
      <c r="B5628" s="1166"/>
      <c r="C5628" s="1166"/>
      <c r="D5628" s="1166"/>
      <c r="E5628" s="1166"/>
      <c r="F5628" s="1166"/>
      <c r="G5628" s="321">
        <f>SUM(G5626:G5627)</f>
        <v>10000</v>
      </c>
    </row>
    <row r="5629" spans="1:7">
      <c r="A5629" s="295" t="s">
        <v>20</v>
      </c>
      <c r="B5629" s="296" t="s">
        <v>181</v>
      </c>
      <c r="C5629" s="295"/>
      <c r="D5629" s="295"/>
      <c r="E5629" s="295"/>
      <c r="F5629" s="296"/>
      <c r="G5629" s="536"/>
    </row>
    <row r="5630" spans="1:7">
      <c r="A5630" s="295"/>
      <c r="B5630" s="296"/>
      <c r="C5630" s="295"/>
      <c r="D5630" s="295"/>
      <c r="E5630" s="295"/>
      <c r="F5630" s="296"/>
      <c r="G5630" s="536"/>
    </row>
    <row r="5631" spans="1:7">
      <c r="A5631" s="1146" t="s">
        <v>2180</v>
      </c>
      <c r="B5631" s="1146"/>
      <c r="C5631" s="1146"/>
      <c r="D5631" s="1146"/>
      <c r="E5631" s="1146"/>
      <c r="F5631" s="1146"/>
      <c r="G5631" s="318">
        <f>SUM(G5629:G5630)</f>
        <v>0</v>
      </c>
    </row>
    <row r="5632" spans="1:7">
      <c r="A5632" s="375" t="s">
        <v>21</v>
      </c>
      <c r="B5632" s="1145" t="s">
        <v>1111</v>
      </c>
      <c r="C5632" s="1145"/>
      <c r="D5632" s="1145"/>
      <c r="E5632" s="1145"/>
      <c r="F5632" s="1145"/>
      <c r="G5632" s="318">
        <f>SUM(G5621:G5631)/2</f>
        <v>55500</v>
      </c>
    </row>
    <row r="5633" spans="1:7">
      <c r="A5633" s="375" t="s">
        <v>22</v>
      </c>
      <c r="B5633" s="1145" t="s">
        <v>1112</v>
      </c>
      <c r="C5633" s="1145"/>
      <c r="D5633" s="1145"/>
      <c r="E5633" s="1145"/>
      <c r="F5633" s="376">
        <v>0.1</v>
      </c>
      <c r="G5633" s="318">
        <f>G5632*F5633</f>
        <v>5550</v>
      </c>
    </row>
    <row r="5634" spans="1:7">
      <c r="A5634" s="375" t="s">
        <v>23</v>
      </c>
      <c r="B5634" s="1145" t="s">
        <v>184</v>
      </c>
      <c r="C5634" s="1145"/>
      <c r="D5634" s="1145"/>
      <c r="E5634" s="1145"/>
      <c r="F5634" s="1145"/>
      <c r="G5634" s="318">
        <f>ROUNDDOWN(G5632+G5633,0)</f>
        <v>61050</v>
      </c>
    </row>
    <row r="5635" spans="1:7">
      <c r="A5635" s="379"/>
      <c r="B5635" s="380"/>
      <c r="C5635" s="380"/>
      <c r="D5635" s="380"/>
      <c r="E5635" s="380"/>
      <c r="F5635" s="380"/>
      <c r="G5635" s="255"/>
    </row>
    <row r="5636" spans="1:7" s="455" customFormat="1">
      <c r="A5636" s="454" t="s">
        <v>2495</v>
      </c>
      <c r="G5636" s="560"/>
    </row>
    <row r="5637" spans="1:7" ht="45">
      <c r="A5637" s="294" t="s">
        <v>73</v>
      </c>
      <c r="B5637" s="294" t="s">
        <v>74</v>
      </c>
      <c r="C5637" s="294" t="s">
        <v>166</v>
      </c>
      <c r="D5637" s="301" t="s">
        <v>78</v>
      </c>
      <c r="E5637" s="301" t="s">
        <v>167</v>
      </c>
      <c r="F5637" s="301" t="s">
        <v>1113</v>
      </c>
      <c r="G5637" s="552" t="s">
        <v>1105</v>
      </c>
    </row>
    <row r="5638" spans="1:7">
      <c r="A5638" s="295" t="s">
        <v>17</v>
      </c>
      <c r="B5638" s="296" t="s">
        <v>1106</v>
      </c>
      <c r="C5638" s="295"/>
      <c r="D5638" s="295"/>
      <c r="E5638" s="295"/>
      <c r="F5638" s="296"/>
      <c r="G5638" s="536"/>
    </row>
    <row r="5639" spans="1:7">
      <c r="A5639" s="295">
        <v>1</v>
      </c>
      <c r="B5639" s="296" t="s">
        <v>1</v>
      </c>
      <c r="C5639" s="295" t="s">
        <v>336</v>
      </c>
      <c r="D5639" s="295" t="s">
        <v>31</v>
      </c>
      <c r="E5639" s="295" t="s">
        <v>1754</v>
      </c>
      <c r="F5639" s="315">
        <f>VLOOKUP(B5639,'HSD PSPN,STR,ARS'!$C$6:F3890,4,FALSE)</f>
        <v>100000</v>
      </c>
      <c r="G5639" s="536">
        <f t="shared" ref="G5639:G5642" si="568">F5639*E5639</f>
        <v>8300</v>
      </c>
    </row>
    <row r="5640" spans="1:7">
      <c r="A5640" s="295">
        <v>2</v>
      </c>
      <c r="B5640" s="426" t="s">
        <v>1701</v>
      </c>
      <c r="C5640" s="295" t="s">
        <v>337</v>
      </c>
      <c r="D5640" s="295" t="s">
        <v>31</v>
      </c>
      <c r="E5640" s="295" t="s">
        <v>1754</v>
      </c>
      <c r="F5640" s="315">
        <f>VLOOKUP(B5640,'HSD PSPN,STR,ARS'!$C$6:F3891,4,FALSE)</f>
        <v>150000</v>
      </c>
      <c r="G5640" s="536">
        <f t="shared" si="568"/>
        <v>12450</v>
      </c>
    </row>
    <row r="5641" spans="1:7">
      <c r="A5641" s="295">
        <v>3</v>
      </c>
      <c r="B5641" s="296" t="s">
        <v>3</v>
      </c>
      <c r="C5641" s="295" t="s">
        <v>338</v>
      </c>
      <c r="D5641" s="295" t="s">
        <v>31</v>
      </c>
      <c r="E5641" s="295" t="s">
        <v>1643</v>
      </c>
      <c r="F5641" s="315">
        <f>VLOOKUP(B5641,'HSD PSPN,STR,ARS'!$C$6:F3892,4,FALSE)</f>
        <v>150000</v>
      </c>
      <c r="G5641" s="536">
        <f t="shared" si="568"/>
        <v>1200</v>
      </c>
    </row>
    <row r="5642" spans="1:7">
      <c r="A5642" s="295">
        <v>4</v>
      </c>
      <c r="B5642" s="296" t="s">
        <v>4</v>
      </c>
      <c r="C5642" s="295" t="s">
        <v>339</v>
      </c>
      <c r="D5642" s="295" t="s">
        <v>31</v>
      </c>
      <c r="E5642" s="295" t="s">
        <v>1244</v>
      </c>
      <c r="F5642" s="315">
        <f>VLOOKUP(B5642,'HSD PSPN,STR,ARS'!$C$6:F3893,4,FALSE)</f>
        <v>200000</v>
      </c>
      <c r="G5642" s="536">
        <f t="shared" si="568"/>
        <v>600</v>
      </c>
    </row>
    <row r="5643" spans="1:7">
      <c r="A5643" s="1161" t="s">
        <v>2171</v>
      </c>
      <c r="B5643" s="1162"/>
      <c r="C5643" s="1162"/>
      <c r="D5643" s="1162"/>
      <c r="E5643" s="1162"/>
      <c r="F5643" s="1163"/>
      <c r="G5643" s="321">
        <f>SUM(G5638:G5642)</f>
        <v>22550</v>
      </c>
    </row>
    <row r="5644" spans="1:7">
      <c r="A5644" s="295" t="s">
        <v>19</v>
      </c>
      <c r="B5644" s="296" t="s">
        <v>5</v>
      </c>
      <c r="C5644" s="295"/>
      <c r="D5644" s="295"/>
      <c r="E5644" s="295"/>
      <c r="F5644" s="296"/>
      <c r="G5644" s="536"/>
    </row>
    <row r="5645" spans="1:7" ht="45">
      <c r="A5645" s="295">
        <v>1</v>
      </c>
      <c r="B5645" s="300" t="s">
        <v>1755</v>
      </c>
      <c r="C5645" s="295"/>
      <c r="D5645" s="301" t="s">
        <v>239</v>
      </c>
      <c r="E5645" s="301" t="s">
        <v>1138</v>
      </c>
      <c r="F5645" s="315">
        <f>VLOOKUP(B5645,'HSD PSPN,STR,ARS'!$C$6:F3896,4,FALSE)</f>
        <v>10000</v>
      </c>
      <c r="G5645" s="536">
        <f t="shared" ref="G5645" si="569">F5645*E5645</f>
        <v>10000</v>
      </c>
    </row>
    <row r="5646" spans="1:7">
      <c r="A5646" s="1165" t="s">
        <v>2176</v>
      </c>
      <c r="B5646" s="1166"/>
      <c r="C5646" s="1166"/>
      <c r="D5646" s="1166"/>
      <c r="E5646" s="1166"/>
      <c r="F5646" s="1166"/>
      <c r="G5646" s="321">
        <f>SUM(G5644:G5645)</f>
        <v>10000</v>
      </c>
    </row>
    <row r="5647" spans="1:7">
      <c r="A5647" s="295" t="s">
        <v>20</v>
      </c>
      <c r="B5647" s="296" t="s">
        <v>181</v>
      </c>
      <c r="C5647" s="295"/>
      <c r="D5647" s="295"/>
      <c r="E5647" s="295"/>
      <c r="F5647" s="296"/>
      <c r="G5647" s="536"/>
    </row>
    <row r="5648" spans="1:7">
      <c r="A5648" s="295"/>
      <c r="B5648" s="296"/>
      <c r="C5648" s="295"/>
      <c r="D5648" s="295"/>
      <c r="E5648" s="295"/>
      <c r="F5648" s="296"/>
      <c r="G5648" s="536"/>
    </row>
    <row r="5649" spans="1:7">
      <c r="A5649" s="1146" t="s">
        <v>2180</v>
      </c>
      <c r="B5649" s="1146"/>
      <c r="C5649" s="1146"/>
      <c r="D5649" s="1146"/>
      <c r="E5649" s="1146"/>
      <c r="F5649" s="1146"/>
      <c r="G5649" s="318">
        <f>SUM(G5647:G5648)</f>
        <v>0</v>
      </c>
    </row>
    <row r="5650" spans="1:7">
      <c r="A5650" s="375" t="s">
        <v>21</v>
      </c>
      <c r="B5650" s="1145" t="s">
        <v>1111</v>
      </c>
      <c r="C5650" s="1145"/>
      <c r="D5650" s="1145"/>
      <c r="E5650" s="1145"/>
      <c r="F5650" s="1145"/>
      <c r="G5650" s="318">
        <f>SUM(G5639:G5649)/2</f>
        <v>32550</v>
      </c>
    </row>
    <row r="5651" spans="1:7">
      <c r="A5651" s="375" t="s">
        <v>22</v>
      </c>
      <c r="B5651" s="1145" t="s">
        <v>1112</v>
      </c>
      <c r="C5651" s="1145"/>
      <c r="D5651" s="1145"/>
      <c r="E5651" s="1145"/>
      <c r="F5651" s="376">
        <v>0.1</v>
      </c>
      <c r="G5651" s="318">
        <f>G5650*F5651</f>
        <v>3255</v>
      </c>
    </row>
    <row r="5652" spans="1:7">
      <c r="A5652" s="375" t="s">
        <v>23</v>
      </c>
      <c r="B5652" s="1145" t="s">
        <v>184</v>
      </c>
      <c r="C5652" s="1145"/>
      <c r="D5652" s="1145"/>
      <c r="E5652" s="1145"/>
      <c r="F5652" s="1145"/>
      <c r="G5652" s="318">
        <f>ROUNDDOWN(G5650+G5651,0)</f>
        <v>35805</v>
      </c>
    </row>
    <row r="5653" spans="1:7">
      <c r="A5653" s="379"/>
      <c r="B5653" s="380"/>
      <c r="C5653" s="380"/>
      <c r="D5653" s="380"/>
      <c r="E5653" s="380"/>
      <c r="F5653" s="380"/>
      <c r="G5653" s="255"/>
    </row>
    <row r="5654" spans="1:7">
      <c r="A5654" s="456" t="s">
        <v>2496</v>
      </c>
      <c r="B5654"/>
      <c r="C5654"/>
      <c r="D5654"/>
      <c r="E5654"/>
      <c r="F5654"/>
      <c r="G5654" s="541"/>
    </row>
    <row r="5655" spans="1:7" s="455" customFormat="1">
      <c r="A5655" s="454" t="s">
        <v>2497</v>
      </c>
      <c r="G5655" s="560"/>
    </row>
    <row r="5656" spans="1:7" ht="45">
      <c r="A5656" s="294" t="s">
        <v>73</v>
      </c>
      <c r="B5656" s="294" t="s">
        <v>74</v>
      </c>
      <c r="C5656" s="294" t="s">
        <v>166</v>
      </c>
      <c r="D5656" s="301" t="s">
        <v>78</v>
      </c>
      <c r="E5656" s="301" t="s">
        <v>167</v>
      </c>
      <c r="F5656" s="301" t="s">
        <v>1113</v>
      </c>
      <c r="G5656" s="552" t="s">
        <v>1105</v>
      </c>
    </row>
    <row r="5657" spans="1:7">
      <c r="A5657" s="295" t="s">
        <v>17</v>
      </c>
      <c r="B5657" s="296" t="s">
        <v>1106</v>
      </c>
      <c r="C5657" s="295"/>
      <c r="D5657" s="295"/>
      <c r="E5657" s="295"/>
      <c r="F5657" s="296"/>
      <c r="G5657" s="536"/>
    </row>
    <row r="5658" spans="1:7">
      <c r="A5658" s="295">
        <v>1</v>
      </c>
      <c r="B5658" s="296" t="s">
        <v>1</v>
      </c>
      <c r="C5658" s="295" t="s">
        <v>336</v>
      </c>
      <c r="D5658" s="295" t="s">
        <v>31</v>
      </c>
      <c r="E5658" s="295" t="s">
        <v>1355</v>
      </c>
      <c r="F5658" s="315">
        <f>VLOOKUP(B5658,'HSD PSPN,STR,ARS'!$C$6:F3906,4,FALSE)</f>
        <v>100000</v>
      </c>
      <c r="G5658" s="536">
        <f t="shared" ref="G5658:G5661" si="570">F5658*E5658</f>
        <v>4300</v>
      </c>
    </row>
    <row r="5659" spans="1:7">
      <c r="A5659" s="295">
        <v>2</v>
      </c>
      <c r="B5659" s="296" t="s">
        <v>1701</v>
      </c>
      <c r="C5659" s="295" t="s">
        <v>337</v>
      </c>
      <c r="D5659" s="295" t="s">
        <v>31</v>
      </c>
      <c r="E5659" s="295" t="s">
        <v>1355</v>
      </c>
      <c r="F5659" s="315">
        <f>VLOOKUP(B5659,'HSD PSPN,STR,ARS'!$C$6:F3907,4,FALSE)</f>
        <v>150000</v>
      </c>
      <c r="G5659" s="536">
        <f t="shared" si="570"/>
        <v>6449.9999999999991</v>
      </c>
    </row>
    <row r="5660" spans="1:7">
      <c r="A5660" s="295">
        <v>3</v>
      </c>
      <c r="B5660" s="296" t="s">
        <v>3</v>
      </c>
      <c r="C5660" s="295" t="s">
        <v>338</v>
      </c>
      <c r="D5660" s="295" t="s">
        <v>31</v>
      </c>
      <c r="E5660" s="295" t="s">
        <v>1296</v>
      </c>
      <c r="F5660" s="315">
        <f>VLOOKUP(B5660,'HSD PSPN,STR,ARS'!$C$6:F3908,4,FALSE)</f>
        <v>150000</v>
      </c>
      <c r="G5660" s="536">
        <f t="shared" si="570"/>
        <v>600</v>
      </c>
    </row>
    <row r="5661" spans="1:7">
      <c r="A5661" s="295">
        <v>4</v>
      </c>
      <c r="B5661" s="296" t="s">
        <v>4</v>
      </c>
      <c r="C5661" s="295" t="s">
        <v>339</v>
      </c>
      <c r="D5661" s="295" t="s">
        <v>31</v>
      </c>
      <c r="E5661" s="295" t="s">
        <v>1756</v>
      </c>
      <c r="F5661" s="315">
        <f>VLOOKUP(B5661,'HSD PSPN,STR,ARS'!$C$6:F3909,4,FALSE)</f>
        <v>200000</v>
      </c>
      <c r="G5661" s="536">
        <f t="shared" si="570"/>
        <v>200</v>
      </c>
    </row>
    <row r="5662" spans="1:7">
      <c r="A5662" s="1161" t="s">
        <v>2171</v>
      </c>
      <c r="B5662" s="1162"/>
      <c r="C5662" s="1162"/>
      <c r="D5662" s="1162"/>
      <c r="E5662" s="1162"/>
      <c r="F5662" s="1163"/>
      <c r="G5662" s="321">
        <f>SUM(G5657:G5661)</f>
        <v>11550</v>
      </c>
    </row>
    <row r="5663" spans="1:7">
      <c r="A5663" s="295" t="s">
        <v>19</v>
      </c>
      <c r="B5663" s="296" t="s">
        <v>5</v>
      </c>
      <c r="C5663" s="295"/>
      <c r="D5663" s="295"/>
      <c r="E5663" s="295"/>
      <c r="F5663" s="296"/>
      <c r="G5663" s="536"/>
    </row>
    <row r="5664" spans="1:7" ht="30">
      <c r="A5664" s="295">
        <v>1</v>
      </c>
      <c r="B5664" s="300" t="s">
        <v>1757</v>
      </c>
      <c r="C5664" s="295"/>
      <c r="D5664" s="301" t="s">
        <v>216</v>
      </c>
      <c r="E5664" s="301" t="s">
        <v>1185</v>
      </c>
      <c r="F5664" s="315">
        <f>VLOOKUP(B5664,'HSD PSPN,STR,ARS'!$C$6:F3912,4,FALSE)</f>
        <v>10000</v>
      </c>
      <c r="G5664" s="536">
        <f t="shared" ref="G5664:G5666" si="571">F5664*E5664</f>
        <v>11000</v>
      </c>
    </row>
    <row r="5665" spans="1:7">
      <c r="A5665" s="295">
        <v>2</v>
      </c>
      <c r="B5665" s="296" t="s">
        <v>1758</v>
      </c>
      <c r="C5665" s="295"/>
      <c r="D5665" s="295" t="s">
        <v>239</v>
      </c>
      <c r="E5665" s="295" t="s">
        <v>1183</v>
      </c>
      <c r="F5665" s="315">
        <f>VLOOKUP(B5665,'HSD PSPN,STR,ARS'!$C$6:F3913,4,FALSE)</f>
        <v>10000</v>
      </c>
      <c r="G5665" s="536">
        <f t="shared" si="571"/>
        <v>20000</v>
      </c>
    </row>
    <row r="5666" spans="1:7">
      <c r="A5666" s="295">
        <v>3</v>
      </c>
      <c r="B5666" s="296" t="s">
        <v>46</v>
      </c>
      <c r="C5666" s="295"/>
      <c r="D5666" s="295" t="s">
        <v>1714</v>
      </c>
      <c r="E5666" s="295" t="s">
        <v>1759</v>
      </c>
      <c r="F5666" s="315">
        <f>VLOOKUP(B5666,'HSD PSPN,STR,ARS'!$C$6:F3914,4,FALSE)</f>
        <v>10000</v>
      </c>
      <c r="G5666" s="536">
        <f t="shared" si="571"/>
        <v>600</v>
      </c>
    </row>
    <row r="5667" spans="1:7">
      <c r="A5667" s="1165" t="s">
        <v>2176</v>
      </c>
      <c r="B5667" s="1166"/>
      <c r="C5667" s="1166"/>
      <c r="D5667" s="1166"/>
      <c r="E5667" s="1166"/>
      <c r="F5667" s="1166"/>
      <c r="G5667" s="321">
        <f>SUM(G5664:G5666)</f>
        <v>31600</v>
      </c>
    </row>
    <row r="5668" spans="1:7">
      <c r="A5668" s="295" t="s">
        <v>20</v>
      </c>
      <c r="B5668" s="296" t="s">
        <v>181</v>
      </c>
      <c r="C5668" s="295"/>
      <c r="D5668" s="295"/>
      <c r="E5668" s="295"/>
      <c r="F5668" s="296"/>
      <c r="G5668" s="536"/>
    </row>
    <row r="5669" spans="1:7">
      <c r="A5669" s="295"/>
      <c r="B5669" s="296"/>
      <c r="C5669" s="295"/>
      <c r="D5669" s="295"/>
      <c r="E5669" s="295"/>
      <c r="F5669" s="296"/>
      <c r="G5669" s="536"/>
    </row>
    <row r="5670" spans="1:7">
      <c r="A5670" s="1146" t="s">
        <v>2180</v>
      </c>
      <c r="B5670" s="1146"/>
      <c r="C5670" s="1146"/>
      <c r="D5670" s="1146"/>
      <c r="E5670" s="1146"/>
      <c r="F5670" s="1146"/>
      <c r="G5670" s="318">
        <f>SUM(G5668:G5669)</f>
        <v>0</v>
      </c>
    </row>
    <row r="5671" spans="1:7">
      <c r="A5671" s="375" t="s">
        <v>21</v>
      </c>
      <c r="B5671" s="1145" t="s">
        <v>1111</v>
      </c>
      <c r="C5671" s="1145"/>
      <c r="D5671" s="1145"/>
      <c r="E5671" s="1145"/>
      <c r="F5671" s="1145"/>
      <c r="G5671" s="318">
        <f>SUM(G5658:G5670)/2</f>
        <v>43150</v>
      </c>
    </row>
    <row r="5672" spans="1:7">
      <c r="A5672" s="375" t="s">
        <v>22</v>
      </c>
      <c r="B5672" s="1145" t="s">
        <v>1112</v>
      </c>
      <c r="C5672" s="1145"/>
      <c r="D5672" s="1145"/>
      <c r="E5672" s="1145"/>
      <c r="F5672" s="376">
        <v>0.1</v>
      </c>
      <c r="G5672" s="318">
        <f>G5671*F5672</f>
        <v>4315</v>
      </c>
    </row>
    <row r="5673" spans="1:7">
      <c r="A5673" s="375" t="s">
        <v>23</v>
      </c>
      <c r="B5673" s="1145" t="s">
        <v>184</v>
      </c>
      <c r="C5673" s="1145"/>
      <c r="D5673" s="1145"/>
      <c r="E5673" s="1145"/>
      <c r="F5673" s="1145"/>
      <c r="G5673" s="318">
        <f>ROUNDDOWN(G5671+G5672,0)</f>
        <v>47465</v>
      </c>
    </row>
    <row r="5674" spans="1:7">
      <c r="A5674" s="379"/>
      <c r="B5674" s="380"/>
      <c r="C5674" s="380"/>
      <c r="D5674" s="380"/>
      <c r="E5674" s="380"/>
      <c r="F5674" s="380"/>
      <c r="G5674" s="255"/>
    </row>
    <row r="5675" spans="1:7" s="455" customFormat="1">
      <c r="A5675" s="454" t="s">
        <v>2498</v>
      </c>
      <c r="G5675" s="560"/>
    </row>
    <row r="5676" spans="1:7" ht="45">
      <c r="A5676" s="294" t="s">
        <v>73</v>
      </c>
      <c r="B5676" s="294" t="s">
        <v>74</v>
      </c>
      <c r="C5676" s="294" t="s">
        <v>166</v>
      </c>
      <c r="D5676" s="301" t="s">
        <v>78</v>
      </c>
      <c r="E5676" s="301" t="s">
        <v>167</v>
      </c>
      <c r="F5676" s="301" t="s">
        <v>1113</v>
      </c>
      <c r="G5676" s="552" t="s">
        <v>1105</v>
      </c>
    </row>
    <row r="5677" spans="1:7">
      <c r="A5677" s="295" t="s">
        <v>17</v>
      </c>
      <c r="B5677" s="296" t="s">
        <v>1106</v>
      </c>
      <c r="C5677" s="295"/>
      <c r="D5677" s="295"/>
      <c r="E5677" s="295"/>
      <c r="F5677" s="296"/>
      <c r="G5677" s="536"/>
    </row>
    <row r="5678" spans="1:7">
      <c r="A5678" s="295">
        <v>1</v>
      </c>
      <c r="B5678" s="296" t="s">
        <v>1</v>
      </c>
      <c r="C5678" s="295" t="s">
        <v>336</v>
      </c>
      <c r="D5678" s="295" t="s">
        <v>31</v>
      </c>
      <c r="E5678" s="295" t="s">
        <v>1760</v>
      </c>
      <c r="F5678" s="315">
        <f>VLOOKUP(B5678,'HSD PSPN,STR,ARS'!$C$6:F3924,4,FALSE)</f>
        <v>100000</v>
      </c>
      <c r="G5678" s="536">
        <f t="shared" ref="G5678:G5681" si="572">F5678*E5678</f>
        <v>28570</v>
      </c>
    </row>
    <row r="5679" spans="1:7">
      <c r="A5679" s="295">
        <v>2</v>
      </c>
      <c r="B5679" s="296" t="s">
        <v>32</v>
      </c>
      <c r="C5679" s="295" t="s">
        <v>337</v>
      </c>
      <c r="D5679" s="295" t="s">
        <v>31</v>
      </c>
      <c r="E5679" s="295" t="s">
        <v>1508</v>
      </c>
      <c r="F5679" s="315">
        <f>VLOOKUP(B5679,'HSD PSPN,STR,ARS'!$C$6:F3925,4,FALSE)</f>
        <v>150000</v>
      </c>
      <c r="G5679" s="536">
        <f t="shared" si="572"/>
        <v>21435</v>
      </c>
    </row>
    <row r="5680" spans="1:7">
      <c r="A5680" s="295">
        <v>3</v>
      </c>
      <c r="B5680" s="296" t="s">
        <v>3</v>
      </c>
      <c r="C5680" s="295" t="s">
        <v>338</v>
      </c>
      <c r="D5680" s="295" t="s">
        <v>31</v>
      </c>
      <c r="E5680" s="295" t="s">
        <v>1761</v>
      </c>
      <c r="F5680" s="315">
        <f>VLOOKUP(B5680,'HSD PSPN,STR,ARS'!$C$6:F3926,4,FALSE)</f>
        <v>150000</v>
      </c>
      <c r="G5680" s="536">
        <f t="shared" si="572"/>
        <v>2145</v>
      </c>
    </row>
    <row r="5681" spans="1:7">
      <c r="A5681" s="295">
        <v>4</v>
      </c>
      <c r="B5681" s="296" t="s">
        <v>4</v>
      </c>
      <c r="C5681" s="295" t="s">
        <v>339</v>
      </c>
      <c r="D5681" s="295" t="s">
        <v>31</v>
      </c>
      <c r="E5681" s="295" t="s">
        <v>1762</v>
      </c>
      <c r="F5681" s="315">
        <f>VLOOKUP(B5681,'HSD PSPN,STR,ARS'!$C$6:F3927,4,FALSE)</f>
        <v>200000</v>
      </c>
      <c r="G5681" s="536">
        <f t="shared" si="572"/>
        <v>959.99999999999989</v>
      </c>
    </row>
    <row r="5682" spans="1:7">
      <c r="A5682" s="1161" t="s">
        <v>2171</v>
      </c>
      <c r="B5682" s="1162"/>
      <c r="C5682" s="1162"/>
      <c r="D5682" s="1162"/>
      <c r="E5682" s="1162"/>
      <c r="F5682" s="1163"/>
      <c r="G5682" s="321">
        <f>SUM(G5677:G5681)</f>
        <v>53110</v>
      </c>
    </row>
    <row r="5683" spans="1:7">
      <c r="A5683" s="295" t="s">
        <v>19</v>
      </c>
      <c r="B5683" s="296" t="s">
        <v>5</v>
      </c>
      <c r="C5683" s="295"/>
      <c r="D5683" s="295"/>
      <c r="E5683" s="295"/>
      <c r="F5683" s="296"/>
      <c r="G5683" s="536"/>
    </row>
    <row r="5684" spans="1:7" ht="30">
      <c r="A5684" s="295">
        <v>1</v>
      </c>
      <c r="B5684" s="300" t="s">
        <v>1763</v>
      </c>
      <c r="C5684" s="295"/>
      <c r="D5684" s="301" t="s">
        <v>342</v>
      </c>
      <c r="E5684" s="301" t="s">
        <v>1764</v>
      </c>
      <c r="F5684" s="315">
        <f>VLOOKUP(B5684,'HSD PSPN,STR,ARS'!$C$6:F3930,4,FALSE)</f>
        <v>10000</v>
      </c>
      <c r="G5684" s="536">
        <f t="shared" ref="G5684:G5686" si="573">F5684*E5684</f>
        <v>86</v>
      </c>
    </row>
    <row r="5685" spans="1:7">
      <c r="A5685" s="295">
        <v>2</v>
      </c>
      <c r="B5685" s="296" t="s">
        <v>1765</v>
      </c>
      <c r="C5685" s="295"/>
      <c r="D5685" s="295" t="s">
        <v>329</v>
      </c>
      <c r="E5685" s="295" t="s">
        <v>1766</v>
      </c>
      <c r="F5685" s="315">
        <f>VLOOKUP(B5685,'HSD PSPN,STR,ARS'!$C$6:F3931,4,FALSE)</f>
        <v>10000</v>
      </c>
      <c r="G5685" s="536">
        <f t="shared" si="573"/>
        <v>1276</v>
      </c>
    </row>
    <row r="5686" spans="1:7">
      <c r="A5686" s="295">
        <v>3</v>
      </c>
      <c r="B5686" s="296" t="s">
        <v>1609</v>
      </c>
      <c r="C5686" s="295"/>
      <c r="D5686" s="295" t="s">
        <v>329</v>
      </c>
      <c r="E5686" s="295" t="s">
        <v>1251</v>
      </c>
      <c r="F5686" s="315">
        <f>VLOOKUP(B5686,'HSD PSPN,STR,ARS'!$C$6:F3932,4,FALSE)</f>
        <v>10000</v>
      </c>
      <c r="G5686" s="536">
        <f t="shared" si="573"/>
        <v>10000</v>
      </c>
    </row>
    <row r="5687" spans="1:7">
      <c r="A5687" s="1165" t="s">
        <v>2176</v>
      </c>
      <c r="B5687" s="1166"/>
      <c r="C5687" s="1166"/>
      <c r="D5687" s="1166"/>
      <c r="E5687" s="1166"/>
      <c r="F5687" s="1166"/>
      <c r="G5687" s="321">
        <f>SUM(G5684:G5686)</f>
        <v>11362</v>
      </c>
    </row>
    <row r="5688" spans="1:7">
      <c r="A5688" s="295" t="s">
        <v>20</v>
      </c>
      <c r="B5688" s="296" t="s">
        <v>181</v>
      </c>
      <c r="C5688" s="295"/>
      <c r="D5688" s="295"/>
      <c r="E5688" s="295"/>
      <c r="F5688" s="296"/>
      <c r="G5688" s="536"/>
    </row>
    <row r="5689" spans="1:7">
      <c r="A5689" s="295"/>
      <c r="B5689" s="296"/>
      <c r="C5689" s="295"/>
      <c r="D5689" s="295"/>
      <c r="E5689" s="295"/>
      <c r="F5689" s="296"/>
      <c r="G5689" s="536"/>
    </row>
    <row r="5690" spans="1:7">
      <c r="A5690" s="1146" t="s">
        <v>2180</v>
      </c>
      <c r="B5690" s="1146"/>
      <c r="C5690" s="1146"/>
      <c r="D5690" s="1146"/>
      <c r="E5690" s="1146"/>
      <c r="F5690" s="1146"/>
      <c r="G5690" s="318">
        <f>SUM(G5688:G5689)</f>
        <v>0</v>
      </c>
    </row>
    <row r="5691" spans="1:7">
      <c r="A5691" s="375" t="s">
        <v>21</v>
      </c>
      <c r="B5691" s="1145" t="s">
        <v>1111</v>
      </c>
      <c r="C5691" s="1145"/>
      <c r="D5691" s="1145"/>
      <c r="E5691" s="1145"/>
      <c r="F5691" s="1145"/>
      <c r="G5691" s="318">
        <f>SUM(G5678:G5690)/2</f>
        <v>64472</v>
      </c>
    </row>
    <row r="5692" spans="1:7">
      <c r="A5692" s="375" t="s">
        <v>22</v>
      </c>
      <c r="B5692" s="1145" t="s">
        <v>1112</v>
      </c>
      <c r="C5692" s="1145"/>
      <c r="D5692" s="1145"/>
      <c r="E5692" s="1145"/>
      <c r="F5692" s="376">
        <v>0.1</v>
      </c>
      <c r="G5692" s="318">
        <f>G5691*F5692</f>
        <v>6447.2000000000007</v>
      </c>
    </row>
    <row r="5693" spans="1:7">
      <c r="A5693" s="375" t="s">
        <v>23</v>
      </c>
      <c r="B5693" s="1145" t="s">
        <v>184</v>
      </c>
      <c r="C5693" s="1145"/>
      <c r="D5693" s="1145"/>
      <c r="E5693" s="1145"/>
      <c r="F5693" s="1145"/>
      <c r="G5693" s="318">
        <f>ROUNDDOWN(G5691+G5692,0)</f>
        <v>70919</v>
      </c>
    </row>
    <row r="5694" spans="1:7">
      <c r="A5694" s="379"/>
      <c r="B5694" s="380"/>
      <c r="C5694" s="380"/>
      <c r="D5694" s="380"/>
      <c r="E5694" s="380"/>
      <c r="F5694" s="380"/>
      <c r="G5694" s="255"/>
    </row>
    <row r="5695" spans="1:7" s="455" customFormat="1">
      <c r="A5695" s="454" t="s">
        <v>2499</v>
      </c>
      <c r="G5695" s="560"/>
    </row>
    <row r="5696" spans="1:7" ht="45">
      <c r="A5696" s="294" t="s">
        <v>73</v>
      </c>
      <c r="B5696" s="294" t="s">
        <v>74</v>
      </c>
      <c r="C5696" s="294" t="s">
        <v>166</v>
      </c>
      <c r="D5696" s="301" t="s">
        <v>78</v>
      </c>
      <c r="E5696" s="301" t="s">
        <v>167</v>
      </c>
      <c r="F5696" s="301" t="s">
        <v>1113</v>
      </c>
      <c r="G5696" s="552" t="s">
        <v>1105</v>
      </c>
    </row>
    <row r="5697" spans="1:7">
      <c r="A5697" s="295" t="s">
        <v>17</v>
      </c>
      <c r="B5697" s="296" t="s">
        <v>1106</v>
      </c>
      <c r="C5697" s="295"/>
      <c r="D5697" s="295"/>
      <c r="E5697" s="295"/>
      <c r="F5697" s="296"/>
      <c r="G5697" s="536"/>
    </row>
    <row r="5698" spans="1:7">
      <c r="A5698" s="295">
        <v>1</v>
      </c>
      <c r="B5698" s="296" t="s">
        <v>1</v>
      </c>
      <c r="C5698" s="295" t="s">
        <v>336</v>
      </c>
      <c r="D5698" s="295" t="s">
        <v>31</v>
      </c>
      <c r="E5698" s="295" t="s">
        <v>1760</v>
      </c>
      <c r="F5698" s="315">
        <f>VLOOKUP(B5698,'HSD PSPN,STR,ARS'!$C$6:F3942,4,FALSE)</f>
        <v>100000</v>
      </c>
      <c r="G5698" s="536">
        <f t="shared" ref="G5698:G5701" si="574">F5698*E5698</f>
        <v>28570</v>
      </c>
    </row>
    <row r="5699" spans="1:7">
      <c r="A5699" s="295">
        <v>2</v>
      </c>
      <c r="B5699" s="296" t="s">
        <v>32</v>
      </c>
      <c r="C5699" s="295" t="s">
        <v>337</v>
      </c>
      <c r="D5699" s="295" t="s">
        <v>31</v>
      </c>
      <c r="E5699" s="295" t="s">
        <v>1508</v>
      </c>
      <c r="F5699" s="315">
        <f>VLOOKUP(B5699,'HSD PSPN,STR,ARS'!$C$6:F3943,4,FALSE)</f>
        <v>150000</v>
      </c>
      <c r="G5699" s="536">
        <f t="shared" si="574"/>
        <v>21435</v>
      </c>
    </row>
    <row r="5700" spans="1:7">
      <c r="A5700" s="295">
        <v>3</v>
      </c>
      <c r="B5700" s="296" t="s">
        <v>3</v>
      </c>
      <c r="C5700" s="295" t="s">
        <v>338</v>
      </c>
      <c r="D5700" s="295" t="s">
        <v>31</v>
      </c>
      <c r="E5700" s="295" t="s">
        <v>1761</v>
      </c>
      <c r="F5700" s="315">
        <f>VLOOKUP(B5700,'HSD PSPN,STR,ARS'!$C$6:F3944,4,FALSE)</f>
        <v>150000</v>
      </c>
      <c r="G5700" s="536">
        <f t="shared" si="574"/>
        <v>2145</v>
      </c>
    </row>
    <row r="5701" spans="1:7">
      <c r="A5701" s="295">
        <v>4</v>
      </c>
      <c r="B5701" s="296" t="s">
        <v>4</v>
      </c>
      <c r="C5701" s="295" t="s">
        <v>339</v>
      </c>
      <c r="D5701" s="295" t="s">
        <v>31</v>
      </c>
      <c r="E5701" s="295" t="s">
        <v>1762</v>
      </c>
      <c r="F5701" s="315">
        <f>VLOOKUP(B5701,'HSD PSPN,STR,ARS'!$C$6:F3945,4,FALSE)</f>
        <v>200000</v>
      </c>
      <c r="G5701" s="536">
        <f t="shared" si="574"/>
        <v>959.99999999999989</v>
      </c>
    </row>
    <row r="5702" spans="1:7">
      <c r="A5702" s="1161" t="s">
        <v>2171</v>
      </c>
      <c r="B5702" s="1162"/>
      <c r="C5702" s="1162"/>
      <c r="D5702" s="1162"/>
      <c r="E5702" s="1162"/>
      <c r="F5702" s="1163"/>
      <c r="G5702" s="321">
        <f>SUM(G5697:G5701)</f>
        <v>53110</v>
      </c>
    </row>
    <row r="5703" spans="1:7">
      <c r="A5703" s="295" t="s">
        <v>19</v>
      </c>
      <c r="B5703" s="296" t="s">
        <v>5</v>
      </c>
      <c r="C5703" s="295"/>
      <c r="D5703" s="295"/>
      <c r="E5703" s="295"/>
      <c r="F5703" s="296"/>
      <c r="G5703" s="536"/>
    </row>
    <row r="5704" spans="1:7" ht="30">
      <c r="A5704" s="295">
        <v>1</v>
      </c>
      <c r="B5704" s="300" t="s">
        <v>1767</v>
      </c>
      <c r="C5704" s="295"/>
      <c r="D5704" s="301" t="s">
        <v>342</v>
      </c>
      <c r="E5704" s="301" t="s">
        <v>1280</v>
      </c>
      <c r="F5704" s="315">
        <f>VLOOKUP(B5704,'HSD PSPN,STR,ARS'!$C$6:F3948,4,FALSE)</f>
        <v>10000</v>
      </c>
      <c r="G5704" s="536">
        <f t="shared" ref="G5704:G5706" si="575">F5704*E5704</f>
        <v>108</v>
      </c>
    </row>
    <row r="5705" spans="1:7">
      <c r="A5705" s="295">
        <v>2</v>
      </c>
      <c r="B5705" s="296" t="s">
        <v>1765</v>
      </c>
      <c r="C5705" s="295"/>
      <c r="D5705" s="295" t="s">
        <v>329</v>
      </c>
      <c r="E5705" s="295" t="s">
        <v>1766</v>
      </c>
      <c r="F5705" s="315">
        <f>VLOOKUP(B5705,'HSD PSPN,STR,ARS'!$C$6:F3949,4,FALSE)</f>
        <v>10000</v>
      </c>
      <c r="G5705" s="536">
        <f t="shared" si="575"/>
        <v>1276</v>
      </c>
    </row>
    <row r="5706" spans="1:7">
      <c r="A5706" s="295">
        <v>3</v>
      </c>
      <c r="B5706" s="296" t="s">
        <v>1609</v>
      </c>
      <c r="C5706" s="295"/>
      <c r="D5706" s="295" t="s">
        <v>329</v>
      </c>
      <c r="E5706" s="295" t="s">
        <v>1251</v>
      </c>
      <c r="F5706" s="315">
        <f>VLOOKUP(B5706,'HSD PSPN,STR,ARS'!$C$6:F3950,4,FALSE)</f>
        <v>10000</v>
      </c>
      <c r="G5706" s="536">
        <f t="shared" si="575"/>
        <v>10000</v>
      </c>
    </row>
    <row r="5707" spans="1:7">
      <c r="A5707" s="1165" t="s">
        <v>2176</v>
      </c>
      <c r="B5707" s="1166"/>
      <c r="C5707" s="1166"/>
      <c r="D5707" s="1166"/>
      <c r="E5707" s="1166"/>
      <c r="F5707" s="1166"/>
      <c r="G5707" s="321">
        <f>SUM(G5704:G5706)</f>
        <v>11384</v>
      </c>
    </row>
    <row r="5708" spans="1:7">
      <c r="A5708" s="295" t="s">
        <v>20</v>
      </c>
      <c r="B5708" s="296" t="s">
        <v>181</v>
      </c>
      <c r="C5708" s="295"/>
      <c r="D5708" s="295"/>
      <c r="E5708" s="295"/>
      <c r="F5708" s="296"/>
      <c r="G5708" s="536"/>
    </row>
    <row r="5709" spans="1:7">
      <c r="A5709" s="295"/>
      <c r="B5709" s="296"/>
      <c r="C5709" s="295"/>
      <c r="D5709" s="295"/>
      <c r="E5709" s="295"/>
      <c r="F5709" s="296"/>
      <c r="G5709" s="536"/>
    </row>
    <row r="5710" spans="1:7">
      <c r="A5710" s="1146" t="s">
        <v>2180</v>
      </c>
      <c r="B5710" s="1146"/>
      <c r="C5710" s="1146"/>
      <c r="D5710" s="1146"/>
      <c r="E5710" s="1146"/>
      <c r="F5710" s="1146"/>
      <c r="G5710" s="318">
        <f>SUM(G5708:G5709)</f>
        <v>0</v>
      </c>
    </row>
    <row r="5711" spans="1:7">
      <c r="A5711" s="375" t="s">
        <v>21</v>
      </c>
      <c r="B5711" s="1145" t="s">
        <v>1111</v>
      </c>
      <c r="C5711" s="1145"/>
      <c r="D5711" s="1145"/>
      <c r="E5711" s="1145"/>
      <c r="F5711" s="1145"/>
      <c r="G5711" s="318">
        <f>SUM(G5698:G5710)/2</f>
        <v>64494</v>
      </c>
    </row>
    <row r="5712" spans="1:7">
      <c r="A5712" s="375" t="s">
        <v>22</v>
      </c>
      <c r="B5712" s="1145" t="s">
        <v>1112</v>
      </c>
      <c r="C5712" s="1145"/>
      <c r="D5712" s="1145"/>
      <c r="E5712" s="1145"/>
      <c r="F5712" s="376">
        <v>0.1</v>
      </c>
      <c r="G5712" s="318">
        <f>G5711*F5712</f>
        <v>6449.4000000000005</v>
      </c>
    </row>
    <row r="5713" spans="1:7">
      <c r="A5713" s="375" t="s">
        <v>23</v>
      </c>
      <c r="B5713" s="1145" t="s">
        <v>184</v>
      </c>
      <c r="C5713" s="1145"/>
      <c r="D5713" s="1145"/>
      <c r="E5713" s="1145"/>
      <c r="F5713" s="1145"/>
      <c r="G5713" s="318">
        <f>ROUNDDOWN(G5711+G5712,0)</f>
        <v>70943</v>
      </c>
    </row>
    <row r="5714" spans="1:7">
      <c r="A5714" s="379"/>
      <c r="B5714" s="380"/>
      <c r="C5714" s="380"/>
      <c r="D5714" s="380"/>
      <c r="E5714" s="380"/>
      <c r="F5714" s="380"/>
      <c r="G5714" s="255"/>
    </row>
    <row r="5715" spans="1:7" s="455" customFormat="1">
      <c r="A5715" s="454" t="s">
        <v>2500</v>
      </c>
      <c r="G5715" s="560"/>
    </row>
    <row r="5716" spans="1:7" ht="45">
      <c r="A5716" s="294" t="s">
        <v>73</v>
      </c>
      <c r="B5716" s="294" t="s">
        <v>74</v>
      </c>
      <c r="C5716" s="294" t="s">
        <v>166</v>
      </c>
      <c r="D5716" s="301" t="s">
        <v>78</v>
      </c>
      <c r="E5716" s="301" t="s">
        <v>167</v>
      </c>
      <c r="F5716" s="301" t="s">
        <v>1113</v>
      </c>
      <c r="G5716" s="552" t="s">
        <v>1105</v>
      </c>
    </row>
    <row r="5717" spans="1:7">
      <c r="A5717" s="295" t="s">
        <v>17</v>
      </c>
      <c r="B5717" s="296" t="s">
        <v>1106</v>
      </c>
      <c r="C5717" s="295"/>
      <c r="D5717" s="295"/>
      <c r="E5717" s="295"/>
      <c r="F5717" s="296"/>
      <c r="G5717" s="536"/>
    </row>
    <row r="5718" spans="1:7">
      <c r="A5718" s="295">
        <v>1</v>
      </c>
      <c r="B5718" s="296" t="s">
        <v>1</v>
      </c>
      <c r="C5718" s="295" t="s">
        <v>336</v>
      </c>
      <c r="D5718" s="295" t="s">
        <v>31</v>
      </c>
      <c r="E5718" s="295" t="s">
        <v>1760</v>
      </c>
      <c r="F5718" s="315">
        <f>VLOOKUP(B5718,'HSD PSPN,STR,ARS'!$C$6:F3960,4,FALSE)</f>
        <v>100000</v>
      </c>
      <c r="G5718" s="536">
        <f t="shared" ref="G5718:G5721" si="576">F5718*E5718</f>
        <v>28570</v>
      </c>
    </row>
    <row r="5719" spans="1:7">
      <c r="A5719" s="295">
        <v>2</v>
      </c>
      <c r="B5719" s="296" t="s">
        <v>32</v>
      </c>
      <c r="C5719" s="295" t="s">
        <v>337</v>
      </c>
      <c r="D5719" s="295" t="s">
        <v>31</v>
      </c>
      <c r="E5719" s="295" t="s">
        <v>1508</v>
      </c>
      <c r="F5719" s="315">
        <f>VLOOKUP(B5719,'HSD PSPN,STR,ARS'!$C$6:F3961,4,FALSE)</f>
        <v>150000</v>
      </c>
      <c r="G5719" s="536">
        <f t="shared" si="576"/>
        <v>21435</v>
      </c>
    </row>
    <row r="5720" spans="1:7">
      <c r="A5720" s="295">
        <v>3</v>
      </c>
      <c r="B5720" s="296" t="s">
        <v>3</v>
      </c>
      <c r="C5720" s="295" t="s">
        <v>338</v>
      </c>
      <c r="D5720" s="295" t="s">
        <v>31</v>
      </c>
      <c r="E5720" s="295" t="s">
        <v>1761</v>
      </c>
      <c r="F5720" s="315">
        <f>VLOOKUP(B5720,'HSD PSPN,STR,ARS'!$C$6:F3962,4,FALSE)</f>
        <v>150000</v>
      </c>
      <c r="G5720" s="536">
        <f t="shared" si="576"/>
        <v>2145</v>
      </c>
    </row>
    <row r="5721" spans="1:7">
      <c r="A5721" s="295">
        <v>4</v>
      </c>
      <c r="B5721" s="296" t="s">
        <v>4</v>
      </c>
      <c r="C5721" s="295" t="s">
        <v>339</v>
      </c>
      <c r="D5721" s="295" t="s">
        <v>31</v>
      </c>
      <c r="E5721" s="295" t="s">
        <v>1762</v>
      </c>
      <c r="F5721" s="315">
        <f>VLOOKUP(B5721,'HSD PSPN,STR,ARS'!$C$6:F3963,4,FALSE)</f>
        <v>200000</v>
      </c>
      <c r="G5721" s="536">
        <f t="shared" si="576"/>
        <v>959.99999999999989</v>
      </c>
    </row>
    <row r="5722" spans="1:7">
      <c r="A5722" s="1161" t="s">
        <v>2171</v>
      </c>
      <c r="B5722" s="1162"/>
      <c r="C5722" s="1162"/>
      <c r="D5722" s="1162"/>
      <c r="E5722" s="1162"/>
      <c r="F5722" s="1163"/>
      <c r="G5722" s="321">
        <f>SUM(G5717:G5721)</f>
        <v>53110</v>
      </c>
    </row>
    <row r="5723" spans="1:7">
      <c r="A5723" s="295" t="s">
        <v>19</v>
      </c>
      <c r="B5723" s="296" t="s">
        <v>5</v>
      </c>
      <c r="C5723" s="295"/>
      <c r="D5723" s="295"/>
      <c r="E5723" s="295"/>
      <c r="F5723" s="296"/>
      <c r="G5723" s="536"/>
    </row>
    <row r="5724" spans="1:7" ht="30">
      <c r="A5724" s="295">
        <v>1</v>
      </c>
      <c r="B5724" s="300" t="s">
        <v>1768</v>
      </c>
      <c r="C5724" s="295"/>
      <c r="D5724" s="301" t="s">
        <v>342</v>
      </c>
      <c r="E5724" s="301" t="s">
        <v>1764</v>
      </c>
      <c r="F5724" s="315">
        <f>VLOOKUP(B5724,'HSD PSPN,STR,ARS'!$C$6:F3966,4,FALSE)</f>
        <v>10000</v>
      </c>
      <c r="G5724" s="536">
        <f t="shared" ref="G5724:G5726" si="577">F5724*E5724</f>
        <v>86</v>
      </c>
    </row>
    <row r="5725" spans="1:7">
      <c r="A5725" s="295">
        <v>2</v>
      </c>
      <c r="B5725" s="296" t="s">
        <v>1765</v>
      </c>
      <c r="C5725" s="295"/>
      <c r="D5725" s="295" t="s">
        <v>329</v>
      </c>
      <c r="E5725" s="295" t="s">
        <v>1766</v>
      </c>
      <c r="F5725" s="315">
        <f>VLOOKUP(B5725,'HSD PSPN,STR,ARS'!$C$6:F3967,4,FALSE)</f>
        <v>10000</v>
      </c>
      <c r="G5725" s="536">
        <f t="shared" si="577"/>
        <v>1276</v>
      </c>
    </row>
    <row r="5726" spans="1:7">
      <c r="A5726" s="295">
        <v>3</v>
      </c>
      <c r="B5726" s="296" t="s">
        <v>1609</v>
      </c>
      <c r="C5726" s="295"/>
      <c r="D5726" s="295" t="s">
        <v>329</v>
      </c>
      <c r="E5726" s="295" t="s">
        <v>1251</v>
      </c>
      <c r="F5726" s="315">
        <f>VLOOKUP(B5726,'HSD PSPN,STR,ARS'!$C$6:F3968,4,FALSE)</f>
        <v>10000</v>
      </c>
      <c r="G5726" s="536">
        <f t="shared" si="577"/>
        <v>10000</v>
      </c>
    </row>
    <row r="5727" spans="1:7">
      <c r="A5727" s="1165" t="s">
        <v>2176</v>
      </c>
      <c r="B5727" s="1166"/>
      <c r="C5727" s="1166"/>
      <c r="D5727" s="1166"/>
      <c r="E5727" s="1166"/>
      <c r="F5727" s="1166"/>
      <c r="G5727" s="321">
        <f>SUM(G5724:G5726)</f>
        <v>11362</v>
      </c>
    </row>
    <row r="5728" spans="1:7">
      <c r="A5728" s="295" t="s">
        <v>20</v>
      </c>
      <c r="B5728" s="296" t="s">
        <v>181</v>
      </c>
      <c r="C5728" s="295"/>
      <c r="D5728" s="295"/>
      <c r="E5728" s="295"/>
      <c r="F5728" s="296"/>
      <c r="G5728" s="536"/>
    </row>
    <row r="5729" spans="1:7">
      <c r="A5729" s="295"/>
      <c r="B5729" s="296"/>
      <c r="C5729" s="295"/>
      <c r="D5729" s="295"/>
      <c r="E5729" s="295"/>
      <c r="F5729" s="296"/>
      <c r="G5729" s="536"/>
    </row>
    <row r="5730" spans="1:7">
      <c r="A5730" s="1146" t="s">
        <v>2180</v>
      </c>
      <c r="B5730" s="1146"/>
      <c r="C5730" s="1146"/>
      <c r="D5730" s="1146"/>
      <c r="E5730" s="1146"/>
      <c r="F5730" s="1146"/>
      <c r="G5730" s="318">
        <f>SUM(G5728:G5729)</f>
        <v>0</v>
      </c>
    </row>
    <row r="5731" spans="1:7">
      <c r="A5731" s="375" t="s">
        <v>21</v>
      </c>
      <c r="B5731" s="1145" t="s">
        <v>1111</v>
      </c>
      <c r="C5731" s="1145"/>
      <c r="D5731" s="1145"/>
      <c r="E5731" s="1145"/>
      <c r="F5731" s="1145"/>
      <c r="G5731" s="318">
        <f>SUM(G5718:G5730)/2</f>
        <v>64472</v>
      </c>
    </row>
    <row r="5732" spans="1:7">
      <c r="A5732" s="375" t="s">
        <v>22</v>
      </c>
      <c r="B5732" s="1145" t="s">
        <v>1112</v>
      </c>
      <c r="C5732" s="1145"/>
      <c r="D5732" s="1145"/>
      <c r="E5732" s="1145"/>
      <c r="F5732" s="376">
        <v>0.1</v>
      </c>
      <c r="G5732" s="318">
        <f>G5731*F5732</f>
        <v>6447.2000000000007</v>
      </c>
    </row>
    <row r="5733" spans="1:7">
      <c r="A5733" s="375" t="s">
        <v>23</v>
      </c>
      <c r="B5733" s="1145" t="s">
        <v>184</v>
      </c>
      <c r="C5733" s="1145"/>
      <c r="D5733" s="1145"/>
      <c r="E5733" s="1145"/>
      <c r="F5733" s="1145"/>
      <c r="G5733" s="318">
        <f>ROUNDDOWN(G5731+G5732,0)</f>
        <v>70919</v>
      </c>
    </row>
    <row r="5734" spans="1:7">
      <c r="A5734" s="379"/>
      <c r="B5734" s="380"/>
      <c r="C5734" s="380"/>
      <c r="D5734" s="380"/>
      <c r="E5734" s="380"/>
      <c r="F5734" s="380"/>
      <c r="G5734" s="255"/>
    </row>
    <row r="5735" spans="1:7" s="455" customFormat="1">
      <c r="A5735" s="454" t="s">
        <v>2501</v>
      </c>
      <c r="G5735" s="560"/>
    </row>
    <row r="5736" spans="1:7" ht="45">
      <c r="A5736" s="294" t="s">
        <v>73</v>
      </c>
      <c r="B5736" s="294" t="s">
        <v>74</v>
      </c>
      <c r="C5736" s="294" t="s">
        <v>166</v>
      </c>
      <c r="D5736" s="301" t="s">
        <v>78</v>
      </c>
      <c r="E5736" s="301" t="s">
        <v>167</v>
      </c>
      <c r="F5736" s="301" t="s">
        <v>1113</v>
      </c>
      <c r="G5736" s="552" t="s">
        <v>1105</v>
      </c>
    </row>
    <row r="5737" spans="1:7">
      <c r="A5737" s="295" t="s">
        <v>17</v>
      </c>
      <c r="B5737" s="296" t="s">
        <v>1106</v>
      </c>
      <c r="C5737" s="295"/>
      <c r="D5737" s="295"/>
      <c r="E5737" s="295"/>
      <c r="F5737" s="296"/>
      <c r="G5737" s="536"/>
    </row>
    <row r="5738" spans="1:7">
      <c r="A5738" s="295">
        <v>1</v>
      </c>
      <c r="B5738" s="296" t="s">
        <v>1</v>
      </c>
      <c r="C5738" s="295" t="s">
        <v>336</v>
      </c>
      <c r="D5738" s="295" t="s">
        <v>31</v>
      </c>
      <c r="E5738" s="295" t="s">
        <v>1760</v>
      </c>
      <c r="F5738" s="315">
        <f>VLOOKUP(B5738,'HSD PSPN,STR,ARS'!$C$6:F3978,4,FALSE)</f>
        <v>100000</v>
      </c>
      <c r="G5738" s="536">
        <f t="shared" ref="G5738:G5741" si="578">F5738*E5738</f>
        <v>28570</v>
      </c>
    </row>
    <row r="5739" spans="1:7">
      <c r="A5739" s="295">
        <v>2</v>
      </c>
      <c r="B5739" s="296" t="s">
        <v>32</v>
      </c>
      <c r="C5739" s="295" t="s">
        <v>337</v>
      </c>
      <c r="D5739" s="295" t="s">
        <v>31</v>
      </c>
      <c r="E5739" s="295" t="s">
        <v>1508</v>
      </c>
      <c r="F5739" s="315">
        <f>VLOOKUP(B5739,'HSD PSPN,STR,ARS'!$C$6:F3979,4,FALSE)</f>
        <v>150000</v>
      </c>
      <c r="G5739" s="536">
        <f t="shared" si="578"/>
        <v>21435</v>
      </c>
    </row>
    <row r="5740" spans="1:7">
      <c r="A5740" s="295">
        <v>3</v>
      </c>
      <c r="B5740" s="296" t="s">
        <v>3</v>
      </c>
      <c r="C5740" s="295" t="s">
        <v>338</v>
      </c>
      <c r="D5740" s="295" t="s">
        <v>31</v>
      </c>
      <c r="E5740" s="295" t="s">
        <v>1761</v>
      </c>
      <c r="F5740" s="315">
        <f>VLOOKUP(B5740,'HSD PSPN,STR,ARS'!$C$6:F3980,4,FALSE)</f>
        <v>150000</v>
      </c>
      <c r="G5740" s="536">
        <f t="shared" si="578"/>
        <v>2145</v>
      </c>
    </row>
    <row r="5741" spans="1:7">
      <c r="A5741" s="295">
        <v>4</v>
      </c>
      <c r="B5741" s="296" t="s">
        <v>4</v>
      </c>
      <c r="C5741" s="295" t="s">
        <v>339</v>
      </c>
      <c r="D5741" s="295" t="s">
        <v>31</v>
      </c>
      <c r="E5741" s="295" t="s">
        <v>1762</v>
      </c>
      <c r="F5741" s="315">
        <f>VLOOKUP(B5741,'HSD PSPN,STR,ARS'!$C$6:F3981,4,FALSE)</f>
        <v>200000</v>
      </c>
      <c r="G5741" s="536">
        <f t="shared" si="578"/>
        <v>959.99999999999989</v>
      </c>
    </row>
    <row r="5742" spans="1:7">
      <c r="A5742" s="1161" t="s">
        <v>2171</v>
      </c>
      <c r="B5742" s="1162"/>
      <c r="C5742" s="1162"/>
      <c r="D5742" s="1162"/>
      <c r="E5742" s="1162"/>
      <c r="F5742" s="1163"/>
      <c r="G5742" s="321">
        <f>SUM(G5737:G5741)</f>
        <v>53110</v>
      </c>
    </row>
    <row r="5743" spans="1:7">
      <c r="A5743" s="295" t="s">
        <v>19</v>
      </c>
      <c r="B5743" s="296" t="s">
        <v>5</v>
      </c>
      <c r="C5743" s="295"/>
      <c r="D5743" s="295"/>
      <c r="E5743" s="295"/>
      <c r="F5743" s="296"/>
      <c r="G5743" s="536"/>
    </row>
    <row r="5744" spans="1:7" ht="30">
      <c r="A5744" s="295">
        <v>1</v>
      </c>
      <c r="B5744" s="300" t="s">
        <v>1769</v>
      </c>
      <c r="C5744" s="295"/>
      <c r="D5744" s="301" t="s">
        <v>342</v>
      </c>
      <c r="E5744" s="301" t="s">
        <v>1280</v>
      </c>
      <c r="F5744" s="315">
        <f>VLOOKUP(B5744,'HSD PSPN,STR,ARS'!$C$6:F3984,4,FALSE)</f>
        <v>10000</v>
      </c>
      <c r="G5744" s="536">
        <f t="shared" ref="G5744:G5746" si="579">F5744*E5744</f>
        <v>108</v>
      </c>
    </row>
    <row r="5745" spans="1:7">
      <c r="A5745" s="295">
        <v>2</v>
      </c>
      <c r="B5745" s="296" t="s">
        <v>1765</v>
      </c>
      <c r="C5745" s="295"/>
      <c r="D5745" s="295" t="s">
        <v>329</v>
      </c>
      <c r="E5745" s="295" t="s">
        <v>1766</v>
      </c>
      <c r="F5745" s="315">
        <f>VLOOKUP(B5745,'HSD PSPN,STR,ARS'!$C$6:F3985,4,FALSE)</f>
        <v>10000</v>
      </c>
      <c r="G5745" s="536">
        <f t="shared" si="579"/>
        <v>1276</v>
      </c>
    </row>
    <row r="5746" spans="1:7">
      <c r="A5746" s="295">
        <v>3</v>
      </c>
      <c r="B5746" s="296" t="s">
        <v>1609</v>
      </c>
      <c r="C5746" s="295"/>
      <c r="D5746" s="295" t="s">
        <v>329</v>
      </c>
      <c r="E5746" s="295" t="s">
        <v>1251</v>
      </c>
      <c r="F5746" s="315">
        <f>VLOOKUP(B5746,'HSD PSPN,STR,ARS'!$C$6:F3986,4,FALSE)</f>
        <v>10000</v>
      </c>
      <c r="G5746" s="536">
        <f t="shared" si="579"/>
        <v>10000</v>
      </c>
    </row>
    <row r="5747" spans="1:7">
      <c r="A5747" s="1165" t="s">
        <v>2176</v>
      </c>
      <c r="B5747" s="1166"/>
      <c r="C5747" s="1166"/>
      <c r="D5747" s="1166"/>
      <c r="E5747" s="1166"/>
      <c r="F5747" s="1166"/>
      <c r="G5747" s="321">
        <f>SUM(G5744:G5746)</f>
        <v>11384</v>
      </c>
    </row>
    <row r="5748" spans="1:7">
      <c r="A5748" s="295" t="s">
        <v>20</v>
      </c>
      <c r="B5748" s="296" t="s">
        <v>181</v>
      </c>
      <c r="C5748" s="295"/>
      <c r="D5748" s="295"/>
      <c r="E5748" s="295"/>
      <c r="F5748" s="296"/>
      <c r="G5748" s="536"/>
    </row>
    <row r="5749" spans="1:7">
      <c r="A5749" s="295"/>
      <c r="B5749" s="296"/>
      <c r="C5749" s="295"/>
      <c r="D5749" s="295"/>
      <c r="E5749" s="295"/>
      <c r="F5749" s="296"/>
      <c r="G5749" s="536"/>
    </row>
    <row r="5750" spans="1:7">
      <c r="A5750" s="1146" t="s">
        <v>2180</v>
      </c>
      <c r="B5750" s="1146"/>
      <c r="C5750" s="1146"/>
      <c r="D5750" s="1146"/>
      <c r="E5750" s="1146"/>
      <c r="F5750" s="1146"/>
      <c r="G5750" s="318">
        <f>SUM(G5748:G5749)</f>
        <v>0</v>
      </c>
    </row>
    <row r="5751" spans="1:7">
      <c r="A5751" s="375" t="s">
        <v>21</v>
      </c>
      <c r="B5751" s="1145" t="s">
        <v>1111</v>
      </c>
      <c r="C5751" s="1145"/>
      <c r="D5751" s="1145"/>
      <c r="E5751" s="1145"/>
      <c r="F5751" s="1145"/>
      <c r="G5751" s="318">
        <f>SUM(G5738:G5750)/2</f>
        <v>64494</v>
      </c>
    </row>
    <row r="5752" spans="1:7">
      <c r="A5752" s="375" t="s">
        <v>22</v>
      </c>
      <c r="B5752" s="1145" t="s">
        <v>1112</v>
      </c>
      <c r="C5752" s="1145"/>
      <c r="D5752" s="1145"/>
      <c r="E5752" s="1145"/>
      <c r="F5752" s="376">
        <v>0.1</v>
      </c>
      <c r="G5752" s="318">
        <f>G5751*F5752</f>
        <v>6449.4000000000005</v>
      </c>
    </row>
    <row r="5753" spans="1:7">
      <c r="A5753" s="375" t="s">
        <v>23</v>
      </c>
      <c r="B5753" s="1145" t="s">
        <v>184</v>
      </c>
      <c r="C5753" s="1145"/>
      <c r="D5753" s="1145"/>
      <c r="E5753" s="1145"/>
      <c r="F5753" s="1145"/>
      <c r="G5753" s="318">
        <f>ROUNDDOWN(G5751+G5752,0)</f>
        <v>70943</v>
      </c>
    </row>
    <row r="5754" spans="1:7">
      <c r="A5754" s="379"/>
      <c r="B5754" s="380"/>
      <c r="C5754" s="380"/>
      <c r="D5754" s="380"/>
      <c r="E5754" s="380"/>
      <c r="F5754" s="380"/>
      <c r="G5754" s="255"/>
    </row>
    <row r="5755" spans="1:7" s="455" customFormat="1">
      <c r="A5755" s="454" t="s">
        <v>2502</v>
      </c>
      <c r="G5755" s="560"/>
    </row>
    <row r="5756" spans="1:7" ht="45">
      <c r="A5756" s="294" t="s">
        <v>73</v>
      </c>
      <c r="B5756" s="294" t="s">
        <v>74</v>
      </c>
      <c r="C5756" s="294" t="s">
        <v>166</v>
      </c>
      <c r="D5756" s="301" t="s">
        <v>78</v>
      </c>
      <c r="E5756" s="301" t="s">
        <v>167</v>
      </c>
      <c r="F5756" s="301" t="s">
        <v>1113</v>
      </c>
      <c r="G5756" s="552" t="s">
        <v>1105</v>
      </c>
    </row>
    <row r="5757" spans="1:7">
      <c r="A5757" s="295" t="s">
        <v>17</v>
      </c>
      <c r="B5757" s="296" t="s">
        <v>1106</v>
      </c>
      <c r="C5757" s="295"/>
      <c r="D5757" s="295"/>
      <c r="E5757" s="295"/>
      <c r="F5757" s="296"/>
      <c r="G5757" s="536"/>
    </row>
    <row r="5758" spans="1:7">
      <c r="A5758" s="295">
        <v>1</v>
      </c>
      <c r="B5758" s="296" t="s">
        <v>1</v>
      </c>
      <c r="C5758" s="295" t="s">
        <v>336</v>
      </c>
      <c r="D5758" s="295" t="s">
        <v>31</v>
      </c>
      <c r="E5758" s="295" t="s">
        <v>1770</v>
      </c>
      <c r="F5758" s="315">
        <f>VLOOKUP(B5758,'HSD PSPN,STR,ARS'!$C$6:F3996,4,FALSE)</f>
        <v>100000</v>
      </c>
      <c r="G5758" s="536">
        <f t="shared" ref="G5758:G5761" si="580">F5758*E5758</f>
        <v>67000</v>
      </c>
    </row>
    <row r="5759" spans="1:7">
      <c r="A5759" s="295">
        <v>2</v>
      </c>
      <c r="B5759" s="296" t="s">
        <v>32</v>
      </c>
      <c r="C5759" s="295" t="s">
        <v>337</v>
      </c>
      <c r="D5759" s="295" t="s">
        <v>31</v>
      </c>
      <c r="E5759" s="295" t="s">
        <v>1257</v>
      </c>
      <c r="F5759" s="315">
        <f>VLOOKUP(B5759,'HSD PSPN,STR,ARS'!$C$6:F3997,4,FALSE)</f>
        <v>150000</v>
      </c>
      <c r="G5759" s="536">
        <f t="shared" si="580"/>
        <v>300000</v>
      </c>
    </row>
    <row r="5760" spans="1:7">
      <c r="A5760" s="295">
        <v>3</v>
      </c>
      <c r="B5760" s="296" t="s">
        <v>3</v>
      </c>
      <c r="C5760" s="295" t="s">
        <v>338</v>
      </c>
      <c r="D5760" s="295" t="s">
        <v>31</v>
      </c>
      <c r="E5760" s="295" t="s">
        <v>1118</v>
      </c>
      <c r="F5760" s="315">
        <f>VLOOKUP(B5760,'HSD PSPN,STR,ARS'!$C$6:F3998,4,FALSE)</f>
        <v>150000</v>
      </c>
      <c r="G5760" s="536">
        <f t="shared" si="580"/>
        <v>30000</v>
      </c>
    </row>
    <row r="5761" spans="1:7">
      <c r="A5761" s="295">
        <v>4</v>
      </c>
      <c r="B5761" s="296" t="s">
        <v>4</v>
      </c>
      <c r="C5761" s="295" t="s">
        <v>339</v>
      </c>
      <c r="D5761" s="295" t="s">
        <v>31</v>
      </c>
      <c r="E5761" s="295" t="s">
        <v>1231</v>
      </c>
      <c r="F5761" s="315">
        <f>VLOOKUP(B5761,'HSD PSPN,STR,ARS'!$C$6:F3999,4,FALSE)</f>
        <v>200000</v>
      </c>
      <c r="G5761" s="536">
        <f t="shared" si="580"/>
        <v>13339.999999999998</v>
      </c>
    </row>
    <row r="5762" spans="1:7">
      <c r="A5762" s="1161" t="s">
        <v>2171</v>
      </c>
      <c r="B5762" s="1162"/>
      <c r="C5762" s="1162"/>
      <c r="D5762" s="1162"/>
      <c r="E5762" s="1162"/>
      <c r="F5762" s="1163"/>
      <c r="G5762" s="321">
        <f>SUM(G5757:G5761)</f>
        <v>410340</v>
      </c>
    </row>
    <row r="5763" spans="1:7">
      <c r="A5763" s="295" t="s">
        <v>19</v>
      </c>
      <c r="B5763" s="296" t="s">
        <v>5</v>
      </c>
      <c r="C5763" s="295"/>
      <c r="D5763" s="295"/>
      <c r="E5763" s="295"/>
      <c r="F5763" s="296"/>
      <c r="G5763" s="536"/>
    </row>
    <row r="5764" spans="1:7" ht="30">
      <c r="A5764" s="295">
        <v>1</v>
      </c>
      <c r="B5764" s="606" t="s">
        <v>1279</v>
      </c>
      <c r="C5764" s="295"/>
      <c r="D5764" s="301" t="s">
        <v>342</v>
      </c>
      <c r="E5764" s="301" t="s">
        <v>1456</v>
      </c>
      <c r="F5764" s="315">
        <f>VLOOKUP(B5764,'HSD PSPN,STR,ARS'!$C$6:F4002,4,FALSE)</f>
        <v>10000</v>
      </c>
      <c r="G5764" s="536">
        <f t="shared" ref="G5764:G5765" si="581">F5764*E5764</f>
        <v>600</v>
      </c>
    </row>
    <row r="5765" spans="1:7">
      <c r="A5765" s="295">
        <v>2</v>
      </c>
      <c r="B5765" s="296" t="s">
        <v>1729</v>
      </c>
      <c r="C5765" s="295"/>
      <c r="D5765" s="295" t="s">
        <v>329</v>
      </c>
      <c r="E5765" s="295" t="s">
        <v>1201</v>
      </c>
      <c r="F5765" s="315">
        <f>VLOOKUP(B5765,'HSD PSPN,STR,ARS'!$C$6:F4003,4,FALSE)</f>
        <v>10000</v>
      </c>
      <c r="G5765" s="536">
        <f t="shared" si="581"/>
        <v>1500</v>
      </c>
    </row>
    <row r="5766" spans="1:7">
      <c r="A5766" s="1165" t="s">
        <v>2176</v>
      </c>
      <c r="B5766" s="1166"/>
      <c r="C5766" s="1166"/>
      <c r="D5766" s="1166"/>
      <c r="E5766" s="1166"/>
      <c r="F5766" s="1166"/>
      <c r="G5766" s="321">
        <f>SUM(G5764:G5765)</f>
        <v>2100</v>
      </c>
    </row>
    <row r="5767" spans="1:7">
      <c r="A5767" s="295" t="s">
        <v>20</v>
      </c>
      <c r="B5767" s="296" t="s">
        <v>181</v>
      </c>
      <c r="C5767" s="295"/>
      <c r="D5767" s="295"/>
      <c r="E5767" s="295"/>
      <c r="F5767" s="296"/>
      <c r="G5767" s="536"/>
    </row>
    <row r="5768" spans="1:7">
      <c r="A5768" s="295"/>
      <c r="B5768" s="296"/>
      <c r="C5768" s="295"/>
      <c r="D5768" s="295"/>
      <c r="E5768" s="295"/>
      <c r="F5768" s="296"/>
      <c r="G5768" s="536"/>
    </row>
    <row r="5769" spans="1:7">
      <c r="A5769" s="1146" t="s">
        <v>2180</v>
      </c>
      <c r="B5769" s="1146"/>
      <c r="C5769" s="1146"/>
      <c r="D5769" s="1146"/>
      <c r="E5769" s="1146"/>
      <c r="F5769" s="1146"/>
      <c r="G5769" s="318">
        <f>SUM(G5767:G5768)</f>
        <v>0</v>
      </c>
    </row>
    <row r="5770" spans="1:7">
      <c r="A5770" s="375" t="s">
        <v>21</v>
      </c>
      <c r="B5770" s="1145" t="s">
        <v>1111</v>
      </c>
      <c r="C5770" s="1145"/>
      <c r="D5770" s="1145"/>
      <c r="E5770" s="1145"/>
      <c r="F5770" s="1145"/>
      <c r="G5770" s="318">
        <f>SUM(G5758:G5769)/2</f>
        <v>412440</v>
      </c>
    </row>
    <row r="5771" spans="1:7">
      <c r="A5771" s="375" t="s">
        <v>22</v>
      </c>
      <c r="B5771" s="1145" t="s">
        <v>1112</v>
      </c>
      <c r="C5771" s="1145"/>
      <c r="D5771" s="1145"/>
      <c r="E5771" s="1145"/>
      <c r="F5771" s="376">
        <v>0.1</v>
      </c>
      <c r="G5771" s="318">
        <f>G5770*F5771</f>
        <v>41244</v>
      </c>
    </row>
    <row r="5772" spans="1:7">
      <c r="A5772" s="375" t="s">
        <v>23</v>
      </c>
      <c r="B5772" s="1145" t="s">
        <v>184</v>
      </c>
      <c r="C5772" s="1145"/>
      <c r="D5772" s="1145"/>
      <c r="E5772" s="1145"/>
      <c r="F5772" s="1145"/>
      <c r="G5772" s="318">
        <f>ROUNDDOWN(G5770+G5771,0)</f>
        <v>453684</v>
      </c>
    </row>
    <row r="5773" spans="1:7">
      <c r="A5773" s="379"/>
      <c r="B5773" s="380"/>
      <c r="C5773" s="380"/>
      <c r="D5773" s="380"/>
      <c r="E5773" s="380"/>
      <c r="F5773" s="380"/>
      <c r="G5773" s="255"/>
    </row>
    <row r="5774" spans="1:7" s="455" customFormat="1">
      <c r="A5774" s="454" t="s">
        <v>2503</v>
      </c>
      <c r="G5774" s="560"/>
    </row>
    <row r="5775" spans="1:7" ht="45">
      <c r="A5775" s="294" t="s">
        <v>73</v>
      </c>
      <c r="B5775" s="294" t="s">
        <v>74</v>
      </c>
      <c r="C5775" s="294" t="s">
        <v>166</v>
      </c>
      <c r="D5775" s="301" t="s">
        <v>78</v>
      </c>
      <c r="E5775" s="301" t="s">
        <v>167</v>
      </c>
      <c r="F5775" s="301" t="s">
        <v>1113</v>
      </c>
      <c r="G5775" s="552" t="s">
        <v>1105</v>
      </c>
    </row>
    <row r="5776" spans="1:7">
      <c r="A5776" s="295" t="s">
        <v>17</v>
      </c>
      <c r="B5776" s="296" t="s">
        <v>1106</v>
      </c>
      <c r="C5776" s="295"/>
      <c r="D5776" s="295"/>
      <c r="E5776" s="295"/>
      <c r="F5776" s="296"/>
      <c r="G5776" s="536"/>
    </row>
    <row r="5777" spans="1:7">
      <c r="A5777" s="295">
        <v>1</v>
      </c>
      <c r="B5777" s="296" t="s">
        <v>1</v>
      </c>
      <c r="C5777" s="295" t="s">
        <v>336</v>
      </c>
      <c r="D5777" s="295" t="s">
        <v>31</v>
      </c>
      <c r="E5777" s="295" t="s">
        <v>1771</v>
      </c>
      <c r="F5777" s="315">
        <f>VLOOKUP(B5777,'HSD PSPN,STR,ARS'!$C$6:F4013,4,FALSE)</f>
        <v>100000</v>
      </c>
      <c r="G5777" s="536">
        <f t="shared" ref="G5777:G5780" si="582">F5777*E5777</f>
        <v>5600</v>
      </c>
    </row>
    <row r="5778" spans="1:7">
      <c r="A5778" s="295">
        <v>2</v>
      </c>
      <c r="B5778" s="296" t="s">
        <v>1701</v>
      </c>
      <c r="C5778" s="295" t="s">
        <v>337</v>
      </c>
      <c r="D5778" s="295" t="s">
        <v>31</v>
      </c>
      <c r="E5778" s="295" t="s">
        <v>1771</v>
      </c>
      <c r="F5778" s="315">
        <f>VLOOKUP(B5778,'HSD PSPN,STR,ARS'!$C$6:F4014,4,FALSE)</f>
        <v>150000</v>
      </c>
      <c r="G5778" s="536">
        <f t="shared" si="582"/>
        <v>8400</v>
      </c>
    </row>
    <row r="5779" spans="1:7">
      <c r="A5779" s="295">
        <v>3</v>
      </c>
      <c r="B5779" s="296" t="s">
        <v>3</v>
      </c>
      <c r="C5779" s="295" t="s">
        <v>338</v>
      </c>
      <c r="D5779" s="295" t="s">
        <v>31</v>
      </c>
      <c r="E5779" s="295" t="s">
        <v>1434</v>
      </c>
      <c r="F5779" s="315">
        <f>VLOOKUP(B5779,'HSD PSPN,STR,ARS'!$C$6:F4015,4,FALSE)</f>
        <v>150000</v>
      </c>
      <c r="G5779" s="536">
        <f t="shared" si="582"/>
        <v>900</v>
      </c>
    </row>
    <row r="5780" spans="1:7">
      <c r="A5780" s="295">
        <v>4</v>
      </c>
      <c r="B5780" s="296" t="s">
        <v>4</v>
      </c>
      <c r="C5780" s="295" t="s">
        <v>339</v>
      </c>
      <c r="D5780" s="295" t="s">
        <v>31</v>
      </c>
      <c r="E5780" s="295" t="s">
        <v>1286</v>
      </c>
      <c r="F5780" s="315">
        <f>VLOOKUP(B5780,'HSD PSPN,STR,ARS'!$C$6:F4016,4,FALSE)</f>
        <v>200000</v>
      </c>
      <c r="G5780" s="536">
        <f t="shared" si="582"/>
        <v>400</v>
      </c>
    </row>
    <row r="5781" spans="1:7">
      <c r="A5781" s="1161" t="s">
        <v>2171</v>
      </c>
      <c r="B5781" s="1162"/>
      <c r="C5781" s="1162"/>
      <c r="D5781" s="1162"/>
      <c r="E5781" s="1162"/>
      <c r="F5781" s="1163"/>
      <c r="G5781" s="321">
        <f>SUM(G5776:G5780)</f>
        <v>15300</v>
      </c>
    </row>
    <row r="5782" spans="1:7">
      <c r="A5782" s="295" t="s">
        <v>19</v>
      </c>
      <c r="B5782" s="296" t="s">
        <v>5</v>
      </c>
      <c r="C5782" s="295"/>
      <c r="D5782" s="295"/>
      <c r="E5782" s="295"/>
      <c r="F5782" s="296"/>
      <c r="G5782" s="536"/>
    </row>
    <row r="5783" spans="1:7" ht="30">
      <c r="A5783" s="295">
        <v>1</v>
      </c>
      <c r="B5783" s="300" t="s">
        <v>1772</v>
      </c>
      <c r="C5783" s="295"/>
      <c r="D5783" s="301" t="s">
        <v>239</v>
      </c>
      <c r="E5783" s="301" t="s">
        <v>1138</v>
      </c>
      <c r="F5783" s="315">
        <f>VLOOKUP(B5783,'HSD PSPN,STR,ARS'!$C$6:F4019,4,FALSE)</f>
        <v>10000</v>
      </c>
      <c r="G5783" s="536">
        <f t="shared" ref="G5783" si="583">F5783*E5783</f>
        <v>10000</v>
      </c>
    </row>
    <row r="5784" spans="1:7">
      <c r="A5784" s="1165" t="s">
        <v>2176</v>
      </c>
      <c r="B5784" s="1166"/>
      <c r="C5784" s="1166"/>
      <c r="D5784" s="1166"/>
      <c r="E5784" s="1166"/>
      <c r="F5784" s="1166"/>
      <c r="G5784" s="321">
        <f>SUM(G5782:G5783)</f>
        <v>10000</v>
      </c>
    </row>
    <row r="5785" spans="1:7">
      <c r="A5785" s="295" t="s">
        <v>20</v>
      </c>
      <c r="B5785" s="296" t="s">
        <v>181</v>
      </c>
      <c r="C5785" s="295"/>
      <c r="D5785" s="295"/>
      <c r="E5785" s="295"/>
      <c r="F5785" s="296"/>
      <c r="G5785" s="536"/>
    </row>
    <row r="5786" spans="1:7">
      <c r="A5786" s="295"/>
      <c r="B5786" s="296"/>
      <c r="C5786" s="295"/>
      <c r="D5786" s="295"/>
      <c r="E5786" s="295"/>
      <c r="F5786" s="296"/>
      <c r="G5786" s="536"/>
    </row>
    <row r="5787" spans="1:7">
      <c r="A5787" s="1146" t="s">
        <v>2180</v>
      </c>
      <c r="B5787" s="1146"/>
      <c r="C5787" s="1146"/>
      <c r="D5787" s="1146"/>
      <c r="E5787" s="1146"/>
      <c r="F5787" s="1146"/>
      <c r="G5787" s="318">
        <f>SUM(G5785:G5786)</f>
        <v>0</v>
      </c>
    </row>
    <row r="5788" spans="1:7">
      <c r="A5788" s="375" t="s">
        <v>21</v>
      </c>
      <c r="B5788" s="1145" t="s">
        <v>1111</v>
      </c>
      <c r="C5788" s="1145"/>
      <c r="D5788" s="1145"/>
      <c r="E5788" s="1145"/>
      <c r="F5788" s="1145"/>
      <c r="G5788" s="318">
        <f>SUM(G5777:G5787)/2</f>
        <v>25300</v>
      </c>
    </row>
    <row r="5789" spans="1:7">
      <c r="A5789" s="375" t="s">
        <v>22</v>
      </c>
      <c r="B5789" s="1145" t="s">
        <v>1112</v>
      </c>
      <c r="C5789" s="1145"/>
      <c r="D5789" s="1145"/>
      <c r="E5789" s="1145"/>
      <c r="F5789" s="376">
        <v>0.1</v>
      </c>
      <c r="G5789" s="318">
        <f>G5788*F5789</f>
        <v>2530</v>
      </c>
    </row>
    <row r="5790" spans="1:7">
      <c r="A5790" s="375" t="s">
        <v>23</v>
      </c>
      <c r="B5790" s="1145" t="s">
        <v>184</v>
      </c>
      <c r="C5790" s="1145"/>
      <c r="D5790" s="1145"/>
      <c r="E5790" s="1145"/>
      <c r="F5790" s="1145"/>
      <c r="G5790" s="318">
        <f>ROUNDDOWN(G5788+G5789,0)</f>
        <v>27830</v>
      </c>
    </row>
    <row r="5791" spans="1:7">
      <c r="A5791" s="379"/>
      <c r="B5791" s="380"/>
      <c r="C5791" s="380"/>
      <c r="D5791" s="380"/>
      <c r="E5791" s="380"/>
      <c r="F5791" s="380"/>
      <c r="G5791" s="255"/>
    </row>
    <row r="5792" spans="1:7" s="455" customFormat="1">
      <c r="A5792" s="454" t="s">
        <v>2504</v>
      </c>
      <c r="G5792" s="560"/>
    </row>
    <row r="5793" spans="1:7" ht="45">
      <c r="A5793" s="294" t="s">
        <v>73</v>
      </c>
      <c r="B5793" s="294" t="s">
        <v>74</v>
      </c>
      <c r="C5793" s="294" t="s">
        <v>166</v>
      </c>
      <c r="D5793" s="301" t="s">
        <v>78</v>
      </c>
      <c r="E5793" s="301" t="s">
        <v>167</v>
      </c>
      <c r="F5793" s="301" t="s">
        <v>1113</v>
      </c>
      <c r="G5793" s="552" t="s">
        <v>1105</v>
      </c>
    </row>
    <row r="5794" spans="1:7">
      <c r="A5794" s="295" t="s">
        <v>17</v>
      </c>
      <c r="B5794" s="296" t="s">
        <v>1106</v>
      </c>
      <c r="C5794" s="295"/>
      <c r="D5794" s="295"/>
      <c r="E5794" s="295"/>
      <c r="F5794" s="296"/>
      <c r="G5794" s="536"/>
    </row>
    <row r="5795" spans="1:7">
      <c r="A5795" s="295">
        <v>1</v>
      </c>
      <c r="B5795" s="296" t="s">
        <v>1</v>
      </c>
      <c r="C5795" s="295" t="s">
        <v>336</v>
      </c>
      <c r="D5795" s="295" t="s">
        <v>31</v>
      </c>
      <c r="E5795" s="295" t="s">
        <v>1771</v>
      </c>
      <c r="F5795" s="315">
        <f>VLOOKUP(B5795,'HSD PSPN,STR,ARS'!$C$6:F4029,4,FALSE)</f>
        <v>100000</v>
      </c>
      <c r="G5795" s="536">
        <f t="shared" ref="G5795:G5798" si="584">F5795*E5795</f>
        <v>5600</v>
      </c>
    </row>
    <row r="5796" spans="1:7">
      <c r="A5796" s="295">
        <v>2</v>
      </c>
      <c r="B5796" s="296" t="s">
        <v>1701</v>
      </c>
      <c r="C5796" s="295" t="s">
        <v>337</v>
      </c>
      <c r="D5796" s="295" t="s">
        <v>31</v>
      </c>
      <c r="E5796" s="295" t="s">
        <v>1771</v>
      </c>
      <c r="F5796" s="315">
        <f>VLOOKUP(B5796,'HSD PSPN,STR,ARS'!$C$6:F4030,4,FALSE)</f>
        <v>150000</v>
      </c>
      <c r="G5796" s="536">
        <f t="shared" si="584"/>
        <v>8400</v>
      </c>
    </row>
    <row r="5797" spans="1:7">
      <c r="A5797" s="295">
        <v>3</v>
      </c>
      <c r="B5797" s="296" t="s">
        <v>3</v>
      </c>
      <c r="C5797" s="295" t="s">
        <v>338</v>
      </c>
      <c r="D5797" s="295" t="s">
        <v>31</v>
      </c>
      <c r="E5797" s="295" t="s">
        <v>1434</v>
      </c>
      <c r="F5797" s="315">
        <f>VLOOKUP(B5797,'HSD PSPN,STR,ARS'!$C$6:F4031,4,FALSE)</f>
        <v>150000</v>
      </c>
      <c r="G5797" s="536">
        <f t="shared" si="584"/>
        <v>900</v>
      </c>
    </row>
    <row r="5798" spans="1:7">
      <c r="A5798" s="295">
        <v>4</v>
      </c>
      <c r="B5798" s="296" t="s">
        <v>4</v>
      </c>
      <c r="C5798" s="295" t="s">
        <v>339</v>
      </c>
      <c r="D5798" s="295" t="s">
        <v>31</v>
      </c>
      <c r="E5798" s="295" t="s">
        <v>1286</v>
      </c>
      <c r="F5798" s="315">
        <f>VLOOKUP(B5798,'HSD PSPN,STR,ARS'!$C$6:F4032,4,FALSE)</f>
        <v>200000</v>
      </c>
      <c r="G5798" s="536">
        <f t="shared" si="584"/>
        <v>400</v>
      </c>
    </row>
    <row r="5799" spans="1:7">
      <c r="A5799" s="1161" t="s">
        <v>2171</v>
      </c>
      <c r="B5799" s="1162"/>
      <c r="C5799" s="1162"/>
      <c r="D5799" s="1162"/>
      <c r="E5799" s="1162"/>
      <c r="F5799" s="1163"/>
      <c r="G5799" s="321">
        <f>SUM(G5794:G5798)</f>
        <v>15300</v>
      </c>
    </row>
    <row r="5800" spans="1:7">
      <c r="A5800" s="295" t="s">
        <v>19</v>
      </c>
      <c r="B5800" s="296" t="s">
        <v>5</v>
      </c>
      <c r="C5800" s="295"/>
      <c r="D5800" s="295"/>
      <c r="E5800" s="295"/>
      <c r="F5800" s="296"/>
      <c r="G5800" s="536"/>
    </row>
    <row r="5801" spans="1:7" ht="45">
      <c r="A5801" s="295">
        <v>1</v>
      </c>
      <c r="B5801" s="300" t="s">
        <v>1773</v>
      </c>
      <c r="C5801" s="295"/>
      <c r="D5801" s="301" t="s">
        <v>239</v>
      </c>
      <c r="E5801" s="301" t="s">
        <v>1138</v>
      </c>
      <c r="F5801" s="315">
        <f>VLOOKUP(B5801,'HSD PSPN,STR,ARS'!$C$6:F4037,4,FALSE)</f>
        <v>10000</v>
      </c>
      <c r="G5801" s="536">
        <f t="shared" ref="G5801" si="585">F5801*E5801</f>
        <v>10000</v>
      </c>
    </row>
    <row r="5802" spans="1:7">
      <c r="A5802" s="1165" t="s">
        <v>2176</v>
      </c>
      <c r="B5802" s="1166"/>
      <c r="C5802" s="1166"/>
      <c r="D5802" s="1166"/>
      <c r="E5802" s="1166"/>
      <c r="F5802" s="1166"/>
      <c r="G5802" s="321">
        <f>SUM(G5800:G5801)</f>
        <v>10000</v>
      </c>
    </row>
    <row r="5803" spans="1:7">
      <c r="A5803" s="295" t="s">
        <v>20</v>
      </c>
      <c r="B5803" s="296" t="s">
        <v>181</v>
      </c>
      <c r="C5803" s="295"/>
      <c r="D5803" s="295"/>
      <c r="E5803" s="295"/>
      <c r="F5803" s="296"/>
      <c r="G5803" s="536"/>
    </row>
    <row r="5804" spans="1:7">
      <c r="A5804" s="295"/>
      <c r="B5804" s="296"/>
      <c r="C5804" s="295"/>
      <c r="D5804" s="295"/>
      <c r="E5804" s="295"/>
      <c r="F5804" s="296"/>
      <c r="G5804" s="536"/>
    </row>
    <row r="5805" spans="1:7">
      <c r="A5805" s="1146" t="s">
        <v>2180</v>
      </c>
      <c r="B5805" s="1146"/>
      <c r="C5805" s="1146"/>
      <c r="D5805" s="1146"/>
      <c r="E5805" s="1146"/>
      <c r="F5805" s="1146"/>
      <c r="G5805" s="318">
        <f>SUM(G5803:G5804)</f>
        <v>0</v>
      </c>
    </row>
    <row r="5806" spans="1:7">
      <c r="A5806" s="375" t="s">
        <v>21</v>
      </c>
      <c r="B5806" s="1145" t="s">
        <v>1111</v>
      </c>
      <c r="C5806" s="1145"/>
      <c r="D5806" s="1145"/>
      <c r="E5806" s="1145"/>
      <c r="F5806" s="1145"/>
      <c r="G5806" s="318">
        <f>SUM(G5795:G5805)/2</f>
        <v>25300</v>
      </c>
    </row>
    <row r="5807" spans="1:7">
      <c r="A5807" s="375" t="s">
        <v>22</v>
      </c>
      <c r="B5807" s="1145" t="s">
        <v>1112</v>
      </c>
      <c r="C5807" s="1145"/>
      <c r="D5807" s="1145"/>
      <c r="E5807" s="1145"/>
      <c r="F5807" s="376">
        <v>0.1</v>
      </c>
      <c r="G5807" s="318">
        <f>G5806*F5807</f>
        <v>2530</v>
      </c>
    </row>
    <row r="5808" spans="1:7">
      <c r="A5808" s="375" t="s">
        <v>23</v>
      </c>
      <c r="B5808" s="1145" t="s">
        <v>184</v>
      </c>
      <c r="C5808" s="1145"/>
      <c r="D5808" s="1145"/>
      <c r="E5808" s="1145"/>
      <c r="F5808" s="1145"/>
      <c r="G5808" s="318">
        <f>ROUNDDOWN(G5806+G5807,0)</f>
        <v>27830</v>
      </c>
    </row>
    <row r="5809" spans="1:7">
      <c r="A5809" s="379"/>
      <c r="B5809" s="380"/>
      <c r="C5809" s="380"/>
      <c r="D5809" s="380"/>
      <c r="E5809" s="380"/>
      <c r="F5809" s="380"/>
      <c r="G5809" s="255"/>
    </row>
    <row r="5810" spans="1:7">
      <c r="A5810" s="456" t="s">
        <v>2505</v>
      </c>
      <c r="B5810"/>
      <c r="C5810"/>
      <c r="D5810"/>
      <c r="E5810"/>
      <c r="F5810"/>
      <c r="G5810" s="541"/>
    </row>
    <row r="5811" spans="1:7" s="455" customFormat="1">
      <c r="A5811" s="454" t="s">
        <v>2506</v>
      </c>
      <c r="G5811" s="560"/>
    </row>
    <row r="5812" spans="1:7" ht="45">
      <c r="A5812" s="294" t="s">
        <v>73</v>
      </c>
      <c r="B5812" s="294" t="s">
        <v>74</v>
      </c>
      <c r="C5812" s="294" t="s">
        <v>166</v>
      </c>
      <c r="D5812" s="301" t="s">
        <v>78</v>
      </c>
      <c r="E5812" s="301" t="s">
        <v>167</v>
      </c>
      <c r="F5812" s="301" t="s">
        <v>1113</v>
      </c>
      <c r="G5812" s="552" t="s">
        <v>1105</v>
      </c>
    </row>
    <row r="5813" spans="1:7">
      <c r="A5813" s="295" t="s">
        <v>17</v>
      </c>
      <c r="B5813" s="296" t="s">
        <v>1106</v>
      </c>
      <c r="C5813" s="295"/>
      <c r="D5813" s="295"/>
      <c r="E5813" s="295"/>
      <c r="F5813" s="296"/>
      <c r="G5813" s="536"/>
    </row>
    <row r="5814" spans="1:7">
      <c r="A5814" s="295">
        <v>1</v>
      </c>
      <c r="B5814" s="296" t="s">
        <v>1</v>
      </c>
      <c r="C5814" s="295" t="s">
        <v>336</v>
      </c>
      <c r="D5814" s="295" t="s">
        <v>31</v>
      </c>
      <c r="E5814" s="295" t="s">
        <v>1456</v>
      </c>
      <c r="F5814" s="315">
        <f>VLOOKUP(B5814,'HSD PSPN,STR,ARS'!$C$6:F4045,4,FALSE)</f>
        <v>100000</v>
      </c>
      <c r="G5814" s="536">
        <f t="shared" ref="G5814:G5817" si="586">F5814*E5814</f>
        <v>6000</v>
      </c>
    </row>
    <row r="5815" spans="1:7">
      <c r="A5815" s="295">
        <v>2</v>
      </c>
      <c r="B5815" s="296" t="s">
        <v>32</v>
      </c>
      <c r="C5815" s="295" t="s">
        <v>337</v>
      </c>
      <c r="D5815" s="295" t="s">
        <v>31</v>
      </c>
      <c r="E5815" s="295" t="s">
        <v>1504</v>
      </c>
      <c r="F5815" s="315">
        <f>VLOOKUP(B5815,'HSD PSPN,STR,ARS'!$C$6:F4046,4,FALSE)</f>
        <v>150000</v>
      </c>
      <c r="G5815" s="536">
        <f t="shared" si="586"/>
        <v>90000</v>
      </c>
    </row>
    <row r="5816" spans="1:7">
      <c r="A5816" s="295">
        <v>3</v>
      </c>
      <c r="B5816" s="296" t="s">
        <v>3</v>
      </c>
      <c r="C5816" s="295" t="s">
        <v>338</v>
      </c>
      <c r="D5816" s="295" t="s">
        <v>31</v>
      </c>
      <c r="E5816" s="295" t="s">
        <v>1456</v>
      </c>
      <c r="F5816" s="315">
        <f>VLOOKUP(B5816,'HSD PSPN,STR,ARS'!$C$6:F4047,4,FALSE)</f>
        <v>150000</v>
      </c>
      <c r="G5816" s="536">
        <f t="shared" si="586"/>
        <v>9000</v>
      </c>
    </row>
    <row r="5817" spans="1:7">
      <c r="A5817" s="295">
        <v>4</v>
      </c>
      <c r="B5817" s="296" t="s">
        <v>4</v>
      </c>
      <c r="C5817" s="295" t="s">
        <v>339</v>
      </c>
      <c r="D5817" s="295" t="s">
        <v>31</v>
      </c>
      <c r="E5817" s="295" t="s">
        <v>1408</v>
      </c>
      <c r="F5817" s="315">
        <f>VLOOKUP(B5817,'HSD PSPN,STR,ARS'!$C$6:F4048,4,FALSE)</f>
        <v>200000</v>
      </c>
      <c r="G5817" s="536">
        <f t="shared" si="586"/>
        <v>4000</v>
      </c>
    </row>
    <row r="5818" spans="1:7">
      <c r="A5818" s="1161" t="s">
        <v>2171</v>
      </c>
      <c r="B5818" s="1162"/>
      <c r="C5818" s="1162"/>
      <c r="D5818" s="1162"/>
      <c r="E5818" s="1162"/>
      <c r="F5818" s="1163"/>
      <c r="G5818" s="321">
        <f>SUM(G5813:G5817)</f>
        <v>109000</v>
      </c>
    </row>
    <row r="5819" spans="1:7">
      <c r="A5819" s="295" t="s">
        <v>19</v>
      </c>
      <c r="B5819" s="296" t="s">
        <v>5</v>
      </c>
      <c r="C5819" s="295"/>
      <c r="D5819" s="295"/>
      <c r="E5819" s="295"/>
      <c r="F5819" s="296"/>
      <c r="G5819" s="536"/>
    </row>
    <row r="5820" spans="1:7">
      <c r="A5820" s="295">
        <v>1</v>
      </c>
      <c r="B5820" s="296" t="s">
        <v>1774</v>
      </c>
      <c r="C5820" s="295"/>
      <c r="D5820" s="295" t="s">
        <v>239</v>
      </c>
      <c r="E5820" s="295" t="s">
        <v>1138</v>
      </c>
      <c r="F5820" s="315">
        <f>VLOOKUP(B5820,'HSD PSPN,STR,ARS'!$C$6:F4051,4,FALSE)</f>
        <v>10000</v>
      </c>
      <c r="G5820" s="536">
        <f t="shared" ref="G5820" si="587">F5820*E5820</f>
        <v>10000</v>
      </c>
    </row>
    <row r="5821" spans="1:7">
      <c r="A5821" s="1165" t="s">
        <v>2176</v>
      </c>
      <c r="B5821" s="1166"/>
      <c r="C5821" s="1166"/>
      <c r="D5821" s="1166"/>
      <c r="E5821" s="1166"/>
      <c r="F5821" s="1166"/>
      <c r="G5821" s="321">
        <f>SUM(G5819:G5820)</f>
        <v>10000</v>
      </c>
    </row>
    <row r="5822" spans="1:7">
      <c r="A5822" s="295" t="s">
        <v>20</v>
      </c>
      <c r="B5822" s="296" t="s">
        <v>181</v>
      </c>
      <c r="C5822" s="295"/>
      <c r="D5822" s="295"/>
      <c r="E5822" s="295"/>
      <c r="F5822" s="296"/>
      <c r="G5822" s="536"/>
    </row>
    <row r="5823" spans="1:7">
      <c r="A5823" s="295"/>
      <c r="B5823" s="296"/>
      <c r="C5823" s="295"/>
      <c r="D5823" s="295"/>
      <c r="E5823" s="295"/>
      <c r="F5823" s="296"/>
      <c r="G5823" s="536"/>
    </row>
    <row r="5824" spans="1:7">
      <c r="A5824" s="1146" t="s">
        <v>2180</v>
      </c>
      <c r="B5824" s="1146"/>
      <c r="C5824" s="1146"/>
      <c r="D5824" s="1146"/>
      <c r="E5824" s="1146"/>
      <c r="F5824" s="1146"/>
      <c r="G5824" s="318">
        <f>SUM(G5822:G5823)</f>
        <v>0</v>
      </c>
    </row>
    <row r="5825" spans="1:7">
      <c r="A5825" s="375" t="s">
        <v>21</v>
      </c>
      <c r="B5825" s="1145" t="s">
        <v>1111</v>
      </c>
      <c r="C5825" s="1145"/>
      <c r="D5825" s="1145"/>
      <c r="E5825" s="1145"/>
      <c r="F5825" s="1145"/>
      <c r="G5825" s="318">
        <f>SUM(G5814:G5824)/2</f>
        <v>119000</v>
      </c>
    </row>
    <row r="5826" spans="1:7">
      <c r="A5826" s="375" t="s">
        <v>22</v>
      </c>
      <c r="B5826" s="1145" t="s">
        <v>1112</v>
      </c>
      <c r="C5826" s="1145"/>
      <c r="D5826" s="1145"/>
      <c r="E5826" s="1145"/>
      <c r="F5826" s="376">
        <v>0.1</v>
      </c>
      <c r="G5826" s="318">
        <f>G5825*F5826</f>
        <v>11900</v>
      </c>
    </row>
    <row r="5827" spans="1:7">
      <c r="A5827" s="375" t="s">
        <v>23</v>
      </c>
      <c r="B5827" s="1145" t="s">
        <v>184</v>
      </c>
      <c r="C5827" s="1145"/>
      <c r="D5827" s="1145"/>
      <c r="E5827" s="1145"/>
      <c r="F5827" s="1145"/>
      <c r="G5827" s="318">
        <f>ROUNDDOWN(G5825+G5826,0)</f>
        <v>130900</v>
      </c>
    </row>
    <row r="5828" spans="1:7">
      <c r="A5828" s="379"/>
      <c r="B5828" s="380"/>
      <c r="C5828" s="380"/>
      <c r="D5828" s="380"/>
      <c r="E5828" s="380"/>
      <c r="F5828" s="380"/>
      <c r="G5828" s="255"/>
    </row>
    <row r="5829" spans="1:7" s="455" customFormat="1">
      <c r="A5829" s="454" t="s">
        <v>2507</v>
      </c>
      <c r="G5829" s="560"/>
    </row>
    <row r="5830" spans="1:7" ht="45">
      <c r="A5830" s="294" t="s">
        <v>73</v>
      </c>
      <c r="B5830" s="294" t="s">
        <v>74</v>
      </c>
      <c r="C5830" s="294" t="s">
        <v>166</v>
      </c>
      <c r="D5830" s="301" t="s">
        <v>78</v>
      </c>
      <c r="E5830" s="301" t="s">
        <v>167</v>
      </c>
      <c r="F5830" s="301" t="s">
        <v>1113</v>
      </c>
      <c r="G5830" s="552" t="s">
        <v>1105</v>
      </c>
    </row>
    <row r="5831" spans="1:7">
      <c r="A5831" s="295" t="s">
        <v>17</v>
      </c>
      <c r="B5831" s="296" t="s">
        <v>1106</v>
      </c>
      <c r="C5831" s="295"/>
      <c r="D5831" s="295"/>
      <c r="E5831" s="295"/>
      <c r="F5831" s="296"/>
      <c r="G5831" s="536"/>
    </row>
    <row r="5832" spans="1:7">
      <c r="A5832" s="295">
        <v>1</v>
      </c>
      <c r="B5832" s="296" t="s">
        <v>1</v>
      </c>
      <c r="C5832" s="295" t="s">
        <v>336</v>
      </c>
      <c r="D5832" s="295" t="s">
        <v>31</v>
      </c>
      <c r="E5832" s="295" t="s">
        <v>1243</v>
      </c>
      <c r="F5832" s="315">
        <f>VLOOKUP(B5832,'HSD PSPN,STR,ARS'!$C$6:F4061,4,FALSE)</f>
        <v>100000</v>
      </c>
      <c r="G5832" s="536">
        <f t="shared" ref="G5832:G5835" si="588">F5832*E5832</f>
        <v>1000</v>
      </c>
    </row>
    <row r="5833" spans="1:7">
      <c r="A5833" s="295">
        <v>2</v>
      </c>
      <c r="B5833" s="296" t="s">
        <v>32</v>
      </c>
      <c r="C5833" s="295" t="s">
        <v>337</v>
      </c>
      <c r="D5833" s="295" t="s">
        <v>31</v>
      </c>
      <c r="E5833" s="295" t="s">
        <v>1423</v>
      </c>
      <c r="F5833" s="315">
        <f>VLOOKUP(B5833,'HSD PSPN,STR,ARS'!$C$6:F4062,4,FALSE)</f>
        <v>150000</v>
      </c>
      <c r="G5833" s="536">
        <f t="shared" si="588"/>
        <v>75000</v>
      </c>
    </row>
    <row r="5834" spans="1:7">
      <c r="A5834" s="295">
        <v>3</v>
      </c>
      <c r="B5834" s="296" t="s">
        <v>3</v>
      </c>
      <c r="C5834" s="295" t="s">
        <v>338</v>
      </c>
      <c r="D5834" s="295" t="s">
        <v>31</v>
      </c>
      <c r="E5834" s="295" t="s">
        <v>1136</v>
      </c>
      <c r="F5834" s="315">
        <f>VLOOKUP(B5834,'HSD PSPN,STR,ARS'!$C$6:F4063,4,FALSE)</f>
        <v>150000</v>
      </c>
      <c r="G5834" s="536">
        <f t="shared" si="588"/>
        <v>7500</v>
      </c>
    </row>
    <row r="5835" spans="1:7">
      <c r="A5835" s="295">
        <v>4</v>
      </c>
      <c r="B5835" s="296" t="s">
        <v>4</v>
      </c>
      <c r="C5835" s="295" t="s">
        <v>339</v>
      </c>
      <c r="D5835" s="295" t="s">
        <v>31</v>
      </c>
      <c r="E5835" s="295" t="s">
        <v>1660</v>
      </c>
      <c r="F5835" s="315">
        <f>VLOOKUP(B5835,'HSD PSPN,STR,ARS'!$C$6:F4064,4,FALSE)</f>
        <v>200000</v>
      </c>
      <c r="G5835" s="536">
        <f t="shared" si="588"/>
        <v>3400.0000000000005</v>
      </c>
    </row>
    <row r="5836" spans="1:7">
      <c r="A5836" s="1161" t="s">
        <v>2171</v>
      </c>
      <c r="B5836" s="1162"/>
      <c r="C5836" s="1162"/>
      <c r="D5836" s="1162"/>
      <c r="E5836" s="1162"/>
      <c r="F5836" s="1163"/>
      <c r="G5836" s="321">
        <f>SUM(G5831:G5835)</f>
        <v>86900</v>
      </c>
    </row>
    <row r="5837" spans="1:7">
      <c r="A5837" s="295" t="s">
        <v>19</v>
      </c>
      <c r="B5837" s="296" t="s">
        <v>5</v>
      </c>
      <c r="C5837" s="295"/>
      <c r="D5837" s="295"/>
      <c r="E5837" s="295"/>
      <c r="F5837" s="296"/>
      <c r="G5837" s="536"/>
    </row>
    <row r="5838" spans="1:7">
      <c r="A5838" s="295">
        <v>1</v>
      </c>
      <c r="B5838" s="296" t="s">
        <v>1775</v>
      </c>
      <c r="C5838" s="295"/>
      <c r="D5838" s="295" t="s">
        <v>239</v>
      </c>
      <c r="E5838" s="295" t="s">
        <v>1138</v>
      </c>
      <c r="F5838" s="315">
        <f>VLOOKUP(B5838,'HSD PSPN,STR,ARS'!$C$6:F4067,4,FALSE)</f>
        <v>10000</v>
      </c>
      <c r="G5838" s="536">
        <f t="shared" ref="G5838" si="589">F5838*E5838</f>
        <v>10000</v>
      </c>
    </row>
    <row r="5839" spans="1:7">
      <c r="A5839" s="1165" t="s">
        <v>2176</v>
      </c>
      <c r="B5839" s="1166"/>
      <c r="C5839" s="1166"/>
      <c r="D5839" s="1166"/>
      <c r="E5839" s="1166"/>
      <c r="F5839" s="1166"/>
      <c r="G5839" s="321">
        <f>SUM(G5837:G5838)</f>
        <v>10000</v>
      </c>
    </row>
    <row r="5840" spans="1:7">
      <c r="A5840" s="295" t="s">
        <v>20</v>
      </c>
      <c r="B5840" s="296" t="s">
        <v>181</v>
      </c>
      <c r="C5840" s="295"/>
      <c r="D5840" s="295"/>
      <c r="E5840" s="295"/>
      <c r="F5840" s="296"/>
      <c r="G5840" s="536"/>
    </row>
    <row r="5841" spans="1:7">
      <c r="A5841" s="295"/>
      <c r="B5841" s="296"/>
      <c r="C5841" s="295"/>
      <c r="D5841" s="295"/>
      <c r="E5841" s="295"/>
      <c r="F5841" s="296"/>
      <c r="G5841" s="536"/>
    </row>
    <row r="5842" spans="1:7">
      <c r="A5842" s="1146" t="s">
        <v>2180</v>
      </c>
      <c r="B5842" s="1146"/>
      <c r="C5842" s="1146"/>
      <c r="D5842" s="1146"/>
      <c r="E5842" s="1146"/>
      <c r="F5842" s="1146"/>
      <c r="G5842" s="318">
        <f>SUM(G5840:G5841)</f>
        <v>0</v>
      </c>
    </row>
    <row r="5843" spans="1:7">
      <c r="A5843" s="375" t="s">
        <v>21</v>
      </c>
      <c r="B5843" s="1145" t="s">
        <v>1111</v>
      </c>
      <c r="C5843" s="1145"/>
      <c r="D5843" s="1145"/>
      <c r="E5843" s="1145"/>
      <c r="F5843" s="1145"/>
      <c r="G5843" s="318">
        <f>SUM(G5832:G5842)/2</f>
        <v>96900</v>
      </c>
    </row>
    <row r="5844" spans="1:7">
      <c r="A5844" s="375" t="s">
        <v>22</v>
      </c>
      <c r="B5844" s="1145" t="s">
        <v>1112</v>
      </c>
      <c r="C5844" s="1145"/>
      <c r="D5844" s="1145"/>
      <c r="E5844" s="1145"/>
      <c r="F5844" s="376">
        <v>0.1</v>
      </c>
      <c r="G5844" s="318">
        <f>G5843*F5844</f>
        <v>9690</v>
      </c>
    </row>
    <row r="5845" spans="1:7">
      <c r="A5845" s="375" t="s">
        <v>23</v>
      </c>
      <c r="B5845" s="1145" t="s">
        <v>184</v>
      </c>
      <c r="C5845" s="1145"/>
      <c r="D5845" s="1145"/>
      <c r="E5845" s="1145"/>
      <c r="F5845" s="1145"/>
      <c r="G5845" s="318">
        <f>ROUNDDOWN(G5843+G5844,0)</f>
        <v>106590</v>
      </c>
    </row>
    <row r="5846" spans="1:7">
      <c r="A5846" s="379"/>
      <c r="B5846" s="380"/>
      <c r="C5846" s="380"/>
      <c r="D5846" s="380"/>
      <c r="E5846" s="380"/>
      <c r="F5846" s="380"/>
      <c r="G5846" s="255"/>
    </row>
    <row r="5847" spans="1:7" s="455" customFormat="1">
      <c r="A5847" s="454" t="s">
        <v>2508</v>
      </c>
      <c r="G5847" s="560"/>
    </row>
    <row r="5848" spans="1:7" ht="45">
      <c r="A5848" s="294" t="s">
        <v>73</v>
      </c>
      <c r="B5848" s="294" t="s">
        <v>74</v>
      </c>
      <c r="C5848" s="294" t="s">
        <v>166</v>
      </c>
      <c r="D5848" s="301" t="s">
        <v>78</v>
      </c>
      <c r="E5848" s="301" t="s">
        <v>167</v>
      </c>
      <c r="F5848" s="301" t="s">
        <v>1113</v>
      </c>
      <c r="G5848" s="552" t="s">
        <v>1105</v>
      </c>
    </row>
    <row r="5849" spans="1:7">
      <c r="A5849" s="295" t="s">
        <v>17</v>
      </c>
      <c r="B5849" s="296" t="s">
        <v>1106</v>
      </c>
      <c r="C5849" s="295"/>
      <c r="D5849" s="295"/>
      <c r="E5849" s="295"/>
      <c r="F5849" s="296"/>
      <c r="G5849" s="536"/>
    </row>
    <row r="5850" spans="1:7">
      <c r="A5850" s="295">
        <v>1</v>
      </c>
      <c r="B5850" s="296" t="s">
        <v>1</v>
      </c>
      <c r="C5850" s="295" t="s">
        <v>336</v>
      </c>
      <c r="D5850" s="295" t="s">
        <v>31</v>
      </c>
      <c r="E5850" s="295" t="s">
        <v>1263</v>
      </c>
      <c r="F5850" s="315">
        <f>VLOOKUP(B5850,'HSD PSPN,STR,ARS'!$C$6:F4077,4,FALSE)</f>
        <v>100000</v>
      </c>
      <c r="G5850" s="536">
        <f t="shared" ref="G5850:G5853" si="590">F5850*E5850</f>
        <v>500</v>
      </c>
    </row>
    <row r="5851" spans="1:7">
      <c r="A5851" s="295">
        <v>2</v>
      </c>
      <c r="B5851" s="296" t="s">
        <v>32</v>
      </c>
      <c r="C5851" s="295" t="s">
        <v>337</v>
      </c>
      <c r="D5851" s="295" t="s">
        <v>31</v>
      </c>
      <c r="E5851" s="295" t="s">
        <v>1423</v>
      </c>
      <c r="F5851" s="315">
        <f>VLOOKUP(B5851,'HSD PSPN,STR,ARS'!$C$6:F4078,4,FALSE)</f>
        <v>150000</v>
      </c>
      <c r="G5851" s="536">
        <f t="shared" si="590"/>
        <v>75000</v>
      </c>
    </row>
    <row r="5852" spans="1:7">
      <c r="A5852" s="295">
        <v>3</v>
      </c>
      <c r="B5852" s="296" t="s">
        <v>3</v>
      </c>
      <c r="C5852" s="295" t="s">
        <v>338</v>
      </c>
      <c r="D5852" s="295" t="s">
        <v>31</v>
      </c>
      <c r="E5852" s="295" t="s">
        <v>1136</v>
      </c>
      <c r="F5852" s="315">
        <f>VLOOKUP(B5852,'HSD PSPN,STR,ARS'!$C$6:F4079,4,FALSE)</f>
        <v>150000</v>
      </c>
      <c r="G5852" s="536">
        <f t="shared" si="590"/>
        <v>7500</v>
      </c>
    </row>
    <row r="5853" spans="1:7">
      <c r="A5853" s="295">
        <v>4</v>
      </c>
      <c r="B5853" s="296" t="s">
        <v>4</v>
      </c>
      <c r="C5853" s="295" t="s">
        <v>339</v>
      </c>
      <c r="D5853" s="295" t="s">
        <v>31</v>
      </c>
      <c r="E5853" s="295" t="s">
        <v>1660</v>
      </c>
      <c r="F5853" s="315">
        <f>VLOOKUP(B5853,'HSD PSPN,STR,ARS'!$C$6:F4080,4,FALSE)</f>
        <v>200000</v>
      </c>
      <c r="G5853" s="536">
        <f t="shared" si="590"/>
        <v>3400.0000000000005</v>
      </c>
    </row>
    <row r="5854" spans="1:7">
      <c r="A5854" s="1161" t="s">
        <v>2171</v>
      </c>
      <c r="B5854" s="1162"/>
      <c r="C5854" s="1162"/>
      <c r="D5854" s="1162"/>
      <c r="E5854" s="1162"/>
      <c r="F5854" s="1163"/>
      <c r="G5854" s="321">
        <f>SUM(G5849:G5853)</f>
        <v>86400</v>
      </c>
    </row>
    <row r="5855" spans="1:7">
      <c r="A5855" s="295" t="s">
        <v>19</v>
      </c>
      <c r="B5855" s="296" t="s">
        <v>5</v>
      </c>
      <c r="C5855" s="295"/>
      <c r="D5855" s="295"/>
      <c r="E5855" s="295"/>
      <c r="F5855" s="296"/>
      <c r="G5855" s="536"/>
    </row>
    <row r="5856" spans="1:7" ht="30">
      <c r="A5856" s="295">
        <v>1</v>
      </c>
      <c r="B5856" s="300" t="s">
        <v>1776</v>
      </c>
      <c r="C5856" s="295"/>
      <c r="D5856" s="301" t="s">
        <v>239</v>
      </c>
      <c r="E5856" s="301" t="s">
        <v>1496</v>
      </c>
      <c r="F5856" s="315">
        <f>VLOOKUP(B5856,'HSD PSPN,STR,ARS'!$C$6:F4083,4,FALSE)</f>
        <v>10000</v>
      </c>
      <c r="G5856" s="536">
        <f t="shared" ref="G5856" si="591">F5856*E5856</f>
        <v>10000</v>
      </c>
    </row>
    <row r="5857" spans="1:7">
      <c r="A5857" s="1165" t="s">
        <v>2176</v>
      </c>
      <c r="B5857" s="1166"/>
      <c r="C5857" s="1166"/>
      <c r="D5857" s="1166"/>
      <c r="E5857" s="1166"/>
      <c r="F5857" s="1166"/>
      <c r="G5857" s="321">
        <f>SUM(G5855:G5856)</f>
        <v>10000</v>
      </c>
    </row>
    <row r="5858" spans="1:7">
      <c r="A5858" s="295" t="s">
        <v>20</v>
      </c>
      <c r="B5858" s="296" t="s">
        <v>181</v>
      </c>
      <c r="C5858" s="295"/>
      <c r="D5858" s="295"/>
      <c r="E5858" s="295"/>
      <c r="F5858" s="296"/>
      <c r="G5858" s="536"/>
    </row>
    <row r="5859" spans="1:7">
      <c r="A5859" s="295"/>
      <c r="B5859" s="296"/>
      <c r="C5859" s="295"/>
      <c r="D5859" s="295"/>
      <c r="E5859" s="295"/>
      <c r="F5859" s="296"/>
      <c r="G5859" s="536"/>
    </row>
    <row r="5860" spans="1:7">
      <c r="A5860" s="1146" t="s">
        <v>2180</v>
      </c>
      <c r="B5860" s="1146"/>
      <c r="C5860" s="1146"/>
      <c r="D5860" s="1146"/>
      <c r="E5860" s="1146"/>
      <c r="F5860" s="1146"/>
      <c r="G5860" s="318">
        <f>SUM(G5858:G5859)</f>
        <v>0</v>
      </c>
    </row>
    <row r="5861" spans="1:7">
      <c r="A5861" s="375" t="s">
        <v>21</v>
      </c>
      <c r="B5861" s="1145" t="s">
        <v>1111</v>
      </c>
      <c r="C5861" s="1145"/>
      <c r="D5861" s="1145"/>
      <c r="E5861" s="1145"/>
      <c r="F5861" s="1145"/>
      <c r="G5861" s="318">
        <f>SUM(G5850:G5860)/2</f>
        <v>96400</v>
      </c>
    </row>
    <row r="5862" spans="1:7">
      <c r="A5862" s="375" t="s">
        <v>22</v>
      </c>
      <c r="B5862" s="1145" t="s">
        <v>1112</v>
      </c>
      <c r="C5862" s="1145"/>
      <c r="D5862" s="1145"/>
      <c r="E5862" s="1145"/>
      <c r="F5862" s="376">
        <v>0.1</v>
      </c>
      <c r="G5862" s="318">
        <f>G5861*F5862</f>
        <v>9640</v>
      </c>
    </row>
    <row r="5863" spans="1:7">
      <c r="A5863" s="375" t="s">
        <v>23</v>
      </c>
      <c r="B5863" s="1145" t="s">
        <v>184</v>
      </c>
      <c r="C5863" s="1145"/>
      <c r="D5863" s="1145"/>
      <c r="E5863" s="1145"/>
      <c r="F5863" s="1145"/>
      <c r="G5863" s="318">
        <f>ROUNDDOWN(G5861+G5862,0)</f>
        <v>106040</v>
      </c>
    </row>
    <row r="5864" spans="1:7">
      <c r="A5864" s="379"/>
      <c r="B5864" s="380"/>
      <c r="C5864" s="380"/>
      <c r="D5864" s="380"/>
      <c r="E5864" s="380"/>
      <c r="F5864" s="380"/>
      <c r="G5864" s="255"/>
    </row>
    <row r="5865" spans="1:7" s="455" customFormat="1">
      <c r="A5865" s="454" t="s">
        <v>2509</v>
      </c>
      <c r="G5865" s="560"/>
    </row>
    <row r="5866" spans="1:7" ht="45">
      <c r="A5866" s="294" t="s">
        <v>73</v>
      </c>
      <c r="B5866" s="294" t="s">
        <v>74</v>
      </c>
      <c r="C5866" s="294" t="s">
        <v>166</v>
      </c>
      <c r="D5866" s="301" t="s">
        <v>78</v>
      </c>
      <c r="E5866" s="301" t="s">
        <v>167</v>
      </c>
      <c r="F5866" s="301" t="s">
        <v>1113</v>
      </c>
      <c r="G5866" s="552" t="s">
        <v>1105</v>
      </c>
    </row>
    <row r="5867" spans="1:7">
      <c r="A5867" s="295" t="s">
        <v>17</v>
      </c>
      <c r="B5867" s="296" t="s">
        <v>1106</v>
      </c>
      <c r="C5867" s="295"/>
      <c r="D5867" s="295"/>
      <c r="E5867" s="295"/>
      <c r="F5867" s="296"/>
      <c r="G5867" s="536"/>
    </row>
    <row r="5868" spans="1:7">
      <c r="A5868" s="295">
        <v>1</v>
      </c>
      <c r="B5868" s="296" t="s">
        <v>1</v>
      </c>
      <c r="C5868" s="295" t="s">
        <v>336</v>
      </c>
      <c r="D5868" s="295" t="s">
        <v>31</v>
      </c>
      <c r="E5868" s="295" t="s">
        <v>1263</v>
      </c>
      <c r="F5868" s="315">
        <f>VLOOKUP(B5868,'HSD PSPN,STR,ARS'!$C$6:F4093,4,FALSE)</f>
        <v>100000</v>
      </c>
      <c r="G5868" s="536">
        <f t="shared" ref="G5868:G5871" si="592">F5868*E5868</f>
        <v>500</v>
      </c>
    </row>
    <row r="5869" spans="1:7">
      <c r="A5869" s="295">
        <v>2</v>
      </c>
      <c r="B5869" s="296" t="s">
        <v>32</v>
      </c>
      <c r="C5869" s="295" t="s">
        <v>337</v>
      </c>
      <c r="D5869" s="295" t="s">
        <v>31</v>
      </c>
      <c r="E5869" s="295" t="s">
        <v>1423</v>
      </c>
      <c r="F5869" s="315">
        <f>VLOOKUP(B5869,'HSD PSPN,STR,ARS'!$C$6:F4094,4,FALSE)</f>
        <v>150000</v>
      </c>
      <c r="G5869" s="536">
        <f t="shared" si="592"/>
        <v>75000</v>
      </c>
    </row>
    <row r="5870" spans="1:7">
      <c r="A5870" s="295">
        <v>3</v>
      </c>
      <c r="B5870" s="296" t="s">
        <v>3</v>
      </c>
      <c r="C5870" s="295" t="s">
        <v>338</v>
      </c>
      <c r="D5870" s="295" t="s">
        <v>31</v>
      </c>
      <c r="E5870" s="295" t="s">
        <v>1136</v>
      </c>
      <c r="F5870" s="315">
        <f>VLOOKUP(B5870,'HSD PSPN,STR,ARS'!$C$6:F4095,4,FALSE)</f>
        <v>150000</v>
      </c>
      <c r="G5870" s="536">
        <f t="shared" si="592"/>
        <v>7500</v>
      </c>
    </row>
    <row r="5871" spans="1:7">
      <c r="A5871" s="295">
        <v>4</v>
      </c>
      <c r="B5871" s="296" t="s">
        <v>4</v>
      </c>
      <c r="C5871" s="295" t="s">
        <v>339</v>
      </c>
      <c r="D5871" s="295" t="s">
        <v>31</v>
      </c>
      <c r="E5871" s="295" t="s">
        <v>1660</v>
      </c>
      <c r="F5871" s="315">
        <f>VLOOKUP(B5871,'HSD PSPN,STR,ARS'!$C$6:F4096,4,FALSE)</f>
        <v>200000</v>
      </c>
      <c r="G5871" s="536">
        <f t="shared" si="592"/>
        <v>3400.0000000000005</v>
      </c>
    </row>
    <row r="5872" spans="1:7">
      <c r="A5872" s="1161" t="s">
        <v>2171</v>
      </c>
      <c r="B5872" s="1162"/>
      <c r="C5872" s="1162"/>
      <c r="D5872" s="1162"/>
      <c r="E5872" s="1162"/>
      <c r="F5872" s="1163"/>
      <c r="G5872" s="321">
        <f>SUM(G5867:G5871)</f>
        <v>86400</v>
      </c>
    </row>
    <row r="5873" spans="1:7">
      <c r="A5873" s="295" t="s">
        <v>19</v>
      </c>
      <c r="B5873" s="296" t="s">
        <v>5</v>
      </c>
      <c r="C5873" s="295"/>
      <c r="D5873" s="295"/>
      <c r="E5873" s="295"/>
      <c r="F5873" s="296"/>
      <c r="G5873" s="536"/>
    </row>
    <row r="5874" spans="1:7">
      <c r="A5874" s="295">
        <v>1</v>
      </c>
      <c r="B5874" s="296" t="s">
        <v>1777</v>
      </c>
      <c r="C5874" s="295"/>
      <c r="D5874" s="295" t="s">
        <v>239</v>
      </c>
      <c r="E5874" s="295" t="s">
        <v>1496</v>
      </c>
      <c r="F5874" s="315">
        <f>VLOOKUP(B5874,'HSD PSPN,STR,ARS'!$C$6:F4099,4,FALSE)</f>
        <v>10000</v>
      </c>
      <c r="G5874" s="536">
        <f t="shared" ref="G5874" si="593">F5874*E5874</f>
        <v>10000</v>
      </c>
    </row>
    <row r="5875" spans="1:7">
      <c r="A5875" s="1165" t="s">
        <v>2176</v>
      </c>
      <c r="B5875" s="1166"/>
      <c r="C5875" s="1166"/>
      <c r="D5875" s="1166"/>
      <c r="E5875" s="1166"/>
      <c r="F5875" s="1166"/>
      <c r="G5875" s="321">
        <f>SUM(G5873:G5874)</f>
        <v>10000</v>
      </c>
    </row>
    <row r="5876" spans="1:7">
      <c r="A5876" s="295" t="s">
        <v>20</v>
      </c>
      <c r="B5876" s="296" t="s">
        <v>181</v>
      </c>
      <c r="C5876" s="295"/>
      <c r="D5876" s="295"/>
      <c r="E5876" s="295"/>
      <c r="F5876" s="296"/>
      <c r="G5876" s="536"/>
    </row>
    <row r="5877" spans="1:7">
      <c r="A5877" s="295"/>
      <c r="B5877" s="296"/>
      <c r="C5877" s="295"/>
      <c r="D5877" s="295"/>
      <c r="E5877" s="295"/>
      <c r="F5877" s="296"/>
      <c r="G5877" s="536"/>
    </row>
    <row r="5878" spans="1:7">
      <c r="A5878" s="1146" t="s">
        <v>2180</v>
      </c>
      <c r="B5878" s="1146"/>
      <c r="C5878" s="1146"/>
      <c r="D5878" s="1146"/>
      <c r="E5878" s="1146"/>
      <c r="F5878" s="1146"/>
      <c r="G5878" s="318">
        <f>SUM(G5876:G5877)</f>
        <v>0</v>
      </c>
    </row>
    <row r="5879" spans="1:7">
      <c r="A5879" s="375" t="s">
        <v>21</v>
      </c>
      <c r="B5879" s="1145" t="s">
        <v>1111</v>
      </c>
      <c r="C5879" s="1145"/>
      <c r="D5879" s="1145"/>
      <c r="E5879" s="1145"/>
      <c r="F5879" s="1145"/>
      <c r="G5879" s="318">
        <f>SUM(G5868:G5878)/2</f>
        <v>96400</v>
      </c>
    </row>
    <row r="5880" spans="1:7">
      <c r="A5880" s="375" t="s">
        <v>22</v>
      </c>
      <c r="B5880" s="1145" t="s">
        <v>1112</v>
      </c>
      <c r="C5880" s="1145"/>
      <c r="D5880" s="1145"/>
      <c r="E5880" s="1145"/>
      <c r="F5880" s="376">
        <v>0.1</v>
      </c>
      <c r="G5880" s="318">
        <f>G5879*F5880</f>
        <v>9640</v>
      </c>
    </row>
    <row r="5881" spans="1:7">
      <c r="A5881" s="375" t="s">
        <v>23</v>
      </c>
      <c r="B5881" s="1145" t="s">
        <v>184</v>
      </c>
      <c r="C5881" s="1145"/>
      <c r="D5881" s="1145"/>
      <c r="E5881" s="1145"/>
      <c r="F5881" s="1145"/>
      <c r="G5881" s="318">
        <f>ROUNDDOWN(G5879+G5880,0)</f>
        <v>106040</v>
      </c>
    </row>
    <row r="5882" spans="1:7">
      <c r="A5882" s="379"/>
      <c r="B5882" s="380"/>
      <c r="C5882" s="380"/>
      <c r="D5882" s="380"/>
      <c r="E5882" s="380"/>
      <c r="F5882" s="380"/>
      <c r="G5882" s="255"/>
    </row>
    <row r="5883" spans="1:7" s="455" customFormat="1">
      <c r="A5883" s="454" t="s">
        <v>2510</v>
      </c>
      <c r="G5883" s="560"/>
    </row>
    <row r="5884" spans="1:7" ht="45">
      <c r="A5884" s="294" t="s">
        <v>73</v>
      </c>
      <c r="B5884" s="294" t="s">
        <v>74</v>
      </c>
      <c r="C5884" s="294" t="s">
        <v>166</v>
      </c>
      <c r="D5884" s="301" t="s">
        <v>78</v>
      </c>
      <c r="E5884" s="301" t="s">
        <v>167</v>
      </c>
      <c r="F5884" s="301" t="s">
        <v>1113</v>
      </c>
      <c r="G5884" s="552" t="s">
        <v>1105</v>
      </c>
    </row>
    <row r="5885" spans="1:7">
      <c r="A5885" s="295" t="s">
        <v>17</v>
      </c>
      <c r="B5885" s="296" t="s">
        <v>1106</v>
      </c>
      <c r="C5885" s="295"/>
      <c r="D5885" s="295"/>
      <c r="E5885" s="295"/>
      <c r="F5885" s="296"/>
      <c r="G5885" s="536"/>
    </row>
    <row r="5886" spans="1:7">
      <c r="A5886" s="295">
        <v>1</v>
      </c>
      <c r="B5886" s="296" t="s">
        <v>1</v>
      </c>
      <c r="C5886" s="295" t="s">
        <v>336</v>
      </c>
      <c r="D5886" s="295" t="s">
        <v>31</v>
      </c>
      <c r="E5886" s="295" t="s">
        <v>1262</v>
      </c>
      <c r="F5886" s="315">
        <f>VLOOKUP(B5886,'HSD PSPN,STR,ARS'!$C$6:F4109,4,FALSE)</f>
        <v>100000</v>
      </c>
      <c r="G5886" s="536">
        <f t="shared" ref="G5886:G5889" si="594">F5886*E5886</f>
        <v>1500</v>
      </c>
    </row>
    <row r="5887" spans="1:7">
      <c r="A5887" s="295">
        <v>2</v>
      </c>
      <c r="B5887" s="296" t="s">
        <v>32</v>
      </c>
      <c r="C5887" s="295" t="s">
        <v>337</v>
      </c>
      <c r="D5887" s="295" t="s">
        <v>31</v>
      </c>
      <c r="E5887" s="295" t="s">
        <v>1201</v>
      </c>
      <c r="F5887" s="315">
        <f>VLOOKUP(B5887,'HSD PSPN,STR,ARS'!$C$6:F4110,4,FALSE)</f>
        <v>150000</v>
      </c>
      <c r="G5887" s="536">
        <f t="shared" si="594"/>
        <v>22500</v>
      </c>
    </row>
    <row r="5888" spans="1:7">
      <c r="A5888" s="295">
        <v>3</v>
      </c>
      <c r="B5888" s="296" t="s">
        <v>3</v>
      </c>
      <c r="C5888" s="295" t="s">
        <v>338</v>
      </c>
      <c r="D5888" s="295" t="s">
        <v>31</v>
      </c>
      <c r="E5888" s="295" t="s">
        <v>1262</v>
      </c>
      <c r="F5888" s="315">
        <f>VLOOKUP(B5888,'HSD PSPN,STR,ARS'!$C$6:F4111,4,FALSE)</f>
        <v>150000</v>
      </c>
      <c r="G5888" s="536">
        <f t="shared" si="594"/>
        <v>2250</v>
      </c>
    </row>
    <row r="5889" spans="1:7">
      <c r="A5889" s="295">
        <v>4</v>
      </c>
      <c r="B5889" s="296" t="s">
        <v>4</v>
      </c>
      <c r="C5889" s="295" t="s">
        <v>339</v>
      </c>
      <c r="D5889" s="295" t="s">
        <v>31</v>
      </c>
      <c r="E5889" s="295" t="s">
        <v>1263</v>
      </c>
      <c r="F5889" s="315">
        <f>VLOOKUP(B5889,'HSD PSPN,STR,ARS'!$C$6:F4112,4,FALSE)</f>
        <v>200000</v>
      </c>
      <c r="G5889" s="536">
        <f t="shared" si="594"/>
        <v>1000</v>
      </c>
    </row>
    <row r="5890" spans="1:7">
      <c r="A5890" s="1161" t="s">
        <v>2171</v>
      </c>
      <c r="B5890" s="1162"/>
      <c r="C5890" s="1162"/>
      <c r="D5890" s="1162"/>
      <c r="E5890" s="1162"/>
      <c r="F5890" s="1163"/>
      <c r="G5890" s="321">
        <f>SUM(G5885:G5889)</f>
        <v>27250</v>
      </c>
    </row>
    <row r="5891" spans="1:7">
      <c r="A5891" s="295" t="s">
        <v>19</v>
      </c>
      <c r="B5891" s="296" t="s">
        <v>5</v>
      </c>
      <c r="C5891" s="295"/>
      <c r="D5891" s="295"/>
      <c r="E5891" s="295"/>
      <c r="F5891" s="296"/>
      <c r="G5891" s="536"/>
    </row>
    <row r="5892" spans="1:7">
      <c r="A5892" s="295">
        <v>1</v>
      </c>
      <c r="B5892" s="296" t="s">
        <v>1778</v>
      </c>
      <c r="C5892" s="295"/>
      <c r="D5892" s="295" t="s">
        <v>239</v>
      </c>
      <c r="E5892" s="295" t="s">
        <v>1496</v>
      </c>
      <c r="F5892" s="315">
        <f>VLOOKUP(B5892,'HSD PSPN,STR,ARS'!$C$6:F4115,4,FALSE)</f>
        <v>10000</v>
      </c>
      <c r="G5892" s="536">
        <f t="shared" ref="G5892" si="595">F5892*E5892</f>
        <v>10000</v>
      </c>
    </row>
    <row r="5893" spans="1:7">
      <c r="A5893" s="1165" t="s">
        <v>2176</v>
      </c>
      <c r="B5893" s="1166"/>
      <c r="C5893" s="1166"/>
      <c r="D5893" s="1166"/>
      <c r="E5893" s="1166"/>
      <c r="F5893" s="1166"/>
      <c r="G5893" s="321">
        <f>SUM(G5891:G5892)</f>
        <v>10000</v>
      </c>
    </row>
    <row r="5894" spans="1:7">
      <c r="A5894" s="295" t="s">
        <v>20</v>
      </c>
      <c r="B5894" s="296" t="s">
        <v>181</v>
      </c>
      <c r="C5894" s="295"/>
      <c r="D5894" s="295"/>
      <c r="E5894" s="295"/>
      <c r="F5894" s="296"/>
      <c r="G5894" s="536"/>
    </row>
    <row r="5895" spans="1:7">
      <c r="A5895" s="295"/>
      <c r="B5895" s="296"/>
      <c r="C5895" s="295"/>
      <c r="D5895" s="295"/>
      <c r="E5895" s="295"/>
      <c r="F5895" s="296"/>
      <c r="G5895" s="536"/>
    </row>
    <row r="5896" spans="1:7">
      <c r="A5896" s="1146" t="s">
        <v>2180</v>
      </c>
      <c r="B5896" s="1146"/>
      <c r="C5896" s="1146"/>
      <c r="D5896" s="1146"/>
      <c r="E5896" s="1146"/>
      <c r="F5896" s="1146"/>
      <c r="G5896" s="318">
        <f>SUM(G5894:G5895)</f>
        <v>0</v>
      </c>
    </row>
    <row r="5897" spans="1:7">
      <c r="A5897" s="375" t="s">
        <v>21</v>
      </c>
      <c r="B5897" s="1145" t="s">
        <v>1111</v>
      </c>
      <c r="C5897" s="1145"/>
      <c r="D5897" s="1145"/>
      <c r="E5897" s="1145"/>
      <c r="F5897" s="1145"/>
      <c r="G5897" s="318">
        <f>SUM(G5886:G5896)/2</f>
        <v>37250</v>
      </c>
    </row>
    <row r="5898" spans="1:7">
      <c r="A5898" s="375" t="s">
        <v>22</v>
      </c>
      <c r="B5898" s="1145" t="s">
        <v>1112</v>
      </c>
      <c r="C5898" s="1145"/>
      <c r="D5898" s="1145"/>
      <c r="E5898" s="1145"/>
      <c r="F5898" s="376">
        <v>0.1</v>
      </c>
      <c r="G5898" s="318">
        <f>G5897*F5898</f>
        <v>3725</v>
      </c>
    </row>
    <row r="5899" spans="1:7">
      <c r="A5899" s="375" t="s">
        <v>23</v>
      </c>
      <c r="B5899" s="1145" t="s">
        <v>184</v>
      </c>
      <c r="C5899" s="1145"/>
      <c r="D5899" s="1145"/>
      <c r="E5899" s="1145"/>
      <c r="F5899" s="1145"/>
      <c r="G5899" s="318">
        <f>ROUNDDOWN(G5897+G5898,0)</f>
        <v>40975</v>
      </c>
    </row>
    <row r="5900" spans="1:7">
      <c r="A5900" s="379"/>
      <c r="B5900" s="380"/>
      <c r="C5900" s="380"/>
      <c r="D5900" s="380"/>
      <c r="E5900" s="380"/>
      <c r="F5900" s="380"/>
      <c r="G5900" s="255"/>
    </row>
    <row r="5901" spans="1:7" s="455" customFormat="1">
      <c r="A5901" s="454" t="s">
        <v>2511</v>
      </c>
      <c r="G5901" s="560"/>
    </row>
    <row r="5902" spans="1:7" ht="45">
      <c r="A5902" s="294" t="s">
        <v>73</v>
      </c>
      <c r="B5902" s="294" t="s">
        <v>74</v>
      </c>
      <c r="C5902" s="294" t="s">
        <v>166</v>
      </c>
      <c r="D5902" s="301" t="s">
        <v>78</v>
      </c>
      <c r="E5902" s="301" t="s">
        <v>167</v>
      </c>
      <c r="F5902" s="301" t="s">
        <v>1113</v>
      </c>
      <c r="G5902" s="552" t="s">
        <v>1105</v>
      </c>
    </row>
    <row r="5903" spans="1:7">
      <c r="A5903" s="295" t="s">
        <v>17</v>
      </c>
      <c r="B5903" s="296" t="s">
        <v>1106</v>
      </c>
      <c r="C5903" s="295"/>
      <c r="D5903" s="295"/>
      <c r="E5903" s="295"/>
      <c r="F5903" s="296"/>
      <c r="G5903" s="536"/>
    </row>
    <row r="5904" spans="1:7">
      <c r="A5904" s="295">
        <v>1</v>
      </c>
      <c r="B5904" s="296" t="s">
        <v>1</v>
      </c>
      <c r="C5904" s="295" t="s">
        <v>336</v>
      </c>
      <c r="D5904" s="295" t="s">
        <v>31</v>
      </c>
      <c r="E5904" s="295" t="s">
        <v>1118</v>
      </c>
      <c r="F5904" s="315">
        <f>VLOOKUP(B5904,'HSD PSPN,STR,ARS'!$C$6:F4125,4,FALSE)</f>
        <v>100000</v>
      </c>
      <c r="G5904" s="536">
        <f t="shared" ref="G5904:G5907" si="596">F5904*E5904</f>
        <v>20000</v>
      </c>
    </row>
    <row r="5905" spans="1:7">
      <c r="A5905" s="295">
        <v>2</v>
      </c>
      <c r="B5905" s="296" t="s">
        <v>2</v>
      </c>
      <c r="C5905" s="295" t="s">
        <v>337</v>
      </c>
      <c r="D5905" s="295" t="s">
        <v>31</v>
      </c>
      <c r="E5905" s="295" t="s">
        <v>1125</v>
      </c>
      <c r="F5905" s="315">
        <f>VLOOKUP(B5905,'HSD PSPN,STR,ARS'!$C$6:F4126,4,FALSE)</f>
        <v>150000</v>
      </c>
      <c r="G5905" s="536">
        <f t="shared" si="596"/>
        <v>60000</v>
      </c>
    </row>
    <row r="5906" spans="1:7">
      <c r="A5906" s="295">
        <v>3</v>
      </c>
      <c r="B5906" s="296" t="s">
        <v>3</v>
      </c>
      <c r="C5906" s="295" t="s">
        <v>338</v>
      </c>
      <c r="D5906" s="295" t="s">
        <v>31</v>
      </c>
      <c r="E5906" s="295" t="s">
        <v>1236</v>
      </c>
      <c r="F5906" s="315">
        <f>VLOOKUP(B5906,'HSD PSPN,STR,ARS'!$C$6:F4127,4,FALSE)</f>
        <v>150000</v>
      </c>
      <c r="G5906" s="536">
        <f t="shared" si="596"/>
        <v>6000</v>
      </c>
    </row>
    <row r="5907" spans="1:7">
      <c r="A5907" s="295">
        <v>4</v>
      </c>
      <c r="B5907" s="296" t="s">
        <v>4</v>
      </c>
      <c r="C5907" s="295" t="s">
        <v>339</v>
      </c>
      <c r="D5907" s="295" t="s">
        <v>31</v>
      </c>
      <c r="E5907" s="295" t="s">
        <v>1779</v>
      </c>
      <c r="F5907" s="315">
        <f>VLOOKUP(B5907,'HSD PSPN,STR,ARS'!$C$6:F4128,4,FALSE)</f>
        <v>200000</v>
      </c>
      <c r="G5907" s="536">
        <f t="shared" si="596"/>
        <v>2660</v>
      </c>
    </row>
    <row r="5908" spans="1:7">
      <c r="A5908" s="1161" t="s">
        <v>2171</v>
      </c>
      <c r="B5908" s="1162"/>
      <c r="C5908" s="1162"/>
      <c r="D5908" s="1162"/>
      <c r="E5908" s="1162"/>
      <c r="F5908" s="1163"/>
      <c r="G5908" s="321">
        <f>SUM(G5903:G5907)</f>
        <v>88660</v>
      </c>
    </row>
    <row r="5909" spans="1:7">
      <c r="A5909" s="295" t="s">
        <v>19</v>
      </c>
      <c r="B5909" s="296" t="s">
        <v>5</v>
      </c>
      <c r="C5909" s="295"/>
      <c r="D5909" s="295"/>
      <c r="E5909" s="295"/>
      <c r="F5909" s="296"/>
      <c r="G5909" s="536"/>
    </row>
    <row r="5910" spans="1:7">
      <c r="A5910" s="295">
        <v>1</v>
      </c>
      <c r="B5910" s="296" t="s">
        <v>1780</v>
      </c>
      <c r="C5910" s="295"/>
      <c r="D5910" s="295" t="s">
        <v>239</v>
      </c>
      <c r="E5910" s="295" t="s">
        <v>1496</v>
      </c>
      <c r="F5910" s="315">
        <f>VLOOKUP(B5910,'HSD PSPN,STR,ARS'!$C$6:F4131,4,FALSE)</f>
        <v>10000</v>
      </c>
      <c r="G5910" s="536">
        <f t="shared" ref="G5910" si="597">F5910*E5910</f>
        <v>10000</v>
      </c>
    </row>
    <row r="5911" spans="1:7">
      <c r="A5911" s="1165" t="s">
        <v>2176</v>
      </c>
      <c r="B5911" s="1166"/>
      <c r="C5911" s="1166"/>
      <c r="D5911" s="1166"/>
      <c r="E5911" s="1166"/>
      <c r="F5911" s="1166"/>
      <c r="G5911" s="321">
        <f>SUM(G5909:G5910)</f>
        <v>10000</v>
      </c>
    </row>
    <row r="5912" spans="1:7">
      <c r="A5912" s="295" t="s">
        <v>20</v>
      </c>
      <c r="B5912" s="296" t="s">
        <v>181</v>
      </c>
      <c r="C5912" s="295"/>
      <c r="D5912" s="295"/>
      <c r="E5912" s="295"/>
      <c r="F5912" s="296"/>
      <c r="G5912" s="536"/>
    </row>
    <row r="5913" spans="1:7">
      <c r="A5913" s="295"/>
      <c r="B5913" s="296"/>
      <c r="C5913" s="295"/>
      <c r="D5913" s="295"/>
      <c r="E5913" s="295"/>
      <c r="F5913" s="296"/>
      <c r="G5913" s="536"/>
    </row>
    <row r="5914" spans="1:7">
      <c r="A5914" s="1146" t="s">
        <v>2180</v>
      </c>
      <c r="B5914" s="1146"/>
      <c r="C5914" s="1146"/>
      <c r="D5914" s="1146"/>
      <c r="E5914" s="1146"/>
      <c r="F5914" s="1146"/>
      <c r="G5914" s="318">
        <f>SUM(G5912:G5913)</f>
        <v>0</v>
      </c>
    </row>
    <row r="5915" spans="1:7">
      <c r="A5915" s="375" t="s">
        <v>21</v>
      </c>
      <c r="B5915" s="1145" t="s">
        <v>1111</v>
      </c>
      <c r="C5915" s="1145"/>
      <c r="D5915" s="1145"/>
      <c r="E5915" s="1145"/>
      <c r="F5915" s="1145"/>
      <c r="G5915" s="318">
        <f>SUM(G5904:G5914)/2</f>
        <v>98660</v>
      </c>
    </row>
    <row r="5916" spans="1:7">
      <c r="A5916" s="375" t="s">
        <v>22</v>
      </c>
      <c r="B5916" s="1145" t="s">
        <v>1112</v>
      </c>
      <c r="C5916" s="1145"/>
      <c r="D5916" s="1145"/>
      <c r="E5916" s="1145"/>
      <c r="F5916" s="376">
        <v>0.1</v>
      </c>
      <c r="G5916" s="318">
        <f>G5915*F5916</f>
        <v>9866</v>
      </c>
    </row>
    <row r="5917" spans="1:7">
      <c r="A5917" s="375" t="s">
        <v>23</v>
      </c>
      <c r="B5917" s="1145" t="s">
        <v>184</v>
      </c>
      <c r="C5917" s="1145"/>
      <c r="D5917" s="1145"/>
      <c r="E5917" s="1145"/>
      <c r="F5917" s="1145"/>
      <c r="G5917" s="318">
        <f>ROUNDDOWN(G5915+G5916,0)</f>
        <v>108526</v>
      </c>
    </row>
    <row r="5918" spans="1:7">
      <c r="A5918" s="379"/>
      <c r="B5918" s="380"/>
      <c r="C5918" s="380"/>
      <c r="D5918" s="380"/>
      <c r="E5918" s="380"/>
      <c r="F5918" s="380"/>
      <c r="G5918" s="255"/>
    </row>
    <row r="5919" spans="1:7" s="455" customFormat="1">
      <c r="A5919" s="454" t="s">
        <v>2512</v>
      </c>
      <c r="G5919" s="560"/>
    </row>
    <row r="5920" spans="1:7" ht="45">
      <c r="A5920" s="294" t="s">
        <v>73</v>
      </c>
      <c r="B5920" s="294" t="s">
        <v>74</v>
      </c>
      <c r="C5920" s="294" t="s">
        <v>166</v>
      </c>
      <c r="D5920" s="301" t="s">
        <v>78</v>
      </c>
      <c r="E5920" s="301" t="s">
        <v>167</v>
      </c>
      <c r="F5920" s="301" t="s">
        <v>1113</v>
      </c>
      <c r="G5920" s="552" t="s">
        <v>1105</v>
      </c>
    </row>
    <row r="5921" spans="1:7">
      <c r="A5921" s="295" t="s">
        <v>17</v>
      </c>
      <c r="B5921" s="296" t="s">
        <v>1106</v>
      </c>
      <c r="C5921" s="295"/>
      <c r="D5921" s="295"/>
      <c r="E5921" s="295"/>
      <c r="F5921" s="296"/>
      <c r="G5921" s="536"/>
    </row>
    <row r="5922" spans="1:7">
      <c r="A5922" s="295">
        <v>1</v>
      </c>
      <c r="B5922" s="296" t="s">
        <v>1</v>
      </c>
      <c r="C5922" s="295" t="s">
        <v>336</v>
      </c>
      <c r="D5922" s="295" t="s">
        <v>31</v>
      </c>
      <c r="E5922" s="295" t="s">
        <v>1136</v>
      </c>
      <c r="F5922" s="315">
        <f>VLOOKUP(B5922,'HSD PSPN,STR,ARS'!$C$6:F4141,4,FALSE)</f>
        <v>100000</v>
      </c>
      <c r="G5922" s="536">
        <f t="shared" ref="G5922:G5925" si="598">F5922*E5922</f>
        <v>5000</v>
      </c>
    </row>
    <row r="5923" spans="1:7">
      <c r="A5923" s="295">
        <v>2</v>
      </c>
      <c r="B5923" s="296" t="s">
        <v>32</v>
      </c>
      <c r="C5923" s="295" t="s">
        <v>337</v>
      </c>
      <c r="D5923" s="295" t="s">
        <v>31</v>
      </c>
      <c r="E5923" s="295" t="s">
        <v>1423</v>
      </c>
      <c r="F5923" s="315">
        <f>VLOOKUP(B5923,'HSD PSPN,STR,ARS'!$C$6:F4142,4,FALSE)</f>
        <v>150000</v>
      </c>
      <c r="G5923" s="536">
        <f t="shared" si="598"/>
        <v>75000</v>
      </c>
    </row>
    <row r="5924" spans="1:7">
      <c r="A5924" s="295">
        <v>3</v>
      </c>
      <c r="B5924" s="296" t="s">
        <v>3</v>
      </c>
      <c r="C5924" s="295" t="s">
        <v>338</v>
      </c>
      <c r="D5924" s="295" t="s">
        <v>31</v>
      </c>
      <c r="E5924" s="295" t="s">
        <v>1136</v>
      </c>
      <c r="F5924" s="315">
        <f>VLOOKUP(B5924,'HSD PSPN,STR,ARS'!$C$6:F4143,4,FALSE)</f>
        <v>150000</v>
      </c>
      <c r="G5924" s="536">
        <f t="shared" si="598"/>
        <v>7500</v>
      </c>
    </row>
    <row r="5925" spans="1:7">
      <c r="A5925" s="295">
        <v>4</v>
      </c>
      <c r="B5925" s="296" t="s">
        <v>4</v>
      </c>
      <c r="C5925" s="295" t="s">
        <v>339</v>
      </c>
      <c r="D5925" s="295" t="s">
        <v>31</v>
      </c>
      <c r="E5925" s="295" t="s">
        <v>1660</v>
      </c>
      <c r="F5925" s="315">
        <f>VLOOKUP(B5925,'HSD PSPN,STR,ARS'!$C$6:F4144,4,FALSE)</f>
        <v>200000</v>
      </c>
      <c r="G5925" s="536">
        <f t="shared" si="598"/>
        <v>3400.0000000000005</v>
      </c>
    </row>
    <row r="5926" spans="1:7">
      <c r="A5926" s="1161" t="s">
        <v>2171</v>
      </c>
      <c r="B5926" s="1162"/>
      <c r="C5926" s="1162"/>
      <c r="D5926" s="1162"/>
      <c r="E5926" s="1162"/>
      <c r="F5926" s="1163"/>
      <c r="G5926" s="321">
        <f>SUM(G5921:G5925)</f>
        <v>90900</v>
      </c>
    </row>
    <row r="5927" spans="1:7">
      <c r="A5927" s="295" t="s">
        <v>19</v>
      </c>
      <c r="B5927" s="296" t="s">
        <v>5</v>
      </c>
      <c r="C5927" s="295"/>
      <c r="D5927" s="295"/>
      <c r="E5927" s="295"/>
      <c r="F5927" s="296"/>
      <c r="G5927" s="536"/>
    </row>
    <row r="5928" spans="1:7">
      <c r="A5928" s="295">
        <v>1</v>
      </c>
      <c r="B5928" s="296" t="s">
        <v>1781</v>
      </c>
      <c r="C5928" s="295"/>
      <c r="D5928" s="295" t="s">
        <v>239</v>
      </c>
      <c r="E5928" s="295" t="s">
        <v>1496</v>
      </c>
      <c r="F5928" s="315">
        <f>VLOOKUP(B5928,'HSD PSPN,STR,ARS'!$C$6:F4147,4,FALSE)</f>
        <v>10000</v>
      </c>
      <c r="G5928" s="536">
        <f t="shared" ref="G5928" si="599">F5928*E5928</f>
        <v>10000</v>
      </c>
    </row>
    <row r="5929" spans="1:7">
      <c r="A5929" s="1165" t="s">
        <v>2176</v>
      </c>
      <c r="B5929" s="1166"/>
      <c r="C5929" s="1166"/>
      <c r="D5929" s="1166"/>
      <c r="E5929" s="1166"/>
      <c r="F5929" s="1166"/>
      <c r="G5929" s="321">
        <f>SUM(G5927:G5928)</f>
        <v>10000</v>
      </c>
    </row>
    <row r="5930" spans="1:7">
      <c r="A5930" s="295" t="s">
        <v>20</v>
      </c>
      <c r="B5930" s="296" t="s">
        <v>181</v>
      </c>
      <c r="C5930" s="295"/>
      <c r="D5930" s="295"/>
      <c r="E5930" s="295"/>
      <c r="F5930" s="296"/>
      <c r="G5930" s="536"/>
    </row>
    <row r="5931" spans="1:7">
      <c r="A5931" s="295"/>
      <c r="B5931" s="296"/>
      <c r="C5931" s="295"/>
      <c r="D5931" s="295"/>
      <c r="E5931" s="295"/>
      <c r="F5931" s="296"/>
      <c r="G5931" s="536"/>
    </row>
    <row r="5932" spans="1:7">
      <c r="A5932" s="1146" t="s">
        <v>2180</v>
      </c>
      <c r="B5932" s="1146"/>
      <c r="C5932" s="1146"/>
      <c r="D5932" s="1146"/>
      <c r="E5932" s="1146"/>
      <c r="F5932" s="1146"/>
      <c r="G5932" s="318">
        <f>SUM(G5930:G5931)</f>
        <v>0</v>
      </c>
    </row>
    <row r="5933" spans="1:7">
      <c r="A5933" s="375" t="s">
        <v>21</v>
      </c>
      <c r="B5933" s="1145" t="s">
        <v>1111</v>
      </c>
      <c r="C5933" s="1145"/>
      <c r="D5933" s="1145"/>
      <c r="E5933" s="1145"/>
      <c r="F5933" s="1145"/>
      <c r="G5933" s="318">
        <f>SUM(G5922:G5932)/2</f>
        <v>100900</v>
      </c>
    </row>
    <row r="5934" spans="1:7">
      <c r="A5934" s="375" t="s">
        <v>22</v>
      </c>
      <c r="B5934" s="1145" t="s">
        <v>1112</v>
      </c>
      <c r="C5934" s="1145"/>
      <c r="D5934" s="1145"/>
      <c r="E5934" s="1145"/>
      <c r="F5934" s="376">
        <v>0.1</v>
      </c>
      <c r="G5934" s="318">
        <f>G5933*F5934</f>
        <v>10090</v>
      </c>
    </row>
    <row r="5935" spans="1:7">
      <c r="A5935" s="375" t="s">
        <v>23</v>
      </c>
      <c r="B5935" s="1145" t="s">
        <v>184</v>
      </c>
      <c r="C5935" s="1145"/>
      <c r="D5935" s="1145"/>
      <c r="E5935" s="1145"/>
      <c r="F5935" s="1145"/>
      <c r="G5935" s="318">
        <f>ROUNDDOWN(G5933+G5934,0)</f>
        <v>110990</v>
      </c>
    </row>
    <row r="5936" spans="1:7">
      <c r="A5936" s="379"/>
      <c r="B5936" s="380"/>
      <c r="C5936" s="380"/>
      <c r="D5936" s="380"/>
      <c r="E5936" s="380"/>
      <c r="F5936" s="380"/>
      <c r="G5936" s="255"/>
    </row>
    <row r="5937" spans="1:7" s="455" customFormat="1">
      <c r="A5937" s="454" t="s">
        <v>2513</v>
      </c>
      <c r="G5937" s="560"/>
    </row>
    <row r="5938" spans="1:7" ht="45">
      <c r="A5938" s="294" t="s">
        <v>73</v>
      </c>
      <c r="B5938" s="294" t="s">
        <v>74</v>
      </c>
      <c r="C5938" s="294" t="s">
        <v>166</v>
      </c>
      <c r="D5938" s="301" t="s">
        <v>78</v>
      </c>
      <c r="E5938" s="301" t="s">
        <v>167</v>
      </c>
      <c r="F5938" s="301" t="s">
        <v>1113</v>
      </c>
      <c r="G5938" s="552" t="s">
        <v>1105</v>
      </c>
    </row>
    <row r="5939" spans="1:7">
      <c r="A5939" s="295" t="s">
        <v>17</v>
      </c>
      <c r="B5939" s="296" t="s">
        <v>1106</v>
      </c>
      <c r="C5939" s="295"/>
      <c r="D5939" s="295"/>
      <c r="E5939" s="295"/>
      <c r="F5939" s="296"/>
      <c r="G5939" s="536"/>
    </row>
    <row r="5940" spans="1:7">
      <c r="A5940" s="295">
        <v>1</v>
      </c>
      <c r="B5940" s="296" t="s">
        <v>1</v>
      </c>
      <c r="C5940" s="295" t="s">
        <v>336</v>
      </c>
      <c r="D5940" s="295" t="s">
        <v>31</v>
      </c>
      <c r="E5940" s="295" t="s">
        <v>1136</v>
      </c>
      <c r="F5940" s="315">
        <f>VLOOKUP(B5940,'HSD PSPN,STR,ARS'!$C$6:F4157,4,FALSE)</f>
        <v>100000</v>
      </c>
      <c r="G5940" s="536">
        <f t="shared" ref="G5940:G5943" si="600">F5940*E5940</f>
        <v>5000</v>
      </c>
    </row>
    <row r="5941" spans="1:7">
      <c r="A5941" s="295">
        <v>2</v>
      </c>
      <c r="B5941" s="296" t="s">
        <v>32</v>
      </c>
      <c r="C5941" s="295" t="s">
        <v>337</v>
      </c>
      <c r="D5941" s="295" t="s">
        <v>31</v>
      </c>
      <c r="E5941" s="295" t="s">
        <v>1423</v>
      </c>
      <c r="F5941" s="315">
        <f>VLOOKUP(B5941,'HSD PSPN,STR,ARS'!$C$6:F4158,4,FALSE)</f>
        <v>150000</v>
      </c>
      <c r="G5941" s="536">
        <f t="shared" si="600"/>
        <v>75000</v>
      </c>
    </row>
    <row r="5942" spans="1:7">
      <c r="A5942" s="295">
        <v>3</v>
      </c>
      <c r="B5942" s="296" t="s">
        <v>3</v>
      </c>
      <c r="C5942" s="295" t="s">
        <v>338</v>
      </c>
      <c r="D5942" s="295" t="s">
        <v>31</v>
      </c>
      <c r="E5942" s="295" t="s">
        <v>1136</v>
      </c>
      <c r="F5942" s="315">
        <f>VLOOKUP(B5942,'HSD PSPN,STR,ARS'!$C$6:F4159,4,FALSE)</f>
        <v>150000</v>
      </c>
      <c r="G5942" s="536">
        <f t="shared" si="600"/>
        <v>7500</v>
      </c>
    </row>
    <row r="5943" spans="1:7">
      <c r="A5943" s="295">
        <v>4</v>
      </c>
      <c r="B5943" s="296" t="s">
        <v>4</v>
      </c>
      <c r="C5943" s="295" t="s">
        <v>339</v>
      </c>
      <c r="D5943" s="295" t="s">
        <v>31</v>
      </c>
      <c r="E5943" s="295" t="s">
        <v>1660</v>
      </c>
      <c r="F5943" s="315">
        <f>VLOOKUP(B5943,'HSD PSPN,STR,ARS'!$C$6:F4160,4,FALSE)</f>
        <v>200000</v>
      </c>
      <c r="G5943" s="536">
        <f t="shared" si="600"/>
        <v>3400.0000000000005</v>
      </c>
    </row>
    <row r="5944" spans="1:7">
      <c r="A5944" s="1161" t="s">
        <v>2171</v>
      </c>
      <c r="B5944" s="1162"/>
      <c r="C5944" s="1162"/>
      <c r="D5944" s="1162"/>
      <c r="E5944" s="1162"/>
      <c r="F5944" s="1163"/>
      <c r="G5944" s="321">
        <f>SUM(G5939:G5943)</f>
        <v>90900</v>
      </c>
    </row>
    <row r="5945" spans="1:7">
      <c r="A5945" s="295" t="s">
        <v>19</v>
      </c>
      <c r="B5945" s="296" t="s">
        <v>5</v>
      </c>
      <c r="C5945" s="295"/>
      <c r="D5945" s="295"/>
      <c r="E5945" s="295"/>
      <c r="F5945" s="296"/>
      <c r="G5945" s="536"/>
    </row>
    <row r="5946" spans="1:7">
      <c r="A5946" s="295">
        <v>1</v>
      </c>
      <c r="B5946" s="296" t="s">
        <v>1782</v>
      </c>
      <c r="C5946" s="295"/>
      <c r="D5946" s="295" t="s">
        <v>239</v>
      </c>
      <c r="E5946" s="295" t="s">
        <v>1496</v>
      </c>
      <c r="F5946" s="315">
        <f>VLOOKUP(B5946,'HSD PSPN,STR,ARS'!$C$6:F4163,4,FALSE)</f>
        <v>10000</v>
      </c>
      <c r="G5946" s="536">
        <f t="shared" ref="G5946" si="601">F5946*E5946</f>
        <v>10000</v>
      </c>
    </row>
    <row r="5947" spans="1:7">
      <c r="A5947" s="1165" t="s">
        <v>2176</v>
      </c>
      <c r="B5947" s="1166"/>
      <c r="C5947" s="1166"/>
      <c r="D5947" s="1166"/>
      <c r="E5947" s="1166"/>
      <c r="F5947" s="1166"/>
      <c r="G5947" s="321">
        <f>SUM(G5945:G5946)</f>
        <v>10000</v>
      </c>
    </row>
    <row r="5948" spans="1:7">
      <c r="A5948" s="295" t="s">
        <v>20</v>
      </c>
      <c r="B5948" s="296" t="s">
        <v>181</v>
      </c>
      <c r="C5948" s="295"/>
      <c r="D5948" s="295"/>
      <c r="E5948" s="295"/>
      <c r="F5948" s="296"/>
      <c r="G5948" s="536"/>
    </row>
    <row r="5949" spans="1:7">
      <c r="A5949" s="295"/>
      <c r="B5949" s="296"/>
      <c r="C5949" s="295"/>
      <c r="D5949" s="295"/>
      <c r="E5949" s="295"/>
      <c r="F5949" s="296"/>
      <c r="G5949" s="536"/>
    </row>
    <row r="5950" spans="1:7">
      <c r="A5950" s="1146" t="s">
        <v>2180</v>
      </c>
      <c r="B5950" s="1146"/>
      <c r="C5950" s="1146"/>
      <c r="D5950" s="1146"/>
      <c r="E5950" s="1146"/>
      <c r="F5950" s="1146"/>
      <c r="G5950" s="318">
        <f>SUM(G5948:G5949)</f>
        <v>0</v>
      </c>
    </row>
    <row r="5951" spans="1:7">
      <c r="A5951" s="375" t="s">
        <v>21</v>
      </c>
      <c r="B5951" s="1145" t="s">
        <v>1111</v>
      </c>
      <c r="C5951" s="1145"/>
      <c r="D5951" s="1145"/>
      <c r="E5951" s="1145"/>
      <c r="F5951" s="1145"/>
      <c r="G5951" s="318">
        <f>SUM(G5940:G5950)/2</f>
        <v>100900</v>
      </c>
    </row>
    <row r="5952" spans="1:7">
      <c r="A5952" s="375" t="s">
        <v>22</v>
      </c>
      <c r="B5952" s="1145" t="s">
        <v>1112</v>
      </c>
      <c r="C5952" s="1145"/>
      <c r="D5952" s="1145"/>
      <c r="E5952" s="1145"/>
      <c r="F5952" s="376">
        <v>0.1</v>
      </c>
      <c r="G5952" s="318">
        <f>G5951*F5952</f>
        <v>10090</v>
      </c>
    </row>
    <row r="5953" spans="1:7">
      <c r="A5953" s="375" t="s">
        <v>23</v>
      </c>
      <c r="B5953" s="1145" t="s">
        <v>184</v>
      </c>
      <c r="C5953" s="1145"/>
      <c r="D5953" s="1145"/>
      <c r="E5953" s="1145"/>
      <c r="F5953" s="1145"/>
      <c r="G5953" s="318">
        <f>ROUNDDOWN(G5951+G5952,0)</f>
        <v>110990</v>
      </c>
    </row>
    <row r="5954" spans="1:7">
      <c r="A5954" s="379"/>
      <c r="B5954" s="380"/>
      <c r="C5954" s="380"/>
      <c r="D5954" s="380"/>
      <c r="E5954" s="380"/>
      <c r="F5954" s="380"/>
      <c r="G5954" s="255"/>
    </row>
    <row r="5955" spans="1:7" s="455" customFormat="1">
      <c r="A5955" s="454" t="s">
        <v>2514</v>
      </c>
      <c r="G5955" s="560"/>
    </row>
    <row r="5956" spans="1:7" ht="45">
      <c r="A5956" s="294" t="s">
        <v>73</v>
      </c>
      <c r="B5956" s="294" t="s">
        <v>74</v>
      </c>
      <c r="C5956" s="294" t="s">
        <v>166</v>
      </c>
      <c r="D5956" s="301" t="s">
        <v>78</v>
      </c>
      <c r="E5956" s="301" t="s">
        <v>167</v>
      </c>
      <c r="F5956" s="301" t="s">
        <v>1113</v>
      </c>
      <c r="G5956" s="552" t="s">
        <v>1105</v>
      </c>
    </row>
    <row r="5957" spans="1:7">
      <c r="A5957" s="295" t="s">
        <v>17</v>
      </c>
      <c r="B5957" s="296" t="s">
        <v>1106</v>
      </c>
      <c r="C5957" s="295"/>
      <c r="D5957" s="295"/>
      <c r="E5957" s="295"/>
      <c r="F5957" s="296"/>
      <c r="G5957" s="536"/>
    </row>
    <row r="5958" spans="1:7">
      <c r="A5958" s="295">
        <v>1</v>
      </c>
      <c r="B5958" s="296" t="s">
        <v>1</v>
      </c>
      <c r="C5958" s="295" t="s">
        <v>336</v>
      </c>
      <c r="D5958" s="295" t="s">
        <v>31</v>
      </c>
      <c r="E5958" s="295" t="s">
        <v>1243</v>
      </c>
      <c r="F5958" s="315">
        <f>VLOOKUP(B5958,'HSD PSPN,STR,ARS'!$C$6:F4173,4,FALSE)</f>
        <v>100000</v>
      </c>
      <c r="G5958" s="536">
        <f t="shared" ref="G5958:G5961" si="602">F5958*E5958</f>
        <v>1000</v>
      </c>
    </row>
    <row r="5959" spans="1:7">
      <c r="A5959" s="295">
        <v>2</v>
      </c>
      <c r="B5959" s="296" t="s">
        <v>32</v>
      </c>
      <c r="C5959" s="295" t="s">
        <v>337</v>
      </c>
      <c r="D5959" s="295" t="s">
        <v>31</v>
      </c>
      <c r="E5959" s="295" t="s">
        <v>1242</v>
      </c>
      <c r="F5959" s="315">
        <f>VLOOKUP(B5959,'HSD PSPN,STR,ARS'!$C$6:F4174,4,FALSE)</f>
        <v>150000</v>
      </c>
      <c r="G5959" s="536">
        <f t="shared" si="602"/>
        <v>15000</v>
      </c>
    </row>
    <row r="5960" spans="1:7">
      <c r="A5960" s="295">
        <v>3</v>
      </c>
      <c r="B5960" s="296" t="s">
        <v>3</v>
      </c>
      <c r="C5960" s="295" t="s">
        <v>338</v>
      </c>
      <c r="D5960" s="295" t="s">
        <v>31</v>
      </c>
      <c r="E5960" s="295" t="s">
        <v>1243</v>
      </c>
      <c r="F5960" s="315">
        <f>VLOOKUP(B5960,'HSD PSPN,STR,ARS'!$C$6:F4175,4,FALSE)</f>
        <v>150000</v>
      </c>
      <c r="G5960" s="536">
        <f t="shared" si="602"/>
        <v>1500</v>
      </c>
    </row>
    <row r="5961" spans="1:7">
      <c r="A5961" s="295">
        <v>4</v>
      </c>
      <c r="B5961" s="296" t="s">
        <v>4</v>
      </c>
      <c r="C5961" s="295" t="s">
        <v>339</v>
      </c>
      <c r="D5961" s="295" t="s">
        <v>31</v>
      </c>
      <c r="E5961" s="295" t="s">
        <v>1244</v>
      </c>
      <c r="F5961" s="315">
        <f>VLOOKUP(B5961,'HSD PSPN,STR,ARS'!$C$6:F4176,4,FALSE)</f>
        <v>200000</v>
      </c>
      <c r="G5961" s="536">
        <f t="shared" si="602"/>
        <v>600</v>
      </c>
    </row>
    <row r="5962" spans="1:7">
      <c r="A5962" s="1161" t="s">
        <v>2171</v>
      </c>
      <c r="B5962" s="1162"/>
      <c r="C5962" s="1162"/>
      <c r="D5962" s="1162"/>
      <c r="E5962" s="1162"/>
      <c r="F5962" s="1163"/>
      <c r="G5962" s="321">
        <f>SUM(G5957:G5961)</f>
        <v>18100</v>
      </c>
    </row>
    <row r="5963" spans="1:7">
      <c r="A5963" s="295" t="s">
        <v>19</v>
      </c>
      <c r="B5963" s="296" t="s">
        <v>5</v>
      </c>
      <c r="C5963" s="295"/>
      <c r="D5963" s="295"/>
      <c r="E5963" s="295"/>
      <c r="F5963" s="296"/>
      <c r="G5963" s="536"/>
    </row>
    <row r="5964" spans="1:7">
      <c r="A5964" s="295">
        <v>1</v>
      </c>
      <c r="B5964" s="307" t="s">
        <v>1783</v>
      </c>
      <c r="C5964" s="295"/>
      <c r="D5964" s="295" t="s">
        <v>239</v>
      </c>
      <c r="E5964" s="295" t="s">
        <v>1496</v>
      </c>
      <c r="F5964" s="315">
        <f>VLOOKUP(B5964,'HSD PSPN,STR,ARS'!$C$6:F4179,4,FALSE)</f>
        <v>10000</v>
      </c>
      <c r="G5964" s="536">
        <f t="shared" ref="G5964" si="603">F5964*E5964</f>
        <v>10000</v>
      </c>
    </row>
    <row r="5965" spans="1:7">
      <c r="A5965" s="1165" t="s">
        <v>2176</v>
      </c>
      <c r="B5965" s="1166"/>
      <c r="C5965" s="1166"/>
      <c r="D5965" s="1166"/>
      <c r="E5965" s="1166"/>
      <c r="F5965" s="1166"/>
      <c r="G5965" s="321">
        <f>SUM(G5963:G5964)</f>
        <v>10000</v>
      </c>
    </row>
    <row r="5966" spans="1:7">
      <c r="A5966" s="295" t="s">
        <v>20</v>
      </c>
      <c r="B5966" s="296" t="s">
        <v>181</v>
      </c>
      <c r="C5966" s="295"/>
      <c r="D5966" s="295"/>
      <c r="E5966" s="295"/>
      <c r="F5966" s="296"/>
      <c r="G5966" s="536"/>
    </row>
    <row r="5967" spans="1:7">
      <c r="A5967" s="295"/>
      <c r="B5967" s="296"/>
      <c r="C5967" s="295"/>
      <c r="D5967" s="295"/>
      <c r="E5967" s="295"/>
      <c r="F5967" s="296"/>
      <c r="G5967" s="536"/>
    </row>
    <row r="5968" spans="1:7">
      <c r="A5968" s="1146" t="s">
        <v>2180</v>
      </c>
      <c r="B5968" s="1146"/>
      <c r="C5968" s="1146"/>
      <c r="D5968" s="1146"/>
      <c r="E5968" s="1146"/>
      <c r="F5968" s="1146"/>
      <c r="G5968" s="318">
        <f>SUM(G5966:G5967)</f>
        <v>0</v>
      </c>
    </row>
    <row r="5969" spans="1:7">
      <c r="A5969" s="375" t="s">
        <v>21</v>
      </c>
      <c r="B5969" s="1145" t="s">
        <v>1111</v>
      </c>
      <c r="C5969" s="1145"/>
      <c r="D5969" s="1145"/>
      <c r="E5969" s="1145"/>
      <c r="F5969" s="1145"/>
      <c r="G5969" s="318">
        <f>SUM(G5958:G5968)/2</f>
        <v>28100</v>
      </c>
    </row>
    <row r="5970" spans="1:7">
      <c r="A5970" s="375" t="s">
        <v>22</v>
      </c>
      <c r="B5970" s="1145" t="s">
        <v>1112</v>
      </c>
      <c r="C5970" s="1145"/>
      <c r="D5970" s="1145"/>
      <c r="E5970" s="1145"/>
      <c r="F5970" s="376">
        <v>0.1</v>
      </c>
      <c r="G5970" s="318">
        <f>G5969*F5970</f>
        <v>2810</v>
      </c>
    </row>
    <row r="5971" spans="1:7">
      <c r="A5971" s="375" t="s">
        <v>23</v>
      </c>
      <c r="B5971" s="1145" t="s">
        <v>184</v>
      </c>
      <c r="C5971" s="1145"/>
      <c r="D5971" s="1145"/>
      <c r="E5971" s="1145"/>
      <c r="F5971" s="1145"/>
      <c r="G5971" s="318">
        <f>ROUNDDOWN(G5969+G5970,0)</f>
        <v>30910</v>
      </c>
    </row>
    <row r="5972" spans="1:7">
      <c r="A5972" s="379"/>
      <c r="B5972" s="380"/>
      <c r="C5972" s="380"/>
      <c r="D5972" s="380"/>
      <c r="E5972" s="380"/>
      <c r="F5972" s="380"/>
      <c r="G5972" s="255"/>
    </row>
    <row r="5973" spans="1:7" s="455" customFormat="1">
      <c r="A5973" s="454" t="s">
        <v>2515</v>
      </c>
      <c r="G5973" s="560"/>
    </row>
    <row r="5974" spans="1:7" ht="45">
      <c r="A5974" s="294" t="s">
        <v>73</v>
      </c>
      <c r="B5974" s="294" t="s">
        <v>74</v>
      </c>
      <c r="C5974" s="294" t="s">
        <v>166</v>
      </c>
      <c r="D5974" s="301" t="s">
        <v>78</v>
      </c>
      <c r="E5974" s="301" t="s">
        <v>167</v>
      </c>
      <c r="F5974" s="301" t="s">
        <v>1113</v>
      </c>
      <c r="G5974" s="552" t="s">
        <v>1105</v>
      </c>
    </row>
    <row r="5975" spans="1:7">
      <c r="A5975" s="295" t="s">
        <v>17</v>
      </c>
      <c r="B5975" s="296" t="s">
        <v>1106</v>
      </c>
      <c r="C5975" s="295"/>
      <c r="D5975" s="295"/>
      <c r="E5975" s="295"/>
      <c r="F5975" s="296"/>
      <c r="G5975" s="536"/>
    </row>
    <row r="5976" spans="1:7">
      <c r="A5976" s="295">
        <v>1</v>
      </c>
      <c r="B5976" s="296" t="s">
        <v>1</v>
      </c>
      <c r="C5976" s="295" t="s">
        <v>336</v>
      </c>
      <c r="D5976" s="295" t="s">
        <v>31</v>
      </c>
      <c r="E5976" s="295" t="s">
        <v>1759</v>
      </c>
      <c r="F5976" s="315">
        <f>VLOOKUP(B5976,'HSD PSPN,STR,ARS'!$C$6:F4189,4,FALSE)</f>
        <v>100000</v>
      </c>
      <c r="G5976" s="536">
        <f t="shared" ref="G5976:G5979" si="604">F5976*E5976</f>
        <v>6000</v>
      </c>
    </row>
    <row r="5977" spans="1:7">
      <c r="A5977" s="295">
        <v>2</v>
      </c>
      <c r="B5977" s="296" t="s">
        <v>32</v>
      </c>
      <c r="C5977" s="295" t="s">
        <v>337</v>
      </c>
      <c r="D5977" s="295" t="s">
        <v>31</v>
      </c>
      <c r="E5977" s="295" t="s">
        <v>1145</v>
      </c>
      <c r="F5977" s="315">
        <f>VLOOKUP(B5977,'HSD PSPN,STR,ARS'!$C$6:F4190,4,FALSE)</f>
        <v>150000</v>
      </c>
      <c r="G5977" s="536">
        <f t="shared" si="604"/>
        <v>90000</v>
      </c>
    </row>
    <row r="5978" spans="1:7">
      <c r="A5978" s="295">
        <v>3</v>
      </c>
      <c r="B5978" s="296" t="s">
        <v>3</v>
      </c>
      <c r="C5978" s="295" t="s">
        <v>338</v>
      </c>
      <c r="D5978" s="295" t="s">
        <v>31</v>
      </c>
      <c r="E5978" s="295" t="s">
        <v>1759</v>
      </c>
      <c r="F5978" s="315">
        <f>VLOOKUP(B5978,'HSD PSPN,STR,ARS'!$C$6:F4191,4,FALSE)</f>
        <v>150000</v>
      </c>
      <c r="G5978" s="536">
        <f t="shared" si="604"/>
        <v>9000</v>
      </c>
    </row>
    <row r="5979" spans="1:7">
      <c r="A5979" s="295">
        <v>4</v>
      </c>
      <c r="B5979" s="296" t="s">
        <v>4</v>
      </c>
      <c r="C5979" s="295" t="s">
        <v>339</v>
      </c>
      <c r="D5979" s="295" t="s">
        <v>31</v>
      </c>
      <c r="E5979" s="295" t="s">
        <v>1200</v>
      </c>
      <c r="F5979" s="315">
        <f>VLOOKUP(B5979,'HSD PSPN,STR,ARS'!$C$6:F4192,4,FALSE)</f>
        <v>200000</v>
      </c>
      <c r="G5979" s="536">
        <f t="shared" si="604"/>
        <v>4000</v>
      </c>
    </row>
    <row r="5980" spans="1:7">
      <c r="A5980" s="1161" t="s">
        <v>2171</v>
      </c>
      <c r="B5980" s="1162"/>
      <c r="C5980" s="1162"/>
      <c r="D5980" s="1162"/>
      <c r="E5980" s="1162"/>
      <c r="F5980" s="1163"/>
      <c r="G5980" s="321">
        <f>SUM(G5975:G5979)</f>
        <v>109000</v>
      </c>
    </row>
    <row r="5981" spans="1:7">
      <c r="A5981" s="295" t="s">
        <v>19</v>
      </c>
      <c r="B5981" s="296" t="s">
        <v>5</v>
      </c>
      <c r="C5981" s="295"/>
      <c r="D5981" s="295"/>
      <c r="E5981" s="295"/>
      <c r="F5981" s="296"/>
      <c r="G5981" s="536"/>
    </row>
    <row r="5982" spans="1:7">
      <c r="A5982" s="295">
        <v>1</v>
      </c>
      <c r="B5982" s="296" t="s">
        <v>1784</v>
      </c>
      <c r="C5982" s="295"/>
      <c r="D5982" s="295" t="s">
        <v>258</v>
      </c>
      <c r="E5982" s="295" t="s">
        <v>1496</v>
      </c>
      <c r="F5982" s="315">
        <f>VLOOKUP(B5982,'HSD PSPN,STR,ARS'!$C$6:F4195,4,FALSE)</f>
        <v>10000</v>
      </c>
      <c r="G5982" s="536">
        <f t="shared" ref="G5982" si="605">F5982*E5982</f>
        <v>10000</v>
      </c>
    </row>
    <row r="5983" spans="1:7">
      <c r="A5983" s="1165" t="s">
        <v>2176</v>
      </c>
      <c r="B5983" s="1166"/>
      <c r="C5983" s="1166"/>
      <c r="D5983" s="1166"/>
      <c r="E5983" s="1166"/>
      <c r="F5983" s="1166"/>
      <c r="G5983" s="321">
        <f>SUM(G5981:G5982)</f>
        <v>10000</v>
      </c>
    </row>
    <row r="5984" spans="1:7">
      <c r="A5984" s="295" t="s">
        <v>20</v>
      </c>
      <c r="B5984" s="296" t="s">
        <v>181</v>
      </c>
      <c r="C5984" s="295"/>
      <c r="D5984" s="295"/>
      <c r="E5984" s="295"/>
      <c r="F5984" s="296"/>
      <c r="G5984" s="536"/>
    </row>
    <row r="5985" spans="1:7">
      <c r="A5985" s="295"/>
      <c r="B5985" s="296"/>
      <c r="C5985" s="295"/>
      <c r="D5985" s="295"/>
      <c r="E5985" s="295"/>
      <c r="F5985" s="296"/>
      <c r="G5985" s="536"/>
    </row>
    <row r="5986" spans="1:7">
      <c r="A5986" s="1146" t="s">
        <v>2180</v>
      </c>
      <c r="B5986" s="1146"/>
      <c r="C5986" s="1146"/>
      <c r="D5986" s="1146"/>
      <c r="E5986" s="1146"/>
      <c r="F5986" s="1146"/>
      <c r="G5986" s="318">
        <f>SUM(G5984:G5985)</f>
        <v>0</v>
      </c>
    </row>
    <row r="5987" spans="1:7">
      <c r="A5987" s="375" t="s">
        <v>21</v>
      </c>
      <c r="B5987" s="1145" t="s">
        <v>1111</v>
      </c>
      <c r="C5987" s="1145"/>
      <c r="D5987" s="1145"/>
      <c r="E5987" s="1145"/>
      <c r="F5987" s="1145"/>
      <c r="G5987" s="318">
        <f>SUM(G5976:G5986)/2</f>
        <v>119000</v>
      </c>
    </row>
    <row r="5988" spans="1:7">
      <c r="A5988" s="375" t="s">
        <v>22</v>
      </c>
      <c r="B5988" s="1145" t="s">
        <v>1112</v>
      </c>
      <c r="C5988" s="1145"/>
      <c r="D5988" s="1145"/>
      <c r="E5988" s="1145"/>
      <c r="F5988" s="376">
        <v>0.1</v>
      </c>
      <c r="G5988" s="318">
        <f>G5987*F5988</f>
        <v>11900</v>
      </c>
    </row>
    <row r="5989" spans="1:7">
      <c r="A5989" s="375" t="s">
        <v>23</v>
      </c>
      <c r="B5989" s="1145" t="s">
        <v>184</v>
      </c>
      <c r="C5989" s="1145"/>
      <c r="D5989" s="1145"/>
      <c r="E5989" s="1145"/>
      <c r="F5989" s="1145"/>
      <c r="G5989" s="318">
        <f>ROUNDDOWN(G5987+G5988,0)</f>
        <v>130900</v>
      </c>
    </row>
    <row r="5990" spans="1:7">
      <c r="A5990" s="379"/>
      <c r="B5990" s="380"/>
      <c r="C5990" s="380"/>
      <c r="D5990" s="380"/>
      <c r="E5990" s="380"/>
      <c r="F5990" s="380"/>
      <c r="G5990" s="255"/>
    </row>
    <row r="5991" spans="1:7" s="455" customFormat="1">
      <c r="A5991" s="454" t="s">
        <v>2516</v>
      </c>
      <c r="G5991" s="560"/>
    </row>
    <row r="5992" spans="1:7" ht="45">
      <c r="A5992" s="294" t="s">
        <v>73</v>
      </c>
      <c r="B5992" s="294" t="s">
        <v>74</v>
      </c>
      <c r="C5992" s="294" t="s">
        <v>166</v>
      </c>
      <c r="D5992" s="301" t="s">
        <v>78</v>
      </c>
      <c r="E5992" s="301" t="s">
        <v>167</v>
      </c>
      <c r="F5992" s="301" t="s">
        <v>1113</v>
      </c>
      <c r="G5992" s="552" t="s">
        <v>1105</v>
      </c>
    </row>
    <row r="5993" spans="1:7">
      <c r="A5993" s="295" t="s">
        <v>17</v>
      </c>
      <c r="B5993" s="296" t="s">
        <v>1106</v>
      </c>
      <c r="C5993" s="295"/>
      <c r="D5993" s="295"/>
      <c r="E5993" s="295"/>
      <c r="F5993" s="296"/>
      <c r="G5993" s="536"/>
    </row>
    <row r="5994" spans="1:7">
      <c r="A5994" s="295">
        <v>1</v>
      </c>
      <c r="B5994" s="296" t="s">
        <v>1</v>
      </c>
      <c r="C5994" s="295" t="s">
        <v>336</v>
      </c>
      <c r="D5994" s="295" t="s">
        <v>31</v>
      </c>
      <c r="E5994" s="295" t="s">
        <v>1331</v>
      </c>
      <c r="F5994" s="315">
        <f>VLOOKUP(B5994,'HSD PSPN,STR,ARS'!$C$6:F4205,4,FALSE)</f>
        <v>100000</v>
      </c>
      <c r="G5994" s="536">
        <f t="shared" ref="G5994:G5997" si="606">F5994*E5994</f>
        <v>35000</v>
      </c>
    </row>
    <row r="5995" spans="1:7">
      <c r="A5995" s="295">
        <v>2</v>
      </c>
      <c r="B5995" s="296" t="s">
        <v>2</v>
      </c>
      <c r="C5995" s="295" t="s">
        <v>337</v>
      </c>
      <c r="D5995" s="295" t="s">
        <v>31</v>
      </c>
      <c r="E5995" s="295" t="s">
        <v>1331</v>
      </c>
      <c r="F5995" s="315">
        <f>VLOOKUP(B5995,'HSD PSPN,STR,ARS'!$C$6:F4206,4,FALSE)</f>
        <v>150000</v>
      </c>
      <c r="G5995" s="536">
        <f t="shared" si="606"/>
        <v>52500</v>
      </c>
    </row>
    <row r="5996" spans="1:7">
      <c r="A5996" s="295">
        <v>3</v>
      </c>
      <c r="B5996" s="296" t="s">
        <v>3</v>
      </c>
      <c r="C5996" s="295" t="s">
        <v>338</v>
      </c>
      <c r="D5996" s="295" t="s">
        <v>31</v>
      </c>
      <c r="E5996" s="295" t="s">
        <v>1332</v>
      </c>
      <c r="F5996" s="315">
        <f>VLOOKUP(B5996,'HSD PSPN,STR,ARS'!$C$6:F4207,4,FALSE)</f>
        <v>150000</v>
      </c>
      <c r="G5996" s="536">
        <f t="shared" si="606"/>
        <v>5250.0000000000009</v>
      </c>
    </row>
    <row r="5997" spans="1:7">
      <c r="A5997" s="295">
        <v>4</v>
      </c>
      <c r="B5997" s="296" t="s">
        <v>4</v>
      </c>
      <c r="C5997" s="295" t="s">
        <v>339</v>
      </c>
      <c r="D5997" s="295" t="s">
        <v>31</v>
      </c>
      <c r="E5997" s="295" t="s">
        <v>1333</v>
      </c>
      <c r="F5997" s="315">
        <f>VLOOKUP(B5997,'HSD PSPN,STR,ARS'!$C$6:F4208,4,FALSE)</f>
        <v>200000</v>
      </c>
      <c r="G5997" s="536">
        <f t="shared" si="606"/>
        <v>2340</v>
      </c>
    </row>
    <row r="5998" spans="1:7">
      <c r="A5998" s="1161" t="s">
        <v>2171</v>
      </c>
      <c r="B5998" s="1162"/>
      <c r="C5998" s="1162"/>
      <c r="D5998" s="1162"/>
      <c r="E5998" s="1162"/>
      <c r="F5998" s="1163"/>
      <c r="G5998" s="321">
        <f>SUM(G5993:G5997)</f>
        <v>95090</v>
      </c>
    </row>
    <row r="5999" spans="1:7">
      <c r="A5999" s="295" t="s">
        <v>19</v>
      </c>
      <c r="B5999" s="296" t="s">
        <v>5</v>
      </c>
      <c r="C5999" s="295"/>
      <c r="D5999" s="295"/>
      <c r="E5999" s="295"/>
      <c r="F5999" s="296"/>
      <c r="G5999" s="536"/>
    </row>
    <row r="6000" spans="1:7" ht="30">
      <c r="A6000" s="295">
        <v>1</v>
      </c>
      <c r="B6000" s="300" t="s">
        <v>1785</v>
      </c>
      <c r="C6000" s="295"/>
      <c r="D6000" s="301" t="s">
        <v>379</v>
      </c>
      <c r="E6000" s="301" t="s">
        <v>1496</v>
      </c>
      <c r="F6000" s="315">
        <f>VLOOKUP(B6000,'HSD PSPN,STR,ARS'!$C$6:F4211,4,FALSE)</f>
        <v>10000</v>
      </c>
      <c r="G6000" s="536">
        <f t="shared" ref="G6000" si="607">F6000*E6000</f>
        <v>10000</v>
      </c>
    </row>
    <row r="6001" spans="1:7">
      <c r="A6001" s="1165" t="s">
        <v>2176</v>
      </c>
      <c r="B6001" s="1166"/>
      <c r="C6001" s="1166"/>
      <c r="D6001" s="1166"/>
      <c r="E6001" s="1166"/>
      <c r="F6001" s="1166"/>
      <c r="G6001" s="321">
        <f>SUM(G5999:G6000)</f>
        <v>10000</v>
      </c>
    </row>
    <row r="6002" spans="1:7">
      <c r="A6002" s="295" t="s">
        <v>20</v>
      </c>
      <c r="B6002" s="296" t="s">
        <v>181</v>
      </c>
      <c r="C6002" s="295"/>
      <c r="D6002" s="295"/>
      <c r="E6002" s="295"/>
      <c r="F6002" s="296"/>
      <c r="G6002" s="536"/>
    </row>
    <row r="6003" spans="1:7">
      <c r="A6003" s="295"/>
      <c r="B6003" s="296"/>
      <c r="C6003" s="295"/>
      <c r="D6003" s="295"/>
      <c r="E6003" s="295"/>
      <c r="F6003" s="296"/>
      <c r="G6003" s="536"/>
    </row>
    <row r="6004" spans="1:7">
      <c r="A6004" s="1146" t="s">
        <v>2180</v>
      </c>
      <c r="B6004" s="1146"/>
      <c r="C6004" s="1146"/>
      <c r="D6004" s="1146"/>
      <c r="E6004" s="1146"/>
      <c r="F6004" s="1146"/>
      <c r="G6004" s="318">
        <f>SUM(G6002:G6003)</f>
        <v>0</v>
      </c>
    </row>
    <row r="6005" spans="1:7">
      <c r="A6005" s="375" t="s">
        <v>21</v>
      </c>
      <c r="B6005" s="1145" t="s">
        <v>1111</v>
      </c>
      <c r="C6005" s="1145"/>
      <c r="D6005" s="1145"/>
      <c r="E6005" s="1145"/>
      <c r="F6005" s="1145"/>
      <c r="G6005" s="318">
        <f>SUM(G5994:G6004)/2</f>
        <v>105090</v>
      </c>
    </row>
    <row r="6006" spans="1:7">
      <c r="A6006" s="375" t="s">
        <v>22</v>
      </c>
      <c r="B6006" s="1145" t="s">
        <v>1112</v>
      </c>
      <c r="C6006" s="1145"/>
      <c r="D6006" s="1145"/>
      <c r="E6006" s="1145"/>
      <c r="F6006" s="376">
        <v>0.1</v>
      </c>
      <c r="G6006" s="318">
        <f>G6005*F6006</f>
        <v>10509</v>
      </c>
    </row>
    <row r="6007" spans="1:7">
      <c r="A6007" s="375" t="s">
        <v>23</v>
      </c>
      <c r="B6007" s="1145" t="s">
        <v>184</v>
      </c>
      <c r="C6007" s="1145"/>
      <c r="D6007" s="1145"/>
      <c r="E6007" s="1145"/>
      <c r="F6007" s="1145"/>
      <c r="G6007" s="318">
        <f>ROUNDDOWN(G6005+G6006,0)</f>
        <v>115599</v>
      </c>
    </row>
    <row r="6008" spans="1:7">
      <c r="A6008" s="379"/>
      <c r="B6008" s="380"/>
      <c r="C6008" s="380"/>
      <c r="D6008" s="380"/>
      <c r="E6008" s="380"/>
      <c r="F6008" s="380"/>
      <c r="G6008" s="255"/>
    </row>
    <row r="6009" spans="1:7" s="455" customFormat="1">
      <c r="A6009" s="454" t="s">
        <v>3614</v>
      </c>
      <c r="G6009" s="560"/>
    </row>
    <row r="6010" spans="1:7" ht="45">
      <c r="A6010" s="294" t="s">
        <v>73</v>
      </c>
      <c r="B6010" s="294" t="s">
        <v>74</v>
      </c>
      <c r="C6010" s="294" t="s">
        <v>166</v>
      </c>
      <c r="D6010" s="301" t="s">
        <v>78</v>
      </c>
      <c r="E6010" s="301" t="s">
        <v>167</v>
      </c>
      <c r="F6010" s="301" t="s">
        <v>1113</v>
      </c>
      <c r="G6010" s="552" t="s">
        <v>1105</v>
      </c>
    </row>
    <row r="6011" spans="1:7">
      <c r="A6011" s="295" t="s">
        <v>17</v>
      </c>
      <c r="B6011" s="296" t="s">
        <v>1106</v>
      </c>
      <c r="C6011" s="295"/>
      <c r="D6011" s="295"/>
      <c r="E6011" s="295"/>
      <c r="F6011" s="296"/>
      <c r="G6011" s="536"/>
    </row>
    <row r="6012" spans="1:7">
      <c r="A6012" s="295">
        <v>1</v>
      </c>
      <c r="B6012" s="296" t="s">
        <v>1</v>
      </c>
      <c r="C6012" s="295" t="s">
        <v>336</v>
      </c>
      <c r="D6012" s="295" t="s">
        <v>31</v>
      </c>
      <c r="E6012" s="295">
        <v>0.1111</v>
      </c>
      <c r="F6012" s="315">
        <f>VLOOKUP(B6012,'HSD PSPN,STR,ARS'!$C$6:F4221,4,FALSE)</f>
        <v>100000</v>
      </c>
      <c r="G6012" s="536">
        <f t="shared" ref="G6012:G6015" si="608">F6012*E6012</f>
        <v>11110</v>
      </c>
    </row>
    <row r="6013" spans="1:7">
      <c r="A6013" s="295">
        <v>2</v>
      </c>
      <c r="B6013" s="296" t="s">
        <v>1699</v>
      </c>
      <c r="C6013" s="295" t="s">
        <v>337</v>
      </c>
      <c r="D6013" s="295" t="s">
        <v>31</v>
      </c>
      <c r="E6013" s="295">
        <v>0.1111</v>
      </c>
      <c r="F6013" s="315">
        <f>VLOOKUP(B6013,'HSD PSPN,STR,ARS'!$C$6:F4222,4,FALSE)</f>
        <v>150000</v>
      </c>
      <c r="G6013" s="536">
        <f t="shared" si="608"/>
        <v>16665</v>
      </c>
    </row>
    <row r="6014" spans="1:7">
      <c r="A6014" s="295">
        <v>3</v>
      </c>
      <c r="B6014" s="296" t="s">
        <v>3</v>
      </c>
      <c r="C6014" s="295" t="s">
        <v>338</v>
      </c>
      <c r="D6014" s="295" t="s">
        <v>31</v>
      </c>
      <c r="E6014" s="295">
        <v>1.11E-2</v>
      </c>
      <c r="F6014" s="315">
        <f>VLOOKUP(B6014,'HSD PSPN,STR,ARS'!$C$6:F4223,4,FALSE)</f>
        <v>150000</v>
      </c>
      <c r="G6014" s="536">
        <f t="shared" si="608"/>
        <v>1665</v>
      </c>
    </row>
    <row r="6015" spans="1:7">
      <c r="A6015" s="295">
        <v>4</v>
      </c>
      <c r="B6015" s="296" t="s">
        <v>4</v>
      </c>
      <c r="C6015" s="295" t="s">
        <v>339</v>
      </c>
      <c r="D6015" s="295" t="s">
        <v>31</v>
      </c>
      <c r="E6015" s="295">
        <v>3.7000000000000002E-3</v>
      </c>
      <c r="F6015" s="315">
        <f>VLOOKUP(B6015,'HSD PSPN,STR,ARS'!$C$6:F4224,4,FALSE)</f>
        <v>200000</v>
      </c>
      <c r="G6015" s="536">
        <f t="shared" si="608"/>
        <v>740</v>
      </c>
    </row>
    <row r="6016" spans="1:7">
      <c r="A6016" s="1161" t="s">
        <v>2171</v>
      </c>
      <c r="B6016" s="1162"/>
      <c r="C6016" s="1162"/>
      <c r="D6016" s="1162"/>
      <c r="E6016" s="1162"/>
      <c r="F6016" s="1163"/>
      <c r="G6016" s="321">
        <f>SUM(G6011:G6015)</f>
        <v>30180</v>
      </c>
    </row>
    <row r="6017" spans="1:7">
      <c r="A6017" s="295" t="s">
        <v>19</v>
      </c>
      <c r="B6017" s="296" t="s">
        <v>5</v>
      </c>
      <c r="C6017" s="295"/>
      <c r="D6017" s="295"/>
      <c r="E6017" s="295"/>
      <c r="F6017" s="296"/>
      <c r="G6017" s="536"/>
    </row>
    <row r="6018" spans="1:7" ht="30">
      <c r="A6018" s="295">
        <v>1</v>
      </c>
      <c r="B6018" s="300" t="s">
        <v>3616</v>
      </c>
      <c r="C6018" s="295"/>
      <c r="D6018" s="295" t="s">
        <v>379</v>
      </c>
      <c r="E6018" s="295">
        <v>1</v>
      </c>
      <c r="F6018" s="315">
        <f>VLOOKUP(B6018,'HSD PSPN,STR,ARS'!$C$6:F4227,4,FALSE)</f>
        <v>10000</v>
      </c>
      <c r="G6018" s="536">
        <f t="shared" ref="G6018" si="609">F6018*E6018</f>
        <v>10000</v>
      </c>
    </row>
    <row r="6019" spans="1:7">
      <c r="A6019" s="1165" t="s">
        <v>2176</v>
      </c>
      <c r="B6019" s="1166"/>
      <c r="C6019" s="1166"/>
      <c r="D6019" s="1166"/>
      <c r="E6019" s="1166"/>
      <c r="F6019" s="1166"/>
      <c r="G6019" s="321">
        <f>SUM(G6017:G6018)</f>
        <v>10000</v>
      </c>
    </row>
    <row r="6020" spans="1:7">
      <c r="A6020" s="295" t="s">
        <v>20</v>
      </c>
      <c r="B6020" s="296" t="s">
        <v>181</v>
      </c>
      <c r="C6020" s="295"/>
      <c r="D6020" s="295"/>
      <c r="E6020" s="295"/>
      <c r="F6020" s="296"/>
      <c r="G6020" s="536"/>
    </row>
    <row r="6021" spans="1:7">
      <c r="A6021" s="295"/>
      <c r="B6021" s="296"/>
      <c r="C6021" s="295"/>
      <c r="D6021" s="295"/>
      <c r="E6021" s="295"/>
      <c r="F6021" s="296"/>
      <c r="G6021" s="536"/>
    </row>
    <row r="6022" spans="1:7">
      <c r="A6022" s="1146" t="s">
        <v>2180</v>
      </c>
      <c r="B6022" s="1146"/>
      <c r="C6022" s="1146"/>
      <c r="D6022" s="1146"/>
      <c r="E6022" s="1146"/>
      <c r="F6022" s="1146"/>
      <c r="G6022" s="318">
        <f>SUM(G6020:G6021)</f>
        <v>0</v>
      </c>
    </row>
    <row r="6023" spans="1:7">
      <c r="A6023" s="375" t="s">
        <v>21</v>
      </c>
      <c r="B6023" s="1145" t="s">
        <v>1111</v>
      </c>
      <c r="C6023" s="1145"/>
      <c r="D6023" s="1145"/>
      <c r="E6023" s="1145"/>
      <c r="F6023" s="1145"/>
      <c r="G6023" s="318">
        <f>SUM(G6012:G6022)/2</f>
        <v>40180</v>
      </c>
    </row>
    <row r="6024" spans="1:7">
      <c r="A6024" s="375" t="s">
        <v>22</v>
      </c>
      <c r="B6024" s="1145" t="s">
        <v>1112</v>
      </c>
      <c r="C6024" s="1145"/>
      <c r="D6024" s="1145"/>
      <c r="E6024" s="1145"/>
      <c r="F6024" s="376">
        <v>0.1</v>
      </c>
      <c r="G6024" s="318">
        <f>G6023*F6024</f>
        <v>4018</v>
      </c>
    </row>
    <row r="6025" spans="1:7">
      <c r="A6025" s="375" t="s">
        <v>23</v>
      </c>
      <c r="B6025" s="1145" t="s">
        <v>184</v>
      </c>
      <c r="C6025" s="1145"/>
      <c r="D6025" s="1145"/>
      <c r="E6025" s="1145"/>
      <c r="F6025" s="1145"/>
      <c r="G6025" s="318">
        <f>ROUNDDOWN(G6023+G6024,0)</f>
        <v>44198</v>
      </c>
    </row>
    <row r="6026" spans="1:7">
      <c r="A6026" s="379"/>
      <c r="B6026" s="380"/>
      <c r="C6026" s="380"/>
      <c r="D6026" s="380"/>
      <c r="E6026" s="380"/>
      <c r="F6026" s="380"/>
      <c r="G6026" s="255"/>
    </row>
    <row r="6027" spans="1:7" s="455" customFormat="1">
      <c r="A6027" s="454" t="s">
        <v>3617</v>
      </c>
      <c r="G6027" s="560"/>
    </row>
    <row r="6028" spans="1:7" ht="45">
      <c r="A6028" s="294" t="s">
        <v>73</v>
      </c>
      <c r="B6028" s="294" t="s">
        <v>74</v>
      </c>
      <c r="C6028" s="294" t="s">
        <v>166</v>
      </c>
      <c r="D6028" s="301" t="s">
        <v>78</v>
      </c>
      <c r="E6028" s="301" t="s">
        <v>167</v>
      </c>
      <c r="F6028" s="301" t="s">
        <v>1113</v>
      </c>
      <c r="G6028" s="552" t="s">
        <v>1105</v>
      </c>
    </row>
    <row r="6029" spans="1:7">
      <c r="A6029" s="295" t="s">
        <v>17</v>
      </c>
      <c r="B6029" s="296" t="s">
        <v>1106</v>
      </c>
      <c r="C6029" s="295"/>
      <c r="D6029" s="295"/>
      <c r="E6029" s="295"/>
      <c r="F6029" s="296"/>
      <c r="G6029" s="536"/>
    </row>
    <row r="6030" spans="1:7">
      <c r="A6030" s="295">
        <v>1</v>
      </c>
      <c r="B6030" s="296" t="s">
        <v>1</v>
      </c>
      <c r="C6030" s="295" t="s">
        <v>336</v>
      </c>
      <c r="D6030" s="295" t="s">
        <v>31</v>
      </c>
      <c r="E6030" s="295">
        <v>0.22220000000000001</v>
      </c>
      <c r="F6030" s="315">
        <f>VLOOKUP(B6030,'HSD PSPN,STR,ARS'!$C$6:F4238,4,FALSE)</f>
        <v>100000</v>
      </c>
      <c r="G6030" s="536">
        <f t="shared" ref="G6030:G6033" si="610">F6030*E6030</f>
        <v>22220</v>
      </c>
    </row>
    <row r="6031" spans="1:7">
      <c r="A6031" s="295">
        <v>2</v>
      </c>
      <c r="B6031" s="296" t="s">
        <v>2</v>
      </c>
      <c r="C6031" s="295" t="s">
        <v>337</v>
      </c>
      <c r="D6031" s="295" t="s">
        <v>31</v>
      </c>
      <c r="E6031" s="295">
        <v>0.22220000000000001</v>
      </c>
      <c r="F6031" s="315">
        <f>VLOOKUP(B6031,'HSD PSPN,STR,ARS'!$C$6:F4239,4,FALSE)</f>
        <v>150000</v>
      </c>
      <c r="G6031" s="536">
        <f t="shared" si="610"/>
        <v>33330</v>
      </c>
    </row>
    <row r="6032" spans="1:7">
      <c r="A6032" s="295">
        <v>3</v>
      </c>
      <c r="B6032" s="296" t="s">
        <v>3</v>
      </c>
      <c r="C6032" s="295" t="s">
        <v>338</v>
      </c>
      <c r="D6032" s="295" t="s">
        <v>31</v>
      </c>
      <c r="E6032" s="295">
        <v>2.2200000000000001E-2</v>
      </c>
      <c r="F6032" s="315">
        <f>VLOOKUP(B6032,'HSD PSPN,STR,ARS'!$C$6:F4240,4,FALSE)</f>
        <v>150000</v>
      </c>
      <c r="G6032" s="536">
        <f t="shared" si="610"/>
        <v>3330</v>
      </c>
    </row>
    <row r="6033" spans="1:7">
      <c r="A6033" s="295">
        <v>4</v>
      </c>
      <c r="B6033" s="296" t="s">
        <v>4</v>
      </c>
      <c r="C6033" s="295" t="s">
        <v>339</v>
      </c>
      <c r="D6033" s="295" t="s">
        <v>31</v>
      </c>
      <c r="E6033" s="295">
        <v>7.4000000000000003E-3</v>
      </c>
      <c r="F6033" s="315">
        <f>VLOOKUP(B6033,'HSD PSPN,STR,ARS'!$C$6:F4241,4,FALSE)</f>
        <v>200000</v>
      </c>
      <c r="G6033" s="536">
        <f t="shared" si="610"/>
        <v>1480</v>
      </c>
    </row>
    <row r="6034" spans="1:7">
      <c r="A6034" s="1161" t="s">
        <v>2171</v>
      </c>
      <c r="B6034" s="1162"/>
      <c r="C6034" s="1162"/>
      <c r="D6034" s="1162"/>
      <c r="E6034" s="1162"/>
      <c r="F6034" s="1163"/>
      <c r="G6034" s="321">
        <f>SUM(G6029:G6033)</f>
        <v>60360</v>
      </c>
    </row>
    <row r="6035" spans="1:7">
      <c r="A6035" s="295" t="s">
        <v>19</v>
      </c>
      <c r="B6035" s="296" t="s">
        <v>5</v>
      </c>
      <c r="C6035" s="295"/>
      <c r="D6035" s="295"/>
      <c r="E6035" s="295"/>
      <c r="F6035" s="296"/>
      <c r="G6035" s="536"/>
    </row>
    <row r="6036" spans="1:7">
      <c r="A6036" s="295">
        <v>1</v>
      </c>
      <c r="B6036" s="296" t="s">
        <v>1787</v>
      </c>
      <c r="C6036" s="295"/>
      <c r="D6036" s="295" t="s">
        <v>379</v>
      </c>
      <c r="E6036" s="295" t="s">
        <v>1401</v>
      </c>
      <c r="F6036" s="315">
        <f>VLOOKUP(B6036,'HSD PSPN,STR,ARS'!$C$6:F4244,4,FALSE)</f>
        <v>10000</v>
      </c>
      <c r="G6036" s="536">
        <f t="shared" ref="G6036:G6038" si="611">F6036*E6036</f>
        <v>11000</v>
      </c>
    </row>
    <row r="6037" spans="1:7">
      <c r="A6037" s="295">
        <v>2</v>
      </c>
      <c r="B6037" s="247" t="s">
        <v>1054</v>
      </c>
      <c r="C6037" s="295"/>
      <c r="D6037" s="295" t="s">
        <v>329</v>
      </c>
      <c r="E6037" s="295">
        <v>3.7999999999999999E-2</v>
      </c>
      <c r="F6037" s="315">
        <f>VLOOKUP(B6037,'HSD PSPN,STR,ARS'!$C$6:F4245,4,FALSE)</f>
        <v>10000</v>
      </c>
      <c r="G6037" s="536">
        <f t="shared" si="611"/>
        <v>380</v>
      </c>
    </row>
    <row r="6038" spans="1:7">
      <c r="A6038" s="295">
        <v>3</v>
      </c>
      <c r="B6038" s="300" t="s">
        <v>3618</v>
      </c>
      <c r="C6038" s="295"/>
      <c r="D6038" s="301" t="s">
        <v>216</v>
      </c>
      <c r="E6038" s="301">
        <v>4.6669999999999998</v>
      </c>
      <c r="F6038" s="315">
        <f>VLOOKUP(B6038,'HSD PSPN,STR,ARS'!$C$6:F4246,4,FALSE)</f>
        <v>10000</v>
      </c>
      <c r="G6038" s="536">
        <f t="shared" si="611"/>
        <v>46670</v>
      </c>
    </row>
    <row r="6039" spans="1:7">
      <c r="A6039" s="1165" t="s">
        <v>2176</v>
      </c>
      <c r="B6039" s="1166"/>
      <c r="C6039" s="1166"/>
      <c r="D6039" s="1166"/>
      <c r="E6039" s="1166"/>
      <c r="F6039" s="1166"/>
      <c r="G6039" s="321">
        <f>SUM(G6036:G6038)</f>
        <v>58050</v>
      </c>
    </row>
    <row r="6040" spans="1:7">
      <c r="A6040" s="295" t="s">
        <v>20</v>
      </c>
      <c r="B6040" s="296" t="s">
        <v>181</v>
      </c>
      <c r="C6040" s="295"/>
      <c r="D6040" s="295"/>
      <c r="E6040" s="295"/>
      <c r="F6040" s="296"/>
      <c r="G6040" s="536"/>
    </row>
    <row r="6041" spans="1:7">
      <c r="A6041" s="295"/>
      <c r="B6041" s="426" t="s">
        <v>3620</v>
      </c>
      <c r="C6041" s="295"/>
      <c r="D6041" s="295" t="s">
        <v>3609</v>
      </c>
      <c r="E6041" s="295">
        <v>0.22220000000000001</v>
      </c>
      <c r="F6041" s="315">
        <f>VLOOKUP(B6041,'HSD PSPN,STR,ARS'!$C$6:F4249,4,FALSE)</f>
        <v>10000</v>
      </c>
      <c r="G6041" s="536">
        <f t="shared" ref="G6041" si="612">F6041*E6041</f>
        <v>2222</v>
      </c>
    </row>
    <row r="6042" spans="1:7">
      <c r="A6042" s="1146" t="s">
        <v>2180</v>
      </c>
      <c r="B6042" s="1146"/>
      <c r="C6042" s="1146"/>
      <c r="D6042" s="1146"/>
      <c r="E6042" s="1146"/>
      <c r="F6042" s="1146"/>
      <c r="G6042" s="318">
        <f>SUM(G6040:G6041)</f>
        <v>2222</v>
      </c>
    </row>
    <row r="6043" spans="1:7">
      <c r="A6043" s="375" t="s">
        <v>21</v>
      </c>
      <c r="B6043" s="1145" t="s">
        <v>1111</v>
      </c>
      <c r="C6043" s="1145"/>
      <c r="D6043" s="1145"/>
      <c r="E6043" s="1145"/>
      <c r="F6043" s="1145"/>
      <c r="G6043" s="318">
        <f>SUM(G6030:G6042)/2</f>
        <v>120632</v>
      </c>
    </row>
    <row r="6044" spans="1:7">
      <c r="A6044" s="375" t="s">
        <v>22</v>
      </c>
      <c r="B6044" s="1145" t="s">
        <v>1112</v>
      </c>
      <c r="C6044" s="1145"/>
      <c r="D6044" s="1145"/>
      <c r="E6044" s="1145"/>
      <c r="F6044" s="376">
        <v>0.1</v>
      </c>
      <c r="G6044" s="318">
        <f>G6043*F6044</f>
        <v>12063.2</v>
      </c>
    </row>
    <row r="6045" spans="1:7">
      <c r="A6045" s="375" t="s">
        <v>23</v>
      </c>
      <c r="B6045" s="1145" t="s">
        <v>184</v>
      </c>
      <c r="C6045" s="1145"/>
      <c r="D6045" s="1145"/>
      <c r="E6045" s="1145"/>
      <c r="F6045" s="1145"/>
      <c r="G6045" s="318">
        <f>ROUNDDOWN(G6043+G6044,0)</f>
        <v>132695</v>
      </c>
    </row>
    <row r="6046" spans="1:7">
      <c r="A6046" s="379"/>
      <c r="B6046" s="380"/>
      <c r="C6046" s="380"/>
      <c r="D6046" s="380"/>
      <c r="E6046" s="380"/>
      <c r="F6046" s="380"/>
      <c r="G6046" s="255"/>
    </row>
    <row r="6047" spans="1:7" s="455" customFormat="1">
      <c r="A6047" s="454" t="s">
        <v>3619</v>
      </c>
      <c r="G6047" s="560"/>
    </row>
    <row r="6048" spans="1:7" ht="45">
      <c r="A6048" s="294" t="s">
        <v>73</v>
      </c>
      <c r="B6048" s="294" t="s">
        <v>74</v>
      </c>
      <c r="C6048" s="294" t="s">
        <v>166</v>
      </c>
      <c r="D6048" s="301" t="s">
        <v>78</v>
      </c>
      <c r="E6048" s="301" t="s">
        <v>167</v>
      </c>
      <c r="F6048" s="301" t="s">
        <v>1113</v>
      </c>
      <c r="G6048" s="552" t="s">
        <v>1105</v>
      </c>
    </row>
    <row r="6049" spans="1:7">
      <c r="A6049" s="295" t="s">
        <v>17</v>
      </c>
      <c r="B6049" s="426" t="s">
        <v>1106</v>
      </c>
      <c r="C6049" s="295"/>
      <c r="D6049" s="295"/>
      <c r="E6049" s="295"/>
      <c r="F6049" s="426"/>
      <c r="G6049" s="536"/>
    </row>
    <row r="6050" spans="1:7">
      <c r="A6050" s="295">
        <v>1</v>
      </c>
      <c r="B6050" s="426" t="s">
        <v>1</v>
      </c>
      <c r="C6050" s="295" t="s">
        <v>336</v>
      </c>
      <c r="D6050" s="295" t="s">
        <v>31</v>
      </c>
      <c r="E6050" s="295">
        <v>0.15870000000000001</v>
      </c>
      <c r="F6050" s="315">
        <f>VLOOKUP(B6050,'HSD PSPN,STR,ARS'!$C$6:F4258,4,FALSE)</f>
        <v>100000</v>
      </c>
      <c r="G6050" s="536">
        <f t="shared" ref="G6050:G6053" si="613">F6050*E6050</f>
        <v>15870</v>
      </c>
    </row>
    <row r="6051" spans="1:7">
      <c r="A6051" s="295">
        <v>2</v>
      </c>
      <c r="B6051" s="426" t="s">
        <v>2</v>
      </c>
      <c r="C6051" s="295" t="s">
        <v>337</v>
      </c>
      <c r="D6051" s="295" t="s">
        <v>31</v>
      </c>
      <c r="E6051" s="295">
        <v>0.15870000000000001</v>
      </c>
      <c r="F6051" s="315">
        <f>VLOOKUP(B6051,'HSD PSPN,STR,ARS'!$C$6:F4259,4,FALSE)</f>
        <v>150000</v>
      </c>
      <c r="G6051" s="536">
        <f t="shared" si="613"/>
        <v>23805</v>
      </c>
    </row>
    <row r="6052" spans="1:7">
      <c r="A6052" s="295">
        <v>3</v>
      </c>
      <c r="B6052" s="426" t="s">
        <v>3</v>
      </c>
      <c r="C6052" s="295" t="s">
        <v>338</v>
      </c>
      <c r="D6052" s="295" t="s">
        <v>31</v>
      </c>
      <c r="E6052" s="295">
        <v>1.5900000000000001E-2</v>
      </c>
      <c r="F6052" s="315">
        <f>VLOOKUP(B6052,'HSD PSPN,STR,ARS'!$C$6:F4260,4,FALSE)</f>
        <v>150000</v>
      </c>
      <c r="G6052" s="536">
        <f t="shared" si="613"/>
        <v>2385</v>
      </c>
    </row>
    <row r="6053" spans="1:7">
      <c r="A6053" s="295">
        <v>4</v>
      </c>
      <c r="B6053" s="426" t="s">
        <v>4</v>
      </c>
      <c r="C6053" s="295" t="s">
        <v>339</v>
      </c>
      <c r="D6053" s="295" t="s">
        <v>31</v>
      </c>
      <c r="E6053" s="295">
        <v>5.3E-3</v>
      </c>
      <c r="F6053" s="315">
        <f>VLOOKUP(B6053,'HSD PSPN,STR,ARS'!$C$6:F4261,4,FALSE)</f>
        <v>200000</v>
      </c>
      <c r="G6053" s="536">
        <f t="shared" si="613"/>
        <v>1060</v>
      </c>
    </row>
    <row r="6054" spans="1:7">
      <c r="A6054" s="1161" t="s">
        <v>2171</v>
      </c>
      <c r="B6054" s="1162"/>
      <c r="C6054" s="1162"/>
      <c r="D6054" s="1162"/>
      <c r="E6054" s="1162"/>
      <c r="F6054" s="1163"/>
      <c r="G6054" s="321">
        <f>SUM(G6049:G6053)</f>
        <v>43120</v>
      </c>
    </row>
    <row r="6055" spans="1:7">
      <c r="A6055" s="295" t="s">
        <v>19</v>
      </c>
      <c r="B6055" s="426" t="s">
        <v>5</v>
      </c>
      <c r="C6055" s="295"/>
      <c r="D6055" s="295"/>
      <c r="E6055" s="295"/>
      <c r="F6055" s="426"/>
      <c r="G6055" s="536"/>
    </row>
    <row r="6056" spans="1:7">
      <c r="A6056" s="295">
        <v>1</v>
      </c>
      <c r="B6056" s="426" t="s">
        <v>1787</v>
      </c>
      <c r="C6056" s="295"/>
      <c r="D6056" s="295" t="s">
        <v>379</v>
      </c>
      <c r="E6056" s="295" t="s">
        <v>1401</v>
      </c>
      <c r="F6056" s="315">
        <f>VLOOKUP(B6056,'HSD PSPN,STR,ARS'!$C$6:F4264,4,FALSE)</f>
        <v>10000</v>
      </c>
      <c r="G6056" s="536">
        <f t="shared" ref="G6056:G6058" si="614">F6056*E6056</f>
        <v>11000</v>
      </c>
    </row>
    <row r="6057" spans="1:7">
      <c r="A6057" s="295">
        <v>2</v>
      </c>
      <c r="B6057" s="593" t="s">
        <v>187</v>
      </c>
      <c r="C6057" s="295"/>
      <c r="D6057" s="295" t="s">
        <v>329</v>
      </c>
      <c r="E6057" s="295">
        <v>3.7999999999999999E-2</v>
      </c>
      <c r="F6057" s="315">
        <f>VLOOKUP(B6057,'HSD PSPN,STR,ARS'!$C$6:F4265,4,FALSE)</f>
        <v>10000</v>
      </c>
      <c r="G6057" s="536">
        <f t="shared" si="614"/>
        <v>380</v>
      </c>
    </row>
    <row r="6058" spans="1:7">
      <c r="A6058" s="295">
        <v>3</v>
      </c>
      <c r="B6058" s="300" t="s">
        <v>3621</v>
      </c>
      <c r="C6058" s="295"/>
      <c r="D6058" s="301" t="s">
        <v>216</v>
      </c>
      <c r="E6058" s="301">
        <v>4.6669999999999998</v>
      </c>
      <c r="F6058" s="315">
        <f>VLOOKUP(B6058,'HSD PSPN,STR,ARS'!$C$6:F4266,4,FALSE)</f>
        <v>10000</v>
      </c>
      <c r="G6058" s="536">
        <f t="shared" si="614"/>
        <v>46670</v>
      </c>
    </row>
    <row r="6059" spans="1:7">
      <c r="A6059" s="1165" t="s">
        <v>2176</v>
      </c>
      <c r="B6059" s="1166"/>
      <c r="C6059" s="1166"/>
      <c r="D6059" s="1166"/>
      <c r="E6059" s="1166"/>
      <c r="F6059" s="1166"/>
      <c r="G6059" s="321">
        <f>SUM(G6056:G6058)</f>
        <v>58050</v>
      </c>
    </row>
    <row r="6060" spans="1:7">
      <c r="A6060" s="295" t="s">
        <v>20</v>
      </c>
      <c r="B6060" s="426" t="s">
        <v>181</v>
      </c>
      <c r="C6060" s="295"/>
      <c r="D6060" s="295"/>
      <c r="E6060" s="295"/>
      <c r="F6060" s="426"/>
      <c r="G6060" s="536"/>
    </row>
    <row r="6061" spans="1:7">
      <c r="A6061" s="295"/>
      <c r="B6061" s="426"/>
      <c r="C6061" s="295"/>
      <c r="D6061" s="295"/>
      <c r="E6061" s="295"/>
      <c r="F6061" s="426"/>
      <c r="G6061" s="536"/>
    </row>
    <row r="6062" spans="1:7">
      <c r="A6062" s="1146" t="s">
        <v>2180</v>
      </c>
      <c r="B6062" s="1146"/>
      <c r="C6062" s="1146"/>
      <c r="D6062" s="1146"/>
      <c r="E6062" s="1146"/>
      <c r="F6062" s="1146"/>
      <c r="G6062" s="318">
        <f>SUM(G6060:G6061)</f>
        <v>0</v>
      </c>
    </row>
    <row r="6063" spans="1:7">
      <c r="A6063" s="375" t="s">
        <v>21</v>
      </c>
      <c r="B6063" s="1145" t="s">
        <v>1111</v>
      </c>
      <c r="C6063" s="1145"/>
      <c r="D6063" s="1145"/>
      <c r="E6063" s="1145"/>
      <c r="F6063" s="1145"/>
      <c r="G6063" s="318">
        <f>SUM(G6050:G6062)/2</f>
        <v>101170</v>
      </c>
    </row>
    <row r="6064" spans="1:7">
      <c r="A6064" s="375" t="s">
        <v>22</v>
      </c>
      <c r="B6064" s="1145" t="s">
        <v>1112</v>
      </c>
      <c r="C6064" s="1145"/>
      <c r="D6064" s="1145"/>
      <c r="E6064" s="1145"/>
      <c r="F6064" s="376">
        <v>0.1</v>
      </c>
      <c r="G6064" s="318">
        <f>G6063*F6064</f>
        <v>10117</v>
      </c>
    </row>
    <row r="6065" spans="1:7">
      <c r="A6065" s="375" t="s">
        <v>23</v>
      </c>
      <c r="B6065" s="1145" t="s">
        <v>184</v>
      </c>
      <c r="C6065" s="1145"/>
      <c r="D6065" s="1145"/>
      <c r="E6065" s="1145"/>
      <c r="F6065" s="1145"/>
      <c r="G6065" s="318">
        <f>ROUNDDOWN(G6063+G6064,0)</f>
        <v>111287</v>
      </c>
    </row>
    <row r="6066" spans="1:7">
      <c r="A6066" s="379"/>
      <c r="B6066" s="380"/>
      <c r="C6066" s="380"/>
      <c r="D6066" s="380"/>
      <c r="E6066" s="380"/>
      <c r="F6066" s="380"/>
      <c r="G6066" s="255"/>
    </row>
    <row r="6067" spans="1:7" s="455" customFormat="1">
      <c r="A6067" s="454" t="s">
        <v>2517</v>
      </c>
      <c r="G6067" s="560"/>
    </row>
    <row r="6068" spans="1:7" ht="45">
      <c r="A6068" s="294" t="s">
        <v>73</v>
      </c>
      <c r="B6068" s="294" t="s">
        <v>74</v>
      </c>
      <c r="C6068" s="294" t="s">
        <v>166</v>
      </c>
      <c r="D6068" s="301" t="s">
        <v>78</v>
      </c>
      <c r="E6068" s="301" t="s">
        <v>167</v>
      </c>
      <c r="F6068" s="301" t="s">
        <v>1113</v>
      </c>
      <c r="G6068" s="552" t="s">
        <v>1105</v>
      </c>
    </row>
    <row r="6069" spans="1:7">
      <c r="A6069" s="295" t="s">
        <v>17</v>
      </c>
      <c r="B6069" s="296" t="s">
        <v>1106</v>
      </c>
      <c r="C6069" s="295"/>
      <c r="D6069" s="295"/>
      <c r="E6069" s="295"/>
      <c r="F6069" s="296"/>
      <c r="G6069" s="536"/>
    </row>
    <row r="6070" spans="1:7">
      <c r="A6070" s="295">
        <v>1</v>
      </c>
      <c r="B6070" s="296" t="s">
        <v>1</v>
      </c>
      <c r="C6070" s="295" t="s">
        <v>336</v>
      </c>
      <c r="D6070" s="295" t="s">
        <v>31</v>
      </c>
      <c r="E6070" s="295" t="s">
        <v>1126</v>
      </c>
      <c r="F6070" s="315">
        <f>VLOOKUP(B6070,'HSD PSPN,STR,ARS'!$C$6:F4256,4,FALSE)</f>
        <v>100000</v>
      </c>
      <c r="G6070" s="536">
        <f t="shared" ref="G6070:G6073" si="615">F6070*E6070</f>
        <v>2000</v>
      </c>
    </row>
    <row r="6071" spans="1:7">
      <c r="A6071" s="295">
        <v>2</v>
      </c>
      <c r="B6071" s="296" t="s">
        <v>32</v>
      </c>
      <c r="C6071" s="295" t="s">
        <v>337</v>
      </c>
      <c r="D6071" s="295" t="s">
        <v>31</v>
      </c>
      <c r="E6071" s="295" t="s">
        <v>1118</v>
      </c>
      <c r="F6071" s="315">
        <f>VLOOKUP(B6071,'HSD PSPN,STR,ARS'!$C$6:F4257,4,FALSE)</f>
        <v>150000</v>
      </c>
      <c r="G6071" s="536">
        <f t="shared" si="615"/>
        <v>30000</v>
      </c>
    </row>
    <row r="6072" spans="1:7">
      <c r="A6072" s="295">
        <v>3</v>
      </c>
      <c r="B6072" s="296" t="s">
        <v>3</v>
      </c>
      <c r="C6072" s="295" t="s">
        <v>338</v>
      </c>
      <c r="D6072" s="295" t="s">
        <v>31</v>
      </c>
      <c r="E6072" s="295" t="s">
        <v>1126</v>
      </c>
      <c r="F6072" s="315">
        <f>VLOOKUP(B6072,'HSD PSPN,STR,ARS'!$C$6:F4258,4,FALSE)</f>
        <v>150000</v>
      </c>
      <c r="G6072" s="536">
        <f t="shared" si="615"/>
        <v>3000</v>
      </c>
    </row>
    <row r="6073" spans="1:7">
      <c r="A6073" s="295">
        <v>4</v>
      </c>
      <c r="B6073" s="296" t="s">
        <v>4</v>
      </c>
      <c r="C6073" s="295" t="s">
        <v>339</v>
      </c>
      <c r="D6073" s="295" t="s">
        <v>31</v>
      </c>
      <c r="E6073" s="295" t="s">
        <v>1127</v>
      </c>
      <c r="F6073" s="315">
        <f>VLOOKUP(B6073,'HSD PSPN,STR,ARS'!$C$6:F4259,4,FALSE)</f>
        <v>200000</v>
      </c>
      <c r="G6073" s="536">
        <f t="shared" si="615"/>
        <v>1340</v>
      </c>
    </row>
    <row r="6074" spans="1:7">
      <c r="A6074" s="1161" t="s">
        <v>2171</v>
      </c>
      <c r="B6074" s="1162"/>
      <c r="C6074" s="1162"/>
      <c r="D6074" s="1162"/>
      <c r="E6074" s="1162"/>
      <c r="F6074" s="1163"/>
      <c r="G6074" s="321">
        <f>SUM(G6069:G6073)</f>
        <v>36340</v>
      </c>
    </row>
    <row r="6075" spans="1:7">
      <c r="A6075" s="295" t="s">
        <v>19</v>
      </c>
      <c r="B6075" s="296" t="s">
        <v>5</v>
      </c>
      <c r="C6075" s="295"/>
      <c r="D6075" s="295"/>
      <c r="E6075" s="295"/>
      <c r="F6075" s="296"/>
      <c r="G6075" s="536"/>
    </row>
    <row r="6076" spans="1:7">
      <c r="A6076" s="295">
        <v>1</v>
      </c>
      <c r="B6076" s="296" t="s">
        <v>1788</v>
      </c>
      <c r="C6076" s="295"/>
      <c r="D6076" s="295" t="s">
        <v>239</v>
      </c>
      <c r="E6076" s="295" t="s">
        <v>1496</v>
      </c>
      <c r="F6076" s="315">
        <f>VLOOKUP(B6076,'HSD PSPN,STR,ARS'!$C$6:F4262,4,FALSE)</f>
        <v>10000</v>
      </c>
      <c r="G6076" s="536">
        <f t="shared" ref="G6076" si="616">F6076*E6076</f>
        <v>10000</v>
      </c>
    </row>
    <row r="6077" spans="1:7">
      <c r="A6077" s="1165" t="s">
        <v>2176</v>
      </c>
      <c r="B6077" s="1166"/>
      <c r="C6077" s="1166"/>
      <c r="D6077" s="1166"/>
      <c r="E6077" s="1166"/>
      <c r="F6077" s="1166"/>
      <c r="G6077" s="321">
        <f>SUM(G6075:G6076)</f>
        <v>10000</v>
      </c>
    </row>
    <row r="6078" spans="1:7">
      <c r="A6078" s="295" t="s">
        <v>20</v>
      </c>
      <c r="B6078" s="296" t="s">
        <v>181</v>
      </c>
      <c r="C6078" s="295"/>
      <c r="D6078" s="295"/>
      <c r="E6078" s="295"/>
      <c r="F6078" s="296"/>
      <c r="G6078" s="536"/>
    </row>
    <row r="6079" spans="1:7">
      <c r="A6079" s="295"/>
      <c r="B6079" s="296"/>
      <c r="C6079" s="295"/>
      <c r="D6079" s="295"/>
      <c r="E6079" s="295"/>
      <c r="F6079" s="296"/>
      <c r="G6079" s="536"/>
    </row>
    <row r="6080" spans="1:7">
      <c r="A6080" s="1146" t="s">
        <v>2180</v>
      </c>
      <c r="B6080" s="1146"/>
      <c r="C6080" s="1146"/>
      <c r="D6080" s="1146"/>
      <c r="E6080" s="1146"/>
      <c r="F6080" s="1146"/>
      <c r="G6080" s="318">
        <f>SUM(G6078:G6079)</f>
        <v>0</v>
      </c>
    </row>
    <row r="6081" spans="1:7">
      <c r="A6081" s="375" t="s">
        <v>21</v>
      </c>
      <c r="B6081" s="1145" t="s">
        <v>1111</v>
      </c>
      <c r="C6081" s="1145"/>
      <c r="D6081" s="1145"/>
      <c r="E6081" s="1145"/>
      <c r="F6081" s="1145"/>
      <c r="G6081" s="318">
        <f>SUM(G6070:G6080)/2</f>
        <v>46340</v>
      </c>
    </row>
    <row r="6082" spans="1:7">
      <c r="A6082" s="375" t="s">
        <v>22</v>
      </c>
      <c r="B6082" s="1145" t="s">
        <v>1112</v>
      </c>
      <c r="C6082" s="1145"/>
      <c r="D6082" s="1145"/>
      <c r="E6082" s="1145"/>
      <c r="F6082" s="376">
        <v>0.1</v>
      </c>
      <c r="G6082" s="318">
        <f>G6081*F6082</f>
        <v>4634</v>
      </c>
    </row>
    <row r="6083" spans="1:7">
      <c r="A6083" s="375" t="s">
        <v>23</v>
      </c>
      <c r="B6083" s="1145" t="s">
        <v>184</v>
      </c>
      <c r="C6083" s="1145"/>
      <c r="D6083" s="1145"/>
      <c r="E6083" s="1145"/>
      <c r="F6083" s="1145"/>
      <c r="G6083" s="318">
        <f>ROUNDDOWN(G6081+G6082,0)</f>
        <v>50974</v>
      </c>
    </row>
    <row r="6084" spans="1:7">
      <c r="A6084" s="379"/>
      <c r="B6084" s="380"/>
      <c r="C6084" s="380"/>
      <c r="D6084" s="380"/>
      <c r="E6084" s="380"/>
      <c r="F6084" s="380"/>
      <c r="G6084" s="255"/>
    </row>
    <row r="6085" spans="1:7" s="455" customFormat="1">
      <c r="A6085" s="454" t="s">
        <v>2518</v>
      </c>
      <c r="G6085" s="560"/>
    </row>
    <row r="6086" spans="1:7" ht="45">
      <c r="A6086" s="294" t="s">
        <v>73</v>
      </c>
      <c r="B6086" s="294" t="s">
        <v>74</v>
      </c>
      <c r="C6086" s="294" t="s">
        <v>166</v>
      </c>
      <c r="D6086" s="301" t="s">
        <v>78</v>
      </c>
      <c r="E6086" s="301" t="s">
        <v>167</v>
      </c>
      <c r="F6086" s="301" t="s">
        <v>1113</v>
      </c>
      <c r="G6086" s="552" t="s">
        <v>1105</v>
      </c>
    </row>
    <row r="6087" spans="1:7">
      <c r="A6087" s="295" t="s">
        <v>17</v>
      </c>
      <c r="B6087" s="296" t="s">
        <v>1106</v>
      </c>
      <c r="C6087" s="295"/>
      <c r="D6087" s="295"/>
      <c r="E6087" s="295"/>
      <c r="F6087" s="296"/>
      <c r="G6087" s="536"/>
    </row>
    <row r="6088" spans="1:7">
      <c r="A6088" s="295">
        <v>1</v>
      </c>
      <c r="B6088" s="296" t="s">
        <v>1</v>
      </c>
      <c r="C6088" s="295" t="s">
        <v>336</v>
      </c>
      <c r="D6088" s="295" t="s">
        <v>31</v>
      </c>
      <c r="E6088" s="295" t="s">
        <v>1120</v>
      </c>
      <c r="F6088" s="315">
        <f>VLOOKUP(B6088,'HSD PSPN,STR,ARS'!$C$6:F4272,4,FALSE)</f>
        <v>100000</v>
      </c>
      <c r="G6088" s="536">
        <f t="shared" ref="G6088:G6091" si="617">F6088*E6088</f>
        <v>1000</v>
      </c>
    </row>
    <row r="6089" spans="1:7">
      <c r="A6089" s="295">
        <v>2</v>
      </c>
      <c r="B6089" s="296" t="s">
        <v>32</v>
      </c>
      <c r="C6089" s="295" t="s">
        <v>337</v>
      </c>
      <c r="D6089" s="295" t="s">
        <v>31</v>
      </c>
      <c r="E6089" s="295" t="s">
        <v>1119</v>
      </c>
      <c r="F6089" s="315">
        <f>VLOOKUP(B6089,'HSD PSPN,STR,ARS'!$C$6:F4273,4,FALSE)</f>
        <v>150000</v>
      </c>
      <c r="G6089" s="536">
        <f t="shared" si="617"/>
        <v>15000</v>
      </c>
    </row>
    <row r="6090" spans="1:7">
      <c r="A6090" s="295">
        <v>3</v>
      </c>
      <c r="B6090" s="296" t="s">
        <v>3</v>
      </c>
      <c r="C6090" s="295" t="s">
        <v>338</v>
      </c>
      <c r="D6090" s="295" t="s">
        <v>31</v>
      </c>
      <c r="E6090" s="295" t="s">
        <v>1120</v>
      </c>
      <c r="F6090" s="315">
        <f>VLOOKUP(B6090,'HSD PSPN,STR,ARS'!$C$6:F4274,4,FALSE)</f>
        <v>150000</v>
      </c>
      <c r="G6090" s="536">
        <f t="shared" si="617"/>
        <v>1500</v>
      </c>
    </row>
    <row r="6091" spans="1:7">
      <c r="A6091" s="295">
        <v>4</v>
      </c>
      <c r="B6091" s="296" t="s">
        <v>4</v>
      </c>
      <c r="C6091" s="295" t="s">
        <v>339</v>
      </c>
      <c r="D6091" s="295" t="s">
        <v>31</v>
      </c>
      <c r="E6091" s="295" t="s">
        <v>1121</v>
      </c>
      <c r="F6091" s="315">
        <f>VLOOKUP(B6091,'HSD PSPN,STR,ARS'!$C$6:F4275,4,FALSE)</f>
        <v>200000</v>
      </c>
      <c r="G6091" s="536">
        <f t="shared" si="617"/>
        <v>660</v>
      </c>
    </row>
    <row r="6092" spans="1:7">
      <c r="A6092" s="1161" t="s">
        <v>2171</v>
      </c>
      <c r="B6092" s="1162"/>
      <c r="C6092" s="1162"/>
      <c r="D6092" s="1162"/>
      <c r="E6092" s="1162"/>
      <c r="F6092" s="1163"/>
      <c r="G6092" s="321">
        <f>SUM(G6087:G6091)</f>
        <v>18160</v>
      </c>
    </row>
    <row r="6093" spans="1:7">
      <c r="A6093" s="295" t="s">
        <v>19</v>
      </c>
      <c r="B6093" s="296" t="s">
        <v>5</v>
      </c>
      <c r="C6093" s="295"/>
      <c r="D6093" s="295"/>
      <c r="E6093" s="295"/>
      <c r="F6093" s="296"/>
      <c r="G6093" s="536"/>
    </row>
    <row r="6094" spans="1:7" ht="30">
      <c r="A6094" s="295">
        <v>1</v>
      </c>
      <c r="B6094" s="300" t="s">
        <v>1789</v>
      </c>
      <c r="C6094" s="295"/>
      <c r="D6094" s="301" t="s">
        <v>239</v>
      </c>
      <c r="E6094" s="301" t="s">
        <v>1496</v>
      </c>
      <c r="F6094" s="315">
        <f>VLOOKUP(B6094,'HSD PSPN,STR,ARS'!$C$6:F4278,4,FALSE)</f>
        <v>10000</v>
      </c>
      <c r="G6094" s="536">
        <f t="shared" ref="G6094" si="618">F6094*E6094</f>
        <v>10000</v>
      </c>
    </row>
    <row r="6095" spans="1:7">
      <c r="A6095" s="1165" t="s">
        <v>2176</v>
      </c>
      <c r="B6095" s="1166"/>
      <c r="C6095" s="1166"/>
      <c r="D6095" s="1166"/>
      <c r="E6095" s="1166"/>
      <c r="F6095" s="1166"/>
      <c r="G6095" s="321">
        <f>SUM(G6093:G6094)</f>
        <v>10000</v>
      </c>
    </row>
    <row r="6096" spans="1:7">
      <c r="A6096" s="295" t="s">
        <v>20</v>
      </c>
      <c r="B6096" s="296" t="s">
        <v>181</v>
      </c>
      <c r="C6096" s="295"/>
      <c r="D6096" s="295"/>
      <c r="E6096" s="295"/>
      <c r="F6096" s="296"/>
      <c r="G6096" s="536"/>
    </row>
    <row r="6097" spans="1:7">
      <c r="A6097" s="295"/>
      <c r="B6097" s="296"/>
      <c r="C6097" s="295"/>
      <c r="D6097" s="295"/>
      <c r="E6097" s="295"/>
      <c r="F6097" s="296"/>
      <c r="G6097" s="536"/>
    </row>
    <row r="6098" spans="1:7">
      <c r="A6098" s="1146" t="s">
        <v>2180</v>
      </c>
      <c r="B6098" s="1146"/>
      <c r="C6098" s="1146"/>
      <c r="D6098" s="1146"/>
      <c r="E6098" s="1146"/>
      <c r="F6098" s="1146"/>
      <c r="G6098" s="318">
        <f>SUM(G6096:G6097)</f>
        <v>0</v>
      </c>
    </row>
    <row r="6099" spans="1:7">
      <c r="A6099" s="375" t="s">
        <v>21</v>
      </c>
      <c r="B6099" s="1145" t="s">
        <v>1111</v>
      </c>
      <c r="C6099" s="1145"/>
      <c r="D6099" s="1145"/>
      <c r="E6099" s="1145"/>
      <c r="F6099" s="1145"/>
      <c r="G6099" s="318">
        <f>SUM(G6088:G6098)/2</f>
        <v>28160</v>
      </c>
    </row>
    <row r="6100" spans="1:7">
      <c r="A6100" s="375" t="s">
        <v>22</v>
      </c>
      <c r="B6100" s="1145" t="s">
        <v>1112</v>
      </c>
      <c r="C6100" s="1145"/>
      <c r="D6100" s="1145"/>
      <c r="E6100" s="1145"/>
      <c r="F6100" s="376">
        <v>0.1</v>
      </c>
      <c r="G6100" s="318">
        <f>G6099*F6100</f>
        <v>2816</v>
      </c>
    </row>
    <row r="6101" spans="1:7">
      <c r="A6101" s="375" t="s">
        <v>23</v>
      </c>
      <c r="B6101" s="1145" t="s">
        <v>184</v>
      </c>
      <c r="C6101" s="1145"/>
      <c r="D6101" s="1145"/>
      <c r="E6101" s="1145"/>
      <c r="F6101" s="1145"/>
      <c r="G6101" s="318">
        <f>ROUNDDOWN(G6099+G6100,0)</f>
        <v>30976</v>
      </c>
    </row>
    <row r="6102" spans="1:7">
      <c r="A6102" s="379"/>
      <c r="B6102" s="380"/>
      <c r="C6102" s="380"/>
      <c r="D6102" s="380"/>
      <c r="E6102" s="380"/>
      <c r="F6102" s="380"/>
      <c r="G6102" s="255"/>
    </row>
    <row r="6103" spans="1:7" s="455" customFormat="1">
      <c r="A6103" s="454" t="s">
        <v>2519</v>
      </c>
      <c r="G6103" s="560"/>
    </row>
    <row r="6104" spans="1:7" ht="45">
      <c r="A6104" s="294" t="s">
        <v>73</v>
      </c>
      <c r="B6104" s="294" t="s">
        <v>74</v>
      </c>
      <c r="C6104" s="294" t="s">
        <v>166</v>
      </c>
      <c r="D6104" s="301" t="s">
        <v>78</v>
      </c>
      <c r="E6104" s="301" t="s">
        <v>167</v>
      </c>
      <c r="F6104" s="301" t="s">
        <v>1113</v>
      </c>
      <c r="G6104" s="552" t="s">
        <v>1105</v>
      </c>
    </row>
    <row r="6105" spans="1:7">
      <c r="A6105" s="295" t="s">
        <v>17</v>
      </c>
      <c r="B6105" s="296" t="s">
        <v>1106</v>
      </c>
      <c r="C6105" s="295"/>
      <c r="D6105" s="295"/>
      <c r="E6105" s="295"/>
      <c r="F6105" s="296"/>
      <c r="G6105" s="536"/>
    </row>
    <row r="6106" spans="1:7">
      <c r="A6106" s="295">
        <v>1</v>
      </c>
      <c r="B6106" s="296" t="s">
        <v>1</v>
      </c>
      <c r="C6106" s="295" t="s">
        <v>336</v>
      </c>
      <c r="D6106" s="295" t="s">
        <v>31</v>
      </c>
      <c r="E6106" s="295" t="s">
        <v>1119</v>
      </c>
      <c r="F6106" s="315">
        <f>VLOOKUP(B6106,'HSD PSPN,STR,ARS'!$C$6:F4288,4,FALSE)</f>
        <v>100000</v>
      </c>
      <c r="G6106" s="536">
        <f t="shared" ref="G6106:G6109" si="619">F6106*E6106</f>
        <v>10000</v>
      </c>
    </row>
    <row r="6107" spans="1:7">
      <c r="A6107" s="295">
        <v>2</v>
      </c>
      <c r="B6107" s="296" t="s">
        <v>32</v>
      </c>
      <c r="C6107" s="295" t="s">
        <v>337</v>
      </c>
      <c r="D6107" s="295" t="s">
        <v>31</v>
      </c>
      <c r="E6107" s="295" t="s">
        <v>1118</v>
      </c>
      <c r="F6107" s="315">
        <f>VLOOKUP(B6107,'HSD PSPN,STR,ARS'!$C$6:F4289,4,FALSE)</f>
        <v>150000</v>
      </c>
      <c r="G6107" s="536">
        <f t="shared" si="619"/>
        <v>30000</v>
      </c>
    </row>
    <row r="6108" spans="1:7">
      <c r="A6108" s="295">
        <v>3</v>
      </c>
      <c r="B6108" s="296" t="s">
        <v>3</v>
      </c>
      <c r="C6108" s="295" t="s">
        <v>338</v>
      </c>
      <c r="D6108" s="295" t="s">
        <v>31</v>
      </c>
      <c r="E6108" s="295" t="s">
        <v>1126</v>
      </c>
      <c r="F6108" s="315">
        <f>VLOOKUP(B6108,'HSD PSPN,STR,ARS'!$C$6:F4290,4,FALSE)</f>
        <v>150000</v>
      </c>
      <c r="G6108" s="536">
        <f t="shared" si="619"/>
        <v>3000</v>
      </c>
    </row>
    <row r="6109" spans="1:7">
      <c r="A6109" s="295">
        <v>4</v>
      </c>
      <c r="B6109" s="296" t="s">
        <v>4</v>
      </c>
      <c r="C6109" s="295" t="s">
        <v>339</v>
      </c>
      <c r="D6109" s="295" t="s">
        <v>31</v>
      </c>
      <c r="E6109" s="295" t="s">
        <v>1127</v>
      </c>
      <c r="F6109" s="315">
        <f>VLOOKUP(B6109,'HSD PSPN,STR,ARS'!$C$6:F4291,4,FALSE)</f>
        <v>200000</v>
      </c>
      <c r="G6109" s="536">
        <f t="shared" si="619"/>
        <v>1340</v>
      </c>
    </row>
    <row r="6110" spans="1:7">
      <c r="A6110" s="1161" t="s">
        <v>2171</v>
      </c>
      <c r="B6110" s="1162"/>
      <c r="C6110" s="1162"/>
      <c r="D6110" s="1162"/>
      <c r="E6110" s="1162"/>
      <c r="F6110" s="1163"/>
      <c r="G6110" s="321">
        <f>SUM(G6105:G6109)</f>
        <v>44340</v>
      </c>
    </row>
    <row r="6111" spans="1:7">
      <c r="A6111" s="295" t="s">
        <v>19</v>
      </c>
      <c r="B6111" s="296" t="s">
        <v>5</v>
      </c>
      <c r="C6111" s="295"/>
      <c r="D6111" s="295"/>
      <c r="E6111" s="295"/>
      <c r="F6111" s="296"/>
      <c r="G6111" s="536"/>
    </row>
    <row r="6112" spans="1:7">
      <c r="A6112" s="295">
        <v>1</v>
      </c>
      <c r="B6112" s="296" t="s">
        <v>1790</v>
      </c>
      <c r="C6112" s="295"/>
      <c r="D6112" s="295" t="s">
        <v>239</v>
      </c>
      <c r="E6112" s="295" t="s">
        <v>1496</v>
      </c>
      <c r="F6112" s="315">
        <f>VLOOKUP(B6112,'HSD PSPN,STR,ARS'!$C$6:F4294,4,FALSE)</f>
        <v>10000</v>
      </c>
      <c r="G6112" s="536">
        <f t="shared" ref="G6112" si="620">F6112*E6112</f>
        <v>10000</v>
      </c>
    </row>
    <row r="6113" spans="1:7">
      <c r="A6113" s="1165" t="s">
        <v>2176</v>
      </c>
      <c r="B6113" s="1166"/>
      <c r="C6113" s="1166"/>
      <c r="D6113" s="1166"/>
      <c r="E6113" s="1166"/>
      <c r="F6113" s="1166"/>
      <c r="G6113" s="321">
        <f>SUM(G6111:G6112)</f>
        <v>10000</v>
      </c>
    </row>
    <row r="6114" spans="1:7">
      <c r="A6114" s="295" t="s">
        <v>20</v>
      </c>
      <c r="B6114" s="296" t="s">
        <v>181</v>
      </c>
      <c r="C6114" s="295"/>
      <c r="D6114" s="295"/>
      <c r="E6114" s="295"/>
      <c r="F6114" s="296"/>
      <c r="G6114" s="536"/>
    </row>
    <row r="6115" spans="1:7">
      <c r="A6115" s="295"/>
      <c r="B6115" s="296"/>
      <c r="C6115" s="295"/>
      <c r="D6115" s="295"/>
      <c r="E6115" s="295"/>
      <c r="F6115" s="296"/>
      <c r="G6115" s="536"/>
    </row>
    <row r="6116" spans="1:7">
      <c r="A6116" s="1146" t="s">
        <v>2180</v>
      </c>
      <c r="B6116" s="1146"/>
      <c r="C6116" s="1146"/>
      <c r="D6116" s="1146"/>
      <c r="E6116" s="1146"/>
      <c r="F6116" s="1146"/>
      <c r="G6116" s="318">
        <f>SUM(G6114:G6115)</f>
        <v>0</v>
      </c>
    </row>
    <row r="6117" spans="1:7">
      <c r="A6117" s="375" t="s">
        <v>21</v>
      </c>
      <c r="B6117" s="1145" t="s">
        <v>1111</v>
      </c>
      <c r="C6117" s="1145"/>
      <c r="D6117" s="1145"/>
      <c r="E6117" s="1145"/>
      <c r="F6117" s="1145"/>
      <c r="G6117" s="318">
        <f>SUM(G6106:G6116)/2</f>
        <v>54340</v>
      </c>
    </row>
    <row r="6118" spans="1:7">
      <c r="A6118" s="375" t="s">
        <v>22</v>
      </c>
      <c r="B6118" s="1145" t="s">
        <v>1112</v>
      </c>
      <c r="C6118" s="1145"/>
      <c r="D6118" s="1145"/>
      <c r="E6118" s="1145"/>
      <c r="F6118" s="376">
        <v>0.1</v>
      </c>
      <c r="G6118" s="318">
        <f>G6117*F6118</f>
        <v>5434</v>
      </c>
    </row>
    <row r="6119" spans="1:7">
      <c r="A6119" s="375" t="s">
        <v>23</v>
      </c>
      <c r="B6119" s="1145" t="s">
        <v>184</v>
      </c>
      <c r="C6119" s="1145"/>
      <c r="D6119" s="1145"/>
      <c r="E6119" s="1145"/>
      <c r="F6119" s="1145"/>
      <c r="G6119" s="318">
        <f>ROUNDDOWN(G6117+G6118,0)</f>
        <v>59774</v>
      </c>
    </row>
    <row r="6120" spans="1:7">
      <c r="A6120" s="379"/>
      <c r="B6120" s="380"/>
      <c r="C6120" s="380"/>
      <c r="D6120" s="380"/>
      <c r="E6120" s="380"/>
      <c r="F6120" s="380"/>
      <c r="G6120" s="255"/>
    </row>
    <row r="6121" spans="1:7" s="455" customFormat="1">
      <c r="A6121" s="454" t="s">
        <v>2520</v>
      </c>
      <c r="G6121" s="560"/>
    </row>
    <row r="6122" spans="1:7" ht="45">
      <c r="A6122" s="294" t="s">
        <v>73</v>
      </c>
      <c r="B6122" s="294" t="s">
        <v>74</v>
      </c>
      <c r="C6122" s="294" t="s">
        <v>166</v>
      </c>
      <c r="D6122" s="301" t="s">
        <v>78</v>
      </c>
      <c r="E6122" s="301" t="s">
        <v>167</v>
      </c>
      <c r="F6122" s="301" t="s">
        <v>1113</v>
      </c>
      <c r="G6122" s="552" t="s">
        <v>1105</v>
      </c>
    </row>
    <row r="6123" spans="1:7">
      <c r="A6123" s="295" t="s">
        <v>17</v>
      </c>
      <c r="B6123" s="296" t="s">
        <v>1106</v>
      </c>
      <c r="C6123" s="295"/>
      <c r="D6123" s="295"/>
      <c r="E6123" s="295"/>
      <c r="F6123" s="296"/>
      <c r="G6123" s="536"/>
    </row>
    <row r="6124" spans="1:7">
      <c r="A6124" s="295">
        <v>1</v>
      </c>
      <c r="B6124" s="296" t="s">
        <v>1</v>
      </c>
      <c r="C6124" s="295" t="s">
        <v>336</v>
      </c>
      <c r="D6124" s="295" t="s">
        <v>31</v>
      </c>
      <c r="E6124" s="295" t="s">
        <v>1262</v>
      </c>
      <c r="F6124" s="315">
        <f>VLOOKUP(B6124,'HSD PSPN,STR,ARS'!$C$6:F4304,4,FALSE)</f>
        <v>100000</v>
      </c>
      <c r="G6124" s="536">
        <f t="shared" ref="G6124:G6127" si="621">F6124*E6124</f>
        <v>1500</v>
      </c>
    </row>
    <row r="6125" spans="1:7">
      <c r="A6125" s="295">
        <v>2</v>
      </c>
      <c r="B6125" s="296" t="s">
        <v>32</v>
      </c>
      <c r="C6125" s="295" t="s">
        <v>337</v>
      </c>
      <c r="D6125" s="295" t="s">
        <v>31</v>
      </c>
      <c r="E6125" s="295" t="s">
        <v>1201</v>
      </c>
      <c r="F6125" s="315">
        <f>VLOOKUP(B6125,'HSD PSPN,STR,ARS'!$C$6:F4305,4,FALSE)</f>
        <v>150000</v>
      </c>
      <c r="G6125" s="536">
        <f t="shared" si="621"/>
        <v>22500</v>
      </c>
    </row>
    <row r="6126" spans="1:7">
      <c r="A6126" s="295">
        <v>3</v>
      </c>
      <c r="B6126" s="296" t="s">
        <v>3</v>
      </c>
      <c r="C6126" s="295" t="s">
        <v>338</v>
      </c>
      <c r="D6126" s="295" t="s">
        <v>31</v>
      </c>
      <c r="E6126" s="295" t="s">
        <v>1262</v>
      </c>
      <c r="F6126" s="315">
        <f>VLOOKUP(B6126,'HSD PSPN,STR,ARS'!$C$6:F4306,4,FALSE)</f>
        <v>150000</v>
      </c>
      <c r="G6126" s="536">
        <f t="shared" si="621"/>
        <v>2250</v>
      </c>
    </row>
    <row r="6127" spans="1:7">
      <c r="A6127" s="295">
        <v>4</v>
      </c>
      <c r="B6127" s="296" t="s">
        <v>4</v>
      </c>
      <c r="C6127" s="295" t="s">
        <v>339</v>
      </c>
      <c r="D6127" s="295" t="s">
        <v>31</v>
      </c>
      <c r="E6127" s="295" t="s">
        <v>1263</v>
      </c>
      <c r="F6127" s="315">
        <f>VLOOKUP(B6127,'HSD PSPN,STR,ARS'!$C$6:F4307,4,FALSE)</f>
        <v>200000</v>
      </c>
      <c r="G6127" s="536">
        <f t="shared" si="621"/>
        <v>1000</v>
      </c>
    </row>
    <row r="6128" spans="1:7">
      <c r="A6128" s="1161" t="s">
        <v>2171</v>
      </c>
      <c r="B6128" s="1162"/>
      <c r="C6128" s="1162"/>
      <c r="D6128" s="1162"/>
      <c r="E6128" s="1162"/>
      <c r="F6128" s="1163"/>
      <c r="G6128" s="321">
        <f>SUM(G6123:G6127)</f>
        <v>27250</v>
      </c>
    </row>
    <row r="6129" spans="1:7">
      <c r="A6129" s="295" t="s">
        <v>19</v>
      </c>
      <c r="B6129" s="296" t="s">
        <v>5</v>
      </c>
      <c r="C6129" s="295"/>
      <c r="D6129" s="295"/>
      <c r="E6129" s="295"/>
      <c r="F6129" s="296"/>
      <c r="G6129" s="536"/>
    </row>
    <row r="6130" spans="1:7">
      <c r="A6130" s="295">
        <v>1</v>
      </c>
      <c r="B6130" s="296" t="s">
        <v>1791</v>
      </c>
      <c r="C6130" s="295"/>
      <c r="D6130" s="295" t="s">
        <v>239</v>
      </c>
      <c r="E6130" s="295" t="s">
        <v>1496</v>
      </c>
      <c r="F6130" s="315">
        <f>VLOOKUP(B6130,'HSD PSPN,STR,ARS'!$C$6:F4310,4,FALSE)</f>
        <v>10000</v>
      </c>
      <c r="G6130" s="536">
        <f t="shared" ref="G6130" si="622">F6130*E6130</f>
        <v>10000</v>
      </c>
    </row>
    <row r="6131" spans="1:7">
      <c r="A6131" s="1165" t="s">
        <v>2176</v>
      </c>
      <c r="B6131" s="1166"/>
      <c r="C6131" s="1166"/>
      <c r="D6131" s="1166"/>
      <c r="E6131" s="1166"/>
      <c r="F6131" s="1166"/>
      <c r="G6131" s="321">
        <f>SUM(G6129:G6130)</f>
        <v>10000</v>
      </c>
    </row>
    <row r="6132" spans="1:7">
      <c r="A6132" s="295" t="s">
        <v>20</v>
      </c>
      <c r="B6132" s="296" t="s">
        <v>181</v>
      </c>
      <c r="C6132" s="295"/>
      <c r="D6132" s="295"/>
      <c r="E6132" s="295"/>
      <c r="F6132" s="296"/>
      <c r="G6132" s="536"/>
    </row>
    <row r="6133" spans="1:7">
      <c r="A6133" s="295"/>
      <c r="B6133" s="296"/>
      <c r="C6133" s="295"/>
      <c r="D6133" s="295"/>
      <c r="E6133" s="295"/>
      <c r="F6133" s="296"/>
      <c r="G6133" s="536"/>
    </row>
    <row r="6134" spans="1:7">
      <c r="A6134" s="1146" t="s">
        <v>2180</v>
      </c>
      <c r="B6134" s="1146"/>
      <c r="C6134" s="1146"/>
      <c r="D6134" s="1146"/>
      <c r="E6134" s="1146"/>
      <c r="F6134" s="1146"/>
      <c r="G6134" s="318">
        <f>SUM(G6132:G6133)</f>
        <v>0</v>
      </c>
    </row>
    <row r="6135" spans="1:7">
      <c r="A6135" s="375" t="s">
        <v>21</v>
      </c>
      <c r="B6135" s="1145" t="s">
        <v>1111</v>
      </c>
      <c r="C6135" s="1145"/>
      <c r="D6135" s="1145"/>
      <c r="E6135" s="1145"/>
      <c r="F6135" s="1145"/>
      <c r="G6135" s="318">
        <f>SUM(G6124:G6134)/2</f>
        <v>37250</v>
      </c>
    </row>
    <row r="6136" spans="1:7">
      <c r="A6136" s="375" t="s">
        <v>22</v>
      </c>
      <c r="B6136" s="1145" t="s">
        <v>1112</v>
      </c>
      <c r="C6136" s="1145"/>
      <c r="D6136" s="1145"/>
      <c r="E6136" s="1145"/>
      <c r="F6136" s="376">
        <v>0.1</v>
      </c>
      <c r="G6136" s="318">
        <f>G6135*F6136</f>
        <v>3725</v>
      </c>
    </row>
    <row r="6137" spans="1:7">
      <c r="A6137" s="375" t="s">
        <v>23</v>
      </c>
      <c r="B6137" s="1145" t="s">
        <v>184</v>
      </c>
      <c r="C6137" s="1145"/>
      <c r="D6137" s="1145"/>
      <c r="E6137" s="1145"/>
      <c r="F6137" s="1145"/>
      <c r="G6137" s="318">
        <f>ROUNDDOWN(G6135+G6136,0)</f>
        <v>40975</v>
      </c>
    </row>
    <row r="6138" spans="1:7">
      <c r="A6138" s="379"/>
      <c r="B6138" s="380"/>
      <c r="C6138" s="380"/>
      <c r="D6138" s="380"/>
      <c r="E6138" s="380"/>
      <c r="F6138" s="380"/>
      <c r="G6138" s="255"/>
    </row>
    <row r="6139" spans="1:7" s="455" customFormat="1">
      <c r="A6139" s="454" t="s">
        <v>2521</v>
      </c>
      <c r="G6139" s="560"/>
    </row>
    <row r="6140" spans="1:7" ht="45">
      <c r="A6140" s="294" t="s">
        <v>73</v>
      </c>
      <c r="B6140" s="294" t="s">
        <v>74</v>
      </c>
      <c r="C6140" s="294" t="s">
        <v>166</v>
      </c>
      <c r="D6140" s="301" t="s">
        <v>78</v>
      </c>
      <c r="E6140" s="301" t="s">
        <v>167</v>
      </c>
      <c r="F6140" s="301" t="s">
        <v>1113</v>
      </c>
      <c r="G6140" s="552" t="s">
        <v>1105</v>
      </c>
    </row>
    <row r="6141" spans="1:7">
      <c r="A6141" s="295" t="s">
        <v>17</v>
      </c>
      <c r="B6141" s="296" t="s">
        <v>1106</v>
      </c>
      <c r="C6141" s="295"/>
      <c r="D6141" s="295"/>
      <c r="E6141" s="295"/>
      <c r="F6141" s="296"/>
      <c r="G6141" s="536"/>
    </row>
    <row r="6142" spans="1:7">
      <c r="A6142" s="295">
        <v>1</v>
      </c>
      <c r="B6142" s="296" t="s">
        <v>1</v>
      </c>
      <c r="C6142" s="295" t="s">
        <v>336</v>
      </c>
      <c r="D6142" s="295" t="s">
        <v>31</v>
      </c>
      <c r="E6142" s="295" t="s">
        <v>1262</v>
      </c>
      <c r="F6142" s="315">
        <f>VLOOKUP(B6142,'HSD PSPN,STR,ARS'!$C$6:F4320,4,FALSE)</f>
        <v>100000</v>
      </c>
      <c r="G6142" s="536">
        <f t="shared" ref="G6142:G6145" si="623">F6142*E6142</f>
        <v>1500</v>
      </c>
    </row>
    <row r="6143" spans="1:7">
      <c r="A6143" s="295">
        <v>2</v>
      </c>
      <c r="B6143" s="296" t="s">
        <v>32</v>
      </c>
      <c r="C6143" s="295" t="s">
        <v>337</v>
      </c>
      <c r="D6143" s="295" t="s">
        <v>31</v>
      </c>
      <c r="E6143" s="295" t="s">
        <v>1201</v>
      </c>
      <c r="F6143" s="315">
        <f>VLOOKUP(B6143,'HSD PSPN,STR,ARS'!$C$6:F4321,4,FALSE)</f>
        <v>150000</v>
      </c>
      <c r="G6143" s="536">
        <f t="shared" si="623"/>
        <v>22500</v>
      </c>
    </row>
    <row r="6144" spans="1:7">
      <c r="A6144" s="295">
        <v>3</v>
      </c>
      <c r="B6144" s="296" t="s">
        <v>3</v>
      </c>
      <c r="C6144" s="295" t="s">
        <v>338</v>
      </c>
      <c r="D6144" s="295" t="s">
        <v>31</v>
      </c>
      <c r="E6144" s="295" t="s">
        <v>1262</v>
      </c>
      <c r="F6144" s="315">
        <f>VLOOKUP(B6144,'HSD PSPN,STR,ARS'!$C$6:F4322,4,FALSE)</f>
        <v>150000</v>
      </c>
      <c r="G6144" s="536">
        <f t="shared" si="623"/>
        <v>2250</v>
      </c>
    </row>
    <row r="6145" spans="1:7">
      <c r="A6145" s="295">
        <v>4</v>
      </c>
      <c r="B6145" s="296" t="s">
        <v>4</v>
      </c>
      <c r="C6145" s="295" t="s">
        <v>339</v>
      </c>
      <c r="D6145" s="295" t="s">
        <v>31</v>
      </c>
      <c r="E6145" s="295" t="s">
        <v>1263</v>
      </c>
      <c r="F6145" s="315">
        <f>VLOOKUP(B6145,'HSD PSPN,STR,ARS'!$C$6:F4323,4,FALSE)</f>
        <v>200000</v>
      </c>
      <c r="G6145" s="536">
        <f t="shared" si="623"/>
        <v>1000</v>
      </c>
    </row>
    <row r="6146" spans="1:7">
      <c r="A6146" s="1161" t="s">
        <v>2171</v>
      </c>
      <c r="B6146" s="1162"/>
      <c r="C6146" s="1162"/>
      <c r="D6146" s="1162"/>
      <c r="E6146" s="1162"/>
      <c r="F6146" s="1163"/>
      <c r="G6146" s="321">
        <f>SUM(G6141:G6145)</f>
        <v>27250</v>
      </c>
    </row>
    <row r="6147" spans="1:7">
      <c r="A6147" s="295" t="s">
        <v>19</v>
      </c>
      <c r="B6147" s="296" t="s">
        <v>5</v>
      </c>
      <c r="C6147" s="295"/>
      <c r="D6147" s="295"/>
      <c r="E6147" s="295"/>
      <c r="F6147" s="296"/>
      <c r="G6147" s="536"/>
    </row>
    <row r="6148" spans="1:7">
      <c r="A6148" s="295">
        <v>1</v>
      </c>
      <c r="B6148" s="296" t="s">
        <v>1792</v>
      </c>
      <c r="C6148" s="295"/>
      <c r="D6148" s="295" t="s">
        <v>239</v>
      </c>
      <c r="E6148" s="295" t="s">
        <v>1496</v>
      </c>
      <c r="F6148" s="315">
        <f>VLOOKUP(B6148,'HSD PSPN,STR,ARS'!$C$6:F4326,4,FALSE)</f>
        <v>10000</v>
      </c>
      <c r="G6148" s="536">
        <f t="shared" ref="G6148" si="624">F6148*E6148</f>
        <v>10000</v>
      </c>
    </row>
    <row r="6149" spans="1:7">
      <c r="A6149" s="1165" t="s">
        <v>2176</v>
      </c>
      <c r="B6149" s="1166"/>
      <c r="C6149" s="1166"/>
      <c r="D6149" s="1166"/>
      <c r="E6149" s="1166"/>
      <c r="F6149" s="1166"/>
      <c r="G6149" s="321">
        <f>SUM(G6147:G6148)</f>
        <v>10000</v>
      </c>
    </row>
    <row r="6150" spans="1:7">
      <c r="A6150" s="295" t="s">
        <v>20</v>
      </c>
      <c r="B6150" s="296" t="s">
        <v>181</v>
      </c>
      <c r="C6150" s="295"/>
      <c r="D6150" s="295"/>
      <c r="E6150" s="295"/>
      <c r="F6150" s="296"/>
      <c r="G6150" s="536"/>
    </row>
    <row r="6151" spans="1:7">
      <c r="A6151" s="295"/>
      <c r="B6151" s="296"/>
      <c r="C6151" s="295"/>
      <c r="D6151" s="295"/>
      <c r="E6151" s="295"/>
      <c r="F6151" s="296"/>
      <c r="G6151" s="536"/>
    </row>
    <row r="6152" spans="1:7">
      <c r="A6152" s="1146" t="s">
        <v>2180</v>
      </c>
      <c r="B6152" s="1146"/>
      <c r="C6152" s="1146"/>
      <c r="D6152" s="1146"/>
      <c r="E6152" s="1146"/>
      <c r="F6152" s="1146"/>
      <c r="G6152" s="318">
        <f>SUM(G6150:G6151)</f>
        <v>0</v>
      </c>
    </row>
    <row r="6153" spans="1:7">
      <c r="A6153" s="375" t="s">
        <v>21</v>
      </c>
      <c r="B6153" s="1145" t="s">
        <v>1111</v>
      </c>
      <c r="C6153" s="1145"/>
      <c r="D6153" s="1145"/>
      <c r="E6153" s="1145"/>
      <c r="F6153" s="1145"/>
      <c r="G6153" s="318">
        <f>SUM(G6142:G6152)/2</f>
        <v>37250</v>
      </c>
    </row>
    <row r="6154" spans="1:7">
      <c r="A6154" s="375" t="s">
        <v>22</v>
      </c>
      <c r="B6154" s="1145" t="s">
        <v>1112</v>
      </c>
      <c r="C6154" s="1145"/>
      <c r="D6154" s="1145"/>
      <c r="E6154" s="1145"/>
      <c r="F6154" s="376">
        <v>0.1</v>
      </c>
      <c r="G6154" s="318">
        <f>G6153*F6154</f>
        <v>3725</v>
      </c>
    </row>
    <row r="6155" spans="1:7">
      <c r="A6155" s="375" t="s">
        <v>23</v>
      </c>
      <c r="B6155" s="1145" t="s">
        <v>184</v>
      </c>
      <c r="C6155" s="1145"/>
      <c r="D6155" s="1145"/>
      <c r="E6155" s="1145"/>
      <c r="F6155" s="1145"/>
      <c r="G6155" s="318">
        <f>ROUNDDOWN(G6153+G6154,0)</f>
        <v>40975</v>
      </c>
    </row>
    <row r="6156" spans="1:7">
      <c r="A6156" s="379"/>
      <c r="B6156" s="380"/>
      <c r="C6156" s="380"/>
      <c r="D6156" s="380"/>
      <c r="E6156" s="380"/>
      <c r="F6156" s="380"/>
      <c r="G6156" s="255"/>
    </row>
    <row r="6157" spans="1:7" s="455" customFormat="1">
      <c r="A6157" s="454" t="s">
        <v>2522</v>
      </c>
      <c r="G6157" s="560"/>
    </row>
    <row r="6158" spans="1:7" ht="45">
      <c r="A6158" s="294" t="s">
        <v>73</v>
      </c>
      <c r="B6158" s="294" t="s">
        <v>74</v>
      </c>
      <c r="C6158" s="294" t="s">
        <v>166</v>
      </c>
      <c r="D6158" s="301" t="s">
        <v>78</v>
      </c>
      <c r="E6158" s="301" t="s">
        <v>167</v>
      </c>
      <c r="F6158" s="301" t="s">
        <v>1113</v>
      </c>
      <c r="G6158" s="552" t="s">
        <v>1105</v>
      </c>
    </row>
    <row r="6159" spans="1:7">
      <c r="A6159" s="295" t="s">
        <v>17</v>
      </c>
      <c r="B6159" s="296" t="s">
        <v>1106</v>
      </c>
      <c r="C6159" s="295"/>
      <c r="D6159" s="295"/>
      <c r="E6159" s="295"/>
      <c r="F6159" s="296"/>
      <c r="G6159" s="536"/>
    </row>
    <row r="6160" spans="1:7">
      <c r="A6160" s="295">
        <v>1</v>
      </c>
      <c r="B6160" s="296" t="s">
        <v>1</v>
      </c>
      <c r="C6160" s="295" t="s">
        <v>336</v>
      </c>
      <c r="D6160" s="295" t="s">
        <v>31</v>
      </c>
      <c r="E6160" s="295" t="s">
        <v>1209</v>
      </c>
      <c r="F6160" s="315">
        <f>VLOOKUP(B6160,'HSD PSPN,STR,ARS'!$C$6:F4336,4,FALSE)</f>
        <v>100000</v>
      </c>
      <c r="G6160" s="536">
        <f t="shared" ref="G6160:G6163" si="625">F6160*E6160</f>
        <v>2500</v>
      </c>
    </row>
    <row r="6161" spans="1:7">
      <c r="A6161" s="295">
        <v>2</v>
      </c>
      <c r="B6161" s="296" t="s">
        <v>32</v>
      </c>
      <c r="C6161" s="295" t="s">
        <v>337</v>
      </c>
      <c r="D6161" s="295" t="s">
        <v>31</v>
      </c>
      <c r="E6161" s="295" t="s">
        <v>1208</v>
      </c>
      <c r="F6161" s="315">
        <f>VLOOKUP(B6161,'HSD PSPN,STR,ARS'!$C$6:F4337,4,FALSE)</f>
        <v>150000</v>
      </c>
      <c r="G6161" s="536">
        <f t="shared" si="625"/>
        <v>37500</v>
      </c>
    </row>
    <row r="6162" spans="1:7">
      <c r="A6162" s="295">
        <v>3</v>
      </c>
      <c r="B6162" s="296" t="s">
        <v>3</v>
      </c>
      <c r="C6162" s="295" t="s">
        <v>338</v>
      </c>
      <c r="D6162" s="295" t="s">
        <v>31</v>
      </c>
      <c r="E6162" s="295" t="s">
        <v>1209</v>
      </c>
      <c r="F6162" s="315">
        <f>VLOOKUP(B6162,'HSD PSPN,STR,ARS'!$C$6:F4338,4,FALSE)</f>
        <v>150000</v>
      </c>
      <c r="G6162" s="536">
        <f t="shared" si="625"/>
        <v>3750</v>
      </c>
    </row>
    <row r="6163" spans="1:7">
      <c r="A6163" s="295">
        <v>4</v>
      </c>
      <c r="B6163" s="296" t="s">
        <v>4</v>
      </c>
      <c r="C6163" s="295" t="s">
        <v>339</v>
      </c>
      <c r="D6163" s="295" t="s">
        <v>31</v>
      </c>
      <c r="E6163" s="295" t="s">
        <v>1238</v>
      </c>
      <c r="F6163" s="315">
        <f>VLOOKUP(B6163,'HSD PSPN,STR,ARS'!$C$6:F4339,4,FALSE)</f>
        <v>200000</v>
      </c>
      <c r="G6163" s="536">
        <f t="shared" si="625"/>
        <v>260</v>
      </c>
    </row>
    <row r="6164" spans="1:7">
      <c r="A6164" s="1161" t="s">
        <v>2171</v>
      </c>
      <c r="B6164" s="1162"/>
      <c r="C6164" s="1162"/>
      <c r="D6164" s="1162"/>
      <c r="E6164" s="1162"/>
      <c r="F6164" s="1163"/>
      <c r="G6164" s="321">
        <f>SUM(G6159:G6163)</f>
        <v>44010</v>
      </c>
    </row>
    <row r="6165" spans="1:7">
      <c r="A6165" s="295" t="s">
        <v>19</v>
      </c>
      <c r="B6165" s="296" t="s">
        <v>5</v>
      </c>
      <c r="C6165" s="295"/>
      <c r="D6165" s="295"/>
      <c r="E6165" s="295"/>
      <c r="F6165" s="296"/>
      <c r="G6165" s="536"/>
    </row>
    <row r="6166" spans="1:7">
      <c r="A6166" s="295">
        <v>1</v>
      </c>
      <c r="B6166" s="296" t="s">
        <v>1793</v>
      </c>
      <c r="C6166" s="295"/>
      <c r="D6166" s="295" t="s">
        <v>258</v>
      </c>
      <c r="E6166" s="295" t="s">
        <v>1496</v>
      </c>
      <c r="F6166" s="315">
        <f>VLOOKUP(B6166,'HSD PSPN,STR,ARS'!$C$6:F4342,4,FALSE)</f>
        <v>10000</v>
      </c>
      <c r="G6166" s="536">
        <f t="shared" ref="G6166" si="626">F6166*E6166</f>
        <v>10000</v>
      </c>
    </row>
    <row r="6167" spans="1:7">
      <c r="A6167" s="1165" t="s">
        <v>2176</v>
      </c>
      <c r="B6167" s="1166"/>
      <c r="C6167" s="1166"/>
      <c r="D6167" s="1166"/>
      <c r="E6167" s="1166"/>
      <c r="F6167" s="1166"/>
      <c r="G6167" s="321">
        <f>SUM(G6165:G6166)</f>
        <v>10000</v>
      </c>
    </row>
    <row r="6168" spans="1:7">
      <c r="A6168" s="295" t="s">
        <v>20</v>
      </c>
      <c r="B6168" s="296" t="s">
        <v>181</v>
      </c>
      <c r="C6168" s="295"/>
      <c r="D6168" s="295"/>
      <c r="E6168" s="295"/>
      <c r="F6168" s="296"/>
      <c r="G6168" s="536"/>
    </row>
    <row r="6169" spans="1:7">
      <c r="A6169" s="295"/>
      <c r="B6169" s="296"/>
      <c r="C6169" s="295"/>
      <c r="D6169" s="295"/>
      <c r="E6169" s="295"/>
      <c r="F6169" s="296"/>
      <c r="G6169" s="536"/>
    </row>
    <row r="6170" spans="1:7">
      <c r="A6170" s="1146" t="s">
        <v>2180</v>
      </c>
      <c r="B6170" s="1146"/>
      <c r="C6170" s="1146"/>
      <c r="D6170" s="1146"/>
      <c r="E6170" s="1146"/>
      <c r="F6170" s="1146"/>
      <c r="G6170" s="318">
        <f>SUM(G6168:G6169)</f>
        <v>0</v>
      </c>
    </row>
    <row r="6171" spans="1:7">
      <c r="A6171" s="375" t="s">
        <v>21</v>
      </c>
      <c r="B6171" s="1145" t="s">
        <v>1111</v>
      </c>
      <c r="C6171" s="1145"/>
      <c r="D6171" s="1145"/>
      <c r="E6171" s="1145"/>
      <c r="F6171" s="1145"/>
      <c r="G6171" s="318">
        <f>SUM(G6160:G6170)/2</f>
        <v>54010</v>
      </c>
    </row>
    <row r="6172" spans="1:7">
      <c r="A6172" s="375" t="s">
        <v>22</v>
      </c>
      <c r="B6172" s="1145" t="s">
        <v>1112</v>
      </c>
      <c r="C6172" s="1145"/>
      <c r="D6172" s="1145"/>
      <c r="E6172" s="1145"/>
      <c r="F6172" s="376">
        <v>0.1</v>
      </c>
      <c r="G6172" s="318">
        <f>G6171*F6172</f>
        <v>5401</v>
      </c>
    </row>
    <row r="6173" spans="1:7">
      <c r="A6173" s="375" t="s">
        <v>23</v>
      </c>
      <c r="B6173" s="1145" t="s">
        <v>184</v>
      </c>
      <c r="C6173" s="1145"/>
      <c r="D6173" s="1145"/>
      <c r="E6173" s="1145"/>
      <c r="F6173" s="1145"/>
      <c r="G6173" s="318">
        <f>ROUNDDOWN(G6171+G6172,0)</f>
        <v>59411</v>
      </c>
    </row>
    <row r="6174" spans="1:7">
      <c r="A6174" s="379"/>
      <c r="B6174" s="380"/>
      <c r="C6174" s="380"/>
      <c r="D6174" s="380"/>
      <c r="E6174" s="380"/>
      <c r="F6174" s="380"/>
      <c r="G6174" s="255"/>
    </row>
    <row r="6175" spans="1:7" s="455" customFormat="1">
      <c r="A6175" s="454" t="s">
        <v>2523</v>
      </c>
      <c r="G6175" s="560"/>
    </row>
    <row r="6176" spans="1:7" ht="45">
      <c r="A6176" s="294" t="s">
        <v>73</v>
      </c>
      <c r="B6176" s="294" t="s">
        <v>74</v>
      </c>
      <c r="C6176" s="294" t="s">
        <v>166</v>
      </c>
      <c r="D6176" s="301" t="s">
        <v>78</v>
      </c>
      <c r="E6176" s="301" t="s">
        <v>167</v>
      </c>
      <c r="F6176" s="301" t="s">
        <v>1113</v>
      </c>
      <c r="G6176" s="552" t="s">
        <v>1105</v>
      </c>
    </row>
    <row r="6177" spans="1:7">
      <c r="A6177" s="295" t="s">
        <v>17</v>
      </c>
      <c r="B6177" s="296" t="s">
        <v>1106</v>
      </c>
      <c r="C6177" s="295"/>
      <c r="D6177" s="295"/>
      <c r="E6177" s="295"/>
      <c r="F6177" s="296"/>
      <c r="G6177" s="536"/>
    </row>
    <row r="6178" spans="1:7">
      <c r="A6178" s="295">
        <v>1</v>
      </c>
      <c r="B6178" s="296" t="s">
        <v>1</v>
      </c>
      <c r="C6178" s="295" t="s">
        <v>336</v>
      </c>
      <c r="D6178" s="295" t="s">
        <v>31</v>
      </c>
      <c r="E6178" s="295" t="s">
        <v>1262</v>
      </c>
      <c r="F6178" s="315">
        <f>VLOOKUP(B6178,'HSD PSPN,STR,ARS'!$C$6:F4352,4,FALSE)</f>
        <v>100000</v>
      </c>
      <c r="G6178" s="536">
        <f t="shared" ref="G6178:G6181" si="627">F6178*E6178</f>
        <v>1500</v>
      </c>
    </row>
    <row r="6179" spans="1:7">
      <c r="A6179" s="295">
        <v>2</v>
      </c>
      <c r="B6179" s="296" t="s">
        <v>2</v>
      </c>
      <c r="C6179" s="295" t="s">
        <v>337</v>
      </c>
      <c r="D6179" s="295" t="s">
        <v>31</v>
      </c>
      <c r="E6179" s="295" t="s">
        <v>1201</v>
      </c>
      <c r="F6179" s="315">
        <f>VLOOKUP(B6179,'HSD PSPN,STR,ARS'!$C$6:F4353,4,FALSE)</f>
        <v>150000</v>
      </c>
      <c r="G6179" s="536">
        <f t="shared" si="627"/>
        <v>22500</v>
      </c>
    </row>
    <row r="6180" spans="1:7">
      <c r="A6180" s="295">
        <v>3</v>
      </c>
      <c r="B6180" s="296" t="s">
        <v>3</v>
      </c>
      <c r="C6180" s="295" t="s">
        <v>338</v>
      </c>
      <c r="D6180" s="295" t="s">
        <v>31</v>
      </c>
      <c r="E6180" s="295" t="s">
        <v>1262</v>
      </c>
      <c r="F6180" s="315">
        <f>VLOOKUP(B6180,'HSD PSPN,STR,ARS'!$C$6:F4354,4,FALSE)</f>
        <v>150000</v>
      </c>
      <c r="G6180" s="536">
        <f t="shared" si="627"/>
        <v>2250</v>
      </c>
    </row>
    <row r="6181" spans="1:7">
      <c r="A6181" s="295">
        <v>4</v>
      </c>
      <c r="B6181" s="296" t="s">
        <v>4</v>
      </c>
      <c r="C6181" s="295" t="s">
        <v>339</v>
      </c>
      <c r="D6181" s="295" t="s">
        <v>31</v>
      </c>
      <c r="E6181" s="295" t="s">
        <v>1263</v>
      </c>
      <c r="F6181" s="315">
        <f>VLOOKUP(B6181,'HSD PSPN,STR,ARS'!$C$6:F4355,4,FALSE)</f>
        <v>200000</v>
      </c>
      <c r="G6181" s="536">
        <f t="shared" si="627"/>
        <v>1000</v>
      </c>
    </row>
    <row r="6182" spans="1:7">
      <c r="A6182" s="1161" t="s">
        <v>2171</v>
      </c>
      <c r="B6182" s="1162"/>
      <c r="C6182" s="1162"/>
      <c r="D6182" s="1162"/>
      <c r="E6182" s="1162"/>
      <c r="F6182" s="1163"/>
      <c r="G6182" s="321">
        <f>SUM(G6177:G6181)</f>
        <v>27250</v>
      </c>
    </row>
    <row r="6183" spans="1:7">
      <c r="A6183" s="295" t="s">
        <v>19</v>
      </c>
      <c r="B6183" s="296" t="s">
        <v>5</v>
      </c>
      <c r="C6183" s="295"/>
      <c r="D6183" s="295"/>
      <c r="E6183" s="295"/>
      <c r="F6183" s="296"/>
      <c r="G6183" s="536"/>
    </row>
    <row r="6184" spans="1:7">
      <c r="A6184" s="295">
        <v>1</v>
      </c>
      <c r="B6184" s="296" t="s">
        <v>1794</v>
      </c>
      <c r="C6184" s="295"/>
      <c r="D6184" s="295" t="s">
        <v>239</v>
      </c>
      <c r="E6184" s="295" t="s">
        <v>1496</v>
      </c>
      <c r="F6184" s="315">
        <f>VLOOKUP(B6184,'HSD PSPN,STR,ARS'!$C$6:F4358,4,FALSE)</f>
        <v>10000</v>
      </c>
      <c r="G6184" s="536">
        <f t="shared" ref="G6184" si="628">F6184*E6184</f>
        <v>10000</v>
      </c>
    </row>
    <row r="6185" spans="1:7">
      <c r="A6185" s="1165" t="s">
        <v>2176</v>
      </c>
      <c r="B6185" s="1166"/>
      <c r="C6185" s="1166"/>
      <c r="D6185" s="1166"/>
      <c r="E6185" s="1166"/>
      <c r="F6185" s="1166"/>
      <c r="G6185" s="321">
        <f>SUM(G6183:G6184)</f>
        <v>10000</v>
      </c>
    </row>
    <row r="6186" spans="1:7">
      <c r="A6186" s="295" t="s">
        <v>20</v>
      </c>
      <c r="B6186" s="296" t="s">
        <v>181</v>
      </c>
      <c r="C6186" s="295"/>
      <c r="D6186" s="295"/>
      <c r="E6186" s="295"/>
      <c r="F6186" s="296"/>
      <c r="G6186" s="536"/>
    </row>
    <row r="6187" spans="1:7">
      <c r="A6187" s="295"/>
      <c r="B6187" s="296"/>
      <c r="C6187" s="295"/>
      <c r="D6187" s="295"/>
      <c r="E6187" s="295"/>
      <c r="F6187" s="296"/>
      <c r="G6187" s="536"/>
    </row>
    <row r="6188" spans="1:7">
      <c r="A6188" s="1146" t="s">
        <v>2180</v>
      </c>
      <c r="B6188" s="1146"/>
      <c r="C6188" s="1146"/>
      <c r="D6188" s="1146"/>
      <c r="E6188" s="1146"/>
      <c r="F6188" s="1146"/>
      <c r="G6188" s="318">
        <f>SUM(G6186:G6187)</f>
        <v>0</v>
      </c>
    </row>
    <row r="6189" spans="1:7">
      <c r="A6189" s="375" t="s">
        <v>21</v>
      </c>
      <c r="B6189" s="1145" t="s">
        <v>1111</v>
      </c>
      <c r="C6189" s="1145"/>
      <c r="D6189" s="1145"/>
      <c r="E6189" s="1145"/>
      <c r="F6189" s="1145"/>
      <c r="G6189" s="318">
        <f>SUM(G6178:G6188)/2</f>
        <v>37250</v>
      </c>
    </row>
    <row r="6190" spans="1:7">
      <c r="A6190" s="375" t="s">
        <v>22</v>
      </c>
      <c r="B6190" s="1145" t="s">
        <v>1112</v>
      </c>
      <c r="C6190" s="1145"/>
      <c r="D6190" s="1145"/>
      <c r="E6190" s="1145"/>
      <c r="F6190" s="376">
        <v>0.1</v>
      </c>
      <c r="G6190" s="318">
        <f>G6189*F6190</f>
        <v>3725</v>
      </c>
    </row>
    <row r="6191" spans="1:7">
      <c r="A6191" s="375" t="s">
        <v>23</v>
      </c>
      <c r="B6191" s="1145" t="s">
        <v>184</v>
      </c>
      <c r="C6191" s="1145"/>
      <c r="D6191" s="1145"/>
      <c r="E6191" s="1145"/>
      <c r="F6191" s="1145"/>
      <c r="G6191" s="318">
        <f>ROUNDDOWN(G6189+G6190,0)</f>
        <v>40975</v>
      </c>
    </row>
    <row r="6192" spans="1:7">
      <c r="A6192" s="379"/>
      <c r="B6192" s="380"/>
      <c r="C6192" s="380"/>
      <c r="D6192" s="380"/>
      <c r="E6192" s="380"/>
      <c r="F6192" s="380"/>
      <c r="G6192" s="255"/>
    </row>
    <row r="6193" spans="1:7" s="455" customFormat="1">
      <c r="A6193" s="454" t="s">
        <v>2524</v>
      </c>
      <c r="G6193" s="560"/>
    </row>
    <row r="6194" spans="1:7" ht="45">
      <c r="A6194" s="294" t="s">
        <v>73</v>
      </c>
      <c r="B6194" s="294" t="s">
        <v>74</v>
      </c>
      <c r="C6194" s="294" t="s">
        <v>166</v>
      </c>
      <c r="D6194" s="301" t="s">
        <v>78</v>
      </c>
      <c r="E6194" s="301" t="s">
        <v>167</v>
      </c>
      <c r="F6194" s="301" t="s">
        <v>1113</v>
      </c>
      <c r="G6194" s="552" t="s">
        <v>1105</v>
      </c>
    </row>
    <row r="6195" spans="1:7">
      <c r="A6195" s="295" t="s">
        <v>17</v>
      </c>
      <c r="B6195" s="296" t="s">
        <v>1106</v>
      </c>
      <c r="C6195" s="295"/>
      <c r="D6195" s="295"/>
      <c r="E6195" s="295"/>
      <c r="F6195" s="296"/>
      <c r="G6195" s="536"/>
    </row>
    <row r="6196" spans="1:7">
      <c r="A6196" s="295">
        <v>1</v>
      </c>
      <c r="B6196" s="296" t="s">
        <v>1</v>
      </c>
      <c r="C6196" s="295" t="s">
        <v>336</v>
      </c>
      <c r="D6196" s="295" t="s">
        <v>31</v>
      </c>
      <c r="E6196" s="295" t="s">
        <v>1486</v>
      </c>
      <c r="F6196" s="315">
        <f>VLOOKUP(B6196,'HSD PSPN,STR,ARS'!$C$6:F4368,4,FALSE)</f>
        <v>100000</v>
      </c>
      <c r="G6196" s="536">
        <f t="shared" ref="G6196:G6199" si="629">F6196*E6196</f>
        <v>2250</v>
      </c>
    </row>
    <row r="6197" spans="1:7">
      <c r="A6197" s="295">
        <v>2</v>
      </c>
      <c r="B6197" s="296" t="s">
        <v>32</v>
      </c>
      <c r="C6197" s="295" t="s">
        <v>337</v>
      </c>
      <c r="D6197" s="295" t="s">
        <v>31</v>
      </c>
      <c r="E6197" s="295" t="s">
        <v>1485</v>
      </c>
      <c r="F6197" s="315">
        <f>VLOOKUP(B6197,'HSD PSPN,STR,ARS'!$C$6:F4369,4,FALSE)</f>
        <v>150000</v>
      </c>
      <c r="G6197" s="536">
        <f t="shared" si="629"/>
        <v>33750</v>
      </c>
    </row>
    <row r="6198" spans="1:7">
      <c r="A6198" s="295">
        <v>3</v>
      </c>
      <c r="B6198" s="296" t="s">
        <v>3</v>
      </c>
      <c r="C6198" s="295" t="s">
        <v>338</v>
      </c>
      <c r="D6198" s="295" t="s">
        <v>31</v>
      </c>
      <c r="E6198" s="295" t="s">
        <v>1486</v>
      </c>
      <c r="F6198" s="315">
        <f>VLOOKUP(B6198,'HSD PSPN,STR,ARS'!$C$6:F4370,4,FALSE)</f>
        <v>150000</v>
      </c>
      <c r="G6198" s="536">
        <f t="shared" si="629"/>
        <v>3375</v>
      </c>
    </row>
    <row r="6199" spans="1:7">
      <c r="A6199" s="295">
        <v>4</v>
      </c>
      <c r="B6199" s="296" t="s">
        <v>4</v>
      </c>
      <c r="C6199" s="295" t="s">
        <v>339</v>
      </c>
      <c r="D6199" s="295" t="s">
        <v>31</v>
      </c>
      <c r="E6199" s="295" t="s">
        <v>1109</v>
      </c>
      <c r="F6199" s="315">
        <f>VLOOKUP(B6199,'HSD PSPN,STR,ARS'!$C$6:F4371,4,FALSE)</f>
        <v>200000</v>
      </c>
      <c r="G6199" s="536">
        <f t="shared" si="629"/>
        <v>1500</v>
      </c>
    </row>
    <row r="6200" spans="1:7">
      <c r="A6200" s="1161" t="s">
        <v>2171</v>
      </c>
      <c r="B6200" s="1162"/>
      <c r="C6200" s="1162"/>
      <c r="D6200" s="1162"/>
      <c r="E6200" s="1162"/>
      <c r="F6200" s="1163"/>
      <c r="G6200" s="321">
        <f>SUM(G6195:G6199)</f>
        <v>40875</v>
      </c>
    </row>
    <row r="6201" spans="1:7">
      <c r="A6201" s="295" t="s">
        <v>19</v>
      </c>
      <c r="B6201" s="296" t="s">
        <v>5</v>
      </c>
      <c r="C6201" s="295"/>
      <c r="D6201" s="295"/>
      <c r="E6201" s="295"/>
      <c r="F6201" s="296"/>
      <c r="G6201" s="536"/>
    </row>
    <row r="6202" spans="1:7">
      <c r="A6202" s="295">
        <v>1</v>
      </c>
      <c r="B6202" s="296" t="s">
        <v>1795</v>
      </c>
      <c r="C6202" s="295"/>
      <c r="D6202" s="295" t="s">
        <v>239</v>
      </c>
      <c r="E6202" s="295" t="s">
        <v>1496</v>
      </c>
      <c r="F6202" s="315">
        <f>VLOOKUP(B6202,'HSD PSPN,STR,ARS'!$C$6:F4374,4,FALSE)</f>
        <v>10000</v>
      </c>
      <c r="G6202" s="536">
        <f t="shared" ref="G6202" si="630">F6202*E6202</f>
        <v>10000</v>
      </c>
    </row>
    <row r="6203" spans="1:7">
      <c r="A6203" s="1165" t="s">
        <v>2176</v>
      </c>
      <c r="B6203" s="1166"/>
      <c r="C6203" s="1166"/>
      <c r="D6203" s="1166"/>
      <c r="E6203" s="1166"/>
      <c r="F6203" s="1166"/>
      <c r="G6203" s="321">
        <f>SUM(G6201:G6202)</f>
        <v>10000</v>
      </c>
    </row>
    <row r="6204" spans="1:7">
      <c r="A6204" s="295" t="s">
        <v>20</v>
      </c>
      <c r="B6204" s="296" t="s">
        <v>181</v>
      </c>
      <c r="C6204" s="295"/>
      <c r="D6204" s="295"/>
      <c r="E6204" s="295"/>
      <c r="F6204" s="296"/>
      <c r="G6204" s="536"/>
    </row>
    <row r="6205" spans="1:7">
      <c r="A6205" s="295"/>
      <c r="B6205" s="296"/>
      <c r="C6205" s="295"/>
      <c r="D6205" s="295"/>
      <c r="E6205" s="295"/>
      <c r="F6205" s="296"/>
      <c r="G6205" s="536"/>
    </row>
    <row r="6206" spans="1:7">
      <c r="A6206" s="1146" t="s">
        <v>2180</v>
      </c>
      <c r="B6206" s="1146"/>
      <c r="C6206" s="1146"/>
      <c r="D6206" s="1146"/>
      <c r="E6206" s="1146"/>
      <c r="F6206" s="1146"/>
      <c r="G6206" s="318">
        <f>SUM(G6204:G6205)</f>
        <v>0</v>
      </c>
    </row>
    <row r="6207" spans="1:7">
      <c r="A6207" s="375" t="s">
        <v>21</v>
      </c>
      <c r="B6207" s="1145" t="s">
        <v>1111</v>
      </c>
      <c r="C6207" s="1145"/>
      <c r="D6207" s="1145"/>
      <c r="E6207" s="1145"/>
      <c r="F6207" s="1145"/>
      <c r="G6207" s="318">
        <f>SUM(G6196:G6206)/2</f>
        <v>50875</v>
      </c>
    </row>
    <row r="6208" spans="1:7">
      <c r="A6208" s="375" t="s">
        <v>22</v>
      </c>
      <c r="B6208" s="1145" t="s">
        <v>1112</v>
      </c>
      <c r="C6208" s="1145"/>
      <c r="D6208" s="1145"/>
      <c r="E6208" s="1145"/>
      <c r="F6208" s="376">
        <v>0.1</v>
      </c>
      <c r="G6208" s="318">
        <f>G6207*F6208</f>
        <v>5087.5</v>
      </c>
    </row>
    <row r="6209" spans="1:7">
      <c r="A6209" s="375" t="s">
        <v>23</v>
      </c>
      <c r="B6209" s="1145" t="s">
        <v>184</v>
      </c>
      <c r="C6209" s="1145"/>
      <c r="D6209" s="1145"/>
      <c r="E6209" s="1145"/>
      <c r="F6209" s="1145"/>
      <c r="G6209" s="318">
        <f>ROUNDDOWN(G6207+G6208,0)</f>
        <v>55962</v>
      </c>
    </row>
    <row r="6210" spans="1:7">
      <c r="A6210" s="379"/>
      <c r="B6210" s="380"/>
      <c r="C6210" s="380"/>
      <c r="D6210" s="380"/>
      <c r="E6210" s="380"/>
      <c r="F6210" s="380"/>
      <c r="G6210" s="255"/>
    </row>
    <row r="6211" spans="1:7" s="455" customFormat="1">
      <c r="A6211" s="454" t="s">
        <v>2525</v>
      </c>
      <c r="G6211" s="560"/>
    </row>
    <row r="6212" spans="1:7" ht="45">
      <c r="A6212" s="294" t="s">
        <v>73</v>
      </c>
      <c r="B6212" s="294" t="s">
        <v>74</v>
      </c>
      <c r="C6212" s="294" t="s">
        <v>166</v>
      </c>
      <c r="D6212" s="301" t="s">
        <v>78</v>
      </c>
      <c r="E6212" s="301" t="s">
        <v>167</v>
      </c>
      <c r="F6212" s="301" t="s">
        <v>1113</v>
      </c>
      <c r="G6212" s="552" t="s">
        <v>1105</v>
      </c>
    </row>
    <row r="6213" spans="1:7">
      <c r="A6213" s="295" t="s">
        <v>17</v>
      </c>
      <c r="B6213" s="296" t="s">
        <v>1106</v>
      </c>
      <c r="C6213" s="295"/>
      <c r="D6213" s="295"/>
      <c r="E6213" s="295"/>
      <c r="F6213" s="296"/>
      <c r="G6213" s="536"/>
    </row>
    <row r="6214" spans="1:7">
      <c r="A6214" s="295">
        <v>1</v>
      </c>
      <c r="B6214" s="296" t="s">
        <v>1</v>
      </c>
      <c r="C6214" s="295" t="s">
        <v>336</v>
      </c>
      <c r="D6214" s="295" t="s">
        <v>31</v>
      </c>
      <c r="E6214" s="295" t="s">
        <v>1796</v>
      </c>
      <c r="F6214" s="315">
        <f>VLOOKUP(B6214,'HSD PSPN,STR,ARS'!$C$6:F4384,4,FALSE)</f>
        <v>100000</v>
      </c>
      <c r="G6214" s="536">
        <f t="shared" ref="G6214:G6217" si="631">F6214*E6214</f>
        <v>3599.9999999999995</v>
      </c>
    </row>
    <row r="6215" spans="1:7">
      <c r="A6215" s="295">
        <v>2</v>
      </c>
      <c r="B6215" s="296" t="s">
        <v>2</v>
      </c>
      <c r="C6215" s="295" t="s">
        <v>337</v>
      </c>
      <c r="D6215" s="295" t="s">
        <v>31</v>
      </c>
      <c r="E6215" s="295" t="s">
        <v>1796</v>
      </c>
      <c r="F6215" s="315">
        <f>VLOOKUP(B6215,'HSD PSPN,STR,ARS'!$C$6:F4385,4,FALSE)</f>
        <v>150000</v>
      </c>
      <c r="G6215" s="536">
        <f t="shared" si="631"/>
        <v>5400</v>
      </c>
    </row>
    <row r="6216" spans="1:7">
      <c r="A6216" s="295">
        <v>3</v>
      </c>
      <c r="B6216" s="296" t="s">
        <v>3</v>
      </c>
      <c r="C6216" s="295" t="s">
        <v>338</v>
      </c>
      <c r="D6216" s="295" t="s">
        <v>31</v>
      </c>
      <c r="E6216" s="295" t="s">
        <v>1237</v>
      </c>
      <c r="F6216" s="315">
        <f>VLOOKUP(B6216,'HSD PSPN,STR,ARS'!$C$6:F4386,4,FALSE)</f>
        <v>150000</v>
      </c>
      <c r="G6216" s="536">
        <f t="shared" si="631"/>
        <v>600</v>
      </c>
    </row>
    <row r="6217" spans="1:7">
      <c r="A6217" s="295">
        <v>4</v>
      </c>
      <c r="B6217" s="296" t="s">
        <v>4</v>
      </c>
      <c r="C6217" s="295" t="s">
        <v>339</v>
      </c>
      <c r="D6217" s="295" t="s">
        <v>31</v>
      </c>
      <c r="E6217" s="295" t="s">
        <v>1522</v>
      </c>
      <c r="F6217" s="315">
        <f>VLOOKUP(B6217,'HSD PSPN,STR,ARS'!$C$6:F4387,4,FALSE)</f>
        <v>200000</v>
      </c>
      <c r="G6217" s="536">
        <f t="shared" si="631"/>
        <v>200</v>
      </c>
    </row>
    <row r="6218" spans="1:7">
      <c r="A6218" s="1161" t="s">
        <v>2171</v>
      </c>
      <c r="B6218" s="1162"/>
      <c r="C6218" s="1162"/>
      <c r="D6218" s="1162"/>
      <c r="E6218" s="1162"/>
      <c r="F6218" s="1163"/>
      <c r="G6218" s="321">
        <f>SUM(G6213:G6217)</f>
        <v>9800</v>
      </c>
    </row>
    <row r="6219" spans="1:7">
      <c r="A6219" s="295" t="s">
        <v>19</v>
      </c>
      <c r="B6219" s="296" t="s">
        <v>5</v>
      </c>
      <c r="C6219" s="295"/>
      <c r="D6219" s="295"/>
      <c r="E6219" s="295"/>
      <c r="F6219" s="296"/>
      <c r="G6219" s="536"/>
    </row>
    <row r="6220" spans="1:7">
      <c r="A6220" s="295">
        <v>1</v>
      </c>
      <c r="B6220" s="296" t="s">
        <v>1797</v>
      </c>
      <c r="C6220" s="295"/>
      <c r="D6220" s="295" t="s">
        <v>239</v>
      </c>
      <c r="E6220" s="295" t="s">
        <v>1496</v>
      </c>
      <c r="F6220" s="315">
        <f>VLOOKUP(B6220,'HSD PSPN,STR,ARS'!$C$6:F4390,4,FALSE)</f>
        <v>10000</v>
      </c>
      <c r="G6220" s="536">
        <f t="shared" ref="G6220" si="632">F6220*E6220</f>
        <v>10000</v>
      </c>
    </row>
    <row r="6221" spans="1:7">
      <c r="A6221" s="1165" t="s">
        <v>2176</v>
      </c>
      <c r="B6221" s="1166"/>
      <c r="C6221" s="1166"/>
      <c r="D6221" s="1166"/>
      <c r="E6221" s="1166"/>
      <c r="F6221" s="1166"/>
      <c r="G6221" s="321">
        <f>SUM(G6219:G6220)</f>
        <v>10000</v>
      </c>
    </row>
    <row r="6222" spans="1:7">
      <c r="A6222" s="295" t="s">
        <v>20</v>
      </c>
      <c r="B6222" s="296" t="s">
        <v>181</v>
      </c>
      <c r="C6222" s="295"/>
      <c r="D6222" s="295"/>
      <c r="E6222" s="295"/>
      <c r="F6222" s="296"/>
      <c r="G6222" s="536"/>
    </row>
    <row r="6223" spans="1:7">
      <c r="A6223" s="295"/>
      <c r="B6223" s="296"/>
      <c r="C6223" s="295"/>
      <c r="D6223" s="295"/>
      <c r="E6223" s="295"/>
      <c r="F6223" s="296"/>
      <c r="G6223" s="536"/>
    </row>
    <row r="6224" spans="1:7">
      <c r="A6224" s="1146" t="s">
        <v>2180</v>
      </c>
      <c r="B6224" s="1146"/>
      <c r="C6224" s="1146"/>
      <c r="D6224" s="1146"/>
      <c r="E6224" s="1146"/>
      <c r="F6224" s="1146"/>
      <c r="G6224" s="318">
        <f>SUM(G6222:G6223)</f>
        <v>0</v>
      </c>
    </row>
    <row r="6225" spans="1:7">
      <c r="A6225" s="375" t="s">
        <v>21</v>
      </c>
      <c r="B6225" s="1145" t="s">
        <v>1111</v>
      </c>
      <c r="C6225" s="1145"/>
      <c r="D6225" s="1145"/>
      <c r="E6225" s="1145"/>
      <c r="F6225" s="1145"/>
      <c r="G6225" s="318">
        <f>SUM(G6214:G6224)/2</f>
        <v>19800</v>
      </c>
    </row>
    <row r="6226" spans="1:7">
      <c r="A6226" s="375" t="s">
        <v>22</v>
      </c>
      <c r="B6226" s="1145" t="s">
        <v>1112</v>
      </c>
      <c r="C6226" s="1145"/>
      <c r="D6226" s="1145"/>
      <c r="E6226" s="1145"/>
      <c r="F6226" s="376">
        <v>0.1</v>
      </c>
      <c r="G6226" s="318">
        <f>G6225*F6226</f>
        <v>1980</v>
      </c>
    </row>
    <row r="6227" spans="1:7">
      <c r="A6227" s="375" t="s">
        <v>23</v>
      </c>
      <c r="B6227" s="1145" t="s">
        <v>184</v>
      </c>
      <c r="C6227" s="1145"/>
      <c r="D6227" s="1145"/>
      <c r="E6227" s="1145"/>
      <c r="F6227" s="1145"/>
      <c r="G6227" s="318">
        <f>ROUNDDOWN(G6225+G6226,0)</f>
        <v>21780</v>
      </c>
    </row>
    <row r="6228" spans="1:7">
      <c r="A6228" s="379"/>
      <c r="B6228" s="380"/>
      <c r="C6228" s="380"/>
      <c r="D6228" s="380"/>
      <c r="E6228" s="380"/>
      <c r="F6228" s="380"/>
      <c r="G6228" s="255"/>
    </row>
    <row r="6229" spans="1:7">
      <c r="A6229" s="456" t="s">
        <v>2526</v>
      </c>
      <c r="B6229"/>
      <c r="C6229"/>
      <c r="D6229"/>
      <c r="E6229"/>
      <c r="F6229"/>
      <c r="G6229" s="541"/>
    </row>
    <row r="6230" spans="1:7" s="455" customFormat="1">
      <c r="A6230" s="454" t="s">
        <v>2527</v>
      </c>
      <c r="G6230" s="560"/>
    </row>
    <row r="6231" spans="1:7" ht="45">
      <c r="A6231" s="294" t="s">
        <v>73</v>
      </c>
      <c r="B6231" s="294" t="s">
        <v>74</v>
      </c>
      <c r="C6231" s="294" t="s">
        <v>166</v>
      </c>
      <c r="D6231" s="301" t="s">
        <v>78</v>
      </c>
      <c r="E6231" s="301" t="s">
        <v>167</v>
      </c>
      <c r="F6231" s="301" t="s">
        <v>1113</v>
      </c>
      <c r="G6231" s="552" t="s">
        <v>1105</v>
      </c>
    </row>
    <row r="6232" spans="1:7">
      <c r="A6232" s="295" t="s">
        <v>17</v>
      </c>
      <c r="B6232" s="296" t="s">
        <v>1106</v>
      </c>
      <c r="C6232" s="295"/>
      <c r="D6232" s="295"/>
      <c r="E6232" s="295"/>
      <c r="F6232" s="296"/>
      <c r="G6232" s="536"/>
    </row>
    <row r="6233" spans="1:7">
      <c r="A6233" s="295">
        <v>1</v>
      </c>
      <c r="B6233" s="296" t="s">
        <v>1</v>
      </c>
      <c r="C6233" s="295" t="s">
        <v>336</v>
      </c>
      <c r="D6233" s="295" t="s">
        <v>31</v>
      </c>
      <c r="E6233" s="295" t="s">
        <v>1235</v>
      </c>
      <c r="F6233" s="315">
        <f>VLOOKUP(B6233,'HSD PSPN,STR,ARS'!$C$6:F4400,4,FALSE)</f>
        <v>100000</v>
      </c>
      <c r="G6233" s="536">
        <f t="shared" ref="G6233:G6236" si="633">F6233*E6233</f>
        <v>8000</v>
      </c>
    </row>
    <row r="6234" spans="1:7">
      <c r="A6234" s="295">
        <v>2</v>
      </c>
      <c r="B6234" s="296" t="s">
        <v>2</v>
      </c>
      <c r="C6234" s="295" t="s">
        <v>337</v>
      </c>
      <c r="D6234" s="295" t="s">
        <v>31</v>
      </c>
      <c r="E6234" s="295" t="s">
        <v>1321</v>
      </c>
      <c r="F6234" s="315">
        <f>VLOOKUP(B6234,'HSD PSPN,STR,ARS'!$C$6:F4401,4,FALSE)</f>
        <v>150000</v>
      </c>
      <c r="G6234" s="536">
        <f t="shared" si="633"/>
        <v>120000</v>
      </c>
    </row>
    <row r="6235" spans="1:7">
      <c r="A6235" s="295">
        <v>3</v>
      </c>
      <c r="B6235" s="296" t="s">
        <v>3</v>
      </c>
      <c r="C6235" s="295" t="s">
        <v>338</v>
      </c>
      <c r="D6235" s="295" t="s">
        <v>31</v>
      </c>
      <c r="E6235" s="295" t="s">
        <v>1235</v>
      </c>
      <c r="F6235" s="315">
        <f>VLOOKUP(B6235,'HSD PSPN,STR,ARS'!$C$6:F4402,4,FALSE)</f>
        <v>150000</v>
      </c>
      <c r="G6235" s="536">
        <f t="shared" si="633"/>
        <v>12000</v>
      </c>
    </row>
    <row r="6236" spans="1:7">
      <c r="A6236" s="295">
        <v>4</v>
      </c>
      <c r="B6236" s="296" t="s">
        <v>4</v>
      </c>
      <c r="C6236" s="295" t="s">
        <v>339</v>
      </c>
      <c r="D6236" s="295" t="s">
        <v>31</v>
      </c>
      <c r="E6236" s="295" t="s">
        <v>1322</v>
      </c>
      <c r="F6236" s="315">
        <f>VLOOKUP(B6236,'HSD PSPN,STR,ARS'!$C$6:F4403,4,FALSE)</f>
        <v>200000</v>
      </c>
      <c r="G6236" s="536">
        <f t="shared" si="633"/>
        <v>5340</v>
      </c>
    </row>
    <row r="6237" spans="1:7">
      <c r="A6237" s="1161" t="s">
        <v>2171</v>
      </c>
      <c r="B6237" s="1162"/>
      <c r="C6237" s="1162"/>
      <c r="D6237" s="1162"/>
      <c r="E6237" s="1162"/>
      <c r="F6237" s="1163"/>
      <c r="G6237" s="321">
        <f>SUM(G6232:G6236)</f>
        <v>145340</v>
      </c>
    </row>
    <row r="6238" spans="1:7">
      <c r="A6238" s="295" t="s">
        <v>19</v>
      </c>
      <c r="B6238" s="296" t="s">
        <v>5</v>
      </c>
      <c r="C6238" s="295"/>
      <c r="D6238" s="295"/>
      <c r="E6238" s="295"/>
      <c r="F6238" s="296"/>
      <c r="G6238" s="536"/>
    </row>
    <row r="6239" spans="1:7" ht="30">
      <c r="A6239" s="295">
        <v>1</v>
      </c>
      <c r="B6239" s="300" t="s">
        <v>1798</v>
      </c>
      <c r="C6239" s="295"/>
      <c r="D6239" s="301" t="s">
        <v>379</v>
      </c>
      <c r="E6239" s="301" t="s">
        <v>1496</v>
      </c>
      <c r="F6239" s="315">
        <f>VLOOKUP(B6239,'HSD PSPN,STR,ARS'!$C$6:F4406,4,FALSE)</f>
        <v>10000</v>
      </c>
      <c r="G6239" s="536">
        <f t="shared" ref="G6239" si="634">F6239*E6239</f>
        <v>10000</v>
      </c>
    </row>
    <row r="6240" spans="1:7">
      <c r="A6240" s="1165" t="s">
        <v>2176</v>
      </c>
      <c r="B6240" s="1166"/>
      <c r="C6240" s="1166"/>
      <c r="D6240" s="1166"/>
      <c r="E6240" s="1166"/>
      <c r="F6240" s="1166"/>
      <c r="G6240" s="321">
        <f>SUM(G6238:G6239)</f>
        <v>10000</v>
      </c>
    </row>
    <row r="6241" spans="1:7">
      <c r="A6241" s="295" t="s">
        <v>20</v>
      </c>
      <c r="B6241" s="296" t="s">
        <v>181</v>
      </c>
      <c r="C6241" s="295"/>
      <c r="D6241" s="295"/>
      <c r="E6241" s="295"/>
      <c r="F6241" s="296"/>
      <c r="G6241" s="536"/>
    </row>
    <row r="6242" spans="1:7">
      <c r="A6242" s="295"/>
      <c r="B6242" s="296"/>
      <c r="C6242" s="295"/>
      <c r="D6242" s="295"/>
      <c r="E6242" s="295"/>
      <c r="F6242" s="296"/>
      <c r="G6242" s="536"/>
    </row>
    <row r="6243" spans="1:7">
      <c r="A6243" s="1146" t="s">
        <v>2180</v>
      </c>
      <c r="B6243" s="1146"/>
      <c r="C6243" s="1146"/>
      <c r="D6243" s="1146"/>
      <c r="E6243" s="1146"/>
      <c r="F6243" s="1146"/>
      <c r="G6243" s="318">
        <f>SUM(G6241:G6242)</f>
        <v>0</v>
      </c>
    </row>
    <row r="6244" spans="1:7">
      <c r="A6244" s="375" t="s">
        <v>21</v>
      </c>
      <c r="B6244" s="1145" t="s">
        <v>1111</v>
      </c>
      <c r="C6244" s="1145"/>
      <c r="D6244" s="1145"/>
      <c r="E6244" s="1145"/>
      <c r="F6244" s="1145"/>
      <c r="G6244" s="318">
        <f>SUM(G6233:G6243)/2</f>
        <v>155340</v>
      </c>
    </row>
    <row r="6245" spans="1:7">
      <c r="A6245" s="375" t="s">
        <v>22</v>
      </c>
      <c r="B6245" s="1145" t="s">
        <v>1112</v>
      </c>
      <c r="C6245" s="1145"/>
      <c r="D6245" s="1145"/>
      <c r="E6245" s="1145"/>
      <c r="F6245" s="376">
        <v>0.1</v>
      </c>
      <c r="G6245" s="318">
        <f>G6244*F6245</f>
        <v>15534</v>
      </c>
    </row>
    <row r="6246" spans="1:7">
      <c r="A6246" s="375" t="s">
        <v>23</v>
      </c>
      <c r="B6246" s="1145" t="s">
        <v>184</v>
      </c>
      <c r="C6246" s="1145"/>
      <c r="D6246" s="1145"/>
      <c r="E6246" s="1145"/>
      <c r="F6246" s="1145"/>
      <c r="G6246" s="318">
        <f>ROUNDDOWN(G6244+G6245,0)</f>
        <v>170874</v>
      </c>
    </row>
    <row r="6247" spans="1:7">
      <c r="A6247" s="379"/>
      <c r="B6247" s="380"/>
      <c r="C6247" s="380"/>
      <c r="D6247" s="380"/>
      <c r="E6247" s="380"/>
      <c r="F6247" s="380"/>
      <c r="G6247" s="255"/>
    </row>
    <row r="6248" spans="1:7" s="455" customFormat="1">
      <c r="A6248" s="454" t="s">
        <v>2528</v>
      </c>
      <c r="G6248" s="560"/>
    </row>
    <row r="6249" spans="1:7" ht="45">
      <c r="A6249" s="294" t="s">
        <v>73</v>
      </c>
      <c r="B6249" s="294" t="s">
        <v>74</v>
      </c>
      <c r="C6249" s="294" t="s">
        <v>166</v>
      </c>
      <c r="D6249" s="301" t="s">
        <v>78</v>
      </c>
      <c r="E6249" s="301" t="s">
        <v>167</v>
      </c>
      <c r="F6249" s="301" t="s">
        <v>1113</v>
      </c>
      <c r="G6249" s="552" t="s">
        <v>1105</v>
      </c>
    </row>
    <row r="6250" spans="1:7">
      <c r="A6250" s="295" t="s">
        <v>17</v>
      </c>
      <c r="B6250" s="296" t="s">
        <v>1106</v>
      </c>
      <c r="C6250" s="295"/>
      <c r="D6250" s="295"/>
      <c r="E6250" s="295"/>
      <c r="F6250" s="296"/>
      <c r="G6250" s="536"/>
    </row>
    <row r="6251" spans="1:7">
      <c r="A6251" s="295">
        <v>1</v>
      </c>
      <c r="B6251" s="296" t="s">
        <v>1</v>
      </c>
      <c r="C6251" s="295" t="s">
        <v>336</v>
      </c>
      <c r="D6251" s="295" t="s">
        <v>31</v>
      </c>
      <c r="E6251" s="295" t="s">
        <v>1262</v>
      </c>
      <c r="F6251" s="315">
        <f>VLOOKUP(B6251,'HSD PSPN,STR,ARS'!$C$6:F4416,4,FALSE)</f>
        <v>100000</v>
      </c>
      <c r="G6251" s="536">
        <f t="shared" ref="G6251:G6254" si="635">F6251*E6251</f>
        <v>1500</v>
      </c>
    </row>
    <row r="6252" spans="1:7">
      <c r="A6252" s="295">
        <v>2</v>
      </c>
      <c r="B6252" s="296" t="s">
        <v>2</v>
      </c>
      <c r="C6252" s="295" t="s">
        <v>337</v>
      </c>
      <c r="D6252" s="295" t="s">
        <v>31</v>
      </c>
      <c r="E6252" s="295" t="s">
        <v>1201</v>
      </c>
      <c r="F6252" s="315">
        <f>VLOOKUP(B6252,'HSD PSPN,STR,ARS'!$C$6:F4417,4,FALSE)</f>
        <v>150000</v>
      </c>
      <c r="G6252" s="536">
        <f t="shared" si="635"/>
        <v>22500</v>
      </c>
    </row>
    <row r="6253" spans="1:7">
      <c r="A6253" s="295">
        <v>3</v>
      </c>
      <c r="B6253" s="296" t="s">
        <v>3</v>
      </c>
      <c r="C6253" s="295" t="s">
        <v>338</v>
      </c>
      <c r="D6253" s="295" t="s">
        <v>31</v>
      </c>
      <c r="E6253" s="295" t="s">
        <v>1262</v>
      </c>
      <c r="F6253" s="315">
        <f>VLOOKUP(B6253,'HSD PSPN,STR,ARS'!$C$6:F4418,4,FALSE)</f>
        <v>150000</v>
      </c>
      <c r="G6253" s="536">
        <f t="shared" si="635"/>
        <v>2250</v>
      </c>
    </row>
    <row r="6254" spans="1:7">
      <c r="A6254" s="295">
        <v>4</v>
      </c>
      <c r="B6254" s="296" t="s">
        <v>4</v>
      </c>
      <c r="C6254" s="295" t="s">
        <v>339</v>
      </c>
      <c r="D6254" s="295" t="s">
        <v>31</v>
      </c>
      <c r="E6254" s="295" t="s">
        <v>1263</v>
      </c>
      <c r="F6254" s="315">
        <f>VLOOKUP(B6254,'HSD PSPN,STR,ARS'!$C$6:F4419,4,FALSE)</f>
        <v>200000</v>
      </c>
      <c r="G6254" s="536">
        <f t="shared" si="635"/>
        <v>1000</v>
      </c>
    </row>
    <row r="6255" spans="1:7">
      <c r="A6255" s="1161" t="s">
        <v>2171</v>
      </c>
      <c r="B6255" s="1162"/>
      <c r="C6255" s="1162"/>
      <c r="D6255" s="1162"/>
      <c r="E6255" s="1162"/>
      <c r="F6255" s="1163"/>
      <c r="G6255" s="321">
        <f>SUM(G6250:G6254)</f>
        <v>27250</v>
      </c>
    </row>
    <row r="6256" spans="1:7">
      <c r="A6256" s="295" t="s">
        <v>19</v>
      </c>
      <c r="B6256" s="296" t="s">
        <v>5</v>
      </c>
      <c r="C6256" s="295"/>
      <c r="D6256" s="295"/>
      <c r="E6256" s="295"/>
      <c r="F6256" s="296"/>
      <c r="G6256" s="536"/>
    </row>
    <row r="6257" spans="1:7">
      <c r="A6257" s="295">
        <v>1</v>
      </c>
      <c r="B6257" s="296" t="s">
        <v>260</v>
      </c>
      <c r="C6257" s="295"/>
      <c r="D6257" s="295" t="s">
        <v>379</v>
      </c>
      <c r="E6257" s="295" t="s">
        <v>1185</v>
      </c>
      <c r="F6257" s="315">
        <f>VLOOKUP(B6257,'HSD PSPN,STR,ARS'!$C$6:F4422,4,FALSE)</f>
        <v>10000</v>
      </c>
      <c r="G6257" s="536">
        <f t="shared" ref="G6257:G6258" si="636">F6257*E6257</f>
        <v>11000</v>
      </c>
    </row>
    <row r="6258" spans="1:7" ht="30">
      <c r="A6258" s="295">
        <v>2</v>
      </c>
      <c r="B6258" s="300" t="s">
        <v>1799</v>
      </c>
      <c r="C6258" s="295"/>
      <c r="D6258" s="301" t="s">
        <v>1714</v>
      </c>
      <c r="E6258" s="301" t="s">
        <v>1218</v>
      </c>
      <c r="F6258" s="315">
        <f>VLOOKUP(B6258,'HSD PSPN,STR,ARS'!$C$6:F4423,4,FALSE)</f>
        <v>10000</v>
      </c>
      <c r="G6258" s="536">
        <f t="shared" si="636"/>
        <v>500</v>
      </c>
    </row>
    <row r="6259" spans="1:7">
      <c r="A6259" s="1165" t="s">
        <v>2176</v>
      </c>
      <c r="B6259" s="1166"/>
      <c r="C6259" s="1166"/>
      <c r="D6259" s="1166"/>
      <c r="E6259" s="1166"/>
      <c r="F6259" s="1166"/>
      <c r="G6259" s="321">
        <f>SUM(G6257:G6258)</f>
        <v>11500</v>
      </c>
    </row>
    <row r="6260" spans="1:7">
      <c r="A6260" s="295" t="s">
        <v>20</v>
      </c>
      <c r="B6260" s="296" t="s">
        <v>181</v>
      </c>
      <c r="C6260" s="295"/>
      <c r="D6260" s="295"/>
      <c r="E6260" s="295"/>
      <c r="F6260" s="296"/>
      <c r="G6260" s="536"/>
    </row>
    <row r="6261" spans="1:7">
      <c r="A6261" s="295"/>
      <c r="B6261" s="296"/>
      <c r="C6261" s="295"/>
      <c r="D6261" s="295"/>
      <c r="E6261" s="295"/>
      <c r="F6261" s="296"/>
      <c r="G6261" s="536"/>
    </row>
    <row r="6262" spans="1:7">
      <c r="A6262" s="1146" t="s">
        <v>2180</v>
      </c>
      <c r="B6262" s="1146"/>
      <c r="C6262" s="1146"/>
      <c r="D6262" s="1146"/>
      <c r="E6262" s="1146"/>
      <c r="F6262" s="1146"/>
      <c r="G6262" s="318">
        <f>SUM(G6260:G6261)</f>
        <v>0</v>
      </c>
    </row>
    <row r="6263" spans="1:7">
      <c r="A6263" s="375" t="s">
        <v>21</v>
      </c>
      <c r="B6263" s="1145" t="s">
        <v>1111</v>
      </c>
      <c r="C6263" s="1145"/>
      <c r="D6263" s="1145"/>
      <c r="E6263" s="1145"/>
      <c r="F6263" s="1145"/>
      <c r="G6263" s="318">
        <f>SUM(G6251:G6262)/2</f>
        <v>38750</v>
      </c>
    </row>
    <row r="6264" spans="1:7">
      <c r="A6264" s="375" t="s">
        <v>22</v>
      </c>
      <c r="B6264" s="1145" t="s">
        <v>1112</v>
      </c>
      <c r="C6264" s="1145"/>
      <c r="D6264" s="1145"/>
      <c r="E6264" s="1145"/>
      <c r="F6264" s="376">
        <v>0.1</v>
      </c>
      <c r="G6264" s="318">
        <f>G6263*F6264</f>
        <v>3875</v>
      </c>
    </row>
    <row r="6265" spans="1:7">
      <c r="A6265" s="375" t="s">
        <v>23</v>
      </c>
      <c r="B6265" s="1145" t="s">
        <v>184</v>
      </c>
      <c r="C6265" s="1145"/>
      <c r="D6265" s="1145"/>
      <c r="E6265" s="1145"/>
      <c r="F6265" s="1145"/>
      <c r="G6265" s="318">
        <f>ROUNDDOWN(G6263+G6264,0)</f>
        <v>42625</v>
      </c>
    </row>
    <row r="6266" spans="1:7">
      <c r="A6266" s="379"/>
      <c r="B6266" s="380"/>
      <c r="C6266" s="380"/>
      <c r="D6266" s="380"/>
      <c r="E6266" s="380"/>
      <c r="F6266" s="380"/>
      <c r="G6266" s="255"/>
    </row>
    <row r="6267" spans="1:7" s="455" customFormat="1">
      <c r="A6267" s="454" t="s">
        <v>2529</v>
      </c>
      <c r="G6267" s="560"/>
    </row>
    <row r="6268" spans="1:7" ht="45">
      <c r="A6268" s="294" t="s">
        <v>73</v>
      </c>
      <c r="B6268" s="294" t="s">
        <v>74</v>
      </c>
      <c r="C6268" s="294" t="s">
        <v>166</v>
      </c>
      <c r="D6268" s="301" t="s">
        <v>78</v>
      </c>
      <c r="E6268" s="301" t="s">
        <v>167</v>
      </c>
      <c r="F6268" s="301" t="s">
        <v>1113</v>
      </c>
      <c r="G6268" s="552" t="s">
        <v>1105</v>
      </c>
    </row>
    <row r="6269" spans="1:7">
      <c r="A6269" s="295" t="s">
        <v>17</v>
      </c>
      <c r="B6269" s="296" t="s">
        <v>1106</v>
      </c>
      <c r="C6269" s="295"/>
      <c r="D6269" s="295"/>
      <c r="E6269" s="295"/>
      <c r="F6269" s="296"/>
      <c r="G6269" s="536"/>
    </row>
    <row r="6270" spans="1:7">
      <c r="A6270" s="295">
        <v>1</v>
      </c>
      <c r="B6270" s="296" t="s">
        <v>1</v>
      </c>
      <c r="C6270" s="295" t="s">
        <v>336</v>
      </c>
      <c r="D6270" s="295" t="s">
        <v>31</v>
      </c>
      <c r="E6270" s="295" t="s">
        <v>1262</v>
      </c>
      <c r="F6270" s="315">
        <f>VLOOKUP(B6270,'HSD PSPN,STR,ARS'!$C$6:F4433,4,FALSE)</f>
        <v>100000</v>
      </c>
      <c r="G6270" s="536">
        <f t="shared" ref="G6270:G6273" si="637">F6270*E6270</f>
        <v>1500</v>
      </c>
    </row>
    <row r="6271" spans="1:7">
      <c r="A6271" s="295">
        <v>2</v>
      </c>
      <c r="B6271" s="296" t="s">
        <v>2</v>
      </c>
      <c r="C6271" s="295" t="s">
        <v>337</v>
      </c>
      <c r="D6271" s="295" t="s">
        <v>31</v>
      </c>
      <c r="E6271" s="295" t="s">
        <v>1201</v>
      </c>
      <c r="F6271" s="315">
        <f>VLOOKUP(B6271,'HSD PSPN,STR,ARS'!$C$6:F4434,4,FALSE)</f>
        <v>150000</v>
      </c>
      <c r="G6271" s="536">
        <f t="shared" si="637"/>
        <v>22500</v>
      </c>
    </row>
    <row r="6272" spans="1:7">
      <c r="A6272" s="295">
        <v>3</v>
      </c>
      <c r="B6272" s="296" t="s">
        <v>3</v>
      </c>
      <c r="C6272" s="295" t="s">
        <v>338</v>
      </c>
      <c r="D6272" s="295" t="s">
        <v>31</v>
      </c>
      <c r="E6272" s="295" t="s">
        <v>1262</v>
      </c>
      <c r="F6272" s="315">
        <f>VLOOKUP(B6272,'HSD PSPN,STR,ARS'!$C$6:F4435,4,FALSE)</f>
        <v>150000</v>
      </c>
      <c r="G6272" s="536">
        <f t="shared" si="637"/>
        <v>2250</v>
      </c>
    </row>
    <row r="6273" spans="1:7">
      <c r="A6273" s="295">
        <v>4</v>
      </c>
      <c r="B6273" s="296" t="s">
        <v>4</v>
      </c>
      <c r="C6273" s="295" t="s">
        <v>339</v>
      </c>
      <c r="D6273" s="295" t="s">
        <v>31</v>
      </c>
      <c r="E6273" s="295" t="s">
        <v>1263</v>
      </c>
      <c r="F6273" s="315">
        <f>VLOOKUP(B6273,'HSD PSPN,STR,ARS'!$C$6:F4436,4,FALSE)</f>
        <v>200000</v>
      </c>
      <c r="G6273" s="536">
        <f t="shared" si="637"/>
        <v>1000</v>
      </c>
    </row>
    <row r="6274" spans="1:7">
      <c r="A6274" s="1161" t="s">
        <v>2171</v>
      </c>
      <c r="B6274" s="1162"/>
      <c r="C6274" s="1162"/>
      <c r="D6274" s="1162"/>
      <c r="E6274" s="1162"/>
      <c r="F6274" s="1163"/>
      <c r="G6274" s="321">
        <f>SUM(G6269:G6273)</f>
        <v>27250</v>
      </c>
    </row>
    <row r="6275" spans="1:7">
      <c r="A6275" s="295" t="s">
        <v>19</v>
      </c>
      <c r="B6275" s="296" t="s">
        <v>5</v>
      </c>
      <c r="C6275" s="295"/>
      <c r="D6275" s="295"/>
      <c r="E6275" s="295"/>
      <c r="F6275" s="296"/>
      <c r="G6275" s="536"/>
    </row>
    <row r="6276" spans="1:7">
      <c r="A6276" s="295">
        <v>1</v>
      </c>
      <c r="B6276" s="296" t="s">
        <v>261</v>
      </c>
      <c r="C6276" s="295"/>
      <c r="D6276" s="295" t="s">
        <v>379</v>
      </c>
      <c r="E6276" s="295" t="s">
        <v>1185</v>
      </c>
      <c r="F6276" s="315">
        <f>VLOOKUP(B6276,'HSD PSPN,STR,ARS'!$C$6:F4439,4,FALSE)</f>
        <v>10000</v>
      </c>
      <c r="G6276" s="536">
        <f t="shared" ref="G6276:G6277" si="638">F6276*E6276</f>
        <v>11000</v>
      </c>
    </row>
    <row r="6277" spans="1:7" ht="30">
      <c r="A6277" s="295">
        <v>2</v>
      </c>
      <c r="B6277" s="300" t="s">
        <v>1799</v>
      </c>
      <c r="C6277" s="295"/>
      <c r="D6277" s="301" t="s">
        <v>1714</v>
      </c>
      <c r="E6277" s="301" t="s">
        <v>1218</v>
      </c>
      <c r="F6277" s="315">
        <f>VLOOKUP(B6277,'HSD PSPN,STR,ARS'!$C$6:F4440,4,FALSE)</f>
        <v>10000</v>
      </c>
      <c r="G6277" s="536">
        <f t="shared" si="638"/>
        <v>500</v>
      </c>
    </row>
    <row r="6278" spans="1:7">
      <c r="A6278" s="1165" t="s">
        <v>2176</v>
      </c>
      <c r="B6278" s="1166"/>
      <c r="C6278" s="1166"/>
      <c r="D6278" s="1166"/>
      <c r="E6278" s="1166"/>
      <c r="F6278" s="1166"/>
      <c r="G6278" s="321">
        <f>SUM(G6276:G6277)</f>
        <v>11500</v>
      </c>
    </row>
    <row r="6279" spans="1:7">
      <c r="A6279" s="295" t="s">
        <v>20</v>
      </c>
      <c r="B6279" s="296" t="s">
        <v>181</v>
      </c>
      <c r="C6279" s="295"/>
      <c r="D6279" s="295"/>
      <c r="E6279" s="295"/>
      <c r="F6279" s="296"/>
      <c r="G6279" s="536"/>
    </row>
    <row r="6280" spans="1:7">
      <c r="A6280" s="295"/>
      <c r="B6280" s="296"/>
      <c r="C6280" s="295"/>
      <c r="D6280" s="295"/>
      <c r="E6280" s="295"/>
      <c r="F6280" s="296"/>
      <c r="G6280" s="536"/>
    </row>
    <row r="6281" spans="1:7">
      <c r="A6281" s="1146" t="s">
        <v>2180</v>
      </c>
      <c r="B6281" s="1146"/>
      <c r="C6281" s="1146"/>
      <c r="D6281" s="1146"/>
      <c r="E6281" s="1146"/>
      <c r="F6281" s="1146"/>
      <c r="G6281" s="318">
        <f>SUM(G6279:G6280)</f>
        <v>0</v>
      </c>
    </row>
    <row r="6282" spans="1:7">
      <c r="A6282" s="375" t="s">
        <v>21</v>
      </c>
      <c r="B6282" s="1145" t="s">
        <v>1111</v>
      </c>
      <c r="C6282" s="1145"/>
      <c r="D6282" s="1145"/>
      <c r="E6282" s="1145"/>
      <c r="F6282" s="1145"/>
      <c r="G6282" s="318">
        <f>SUM(G6270:G6281)/2</f>
        <v>38750</v>
      </c>
    </row>
    <row r="6283" spans="1:7">
      <c r="A6283" s="375" t="s">
        <v>22</v>
      </c>
      <c r="B6283" s="1145" t="s">
        <v>1112</v>
      </c>
      <c r="C6283" s="1145"/>
      <c r="D6283" s="1145"/>
      <c r="E6283" s="1145"/>
      <c r="F6283" s="376">
        <v>0.1</v>
      </c>
      <c r="G6283" s="318">
        <f>G6282*F6283</f>
        <v>3875</v>
      </c>
    </row>
    <row r="6284" spans="1:7">
      <c r="A6284" s="375" t="s">
        <v>23</v>
      </c>
      <c r="B6284" s="1145" t="s">
        <v>184</v>
      </c>
      <c r="C6284" s="1145"/>
      <c r="D6284" s="1145"/>
      <c r="E6284" s="1145"/>
      <c r="F6284" s="1145"/>
      <c r="G6284" s="318">
        <f>ROUNDDOWN(G6282+G6283,0)</f>
        <v>42625</v>
      </c>
    </row>
    <row r="6285" spans="1:7">
      <c r="A6285" s="379"/>
      <c r="B6285" s="380"/>
      <c r="C6285" s="380"/>
      <c r="D6285" s="380"/>
      <c r="E6285" s="380"/>
      <c r="F6285" s="380"/>
      <c r="G6285" s="255"/>
    </row>
    <row r="6286" spans="1:7" s="455" customFormat="1">
      <c r="A6286" s="454" t="s">
        <v>2530</v>
      </c>
      <c r="G6286" s="560"/>
    </row>
    <row r="6287" spans="1:7">
      <c r="A6287" s="294" t="s">
        <v>73</v>
      </c>
      <c r="B6287" s="294" t="s">
        <v>74</v>
      </c>
      <c r="C6287" s="294" t="s">
        <v>166</v>
      </c>
      <c r="D6287" s="301" t="s">
        <v>78</v>
      </c>
      <c r="E6287" s="301" t="s">
        <v>167</v>
      </c>
      <c r="F6287" s="295" t="s">
        <v>332</v>
      </c>
      <c r="G6287" s="561" t="s">
        <v>1419</v>
      </c>
    </row>
    <row r="6288" spans="1:7">
      <c r="A6288" s="295" t="s">
        <v>17</v>
      </c>
      <c r="B6288" s="296" t="s">
        <v>1106</v>
      </c>
      <c r="C6288" s="295"/>
      <c r="D6288" s="295"/>
      <c r="E6288" s="295"/>
      <c r="F6288" s="296"/>
      <c r="G6288" s="536"/>
    </row>
    <row r="6289" spans="1:7">
      <c r="A6289" s="295">
        <v>1</v>
      </c>
      <c r="B6289" s="296" t="s">
        <v>1</v>
      </c>
      <c r="C6289" s="295" t="s">
        <v>336</v>
      </c>
      <c r="D6289" s="295" t="s">
        <v>31</v>
      </c>
      <c r="E6289" s="295" t="s">
        <v>1463</v>
      </c>
      <c r="F6289" s="315">
        <f>VLOOKUP(B6289,'HSD PSPN,STR,ARS'!$C$6:F4450,4,FALSE)</f>
        <v>100000</v>
      </c>
      <c r="G6289" s="536">
        <f t="shared" ref="G6289:G6292" si="639">F6289*E6289</f>
        <v>1600</v>
      </c>
    </row>
    <row r="6290" spans="1:7">
      <c r="A6290" s="295">
        <v>2</v>
      </c>
      <c r="B6290" s="296" t="s">
        <v>2</v>
      </c>
      <c r="C6290" s="295" t="s">
        <v>337</v>
      </c>
      <c r="D6290" s="295" t="s">
        <v>31</v>
      </c>
      <c r="E6290" s="295" t="s">
        <v>1462</v>
      </c>
      <c r="F6290" s="315">
        <f>VLOOKUP(B6290,'HSD PSPN,STR,ARS'!$C$6:F4451,4,FALSE)</f>
        <v>150000</v>
      </c>
      <c r="G6290" s="536">
        <f t="shared" si="639"/>
        <v>24000</v>
      </c>
    </row>
    <row r="6291" spans="1:7">
      <c r="A6291" s="295">
        <v>3</v>
      </c>
      <c r="B6291" s="296" t="s">
        <v>3</v>
      </c>
      <c r="C6291" s="295" t="s">
        <v>338</v>
      </c>
      <c r="D6291" s="295" t="s">
        <v>31</v>
      </c>
      <c r="E6291" s="295" t="s">
        <v>1463</v>
      </c>
      <c r="F6291" s="315">
        <f>VLOOKUP(B6291,'HSD PSPN,STR,ARS'!$C$6:F4452,4,FALSE)</f>
        <v>150000</v>
      </c>
      <c r="G6291" s="536">
        <f t="shared" si="639"/>
        <v>2400</v>
      </c>
    </row>
    <row r="6292" spans="1:7">
      <c r="A6292" s="295">
        <v>4</v>
      </c>
      <c r="B6292" s="296" t="s">
        <v>4</v>
      </c>
      <c r="C6292" s="295" t="s">
        <v>339</v>
      </c>
      <c r="D6292" s="295" t="s">
        <v>31</v>
      </c>
      <c r="E6292" s="295" t="s">
        <v>1464</v>
      </c>
      <c r="F6292" s="315">
        <f>VLOOKUP(B6292,'HSD PSPN,STR,ARS'!$C$6:F4453,4,FALSE)</f>
        <v>200000</v>
      </c>
      <c r="G6292" s="536">
        <f t="shared" si="639"/>
        <v>1060</v>
      </c>
    </row>
    <row r="6293" spans="1:7">
      <c r="A6293" s="1161" t="s">
        <v>2171</v>
      </c>
      <c r="B6293" s="1162"/>
      <c r="C6293" s="1162"/>
      <c r="D6293" s="1162"/>
      <c r="E6293" s="1162"/>
      <c r="F6293" s="1163"/>
      <c r="G6293" s="321">
        <f>SUM(G6288:G6292)</f>
        <v>29060</v>
      </c>
    </row>
    <row r="6294" spans="1:7">
      <c r="A6294" s="295" t="s">
        <v>19</v>
      </c>
      <c r="B6294" s="296" t="s">
        <v>5</v>
      </c>
      <c r="C6294" s="295"/>
      <c r="D6294" s="295"/>
      <c r="E6294" s="295"/>
      <c r="F6294" s="296"/>
      <c r="G6294" s="536"/>
    </row>
    <row r="6295" spans="1:7">
      <c r="A6295" s="295">
        <v>1</v>
      </c>
      <c r="B6295" s="296" t="s">
        <v>1800</v>
      </c>
      <c r="C6295" s="295"/>
      <c r="D6295" s="295" t="s">
        <v>379</v>
      </c>
      <c r="E6295" s="295" t="s">
        <v>1185</v>
      </c>
      <c r="F6295" s="315">
        <f>VLOOKUP(B6295,'HSD PSPN,STR,ARS'!$C$6:F4456,4,FALSE)</f>
        <v>10000</v>
      </c>
      <c r="G6295" s="536">
        <f t="shared" ref="G6295:G6296" si="640">F6295*E6295</f>
        <v>11000</v>
      </c>
    </row>
    <row r="6296" spans="1:7" ht="30">
      <c r="A6296" s="295">
        <v>2</v>
      </c>
      <c r="B6296" s="300" t="s">
        <v>1799</v>
      </c>
      <c r="C6296" s="295"/>
      <c r="D6296" s="301" t="s">
        <v>1714</v>
      </c>
      <c r="E6296" s="301" t="s">
        <v>1218</v>
      </c>
      <c r="F6296" s="315">
        <f>VLOOKUP(B6296,'HSD PSPN,STR,ARS'!$C$6:F4457,4,FALSE)</f>
        <v>10000</v>
      </c>
      <c r="G6296" s="536">
        <f t="shared" si="640"/>
        <v>500</v>
      </c>
    </row>
    <row r="6297" spans="1:7">
      <c r="A6297" s="1165" t="s">
        <v>2176</v>
      </c>
      <c r="B6297" s="1166"/>
      <c r="C6297" s="1166"/>
      <c r="D6297" s="1166"/>
      <c r="E6297" s="1166"/>
      <c r="F6297" s="1166"/>
      <c r="G6297" s="321">
        <f>SUM(G6295:G6296)</f>
        <v>11500</v>
      </c>
    </row>
    <row r="6298" spans="1:7">
      <c r="A6298" s="295" t="s">
        <v>20</v>
      </c>
      <c r="B6298" s="296" t="s">
        <v>181</v>
      </c>
      <c r="C6298" s="295"/>
      <c r="D6298" s="295"/>
      <c r="E6298" s="295"/>
      <c r="F6298" s="296"/>
      <c r="G6298" s="536"/>
    </row>
    <row r="6299" spans="1:7">
      <c r="A6299" s="295"/>
      <c r="B6299" s="296"/>
      <c r="C6299" s="295"/>
      <c r="D6299" s="295"/>
      <c r="E6299" s="295"/>
      <c r="F6299" s="296"/>
      <c r="G6299" s="536"/>
    </row>
    <row r="6300" spans="1:7">
      <c r="A6300" s="1146" t="s">
        <v>2180</v>
      </c>
      <c r="B6300" s="1146"/>
      <c r="C6300" s="1146"/>
      <c r="D6300" s="1146"/>
      <c r="E6300" s="1146"/>
      <c r="F6300" s="1146"/>
      <c r="G6300" s="318">
        <f>SUM(G6298:G6299)</f>
        <v>0</v>
      </c>
    </row>
    <row r="6301" spans="1:7">
      <c r="A6301" s="375" t="s">
        <v>21</v>
      </c>
      <c r="B6301" s="1145" t="s">
        <v>1111</v>
      </c>
      <c r="C6301" s="1145"/>
      <c r="D6301" s="1145"/>
      <c r="E6301" s="1145"/>
      <c r="F6301" s="1145"/>
      <c r="G6301" s="318">
        <f>SUM(G6289:G6300)/2</f>
        <v>40560</v>
      </c>
    </row>
    <row r="6302" spans="1:7">
      <c r="A6302" s="375" t="s">
        <v>22</v>
      </c>
      <c r="B6302" s="1145" t="s">
        <v>1112</v>
      </c>
      <c r="C6302" s="1145"/>
      <c r="D6302" s="1145"/>
      <c r="E6302" s="1145"/>
      <c r="F6302" s="376">
        <v>0.1</v>
      </c>
      <c r="G6302" s="318">
        <f>G6301*F6302</f>
        <v>4056</v>
      </c>
    </row>
    <row r="6303" spans="1:7">
      <c r="A6303" s="375" t="s">
        <v>23</v>
      </c>
      <c r="B6303" s="1145" t="s">
        <v>184</v>
      </c>
      <c r="C6303" s="1145"/>
      <c r="D6303" s="1145"/>
      <c r="E6303" s="1145"/>
      <c r="F6303" s="1145"/>
      <c r="G6303" s="318">
        <f>ROUNDDOWN(G6301+G6302,0)</f>
        <v>44616</v>
      </c>
    </row>
    <row r="6304" spans="1:7">
      <c r="A6304" s="379"/>
      <c r="B6304" s="380"/>
      <c r="C6304" s="380"/>
      <c r="D6304" s="380"/>
      <c r="E6304" s="380"/>
      <c r="F6304" s="380"/>
      <c r="G6304" s="255"/>
    </row>
    <row r="6305" spans="1:7" s="455" customFormat="1">
      <c r="A6305" s="454" t="s">
        <v>2531</v>
      </c>
      <c r="G6305" s="560"/>
    </row>
    <row r="6306" spans="1:7" ht="45">
      <c r="A6306" s="294" t="s">
        <v>73</v>
      </c>
      <c r="B6306" s="294" t="s">
        <v>74</v>
      </c>
      <c r="C6306" s="294" t="s">
        <v>166</v>
      </c>
      <c r="D6306" s="301" t="s">
        <v>78</v>
      </c>
      <c r="E6306" s="301" t="s">
        <v>167</v>
      </c>
      <c r="F6306" s="301" t="s">
        <v>1113</v>
      </c>
      <c r="G6306" s="552" t="s">
        <v>1105</v>
      </c>
    </row>
    <row r="6307" spans="1:7">
      <c r="A6307" s="295" t="s">
        <v>17</v>
      </c>
      <c r="B6307" s="296" t="s">
        <v>1106</v>
      </c>
      <c r="C6307" s="295"/>
      <c r="D6307" s="295"/>
      <c r="E6307" s="295"/>
      <c r="F6307" s="296"/>
      <c r="G6307" s="536"/>
    </row>
    <row r="6308" spans="1:7">
      <c r="A6308" s="295">
        <v>1</v>
      </c>
      <c r="B6308" s="296" t="s">
        <v>1</v>
      </c>
      <c r="C6308" s="295" t="s">
        <v>336</v>
      </c>
      <c r="D6308" s="295" t="s">
        <v>31</v>
      </c>
      <c r="E6308" s="295" t="s">
        <v>1602</v>
      </c>
      <c r="F6308" s="315">
        <f>VLOOKUP(B6308,'HSD PSPN,STR,ARS'!$C$6:F4467,4,FALSE)</f>
        <v>100000</v>
      </c>
      <c r="G6308" s="536">
        <f t="shared" ref="G6308:G6311" si="641">F6308*E6308</f>
        <v>1700.0000000000002</v>
      </c>
    </row>
    <row r="6309" spans="1:7">
      <c r="A6309" s="295">
        <v>2</v>
      </c>
      <c r="B6309" s="296" t="s">
        <v>2</v>
      </c>
      <c r="C6309" s="295" t="s">
        <v>337</v>
      </c>
      <c r="D6309" s="295" t="s">
        <v>31</v>
      </c>
      <c r="E6309" s="295" t="s">
        <v>1601</v>
      </c>
      <c r="F6309" s="315">
        <f>VLOOKUP(B6309,'HSD PSPN,STR,ARS'!$C$6:F4468,4,FALSE)</f>
        <v>150000</v>
      </c>
      <c r="G6309" s="536">
        <f t="shared" si="641"/>
        <v>25500.000000000004</v>
      </c>
    </row>
    <row r="6310" spans="1:7">
      <c r="A6310" s="295">
        <v>3</v>
      </c>
      <c r="B6310" s="296" t="s">
        <v>3</v>
      </c>
      <c r="C6310" s="295" t="s">
        <v>338</v>
      </c>
      <c r="D6310" s="295" t="s">
        <v>31</v>
      </c>
      <c r="E6310" s="295" t="s">
        <v>1602</v>
      </c>
      <c r="F6310" s="315">
        <f>VLOOKUP(B6310,'HSD PSPN,STR,ARS'!$C$6:F4469,4,FALSE)</f>
        <v>150000</v>
      </c>
      <c r="G6310" s="536">
        <f t="shared" si="641"/>
        <v>2550</v>
      </c>
    </row>
    <row r="6311" spans="1:7">
      <c r="A6311" s="295">
        <v>4</v>
      </c>
      <c r="B6311" s="296" t="s">
        <v>4</v>
      </c>
      <c r="C6311" s="295" t="s">
        <v>339</v>
      </c>
      <c r="D6311" s="295" t="s">
        <v>31</v>
      </c>
      <c r="E6311" s="295" t="s">
        <v>1603</v>
      </c>
      <c r="F6311" s="315">
        <f>VLOOKUP(B6311,'HSD PSPN,STR,ARS'!$C$6:F4470,4,FALSE)</f>
        <v>200000</v>
      </c>
      <c r="G6311" s="536">
        <f t="shared" si="641"/>
        <v>1140</v>
      </c>
    </row>
    <row r="6312" spans="1:7">
      <c r="A6312" s="1161" t="s">
        <v>2171</v>
      </c>
      <c r="B6312" s="1162"/>
      <c r="C6312" s="1162"/>
      <c r="D6312" s="1162"/>
      <c r="E6312" s="1162"/>
      <c r="F6312" s="1163"/>
      <c r="G6312" s="321">
        <f>SUM(G6307:G6311)</f>
        <v>30890.000000000004</v>
      </c>
    </row>
    <row r="6313" spans="1:7">
      <c r="A6313" s="295" t="s">
        <v>19</v>
      </c>
      <c r="B6313" s="296" t="s">
        <v>5</v>
      </c>
      <c r="C6313" s="295"/>
      <c r="D6313" s="295"/>
      <c r="E6313" s="295"/>
      <c r="F6313" s="296"/>
      <c r="G6313" s="536"/>
    </row>
    <row r="6314" spans="1:7">
      <c r="A6314" s="295">
        <v>1</v>
      </c>
      <c r="B6314" s="296" t="s">
        <v>262</v>
      </c>
      <c r="C6314" s="295"/>
      <c r="D6314" s="295" t="s">
        <v>379</v>
      </c>
      <c r="E6314" s="295" t="s">
        <v>1185</v>
      </c>
      <c r="F6314" s="315">
        <f>VLOOKUP(B6314,'HSD PSPN,STR,ARS'!$C$6:F4473,4,FALSE)</f>
        <v>10000</v>
      </c>
      <c r="G6314" s="536">
        <f t="shared" ref="G6314:G6315" si="642">F6314*E6314</f>
        <v>11000</v>
      </c>
    </row>
    <row r="6315" spans="1:7" ht="30">
      <c r="A6315" s="295">
        <v>2</v>
      </c>
      <c r="B6315" s="300" t="s">
        <v>1799</v>
      </c>
      <c r="C6315" s="295"/>
      <c r="D6315" s="301" t="s">
        <v>1714</v>
      </c>
      <c r="E6315" s="301" t="s">
        <v>1728</v>
      </c>
      <c r="F6315" s="315">
        <f>VLOOKUP(B6315,'HSD PSPN,STR,ARS'!$C$6:F4474,4,FALSE)</f>
        <v>10000</v>
      </c>
      <c r="G6315" s="536">
        <f t="shared" si="642"/>
        <v>700.00000000000011</v>
      </c>
    </row>
    <row r="6316" spans="1:7">
      <c r="A6316" s="1165" t="s">
        <v>2176</v>
      </c>
      <c r="B6316" s="1166"/>
      <c r="C6316" s="1166"/>
      <c r="D6316" s="1166"/>
      <c r="E6316" s="1166"/>
      <c r="F6316" s="1166"/>
      <c r="G6316" s="321">
        <f>SUM(G6314:G6315)</f>
        <v>11700</v>
      </c>
    </row>
    <row r="6317" spans="1:7">
      <c r="A6317" s="295" t="s">
        <v>20</v>
      </c>
      <c r="B6317" s="296" t="s">
        <v>181</v>
      </c>
      <c r="C6317" s="295"/>
      <c r="D6317" s="295"/>
      <c r="E6317" s="295"/>
      <c r="F6317" s="296"/>
      <c r="G6317" s="536"/>
    </row>
    <row r="6318" spans="1:7">
      <c r="A6318" s="295"/>
      <c r="B6318" s="296"/>
      <c r="C6318" s="295"/>
      <c r="D6318" s="295"/>
      <c r="E6318" s="295"/>
      <c r="F6318" s="296"/>
      <c r="G6318" s="536"/>
    </row>
    <row r="6319" spans="1:7">
      <c r="A6319" s="1146" t="s">
        <v>2180</v>
      </c>
      <c r="B6319" s="1146"/>
      <c r="C6319" s="1146"/>
      <c r="D6319" s="1146"/>
      <c r="E6319" s="1146"/>
      <c r="F6319" s="1146"/>
      <c r="G6319" s="318">
        <f>SUM(G6317:G6318)</f>
        <v>0</v>
      </c>
    </row>
    <row r="6320" spans="1:7">
      <c r="A6320" s="375" t="s">
        <v>21</v>
      </c>
      <c r="B6320" s="1145" t="s">
        <v>1111</v>
      </c>
      <c r="C6320" s="1145"/>
      <c r="D6320" s="1145"/>
      <c r="E6320" s="1145"/>
      <c r="F6320" s="1145"/>
      <c r="G6320" s="318">
        <f>SUM(G6308:G6319)/2</f>
        <v>42590</v>
      </c>
    </row>
    <row r="6321" spans="1:7">
      <c r="A6321" s="375" t="s">
        <v>22</v>
      </c>
      <c r="B6321" s="1145" t="s">
        <v>1112</v>
      </c>
      <c r="C6321" s="1145"/>
      <c r="D6321" s="1145"/>
      <c r="E6321" s="1145"/>
      <c r="F6321" s="376">
        <v>0.1</v>
      </c>
      <c r="G6321" s="318">
        <f>G6320*F6321</f>
        <v>4259</v>
      </c>
    </row>
    <row r="6322" spans="1:7">
      <c r="A6322" s="375" t="s">
        <v>23</v>
      </c>
      <c r="B6322" s="1145" t="s">
        <v>184</v>
      </c>
      <c r="C6322" s="1145"/>
      <c r="D6322" s="1145"/>
      <c r="E6322" s="1145"/>
      <c r="F6322" s="1145"/>
      <c r="G6322" s="318">
        <f>ROUNDDOWN(G6320+G6321,0)</f>
        <v>46849</v>
      </c>
    </row>
    <row r="6323" spans="1:7">
      <c r="A6323" s="379"/>
      <c r="B6323" s="380"/>
      <c r="C6323" s="380"/>
      <c r="D6323" s="380"/>
      <c r="E6323" s="380"/>
      <c r="F6323" s="380"/>
      <c r="G6323" s="255"/>
    </row>
    <row r="6324" spans="1:7" s="455" customFormat="1">
      <c r="A6324" s="454" t="s">
        <v>2532</v>
      </c>
      <c r="G6324" s="560"/>
    </row>
    <row r="6325" spans="1:7">
      <c r="A6325" s="294" t="s">
        <v>73</v>
      </c>
      <c r="B6325" s="294" t="s">
        <v>74</v>
      </c>
      <c r="C6325" s="294" t="s">
        <v>166</v>
      </c>
      <c r="D6325" s="301" t="s">
        <v>78</v>
      </c>
      <c r="E6325" s="301" t="s">
        <v>167</v>
      </c>
      <c r="F6325" s="295" t="s">
        <v>332</v>
      </c>
      <c r="G6325" s="561" t="s">
        <v>1419</v>
      </c>
    </row>
    <row r="6326" spans="1:7">
      <c r="A6326" s="295" t="s">
        <v>17</v>
      </c>
      <c r="B6326" s="296" t="s">
        <v>1106</v>
      </c>
      <c r="C6326" s="295"/>
      <c r="D6326" s="295"/>
      <c r="E6326" s="295"/>
      <c r="F6326" s="296"/>
      <c r="G6326" s="536"/>
    </row>
    <row r="6327" spans="1:7">
      <c r="A6327" s="295">
        <v>1</v>
      </c>
      <c r="B6327" s="296" t="s">
        <v>1</v>
      </c>
      <c r="C6327" s="295" t="s">
        <v>336</v>
      </c>
      <c r="D6327" s="295" t="s">
        <v>31</v>
      </c>
      <c r="E6327" s="295" t="s">
        <v>1209</v>
      </c>
      <c r="F6327" s="315">
        <f>VLOOKUP(B6327,'HSD PSPN,STR,ARS'!$C$6:F4484,4,FALSE)</f>
        <v>100000</v>
      </c>
      <c r="G6327" s="536">
        <f t="shared" ref="G6327:G6330" si="643">F6327*E6327</f>
        <v>2500</v>
      </c>
    </row>
    <row r="6328" spans="1:7">
      <c r="A6328" s="295">
        <v>2</v>
      </c>
      <c r="B6328" s="296" t="s">
        <v>2</v>
      </c>
      <c r="C6328" s="295" t="s">
        <v>337</v>
      </c>
      <c r="D6328" s="295" t="s">
        <v>31</v>
      </c>
      <c r="E6328" s="295" t="s">
        <v>1208</v>
      </c>
      <c r="F6328" s="315">
        <f>VLOOKUP(B6328,'HSD PSPN,STR,ARS'!$C$6:F4485,4,FALSE)</f>
        <v>150000</v>
      </c>
      <c r="G6328" s="536">
        <f t="shared" si="643"/>
        <v>37500</v>
      </c>
    </row>
    <row r="6329" spans="1:7">
      <c r="A6329" s="295">
        <v>3</v>
      </c>
      <c r="B6329" s="296" t="s">
        <v>3</v>
      </c>
      <c r="C6329" s="295" t="s">
        <v>338</v>
      </c>
      <c r="D6329" s="295" t="s">
        <v>31</v>
      </c>
      <c r="E6329" s="295" t="s">
        <v>1209</v>
      </c>
      <c r="F6329" s="315">
        <f>VLOOKUP(B6329,'HSD PSPN,STR,ARS'!$C$6:F4486,4,FALSE)</f>
        <v>150000</v>
      </c>
      <c r="G6329" s="536">
        <f t="shared" si="643"/>
        <v>3750</v>
      </c>
    </row>
    <row r="6330" spans="1:7">
      <c r="A6330" s="295">
        <v>4</v>
      </c>
      <c r="B6330" s="296" t="s">
        <v>4</v>
      </c>
      <c r="C6330" s="295" t="s">
        <v>339</v>
      </c>
      <c r="D6330" s="295" t="s">
        <v>31</v>
      </c>
      <c r="E6330" s="295" t="s">
        <v>1210</v>
      </c>
      <c r="F6330" s="315">
        <f>VLOOKUP(B6330,'HSD PSPN,STR,ARS'!$C$6:F4487,4,FALSE)</f>
        <v>200000</v>
      </c>
      <c r="G6330" s="536">
        <f t="shared" si="643"/>
        <v>1660</v>
      </c>
    </row>
    <row r="6331" spans="1:7">
      <c r="A6331" s="1161" t="s">
        <v>2171</v>
      </c>
      <c r="B6331" s="1162"/>
      <c r="C6331" s="1162"/>
      <c r="D6331" s="1162"/>
      <c r="E6331" s="1162"/>
      <c r="F6331" s="1163"/>
      <c r="G6331" s="321">
        <f>SUM(G6326:G6330)</f>
        <v>45410</v>
      </c>
    </row>
    <row r="6332" spans="1:7">
      <c r="A6332" s="295" t="s">
        <v>19</v>
      </c>
      <c r="B6332" s="296" t="s">
        <v>5</v>
      </c>
      <c r="C6332" s="295"/>
      <c r="D6332" s="295"/>
      <c r="E6332" s="295"/>
      <c r="F6332" s="296"/>
      <c r="G6332" s="536"/>
    </row>
    <row r="6333" spans="1:7">
      <c r="A6333" s="295">
        <v>1</v>
      </c>
      <c r="B6333" s="296" t="s">
        <v>1801</v>
      </c>
      <c r="C6333" s="295"/>
      <c r="D6333" s="295" t="s">
        <v>379</v>
      </c>
      <c r="E6333" s="295" t="s">
        <v>1185</v>
      </c>
      <c r="F6333" s="315">
        <f>VLOOKUP(B6333,'HSD PSPN,STR,ARS'!$C$6:F4490,4,FALSE)</f>
        <v>10000</v>
      </c>
      <c r="G6333" s="536">
        <f t="shared" ref="G6333:G6334" si="644">F6333*E6333</f>
        <v>11000</v>
      </c>
    </row>
    <row r="6334" spans="1:7" ht="30">
      <c r="A6334" s="295">
        <v>2</v>
      </c>
      <c r="B6334" s="300" t="s">
        <v>1799</v>
      </c>
      <c r="C6334" s="295"/>
      <c r="D6334" s="301" t="s">
        <v>1714</v>
      </c>
      <c r="E6334" s="301" t="s">
        <v>1728</v>
      </c>
      <c r="F6334" s="315">
        <f>VLOOKUP(B6334,'HSD PSPN,STR,ARS'!$C$6:F4491,4,FALSE)</f>
        <v>10000</v>
      </c>
      <c r="G6334" s="536">
        <f t="shared" si="644"/>
        <v>700.00000000000011</v>
      </c>
    </row>
    <row r="6335" spans="1:7">
      <c r="A6335" s="1165" t="s">
        <v>2176</v>
      </c>
      <c r="B6335" s="1166"/>
      <c r="C6335" s="1166"/>
      <c r="D6335" s="1166"/>
      <c r="E6335" s="1166"/>
      <c r="F6335" s="1166"/>
      <c r="G6335" s="321">
        <f>SUM(G6333:G6334)</f>
        <v>11700</v>
      </c>
    </row>
    <row r="6336" spans="1:7">
      <c r="A6336" s="295" t="s">
        <v>20</v>
      </c>
      <c r="B6336" s="296" t="s">
        <v>181</v>
      </c>
      <c r="C6336" s="295"/>
      <c r="D6336" s="295"/>
      <c r="E6336" s="295"/>
      <c r="F6336" s="296"/>
      <c r="G6336" s="536"/>
    </row>
    <row r="6337" spans="1:7">
      <c r="A6337" s="295"/>
      <c r="B6337" s="296"/>
      <c r="C6337" s="295"/>
      <c r="D6337" s="295"/>
      <c r="E6337" s="295"/>
      <c r="F6337" s="296"/>
      <c r="G6337" s="536"/>
    </row>
    <row r="6338" spans="1:7">
      <c r="A6338" s="1146" t="s">
        <v>2180</v>
      </c>
      <c r="B6338" s="1146"/>
      <c r="C6338" s="1146"/>
      <c r="D6338" s="1146"/>
      <c r="E6338" s="1146"/>
      <c r="F6338" s="1146"/>
      <c r="G6338" s="318">
        <f>SUM(G6336:G6337)</f>
        <v>0</v>
      </c>
    </row>
    <row r="6339" spans="1:7">
      <c r="A6339" s="375" t="s">
        <v>21</v>
      </c>
      <c r="B6339" s="1145" t="s">
        <v>1111</v>
      </c>
      <c r="C6339" s="1145"/>
      <c r="D6339" s="1145"/>
      <c r="E6339" s="1145"/>
      <c r="F6339" s="1145"/>
      <c r="G6339" s="318">
        <f>SUM(G6327:G6338)/2</f>
        <v>57110</v>
      </c>
    </row>
    <row r="6340" spans="1:7">
      <c r="A6340" s="375" t="s">
        <v>22</v>
      </c>
      <c r="B6340" s="1145" t="s">
        <v>1112</v>
      </c>
      <c r="C6340" s="1145"/>
      <c r="D6340" s="1145"/>
      <c r="E6340" s="1145"/>
      <c r="F6340" s="376">
        <v>0.1</v>
      </c>
      <c r="G6340" s="318">
        <f>G6339*F6340</f>
        <v>5711</v>
      </c>
    </row>
    <row r="6341" spans="1:7">
      <c r="A6341" s="375" t="s">
        <v>23</v>
      </c>
      <c r="B6341" s="1145" t="s">
        <v>184</v>
      </c>
      <c r="C6341" s="1145"/>
      <c r="D6341" s="1145"/>
      <c r="E6341" s="1145"/>
      <c r="F6341" s="1145"/>
      <c r="G6341" s="318">
        <f>ROUNDDOWN(G6339+G6340,0)</f>
        <v>62821</v>
      </c>
    </row>
    <row r="6342" spans="1:7">
      <c r="A6342" s="379"/>
      <c r="B6342" s="380"/>
      <c r="C6342" s="380"/>
      <c r="D6342" s="380"/>
      <c r="E6342" s="380"/>
      <c r="F6342" s="380"/>
      <c r="G6342" s="255"/>
    </row>
    <row r="6343" spans="1:7" s="455" customFormat="1">
      <c r="A6343" s="454" t="s">
        <v>2533</v>
      </c>
      <c r="G6343" s="560"/>
    </row>
    <row r="6344" spans="1:7" ht="45">
      <c r="A6344" s="294" t="s">
        <v>73</v>
      </c>
      <c r="B6344" s="294" t="s">
        <v>74</v>
      </c>
      <c r="C6344" s="294" t="s">
        <v>166</v>
      </c>
      <c r="D6344" s="301" t="s">
        <v>78</v>
      </c>
      <c r="E6344" s="301" t="s">
        <v>167</v>
      </c>
      <c r="F6344" s="301" t="s">
        <v>1113</v>
      </c>
      <c r="G6344" s="552" t="s">
        <v>1105</v>
      </c>
    </row>
    <row r="6345" spans="1:7">
      <c r="A6345" s="295" t="s">
        <v>17</v>
      </c>
      <c r="B6345" s="296" t="s">
        <v>1106</v>
      </c>
      <c r="C6345" s="295"/>
      <c r="D6345" s="295"/>
      <c r="E6345" s="295"/>
      <c r="F6345" s="296"/>
      <c r="G6345" s="536"/>
    </row>
    <row r="6346" spans="1:7">
      <c r="A6346" s="295">
        <v>1</v>
      </c>
      <c r="B6346" s="296" t="s">
        <v>1</v>
      </c>
      <c r="C6346" s="295" t="s">
        <v>336</v>
      </c>
      <c r="D6346" s="295" t="s">
        <v>31</v>
      </c>
      <c r="E6346" s="295" t="s">
        <v>1262</v>
      </c>
      <c r="F6346" s="315">
        <f>VLOOKUP(B6346,'HSD PSPN,STR,ARS'!$C$6:F4501,4,FALSE)</f>
        <v>100000</v>
      </c>
      <c r="G6346" s="536">
        <f t="shared" ref="G6346:G6349" si="645">F6346*E6346</f>
        <v>1500</v>
      </c>
    </row>
    <row r="6347" spans="1:7">
      <c r="A6347" s="295">
        <v>2</v>
      </c>
      <c r="B6347" s="296" t="s">
        <v>2</v>
      </c>
      <c r="C6347" s="295" t="s">
        <v>337</v>
      </c>
      <c r="D6347" s="295" t="s">
        <v>31</v>
      </c>
      <c r="E6347" s="295" t="s">
        <v>1201</v>
      </c>
      <c r="F6347" s="315">
        <f>VLOOKUP(B6347,'HSD PSPN,STR,ARS'!$C$6:F4502,4,FALSE)</f>
        <v>150000</v>
      </c>
      <c r="G6347" s="536">
        <f t="shared" si="645"/>
        <v>22500</v>
      </c>
    </row>
    <row r="6348" spans="1:7">
      <c r="A6348" s="295">
        <v>3</v>
      </c>
      <c r="B6348" s="296" t="s">
        <v>3</v>
      </c>
      <c r="C6348" s="295" t="s">
        <v>338</v>
      </c>
      <c r="D6348" s="295" t="s">
        <v>31</v>
      </c>
      <c r="E6348" s="295" t="s">
        <v>1262</v>
      </c>
      <c r="F6348" s="315">
        <f>VLOOKUP(B6348,'HSD PSPN,STR,ARS'!$C$6:F4503,4,FALSE)</f>
        <v>150000</v>
      </c>
      <c r="G6348" s="536">
        <f t="shared" si="645"/>
        <v>2250</v>
      </c>
    </row>
    <row r="6349" spans="1:7">
      <c r="A6349" s="295">
        <v>4</v>
      </c>
      <c r="B6349" s="296" t="s">
        <v>4</v>
      </c>
      <c r="C6349" s="295" t="s">
        <v>339</v>
      </c>
      <c r="D6349" s="295" t="s">
        <v>31</v>
      </c>
      <c r="E6349" s="295" t="s">
        <v>1263</v>
      </c>
      <c r="F6349" s="315">
        <f>VLOOKUP(B6349,'HSD PSPN,STR,ARS'!$C$6:F4504,4,FALSE)</f>
        <v>200000</v>
      </c>
      <c r="G6349" s="536">
        <f t="shared" si="645"/>
        <v>1000</v>
      </c>
    </row>
    <row r="6350" spans="1:7">
      <c r="A6350" s="1161" t="s">
        <v>2171</v>
      </c>
      <c r="B6350" s="1162"/>
      <c r="C6350" s="1162"/>
      <c r="D6350" s="1162"/>
      <c r="E6350" s="1162"/>
      <c r="F6350" s="1163"/>
      <c r="G6350" s="321">
        <f>SUM(G6345:G6349)</f>
        <v>27250</v>
      </c>
    </row>
    <row r="6351" spans="1:7">
      <c r="A6351" s="295" t="s">
        <v>19</v>
      </c>
      <c r="B6351" s="296" t="s">
        <v>5</v>
      </c>
      <c r="C6351" s="295"/>
      <c r="D6351" s="295"/>
      <c r="E6351" s="295"/>
      <c r="F6351" s="296"/>
      <c r="G6351" s="536"/>
    </row>
    <row r="6352" spans="1:7">
      <c r="A6352" s="295">
        <v>1</v>
      </c>
      <c r="B6352" s="296" t="s">
        <v>1802</v>
      </c>
      <c r="C6352" s="295"/>
      <c r="D6352" s="295" t="s">
        <v>379</v>
      </c>
      <c r="E6352" s="295" t="s">
        <v>1185</v>
      </c>
      <c r="F6352" s="315">
        <f>VLOOKUP(B6352,'HSD PSPN,STR,ARS'!$C$6:F4507,4,FALSE)</f>
        <v>10000</v>
      </c>
      <c r="G6352" s="536">
        <f t="shared" ref="G6352" si="646">F6352*E6352</f>
        <v>11000</v>
      </c>
    </row>
    <row r="6353" spans="1:7">
      <c r="A6353" s="1165" t="s">
        <v>2176</v>
      </c>
      <c r="B6353" s="1166"/>
      <c r="C6353" s="1166"/>
      <c r="D6353" s="1166"/>
      <c r="E6353" s="1166"/>
      <c r="F6353" s="1166"/>
      <c r="G6353" s="321">
        <f>SUM(G6351:G6352)</f>
        <v>11000</v>
      </c>
    </row>
    <row r="6354" spans="1:7">
      <c r="A6354" s="295" t="s">
        <v>20</v>
      </c>
      <c r="B6354" s="296" t="s">
        <v>181</v>
      </c>
      <c r="C6354" s="295"/>
      <c r="D6354" s="295"/>
      <c r="E6354" s="295"/>
      <c r="F6354" s="296"/>
      <c r="G6354" s="536"/>
    </row>
    <row r="6355" spans="1:7">
      <c r="A6355" s="295"/>
      <c r="B6355" s="296"/>
      <c r="C6355" s="295"/>
      <c r="D6355" s="295"/>
      <c r="E6355" s="295"/>
      <c r="F6355" s="296"/>
      <c r="G6355" s="536"/>
    </row>
    <row r="6356" spans="1:7">
      <c r="A6356" s="1146" t="s">
        <v>2180</v>
      </c>
      <c r="B6356" s="1146"/>
      <c r="C6356" s="1146"/>
      <c r="D6356" s="1146"/>
      <c r="E6356" s="1146"/>
      <c r="F6356" s="1146"/>
      <c r="G6356" s="318">
        <f>SUM(G6354:G6355)</f>
        <v>0</v>
      </c>
    </row>
    <row r="6357" spans="1:7">
      <c r="A6357" s="375" t="s">
        <v>21</v>
      </c>
      <c r="B6357" s="1145" t="s">
        <v>1111</v>
      </c>
      <c r="C6357" s="1145"/>
      <c r="D6357" s="1145"/>
      <c r="E6357" s="1145"/>
      <c r="F6357" s="1145"/>
      <c r="G6357" s="318">
        <f>SUM(G6346:G6356)/2</f>
        <v>38250</v>
      </c>
    </row>
    <row r="6358" spans="1:7">
      <c r="A6358" s="375" t="s">
        <v>22</v>
      </c>
      <c r="B6358" s="1145" t="s">
        <v>1112</v>
      </c>
      <c r="C6358" s="1145"/>
      <c r="D6358" s="1145"/>
      <c r="E6358" s="1145"/>
      <c r="F6358" s="376">
        <v>0.1</v>
      </c>
      <c r="G6358" s="318">
        <f>G6357*F6358</f>
        <v>3825</v>
      </c>
    </row>
    <row r="6359" spans="1:7">
      <c r="A6359" s="375" t="s">
        <v>23</v>
      </c>
      <c r="B6359" s="1145" t="s">
        <v>184</v>
      </c>
      <c r="C6359" s="1145"/>
      <c r="D6359" s="1145"/>
      <c r="E6359" s="1145"/>
      <c r="F6359" s="1145"/>
      <c r="G6359" s="318">
        <f>ROUNDDOWN(G6357+G6358,0)</f>
        <v>42075</v>
      </c>
    </row>
    <row r="6360" spans="1:7">
      <c r="A6360" s="379"/>
      <c r="B6360" s="380"/>
      <c r="C6360" s="380"/>
      <c r="D6360" s="380"/>
      <c r="E6360" s="380"/>
      <c r="F6360" s="380"/>
      <c r="G6360" s="255"/>
    </row>
    <row r="6361" spans="1:7" s="455" customFormat="1">
      <c r="A6361" s="454" t="s">
        <v>2534</v>
      </c>
      <c r="G6361" s="560"/>
    </row>
    <row r="6362" spans="1:7" ht="45">
      <c r="A6362" s="294" t="s">
        <v>73</v>
      </c>
      <c r="B6362" s="294" t="s">
        <v>74</v>
      </c>
      <c r="C6362" s="294" t="s">
        <v>166</v>
      </c>
      <c r="D6362" s="301" t="s">
        <v>78</v>
      </c>
      <c r="E6362" s="301" t="s">
        <v>167</v>
      </c>
      <c r="F6362" s="301" t="s">
        <v>1113</v>
      </c>
      <c r="G6362" s="552" t="s">
        <v>1105</v>
      </c>
    </row>
    <row r="6363" spans="1:7">
      <c r="A6363" s="295" t="s">
        <v>17</v>
      </c>
      <c r="B6363" s="296" t="s">
        <v>1106</v>
      </c>
      <c r="C6363" s="295"/>
      <c r="D6363" s="295"/>
      <c r="E6363" s="295"/>
      <c r="F6363" s="296"/>
      <c r="G6363" s="536"/>
    </row>
    <row r="6364" spans="1:7">
      <c r="A6364" s="295">
        <v>1</v>
      </c>
      <c r="B6364" s="296" t="s">
        <v>1</v>
      </c>
      <c r="C6364" s="295" t="s">
        <v>336</v>
      </c>
      <c r="D6364" s="295" t="s">
        <v>31</v>
      </c>
      <c r="E6364" s="295" t="s">
        <v>1602</v>
      </c>
      <c r="F6364" s="315">
        <f>VLOOKUP(B6364,'HSD PSPN,STR,ARS'!$C$6:F4517,4,FALSE)</f>
        <v>100000</v>
      </c>
      <c r="G6364" s="536">
        <f t="shared" ref="G6364:G6367" si="647">F6364*E6364</f>
        <v>1700.0000000000002</v>
      </c>
    </row>
    <row r="6365" spans="1:7">
      <c r="A6365" s="295">
        <v>2</v>
      </c>
      <c r="B6365" s="296" t="s">
        <v>2</v>
      </c>
      <c r="C6365" s="295" t="s">
        <v>337</v>
      </c>
      <c r="D6365" s="295" t="s">
        <v>31</v>
      </c>
      <c r="E6365" s="295" t="s">
        <v>1601</v>
      </c>
      <c r="F6365" s="315">
        <f>VLOOKUP(B6365,'HSD PSPN,STR,ARS'!$C$6:F4518,4,FALSE)</f>
        <v>150000</v>
      </c>
      <c r="G6365" s="536">
        <f t="shared" si="647"/>
        <v>25500.000000000004</v>
      </c>
    </row>
    <row r="6366" spans="1:7">
      <c r="A6366" s="295">
        <v>3</v>
      </c>
      <c r="B6366" s="296" t="s">
        <v>3</v>
      </c>
      <c r="C6366" s="295" t="s">
        <v>338</v>
      </c>
      <c r="D6366" s="295" t="s">
        <v>31</v>
      </c>
      <c r="E6366" s="295" t="s">
        <v>1602</v>
      </c>
      <c r="F6366" s="315">
        <f>VLOOKUP(B6366,'HSD PSPN,STR,ARS'!$C$6:F4519,4,FALSE)</f>
        <v>150000</v>
      </c>
      <c r="G6366" s="536">
        <f t="shared" si="647"/>
        <v>2550</v>
      </c>
    </row>
    <row r="6367" spans="1:7">
      <c r="A6367" s="295">
        <v>4</v>
      </c>
      <c r="B6367" s="296" t="s">
        <v>4</v>
      </c>
      <c r="C6367" s="295" t="s">
        <v>339</v>
      </c>
      <c r="D6367" s="295" t="s">
        <v>31</v>
      </c>
      <c r="E6367" s="295" t="s">
        <v>1603</v>
      </c>
      <c r="F6367" s="315">
        <f>VLOOKUP(B6367,'HSD PSPN,STR,ARS'!$C$6:F4520,4,FALSE)</f>
        <v>200000</v>
      </c>
      <c r="G6367" s="536">
        <f t="shared" si="647"/>
        <v>1140</v>
      </c>
    </row>
    <row r="6368" spans="1:7">
      <c r="A6368" s="1161" t="s">
        <v>2171</v>
      </c>
      <c r="B6368" s="1162"/>
      <c r="C6368" s="1162"/>
      <c r="D6368" s="1162"/>
      <c r="E6368" s="1162"/>
      <c r="F6368" s="1163"/>
      <c r="G6368" s="321">
        <f>SUM(G6363:G6367)</f>
        <v>30890.000000000004</v>
      </c>
    </row>
    <row r="6369" spans="1:7">
      <c r="A6369" s="295" t="s">
        <v>19</v>
      </c>
      <c r="B6369" s="296" t="s">
        <v>5</v>
      </c>
      <c r="C6369" s="295"/>
      <c r="D6369" s="295"/>
      <c r="E6369" s="295"/>
      <c r="F6369" s="296"/>
      <c r="G6369" s="536"/>
    </row>
    <row r="6370" spans="1:7">
      <c r="A6370" s="295">
        <v>1</v>
      </c>
      <c r="B6370" s="296" t="s">
        <v>1803</v>
      </c>
      <c r="C6370" s="295"/>
      <c r="D6370" s="295" t="s">
        <v>379</v>
      </c>
      <c r="E6370" s="295" t="s">
        <v>1185</v>
      </c>
      <c r="F6370" s="315">
        <f>VLOOKUP(B6370,'HSD PSPN,STR,ARS'!$C$6:F4523,4,FALSE)</f>
        <v>10000</v>
      </c>
      <c r="G6370" s="536">
        <f t="shared" ref="G6370" si="648">F6370*E6370</f>
        <v>11000</v>
      </c>
    </row>
    <row r="6371" spans="1:7">
      <c r="A6371" s="1165" t="s">
        <v>2176</v>
      </c>
      <c r="B6371" s="1166"/>
      <c r="C6371" s="1166"/>
      <c r="D6371" s="1166"/>
      <c r="E6371" s="1166"/>
      <c r="F6371" s="1166"/>
      <c r="G6371" s="321">
        <f>SUM(G6369:G6370)</f>
        <v>11000</v>
      </c>
    </row>
    <row r="6372" spans="1:7">
      <c r="A6372" s="295" t="s">
        <v>20</v>
      </c>
      <c r="B6372" s="296" t="s">
        <v>181</v>
      </c>
      <c r="C6372" s="295"/>
      <c r="D6372" s="295"/>
      <c r="E6372" s="295"/>
      <c r="F6372" s="296"/>
      <c r="G6372" s="536"/>
    </row>
    <row r="6373" spans="1:7">
      <c r="A6373" s="295"/>
      <c r="B6373" s="296"/>
      <c r="C6373" s="295"/>
      <c r="D6373" s="295"/>
      <c r="E6373" s="295"/>
      <c r="F6373" s="296"/>
      <c r="G6373" s="536"/>
    </row>
    <row r="6374" spans="1:7">
      <c r="A6374" s="1146" t="s">
        <v>2180</v>
      </c>
      <c r="B6374" s="1146"/>
      <c r="C6374" s="1146"/>
      <c r="D6374" s="1146"/>
      <c r="E6374" s="1146"/>
      <c r="F6374" s="1146"/>
      <c r="G6374" s="318">
        <f>SUM(G6372:G6373)</f>
        <v>0</v>
      </c>
    </row>
    <row r="6375" spans="1:7">
      <c r="A6375" s="375" t="s">
        <v>21</v>
      </c>
      <c r="B6375" s="1145" t="s">
        <v>1111</v>
      </c>
      <c r="C6375" s="1145"/>
      <c r="D6375" s="1145"/>
      <c r="E6375" s="1145"/>
      <c r="F6375" s="1145"/>
      <c r="G6375" s="318">
        <f>SUM(G6364:G6374)/2</f>
        <v>41890</v>
      </c>
    </row>
    <row r="6376" spans="1:7">
      <c r="A6376" s="375" t="s">
        <v>22</v>
      </c>
      <c r="B6376" s="1145" t="s">
        <v>1112</v>
      </c>
      <c r="C6376" s="1145"/>
      <c r="D6376" s="1145"/>
      <c r="E6376" s="1145"/>
      <c r="F6376" s="376">
        <v>0.1</v>
      </c>
      <c r="G6376" s="318">
        <f>G6375*F6376</f>
        <v>4189</v>
      </c>
    </row>
    <row r="6377" spans="1:7">
      <c r="A6377" s="375" t="s">
        <v>23</v>
      </c>
      <c r="B6377" s="1145" t="s">
        <v>184</v>
      </c>
      <c r="C6377" s="1145"/>
      <c r="D6377" s="1145"/>
      <c r="E6377" s="1145"/>
      <c r="F6377" s="1145"/>
      <c r="G6377" s="318">
        <f>ROUNDDOWN(G6375+G6376,0)</f>
        <v>46079</v>
      </c>
    </row>
    <row r="6378" spans="1:7">
      <c r="A6378" s="379"/>
      <c r="B6378" s="380"/>
      <c r="C6378" s="380"/>
      <c r="D6378" s="380"/>
      <c r="E6378" s="380"/>
      <c r="F6378" s="380"/>
      <c r="G6378" s="255"/>
    </row>
    <row r="6379" spans="1:7" s="455" customFormat="1">
      <c r="A6379" s="454" t="s">
        <v>2535</v>
      </c>
      <c r="G6379" s="560"/>
    </row>
    <row r="6380" spans="1:7" ht="45">
      <c r="A6380" s="294" t="s">
        <v>73</v>
      </c>
      <c r="B6380" s="294" t="s">
        <v>74</v>
      </c>
      <c r="C6380" s="294" t="s">
        <v>166</v>
      </c>
      <c r="D6380" s="301" t="s">
        <v>78</v>
      </c>
      <c r="E6380" s="301" t="s">
        <v>167</v>
      </c>
      <c r="F6380" s="301" t="s">
        <v>1113</v>
      </c>
      <c r="G6380" s="552" t="s">
        <v>1105</v>
      </c>
    </row>
    <row r="6381" spans="1:7">
      <c r="A6381" s="295" t="s">
        <v>17</v>
      </c>
      <c r="B6381" s="296" t="s">
        <v>1106</v>
      </c>
      <c r="C6381" s="295"/>
      <c r="D6381" s="295"/>
      <c r="E6381" s="295"/>
      <c r="F6381" s="296"/>
      <c r="G6381" s="536"/>
    </row>
    <row r="6382" spans="1:7">
      <c r="A6382" s="295">
        <v>1</v>
      </c>
      <c r="B6382" s="296" t="s">
        <v>1</v>
      </c>
      <c r="C6382" s="295" t="s">
        <v>336</v>
      </c>
      <c r="D6382" s="295" t="s">
        <v>31</v>
      </c>
      <c r="E6382" s="295" t="s">
        <v>1262</v>
      </c>
      <c r="F6382" s="315">
        <f>VLOOKUP(B6382,'HSD PSPN,STR,ARS'!$C$6:F4533,4,FALSE)</f>
        <v>100000</v>
      </c>
      <c r="G6382" s="536">
        <f t="shared" ref="G6382:G6385" si="649">F6382*E6382</f>
        <v>1500</v>
      </c>
    </row>
    <row r="6383" spans="1:7">
      <c r="A6383" s="295">
        <v>2</v>
      </c>
      <c r="B6383" s="296" t="s">
        <v>2</v>
      </c>
      <c r="C6383" s="295" t="s">
        <v>337</v>
      </c>
      <c r="D6383" s="295" t="s">
        <v>31</v>
      </c>
      <c r="E6383" s="295" t="s">
        <v>1201</v>
      </c>
      <c r="F6383" s="315">
        <f>VLOOKUP(B6383,'HSD PSPN,STR,ARS'!$C$6:F4534,4,FALSE)</f>
        <v>150000</v>
      </c>
      <c r="G6383" s="536">
        <f t="shared" si="649"/>
        <v>22500</v>
      </c>
    </row>
    <row r="6384" spans="1:7">
      <c r="A6384" s="295">
        <v>3</v>
      </c>
      <c r="B6384" s="296" t="s">
        <v>3</v>
      </c>
      <c r="C6384" s="295" t="s">
        <v>338</v>
      </c>
      <c r="D6384" s="295" t="s">
        <v>31</v>
      </c>
      <c r="E6384" s="295" t="s">
        <v>1262</v>
      </c>
      <c r="F6384" s="315">
        <f>VLOOKUP(B6384,'HSD PSPN,STR,ARS'!$C$6:F4535,4,FALSE)</f>
        <v>150000</v>
      </c>
      <c r="G6384" s="536">
        <f t="shared" si="649"/>
        <v>2250</v>
      </c>
    </row>
    <row r="6385" spans="1:7">
      <c r="A6385" s="295">
        <v>4</v>
      </c>
      <c r="B6385" s="296" t="s">
        <v>4</v>
      </c>
      <c r="C6385" s="295" t="s">
        <v>339</v>
      </c>
      <c r="D6385" s="295" t="s">
        <v>31</v>
      </c>
      <c r="E6385" s="295" t="s">
        <v>1263</v>
      </c>
      <c r="F6385" s="315">
        <f>VLOOKUP(B6385,'HSD PSPN,STR,ARS'!$C$6:F4536,4,FALSE)</f>
        <v>200000</v>
      </c>
      <c r="G6385" s="536">
        <f t="shared" si="649"/>
        <v>1000</v>
      </c>
    </row>
    <row r="6386" spans="1:7">
      <c r="A6386" s="1161" t="s">
        <v>2171</v>
      </c>
      <c r="B6386" s="1162"/>
      <c r="C6386" s="1162"/>
      <c r="D6386" s="1162"/>
      <c r="E6386" s="1162"/>
      <c r="F6386" s="1163"/>
      <c r="G6386" s="321">
        <f>SUM(G6381:G6385)</f>
        <v>27250</v>
      </c>
    </row>
    <row r="6387" spans="1:7">
      <c r="A6387" s="295" t="s">
        <v>19</v>
      </c>
      <c r="B6387" s="296" t="s">
        <v>5</v>
      </c>
      <c r="C6387" s="295"/>
      <c r="D6387" s="295"/>
      <c r="E6387" s="295"/>
      <c r="F6387" s="296"/>
      <c r="G6387" s="536"/>
    </row>
    <row r="6388" spans="1:7" ht="30">
      <c r="A6388" s="295">
        <v>1</v>
      </c>
      <c r="B6388" s="300" t="s">
        <v>1804</v>
      </c>
      <c r="C6388" s="295"/>
      <c r="D6388" s="301" t="s">
        <v>379</v>
      </c>
      <c r="E6388" s="301" t="s">
        <v>1185</v>
      </c>
      <c r="F6388" s="315">
        <f>VLOOKUP(B6388,'HSD PSPN,STR,ARS'!$C$6:F4539,4,FALSE)</f>
        <v>10000</v>
      </c>
      <c r="G6388" s="536">
        <f t="shared" ref="G6388" si="650">F6388*E6388</f>
        <v>11000</v>
      </c>
    </row>
    <row r="6389" spans="1:7">
      <c r="A6389" s="1165" t="s">
        <v>2176</v>
      </c>
      <c r="B6389" s="1166"/>
      <c r="C6389" s="1166"/>
      <c r="D6389" s="1166"/>
      <c r="E6389" s="1166"/>
      <c r="F6389" s="1166"/>
      <c r="G6389" s="321">
        <f>SUM(G6387:G6388)</f>
        <v>11000</v>
      </c>
    </row>
    <row r="6390" spans="1:7">
      <c r="A6390" s="295" t="s">
        <v>20</v>
      </c>
      <c r="B6390" s="296" t="s">
        <v>181</v>
      </c>
      <c r="C6390" s="295"/>
      <c r="D6390" s="295"/>
      <c r="E6390" s="295"/>
      <c r="F6390" s="296"/>
      <c r="G6390" s="536"/>
    </row>
    <row r="6391" spans="1:7">
      <c r="A6391" s="295"/>
      <c r="B6391" s="296"/>
      <c r="C6391" s="295"/>
      <c r="D6391" s="295"/>
      <c r="E6391" s="295"/>
      <c r="F6391" s="296"/>
      <c r="G6391" s="536"/>
    </row>
    <row r="6392" spans="1:7">
      <c r="A6392" s="1146" t="s">
        <v>2180</v>
      </c>
      <c r="B6392" s="1146"/>
      <c r="C6392" s="1146"/>
      <c r="D6392" s="1146"/>
      <c r="E6392" s="1146"/>
      <c r="F6392" s="1146"/>
      <c r="G6392" s="318">
        <f>SUM(G6390:G6391)</f>
        <v>0</v>
      </c>
    </row>
    <row r="6393" spans="1:7">
      <c r="A6393" s="375" t="s">
        <v>21</v>
      </c>
      <c r="B6393" s="1145" t="s">
        <v>1111</v>
      </c>
      <c r="C6393" s="1145"/>
      <c r="D6393" s="1145"/>
      <c r="E6393" s="1145"/>
      <c r="F6393" s="1145"/>
      <c r="G6393" s="318">
        <f>SUM(G6382:G6392)/2</f>
        <v>38250</v>
      </c>
    </row>
    <row r="6394" spans="1:7">
      <c r="A6394" s="375" t="s">
        <v>22</v>
      </c>
      <c r="B6394" s="1145" t="s">
        <v>1112</v>
      </c>
      <c r="C6394" s="1145"/>
      <c r="D6394" s="1145"/>
      <c r="E6394" s="1145"/>
      <c r="F6394" s="376">
        <v>0.1</v>
      </c>
      <c r="G6394" s="318">
        <f>G6393*F6394</f>
        <v>3825</v>
      </c>
    </row>
    <row r="6395" spans="1:7">
      <c r="A6395" s="375" t="s">
        <v>23</v>
      </c>
      <c r="B6395" s="1145" t="s">
        <v>184</v>
      </c>
      <c r="C6395" s="1145"/>
      <c r="D6395" s="1145"/>
      <c r="E6395" s="1145"/>
      <c r="F6395" s="1145"/>
      <c r="G6395" s="318">
        <f>ROUNDDOWN(G6393+G6394,0)</f>
        <v>42075</v>
      </c>
    </row>
    <row r="6396" spans="1:7">
      <c r="A6396" s="379"/>
      <c r="B6396" s="380"/>
      <c r="C6396" s="380"/>
      <c r="D6396" s="380"/>
      <c r="E6396" s="380"/>
      <c r="F6396" s="380"/>
      <c r="G6396" s="255"/>
    </row>
    <row r="6397" spans="1:7" s="455" customFormat="1">
      <c r="A6397" s="454" t="s">
        <v>2536</v>
      </c>
      <c r="G6397" s="560"/>
    </row>
    <row r="6398" spans="1:7" ht="45">
      <c r="A6398" s="294" t="s">
        <v>73</v>
      </c>
      <c r="B6398" s="294" t="s">
        <v>74</v>
      </c>
      <c r="C6398" s="294" t="s">
        <v>166</v>
      </c>
      <c r="D6398" s="301" t="s">
        <v>78</v>
      </c>
      <c r="E6398" s="301" t="s">
        <v>167</v>
      </c>
      <c r="F6398" s="301" t="s">
        <v>1113</v>
      </c>
      <c r="G6398" s="552" t="s">
        <v>1105</v>
      </c>
    </row>
    <row r="6399" spans="1:7">
      <c r="A6399" s="295" t="s">
        <v>17</v>
      </c>
      <c r="B6399" s="296" t="s">
        <v>1106</v>
      </c>
      <c r="C6399" s="295"/>
      <c r="D6399" s="295"/>
      <c r="E6399" s="295"/>
      <c r="F6399" s="296"/>
      <c r="G6399" s="536"/>
    </row>
    <row r="6400" spans="1:7">
      <c r="A6400" s="295">
        <v>1</v>
      </c>
      <c r="B6400" s="296" t="s">
        <v>1</v>
      </c>
      <c r="C6400" s="295" t="s">
        <v>336</v>
      </c>
      <c r="D6400" s="295" t="s">
        <v>31</v>
      </c>
      <c r="E6400" s="295" t="s">
        <v>1203</v>
      </c>
      <c r="F6400" s="315">
        <f>VLOOKUP(B6400,'HSD PSPN,STR,ARS'!$C$6:F4549,4,FALSE)</f>
        <v>100000</v>
      </c>
      <c r="G6400" s="536">
        <f t="shared" ref="G6400:G6403" si="651">F6400*E6400</f>
        <v>7500</v>
      </c>
    </row>
    <row r="6401" spans="1:7">
      <c r="A6401" s="295">
        <v>2</v>
      </c>
      <c r="B6401" s="296" t="s">
        <v>2</v>
      </c>
      <c r="C6401" s="295" t="s">
        <v>337</v>
      </c>
      <c r="D6401" s="295" t="s">
        <v>31</v>
      </c>
      <c r="E6401" s="295" t="s">
        <v>1201</v>
      </c>
      <c r="F6401" s="315">
        <f>VLOOKUP(B6401,'HSD PSPN,STR,ARS'!$C$6:F4550,4,FALSE)</f>
        <v>150000</v>
      </c>
      <c r="G6401" s="536">
        <f t="shared" si="651"/>
        <v>22500</v>
      </c>
    </row>
    <row r="6402" spans="1:7">
      <c r="A6402" s="295">
        <v>3</v>
      </c>
      <c r="B6402" s="296" t="s">
        <v>3</v>
      </c>
      <c r="C6402" s="295" t="s">
        <v>338</v>
      </c>
      <c r="D6402" s="295" t="s">
        <v>31</v>
      </c>
      <c r="E6402" s="295" t="s">
        <v>1262</v>
      </c>
      <c r="F6402" s="315">
        <f>VLOOKUP(B6402,'HSD PSPN,STR,ARS'!$C$6:F4551,4,FALSE)</f>
        <v>150000</v>
      </c>
      <c r="G6402" s="536">
        <f t="shared" si="651"/>
        <v>2250</v>
      </c>
    </row>
    <row r="6403" spans="1:7">
      <c r="A6403" s="295">
        <v>4</v>
      </c>
      <c r="B6403" s="296" t="s">
        <v>4</v>
      </c>
      <c r="C6403" s="295" t="s">
        <v>339</v>
      </c>
      <c r="D6403" s="295" t="s">
        <v>31</v>
      </c>
      <c r="E6403" s="295" t="s">
        <v>1263</v>
      </c>
      <c r="F6403" s="315">
        <f>VLOOKUP(B6403,'HSD PSPN,STR,ARS'!$C$6:F4552,4,FALSE)</f>
        <v>200000</v>
      </c>
      <c r="G6403" s="536">
        <f t="shared" si="651"/>
        <v>1000</v>
      </c>
    </row>
    <row r="6404" spans="1:7">
      <c r="A6404" s="1161" t="s">
        <v>2171</v>
      </c>
      <c r="B6404" s="1162"/>
      <c r="C6404" s="1162"/>
      <c r="D6404" s="1162"/>
      <c r="E6404" s="1162"/>
      <c r="F6404" s="1163"/>
      <c r="G6404" s="321">
        <f>SUM(G6399:G6403)</f>
        <v>33250</v>
      </c>
    </row>
    <row r="6405" spans="1:7">
      <c r="A6405" s="295" t="s">
        <v>19</v>
      </c>
      <c r="B6405" s="296" t="s">
        <v>5</v>
      </c>
      <c r="C6405" s="295"/>
      <c r="D6405" s="295"/>
      <c r="E6405" s="295"/>
      <c r="F6405" s="296"/>
      <c r="G6405" s="536"/>
    </row>
    <row r="6406" spans="1:7">
      <c r="A6406" s="295">
        <v>1</v>
      </c>
      <c r="B6406" s="296" t="s">
        <v>1805</v>
      </c>
      <c r="C6406" s="295"/>
      <c r="D6406" s="295" t="s">
        <v>379</v>
      </c>
      <c r="E6406" s="295" t="s">
        <v>1185</v>
      </c>
      <c r="F6406" s="315">
        <f>VLOOKUP(B6406,'HSD PSPN,STR,ARS'!$C$6:F4555,4,FALSE)</f>
        <v>10000</v>
      </c>
      <c r="G6406" s="536">
        <f t="shared" ref="G6406:G6407" si="652">F6406*E6406</f>
        <v>11000</v>
      </c>
    </row>
    <row r="6407" spans="1:7" ht="30">
      <c r="A6407" s="295">
        <v>2</v>
      </c>
      <c r="B6407" s="300" t="s">
        <v>1799</v>
      </c>
      <c r="C6407" s="295"/>
      <c r="D6407" s="301" t="s">
        <v>1714</v>
      </c>
      <c r="E6407" s="301" t="s">
        <v>1218</v>
      </c>
      <c r="F6407" s="315">
        <f>VLOOKUP(B6407,'HSD PSPN,STR,ARS'!$C$6:F4556,4,FALSE)</f>
        <v>10000</v>
      </c>
      <c r="G6407" s="536">
        <f t="shared" si="652"/>
        <v>500</v>
      </c>
    </row>
    <row r="6408" spans="1:7">
      <c r="A6408" s="1165" t="s">
        <v>2176</v>
      </c>
      <c r="B6408" s="1166"/>
      <c r="C6408" s="1166"/>
      <c r="D6408" s="1166"/>
      <c r="E6408" s="1166"/>
      <c r="F6408" s="1166"/>
      <c r="G6408" s="321">
        <f>SUM(G6405:G6407)</f>
        <v>11500</v>
      </c>
    </row>
    <row r="6409" spans="1:7">
      <c r="A6409" s="295" t="s">
        <v>20</v>
      </c>
      <c r="B6409" s="296" t="s">
        <v>181</v>
      </c>
      <c r="C6409" s="295"/>
      <c r="D6409" s="295"/>
      <c r="E6409" s="295"/>
      <c r="F6409" s="296"/>
      <c r="G6409" s="536"/>
    </row>
    <row r="6410" spans="1:7">
      <c r="A6410" s="295"/>
      <c r="B6410" s="296"/>
      <c r="C6410" s="295"/>
      <c r="D6410" s="295"/>
      <c r="E6410" s="295"/>
      <c r="F6410" s="296"/>
      <c r="G6410" s="536"/>
    </row>
    <row r="6411" spans="1:7">
      <c r="A6411" s="1146" t="s">
        <v>2180</v>
      </c>
      <c r="B6411" s="1146"/>
      <c r="C6411" s="1146"/>
      <c r="D6411" s="1146"/>
      <c r="E6411" s="1146"/>
      <c r="F6411" s="1146"/>
      <c r="G6411" s="318">
        <f>SUM(G6409:G6410)</f>
        <v>0</v>
      </c>
    </row>
    <row r="6412" spans="1:7">
      <c r="A6412" s="375" t="s">
        <v>21</v>
      </c>
      <c r="B6412" s="1145" t="s">
        <v>1111</v>
      </c>
      <c r="C6412" s="1145"/>
      <c r="D6412" s="1145"/>
      <c r="E6412" s="1145"/>
      <c r="F6412" s="1145"/>
      <c r="G6412" s="318">
        <f>SUM(G6400:G6411)/2</f>
        <v>44750</v>
      </c>
    </row>
    <row r="6413" spans="1:7">
      <c r="A6413" s="375" t="s">
        <v>22</v>
      </c>
      <c r="B6413" s="1145" t="s">
        <v>1112</v>
      </c>
      <c r="C6413" s="1145"/>
      <c r="D6413" s="1145"/>
      <c r="E6413" s="1145"/>
      <c r="F6413" s="376">
        <v>0.1</v>
      </c>
      <c r="G6413" s="318">
        <f>G6412*F6413</f>
        <v>4475</v>
      </c>
    </row>
    <row r="6414" spans="1:7">
      <c r="A6414" s="375" t="s">
        <v>23</v>
      </c>
      <c r="B6414" s="1145" t="s">
        <v>184</v>
      </c>
      <c r="C6414" s="1145"/>
      <c r="D6414" s="1145"/>
      <c r="E6414" s="1145"/>
      <c r="F6414" s="1145"/>
      <c r="G6414" s="318">
        <f>ROUNDDOWN(G6412+G6413,0)</f>
        <v>49225</v>
      </c>
    </row>
    <row r="6415" spans="1:7">
      <c r="A6415" s="379"/>
      <c r="B6415" s="380"/>
      <c r="C6415" s="380"/>
      <c r="D6415" s="380"/>
      <c r="E6415" s="380"/>
      <c r="F6415" s="380"/>
      <c r="G6415" s="255"/>
    </row>
    <row r="6416" spans="1:7" s="455" customFormat="1">
      <c r="A6416" s="454" t="s">
        <v>2537</v>
      </c>
      <c r="G6416" s="560"/>
    </row>
    <row r="6417" spans="1:7">
      <c r="A6417" s="294" t="s">
        <v>73</v>
      </c>
      <c r="B6417" s="294" t="s">
        <v>74</v>
      </c>
      <c r="C6417" s="294" t="s">
        <v>166</v>
      </c>
      <c r="D6417" s="301" t="s">
        <v>78</v>
      </c>
      <c r="E6417" s="301" t="s">
        <v>167</v>
      </c>
      <c r="F6417" s="295" t="s">
        <v>332</v>
      </c>
      <c r="G6417" s="561" t="s">
        <v>1419</v>
      </c>
    </row>
    <row r="6418" spans="1:7">
      <c r="A6418" s="295" t="s">
        <v>17</v>
      </c>
      <c r="B6418" s="296" t="s">
        <v>1106</v>
      </c>
      <c r="C6418" s="295"/>
      <c r="D6418" s="295"/>
      <c r="E6418" s="295"/>
      <c r="F6418" s="296"/>
      <c r="G6418" s="536"/>
    </row>
    <row r="6419" spans="1:7">
      <c r="A6419" s="295">
        <v>1</v>
      </c>
      <c r="B6419" s="296" t="s">
        <v>1</v>
      </c>
      <c r="C6419" s="295" t="s">
        <v>336</v>
      </c>
      <c r="D6419" s="295" t="s">
        <v>31</v>
      </c>
      <c r="E6419" s="295" t="s">
        <v>1261</v>
      </c>
      <c r="F6419" s="315">
        <f>VLOOKUP(B6419,'HSD PSPN,STR,ARS'!$C$6:F4566,4,FALSE)</f>
        <v>100000</v>
      </c>
      <c r="G6419" s="536">
        <f t="shared" ref="G6419:G6422" si="653">F6419*E6419</f>
        <v>25000</v>
      </c>
    </row>
    <row r="6420" spans="1:7">
      <c r="A6420" s="295">
        <v>2</v>
      </c>
      <c r="B6420" s="296" t="s">
        <v>1711</v>
      </c>
      <c r="C6420" s="295" t="s">
        <v>337</v>
      </c>
      <c r="D6420" s="295" t="s">
        <v>31</v>
      </c>
      <c r="E6420" s="295" t="s">
        <v>1691</v>
      </c>
      <c r="F6420" s="315">
        <f>VLOOKUP(B6420,'HSD PSPN,STR,ARS'!$C$6:F4567,4,FALSE)</f>
        <v>150000</v>
      </c>
      <c r="G6420" s="536">
        <f t="shared" si="653"/>
        <v>18750</v>
      </c>
    </row>
    <row r="6421" spans="1:7">
      <c r="A6421" s="295">
        <v>3</v>
      </c>
      <c r="B6421" s="296" t="s">
        <v>3</v>
      </c>
      <c r="C6421" s="295" t="s">
        <v>338</v>
      </c>
      <c r="D6421" s="295" t="s">
        <v>31</v>
      </c>
      <c r="E6421" s="295" t="s">
        <v>1424</v>
      </c>
      <c r="F6421" s="315">
        <f>VLOOKUP(B6421,'HSD PSPN,STR,ARS'!$C$6:F4568,4,FALSE)</f>
        <v>150000</v>
      </c>
      <c r="G6421" s="536">
        <f t="shared" si="653"/>
        <v>1950</v>
      </c>
    </row>
    <row r="6422" spans="1:7">
      <c r="A6422" s="295">
        <v>4</v>
      </c>
      <c r="B6422" s="296" t="s">
        <v>4</v>
      </c>
      <c r="C6422" s="295" t="s">
        <v>339</v>
      </c>
      <c r="D6422" s="295" t="s">
        <v>31</v>
      </c>
      <c r="E6422" s="295" t="s">
        <v>1296</v>
      </c>
      <c r="F6422" s="315">
        <f>VLOOKUP(B6422,'HSD PSPN,STR,ARS'!$C$6:F4569,4,FALSE)</f>
        <v>200000</v>
      </c>
      <c r="G6422" s="536">
        <f t="shared" si="653"/>
        <v>800</v>
      </c>
    </row>
    <row r="6423" spans="1:7">
      <c r="A6423" s="1161" t="s">
        <v>2171</v>
      </c>
      <c r="B6423" s="1162"/>
      <c r="C6423" s="1162"/>
      <c r="D6423" s="1162"/>
      <c r="E6423" s="1162"/>
      <c r="F6423" s="1163"/>
      <c r="G6423" s="321">
        <f>SUM(G6418:G6422)</f>
        <v>46500</v>
      </c>
    </row>
    <row r="6424" spans="1:7">
      <c r="A6424" s="295" t="s">
        <v>19</v>
      </c>
      <c r="B6424" s="296" t="s">
        <v>5</v>
      </c>
      <c r="C6424" s="295"/>
      <c r="D6424" s="295"/>
      <c r="E6424" s="295"/>
      <c r="F6424" s="296"/>
      <c r="G6424" s="536"/>
    </row>
    <row r="6425" spans="1:7" ht="30">
      <c r="A6425" s="295">
        <v>1</v>
      </c>
      <c r="B6425" s="300" t="s">
        <v>1806</v>
      </c>
      <c r="C6425" s="295"/>
      <c r="D6425" s="301" t="s">
        <v>379</v>
      </c>
      <c r="E6425" s="301" t="s">
        <v>1807</v>
      </c>
      <c r="F6425" s="315">
        <f>VLOOKUP(B6425,'HSD PSPN,STR,ARS'!$C$6:F4572,4,FALSE)</f>
        <v>10000</v>
      </c>
      <c r="G6425" s="536">
        <f t="shared" ref="G6425:G6426" si="654">F6425*E6425</f>
        <v>21000</v>
      </c>
    </row>
    <row r="6426" spans="1:7" ht="30">
      <c r="A6426" s="295">
        <v>2</v>
      </c>
      <c r="B6426" s="300" t="s">
        <v>1799</v>
      </c>
      <c r="C6426" s="295"/>
      <c r="D6426" s="301" t="s">
        <v>1714</v>
      </c>
      <c r="E6426" s="301" t="s">
        <v>1808</v>
      </c>
      <c r="F6426" s="315">
        <f>VLOOKUP(B6426,'HSD PSPN,STR,ARS'!$C$6:F4573,4,FALSE)</f>
        <v>10000</v>
      </c>
      <c r="G6426" s="536">
        <f t="shared" si="654"/>
        <v>1429.9999999999998</v>
      </c>
    </row>
    <row r="6427" spans="1:7">
      <c r="A6427" s="1165" t="s">
        <v>2176</v>
      </c>
      <c r="B6427" s="1166"/>
      <c r="C6427" s="1166"/>
      <c r="D6427" s="1166"/>
      <c r="E6427" s="1166"/>
      <c r="F6427" s="1166"/>
      <c r="G6427" s="321">
        <f>SUM(G6424:G6426)</f>
        <v>22430</v>
      </c>
    </row>
    <row r="6428" spans="1:7">
      <c r="A6428" s="295" t="s">
        <v>20</v>
      </c>
      <c r="B6428" s="296" t="s">
        <v>181</v>
      </c>
      <c r="C6428" s="295"/>
      <c r="D6428" s="295"/>
      <c r="E6428" s="295"/>
      <c r="F6428" s="296"/>
      <c r="G6428" s="536"/>
    </row>
    <row r="6429" spans="1:7">
      <c r="A6429" s="295"/>
      <c r="B6429" s="296"/>
      <c r="C6429" s="295"/>
      <c r="D6429" s="295"/>
      <c r="E6429" s="295"/>
      <c r="F6429" s="296"/>
      <c r="G6429" s="536"/>
    </row>
    <row r="6430" spans="1:7">
      <c r="A6430" s="1146" t="s">
        <v>2180</v>
      </c>
      <c r="B6430" s="1146"/>
      <c r="C6430" s="1146"/>
      <c r="D6430" s="1146"/>
      <c r="E6430" s="1146"/>
      <c r="F6430" s="1146"/>
      <c r="G6430" s="318">
        <f>SUM(G6428:G6429)</f>
        <v>0</v>
      </c>
    </row>
    <row r="6431" spans="1:7">
      <c r="A6431" s="375" t="s">
        <v>21</v>
      </c>
      <c r="B6431" s="1145" t="s">
        <v>1111</v>
      </c>
      <c r="C6431" s="1145"/>
      <c r="D6431" s="1145"/>
      <c r="E6431" s="1145"/>
      <c r="F6431" s="1145"/>
      <c r="G6431" s="318">
        <f>SUM(G6419:G6430)/2</f>
        <v>68930</v>
      </c>
    </row>
    <row r="6432" spans="1:7">
      <c r="A6432" s="375" t="s">
        <v>22</v>
      </c>
      <c r="B6432" s="1145" t="s">
        <v>1112</v>
      </c>
      <c r="C6432" s="1145"/>
      <c r="D6432" s="1145"/>
      <c r="E6432" s="1145"/>
      <c r="F6432" s="376">
        <v>0.1</v>
      </c>
      <c r="G6432" s="318">
        <f>G6431*F6432</f>
        <v>6893</v>
      </c>
    </row>
    <row r="6433" spans="1:7">
      <c r="A6433" s="375" t="s">
        <v>23</v>
      </c>
      <c r="B6433" s="1145" t="s">
        <v>184</v>
      </c>
      <c r="C6433" s="1145"/>
      <c r="D6433" s="1145"/>
      <c r="E6433" s="1145"/>
      <c r="F6433" s="1145"/>
      <c r="G6433" s="318">
        <f>ROUNDDOWN(G6431+G6432,0)</f>
        <v>75823</v>
      </c>
    </row>
    <row r="6434" spans="1:7">
      <c r="A6434" s="379"/>
      <c r="B6434" s="380"/>
      <c r="C6434" s="380"/>
      <c r="D6434" s="380"/>
      <c r="E6434" s="380"/>
      <c r="F6434" s="380"/>
      <c r="G6434" s="255"/>
    </row>
    <row r="6435" spans="1:7" s="455" customFormat="1">
      <c r="A6435" s="454" t="s">
        <v>2538</v>
      </c>
      <c r="G6435" s="560"/>
    </row>
    <row r="6436" spans="1:7" ht="45">
      <c r="A6436" s="294" t="s">
        <v>73</v>
      </c>
      <c r="B6436" s="294" t="s">
        <v>74</v>
      </c>
      <c r="C6436" s="294" t="s">
        <v>166</v>
      </c>
      <c r="D6436" s="301" t="s">
        <v>78</v>
      </c>
      <c r="E6436" s="301" t="s">
        <v>167</v>
      </c>
      <c r="F6436" s="301" t="s">
        <v>1113</v>
      </c>
      <c r="G6436" s="552" t="s">
        <v>1105</v>
      </c>
    </row>
    <row r="6437" spans="1:7">
      <c r="A6437" s="295" t="s">
        <v>17</v>
      </c>
      <c r="B6437" s="296" t="s">
        <v>1106</v>
      </c>
      <c r="C6437" s="295"/>
      <c r="D6437" s="295"/>
      <c r="E6437" s="295"/>
      <c r="F6437" s="296"/>
      <c r="G6437" s="536"/>
    </row>
    <row r="6438" spans="1:7">
      <c r="A6438" s="295">
        <v>1</v>
      </c>
      <c r="B6438" s="296" t="s">
        <v>1</v>
      </c>
      <c r="C6438" s="295" t="s">
        <v>336</v>
      </c>
      <c r="D6438" s="295" t="s">
        <v>31</v>
      </c>
      <c r="E6438" s="295" t="s">
        <v>1261</v>
      </c>
      <c r="F6438" s="315">
        <f>VLOOKUP(B6438,'HSD PSPN,STR,ARS'!$C$6:F4583,4,FALSE)</f>
        <v>100000</v>
      </c>
      <c r="G6438" s="536">
        <f t="shared" ref="G6438:G6442" si="655">F6438*E6438</f>
        <v>25000</v>
      </c>
    </row>
    <row r="6439" spans="1:7">
      <c r="A6439" s="295">
        <v>2</v>
      </c>
      <c r="B6439" s="296" t="s">
        <v>1711</v>
      </c>
      <c r="C6439" s="295" t="s">
        <v>337</v>
      </c>
      <c r="D6439" s="295" t="s">
        <v>31</v>
      </c>
      <c r="E6439" s="295" t="s">
        <v>1691</v>
      </c>
      <c r="F6439" s="315">
        <f>VLOOKUP(B6439,'HSD PSPN,STR,ARS'!$C$6:F4584,4,FALSE)</f>
        <v>150000</v>
      </c>
      <c r="G6439" s="536">
        <f t="shared" si="655"/>
        <v>18750</v>
      </c>
    </row>
    <row r="6440" spans="1:7">
      <c r="A6440" s="295">
        <v>3</v>
      </c>
      <c r="B6440" s="296" t="s">
        <v>1701</v>
      </c>
      <c r="C6440" s="295" t="s">
        <v>337</v>
      </c>
      <c r="D6440" s="295" t="s">
        <v>31</v>
      </c>
      <c r="E6440" s="295" t="s">
        <v>1242</v>
      </c>
      <c r="F6440" s="315">
        <f>VLOOKUP(B6440,'HSD PSPN,STR,ARS'!$C$6:F4585,4,FALSE)</f>
        <v>150000</v>
      </c>
      <c r="G6440" s="536">
        <f t="shared" si="655"/>
        <v>15000</v>
      </c>
    </row>
    <row r="6441" spans="1:7">
      <c r="A6441" s="295">
        <v>4</v>
      </c>
      <c r="B6441" s="296" t="s">
        <v>3</v>
      </c>
      <c r="C6441" s="295" t="s">
        <v>338</v>
      </c>
      <c r="D6441" s="295" t="s">
        <v>31</v>
      </c>
      <c r="E6441" s="295" t="s">
        <v>1424</v>
      </c>
      <c r="F6441" s="315">
        <f>VLOOKUP(B6441,'HSD PSPN,STR,ARS'!$C$6:F4586,4,FALSE)</f>
        <v>150000</v>
      </c>
      <c r="G6441" s="536">
        <f t="shared" si="655"/>
        <v>1950</v>
      </c>
    </row>
    <row r="6442" spans="1:7">
      <c r="A6442" s="295">
        <v>5</v>
      </c>
      <c r="B6442" s="296" t="s">
        <v>4</v>
      </c>
      <c r="C6442" s="295" t="s">
        <v>339</v>
      </c>
      <c r="D6442" s="295" t="s">
        <v>31</v>
      </c>
      <c r="E6442" s="295" t="s">
        <v>1296</v>
      </c>
      <c r="F6442" s="315">
        <f>VLOOKUP(B6442,'HSD PSPN,STR,ARS'!$C$6:F4587,4,FALSE)</f>
        <v>200000</v>
      </c>
      <c r="G6442" s="536">
        <f t="shared" si="655"/>
        <v>800</v>
      </c>
    </row>
    <row r="6443" spans="1:7">
      <c r="A6443" s="1161" t="s">
        <v>2171</v>
      </c>
      <c r="B6443" s="1162"/>
      <c r="C6443" s="1162"/>
      <c r="D6443" s="1162"/>
      <c r="E6443" s="1162"/>
      <c r="F6443" s="1163"/>
      <c r="G6443" s="321">
        <f>SUM(G6438:G6442)</f>
        <v>61500</v>
      </c>
    </row>
    <row r="6444" spans="1:7">
      <c r="A6444" s="295" t="s">
        <v>19</v>
      </c>
      <c r="B6444" s="296" t="s">
        <v>5</v>
      </c>
      <c r="C6444" s="295"/>
      <c r="D6444" s="295"/>
      <c r="E6444" s="295"/>
      <c r="F6444" s="296"/>
      <c r="G6444" s="536"/>
    </row>
    <row r="6445" spans="1:7" ht="30">
      <c r="A6445" s="295">
        <v>1</v>
      </c>
      <c r="B6445" s="300" t="s">
        <v>1806</v>
      </c>
      <c r="C6445" s="295"/>
      <c r="D6445" s="301" t="s">
        <v>379</v>
      </c>
      <c r="E6445" s="301" t="s">
        <v>1807</v>
      </c>
      <c r="F6445" s="315">
        <f>VLOOKUP(B6445,'HSD PSPN,STR,ARS'!$C$6:F4590,4,FALSE)</f>
        <v>10000</v>
      </c>
      <c r="G6445" s="536">
        <f t="shared" ref="G6445:G6447" si="656">F6445*E6445</f>
        <v>21000</v>
      </c>
    </row>
    <row r="6446" spans="1:7" ht="30">
      <c r="A6446" s="295">
        <v>2</v>
      </c>
      <c r="B6446" s="300" t="s">
        <v>1799</v>
      </c>
      <c r="C6446" s="295"/>
      <c r="D6446" s="301" t="s">
        <v>1714</v>
      </c>
      <c r="E6446" s="301" t="s">
        <v>1808</v>
      </c>
      <c r="F6446" s="315">
        <f>VLOOKUP(B6446,'HSD PSPN,STR,ARS'!$C$6:F4591,4,FALSE)</f>
        <v>10000</v>
      </c>
      <c r="G6446" s="536">
        <f t="shared" si="656"/>
        <v>1429.9999999999998</v>
      </c>
    </row>
    <row r="6447" spans="1:7">
      <c r="A6447" s="295">
        <v>3</v>
      </c>
      <c r="B6447" s="296" t="s">
        <v>1809</v>
      </c>
      <c r="C6447" s="295"/>
      <c r="D6447" s="295" t="s">
        <v>347</v>
      </c>
      <c r="E6447" s="295" t="s">
        <v>1132</v>
      </c>
      <c r="F6447" s="315">
        <f>VLOOKUP(B6447,'HSD PSPN,STR,ARS'!$C$6:F4592,4,FALSE)</f>
        <v>10000</v>
      </c>
      <c r="G6447" s="536">
        <f t="shared" si="656"/>
        <v>40000</v>
      </c>
    </row>
    <row r="6448" spans="1:7">
      <c r="A6448" s="1165" t="s">
        <v>2176</v>
      </c>
      <c r="B6448" s="1166"/>
      <c r="C6448" s="1166"/>
      <c r="D6448" s="1166"/>
      <c r="E6448" s="1166"/>
      <c r="F6448" s="1166"/>
      <c r="G6448" s="321">
        <f>SUM(G6445:G6447)</f>
        <v>62430</v>
      </c>
    </row>
    <row r="6449" spans="1:7">
      <c r="A6449" s="295" t="s">
        <v>20</v>
      </c>
      <c r="B6449" s="296" t="s">
        <v>181</v>
      </c>
      <c r="C6449" s="295"/>
      <c r="D6449" s="295"/>
      <c r="E6449" s="295"/>
      <c r="F6449" s="296"/>
      <c r="G6449" s="536"/>
    </row>
    <row r="6450" spans="1:7">
      <c r="A6450" s="295"/>
      <c r="B6450" s="296"/>
      <c r="C6450" s="295"/>
      <c r="D6450" s="295"/>
      <c r="E6450" s="295"/>
      <c r="F6450" s="296"/>
      <c r="G6450" s="536"/>
    </row>
    <row r="6451" spans="1:7">
      <c r="A6451" s="1146" t="s">
        <v>2180</v>
      </c>
      <c r="B6451" s="1146"/>
      <c r="C6451" s="1146"/>
      <c r="D6451" s="1146"/>
      <c r="E6451" s="1146"/>
      <c r="F6451" s="1146"/>
      <c r="G6451" s="318">
        <f>SUM(G6449:G6450)</f>
        <v>0</v>
      </c>
    </row>
    <row r="6452" spans="1:7">
      <c r="A6452" s="375" t="s">
        <v>21</v>
      </c>
      <c r="B6452" s="1145" t="s">
        <v>1111</v>
      </c>
      <c r="C6452" s="1145"/>
      <c r="D6452" s="1145"/>
      <c r="E6452" s="1145"/>
      <c r="F6452" s="1145"/>
      <c r="G6452" s="318">
        <f>SUM(G6438:G6451)/2</f>
        <v>123930</v>
      </c>
    </row>
    <row r="6453" spans="1:7">
      <c r="A6453" s="375" t="s">
        <v>22</v>
      </c>
      <c r="B6453" s="1145" t="s">
        <v>1112</v>
      </c>
      <c r="C6453" s="1145"/>
      <c r="D6453" s="1145"/>
      <c r="E6453" s="1145"/>
      <c r="F6453" s="376">
        <v>0.1</v>
      </c>
      <c r="G6453" s="318">
        <f>G6452*F6453</f>
        <v>12393</v>
      </c>
    </row>
    <row r="6454" spans="1:7">
      <c r="A6454" s="375" t="s">
        <v>23</v>
      </c>
      <c r="B6454" s="1145" t="s">
        <v>184</v>
      </c>
      <c r="C6454" s="1145"/>
      <c r="D6454" s="1145"/>
      <c r="E6454" s="1145"/>
      <c r="F6454" s="1145"/>
      <c r="G6454" s="318">
        <f>ROUNDDOWN(G6452+G6453,0)</f>
        <v>136323</v>
      </c>
    </row>
    <row r="6455" spans="1:7">
      <c r="A6455" s="379"/>
      <c r="B6455" s="380"/>
      <c r="C6455" s="380"/>
      <c r="D6455" s="380"/>
      <c r="E6455" s="380"/>
      <c r="F6455" s="380"/>
      <c r="G6455" s="255"/>
    </row>
    <row r="6456" spans="1:7" s="455" customFormat="1">
      <c r="A6456" s="454" t="s">
        <v>2539</v>
      </c>
      <c r="G6456" s="560"/>
    </row>
    <row r="6457" spans="1:7" ht="45">
      <c r="A6457" s="294" t="s">
        <v>73</v>
      </c>
      <c r="B6457" s="294" t="s">
        <v>74</v>
      </c>
      <c r="C6457" s="294" t="s">
        <v>166</v>
      </c>
      <c r="D6457" s="301" t="s">
        <v>78</v>
      </c>
      <c r="E6457" s="301" t="s">
        <v>167</v>
      </c>
      <c r="F6457" s="301" t="s">
        <v>1113</v>
      </c>
      <c r="G6457" s="552" t="s">
        <v>1105</v>
      </c>
    </row>
    <row r="6458" spans="1:7">
      <c r="A6458" s="295" t="s">
        <v>17</v>
      </c>
      <c r="B6458" s="296" t="s">
        <v>1106</v>
      </c>
      <c r="C6458" s="295"/>
      <c r="D6458" s="295"/>
      <c r="E6458" s="295"/>
      <c r="F6458" s="296"/>
      <c r="G6458" s="536"/>
    </row>
    <row r="6459" spans="1:7">
      <c r="A6459" s="295">
        <v>1</v>
      </c>
      <c r="B6459" s="296" t="s">
        <v>1</v>
      </c>
      <c r="C6459" s="295" t="s">
        <v>336</v>
      </c>
      <c r="D6459" s="295" t="s">
        <v>31</v>
      </c>
      <c r="E6459" s="295" t="s">
        <v>1118</v>
      </c>
      <c r="F6459" s="315">
        <f>VLOOKUP(B6459,'HSD PSPN,STR,ARS'!$C$6:F4602,4,FALSE)</f>
        <v>100000</v>
      </c>
      <c r="G6459" s="536">
        <f t="shared" ref="G6459:G6462" si="657">F6459*E6459</f>
        <v>20000</v>
      </c>
    </row>
    <row r="6460" spans="1:7">
      <c r="A6460" s="295">
        <v>2</v>
      </c>
      <c r="B6460" s="296" t="s">
        <v>1711</v>
      </c>
      <c r="C6460" s="295" t="s">
        <v>337</v>
      </c>
      <c r="D6460" s="295" t="s">
        <v>31</v>
      </c>
      <c r="E6460" s="295" t="s">
        <v>1119</v>
      </c>
      <c r="F6460" s="315">
        <f>VLOOKUP(B6460,'HSD PSPN,STR,ARS'!$C$6:F4603,4,FALSE)</f>
        <v>150000</v>
      </c>
      <c r="G6460" s="536">
        <f t="shared" si="657"/>
        <v>15000</v>
      </c>
    </row>
    <row r="6461" spans="1:7">
      <c r="A6461" s="295">
        <v>3</v>
      </c>
      <c r="B6461" s="296" t="s">
        <v>3</v>
      </c>
      <c r="C6461" s="295" t="s">
        <v>338</v>
      </c>
      <c r="D6461" s="295" t="s">
        <v>31</v>
      </c>
      <c r="E6461" s="295" t="s">
        <v>1120</v>
      </c>
      <c r="F6461" s="315">
        <f>VLOOKUP(B6461,'HSD PSPN,STR,ARS'!$C$6:F4604,4,FALSE)</f>
        <v>150000</v>
      </c>
      <c r="G6461" s="536">
        <f t="shared" si="657"/>
        <v>1500</v>
      </c>
    </row>
    <row r="6462" spans="1:7">
      <c r="A6462" s="295">
        <v>4</v>
      </c>
      <c r="B6462" s="296" t="s">
        <v>4</v>
      </c>
      <c r="C6462" s="295" t="s">
        <v>339</v>
      </c>
      <c r="D6462" s="295" t="s">
        <v>31</v>
      </c>
      <c r="E6462" s="295" t="s">
        <v>1121</v>
      </c>
      <c r="F6462" s="315">
        <f>VLOOKUP(B6462,'HSD PSPN,STR,ARS'!$C$6:F4605,4,FALSE)</f>
        <v>200000</v>
      </c>
      <c r="G6462" s="536">
        <f t="shared" si="657"/>
        <v>660</v>
      </c>
    </row>
    <row r="6463" spans="1:7">
      <c r="A6463" s="1161" t="s">
        <v>2171</v>
      </c>
      <c r="B6463" s="1162"/>
      <c r="C6463" s="1162"/>
      <c r="D6463" s="1162"/>
      <c r="E6463" s="1162"/>
      <c r="F6463" s="1163"/>
      <c r="G6463" s="321">
        <f>SUM(G6458:G6462)</f>
        <v>37160</v>
      </c>
    </row>
    <row r="6464" spans="1:7">
      <c r="A6464" s="295" t="s">
        <v>19</v>
      </c>
      <c r="B6464" s="296" t="s">
        <v>5</v>
      </c>
      <c r="C6464" s="295"/>
      <c r="D6464" s="295"/>
      <c r="E6464" s="295"/>
      <c r="F6464" s="296"/>
      <c r="G6464" s="536"/>
    </row>
    <row r="6465" spans="1:7" ht="30">
      <c r="A6465" s="295">
        <v>1</v>
      </c>
      <c r="B6465" s="300" t="s">
        <v>1810</v>
      </c>
      <c r="C6465" s="295"/>
      <c r="D6465" s="301" t="s">
        <v>379</v>
      </c>
      <c r="E6465" s="301" t="s">
        <v>1401</v>
      </c>
      <c r="F6465" s="315">
        <f>VLOOKUP(B6465,'HSD PSPN,STR,ARS'!$C$6:F4608,4,FALSE)</f>
        <v>10000</v>
      </c>
      <c r="G6465" s="536">
        <f t="shared" ref="G6465:G6466" si="658">F6465*E6465</f>
        <v>11000</v>
      </c>
    </row>
    <row r="6466" spans="1:7" ht="30">
      <c r="A6466" s="295">
        <v>2</v>
      </c>
      <c r="B6466" s="300" t="s">
        <v>1799</v>
      </c>
      <c r="C6466" s="295"/>
      <c r="D6466" s="301" t="s">
        <v>1714</v>
      </c>
      <c r="E6466" s="301" t="s">
        <v>1808</v>
      </c>
      <c r="F6466" s="315">
        <f>VLOOKUP(B6466,'HSD PSPN,STR,ARS'!$C$6:F4609,4,FALSE)</f>
        <v>10000</v>
      </c>
      <c r="G6466" s="536">
        <f t="shared" si="658"/>
        <v>1429.9999999999998</v>
      </c>
    </row>
    <row r="6467" spans="1:7">
      <c r="A6467" s="1165" t="s">
        <v>2176</v>
      </c>
      <c r="B6467" s="1166"/>
      <c r="C6467" s="1166"/>
      <c r="D6467" s="1166"/>
      <c r="E6467" s="1166"/>
      <c r="F6467" s="1166"/>
      <c r="G6467" s="321">
        <f>SUM(G6464:G6466)</f>
        <v>12430</v>
      </c>
    </row>
    <row r="6468" spans="1:7">
      <c r="A6468" s="295" t="s">
        <v>20</v>
      </c>
      <c r="B6468" s="296" t="s">
        <v>181</v>
      </c>
      <c r="C6468" s="295"/>
      <c r="D6468" s="295"/>
      <c r="E6468" s="295"/>
      <c r="F6468" s="296"/>
      <c r="G6468" s="536"/>
    </row>
    <row r="6469" spans="1:7">
      <c r="A6469" s="295"/>
      <c r="B6469" s="296"/>
      <c r="C6469" s="295"/>
      <c r="D6469" s="295"/>
      <c r="E6469" s="295"/>
      <c r="F6469" s="296"/>
      <c r="G6469" s="536"/>
    </row>
    <row r="6470" spans="1:7">
      <c r="A6470" s="1146" t="s">
        <v>2180</v>
      </c>
      <c r="B6470" s="1146"/>
      <c r="C6470" s="1146"/>
      <c r="D6470" s="1146"/>
      <c r="E6470" s="1146"/>
      <c r="F6470" s="1146"/>
      <c r="G6470" s="318">
        <f>SUM(G6468:G6469)</f>
        <v>0</v>
      </c>
    </row>
    <row r="6471" spans="1:7">
      <c r="A6471" s="375" t="s">
        <v>21</v>
      </c>
      <c r="B6471" s="1145" t="s">
        <v>1111</v>
      </c>
      <c r="C6471" s="1145"/>
      <c r="D6471" s="1145"/>
      <c r="E6471" s="1145"/>
      <c r="F6471" s="1145"/>
      <c r="G6471" s="318">
        <f>SUM(G6459:G6470)/2</f>
        <v>49590</v>
      </c>
    </row>
    <row r="6472" spans="1:7">
      <c r="A6472" s="375" t="s">
        <v>22</v>
      </c>
      <c r="B6472" s="1145" t="s">
        <v>1112</v>
      </c>
      <c r="C6472" s="1145"/>
      <c r="D6472" s="1145"/>
      <c r="E6472" s="1145"/>
      <c r="F6472" s="376">
        <v>0.1</v>
      </c>
      <c r="G6472" s="318">
        <f>G6471*F6472</f>
        <v>4959</v>
      </c>
    </row>
    <row r="6473" spans="1:7">
      <c r="A6473" s="375" t="s">
        <v>23</v>
      </c>
      <c r="B6473" s="1145" t="s">
        <v>184</v>
      </c>
      <c r="C6473" s="1145"/>
      <c r="D6473" s="1145"/>
      <c r="E6473" s="1145"/>
      <c r="F6473" s="1145"/>
      <c r="G6473" s="318">
        <f>ROUNDDOWN(G6471+G6472,0)</f>
        <v>54549</v>
      </c>
    </row>
    <row r="6474" spans="1:7">
      <c r="A6474" s="379"/>
      <c r="B6474" s="380"/>
      <c r="C6474" s="380"/>
      <c r="D6474" s="380"/>
      <c r="E6474" s="380"/>
      <c r="F6474" s="380"/>
      <c r="G6474" s="255"/>
    </row>
    <row r="6475" spans="1:7" s="455" customFormat="1">
      <c r="A6475" s="454" t="s">
        <v>2540</v>
      </c>
      <c r="G6475" s="560"/>
    </row>
    <row r="6476" spans="1:7" ht="45">
      <c r="A6476" s="294" t="s">
        <v>73</v>
      </c>
      <c r="B6476" s="294" t="s">
        <v>74</v>
      </c>
      <c r="C6476" s="294" t="s">
        <v>166</v>
      </c>
      <c r="D6476" s="301" t="s">
        <v>78</v>
      </c>
      <c r="E6476" s="301" t="s">
        <v>167</v>
      </c>
      <c r="F6476" s="301" t="s">
        <v>1113</v>
      </c>
      <c r="G6476" s="552" t="s">
        <v>1105</v>
      </c>
    </row>
    <row r="6477" spans="1:7">
      <c r="A6477" s="295" t="s">
        <v>17</v>
      </c>
      <c r="B6477" s="296" t="s">
        <v>1106</v>
      </c>
      <c r="C6477" s="295"/>
      <c r="D6477" s="295"/>
      <c r="E6477" s="295"/>
      <c r="F6477" s="296"/>
      <c r="G6477" s="536"/>
    </row>
    <row r="6478" spans="1:7">
      <c r="A6478" s="295">
        <v>1</v>
      </c>
      <c r="B6478" s="296" t="s">
        <v>1</v>
      </c>
      <c r="C6478" s="295" t="s">
        <v>336</v>
      </c>
      <c r="D6478" s="295" t="s">
        <v>31</v>
      </c>
      <c r="E6478" s="295" t="s">
        <v>1261</v>
      </c>
      <c r="F6478" s="315">
        <f>VLOOKUP(B6478,'HSD PSPN,STR,ARS'!$C$6:F4619,4,FALSE)</f>
        <v>100000</v>
      </c>
      <c r="G6478" s="536">
        <f t="shared" ref="G6478:G6482" si="659">F6478*E6478</f>
        <v>25000</v>
      </c>
    </row>
    <row r="6479" spans="1:7">
      <c r="A6479" s="295">
        <v>2</v>
      </c>
      <c r="B6479" s="296" t="s">
        <v>1711</v>
      </c>
      <c r="C6479" s="295" t="s">
        <v>337</v>
      </c>
      <c r="D6479" s="295" t="s">
        <v>31</v>
      </c>
      <c r="E6479" s="295" t="s">
        <v>1691</v>
      </c>
      <c r="F6479" s="315">
        <f>VLOOKUP(B6479,'HSD PSPN,STR,ARS'!$C$6:F4620,4,FALSE)</f>
        <v>150000</v>
      </c>
      <c r="G6479" s="536">
        <f t="shared" si="659"/>
        <v>18750</v>
      </c>
    </row>
    <row r="6480" spans="1:7">
      <c r="A6480" s="295">
        <v>3</v>
      </c>
      <c r="B6480" s="296" t="s">
        <v>1701</v>
      </c>
      <c r="C6480" s="295" t="s">
        <v>337</v>
      </c>
      <c r="D6480" s="295" t="s">
        <v>31</v>
      </c>
      <c r="E6480" s="295" t="s">
        <v>1242</v>
      </c>
      <c r="F6480" s="315">
        <f>VLOOKUP(B6480,'HSD PSPN,STR,ARS'!$C$6:F4621,4,FALSE)</f>
        <v>150000</v>
      </c>
      <c r="G6480" s="536">
        <f t="shared" si="659"/>
        <v>15000</v>
      </c>
    </row>
    <row r="6481" spans="1:7">
      <c r="A6481" s="295">
        <v>4</v>
      </c>
      <c r="B6481" s="296" t="s">
        <v>3</v>
      </c>
      <c r="C6481" s="295" t="s">
        <v>338</v>
      </c>
      <c r="D6481" s="295" t="s">
        <v>31</v>
      </c>
      <c r="E6481" s="295" t="s">
        <v>1424</v>
      </c>
      <c r="F6481" s="315">
        <f>VLOOKUP(B6481,'HSD PSPN,STR,ARS'!$C$6:F4622,4,FALSE)</f>
        <v>150000</v>
      </c>
      <c r="G6481" s="536">
        <f t="shared" si="659"/>
        <v>1950</v>
      </c>
    </row>
    <row r="6482" spans="1:7">
      <c r="A6482" s="295">
        <v>5</v>
      </c>
      <c r="B6482" s="296" t="s">
        <v>4</v>
      </c>
      <c r="C6482" s="295" t="s">
        <v>339</v>
      </c>
      <c r="D6482" s="295" t="s">
        <v>31</v>
      </c>
      <c r="E6482" s="295" t="s">
        <v>1296</v>
      </c>
      <c r="F6482" s="315">
        <f>VLOOKUP(B6482,'HSD PSPN,STR,ARS'!$C$6:F4623,4,FALSE)</f>
        <v>200000</v>
      </c>
      <c r="G6482" s="536">
        <f t="shared" si="659"/>
        <v>800</v>
      </c>
    </row>
    <row r="6483" spans="1:7">
      <c r="A6483" s="1161" t="s">
        <v>2171</v>
      </c>
      <c r="B6483" s="1162"/>
      <c r="C6483" s="1162"/>
      <c r="D6483" s="1162"/>
      <c r="E6483" s="1162"/>
      <c r="F6483" s="1163"/>
      <c r="G6483" s="321">
        <f>SUM(G6478:G6482)</f>
        <v>61500</v>
      </c>
    </row>
    <row r="6484" spans="1:7">
      <c r="A6484" s="295" t="s">
        <v>19</v>
      </c>
      <c r="B6484" s="296" t="s">
        <v>5</v>
      </c>
      <c r="C6484" s="295"/>
      <c r="D6484" s="295"/>
      <c r="E6484" s="295"/>
      <c r="F6484" s="296"/>
      <c r="G6484" s="536"/>
    </row>
    <row r="6485" spans="1:7" ht="30">
      <c r="A6485" s="295">
        <v>1</v>
      </c>
      <c r="B6485" s="300" t="s">
        <v>1811</v>
      </c>
      <c r="C6485" s="295"/>
      <c r="D6485" s="301" t="s">
        <v>379</v>
      </c>
      <c r="E6485" s="301" t="s">
        <v>1401</v>
      </c>
      <c r="F6485" s="315">
        <f>VLOOKUP(B6485,'HSD PSPN,STR,ARS'!$C$6:F4626,4,FALSE)</f>
        <v>10000</v>
      </c>
      <c r="G6485" s="536">
        <f t="shared" ref="G6485:G6487" si="660">F6485*E6485</f>
        <v>11000</v>
      </c>
    </row>
    <row r="6486" spans="1:7" ht="30">
      <c r="A6486" s="295">
        <v>2</v>
      </c>
      <c r="B6486" s="300" t="s">
        <v>1799</v>
      </c>
      <c r="C6486" s="295"/>
      <c r="D6486" s="301" t="s">
        <v>1714</v>
      </c>
      <c r="E6486" s="301" t="s">
        <v>1808</v>
      </c>
      <c r="F6486" s="315">
        <f>VLOOKUP(B6486,'HSD PSPN,STR,ARS'!$C$6:F4627,4,FALSE)</f>
        <v>10000</v>
      </c>
      <c r="G6486" s="536">
        <f t="shared" si="660"/>
        <v>1429.9999999999998</v>
      </c>
    </row>
    <row r="6487" spans="1:7">
      <c r="A6487" s="295">
        <v>3</v>
      </c>
      <c r="B6487" s="296" t="s">
        <v>1809</v>
      </c>
      <c r="C6487" s="295"/>
      <c r="D6487" s="295" t="s">
        <v>347</v>
      </c>
      <c r="E6487" s="295" t="s">
        <v>1132</v>
      </c>
      <c r="F6487" s="315">
        <f>VLOOKUP(B6487,'HSD PSPN,STR,ARS'!$C$6:F4628,4,FALSE)</f>
        <v>10000</v>
      </c>
      <c r="G6487" s="536">
        <f t="shared" si="660"/>
        <v>40000</v>
      </c>
    </row>
    <row r="6488" spans="1:7">
      <c r="A6488" s="1165" t="s">
        <v>2176</v>
      </c>
      <c r="B6488" s="1166"/>
      <c r="C6488" s="1166"/>
      <c r="D6488" s="1166"/>
      <c r="E6488" s="1166"/>
      <c r="F6488" s="1166"/>
      <c r="G6488" s="321">
        <f>SUM(G6485:G6487)</f>
        <v>52430</v>
      </c>
    </row>
    <row r="6489" spans="1:7">
      <c r="A6489" s="295" t="s">
        <v>20</v>
      </c>
      <c r="B6489" s="296" t="s">
        <v>181</v>
      </c>
      <c r="C6489" s="295"/>
      <c r="D6489" s="295"/>
      <c r="E6489" s="295"/>
      <c r="F6489" s="296"/>
      <c r="G6489" s="536"/>
    </row>
    <row r="6490" spans="1:7">
      <c r="A6490" s="295"/>
      <c r="B6490" s="296"/>
      <c r="C6490" s="295"/>
      <c r="D6490" s="295"/>
      <c r="E6490" s="295"/>
      <c r="F6490" s="296"/>
      <c r="G6490" s="536"/>
    </row>
    <row r="6491" spans="1:7">
      <c r="A6491" s="1146" t="s">
        <v>2180</v>
      </c>
      <c r="B6491" s="1146"/>
      <c r="C6491" s="1146"/>
      <c r="D6491" s="1146"/>
      <c r="E6491" s="1146"/>
      <c r="F6491" s="1146"/>
      <c r="G6491" s="318">
        <f>SUM(G6489:G6490)</f>
        <v>0</v>
      </c>
    </row>
    <row r="6492" spans="1:7">
      <c r="A6492" s="375" t="s">
        <v>21</v>
      </c>
      <c r="B6492" s="1145" t="s">
        <v>1111</v>
      </c>
      <c r="C6492" s="1145"/>
      <c r="D6492" s="1145"/>
      <c r="E6492" s="1145"/>
      <c r="F6492" s="1145"/>
      <c r="G6492" s="318">
        <f>SUM(G6478:G6491)/2</f>
        <v>113930</v>
      </c>
    </row>
    <row r="6493" spans="1:7">
      <c r="A6493" s="375" t="s">
        <v>22</v>
      </c>
      <c r="B6493" s="1145" t="s">
        <v>1112</v>
      </c>
      <c r="C6493" s="1145"/>
      <c r="D6493" s="1145"/>
      <c r="E6493" s="1145"/>
      <c r="F6493" s="376">
        <v>0.1</v>
      </c>
      <c r="G6493" s="318">
        <f>G6492*F6493</f>
        <v>11393</v>
      </c>
    </row>
    <row r="6494" spans="1:7">
      <c r="A6494" s="375" t="s">
        <v>23</v>
      </c>
      <c r="B6494" s="1145" t="s">
        <v>184</v>
      </c>
      <c r="C6494" s="1145"/>
      <c r="D6494" s="1145"/>
      <c r="E6494" s="1145"/>
      <c r="F6494" s="1145"/>
      <c r="G6494" s="318">
        <f>ROUNDDOWN(G6492+G6493,0)</f>
        <v>125323</v>
      </c>
    </row>
    <row r="6495" spans="1:7">
      <c r="A6495" s="379"/>
      <c r="B6495" s="380"/>
      <c r="C6495" s="380"/>
      <c r="D6495" s="380"/>
      <c r="E6495" s="380"/>
      <c r="F6495" s="380"/>
      <c r="G6495" s="255"/>
    </row>
    <row r="6496" spans="1:7">
      <c r="A6496" s="456" t="s">
        <v>2541</v>
      </c>
      <c r="B6496"/>
      <c r="C6496"/>
      <c r="D6496"/>
      <c r="E6496"/>
      <c r="F6496"/>
      <c r="G6496" s="541"/>
    </row>
    <row r="6497" spans="1:7" s="455" customFormat="1">
      <c r="A6497" s="454" t="s">
        <v>2542</v>
      </c>
      <c r="G6497" s="560"/>
    </row>
    <row r="6498" spans="1:7" ht="45">
      <c r="A6498" s="294" t="s">
        <v>73</v>
      </c>
      <c r="B6498" s="294" t="s">
        <v>74</v>
      </c>
      <c r="C6498" s="294" t="s">
        <v>166</v>
      </c>
      <c r="D6498" s="301" t="s">
        <v>78</v>
      </c>
      <c r="E6498" s="301" t="s">
        <v>167</v>
      </c>
      <c r="F6498" s="301" t="s">
        <v>1113</v>
      </c>
      <c r="G6498" s="552" t="s">
        <v>1105</v>
      </c>
    </row>
    <row r="6499" spans="1:7">
      <c r="A6499" s="295" t="s">
        <v>17</v>
      </c>
      <c r="B6499" s="296" t="s">
        <v>1106</v>
      </c>
      <c r="C6499" s="295"/>
      <c r="D6499" s="295"/>
      <c r="E6499" s="295"/>
      <c r="F6499" s="296"/>
      <c r="G6499" s="536"/>
    </row>
    <row r="6500" spans="1:7">
      <c r="A6500" s="295">
        <v>1</v>
      </c>
      <c r="B6500" s="296" t="s">
        <v>1</v>
      </c>
      <c r="C6500" s="295" t="s">
        <v>336</v>
      </c>
      <c r="D6500" s="295" t="s">
        <v>31</v>
      </c>
      <c r="E6500" s="295" t="s">
        <v>1812</v>
      </c>
      <c r="F6500" s="315">
        <f>VLOOKUP(B6500,'HSD PSPN,STR,ARS'!$C$6:F4638,4,FALSE)</f>
        <v>100000</v>
      </c>
      <c r="G6500" s="536">
        <f t="shared" ref="G6500:G6503" si="661">F6500*E6500</f>
        <v>4300</v>
      </c>
    </row>
    <row r="6501" spans="1:7">
      <c r="A6501" s="295">
        <v>2</v>
      </c>
      <c r="B6501" s="296" t="s">
        <v>1701</v>
      </c>
      <c r="C6501" s="295" t="s">
        <v>337</v>
      </c>
      <c r="D6501" s="295" t="s">
        <v>31</v>
      </c>
      <c r="E6501" s="295" t="s">
        <v>1812</v>
      </c>
      <c r="F6501" s="315">
        <f>VLOOKUP(B6501,'HSD PSPN,STR,ARS'!$C$6:F4639,4,FALSE)</f>
        <v>150000</v>
      </c>
      <c r="G6501" s="536">
        <f t="shared" si="661"/>
        <v>6449.9999999999991</v>
      </c>
    </row>
    <row r="6502" spans="1:7">
      <c r="A6502" s="295">
        <v>3</v>
      </c>
      <c r="B6502" s="296" t="s">
        <v>3</v>
      </c>
      <c r="C6502" s="295" t="s">
        <v>338</v>
      </c>
      <c r="D6502" s="295" t="s">
        <v>31</v>
      </c>
      <c r="E6502" s="295" t="s">
        <v>1813</v>
      </c>
      <c r="F6502" s="315">
        <f>VLOOKUP(B6502,'HSD PSPN,STR,ARS'!$C$6:F4640,4,FALSE)</f>
        <v>150000</v>
      </c>
      <c r="G6502" s="536">
        <f t="shared" si="661"/>
        <v>645</v>
      </c>
    </row>
    <row r="6503" spans="1:7">
      <c r="A6503" s="295">
        <v>4</v>
      </c>
      <c r="B6503" s="296" t="s">
        <v>4</v>
      </c>
      <c r="C6503" s="295" t="s">
        <v>339</v>
      </c>
      <c r="D6503" s="295" t="s">
        <v>31</v>
      </c>
      <c r="E6503" s="295" t="s">
        <v>1814</v>
      </c>
      <c r="F6503" s="315">
        <f>VLOOKUP(B6503,'HSD PSPN,STR,ARS'!$C$6:F4641,4,FALSE)</f>
        <v>200000</v>
      </c>
      <c r="G6503" s="536">
        <f t="shared" si="661"/>
        <v>280</v>
      </c>
    </row>
    <row r="6504" spans="1:7">
      <c r="A6504" s="1161" t="s">
        <v>2171</v>
      </c>
      <c r="B6504" s="1162"/>
      <c r="C6504" s="1162"/>
      <c r="D6504" s="1162"/>
      <c r="E6504" s="1162"/>
      <c r="F6504" s="1163"/>
      <c r="G6504" s="321">
        <f>SUM(G6499:G6503)</f>
        <v>11675</v>
      </c>
    </row>
    <row r="6505" spans="1:7">
      <c r="A6505" s="295" t="s">
        <v>19</v>
      </c>
      <c r="B6505" s="296" t="s">
        <v>5</v>
      </c>
      <c r="C6505" s="295"/>
      <c r="D6505" s="295"/>
      <c r="E6505" s="295"/>
      <c r="F6505" s="296"/>
      <c r="G6505" s="536"/>
    </row>
    <row r="6506" spans="1:7" ht="30">
      <c r="A6506" s="295">
        <v>1</v>
      </c>
      <c r="B6506" s="300" t="s">
        <v>1815</v>
      </c>
      <c r="C6506" s="295"/>
      <c r="D6506" s="301" t="s">
        <v>1284</v>
      </c>
      <c r="E6506" s="301" t="s">
        <v>1185</v>
      </c>
      <c r="F6506" s="315">
        <f>VLOOKUP(B6506,'HSD PSPN,STR,ARS'!$C$6:F4644,4,FALSE)</f>
        <v>10000</v>
      </c>
      <c r="G6506" s="536">
        <f t="shared" ref="G6506:G6507" si="662">F6506*E6506</f>
        <v>11000</v>
      </c>
    </row>
    <row r="6507" spans="1:7">
      <c r="A6507" s="295">
        <v>2</v>
      </c>
      <c r="B6507" s="296" t="s">
        <v>1758</v>
      </c>
      <c r="C6507" s="295"/>
      <c r="D6507" s="295" t="s">
        <v>239</v>
      </c>
      <c r="E6507" s="295" t="s">
        <v>1183</v>
      </c>
      <c r="F6507" s="315">
        <f>VLOOKUP(B6507,'HSD PSPN,STR,ARS'!$C$6:F4645,4,FALSE)</f>
        <v>10000</v>
      </c>
      <c r="G6507" s="536">
        <f t="shared" si="662"/>
        <v>20000</v>
      </c>
    </row>
    <row r="6508" spans="1:7">
      <c r="A6508" s="1165" t="s">
        <v>2176</v>
      </c>
      <c r="B6508" s="1166"/>
      <c r="C6508" s="1166"/>
      <c r="D6508" s="1166"/>
      <c r="E6508" s="1166"/>
      <c r="F6508" s="1166"/>
      <c r="G6508" s="321">
        <f>SUM(G6506:G6507)</f>
        <v>31000</v>
      </c>
    </row>
    <row r="6509" spans="1:7">
      <c r="A6509" s="295" t="s">
        <v>20</v>
      </c>
      <c r="B6509" s="296" t="s">
        <v>181</v>
      </c>
      <c r="C6509" s="295"/>
      <c r="D6509" s="295"/>
      <c r="E6509" s="295"/>
      <c r="F6509" s="296"/>
      <c r="G6509" s="536"/>
    </row>
    <row r="6510" spans="1:7">
      <c r="A6510" s="295"/>
      <c r="B6510" s="296"/>
      <c r="C6510" s="295"/>
      <c r="D6510" s="295"/>
      <c r="E6510" s="295"/>
      <c r="F6510" s="296"/>
      <c r="G6510" s="536"/>
    </row>
    <row r="6511" spans="1:7">
      <c r="A6511" s="1146" t="s">
        <v>2180</v>
      </c>
      <c r="B6511" s="1146"/>
      <c r="C6511" s="1146"/>
      <c r="D6511" s="1146"/>
      <c r="E6511" s="1146"/>
      <c r="F6511" s="1146"/>
      <c r="G6511" s="318">
        <f>SUM(G6509:G6510)</f>
        <v>0</v>
      </c>
    </row>
    <row r="6512" spans="1:7">
      <c r="A6512" s="375" t="s">
        <v>21</v>
      </c>
      <c r="B6512" s="1145" t="s">
        <v>1111</v>
      </c>
      <c r="C6512" s="1145"/>
      <c r="D6512" s="1145"/>
      <c r="E6512" s="1145"/>
      <c r="F6512" s="1145"/>
      <c r="G6512" s="318">
        <f>SUM(G6500:G6511)/2</f>
        <v>42675</v>
      </c>
    </row>
    <row r="6513" spans="1:7">
      <c r="A6513" s="375" t="s">
        <v>22</v>
      </c>
      <c r="B6513" s="1145" t="s">
        <v>1112</v>
      </c>
      <c r="C6513" s="1145"/>
      <c r="D6513" s="1145"/>
      <c r="E6513" s="1145"/>
      <c r="F6513" s="376">
        <v>0.1</v>
      </c>
      <c r="G6513" s="318">
        <f>G6512*F6513</f>
        <v>4267.5</v>
      </c>
    </row>
    <row r="6514" spans="1:7">
      <c r="A6514" s="375" t="s">
        <v>23</v>
      </c>
      <c r="B6514" s="1145" t="s">
        <v>184</v>
      </c>
      <c r="C6514" s="1145"/>
      <c r="D6514" s="1145"/>
      <c r="E6514" s="1145"/>
      <c r="F6514" s="1145"/>
      <c r="G6514" s="318">
        <f>ROUNDDOWN(G6512+G6513,0)</f>
        <v>46942</v>
      </c>
    </row>
    <row r="6515" spans="1:7">
      <c r="A6515" s="379"/>
      <c r="B6515" s="380"/>
      <c r="C6515" s="380"/>
      <c r="D6515" s="380"/>
      <c r="E6515" s="380"/>
      <c r="F6515" s="380"/>
      <c r="G6515" s="255"/>
    </row>
    <row r="6516" spans="1:7" s="455" customFormat="1">
      <c r="A6516" s="454" t="s">
        <v>2543</v>
      </c>
      <c r="G6516" s="560"/>
    </row>
    <row r="6517" spans="1:7" ht="45">
      <c r="A6517" s="294" t="s">
        <v>73</v>
      </c>
      <c r="B6517" s="294" t="s">
        <v>74</v>
      </c>
      <c r="C6517" s="294" t="s">
        <v>166</v>
      </c>
      <c r="D6517" s="301" t="s">
        <v>78</v>
      </c>
      <c r="E6517" s="301" t="s">
        <v>167</v>
      </c>
      <c r="F6517" s="301" t="s">
        <v>1113</v>
      </c>
      <c r="G6517" s="552" t="s">
        <v>1105</v>
      </c>
    </row>
    <row r="6518" spans="1:7">
      <c r="A6518" s="295" t="s">
        <v>17</v>
      </c>
      <c r="B6518" s="296" t="s">
        <v>1106</v>
      </c>
      <c r="C6518" s="295"/>
      <c r="D6518" s="295"/>
      <c r="E6518" s="295"/>
      <c r="F6518" s="296"/>
      <c r="G6518" s="536"/>
    </row>
    <row r="6519" spans="1:7">
      <c r="A6519" s="295">
        <v>1</v>
      </c>
      <c r="B6519" s="296" t="s">
        <v>1</v>
      </c>
      <c r="C6519" s="295" t="s">
        <v>336</v>
      </c>
      <c r="D6519" s="295" t="s">
        <v>31</v>
      </c>
      <c r="E6519" s="295" t="s">
        <v>1812</v>
      </c>
      <c r="F6519" s="315">
        <f>VLOOKUP(B6519,'HSD PSPN,STR,ARS'!$C$6:F4655,4,FALSE)</f>
        <v>100000</v>
      </c>
      <c r="G6519" s="536">
        <f t="shared" ref="G6519:G6522" si="663">F6519*E6519</f>
        <v>4300</v>
      </c>
    </row>
    <row r="6520" spans="1:7">
      <c r="A6520" s="295">
        <v>2</v>
      </c>
      <c r="B6520" s="296" t="s">
        <v>1701</v>
      </c>
      <c r="C6520" s="295" t="s">
        <v>337</v>
      </c>
      <c r="D6520" s="295" t="s">
        <v>31</v>
      </c>
      <c r="E6520" s="295" t="s">
        <v>1812</v>
      </c>
      <c r="F6520" s="315">
        <f>VLOOKUP(B6520,'HSD PSPN,STR,ARS'!$C$6:F4656,4,FALSE)</f>
        <v>150000</v>
      </c>
      <c r="G6520" s="536">
        <f t="shared" si="663"/>
        <v>6449.9999999999991</v>
      </c>
    </row>
    <row r="6521" spans="1:7">
      <c r="A6521" s="295">
        <v>3</v>
      </c>
      <c r="B6521" s="296" t="s">
        <v>3</v>
      </c>
      <c r="C6521" s="295" t="s">
        <v>338</v>
      </c>
      <c r="D6521" s="295" t="s">
        <v>31</v>
      </c>
      <c r="E6521" s="295" t="s">
        <v>1813</v>
      </c>
      <c r="F6521" s="315">
        <f>VLOOKUP(B6521,'HSD PSPN,STR,ARS'!$C$6:F4657,4,FALSE)</f>
        <v>150000</v>
      </c>
      <c r="G6521" s="536">
        <f t="shared" si="663"/>
        <v>645</v>
      </c>
    </row>
    <row r="6522" spans="1:7">
      <c r="A6522" s="295">
        <v>4</v>
      </c>
      <c r="B6522" s="296" t="s">
        <v>4</v>
      </c>
      <c r="C6522" s="295" t="s">
        <v>339</v>
      </c>
      <c r="D6522" s="295" t="s">
        <v>31</v>
      </c>
      <c r="E6522" s="295" t="s">
        <v>1814</v>
      </c>
      <c r="F6522" s="315">
        <f>VLOOKUP(B6522,'HSD PSPN,STR,ARS'!$C$6:F4658,4,FALSE)</f>
        <v>200000</v>
      </c>
      <c r="G6522" s="536">
        <f t="shared" si="663"/>
        <v>280</v>
      </c>
    </row>
    <row r="6523" spans="1:7">
      <c r="A6523" s="1161" t="s">
        <v>2171</v>
      </c>
      <c r="B6523" s="1162"/>
      <c r="C6523" s="1162"/>
      <c r="D6523" s="1162"/>
      <c r="E6523" s="1162"/>
      <c r="F6523" s="1163"/>
      <c r="G6523" s="321">
        <f>SUM(G6518:G6522)</f>
        <v>11675</v>
      </c>
    </row>
    <row r="6524" spans="1:7">
      <c r="A6524" s="295" t="s">
        <v>19</v>
      </c>
      <c r="B6524" s="296" t="s">
        <v>5</v>
      </c>
      <c r="C6524" s="295"/>
      <c r="D6524" s="295"/>
      <c r="E6524" s="295"/>
      <c r="F6524" s="296"/>
      <c r="G6524" s="536"/>
    </row>
    <row r="6525" spans="1:7">
      <c r="A6525" s="295">
        <v>1</v>
      </c>
      <c r="B6525" s="296" t="s">
        <v>1816</v>
      </c>
      <c r="C6525" s="295"/>
      <c r="D6525" s="295" t="s">
        <v>379</v>
      </c>
      <c r="E6525" s="295" t="s">
        <v>1185</v>
      </c>
      <c r="F6525" s="315">
        <f>VLOOKUP(B6525,'HSD PSPN,STR,ARS'!$C$6:F4661,4,FALSE)</f>
        <v>10000</v>
      </c>
      <c r="G6525" s="536">
        <f t="shared" ref="G6525:G6526" si="664">F6525*E6525</f>
        <v>11000</v>
      </c>
    </row>
    <row r="6526" spans="1:7" ht="30">
      <c r="A6526" s="295">
        <v>2</v>
      </c>
      <c r="B6526" s="300" t="s">
        <v>1799</v>
      </c>
      <c r="C6526" s="295"/>
      <c r="D6526" s="301" t="s">
        <v>1714</v>
      </c>
      <c r="E6526" s="301" t="s">
        <v>1218</v>
      </c>
      <c r="F6526" s="315">
        <f>VLOOKUP(B6526,'HSD PSPN,STR,ARS'!$C$6:F4662,4,FALSE)</f>
        <v>10000</v>
      </c>
      <c r="G6526" s="536">
        <f t="shared" si="664"/>
        <v>500</v>
      </c>
    </row>
    <row r="6527" spans="1:7">
      <c r="A6527" s="1165" t="s">
        <v>2176</v>
      </c>
      <c r="B6527" s="1166"/>
      <c r="C6527" s="1166"/>
      <c r="D6527" s="1166"/>
      <c r="E6527" s="1166"/>
      <c r="F6527" s="1166"/>
      <c r="G6527" s="321">
        <f>SUM(G6525:G6526)</f>
        <v>11500</v>
      </c>
    </row>
    <row r="6528" spans="1:7">
      <c r="A6528" s="295" t="s">
        <v>20</v>
      </c>
      <c r="B6528" s="296" t="s">
        <v>181</v>
      </c>
      <c r="C6528" s="295"/>
      <c r="D6528" s="295"/>
      <c r="E6528" s="295"/>
      <c r="F6528" s="296"/>
      <c r="G6528" s="536"/>
    </row>
    <row r="6529" spans="1:7">
      <c r="A6529" s="295"/>
      <c r="B6529" s="296"/>
      <c r="C6529" s="295"/>
      <c r="D6529" s="295"/>
      <c r="E6529" s="295"/>
      <c r="F6529" s="296"/>
      <c r="G6529" s="536"/>
    </row>
    <row r="6530" spans="1:7">
      <c r="A6530" s="1146" t="s">
        <v>2180</v>
      </c>
      <c r="B6530" s="1146"/>
      <c r="C6530" s="1146"/>
      <c r="D6530" s="1146"/>
      <c r="E6530" s="1146"/>
      <c r="F6530" s="1146"/>
      <c r="G6530" s="318">
        <f>SUM(G6528:G6529)</f>
        <v>0</v>
      </c>
    </row>
    <row r="6531" spans="1:7">
      <c r="A6531" s="375" t="s">
        <v>21</v>
      </c>
      <c r="B6531" s="1145" t="s">
        <v>1111</v>
      </c>
      <c r="C6531" s="1145"/>
      <c r="D6531" s="1145"/>
      <c r="E6531" s="1145"/>
      <c r="F6531" s="1145"/>
      <c r="G6531" s="318">
        <f>SUM(G6519:G6530)/2</f>
        <v>23175</v>
      </c>
    </row>
    <row r="6532" spans="1:7">
      <c r="A6532" s="375" t="s">
        <v>22</v>
      </c>
      <c r="B6532" s="1145" t="s">
        <v>1112</v>
      </c>
      <c r="C6532" s="1145"/>
      <c r="D6532" s="1145"/>
      <c r="E6532" s="1145"/>
      <c r="F6532" s="376">
        <v>0.1</v>
      </c>
      <c r="G6532" s="318">
        <f>G6531*F6532</f>
        <v>2317.5</v>
      </c>
    </row>
    <row r="6533" spans="1:7">
      <c r="A6533" s="375" t="s">
        <v>23</v>
      </c>
      <c r="B6533" s="1145" t="s">
        <v>184</v>
      </c>
      <c r="C6533" s="1145"/>
      <c r="D6533" s="1145"/>
      <c r="E6533" s="1145"/>
      <c r="F6533" s="1145"/>
      <c r="G6533" s="318">
        <f>ROUNDDOWN(G6531+G6532,0)</f>
        <v>25492</v>
      </c>
    </row>
    <row r="6534" spans="1:7">
      <c r="A6534" s="379"/>
      <c r="B6534" s="380"/>
      <c r="C6534" s="380"/>
      <c r="D6534" s="380"/>
      <c r="E6534" s="380"/>
      <c r="F6534" s="380"/>
      <c r="G6534" s="255"/>
    </row>
    <row r="6535" spans="1:7" s="455" customFormat="1">
      <c r="A6535" s="454" t="s">
        <v>2544</v>
      </c>
      <c r="G6535" s="560"/>
    </row>
    <row r="6536" spans="1:7">
      <c r="A6536" s="294" t="s">
        <v>73</v>
      </c>
      <c r="B6536" s="294" t="s">
        <v>74</v>
      </c>
      <c r="C6536" s="294" t="s">
        <v>166</v>
      </c>
      <c r="D6536" s="301" t="s">
        <v>78</v>
      </c>
      <c r="E6536" s="301" t="s">
        <v>167</v>
      </c>
      <c r="F6536" s="295" t="s">
        <v>332</v>
      </c>
      <c r="G6536" s="561" t="s">
        <v>1419</v>
      </c>
    </row>
    <row r="6537" spans="1:7">
      <c r="A6537" s="295" t="s">
        <v>17</v>
      </c>
      <c r="B6537" s="296" t="s">
        <v>1106</v>
      </c>
      <c r="C6537" s="295"/>
      <c r="D6537" s="295"/>
      <c r="E6537" s="295"/>
      <c r="F6537" s="296"/>
      <c r="G6537" s="536"/>
    </row>
    <row r="6538" spans="1:7">
      <c r="A6538" s="295">
        <v>1</v>
      </c>
      <c r="B6538" s="296" t="s">
        <v>1</v>
      </c>
      <c r="C6538" s="295" t="s">
        <v>336</v>
      </c>
      <c r="D6538" s="295" t="s">
        <v>31</v>
      </c>
      <c r="E6538" s="295">
        <v>1.6400000000000001E-2</v>
      </c>
      <c r="F6538" s="315">
        <f>VLOOKUP(B6538,'HSD PSPN,STR,ARS'!$C$6:F4672,4,FALSE)</f>
        <v>100000</v>
      </c>
      <c r="G6538" s="536">
        <f t="shared" ref="G6538:G6540" si="665">F6538*E6538</f>
        <v>1640.0000000000002</v>
      </c>
    </row>
    <row r="6539" spans="1:7">
      <c r="A6539" s="295">
        <v>2</v>
      </c>
      <c r="B6539" s="458" t="s">
        <v>1695</v>
      </c>
      <c r="C6539" s="295" t="s">
        <v>337</v>
      </c>
      <c r="D6539" s="295" t="s">
        <v>31</v>
      </c>
      <c r="E6539" s="295">
        <v>1.6400000000000001E-2</v>
      </c>
      <c r="F6539" s="315">
        <f>VLOOKUP(B6539,'HSD PSPN,STR,ARS'!$C$6:F4673,4,FALSE)</f>
        <v>100000</v>
      </c>
      <c r="G6539" s="536">
        <f t="shared" si="665"/>
        <v>1640.0000000000002</v>
      </c>
    </row>
    <row r="6540" spans="1:7">
      <c r="A6540" s="295">
        <v>4</v>
      </c>
      <c r="B6540" s="296" t="s">
        <v>4</v>
      </c>
      <c r="C6540" s="295" t="s">
        <v>339</v>
      </c>
      <c r="D6540" s="295" t="s">
        <v>31</v>
      </c>
      <c r="E6540" s="295">
        <v>1.6000000000000001E-3</v>
      </c>
      <c r="F6540" s="315">
        <f>VLOOKUP(B6540,'HSD PSPN,STR,ARS'!$C$6:F4675,4,FALSE)</f>
        <v>200000</v>
      </c>
      <c r="G6540" s="536">
        <f t="shared" si="665"/>
        <v>320</v>
      </c>
    </row>
    <row r="6541" spans="1:7">
      <c r="A6541" s="1161" t="s">
        <v>2171</v>
      </c>
      <c r="B6541" s="1162"/>
      <c r="C6541" s="1162"/>
      <c r="D6541" s="1162"/>
      <c r="E6541" s="1162"/>
      <c r="F6541" s="1163"/>
      <c r="G6541" s="321">
        <f>SUM(G6537:G6540)</f>
        <v>3600.0000000000005</v>
      </c>
    </row>
    <row r="6542" spans="1:7">
      <c r="A6542" s="295" t="s">
        <v>19</v>
      </c>
      <c r="B6542" s="296" t="s">
        <v>5</v>
      </c>
      <c r="C6542" s="295"/>
      <c r="D6542" s="295"/>
      <c r="E6542" s="295"/>
      <c r="F6542" s="296"/>
      <c r="G6542" s="536"/>
    </row>
    <row r="6543" spans="1:7">
      <c r="A6543" s="295">
        <v>1</v>
      </c>
      <c r="B6543" s="296" t="s">
        <v>1054</v>
      </c>
      <c r="C6543" s="295"/>
      <c r="D6543" s="295" t="s">
        <v>329</v>
      </c>
      <c r="E6543" s="295">
        <v>0.24</v>
      </c>
      <c r="F6543" s="315">
        <f>VLOOKUP(B6543,'HSD PSPN,STR,ARS'!$C$6:F4678,4,FALSE)</f>
        <v>10000</v>
      </c>
      <c r="G6543" s="536">
        <f t="shared" ref="G6543" si="666">F6543*E6543</f>
        <v>2400</v>
      </c>
    </row>
    <row r="6544" spans="1:7">
      <c r="A6544" s="1165" t="s">
        <v>2176</v>
      </c>
      <c r="B6544" s="1166"/>
      <c r="C6544" s="1166"/>
      <c r="D6544" s="1166"/>
      <c r="E6544" s="1166"/>
      <c r="F6544" s="1166"/>
      <c r="G6544" s="321">
        <f>SUM(G6542:G6543)</f>
        <v>2400</v>
      </c>
    </row>
    <row r="6545" spans="1:7">
      <c r="A6545" s="295" t="s">
        <v>20</v>
      </c>
      <c r="B6545" s="296" t="s">
        <v>181</v>
      </c>
      <c r="C6545" s="295"/>
      <c r="D6545" s="295"/>
      <c r="E6545" s="295"/>
      <c r="F6545" s="296"/>
      <c r="G6545" s="536"/>
    </row>
    <row r="6546" spans="1:7">
      <c r="A6546" s="295">
        <v>1</v>
      </c>
      <c r="B6546" s="458" t="s">
        <v>2178</v>
      </c>
      <c r="C6546" s="295"/>
      <c r="D6546" s="295" t="s">
        <v>275</v>
      </c>
      <c r="E6546" s="295">
        <v>1.6400000000000001E-2</v>
      </c>
      <c r="F6546" s="315">
        <f>VLOOKUP(B6546,'HSD PSPN,STR,ARS'!$C$6:F4681,4,FALSE)</f>
        <v>10000</v>
      </c>
      <c r="G6546" s="536">
        <f t="shared" ref="G6546" si="667">F6546*E6546</f>
        <v>164</v>
      </c>
    </row>
    <row r="6547" spans="1:7">
      <c r="A6547" s="1146" t="s">
        <v>2180</v>
      </c>
      <c r="B6547" s="1146"/>
      <c r="C6547" s="1146"/>
      <c r="D6547" s="1146"/>
      <c r="E6547" s="1146"/>
      <c r="F6547" s="1146"/>
      <c r="G6547" s="321">
        <f>SUM(G6545:G6546)</f>
        <v>164</v>
      </c>
    </row>
    <row r="6548" spans="1:7">
      <c r="A6548" s="375" t="s">
        <v>21</v>
      </c>
      <c r="B6548" s="1145" t="s">
        <v>1111</v>
      </c>
      <c r="C6548" s="1145"/>
      <c r="D6548" s="1145"/>
      <c r="E6548" s="1145"/>
      <c r="F6548" s="1145"/>
      <c r="G6548" s="318">
        <f>SUM(G6538:G6547)/2</f>
        <v>6164</v>
      </c>
    </row>
    <row r="6549" spans="1:7">
      <c r="A6549" s="375" t="s">
        <v>22</v>
      </c>
      <c r="B6549" s="1145" t="s">
        <v>1112</v>
      </c>
      <c r="C6549" s="1145"/>
      <c r="D6549" s="1145"/>
      <c r="E6549" s="1145"/>
      <c r="F6549" s="376">
        <v>0.1</v>
      </c>
      <c r="G6549" s="318">
        <f>G6548*F6549</f>
        <v>616.40000000000009</v>
      </c>
    </row>
    <row r="6550" spans="1:7">
      <c r="A6550" s="375" t="s">
        <v>23</v>
      </c>
      <c r="B6550" s="1145" t="s">
        <v>184</v>
      </c>
      <c r="C6550" s="1145"/>
      <c r="D6550" s="1145"/>
      <c r="E6550" s="1145"/>
      <c r="F6550" s="1145"/>
      <c r="G6550" s="318">
        <f>ROUNDDOWN(G6548+G6549,0)</f>
        <v>6780</v>
      </c>
    </row>
    <row r="6551" spans="1:7">
      <c r="A6551" s="379"/>
      <c r="B6551" s="380"/>
      <c r="C6551" s="380"/>
      <c r="D6551" s="380"/>
      <c r="E6551" s="380"/>
      <c r="F6551" s="380"/>
      <c r="G6551" s="255"/>
    </row>
    <row r="6552" spans="1:7" s="455" customFormat="1">
      <c r="A6552" s="454" t="s">
        <v>2545</v>
      </c>
      <c r="G6552" s="560"/>
    </row>
    <row r="6553" spans="1:7" ht="45">
      <c r="A6553" s="294" t="s">
        <v>73</v>
      </c>
      <c r="B6553" s="294" t="s">
        <v>74</v>
      </c>
      <c r="C6553" s="294" t="s">
        <v>166</v>
      </c>
      <c r="D6553" s="301" t="s">
        <v>78</v>
      </c>
      <c r="E6553" s="301" t="s">
        <v>167</v>
      </c>
      <c r="F6553" s="301" t="s">
        <v>1113</v>
      </c>
      <c r="G6553" s="552" t="s">
        <v>1105</v>
      </c>
    </row>
    <row r="6554" spans="1:7">
      <c r="A6554" s="295" t="s">
        <v>17</v>
      </c>
      <c r="B6554" s="296" t="s">
        <v>1106</v>
      </c>
      <c r="C6554" s="295"/>
      <c r="D6554" s="295"/>
      <c r="E6554" s="295"/>
      <c r="F6554" s="296"/>
      <c r="G6554" s="536"/>
    </row>
    <row r="6555" spans="1:7">
      <c r="A6555" s="295">
        <v>1</v>
      </c>
      <c r="B6555" s="296" t="s">
        <v>1</v>
      </c>
      <c r="C6555" s="295" t="s">
        <v>336</v>
      </c>
      <c r="D6555" s="295" t="s">
        <v>31</v>
      </c>
      <c r="E6555" s="295">
        <v>0.4551</v>
      </c>
      <c r="F6555" s="315">
        <f>VLOOKUP(B6555,'HSD PSPN,STR,ARS'!$C$6:F4688,4,FALSE)</f>
        <v>100000</v>
      </c>
      <c r="G6555" s="536">
        <f t="shared" ref="G6555:G6558" si="668">F6555*E6555</f>
        <v>45510</v>
      </c>
    </row>
    <row r="6556" spans="1:7">
      <c r="A6556" s="295">
        <v>2</v>
      </c>
      <c r="B6556" s="458" t="s">
        <v>1695</v>
      </c>
      <c r="C6556" s="295" t="s">
        <v>337</v>
      </c>
      <c r="D6556" s="295" t="s">
        <v>31</v>
      </c>
      <c r="E6556" s="295">
        <v>0.22750000000000001</v>
      </c>
      <c r="F6556" s="315">
        <f>VLOOKUP(B6556,'HSD PSPN,STR,ARS'!$C$6:F4689,4,FALSE)</f>
        <v>100000</v>
      </c>
      <c r="G6556" s="536">
        <f t="shared" si="668"/>
        <v>22750</v>
      </c>
    </row>
    <row r="6557" spans="1:7">
      <c r="A6557" s="295">
        <v>3</v>
      </c>
      <c r="B6557" s="296" t="s">
        <v>3</v>
      </c>
      <c r="C6557" s="295" t="s">
        <v>338</v>
      </c>
      <c r="D6557" s="295" t="s">
        <v>31</v>
      </c>
      <c r="E6557" s="295">
        <v>2.2800000000000001E-2</v>
      </c>
      <c r="F6557" s="315">
        <f>VLOOKUP(B6557,'HSD PSPN,STR,ARS'!$C$6:F4690,4,FALSE)</f>
        <v>150000</v>
      </c>
      <c r="G6557" s="536">
        <f t="shared" si="668"/>
        <v>3420</v>
      </c>
    </row>
    <row r="6558" spans="1:7">
      <c r="A6558" s="295">
        <v>4</v>
      </c>
      <c r="B6558" s="296" t="s">
        <v>4</v>
      </c>
      <c r="C6558" s="295" t="s">
        <v>339</v>
      </c>
      <c r="D6558" s="295" t="s">
        <v>31</v>
      </c>
      <c r="E6558" s="295">
        <v>7.6E-3</v>
      </c>
      <c r="F6558" s="315">
        <f>VLOOKUP(B6558,'HSD PSPN,STR,ARS'!$C$6:F4691,4,FALSE)</f>
        <v>200000</v>
      </c>
      <c r="G6558" s="536">
        <f t="shared" si="668"/>
        <v>1520</v>
      </c>
    </row>
    <row r="6559" spans="1:7">
      <c r="A6559" s="1161" t="s">
        <v>2171</v>
      </c>
      <c r="B6559" s="1162"/>
      <c r="C6559" s="1162"/>
      <c r="D6559" s="1162"/>
      <c r="E6559" s="1162"/>
      <c r="F6559" s="1163"/>
      <c r="G6559" s="321">
        <f>SUM(G6554:G6558)</f>
        <v>73200</v>
      </c>
    </row>
    <row r="6560" spans="1:7">
      <c r="A6560" s="295" t="s">
        <v>19</v>
      </c>
      <c r="B6560" s="296" t="s">
        <v>5</v>
      </c>
      <c r="C6560" s="295"/>
      <c r="D6560" s="295"/>
      <c r="E6560" s="295"/>
      <c r="F6560" s="296"/>
      <c r="G6560" s="536"/>
    </row>
    <row r="6561" spans="1:7">
      <c r="A6561" s="295">
        <v>1</v>
      </c>
      <c r="B6561" s="296" t="s">
        <v>1817</v>
      </c>
      <c r="C6561" s="295"/>
      <c r="D6561" s="295" t="s">
        <v>1284</v>
      </c>
      <c r="E6561" s="295" t="s">
        <v>1818</v>
      </c>
      <c r="F6561" s="315">
        <f>VLOOKUP(B6561,'HSD PSPN,STR,ARS'!$C$6:F4694,4,FALSE)</f>
        <v>10000</v>
      </c>
      <c r="G6561" s="536">
        <f t="shared" ref="G6561:G6564" si="669">F6561*E6561</f>
        <v>48000</v>
      </c>
    </row>
    <row r="6562" spans="1:7">
      <c r="A6562" s="295">
        <v>2</v>
      </c>
      <c r="B6562" s="296" t="s">
        <v>1819</v>
      </c>
      <c r="C6562" s="295"/>
      <c r="D6562" s="295" t="s">
        <v>1284</v>
      </c>
      <c r="E6562" s="295" t="s">
        <v>1820</v>
      </c>
      <c r="F6562" s="315">
        <f>VLOOKUP(B6562,'HSD PSPN,STR,ARS'!$C$6:F4695,4,FALSE)</f>
        <v>10000</v>
      </c>
      <c r="G6562" s="536">
        <f t="shared" si="669"/>
        <v>99000</v>
      </c>
    </row>
    <row r="6563" spans="1:7">
      <c r="A6563" s="295">
        <v>3</v>
      </c>
      <c r="B6563" s="296" t="s">
        <v>1821</v>
      </c>
      <c r="C6563" s="295"/>
      <c r="D6563" s="295" t="s">
        <v>329</v>
      </c>
      <c r="E6563" s="295" t="s">
        <v>1725</v>
      </c>
      <c r="F6563" s="315">
        <f>VLOOKUP(B6563,'HSD PSPN,STR,ARS'!$C$6:F4696,4,FALSE)</f>
        <v>10000</v>
      </c>
      <c r="G6563" s="536">
        <f t="shared" si="669"/>
        <v>1000</v>
      </c>
    </row>
    <row r="6564" spans="1:7">
      <c r="A6564" s="295">
        <v>4</v>
      </c>
      <c r="B6564" s="247" t="s">
        <v>1054</v>
      </c>
      <c r="C6564" s="295"/>
      <c r="D6564" s="295" t="s">
        <v>329</v>
      </c>
      <c r="E6564" s="295">
        <v>9.8000000000000004E-2</v>
      </c>
      <c r="F6564" s="315">
        <f>VLOOKUP(B6564,'HSD PSPN,STR,ARS'!$C$6:F4697,4,FALSE)</f>
        <v>10000</v>
      </c>
      <c r="G6564" s="536">
        <f t="shared" si="669"/>
        <v>980</v>
      </c>
    </row>
    <row r="6565" spans="1:7">
      <c r="A6565" s="1165" t="s">
        <v>2176</v>
      </c>
      <c r="B6565" s="1166"/>
      <c r="C6565" s="1166"/>
      <c r="D6565" s="1166"/>
      <c r="E6565" s="1166"/>
      <c r="F6565" s="1166"/>
      <c r="G6565" s="321">
        <f>SUM(G6561:G6564)</f>
        <v>148980</v>
      </c>
    </row>
    <row r="6566" spans="1:7">
      <c r="A6566" s="295" t="s">
        <v>20</v>
      </c>
      <c r="B6566" s="296" t="s">
        <v>181</v>
      </c>
      <c r="C6566" s="295"/>
      <c r="D6566" s="295"/>
      <c r="E6566" s="295"/>
      <c r="F6566" s="296"/>
      <c r="G6566" s="536"/>
    </row>
    <row r="6567" spans="1:7">
      <c r="A6567" s="295"/>
      <c r="B6567" s="426" t="s">
        <v>3622</v>
      </c>
      <c r="C6567" s="295"/>
      <c r="D6567" s="295" t="s">
        <v>275</v>
      </c>
      <c r="E6567" s="295">
        <v>0.22750000000000001</v>
      </c>
      <c r="F6567" s="296"/>
      <c r="G6567" s="536"/>
    </row>
    <row r="6568" spans="1:7">
      <c r="A6568" s="1146" t="s">
        <v>2180</v>
      </c>
      <c r="B6568" s="1146"/>
      <c r="C6568" s="1146"/>
      <c r="D6568" s="1146"/>
      <c r="E6568" s="1146"/>
      <c r="F6568" s="1146"/>
      <c r="G6568" s="318">
        <f>SUM(G6566:G6567)</f>
        <v>0</v>
      </c>
    </row>
    <row r="6569" spans="1:7">
      <c r="A6569" s="375" t="s">
        <v>21</v>
      </c>
      <c r="B6569" s="1145" t="s">
        <v>1111</v>
      </c>
      <c r="C6569" s="1145"/>
      <c r="D6569" s="1145"/>
      <c r="E6569" s="1145"/>
      <c r="F6569" s="1145"/>
      <c r="G6569" s="318">
        <f>SUM(G6555:G6568)/2</f>
        <v>222180</v>
      </c>
    </row>
    <row r="6570" spans="1:7">
      <c r="A6570" s="375" t="s">
        <v>22</v>
      </c>
      <c r="B6570" s="1145" t="s">
        <v>1112</v>
      </c>
      <c r="C6570" s="1145"/>
      <c r="D6570" s="1145"/>
      <c r="E6570" s="1145"/>
      <c r="F6570" s="376">
        <v>0.1</v>
      </c>
      <c r="G6570" s="318">
        <f>G6569*F6570</f>
        <v>22218</v>
      </c>
    </row>
    <row r="6571" spans="1:7">
      <c r="A6571" s="375" t="s">
        <v>23</v>
      </c>
      <c r="B6571" s="1145" t="s">
        <v>184</v>
      </c>
      <c r="C6571" s="1145"/>
      <c r="D6571" s="1145"/>
      <c r="E6571" s="1145"/>
      <c r="F6571" s="1145"/>
      <c r="G6571" s="318">
        <f>ROUNDDOWN(G6569+G6570,0)</f>
        <v>244398</v>
      </c>
    </row>
    <row r="6572" spans="1:7">
      <c r="A6572" s="379"/>
      <c r="B6572" s="380"/>
      <c r="C6572" s="380"/>
      <c r="D6572" s="380"/>
      <c r="E6572" s="380"/>
      <c r="F6572" s="380"/>
      <c r="G6572" s="255"/>
    </row>
    <row r="6573" spans="1:7" s="455" customFormat="1">
      <c r="A6573" s="454" t="s">
        <v>2546</v>
      </c>
      <c r="G6573" s="560"/>
    </row>
    <row r="6574" spans="1:7" ht="45">
      <c r="A6574" s="294" t="s">
        <v>73</v>
      </c>
      <c r="B6574" s="294" t="s">
        <v>74</v>
      </c>
      <c r="C6574" s="294" t="s">
        <v>166</v>
      </c>
      <c r="D6574" s="301" t="s">
        <v>78</v>
      </c>
      <c r="E6574" s="301" t="s">
        <v>167</v>
      </c>
      <c r="F6574" s="301" t="s">
        <v>1113</v>
      </c>
      <c r="G6574" s="552" t="s">
        <v>1105</v>
      </c>
    </row>
    <row r="6575" spans="1:7">
      <c r="A6575" s="295" t="s">
        <v>17</v>
      </c>
      <c r="B6575" s="296" t="s">
        <v>1106</v>
      </c>
      <c r="C6575" s="295"/>
      <c r="D6575" s="295"/>
      <c r="E6575" s="295"/>
      <c r="F6575" s="296"/>
      <c r="G6575" s="536"/>
    </row>
    <row r="6576" spans="1:7">
      <c r="A6576" s="295">
        <v>1</v>
      </c>
      <c r="B6576" s="296" t="s">
        <v>1</v>
      </c>
      <c r="C6576" s="295" t="s">
        <v>336</v>
      </c>
      <c r="D6576" s="295" t="s">
        <v>31</v>
      </c>
      <c r="E6576" s="580">
        <v>0.2</v>
      </c>
      <c r="F6576" s="315">
        <f>VLOOKUP(B6576,'HSD PSPN,STR,ARS'!$C$6:F4707,4,FALSE)</f>
        <v>100000</v>
      </c>
      <c r="G6576" s="536">
        <f t="shared" ref="G6576:G6579" si="670">F6576*E6576</f>
        <v>20000</v>
      </c>
    </row>
    <row r="6577" spans="1:7">
      <c r="A6577" s="295">
        <v>2</v>
      </c>
      <c r="B6577" s="458" t="s">
        <v>1695</v>
      </c>
      <c r="C6577" s="295" t="s">
        <v>337</v>
      </c>
      <c r="D6577" s="295" t="s">
        <v>31</v>
      </c>
      <c r="E6577" s="580">
        <v>0.1</v>
      </c>
      <c r="F6577" s="315">
        <f>VLOOKUP(B6577,'HSD PSPN,STR,ARS'!$C$6:F4708,4,FALSE)</f>
        <v>100000</v>
      </c>
      <c r="G6577" s="536">
        <f t="shared" si="670"/>
        <v>10000</v>
      </c>
    </row>
    <row r="6578" spans="1:7">
      <c r="A6578" s="295">
        <v>3</v>
      </c>
      <c r="B6578" s="296" t="s">
        <v>3</v>
      </c>
      <c r="C6578" s="295" t="s">
        <v>338</v>
      </c>
      <c r="D6578" s="295" t="s">
        <v>31</v>
      </c>
      <c r="E6578" s="580">
        <v>0.01</v>
      </c>
      <c r="F6578" s="315">
        <f>VLOOKUP(B6578,'HSD PSPN,STR,ARS'!$C$6:F4709,4,FALSE)</f>
        <v>150000</v>
      </c>
      <c r="G6578" s="536">
        <f t="shared" si="670"/>
        <v>1500</v>
      </c>
    </row>
    <row r="6579" spans="1:7">
      <c r="A6579" s="295">
        <v>4</v>
      </c>
      <c r="B6579" s="296" t="s">
        <v>4</v>
      </c>
      <c r="C6579" s="295" t="s">
        <v>339</v>
      </c>
      <c r="D6579" s="295" t="s">
        <v>31</v>
      </c>
      <c r="E6579" s="295">
        <v>3.3E-3</v>
      </c>
      <c r="F6579" s="315">
        <f>VLOOKUP(B6579,'HSD PSPN,STR,ARS'!$C$6:F4710,4,FALSE)</f>
        <v>200000</v>
      </c>
      <c r="G6579" s="536">
        <f t="shared" si="670"/>
        <v>660</v>
      </c>
    </row>
    <row r="6580" spans="1:7">
      <c r="A6580" s="1161" t="s">
        <v>2171</v>
      </c>
      <c r="B6580" s="1162"/>
      <c r="C6580" s="1162"/>
      <c r="D6580" s="1162"/>
      <c r="E6580" s="1162"/>
      <c r="F6580" s="1163"/>
      <c r="G6580" s="321">
        <f>SUM(G6575:G6579)</f>
        <v>32160</v>
      </c>
    </row>
    <row r="6581" spans="1:7">
      <c r="A6581" s="295" t="s">
        <v>19</v>
      </c>
      <c r="B6581" s="296" t="s">
        <v>5</v>
      </c>
      <c r="C6581" s="295"/>
      <c r="D6581" s="295"/>
      <c r="E6581" s="295"/>
      <c r="F6581" s="296"/>
      <c r="G6581" s="536"/>
    </row>
    <row r="6582" spans="1:7">
      <c r="A6582" s="295">
        <v>1</v>
      </c>
      <c r="B6582" s="296" t="s">
        <v>1817</v>
      </c>
      <c r="C6582" s="295"/>
      <c r="D6582" s="295" t="s">
        <v>1284</v>
      </c>
      <c r="E6582" s="295" t="s">
        <v>1724</v>
      </c>
      <c r="F6582" s="315">
        <f>VLOOKUP(B6582,'HSD PSPN,STR,ARS'!$C$6:F4713,4,FALSE)</f>
        <v>10000</v>
      </c>
      <c r="G6582" s="536">
        <f t="shared" ref="G6582:G6586" si="671">F6582*E6582</f>
        <v>30000</v>
      </c>
    </row>
    <row r="6583" spans="1:7">
      <c r="A6583" s="295">
        <v>2</v>
      </c>
      <c r="B6583" s="296" t="s">
        <v>1822</v>
      </c>
      <c r="C6583" s="295"/>
      <c r="D6583" s="295" t="s">
        <v>1284</v>
      </c>
      <c r="E6583" s="295" t="s">
        <v>1183</v>
      </c>
      <c r="F6583" s="315">
        <f>VLOOKUP(B6583,'HSD PSPN,STR,ARS'!$C$6:F4714,4,FALSE)</f>
        <v>10000</v>
      </c>
      <c r="G6583" s="536">
        <f t="shared" si="671"/>
        <v>20000</v>
      </c>
    </row>
    <row r="6584" spans="1:7">
      <c r="A6584" s="295">
        <v>3</v>
      </c>
      <c r="B6584" s="296" t="s">
        <v>1823</v>
      </c>
      <c r="C6584" s="295"/>
      <c r="D6584" s="295" t="s">
        <v>1284</v>
      </c>
      <c r="E6584" s="295" t="s">
        <v>1183</v>
      </c>
      <c r="F6584" s="315">
        <f>VLOOKUP(B6584,'HSD PSPN,STR,ARS'!$C$6:F4715,4,FALSE)</f>
        <v>10000</v>
      </c>
      <c r="G6584" s="536">
        <f t="shared" si="671"/>
        <v>20000</v>
      </c>
    </row>
    <row r="6585" spans="1:7">
      <c r="A6585" s="295">
        <v>4</v>
      </c>
      <c r="B6585" s="296" t="s">
        <v>1821</v>
      </c>
      <c r="C6585" s="295"/>
      <c r="D6585" s="295" t="s">
        <v>329</v>
      </c>
      <c r="E6585" s="295" t="s">
        <v>1725</v>
      </c>
      <c r="F6585" s="315">
        <f>VLOOKUP(B6585,'HSD PSPN,STR,ARS'!$C$6:F4716,4,FALSE)</f>
        <v>10000</v>
      </c>
      <c r="G6585" s="536">
        <f t="shared" si="671"/>
        <v>1000</v>
      </c>
    </row>
    <row r="6586" spans="1:7">
      <c r="A6586" s="295">
        <v>5</v>
      </c>
      <c r="B6586" s="247" t="s">
        <v>1054</v>
      </c>
      <c r="C6586" s="295"/>
      <c r="D6586" s="295" t="s">
        <v>329</v>
      </c>
      <c r="E6586" s="295" t="s">
        <v>1218</v>
      </c>
      <c r="F6586" s="315">
        <f>VLOOKUP(B6586,'HSD PSPN,STR,ARS'!$C$6:F4717,4,FALSE)</f>
        <v>10000</v>
      </c>
      <c r="G6586" s="536">
        <f t="shared" si="671"/>
        <v>500</v>
      </c>
    </row>
    <row r="6587" spans="1:7">
      <c r="A6587" s="1165" t="s">
        <v>2176</v>
      </c>
      <c r="B6587" s="1166"/>
      <c r="C6587" s="1166"/>
      <c r="D6587" s="1166"/>
      <c r="E6587" s="1166"/>
      <c r="F6587" s="1166"/>
      <c r="G6587" s="321">
        <f>SUM(G6582:G6586)</f>
        <v>71500</v>
      </c>
    </row>
    <row r="6588" spans="1:7">
      <c r="A6588" s="295" t="s">
        <v>20</v>
      </c>
      <c r="B6588" s="296" t="s">
        <v>181</v>
      </c>
      <c r="C6588" s="295"/>
      <c r="D6588" s="295"/>
      <c r="E6588" s="295"/>
      <c r="F6588" s="296"/>
      <c r="G6588" s="536"/>
    </row>
    <row r="6589" spans="1:7">
      <c r="A6589" s="295"/>
      <c r="B6589" s="426" t="s">
        <v>3623</v>
      </c>
      <c r="C6589" s="295"/>
      <c r="D6589" s="295" t="s">
        <v>275</v>
      </c>
      <c r="E6589" s="579">
        <v>0.1</v>
      </c>
      <c r="F6589" s="296"/>
      <c r="G6589" s="536"/>
    </row>
    <row r="6590" spans="1:7">
      <c r="A6590" s="1146" t="s">
        <v>2180</v>
      </c>
      <c r="B6590" s="1146"/>
      <c r="C6590" s="1146"/>
      <c r="D6590" s="1146"/>
      <c r="E6590" s="1146"/>
      <c r="F6590" s="1146"/>
      <c r="G6590" s="318">
        <f>SUM(G6588:G6589)</f>
        <v>0</v>
      </c>
    </row>
    <row r="6591" spans="1:7">
      <c r="A6591" s="375" t="s">
        <v>21</v>
      </c>
      <c r="B6591" s="1145" t="s">
        <v>1111</v>
      </c>
      <c r="C6591" s="1145"/>
      <c r="D6591" s="1145"/>
      <c r="E6591" s="1145"/>
      <c r="F6591" s="1145"/>
      <c r="G6591" s="318">
        <f>SUM(G6576:G6590)/2</f>
        <v>103660</v>
      </c>
    </row>
    <row r="6592" spans="1:7">
      <c r="A6592" s="375" t="s">
        <v>22</v>
      </c>
      <c r="B6592" s="1145" t="s">
        <v>1112</v>
      </c>
      <c r="C6592" s="1145"/>
      <c r="D6592" s="1145"/>
      <c r="E6592" s="1145"/>
      <c r="F6592" s="376">
        <v>0.1</v>
      </c>
      <c r="G6592" s="318">
        <f>G6591*F6592</f>
        <v>10366</v>
      </c>
    </row>
    <row r="6593" spans="1:7">
      <c r="A6593" s="375" t="s">
        <v>23</v>
      </c>
      <c r="B6593" s="1145" t="s">
        <v>184</v>
      </c>
      <c r="C6593" s="1145"/>
      <c r="D6593" s="1145"/>
      <c r="E6593" s="1145"/>
      <c r="F6593" s="1145"/>
      <c r="G6593" s="318">
        <f>ROUNDDOWN(G6591+G6592,0)</f>
        <v>114026</v>
      </c>
    </row>
    <row r="6594" spans="1:7">
      <c r="A6594" s="379"/>
      <c r="B6594" s="380"/>
      <c r="C6594" s="380"/>
      <c r="D6594" s="380"/>
      <c r="E6594" s="380"/>
      <c r="F6594" s="380"/>
      <c r="G6594" s="255"/>
    </row>
    <row r="6595" spans="1:7" s="455" customFormat="1">
      <c r="A6595" s="454" t="s">
        <v>2547</v>
      </c>
      <c r="G6595" s="560"/>
    </row>
    <row r="6596" spans="1:7" ht="45">
      <c r="A6596" s="294" t="s">
        <v>73</v>
      </c>
      <c r="B6596" s="294" t="s">
        <v>74</v>
      </c>
      <c r="C6596" s="294" t="s">
        <v>166</v>
      </c>
      <c r="D6596" s="301" t="s">
        <v>78</v>
      </c>
      <c r="E6596" s="301" t="s">
        <v>167</v>
      </c>
      <c r="F6596" s="301" t="s">
        <v>1113</v>
      </c>
      <c r="G6596" s="552" t="s">
        <v>1105</v>
      </c>
    </row>
    <row r="6597" spans="1:7">
      <c r="A6597" s="295" t="s">
        <v>17</v>
      </c>
      <c r="B6597" s="296" t="s">
        <v>1106</v>
      </c>
      <c r="C6597" s="295"/>
      <c r="D6597" s="295"/>
      <c r="E6597" s="295"/>
      <c r="F6597" s="296"/>
      <c r="G6597" s="536"/>
    </row>
    <row r="6598" spans="1:7">
      <c r="A6598" s="295">
        <v>1</v>
      </c>
      <c r="B6598" s="296" t="s">
        <v>1</v>
      </c>
      <c r="C6598" s="295" t="s">
        <v>336</v>
      </c>
      <c r="D6598" s="295" t="s">
        <v>31</v>
      </c>
      <c r="E6598" s="295" t="s">
        <v>1251</v>
      </c>
      <c r="F6598" s="315">
        <f>VLOOKUP(B6598,'HSD PSPN,STR,ARS'!$C$6:F4727,4,FALSE)</f>
        <v>100000</v>
      </c>
      <c r="G6598" s="536">
        <f t="shared" ref="G6598:G6601" si="672">F6598*E6598</f>
        <v>100000</v>
      </c>
    </row>
    <row r="6599" spans="1:7">
      <c r="A6599" s="295">
        <v>2</v>
      </c>
      <c r="B6599" s="296" t="s">
        <v>2</v>
      </c>
      <c r="C6599" s="295" t="s">
        <v>337</v>
      </c>
      <c r="D6599" s="295" t="s">
        <v>31</v>
      </c>
      <c r="E6599" s="295" t="s">
        <v>1301</v>
      </c>
      <c r="F6599" s="315">
        <f>VLOOKUP(B6599,'HSD PSPN,STR,ARS'!$C$6:F4728,4,FALSE)</f>
        <v>150000</v>
      </c>
      <c r="G6599" s="536">
        <f t="shared" si="672"/>
        <v>75000</v>
      </c>
    </row>
    <row r="6600" spans="1:7">
      <c r="A6600" s="295">
        <v>3</v>
      </c>
      <c r="B6600" s="296" t="s">
        <v>3</v>
      </c>
      <c r="C6600" s="295" t="s">
        <v>338</v>
      </c>
      <c r="D6600" s="295" t="s">
        <v>31</v>
      </c>
      <c r="E6600" s="295" t="s">
        <v>1258</v>
      </c>
      <c r="F6600" s="315">
        <f>VLOOKUP(B6600,'HSD PSPN,STR,ARS'!$C$6:F4729,4,FALSE)</f>
        <v>150000</v>
      </c>
      <c r="G6600" s="536">
        <f t="shared" si="672"/>
        <v>7500</v>
      </c>
    </row>
    <row r="6601" spans="1:7">
      <c r="A6601" s="295">
        <v>4</v>
      </c>
      <c r="B6601" s="296" t="s">
        <v>4</v>
      </c>
      <c r="C6601" s="295" t="s">
        <v>339</v>
      </c>
      <c r="D6601" s="295" t="s">
        <v>31</v>
      </c>
      <c r="E6601" s="295" t="s">
        <v>1302</v>
      </c>
      <c r="F6601" s="315">
        <f>VLOOKUP(B6601,'HSD PSPN,STR,ARS'!$C$6:F4730,4,FALSE)</f>
        <v>200000</v>
      </c>
      <c r="G6601" s="536">
        <f t="shared" si="672"/>
        <v>3340</v>
      </c>
    </row>
    <row r="6602" spans="1:7">
      <c r="A6602" s="1161" t="s">
        <v>2171</v>
      </c>
      <c r="B6602" s="1162"/>
      <c r="C6602" s="1162"/>
      <c r="D6602" s="1162"/>
      <c r="E6602" s="1162"/>
      <c r="F6602" s="1163"/>
      <c r="G6602" s="321">
        <f>SUM(G6597:G6601)</f>
        <v>185840</v>
      </c>
    </row>
    <row r="6603" spans="1:7">
      <c r="A6603" s="295" t="s">
        <v>19</v>
      </c>
      <c r="B6603" s="296" t="s">
        <v>5</v>
      </c>
      <c r="C6603" s="295"/>
      <c r="D6603" s="295"/>
      <c r="E6603" s="295"/>
      <c r="F6603" s="296"/>
      <c r="G6603" s="536"/>
    </row>
    <row r="6604" spans="1:7" ht="30">
      <c r="A6604" s="295">
        <v>1</v>
      </c>
      <c r="B6604" s="300" t="s">
        <v>1824</v>
      </c>
      <c r="C6604" s="295"/>
      <c r="D6604" s="301" t="s">
        <v>239</v>
      </c>
      <c r="E6604" s="301" t="s">
        <v>1496</v>
      </c>
      <c r="F6604" s="315">
        <f>VLOOKUP(B6604,'HSD PSPN,STR,ARS'!$C$6:F4733,4,FALSE)</f>
        <v>10000</v>
      </c>
      <c r="G6604" s="536">
        <f t="shared" ref="G6604:G6605" si="673">F6604*E6604</f>
        <v>10000</v>
      </c>
    </row>
    <row r="6605" spans="1:7">
      <c r="A6605" s="295">
        <v>2</v>
      </c>
      <c r="B6605" s="296" t="s">
        <v>1825</v>
      </c>
      <c r="C6605" s="295"/>
      <c r="D6605" s="295" t="s">
        <v>239</v>
      </c>
      <c r="E6605" s="295" t="s">
        <v>1826</v>
      </c>
      <c r="F6605" s="315">
        <f>VLOOKUP(B6605,'HSD PSPN,STR,ARS'!$C$6:F4734,4,FALSE)</f>
        <v>10000</v>
      </c>
      <c r="G6605" s="536">
        <f t="shared" si="673"/>
        <v>160000</v>
      </c>
    </row>
    <row r="6606" spans="1:7">
      <c r="A6606" s="1165" t="s">
        <v>2176</v>
      </c>
      <c r="B6606" s="1166"/>
      <c r="C6606" s="1166"/>
      <c r="D6606" s="1166"/>
      <c r="E6606" s="1166"/>
      <c r="F6606" s="1166"/>
      <c r="G6606" s="321">
        <f>SUM(G6604:G6605)</f>
        <v>170000</v>
      </c>
    </row>
    <row r="6607" spans="1:7">
      <c r="A6607" s="295" t="s">
        <v>20</v>
      </c>
      <c r="B6607" s="296" t="s">
        <v>181</v>
      </c>
      <c r="C6607" s="295"/>
      <c r="D6607" s="295"/>
      <c r="E6607" s="295"/>
      <c r="F6607" s="296"/>
      <c r="G6607" s="536"/>
    </row>
    <row r="6608" spans="1:7">
      <c r="A6608" s="295"/>
      <c r="B6608" s="296"/>
      <c r="C6608" s="295"/>
      <c r="D6608" s="295"/>
      <c r="E6608" s="295"/>
      <c r="F6608" s="296"/>
      <c r="G6608" s="536"/>
    </row>
    <row r="6609" spans="1:7">
      <c r="A6609" s="1146" t="s">
        <v>2180</v>
      </c>
      <c r="B6609" s="1146"/>
      <c r="C6609" s="1146"/>
      <c r="D6609" s="1146"/>
      <c r="E6609" s="1146"/>
      <c r="F6609" s="1146"/>
      <c r="G6609" s="318">
        <f>SUM(G6607:G6608)</f>
        <v>0</v>
      </c>
    </row>
    <row r="6610" spans="1:7">
      <c r="A6610" s="375" t="s">
        <v>21</v>
      </c>
      <c r="B6610" s="1145" t="s">
        <v>1111</v>
      </c>
      <c r="C6610" s="1145"/>
      <c r="D6610" s="1145"/>
      <c r="E6610" s="1145"/>
      <c r="F6610" s="1145"/>
      <c r="G6610" s="318">
        <f>SUM(G6598:G6609)/2</f>
        <v>355840</v>
      </c>
    </row>
    <row r="6611" spans="1:7">
      <c r="A6611" s="375" t="s">
        <v>22</v>
      </c>
      <c r="B6611" s="1145" t="s">
        <v>1112</v>
      </c>
      <c r="C6611" s="1145"/>
      <c r="D6611" s="1145"/>
      <c r="E6611" s="1145"/>
      <c r="F6611" s="376">
        <v>0.1</v>
      </c>
      <c r="G6611" s="318">
        <f>G6610*F6611</f>
        <v>35584</v>
      </c>
    </row>
    <row r="6612" spans="1:7">
      <c r="A6612" s="375" t="s">
        <v>23</v>
      </c>
      <c r="B6612" s="1145" t="s">
        <v>184</v>
      </c>
      <c r="C6612" s="1145"/>
      <c r="D6612" s="1145"/>
      <c r="E6612" s="1145"/>
      <c r="F6612" s="1145"/>
      <c r="G6612" s="318">
        <f>ROUNDDOWN(G6610+G6611,0)</f>
        <v>391424</v>
      </c>
    </row>
    <row r="6613" spans="1:7">
      <c r="A6613" s="379"/>
      <c r="B6613" s="380"/>
      <c r="C6613" s="380"/>
      <c r="D6613" s="380"/>
      <c r="E6613" s="380"/>
      <c r="F6613" s="380"/>
      <c r="G6613" s="255"/>
    </row>
    <row r="6614" spans="1:7">
      <c r="A6614" s="456" t="s">
        <v>2548</v>
      </c>
      <c r="B6614"/>
      <c r="C6614"/>
      <c r="D6614"/>
      <c r="E6614"/>
      <c r="F6614"/>
      <c r="G6614" s="541"/>
    </row>
    <row r="6615" spans="1:7" s="455" customFormat="1">
      <c r="A6615" s="454" t="s">
        <v>2549</v>
      </c>
      <c r="G6615" s="560"/>
    </row>
    <row r="6616" spans="1:7" ht="45">
      <c r="A6616" s="294" t="s">
        <v>73</v>
      </c>
      <c r="B6616" s="294" t="s">
        <v>74</v>
      </c>
      <c r="C6616" s="294" t="s">
        <v>166</v>
      </c>
      <c r="D6616" s="301" t="s">
        <v>78</v>
      </c>
      <c r="E6616" s="301" t="s">
        <v>167</v>
      </c>
      <c r="F6616" s="301" t="s">
        <v>1113</v>
      </c>
      <c r="G6616" s="552" t="s">
        <v>1105</v>
      </c>
    </row>
    <row r="6617" spans="1:7">
      <c r="A6617" s="295" t="s">
        <v>17</v>
      </c>
      <c r="B6617" s="296" t="s">
        <v>1106</v>
      </c>
      <c r="C6617" s="295"/>
      <c r="D6617" s="295"/>
      <c r="E6617" s="295"/>
      <c r="F6617" s="296"/>
      <c r="G6617" s="536"/>
    </row>
    <row r="6618" spans="1:7">
      <c r="A6618" s="295">
        <v>1</v>
      </c>
      <c r="B6618" s="296" t="s">
        <v>1</v>
      </c>
      <c r="C6618" s="295" t="s">
        <v>336</v>
      </c>
      <c r="D6618" s="295" t="s">
        <v>31</v>
      </c>
      <c r="E6618" s="295" t="s">
        <v>1716</v>
      </c>
      <c r="F6618" s="315">
        <f>VLOOKUP(B6618,'HSD PSPN,STR,ARS'!$C$6:F4744,4,FALSE)</f>
        <v>100000</v>
      </c>
      <c r="G6618" s="536">
        <f t="shared" ref="G6618:G6621" si="674">F6618*E6618</f>
        <v>59519.999999999993</v>
      </c>
    </row>
    <row r="6619" spans="1:7">
      <c r="A6619" s="295">
        <v>2</v>
      </c>
      <c r="B6619" s="296" t="s">
        <v>32</v>
      </c>
      <c r="C6619" s="295" t="s">
        <v>337</v>
      </c>
      <c r="D6619" s="295" t="s">
        <v>31</v>
      </c>
      <c r="E6619" s="295" t="s">
        <v>1717</v>
      </c>
      <c r="F6619" s="315">
        <f>VLOOKUP(B6619,'HSD PSPN,STR,ARS'!$C$6:F4745,4,FALSE)</f>
        <v>150000</v>
      </c>
      <c r="G6619" s="536">
        <f t="shared" si="674"/>
        <v>44639.999999999993</v>
      </c>
    </row>
    <row r="6620" spans="1:7">
      <c r="A6620" s="295">
        <v>3</v>
      </c>
      <c r="B6620" s="296" t="s">
        <v>3</v>
      </c>
      <c r="C6620" s="295" t="s">
        <v>338</v>
      </c>
      <c r="D6620" s="295" t="s">
        <v>31</v>
      </c>
      <c r="E6620" s="295" t="s">
        <v>1718</v>
      </c>
      <c r="F6620" s="315">
        <f>VLOOKUP(B6620,'HSD PSPN,STR,ARS'!$C$6:F4746,4,FALSE)</f>
        <v>150000</v>
      </c>
      <c r="G6620" s="536">
        <f t="shared" si="674"/>
        <v>4470</v>
      </c>
    </row>
    <row r="6621" spans="1:7">
      <c r="A6621" s="295">
        <v>4</v>
      </c>
      <c r="B6621" s="296" t="s">
        <v>4</v>
      </c>
      <c r="C6621" s="295" t="s">
        <v>339</v>
      </c>
      <c r="D6621" s="295" t="s">
        <v>31</v>
      </c>
      <c r="E6621" s="295" t="s">
        <v>1719</v>
      </c>
      <c r="F6621" s="315">
        <f>VLOOKUP(B6621,'HSD PSPN,STR,ARS'!$C$6:F4747,4,FALSE)</f>
        <v>200000</v>
      </c>
      <c r="G6621" s="536">
        <f t="shared" si="674"/>
        <v>1980.0000000000002</v>
      </c>
    </row>
    <row r="6622" spans="1:7">
      <c r="A6622" s="1161" t="s">
        <v>2171</v>
      </c>
      <c r="B6622" s="1162"/>
      <c r="C6622" s="1162"/>
      <c r="D6622" s="1162"/>
      <c r="E6622" s="1162"/>
      <c r="F6622" s="1163"/>
      <c r="G6622" s="321">
        <f>SUM(G6617:G6621)</f>
        <v>110609.99999999999</v>
      </c>
    </row>
    <row r="6623" spans="1:7">
      <c r="A6623" s="295" t="s">
        <v>19</v>
      </c>
      <c r="B6623" s="296" t="s">
        <v>5</v>
      </c>
      <c r="C6623" s="295"/>
      <c r="D6623" s="295"/>
      <c r="E6623" s="295"/>
      <c r="F6623" s="296"/>
      <c r="G6623" s="536"/>
    </row>
    <row r="6624" spans="1:7">
      <c r="A6624" s="295">
        <v>1</v>
      </c>
      <c r="B6624" s="459" t="s">
        <v>1611</v>
      </c>
      <c r="C6624" s="295"/>
      <c r="D6624" s="295" t="s">
        <v>342</v>
      </c>
      <c r="E6624" s="295" t="s">
        <v>1204</v>
      </c>
      <c r="F6624" s="315">
        <f>VLOOKUP(B6624,'HSD PSPN,STR,ARS'!$C$6:F4750,4,FALSE)</f>
        <v>10000</v>
      </c>
      <c r="G6624" s="536">
        <f t="shared" ref="G6624:G6627" si="675">F6624*E6624</f>
        <v>250</v>
      </c>
    </row>
    <row r="6625" spans="1:7">
      <c r="A6625" s="295">
        <v>2</v>
      </c>
      <c r="B6625" s="296" t="s">
        <v>1729</v>
      </c>
      <c r="C6625" s="295"/>
      <c r="D6625" s="295" t="s">
        <v>329</v>
      </c>
      <c r="E6625" s="295" t="s">
        <v>1318</v>
      </c>
      <c r="F6625" s="315">
        <f>VLOOKUP(B6625,'HSD PSPN,STR,ARS'!$C$6:F4751,4,FALSE)</f>
        <v>10000</v>
      </c>
      <c r="G6625" s="536">
        <f t="shared" si="675"/>
        <v>300</v>
      </c>
    </row>
    <row r="6626" spans="1:7">
      <c r="A6626" s="295">
        <v>3</v>
      </c>
      <c r="B6626" s="296" t="s">
        <v>1609</v>
      </c>
      <c r="C6626" s="295"/>
      <c r="D6626" s="295" t="s">
        <v>329</v>
      </c>
      <c r="E6626" s="295" t="s">
        <v>1241</v>
      </c>
      <c r="F6626" s="315">
        <f>VLOOKUP(B6626,'HSD PSPN,STR,ARS'!$C$6:F4752,4,FALSE)</f>
        <v>10000</v>
      </c>
      <c r="G6626" s="536">
        <f t="shared" si="675"/>
        <v>3000</v>
      </c>
    </row>
    <row r="6627" spans="1:7" ht="30">
      <c r="A6627" s="295">
        <v>4</v>
      </c>
      <c r="B6627" s="300" t="s">
        <v>1730</v>
      </c>
      <c r="C6627" s="295"/>
      <c r="D6627" s="301" t="s">
        <v>351</v>
      </c>
      <c r="E6627" s="301" t="s">
        <v>1138</v>
      </c>
      <c r="F6627" s="315">
        <f>VLOOKUP(B6627,'HSD PSPN,STR,ARS'!$C$6:F4753,4,FALSE)</f>
        <v>10000</v>
      </c>
      <c r="G6627" s="536">
        <f t="shared" si="675"/>
        <v>10000</v>
      </c>
    </row>
    <row r="6628" spans="1:7">
      <c r="A6628" s="1165" t="s">
        <v>2176</v>
      </c>
      <c r="B6628" s="1166"/>
      <c r="C6628" s="1166"/>
      <c r="D6628" s="1166"/>
      <c r="E6628" s="1166"/>
      <c r="F6628" s="1166"/>
      <c r="G6628" s="321">
        <f>SUM(G6624:G6627)</f>
        <v>13550</v>
      </c>
    </row>
    <row r="6629" spans="1:7">
      <c r="A6629" s="295" t="s">
        <v>20</v>
      </c>
      <c r="B6629" s="296" t="s">
        <v>181</v>
      </c>
      <c r="C6629" s="295"/>
      <c r="D6629" s="295"/>
      <c r="E6629" s="295"/>
      <c r="F6629" s="296"/>
      <c r="G6629" s="536"/>
    </row>
    <row r="6630" spans="1:7">
      <c r="A6630" s="295"/>
      <c r="B6630" s="296"/>
      <c r="C6630" s="295"/>
      <c r="D6630" s="295"/>
      <c r="E6630" s="295"/>
      <c r="F6630" s="296"/>
      <c r="G6630" s="536"/>
    </row>
    <row r="6631" spans="1:7">
      <c r="A6631" s="1146" t="s">
        <v>2180</v>
      </c>
      <c r="B6631" s="1146"/>
      <c r="C6631" s="1146"/>
      <c r="D6631" s="1146"/>
      <c r="E6631" s="1146"/>
      <c r="F6631" s="1146"/>
      <c r="G6631" s="318">
        <f>SUM(G6629:G6630)</f>
        <v>0</v>
      </c>
    </row>
    <row r="6632" spans="1:7">
      <c r="A6632" s="375" t="s">
        <v>21</v>
      </c>
      <c r="B6632" s="1145" t="s">
        <v>1111</v>
      </c>
      <c r="C6632" s="1145"/>
      <c r="D6632" s="1145"/>
      <c r="E6632" s="1145"/>
      <c r="F6632" s="1145"/>
      <c r="G6632" s="318">
        <f>SUM(G6618:G6631)/2</f>
        <v>124159.99999999999</v>
      </c>
    </row>
    <row r="6633" spans="1:7">
      <c r="A6633" s="375" t="s">
        <v>22</v>
      </c>
      <c r="B6633" s="1145" t="s">
        <v>1112</v>
      </c>
      <c r="C6633" s="1145"/>
      <c r="D6633" s="1145"/>
      <c r="E6633" s="1145"/>
      <c r="F6633" s="376">
        <v>0.1</v>
      </c>
      <c r="G6633" s="318">
        <f>G6632*F6633</f>
        <v>12416</v>
      </c>
    </row>
    <row r="6634" spans="1:7">
      <c r="A6634" s="375" t="s">
        <v>23</v>
      </c>
      <c r="B6634" s="1145" t="s">
        <v>184</v>
      </c>
      <c r="C6634" s="1145"/>
      <c r="D6634" s="1145"/>
      <c r="E6634" s="1145"/>
      <c r="F6634" s="1145"/>
      <c r="G6634" s="318">
        <f>ROUNDDOWN(G6632+G6633,0)</f>
        <v>136576</v>
      </c>
    </row>
    <row r="6635" spans="1:7">
      <c r="A6635" s="379"/>
      <c r="B6635" s="380"/>
      <c r="C6635" s="380"/>
      <c r="D6635" s="380"/>
      <c r="E6635" s="380"/>
      <c r="F6635" s="380"/>
      <c r="G6635" s="255"/>
    </row>
    <row r="6636" spans="1:7" s="455" customFormat="1">
      <c r="A6636" s="454" t="s">
        <v>2550</v>
      </c>
      <c r="G6636" s="560"/>
    </row>
    <row r="6637" spans="1:7" ht="45">
      <c r="A6637" s="294" t="s">
        <v>73</v>
      </c>
      <c r="B6637" s="294" t="s">
        <v>74</v>
      </c>
      <c r="C6637" s="294" t="s">
        <v>166</v>
      </c>
      <c r="D6637" s="301" t="s">
        <v>78</v>
      </c>
      <c r="E6637" s="301" t="s">
        <v>167</v>
      </c>
      <c r="F6637" s="301" t="s">
        <v>1113</v>
      </c>
      <c r="G6637" s="552" t="s">
        <v>1105</v>
      </c>
    </row>
    <row r="6638" spans="1:7">
      <c r="A6638" s="295" t="s">
        <v>17</v>
      </c>
      <c r="B6638" s="296" t="s">
        <v>1106</v>
      </c>
      <c r="C6638" s="295"/>
      <c r="D6638" s="295"/>
      <c r="E6638" s="295"/>
      <c r="F6638" s="296"/>
      <c r="G6638" s="536"/>
    </row>
    <row r="6639" spans="1:7">
      <c r="A6639" s="295">
        <v>1</v>
      </c>
      <c r="B6639" s="296" t="s">
        <v>1</v>
      </c>
      <c r="C6639" s="295" t="s">
        <v>336</v>
      </c>
      <c r="D6639" s="295" t="s">
        <v>31</v>
      </c>
      <c r="E6639" s="295" t="s">
        <v>1716</v>
      </c>
      <c r="F6639" s="315">
        <f>VLOOKUP(B6639,'HSD PSPN,STR,ARS'!$C$6:F4763,4,FALSE)</f>
        <v>100000</v>
      </c>
      <c r="G6639" s="536">
        <f t="shared" ref="G6639:G6642" si="676">F6639*E6639</f>
        <v>59519.999999999993</v>
      </c>
    </row>
    <row r="6640" spans="1:7">
      <c r="A6640" s="295">
        <v>2</v>
      </c>
      <c r="B6640" s="296" t="s">
        <v>32</v>
      </c>
      <c r="C6640" s="295" t="s">
        <v>337</v>
      </c>
      <c r="D6640" s="295" t="s">
        <v>31</v>
      </c>
      <c r="E6640" s="295" t="s">
        <v>1717</v>
      </c>
      <c r="F6640" s="315">
        <f>VLOOKUP(B6640,'HSD PSPN,STR,ARS'!$C$6:F4764,4,FALSE)</f>
        <v>150000</v>
      </c>
      <c r="G6640" s="536">
        <f t="shared" si="676"/>
        <v>44639.999999999993</v>
      </c>
    </row>
    <row r="6641" spans="1:7">
      <c r="A6641" s="295">
        <v>3</v>
      </c>
      <c r="B6641" s="296" t="s">
        <v>3</v>
      </c>
      <c r="C6641" s="295" t="s">
        <v>338</v>
      </c>
      <c r="D6641" s="295" t="s">
        <v>31</v>
      </c>
      <c r="E6641" s="295" t="s">
        <v>1718</v>
      </c>
      <c r="F6641" s="315">
        <f>VLOOKUP(B6641,'HSD PSPN,STR,ARS'!$C$6:F4765,4,FALSE)</f>
        <v>150000</v>
      </c>
      <c r="G6641" s="536">
        <f t="shared" si="676"/>
        <v>4470</v>
      </c>
    </row>
    <row r="6642" spans="1:7">
      <c r="A6642" s="295">
        <v>4</v>
      </c>
      <c r="B6642" s="296" t="s">
        <v>4</v>
      </c>
      <c r="C6642" s="295" t="s">
        <v>339</v>
      </c>
      <c r="D6642" s="295" t="s">
        <v>31</v>
      </c>
      <c r="E6642" s="295" t="s">
        <v>1719</v>
      </c>
      <c r="F6642" s="315">
        <f>VLOOKUP(B6642,'HSD PSPN,STR,ARS'!$C$6:F4766,4,FALSE)</f>
        <v>200000</v>
      </c>
      <c r="G6642" s="536">
        <f t="shared" si="676"/>
        <v>1980.0000000000002</v>
      </c>
    </row>
    <row r="6643" spans="1:7">
      <c r="A6643" s="1161" t="s">
        <v>2171</v>
      </c>
      <c r="B6643" s="1162"/>
      <c r="C6643" s="1162"/>
      <c r="D6643" s="1162"/>
      <c r="E6643" s="1162"/>
      <c r="F6643" s="1163"/>
      <c r="G6643" s="321">
        <f>SUM(G6638:G6642)</f>
        <v>110609.99999999999</v>
      </c>
    </row>
    <row r="6644" spans="1:7">
      <c r="A6644" s="295" t="s">
        <v>19</v>
      </c>
      <c r="B6644" s="296" t="s">
        <v>5</v>
      </c>
      <c r="C6644" s="295"/>
      <c r="D6644" s="295"/>
      <c r="E6644" s="295"/>
      <c r="F6644" s="296"/>
      <c r="G6644" s="536"/>
    </row>
    <row r="6645" spans="1:7">
      <c r="A6645" s="295">
        <v>1</v>
      </c>
      <c r="B6645" s="296" t="s">
        <v>1720</v>
      </c>
      <c r="C6645" s="295"/>
      <c r="D6645" s="295" t="s">
        <v>342</v>
      </c>
      <c r="E6645" s="295" t="s">
        <v>1204</v>
      </c>
      <c r="F6645" s="315">
        <f>VLOOKUP(B6645,'HSD PSPN,STR,ARS'!$C$6:F4769,4,FALSE)</f>
        <v>10000</v>
      </c>
      <c r="G6645" s="536">
        <f t="shared" ref="G6645:G6649" si="677">F6645*E6645</f>
        <v>250</v>
      </c>
    </row>
    <row r="6646" spans="1:7">
      <c r="A6646" s="295">
        <v>2</v>
      </c>
      <c r="B6646" s="296" t="s">
        <v>1729</v>
      </c>
      <c r="C6646" s="295"/>
      <c r="D6646" s="295" t="s">
        <v>329</v>
      </c>
      <c r="E6646" s="295" t="s">
        <v>1318</v>
      </c>
      <c r="F6646" s="315">
        <f>VLOOKUP(B6646,'HSD PSPN,STR,ARS'!$C$6:F4770,4,FALSE)</f>
        <v>10000</v>
      </c>
      <c r="G6646" s="536">
        <f t="shared" si="677"/>
        <v>300</v>
      </c>
    </row>
    <row r="6647" spans="1:7">
      <c r="A6647" s="295">
        <v>3</v>
      </c>
      <c r="B6647" s="296" t="s">
        <v>1609</v>
      </c>
      <c r="C6647" s="295"/>
      <c r="D6647" s="295" t="s">
        <v>329</v>
      </c>
      <c r="E6647" s="295" t="s">
        <v>1827</v>
      </c>
      <c r="F6647" s="315">
        <f>VLOOKUP(B6647,'HSD PSPN,STR,ARS'!$C$6:F4771,4,FALSE)</f>
        <v>10000</v>
      </c>
      <c r="G6647" s="536">
        <f t="shared" si="677"/>
        <v>8000</v>
      </c>
    </row>
    <row r="6648" spans="1:7" ht="30">
      <c r="A6648" s="295">
        <v>4</v>
      </c>
      <c r="B6648" s="300" t="s">
        <v>1730</v>
      </c>
      <c r="C6648" s="295"/>
      <c r="D6648" s="301" t="s">
        <v>351</v>
      </c>
      <c r="E6648" s="301" t="s">
        <v>1138</v>
      </c>
      <c r="F6648" s="315">
        <f>VLOOKUP(B6648,'HSD PSPN,STR,ARS'!$C$6:F4772,4,FALSE)</f>
        <v>10000</v>
      </c>
      <c r="G6648" s="536">
        <f t="shared" si="677"/>
        <v>10000</v>
      </c>
    </row>
    <row r="6649" spans="1:7">
      <c r="A6649" s="295">
        <v>5</v>
      </c>
      <c r="B6649" s="296" t="s">
        <v>1828</v>
      </c>
      <c r="C6649" s="295"/>
      <c r="D6649" s="295" t="s">
        <v>351</v>
      </c>
      <c r="E6649" s="295" t="s">
        <v>1423</v>
      </c>
      <c r="F6649" s="315">
        <f>VLOOKUP(B6649,'HSD PSPN,STR,ARS'!$C$6:F4773,4,FALSE)</f>
        <v>10000</v>
      </c>
      <c r="G6649" s="536">
        <f t="shared" si="677"/>
        <v>5000</v>
      </c>
    </row>
    <row r="6650" spans="1:7">
      <c r="A6650" s="1165" t="s">
        <v>2176</v>
      </c>
      <c r="B6650" s="1166"/>
      <c r="C6650" s="1166"/>
      <c r="D6650" s="1166"/>
      <c r="E6650" s="1166"/>
      <c r="F6650" s="1166"/>
      <c r="G6650" s="321">
        <f>SUM(G6645:G6649)</f>
        <v>23550</v>
      </c>
    </row>
    <row r="6651" spans="1:7">
      <c r="A6651" s="295" t="s">
        <v>20</v>
      </c>
      <c r="B6651" s="296" t="s">
        <v>181</v>
      </c>
      <c r="C6651" s="295"/>
      <c r="D6651" s="295"/>
      <c r="E6651" s="295"/>
      <c r="F6651" s="296"/>
      <c r="G6651" s="536"/>
    </row>
    <row r="6652" spans="1:7">
      <c r="A6652" s="295"/>
      <c r="B6652" s="296"/>
      <c r="C6652" s="295"/>
      <c r="D6652" s="295"/>
      <c r="E6652" s="295"/>
      <c r="F6652" s="296"/>
      <c r="G6652" s="536"/>
    </row>
    <row r="6653" spans="1:7">
      <c r="A6653" s="1146" t="s">
        <v>2180</v>
      </c>
      <c r="B6653" s="1146"/>
      <c r="C6653" s="1146"/>
      <c r="D6653" s="1146"/>
      <c r="E6653" s="1146"/>
      <c r="F6653" s="1146"/>
      <c r="G6653" s="318">
        <f>SUM(G6651:G6652)</f>
        <v>0</v>
      </c>
    </row>
    <row r="6654" spans="1:7">
      <c r="A6654" s="375" t="s">
        <v>21</v>
      </c>
      <c r="B6654" s="1145" t="s">
        <v>1111</v>
      </c>
      <c r="C6654" s="1145"/>
      <c r="D6654" s="1145"/>
      <c r="E6654" s="1145"/>
      <c r="F6654" s="1145"/>
      <c r="G6654" s="318">
        <f>SUM(G6639:G6653)/2</f>
        <v>134160</v>
      </c>
    </row>
    <row r="6655" spans="1:7">
      <c r="A6655" s="375" t="s">
        <v>22</v>
      </c>
      <c r="B6655" s="1145" t="s">
        <v>1112</v>
      </c>
      <c r="C6655" s="1145"/>
      <c r="D6655" s="1145"/>
      <c r="E6655" s="1145"/>
      <c r="F6655" s="376">
        <v>0.1</v>
      </c>
      <c r="G6655" s="318">
        <f>G6654*F6655</f>
        <v>13416</v>
      </c>
    </row>
    <row r="6656" spans="1:7">
      <c r="A6656" s="375" t="s">
        <v>23</v>
      </c>
      <c r="B6656" s="1145" t="s">
        <v>184</v>
      </c>
      <c r="C6656" s="1145"/>
      <c r="D6656" s="1145"/>
      <c r="E6656" s="1145"/>
      <c r="F6656" s="1145"/>
      <c r="G6656" s="318">
        <f>ROUNDDOWN(G6654+G6655,0)</f>
        <v>147576</v>
      </c>
    </row>
    <row r="6657" spans="1:7">
      <c r="A6657" s="379"/>
      <c r="B6657" s="380"/>
      <c r="C6657" s="380"/>
      <c r="D6657" s="380"/>
      <c r="E6657" s="380"/>
      <c r="F6657" s="380"/>
      <c r="G6657" s="255"/>
    </row>
    <row r="6658" spans="1:7" ht="22.5" customHeight="1">
      <c r="A6658" s="456" t="s">
        <v>2551</v>
      </c>
      <c r="B6658"/>
      <c r="C6658"/>
      <c r="D6658"/>
      <c r="E6658"/>
      <c r="F6658"/>
      <c r="G6658" s="541"/>
    </row>
    <row r="6659" spans="1:7" s="455" customFormat="1">
      <c r="A6659" s="454" t="s">
        <v>2552</v>
      </c>
      <c r="G6659" s="560"/>
    </row>
    <row r="6660" spans="1:7" ht="45">
      <c r="A6660" s="294" t="s">
        <v>73</v>
      </c>
      <c r="B6660" s="294" t="s">
        <v>74</v>
      </c>
      <c r="C6660" s="294" t="s">
        <v>166</v>
      </c>
      <c r="D6660" s="301" t="s">
        <v>78</v>
      </c>
      <c r="E6660" s="301" t="s">
        <v>167</v>
      </c>
      <c r="F6660" s="301" t="s">
        <v>1113</v>
      </c>
      <c r="G6660" s="552" t="s">
        <v>1105</v>
      </c>
    </row>
    <row r="6661" spans="1:7">
      <c r="A6661" s="295" t="s">
        <v>17</v>
      </c>
      <c r="B6661" s="296" t="s">
        <v>1106</v>
      </c>
      <c r="C6661" s="295"/>
      <c r="D6661" s="295"/>
      <c r="E6661" s="295"/>
      <c r="F6661" s="296"/>
      <c r="G6661" s="536"/>
    </row>
    <row r="6662" spans="1:7">
      <c r="A6662" s="295">
        <v>1</v>
      </c>
      <c r="B6662" s="296" t="s">
        <v>1</v>
      </c>
      <c r="C6662" s="295" t="s">
        <v>336</v>
      </c>
      <c r="D6662" s="295" t="s">
        <v>31</v>
      </c>
      <c r="E6662" s="295" t="s">
        <v>1581</v>
      </c>
      <c r="F6662" s="315">
        <f>VLOOKUP(B6662,'HSD PSPN,STR,ARS'!$C$6:F4783,4,FALSE)</f>
        <v>100000</v>
      </c>
      <c r="G6662" s="536">
        <f t="shared" ref="G6662:G6665" si="678">F6662*E6662</f>
        <v>33330</v>
      </c>
    </row>
    <row r="6663" spans="1:7">
      <c r="A6663" s="295">
        <v>2</v>
      </c>
      <c r="B6663" s="296" t="s">
        <v>2</v>
      </c>
      <c r="C6663" s="295" t="s">
        <v>337</v>
      </c>
      <c r="D6663" s="295" t="s">
        <v>31</v>
      </c>
      <c r="E6663" s="295" t="s">
        <v>1786</v>
      </c>
      <c r="F6663" s="315">
        <f>VLOOKUP(B6663,'HSD PSPN,STR,ARS'!$C$6:F4784,4,FALSE)</f>
        <v>150000</v>
      </c>
      <c r="G6663" s="536">
        <f t="shared" si="678"/>
        <v>25050</v>
      </c>
    </row>
    <row r="6664" spans="1:7">
      <c r="A6664" s="295">
        <v>3</v>
      </c>
      <c r="B6664" s="296" t="s">
        <v>3</v>
      </c>
      <c r="C6664" s="295" t="s">
        <v>338</v>
      </c>
      <c r="D6664" s="295" t="s">
        <v>31</v>
      </c>
      <c r="E6664" s="295" t="s">
        <v>1302</v>
      </c>
      <c r="F6664" s="315">
        <f>VLOOKUP(B6664,'HSD PSPN,STR,ARS'!$C$6:F4785,4,FALSE)</f>
        <v>150000</v>
      </c>
      <c r="G6664" s="536">
        <f t="shared" si="678"/>
        <v>2505</v>
      </c>
    </row>
    <row r="6665" spans="1:7">
      <c r="A6665" s="295">
        <v>4</v>
      </c>
      <c r="B6665" s="296" t="s">
        <v>4</v>
      </c>
      <c r="C6665" s="295" t="s">
        <v>339</v>
      </c>
      <c r="D6665" s="295" t="s">
        <v>31</v>
      </c>
      <c r="E6665" s="295" t="s">
        <v>1582</v>
      </c>
      <c r="F6665" s="315">
        <f>VLOOKUP(B6665,'HSD PSPN,STR,ARS'!$C$6:F4786,4,FALSE)</f>
        <v>200000</v>
      </c>
      <c r="G6665" s="536">
        <f t="shared" si="678"/>
        <v>1120</v>
      </c>
    </row>
    <row r="6666" spans="1:7">
      <c r="A6666" s="1161" t="s">
        <v>2171</v>
      </c>
      <c r="B6666" s="1162"/>
      <c r="C6666" s="1162"/>
      <c r="D6666" s="1162"/>
      <c r="E6666" s="1162"/>
      <c r="F6666" s="1163"/>
      <c r="G6666" s="321">
        <f>SUM(G6661:G6665)</f>
        <v>62005</v>
      </c>
    </row>
    <row r="6667" spans="1:7">
      <c r="A6667" s="295" t="s">
        <v>19</v>
      </c>
      <c r="B6667" s="296" t="s">
        <v>5</v>
      </c>
      <c r="C6667" s="295"/>
      <c r="D6667" s="295"/>
      <c r="E6667" s="295"/>
      <c r="F6667" s="296"/>
      <c r="G6667" s="536"/>
    </row>
    <row r="6668" spans="1:7" ht="30">
      <c r="A6668" s="295"/>
      <c r="B6668" s="300" t="s">
        <v>1829</v>
      </c>
      <c r="C6668" s="295"/>
      <c r="D6668" s="301" t="s">
        <v>239</v>
      </c>
      <c r="E6668" s="301" t="s">
        <v>1138</v>
      </c>
      <c r="F6668" s="315">
        <f>VLOOKUP(B6668,'HSD PSPN,STR,ARS'!$C$6:F4789,4,FALSE)</f>
        <v>10000</v>
      </c>
      <c r="G6668" s="536">
        <f t="shared" ref="G6668:G6669" si="679">F6668*E6668</f>
        <v>10000</v>
      </c>
    </row>
    <row r="6669" spans="1:7">
      <c r="A6669" s="295"/>
      <c r="B6669" s="296" t="s">
        <v>1830</v>
      </c>
      <c r="C6669" s="295"/>
      <c r="D6669" s="295" t="s">
        <v>239</v>
      </c>
      <c r="E6669" s="295" t="s">
        <v>1130</v>
      </c>
      <c r="F6669" s="315">
        <f>VLOOKUP(B6669,'HSD PSPN,STR,ARS'!$C$6:F4790,4,FALSE)</f>
        <v>10000</v>
      </c>
      <c r="G6669" s="536">
        <f t="shared" si="679"/>
        <v>80000</v>
      </c>
    </row>
    <row r="6670" spans="1:7">
      <c r="A6670" s="1165" t="s">
        <v>2176</v>
      </c>
      <c r="B6670" s="1166"/>
      <c r="C6670" s="1166"/>
      <c r="D6670" s="1166"/>
      <c r="E6670" s="1166"/>
      <c r="F6670" s="1166"/>
      <c r="G6670" s="321">
        <f>SUM(G6668:G6669)</f>
        <v>90000</v>
      </c>
    </row>
    <row r="6671" spans="1:7">
      <c r="A6671" s="295" t="s">
        <v>20</v>
      </c>
      <c r="B6671" s="296" t="s">
        <v>181</v>
      </c>
      <c r="C6671" s="295"/>
      <c r="D6671" s="295"/>
      <c r="E6671" s="295"/>
      <c r="F6671" s="296"/>
      <c r="G6671" s="536"/>
    </row>
    <row r="6672" spans="1:7">
      <c r="A6672" s="295"/>
      <c r="B6672" s="296"/>
      <c r="C6672" s="295"/>
      <c r="D6672" s="295"/>
      <c r="E6672" s="295"/>
      <c r="F6672" s="296"/>
      <c r="G6672" s="536"/>
    </row>
    <row r="6673" spans="1:7">
      <c r="A6673" s="1146" t="s">
        <v>2180</v>
      </c>
      <c r="B6673" s="1146"/>
      <c r="C6673" s="1146"/>
      <c r="D6673" s="1146"/>
      <c r="E6673" s="1146"/>
      <c r="F6673" s="1146"/>
      <c r="G6673" s="318">
        <f>SUM(G6671:G6672)</f>
        <v>0</v>
      </c>
    </row>
    <row r="6674" spans="1:7">
      <c r="A6674" s="375" t="s">
        <v>21</v>
      </c>
      <c r="B6674" s="1145" t="s">
        <v>1111</v>
      </c>
      <c r="C6674" s="1145"/>
      <c r="D6674" s="1145"/>
      <c r="E6674" s="1145"/>
      <c r="F6674" s="1145"/>
      <c r="G6674" s="318">
        <f>SUM(G6662:G6673)/2</f>
        <v>152005</v>
      </c>
    </row>
    <row r="6675" spans="1:7">
      <c r="A6675" s="375" t="s">
        <v>22</v>
      </c>
      <c r="B6675" s="1145" t="s">
        <v>1112</v>
      </c>
      <c r="C6675" s="1145"/>
      <c r="D6675" s="1145"/>
      <c r="E6675" s="1145"/>
      <c r="F6675" s="376">
        <v>0.1</v>
      </c>
      <c r="G6675" s="318">
        <f>G6674*F6675</f>
        <v>15200.5</v>
      </c>
    </row>
    <row r="6676" spans="1:7">
      <c r="A6676" s="375" t="s">
        <v>23</v>
      </c>
      <c r="B6676" s="1145" t="s">
        <v>184</v>
      </c>
      <c r="C6676" s="1145"/>
      <c r="D6676" s="1145"/>
      <c r="E6676" s="1145"/>
      <c r="F6676" s="1145"/>
      <c r="G6676" s="318">
        <f>ROUNDDOWN(G6674+G6675,0)</f>
        <v>167205</v>
      </c>
    </row>
    <row r="6677" spans="1:7">
      <c r="A6677" s="379"/>
      <c r="B6677" s="380"/>
      <c r="C6677" s="380"/>
      <c r="D6677" s="380"/>
      <c r="E6677" s="380"/>
      <c r="F6677" s="380"/>
      <c r="G6677" s="255"/>
    </row>
    <row r="6678" spans="1:7">
      <c r="A6678" s="456" t="s">
        <v>2553</v>
      </c>
      <c r="B6678"/>
      <c r="C6678"/>
      <c r="D6678"/>
      <c r="E6678"/>
      <c r="F6678"/>
      <c r="G6678" s="541"/>
    </row>
    <row r="6679" spans="1:7" s="455" customFormat="1">
      <c r="A6679" s="454" t="s">
        <v>2554</v>
      </c>
      <c r="G6679" s="560"/>
    </row>
    <row r="6680" spans="1:7" s="455" customFormat="1">
      <c r="A6680" s="454" t="s">
        <v>2555</v>
      </c>
      <c r="G6680" s="560"/>
    </row>
    <row r="6681" spans="1:7" ht="45">
      <c r="A6681" s="294" t="s">
        <v>73</v>
      </c>
      <c r="B6681" s="294" t="s">
        <v>74</v>
      </c>
      <c r="C6681" s="294" t="s">
        <v>166</v>
      </c>
      <c r="D6681" s="301" t="s">
        <v>78</v>
      </c>
      <c r="E6681" s="301" t="s">
        <v>167</v>
      </c>
      <c r="F6681" s="301" t="s">
        <v>1113</v>
      </c>
      <c r="G6681" s="552" t="s">
        <v>1105</v>
      </c>
    </row>
    <row r="6682" spans="1:7">
      <c r="A6682" s="295" t="s">
        <v>17</v>
      </c>
      <c r="B6682" s="296" t="s">
        <v>1106</v>
      </c>
      <c r="C6682" s="295"/>
      <c r="D6682" s="295"/>
      <c r="E6682" s="295"/>
      <c r="F6682" s="296"/>
      <c r="G6682" s="536"/>
    </row>
    <row r="6683" spans="1:7">
      <c r="A6683" s="295">
        <v>1</v>
      </c>
      <c r="B6683" s="296" t="s">
        <v>1</v>
      </c>
      <c r="C6683" s="295" t="s">
        <v>336</v>
      </c>
      <c r="D6683" s="295" t="s">
        <v>31</v>
      </c>
      <c r="E6683" s="579">
        <v>2</v>
      </c>
      <c r="F6683" s="315">
        <f>VLOOKUP(B6683,'HSD PSPN,STR,ARS'!$C$6:F4800,4,FALSE)</f>
        <v>100000</v>
      </c>
      <c r="G6683" s="536">
        <f t="shared" ref="G6683:G6686" si="680">F6683*E6683</f>
        <v>200000</v>
      </c>
    </row>
    <row r="6684" spans="1:7">
      <c r="A6684" s="295">
        <v>2</v>
      </c>
      <c r="B6684" s="426" t="s">
        <v>1695</v>
      </c>
      <c r="C6684" s="295" t="s">
        <v>337</v>
      </c>
      <c r="D6684" s="295" t="s">
        <v>31</v>
      </c>
      <c r="E6684" s="579">
        <v>1</v>
      </c>
      <c r="F6684" s="315">
        <f>VLOOKUP(B6684,'HSD PSPN,STR,ARS'!$C$6:F4801,4,FALSE)</f>
        <v>100000</v>
      </c>
      <c r="G6684" s="536">
        <f t="shared" si="680"/>
        <v>100000</v>
      </c>
    </row>
    <row r="6685" spans="1:7">
      <c r="A6685" s="295">
        <v>4</v>
      </c>
      <c r="B6685" s="296" t="s">
        <v>3</v>
      </c>
      <c r="C6685" s="295" t="s">
        <v>338</v>
      </c>
      <c r="D6685" s="295" t="s">
        <v>31</v>
      </c>
      <c r="E6685" s="295" t="s">
        <v>1242</v>
      </c>
      <c r="F6685" s="315">
        <f>VLOOKUP(B6685,'HSD PSPN,STR,ARS'!$C$6:F4803,4,FALSE)</f>
        <v>150000</v>
      </c>
      <c r="G6685" s="536">
        <f t="shared" si="680"/>
        <v>15000</v>
      </c>
    </row>
    <row r="6686" spans="1:7">
      <c r="A6686" s="295">
        <v>5</v>
      </c>
      <c r="B6686" s="296" t="s">
        <v>4</v>
      </c>
      <c r="C6686" s="295" t="s">
        <v>339</v>
      </c>
      <c r="D6686" s="295" t="s">
        <v>31</v>
      </c>
      <c r="E6686" s="295" t="s">
        <v>1702</v>
      </c>
      <c r="F6686" s="315">
        <f>VLOOKUP(B6686,'HSD PSPN,STR,ARS'!$C$6:F4804,4,FALSE)</f>
        <v>200000</v>
      </c>
      <c r="G6686" s="536">
        <f t="shared" si="680"/>
        <v>6600</v>
      </c>
    </row>
    <row r="6687" spans="1:7">
      <c r="A6687" s="1161" t="s">
        <v>2171</v>
      </c>
      <c r="B6687" s="1162"/>
      <c r="C6687" s="1162"/>
      <c r="D6687" s="1162"/>
      <c r="E6687" s="1162"/>
      <c r="F6687" s="1163"/>
      <c r="G6687" s="321">
        <f>SUM(G6683:G6686)</f>
        <v>321600</v>
      </c>
    </row>
    <row r="6688" spans="1:7">
      <c r="A6688" s="295" t="s">
        <v>19</v>
      </c>
      <c r="B6688" s="296" t="s">
        <v>5</v>
      </c>
      <c r="C6688" s="295"/>
      <c r="D6688" s="295"/>
      <c r="E6688" s="295"/>
      <c r="F6688" s="296"/>
      <c r="G6688" s="536"/>
    </row>
    <row r="6689" spans="1:7" ht="30">
      <c r="A6689" s="295">
        <v>1</v>
      </c>
      <c r="B6689" s="300" t="s">
        <v>3624</v>
      </c>
      <c r="C6689" s="295"/>
      <c r="D6689" s="301" t="s">
        <v>239</v>
      </c>
      <c r="E6689" s="301">
        <v>1</v>
      </c>
      <c r="F6689" s="315">
        <f>VLOOKUP(B6689,'HSD PSPN,STR,ARS'!$C$6:F4807,4,FALSE)</f>
        <v>10000</v>
      </c>
      <c r="G6689" s="536">
        <f t="shared" ref="G6689:G6690" si="681">F6689*E6689</f>
        <v>10000</v>
      </c>
    </row>
    <row r="6690" spans="1:7">
      <c r="A6690" s="295">
        <v>2</v>
      </c>
      <c r="B6690" s="426" t="s">
        <v>1825</v>
      </c>
      <c r="C6690" s="295"/>
      <c r="D6690" s="295" t="s">
        <v>239</v>
      </c>
      <c r="E6690" s="295">
        <v>6</v>
      </c>
      <c r="F6690" s="315">
        <f>VLOOKUP(B6690,'HSD PSPN,STR,ARS'!$C$6:F4808,4,FALSE)</f>
        <v>10000</v>
      </c>
      <c r="G6690" s="536">
        <f t="shared" si="681"/>
        <v>60000</v>
      </c>
    </row>
    <row r="6691" spans="1:7">
      <c r="A6691" s="1165" t="s">
        <v>2176</v>
      </c>
      <c r="B6691" s="1166"/>
      <c r="C6691" s="1166"/>
      <c r="D6691" s="1166"/>
      <c r="E6691" s="1166"/>
      <c r="F6691" s="1166"/>
      <c r="G6691" s="321">
        <f>SUM(G6689:G6690)</f>
        <v>70000</v>
      </c>
    </row>
    <row r="6692" spans="1:7">
      <c r="A6692" s="295" t="s">
        <v>20</v>
      </c>
      <c r="B6692" s="296" t="s">
        <v>181</v>
      </c>
      <c r="C6692" s="295"/>
      <c r="D6692" s="295"/>
      <c r="E6692" s="295"/>
      <c r="F6692" s="296"/>
      <c r="G6692" s="536"/>
    </row>
    <row r="6693" spans="1:7">
      <c r="A6693" s="295">
        <v>1</v>
      </c>
      <c r="B6693" s="296" t="s">
        <v>1832</v>
      </c>
      <c r="C6693" s="295"/>
      <c r="D6693" s="295" t="s">
        <v>275</v>
      </c>
      <c r="E6693" s="295" t="s">
        <v>1496</v>
      </c>
      <c r="F6693" s="315">
        <f>VLOOKUP(B6693,'HSD PSPN,STR,ARS'!$C$6:F4813,4,FALSE)</f>
        <v>10000</v>
      </c>
      <c r="G6693" s="536">
        <f t="shared" ref="G6693" si="682">F6693*E6693</f>
        <v>10000</v>
      </c>
    </row>
    <row r="6694" spans="1:7">
      <c r="A6694" s="1146" t="s">
        <v>2180</v>
      </c>
      <c r="B6694" s="1146"/>
      <c r="C6694" s="1146"/>
      <c r="D6694" s="1146"/>
      <c r="E6694" s="1146"/>
      <c r="F6694" s="1146"/>
      <c r="G6694" s="321">
        <f>SUM(G6692:G6693)</f>
        <v>10000</v>
      </c>
    </row>
    <row r="6695" spans="1:7">
      <c r="A6695" s="375" t="s">
        <v>21</v>
      </c>
      <c r="B6695" s="1145" t="s">
        <v>1111</v>
      </c>
      <c r="C6695" s="1145"/>
      <c r="D6695" s="1145"/>
      <c r="E6695" s="1145"/>
      <c r="F6695" s="1145"/>
      <c r="G6695" s="318">
        <f>SUM(G6683:G6694)/2</f>
        <v>401600</v>
      </c>
    </row>
    <row r="6696" spans="1:7">
      <c r="A6696" s="375" t="s">
        <v>22</v>
      </c>
      <c r="B6696" s="1145" t="s">
        <v>1112</v>
      </c>
      <c r="C6696" s="1145"/>
      <c r="D6696" s="1145"/>
      <c r="E6696" s="1145"/>
      <c r="F6696" s="376">
        <v>0.1</v>
      </c>
      <c r="G6696" s="318">
        <f>G6695*F6696</f>
        <v>40160</v>
      </c>
    </row>
    <row r="6697" spans="1:7">
      <c r="A6697" s="375" t="s">
        <v>23</v>
      </c>
      <c r="B6697" s="1145" t="s">
        <v>184</v>
      </c>
      <c r="C6697" s="1145"/>
      <c r="D6697" s="1145"/>
      <c r="E6697" s="1145"/>
      <c r="F6697" s="1145"/>
      <c r="G6697" s="318">
        <f>ROUNDDOWN(G6695+G6696,0)</f>
        <v>441760</v>
      </c>
    </row>
    <row r="6698" spans="1:7">
      <c r="A6698" s="379"/>
      <c r="B6698" s="380"/>
      <c r="C6698" s="380"/>
      <c r="D6698" s="380"/>
      <c r="E6698" s="380"/>
      <c r="F6698" s="380"/>
      <c r="G6698" s="255"/>
    </row>
    <row r="6699" spans="1:7" s="455" customFormat="1">
      <c r="A6699" s="454" t="s">
        <v>2556</v>
      </c>
      <c r="G6699" s="560"/>
    </row>
    <row r="6700" spans="1:7" ht="45">
      <c r="A6700" s="294" t="s">
        <v>73</v>
      </c>
      <c r="B6700" s="294" t="s">
        <v>74</v>
      </c>
      <c r="C6700" s="294" t="s">
        <v>166</v>
      </c>
      <c r="D6700" s="301" t="s">
        <v>78</v>
      </c>
      <c r="E6700" s="301" t="s">
        <v>167</v>
      </c>
      <c r="F6700" s="301" t="s">
        <v>1113</v>
      </c>
      <c r="G6700" s="552" t="s">
        <v>1105</v>
      </c>
    </row>
    <row r="6701" spans="1:7">
      <c r="A6701" s="295" t="s">
        <v>17</v>
      </c>
      <c r="B6701" s="296" t="s">
        <v>1106</v>
      </c>
      <c r="C6701" s="295"/>
      <c r="D6701" s="295"/>
      <c r="E6701" s="295"/>
      <c r="F6701" s="296"/>
      <c r="G6701" s="536"/>
    </row>
    <row r="6702" spans="1:7">
      <c r="A6702" s="295">
        <v>1</v>
      </c>
      <c r="B6702" s="296" t="s">
        <v>1</v>
      </c>
      <c r="C6702" s="295" t="s">
        <v>336</v>
      </c>
      <c r="D6702" s="295" t="s">
        <v>31</v>
      </c>
      <c r="E6702" s="579">
        <v>2</v>
      </c>
      <c r="F6702" s="315">
        <f>VLOOKUP(B6702,'HSD PSPN,STR,ARS'!$C$6:F4820,4,FALSE)</f>
        <v>100000</v>
      </c>
      <c r="G6702" s="536">
        <f t="shared" ref="G6702:G6705" si="683">F6702*E6702</f>
        <v>200000</v>
      </c>
    </row>
    <row r="6703" spans="1:7">
      <c r="A6703" s="295">
        <v>2</v>
      </c>
      <c r="B6703" s="426" t="s">
        <v>1695</v>
      </c>
      <c r="C6703" s="295" t="s">
        <v>337</v>
      </c>
      <c r="D6703" s="295" t="s">
        <v>31</v>
      </c>
      <c r="E6703" s="579">
        <v>1</v>
      </c>
      <c r="F6703" s="315">
        <f>VLOOKUP(B6703,'HSD PSPN,STR,ARS'!$C$6:F4821,4,FALSE)</f>
        <v>100000</v>
      </c>
      <c r="G6703" s="536">
        <f t="shared" si="683"/>
        <v>100000</v>
      </c>
    </row>
    <row r="6704" spans="1:7">
      <c r="A6704" s="295">
        <v>4</v>
      </c>
      <c r="B6704" s="296" t="s">
        <v>3</v>
      </c>
      <c r="C6704" s="295" t="s">
        <v>338</v>
      </c>
      <c r="D6704" s="295" t="s">
        <v>31</v>
      </c>
      <c r="E6704" s="295" t="s">
        <v>1242</v>
      </c>
      <c r="F6704" s="315">
        <f>VLOOKUP(B6704,'HSD PSPN,STR,ARS'!$C$6:F4823,4,FALSE)</f>
        <v>150000</v>
      </c>
      <c r="G6704" s="536">
        <f t="shared" si="683"/>
        <v>15000</v>
      </c>
    </row>
    <row r="6705" spans="1:7">
      <c r="A6705" s="295">
        <v>5</v>
      </c>
      <c r="B6705" s="296" t="s">
        <v>4</v>
      </c>
      <c r="C6705" s="295" t="s">
        <v>339</v>
      </c>
      <c r="D6705" s="295" t="s">
        <v>31</v>
      </c>
      <c r="E6705" s="295" t="s">
        <v>1702</v>
      </c>
      <c r="F6705" s="315">
        <f>VLOOKUP(B6705,'HSD PSPN,STR,ARS'!$C$6:F4824,4,FALSE)</f>
        <v>200000</v>
      </c>
      <c r="G6705" s="536">
        <f t="shared" si="683"/>
        <v>6600</v>
      </c>
    </row>
    <row r="6706" spans="1:7">
      <c r="A6706" s="1161" t="s">
        <v>2171</v>
      </c>
      <c r="B6706" s="1162"/>
      <c r="C6706" s="1162"/>
      <c r="D6706" s="1162"/>
      <c r="E6706" s="1162"/>
      <c r="F6706" s="1163"/>
      <c r="G6706" s="321">
        <f>SUM(G6702:G6705)</f>
        <v>321600</v>
      </c>
    </row>
    <row r="6707" spans="1:7">
      <c r="A6707" s="295" t="s">
        <v>19</v>
      </c>
      <c r="B6707" s="296" t="s">
        <v>5</v>
      </c>
      <c r="C6707" s="295"/>
      <c r="D6707" s="295"/>
      <c r="E6707" s="295"/>
      <c r="F6707" s="296"/>
      <c r="G6707" s="536"/>
    </row>
    <row r="6708" spans="1:7" ht="30">
      <c r="A6708" s="295">
        <v>1</v>
      </c>
      <c r="B6708" s="300" t="s">
        <v>3624</v>
      </c>
      <c r="C6708" s="295"/>
      <c r="D6708" s="301" t="s">
        <v>239</v>
      </c>
      <c r="E6708" s="301">
        <v>1</v>
      </c>
      <c r="F6708" s="315">
        <f>VLOOKUP(B6708,'HSD PSPN,STR,ARS'!$C$6:F4827,4,FALSE)</f>
        <v>10000</v>
      </c>
      <c r="G6708" s="536">
        <f t="shared" ref="G6708:G6709" si="684">F6708*E6708</f>
        <v>10000</v>
      </c>
    </row>
    <row r="6709" spans="1:7">
      <c r="A6709" s="295">
        <v>2</v>
      </c>
      <c r="B6709" s="426" t="s">
        <v>1825</v>
      </c>
      <c r="C6709" s="295"/>
      <c r="D6709" s="295" t="s">
        <v>239</v>
      </c>
      <c r="E6709" s="295">
        <v>6</v>
      </c>
      <c r="F6709" s="315">
        <f>VLOOKUP(B6709,'HSD PSPN,STR,ARS'!$C$6:F4828,4,FALSE)</f>
        <v>10000</v>
      </c>
      <c r="G6709" s="536">
        <f t="shared" si="684"/>
        <v>60000</v>
      </c>
    </row>
    <row r="6710" spans="1:7">
      <c r="A6710" s="1165" t="s">
        <v>2176</v>
      </c>
      <c r="B6710" s="1166"/>
      <c r="C6710" s="1166"/>
      <c r="D6710" s="1166"/>
      <c r="E6710" s="1166"/>
      <c r="F6710" s="1166"/>
      <c r="G6710" s="321">
        <f>SUM(G6708:G6709)</f>
        <v>70000</v>
      </c>
    </row>
    <row r="6711" spans="1:7">
      <c r="A6711" s="295" t="s">
        <v>20</v>
      </c>
      <c r="B6711" s="296" t="s">
        <v>181</v>
      </c>
      <c r="C6711" s="295"/>
      <c r="D6711" s="295"/>
      <c r="E6711" s="295"/>
      <c r="F6711" s="296"/>
      <c r="G6711" s="536"/>
    </row>
    <row r="6712" spans="1:7">
      <c r="A6712" s="295">
        <v>1</v>
      </c>
      <c r="B6712" s="296" t="s">
        <v>1833</v>
      </c>
      <c r="C6712" s="295"/>
      <c r="D6712" s="295" t="s">
        <v>275</v>
      </c>
      <c r="E6712" s="295" t="s">
        <v>1496</v>
      </c>
      <c r="F6712" s="315">
        <f>VLOOKUP(B6712,'HSD PSPN,STR,ARS'!$C$6:F4833,4,FALSE)</f>
        <v>10000</v>
      </c>
      <c r="G6712" s="536">
        <f t="shared" ref="G6712" si="685">F6712*E6712</f>
        <v>10000</v>
      </c>
    </row>
    <row r="6713" spans="1:7">
      <c r="A6713" s="1146" t="s">
        <v>2180</v>
      </c>
      <c r="B6713" s="1146"/>
      <c r="C6713" s="1146"/>
      <c r="D6713" s="1146"/>
      <c r="E6713" s="1146"/>
      <c r="F6713" s="1146"/>
      <c r="G6713" s="321">
        <f>SUM(G6711:G6712)</f>
        <v>10000</v>
      </c>
    </row>
    <row r="6714" spans="1:7">
      <c r="A6714" s="375" t="s">
        <v>21</v>
      </c>
      <c r="B6714" s="1145" t="s">
        <v>1111</v>
      </c>
      <c r="C6714" s="1145"/>
      <c r="D6714" s="1145"/>
      <c r="E6714" s="1145"/>
      <c r="F6714" s="1145"/>
      <c r="G6714" s="318">
        <f>SUM(G6702:G6713)/2</f>
        <v>401600</v>
      </c>
    </row>
    <row r="6715" spans="1:7">
      <c r="A6715" s="375" t="s">
        <v>22</v>
      </c>
      <c r="B6715" s="1145" t="s">
        <v>1112</v>
      </c>
      <c r="C6715" s="1145"/>
      <c r="D6715" s="1145"/>
      <c r="E6715" s="1145"/>
      <c r="F6715" s="376">
        <v>0.1</v>
      </c>
      <c r="G6715" s="318">
        <f>G6714*F6715</f>
        <v>40160</v>
      </c>
    </row>
    <row r="6716" spans="1:7">
      <c r="A6716" s="375" t="s">
        <v>23</v>
      </c>
      <c r="B6716" s="1145" t="s">
        <v>184</v>
      </c>
      <c r="C6716" s="1145"/>
      <c r="D6716" s="1145"/>
      <c r="E6716" s="1145"/>
      <c r="F6716" s="1145"/>
      <c r="G6716" s="318">
        <f>ROUNDDOWN(G6714+G6715,0)</f>
        <v>441760</v>
      </c>
    </row>
    <row r="6717" spans="1:7">
      <c r="A6717" s="379"/>
      <c r="B6717" s="380"/>
      <c r="C6717" s="380"/>
      <c r="D6717" s="380"/>
      <c r="E6717" s="380"/>
      <c r="F6717" s="380"/>
      <c r="G6717" s="255"/>
    </row>
    <row r="6718" spans="1:7" s="455" customFormat="1">
      <c r="A6718" s="454" t="s">
        <v>3625</v>
      </c>
      <c r="G6718" s="560"/>
    </row>
    <row r="6719" spans="1:7" ht="45">
      <c r="A6719" s="294" t="s">
        <v>73</v>
      </c>
      <c r="B6719" s="294" t="s">
        <v>74</v>
      </c>
      <c r="C6719" s="294" t="s">
        <v>166</v>
      </c>
      <c r="D6719" s="301" t="s">
        <v>78</v>
      </c>
      <c r="E6719" s="301" t="s">
        <v>167</v>
      </c>
      <c r="F6719" s="301" t="s">
        <v>1113</v>
      </c>
      <c r="G6719" s="552" t="s">
        <v>1105</v>
      </c>
    </row>
    <row r="6720" spans="1:7">
      <c r="A6720" s="295" t="s">
        <v>17</v>
      </c>
      <c r="B6720" s="296" t="s">
        <v>1106</v>
      </c>
      <c r="C6720" s="295"/>
      <c r="D6720" s="295"/>
      <c r="E6720" s="295"/>
      <c r="F6720" s="296"/>
      <c r="G6720" s="536"/>
    </row>
    <row r="6721" spans="1:7">
      <c r="A6721" s="295">
        <v>1</v>
      </c>
      <c r="B6721" s="296" t="s">
        <v>1</v>
      </c>
      <c r="C6721" s="295" t="s">
        <v>336</v>
      </c>
      <c r="D6721" s="295" t="s">
        <v>31</v>
      </c>
      <c r="E6721" s="580">
        <v>0.4</v>
      </c>
      <c r="F6721" s="315">
        <f>VLOOKUP(B6721,'HSD PSPN,STR,ARS'!$C$6:F4840,4,FALSE)</f>
        <v>100000</v>
      </c>
      <c r="G6721" s="536">
        <f t="shared" ref="G6721:G6724" si="686">F6721*E6721</f>
        <v>40000</v>
      </c>
    </row>
    <row r="6722" spans="1:7">
      <c r="A6722" s="295">
        <v>2</v>
      </c>
      <c r="B6722" s="296" t="s">
        <v>1699</v>
      </c>
      <c r="C6722" s="295" t="s">
        <v>337</v>
      </c>
      <c r="D6722" s="295" t="s">
        <v>31</v>
      </c>
      <c r="E6722" s="580">
        <v>0.2</v>
      </c>
      <c r="F6722" s="315">
        <f>VLOOKUP(B6722,'HSD PSPN,STR,ARS'!$C$6:F4841,4,FALSE)</f>
        <v>150000</v>
      </c>
      <c r="G6722" s="536">
        <f t="shared" si="686"/>
        <v>30000</v>
      </c>
    </row>
    <row r="6723" spans="1:7">
      <c r="A6723" s="295">
        <v>3</v>
      </c>
      <c r="B6723" s="296" t="s">
        <v>3</v>
      </c>
      <c r="C6723" s="295" t="s">
        <v>338</v>
      </c>
      <c r="D6723" s="295" t="s">
        <v>31</v>
      </c>
      <c r="E6723" s="580">
        <v>0.02</v>
      </c>
      <c r="F6723" s="315">
        <f>VLOOKUP(B6723,'HSD PSPN,STR,ARS'!$C$6:F4842,4,FALSE)</f>
        <v>150000</v>
      </c>
      <c r="G6723" s="536">
        <f t="shared" si="686"/>
        <v>3000</v>
      </c>
    </row>
    <row r="6724" spans="1:7">
      <c r="A6724" s="295">
        <v>4</v>
      </c>
      <c r="B6724" s="296" t="s">
        <v>4</v>
      </c>
      <c r="C6724" s="295" t="s">
        <v>339</v>
      </c>
      <c r="D6724" s="295" t="s">
        <v>31</v>
      </c>
      <c r="E6724" s="580">
        <v>6.7000000000000002E-3</v>
      </c>
      <c r="F6724" s="315">
        <f>VLOOKUP(B6724,'HSD PSPN,STR,ARS'!$C$6:F4843,4,FALSE)</f>
        <v>200000</v>
      </c>
      <c r="G6724" s="536">
        <f t="shared" si="686"/>
        <v>1340</v>
      </c>
    </row>
    <row r="6725" spans="1:7">
      <c r="A6725" s="1161" t="s">
        <v>2171</v>
      </c>
      <c r="B6725" s="1162"/>
      <c r="C6725" s="1162"/>
      <c r="D6725" s="1162"/>
      <c r="E6725" s="1162"/>
      <c r="F6725" s="1163"/>
      <c r="G6725" s="321">
        <f>SUM(G6720:G6724)</f>
        <v>74340</v>
      </c>
    </row>
    <row r="6726" spans="1:7">
      <c r="A6726" s="295" t="s">
        <v>19</v>
      </c>
      <c r="B6726" s="296" t="s">
        <v>5</v>
      </c>
      <c r="C6726" s="295"/>
      <c r="D6726" s="295"/>
      <c r="E6726" s="295"/>
      <c r="F6726" s="296"/>
      <c r="G6726" s="536"/>
    </row>
    <row r="6727" spans="1:7" ht="30">
      <c r="A6727" s="295"/>
      <c r="B6727" s="300" t="s">
        <v>3626</v>
      </c>
      <c r="C6727" s="295"/>
      <c r="D6727" s="295" t="s">
        <v>239</v>
      </c>
      <c r="E6727" s="295">
        <v>1</v>
      </c>
      <c r="F6727" s="315">
        <f>VLOOKUP(B6727,'HSD PSPN,STR,ARS'!$C$6:F4846,4,FALSE)</f>
        <v>10000</v>
      </c>
      <c r="G6727" s="536">
        <f t="shared" ref="G6727" si="687">F6727*E6727</f>
        <v>10000</v>
      </c>
    </row>
    <row r="6728" spans="1:7">
      <c r="A6728" s="1165" t="s">
        <v>2176</v>
      </c>
      <c r="B6728" s="1166"/>
      <c r="C6728" s="1166"/>
      <c r="D6728" s="1166"/>
      <c r="E6728" s="1166"/>
      <c r="F6728" s="1166"/>
      <c r="G6728" s="318">
        <f>SUM(G6726:G6727)</f>
        <v>10000</v>
      </c>
    </row>
    <row r="6729" spans="1:7">
      <c r="A6729" s="295" t="s">
        <v>20</v>
      </c>
      <c r="B6729" s="296" t="s">
        <v>181</v>
      </c>
      <c r="C6729" s="295"/>
      <c r="D6729" s="295"/>
      <c r="E6729" s="295"/>
      <c r="F6729" s="296"/>
      <c r="G6729" s="536"/>
    </row>
    <row r="6730" spans="1:7">
      <c r="A6730" s="295"/>
      <c r="B6730" s="296"/>
      <c r="C6730" s="295"/>
      <c r="D6730" s="295"/>
      <c r="E6730" s="295"/>
      <c r="F6730" s="296"/>
      <c r="G6730" s="536"/>
    </row>
    <row r="6731" spans="1:7">
      <c r="A6731" s="1146" t="s">
        <v>2180</v>
      </c>
      <c r="B6731" s="1146"/>
      <c r="C6731" s="1146"/>
      <c r="D6731" s="1146"/>
      <c r="E6731" s="1146"/>
      <c r="F6731" s="1146"/>
      <c r="G6731" s="318">
        <f>SUM(G6729:G6730)</f>
        <v>0</v>
      </c>
    </row>
    <row r="6732" spans="1:7">
      <c r="A6732" s="375" t="s">
        <v>21</v>
      </c>
      <c r="B6732" s="1145" t="s">
        <v>1111</v>
      </c>
      <c r="C6732" s="1145"/>
      <c r="D6732" s="1145"/>
      <c r="E6732" s="1145"/>
      <c r="F6732" s="1145"/>
      <c r="G6732" s="318">
        <f>SUM(G6721:G6731)/2</f>
        <v>84340</v>
      </c>
    </row>
    <row r="6733" spans="1:7">
      <c r="A6733" s="375" t="s">
        <v>22</v>
      </c>
      <c r="B6733" s="1145" t="s">
        <v>1112</v>
      </c>
      <c r="C6733" s="1145"/>
      <c r="D6733" s="1145"/>
      <c r="E6733" s="1145"/>
      <c r="F6733" s="376">
        <v>0.1</v>
      </c>
      <c r="G6733" s="318">
        <f>G6732*F6733</f>
        <v>8434</v>
      </c>
    </row>
    <row r="6734" spans="1:7">
      <c r="A6734" s="375" t="s">
        <v>23</v>
      </c>
      <c r="B6734" s="1145" t="s">
        <v>184</v>
      </c>
      <c r="C6734" s="1145"/>
      <c r="D6734" s="1145"/>
      <c r="E6734" s="1145"/>
      <c r="F6734" s="1145"/>
      <c r="G6734" s="318">
        <f>ROUNDDOWN(G6732+G6733,0)</f>
        <v>92774</v>
      </c>
    </row>
    <row r="6735" spans="1:7">
      <c r="A6735" s="379"/>
      <c r="B6735" s="380"/>
      <c r="C6735" s="380"/>
      <c r="D6735" s="380"/>
      <c r="E6735" s="380"/>
      <c r="F6735" s="380"/>
      <c r="G6735" s="255"/>
    </row>
    <row r="6736" spans="1:7" s="455" customFormat="1">
      <c r="A6736" s="454" t="s">
        <v>3627</v>
      </c>
      <c r="G6736" s="560"/>
    </row>
    <row r="6737" spans="1:7" ht="45">
      <c r="A6737" s="294" t="s">
        <v>73</v>
      </c>
      <c r="B6737" s="294" t="s">
        <v>74</v>
      </c>
      <c r="C6737" s="294" t="s">
        <v>166</v>
      </c>
      <c r="D6737" s="301" t="s">
        <v>78</v>
      </c>
      <c r="E6737" s="301" t="s">
        <v>167</v>
      </c>
      <c r="F6737" s="301" t="s">
        <v>1113</v>
      </c>
      <c r="G6737" s="552" t="s">
        <v>1105</v>
      </c>
    </row>
    <row r="6738" spans="1:7">
      <c r="A6738" s="295" t="s">
        <v>17</v>
      </c>
      <c r="B6738" s="426" t="s">
        <v>1106</v>
      </c>
      <c r="C6738" s="295"/>
      <c r="D6738" s="295"/>
      <c r="E6738" s="295"/>
      <c r="F6738" s="426"/>
      <c r="G6738" s="536"/>
    </row>
    <row r="6739" spans="1:7">
      <c r="A6739" s="295">
        <v>1</v>
      </c>
      <c r="B6739" s="426" t="s">
        <v>1</v>
      </c>
      <c r="C6739" s="295" t="s">
        <v>336</v>
      </c>
      <c r="D6739" s="295" t="s">
        <v>31</v>
      </c>
      <c r="E6739" s="580">
        <v>0.1</v>
      </c>
      <c r="F6739" s="315">
        <f>VLOOKUP(B6739,'HSD PSPN,STR,ARS'!$C$6:F4858,4,FALSE)</f>
        <v>100000</v>
      </c>
      <c r="G6739" s="536">
        <f t="shared" ref="G6739:G6742" si="688">F6739*E6739</f>
        <v>10000</v>
      </c>
    </row>
    <row r="6740" spans="1:7">
      <c r="A6740" s="295">
        <v>2</v>
      </c>
      <c r="B6740" s="426" t="s">
        <v>1699</v>
      </c>
      <c r="C6740" s="295" t="s">
        <v>337</v>
      </c>
      <c r="D6740" s="295" t="s">
        <v>31</v>
      </c>
      <c r="E6740" s="580">
        <v>0.1</v>
      </c>
      <c r="F6740" s="315">
        <f>VLOOKUP(B6740,'HSD PSPN,STR,ARS'!$C$6:F4859,4,FALSE)</f>
        <v>150000</v>
      </c>
      <c r="G6740" s="536">
        <f t="shared" si="688"/>
        <v>15000</v>
      </c>
    </row>
    <row r="6741" spans="1:7">
      <c r="A6741" s="295">
        <v>3</v>
      </c>
      <c r="B6741" s="426" t="s">
        <v>3</v>
      </c>
      <c r="C6741" s="295" t="s">
        <v>338</v>
      </c>
      <c r="D6741" s="295" t="s">
        <v>31</v>
      </c>
      <c r="E6741" s="580">
        <v>0.01</v>
      </c>
      <c r="F6741" s="315">
        <f>VLOOKUP(B6741,'HSD PSPN,STR,ARS'!$C$6:F4860,4,FALSE)</f>
        <v>150000</v>
      </c>
      <c r="G6741" s="536">
        <f t="shared" si="688"/>
        <v>1500</v>
      </c>
    </row>
    <row r="6742" spans="1:7">
      <c r="A6742" s="295">
        <v>4</v>
      </c>
      <c r="B6742" s="426" t="s">
        <v>4</v>
      </c>
      <c r="C6742" s="295" t="s">
        <v>339</v>
      </c>
      <c r="D6742" s="295" t="s">
        <v>31</v>
      </c>
      <c r="E6742" s="580">
        <v>6.7000000000000002E-3</v>
      </c>
      <c r="F6742" s="315">
        <f>VLOOKUP(B6742,'HSD PSPN,STR,ARS'!$C$6:F4861,4,FALSE)</f>
        <v>200000</v>
      </c>
      <c r="G6742" s="536">
        <f t="shared" si="688"/>
        <v>1340</v>
      </c>
    </row>
    <row r="6743" spans="1:7">
      <c r="A6743" s="1161" t="s">
        <v>2171</v>
      </c>
      <c r="B6743" s="1162"/>
      <c r="C6743" s="1162"/>
      <c r="D6743" s="1162"/>
      <c r="E6743" s="1162"/>
      <c r="F6743" s="1163"/>
      <c r="G6743" s="321">
        <f>SUM(G6738:G6742)</f>
        <v>27840</v>
      </c>
    </row>
    <row r="6744" spans="1:7">
      <c r="A6744" s="295" t="s">
        <v>19</v>
      </c>
      <c r="B6744" s="426" t="s">
        <v>5</v>
      </c>
      <c r="C6744" s="295"/>
      <c r="D6744" s="295"/>
      <c r="E6744" s="295"/>
      <c r="F6744" s="426"/>
      <c r="G6744" s="536"/>
    </row>
    <row r="6745" spans="1:7" ht="30">
      <c r="A6745" s="295"/>
      <c r="B6745" s="300" t="s">
        <v>3626</v>
      </c>
      <c r="C6745" s="295"/>
      <c r="D6745" s="295" t="s">
        <v>239</v>
      </c>
      <c r="E6745" s="295">
        <v>1</v>
      </c>
      <c r="F6745" s="315">
        <f>VLOOKUP(B6745,'HSD PSPN,STR,ARS'!$C$6:F4864,4,FALSE)</f>
        <v>10000</v>
      </c>
      <c r="G6745" s="536">
        <f t="shared" ref="G6745" si="689">F6745*E6745</f>
        <v>10000</v>
      </c>
    </row>
    <row r="6746" spans="1:7">
      <c r="A6746" s="1165" t="s">
        <v>2176</v>
      </c>
      <c r="B6746" s="1166"/>
      <c r="C6746" s="1166"/>
      <c r="D6746" s="1166"/>
      <c r="E6746" s="1166"/>
      <c r="F6746" s="1166"/>
      <c r="G6746" s="318">
        <f>SUM(G6744:G6745)</f>
        <v>10000</v>
      </c>
    </row>
    <row r="6747" spans="1:7">
      <c r="A6747" s="295" t="s">
        <v>20</v>
      </c>
      <c r="B6747" s="426" t="s">
        <v>181</v>
      </c>
      <c r="C6747" s="295"/>
      <c r="D6747" s="295"/>
      <c r="E6747" s="295"/>
      <c r="F6747" s="426"/>
      <c r="G6747" s="536"/>
    </row>
    <row r="6748" spans="1:7">
      <c r="A6748" s="295"/>
      <c r="B6748" s="426"/>
      <c r="C6748" s="295"/>
      <c r="D6748" s="295"/>
      <c r="E6748" s="295"/>
      <c r="F6748" s="426"/>
      <c r="G6748" s="536"/>
    </row>
    <row r="6749" spans="1:7">
      <c r="A6749" s="1146" t="s">
        <v>2180</v>
      </c>
      <c r="B6749" s="1146"/>
      <c r="C6749" s="1146"/>
      <c r="D6749" s="1146"/>
      <c r="E6749" s="1146"/>
      <c r="F6749" s="1146"/>
      <c r="G6749" s="318">
        <f>SUM(G6747:G6748)</f>
        <v>0</v>
      </c>
    </row>
    <row r="6750" spans="1:7">
      <c r="A6750" s="375" t="s">
        <v>21</v>
      </c>
      <c r="B6750" s="1145" t="s">
        <v>1111</v>
      </c>
      <c r="C6750" s="1145"/>
      <c r="D6750" s="1145"/>
      <c r="E6750" s="1145"/>
      <c r="F6750" s="1145"/>
      <c r="G6750" s="318">
        <f>SUM(G6739:G6749)/2</f>
        <v>37840</v>
      </c>
    </row>
    <row r="6751" spans="1:7">
      <c r="A6751" s="375" t="s">
        <v>22</v>
      </c>
      <c r="B6751" s="1145" t="s">
        <v>1112</v>
      </c>
      <c r="C6751" s="1145"/>
      <c r="D6751" s="1145"/>
      <c r="E6751" s="1145"/>
      <c r="F6751" s="376">
        <v>0.1</v>
      </c>
      <c r="G6751" s="318">
        <f>G6750*F6751</f>
        <v>3784</v>
      </c>
    </row>
    <row r="6752" spans="1:7">
      <c r="A6752" s="375" t="s">
        <v>23</v>
      </c>
      <c r="B6752" s="1145" t="s">
        <v>184</v>
      </c>
      <c r="C6752" s="1145"/>
      <c r="D6752" s="1145"/>
      <c r="E6752" s="1145"/>
      <c r="F6752" s="1145"/>
      <c r="G6752" s="318">
        <f>ROUNDDOWN(G6750+G6751,0)</f>
        <v>41624</v>
      </c>
    </row>
    <row r="6753" spans="1:7">
      <c r="A6753" s="379"/>
      <c r="B6753" s="380"/>
      <c r="C6753" s="380"/>
      <c r="D6753" s="380"/>
      <c r="E6753" s="380"/>
      <c r="F6753" s="380"/>
      <c r="G6753" s="255"/>
    </row>
    <row r="6754" spans="1:7" s="455" customFormat="1">
      <c r="A6754" s="454" t="s">
        <v>2557</v>
      </c>
      <c r="G6754" s="560"/>
    </row>
    <row r="6755" spans="1:7" ht="45">
      <c r="A6755" s="294" t="s">
        <v>73</v>
      </c>
      <c r="B6755" s="294" t="s">
        <v>74</v>
      </c>
      <c r="C6755" s="294" t="s">
        <v>166</v>
      </c>
      <c r="D6755" s="301" t="s">
        <v>78</v>
      </c>
      <c r="E6755" s="301" t="s">
        <v>167</v>
      </c>
      <c r="F6755" s="301" t="s">
        <v>1113</v>
      </c>
      <c r="G6755" s="552" t="s">
        <v>1105</v>
      </c>
    </row>
    <row r="6756" spans="1:7">
      <c r="A6756" s="295" t="s">
        <v>17</v>
      </c>
      <c r="B6756" s="296" t="s">
        <v>1106</v>
      </c>
      <c r="C6756" s="295"/>
      <c r="D6756" s="295"/>
      <c r="E6756" s="295"/>
      <c r="F6756" s="296"/>
      <c r="G6756" s="536"/>
    </row>
    <row r="6757" spans="1:7">
      <c r="A6757" s="295">
        <v>1</v>
      </c>
      <c r="B6757" s="296" t="s">
        <v>1</v>
      </c>
      <c r="C6757" s="295" t="s">
        <v>336</v>
      </c>
      <c r="D6757" s="295" t="s">
        <v>31</v>
      </c>
      <c r="E6757" s="295" t="s">
        <v>1796</v>
      </c>
      <c r="F6757" s="315">
        <f>VLOOKUP(B6757,'HSD PSPN,STR,ARS'!$C$6:F4856,4,FALSE)</f>
        <v>100000</v>
      </c>
      <c r="G6757" s="536">
        <f t="shared" ref="G6757:G6760" si="690">F6757*E6757</f>
        <v>3599.9999999999995</v>
      </c>
    </row>
    <row r="6758" spans="1:7">
      <c r="A6758" s="295">
        <v>2</v>
      </c>
      <c r="B6758" s="296" t="s">
        <v>2</v>
      </c>
      <c r="C6758" s="295" t="s">
        <v>337</v>
      </c>
      <c r="D6758" s="295" t="s">
        <v>31</v>
      </c>
      <c r="E6758" s="295" t="s">
        <v>1796</v>
      </c>
      <c r="F6758" s="315">
        <f>VLOOKUP(B6758,'HSD PSPN,STR,ARS'!$C$6:F4857,4,FALSE)</f>
        <v>150000</v>
      </c>
      <c r="G6758" s="536">
        <f t="shared" si="690"/>
        <v>5400</v>
      </c>
    </row>
    <row r="6759" spans="1:7">
      <c r="A6759" s="295">
        <v>3</v>
      </c>
      <c r="B6759" s="296" t="s">
        <v>3</v>
      </c>
      <c r="C6759" s="295" t="s">
        <v>338</v>
      </c>
      <c r="D6759" s="295" t="s">
        <v>31</v>
      </c>
      <c r="E6759" s="295" t="s">
        <v>1533</v>
      </c>
      <c r="F6759" s="315">
        <f>VLOOKUP(B6759,'HSD PSPN,STR,ARS'!$C$6:F4858,4,FALSE)</f>
        <v>150000</v>
      </c>
      <c r="G6759" s="536">
        <f t="shared" si="690"/>
        <v>540</v>
      </c>
    </row>
    <row r="6760" spans="1:7">
      <c r="A6760" s="295">
        <v>4</v>
      </c>
      <c r="B6760" s="296" t="s">
        <v>4</v>
      </c>
      <c r="C6760" s="295" t="s">
        <v>339</v>
      </c>
      <c r="D6760" s="295" t="s">
        <v>31</v>
      </c>
      <c r="E6760" s="295" t="s">
        <v>1534</v>
      </c>
      <c r="F6760" s="315">
        <f>VLOOKUP(B6760,'HSD PSPN,STR,ARS'!$C$6:F4859,4,FALSE)</f>
        <v>200000</v>
      </c>
      <c r="G6760" s="536">
        <f t="shared" si="690"/>
        <v>239.99999999999997</v>
      </c>
    </row>
    <row r="6761" spans="1:7">
      <c r="A6761" s="1161" t="s">
        <v>2171</v>
      </c>
      <c r="B6761" s="1162"/>
      <c r="C6761" s="1162"/>
      <c r="D6761" s="1162"/>
      <c r="E6761" s="1162"/>
      <c r="F6761" s="1163"/>
      <c r="G6761" s="321">
        <f>SUM(G6756:G6760)</f>
        <v>9780</v>
      </c>
    </row>
    <row r="6762" spans="1:7">
      <c r="A6762" s="295" t="s">
        <v>19</v>
      </c>
      <c r="B6762" s="296" t="s">
        <v>5</v>
      </c>
      <c r="C6762" s="295"/>
      <c r="D6762" s="295"/>
      <c r="E6762" s="295"/>
      <c r="F6762" s="296"/>
      <c r="G6762" s="536"/>
    </row>
    <row r="6763" spans="1:7">
      <c r="A6763" s="295">
        <v>1</v>
      </c>
      <c r="B6763" s="296" t="s">
        <v>1837</v>
      </c>
      <c r="C6763" s="295"/>
      <c r="D6763" s="295" t="s">
        <v>379</v>
      </c>
      <c r="E6763" s="295" t="s">
        <v>1838</v>
      </c>
      <c r="F6763" s="315">
        <f>VLOOKUP(B6763,'HSD PSPN,STR,ARS'!$C$6:F4862,4,FALSE)</f>
        <v>10000</v>
      </c>
      <c r="G6763" s="536">
        <f t="shared" ref="G6763:G6765" si="691">F6763*E6763</f>
        <v>900</v>
      </c>
    </row>
    <row r="6764" spans="1:7">
      <c r="A6764" s="295">
        <v>2</v>
      </c>
      <c r="B6764" s="296" t="s">
        <v>1839</v>
      </c>
      <c r="C6764" s="295"/>
      <c r="D6764" s="295" t="s">
        <v>239</v>
      </c>
      <c r="E6764" s="295" t="s">
        <v>1335</v>
      </c>
      <c r="F6764" s="315">
        <f>VLOOKUP(B6764,'HSD PSPN,STR,ARS'!$C$6:F4863,4,FALSE)</f>
        <v>10000</v>
      </c>
      <c r="G6764" s="536">
        <f t="shared" si="691"/>
        <v>40000</v>
      </c>
    </row>
    <row r="6765" spans="1:7">
      <c r="A6765" s="295">
        <v>3</v>
      </c>
      <c r="B6765" s="296" t="s">
        <v>1840</v>
      </c>
      <c r="C6765" s="295"/>
      <c r="D6765" s="295" t="s">
        <v>258</v>
      </c>
      <c r="E6765" s="295" t="s">
        <v>1496</v>
      </c>
      <c r="F6765" s="315">
        <f>VLOOKUP(B6765,'HSD PSPN,STR,ARS'!$C$6:F4864,4,FALSE)</f>
        <v>10000</v>
      </c>
      <c r="G6765" s="536">
        <f t="shared" si="691"/>
        <v>10000</v>
      </c>
    </row>
    <row r="6766" spans="1:7">
      <c r="A6766" s="1165" t="s">
        <v>2176</v>
      </c>
      <c r="B6766" s="1166"/>
      <c r="C6766" s="1166"/>
      <c r="D6766" s="1166"/>
      <c r="E6766" s="1166"/>
      <c r="F6766" s="1166"/>
      <c r="G6766" s="321">
        <f>SUM(G6763:G6765)</f>
        <v>50900</v>
      </c>
    </row>
    <row r="6767" spans="1:7">
      <c r="A6767" s="295" t="s">
        <v>20</v>
      </c>
      <c r="B6767" s="296" t="s">
        <v>181</v>
      </c>
      <c r="C6767" s="295"/>
      <c r="D6767" s="295"/>
      <c r="E6767" s="295"/>
      <c r="F6767" s="296"/>
      <c r="G6767" s="536"/>
    </row>
    <row r="6768" spans="1:7">
      <c r="A6768" s="295"/>
      <c r="B6768" s="296"/>
      <c r="C6768" s="295"/>
      <c r="D6768" s="295"/>
      <c r="E6768" s="295"/>
      <c r="F6768" s="296"/>
      <c r="G6768" s="536"/>
    </row>
    <row r="6769" spans="1:7">
      <c r="A6769" s="1146" t="s">
        <v>2180</v>
      </c>
      <c r="B6769" s="1146"/>
      <c r="C6769" s="1146"/>
      <c r="D6769" s="1146"/>
      <c r="E6769" s="1146"/>
      <c r="F6769" s="1146"/>
      <c r="G6769" s="318">
        <f>SUM(G6767:G6768)</f>
        <v>0</v>
      </c>
    </row>
    <row r="6770" spans="1:7">
      <c r="A6770" s="375" t="s">
        <v>21</v>
      </c>
      <c r="B6770" s="1145" t="s">
        <v>1111</v>
      </c>
      <c r="C6770" s="1145"/>
      <c r="D6770" s="1145"/>
      <c r="E6770" s="1145"/>
      <c r="F6770" s="1145"/>
      <c r="G6770" s="318">
        <f>SUM(G6757:G6769)/2</f>
        <v>60680</v>
      </c>
    </row>
    <row r="6771" spans="1:7">
      <c r="A6771" s="375" t="s">
        <v>22</v>
      </c>
      <c r="B6771" s="1145" t="s">
        <v>1112</v>
      </c>
      <c r="C6771" s="1145"/>
      <c r="D6771" s="1145"/>
      <c r="E6771" s="1145"/>
      <c r="F6771" s="376">
        <v>0.1</v>
      </c>
      <c r="G6771" s="318">
        <f>G6770*F6771</f>
        <v>6068</v>
      </c>
    </row>
    <row r="6772" spans="1:7">
      <c r="A6772" s="375" t="s">
        <v>23</v>
      </c>
      <c r="B6772" s="1145" t="s">
        <v>184</v>
      </c>
      <c r="C6772" s="1145"/>
      <c r="D6772" s="1145"/>
      <c r="E6772" s="1145"/>
      <c r="F6772" s="1145"/>
      <c r="G6772" s="318">
        <f>ROUNDDOWN(G6770+G6771,0)</f>
        <v>66748</v>
      </c>
    </row>
    <row r="6773" spans="1:7">
      <c r="A6773" s="379"/>
      <c r="B6773" s="380"/>
      <c r="C6773" s="380"/>
      <c r="D6773" s="380"/>
      <c r="E6773" s="380"/>
      <c r="F6773" s="380"/>
      <c r="G6773" s="255"/>
    </row>
    <row r="6774" spans="1:7" s="455" customFormat="1">
      <c r="A6774" s="454" t="s">
        <v>2558</v>
      </c>
      <c r="G6774" s="560"/>
    </row>
    <row r="6775" spans="1:7" ht="45">
      <c r="A6775" s="294" t="s">
        <v>73</v>
      </c>
      <c r="B6775" s="294" t="s">
        <v>74</v>
      </c>
      <c r="C6775" s="294" t="s">
        <v>166</v>
      </c>
      <c r="D6775" s="301" t="s">
        <v>78</v>
      </c>
      <c r="E6775" s="301" t="s">
        <v>167</v>
      </c>
      <c r="F6775" s="301" t="s">
        <v>1113</v>
      </c>
      <c r="G6775" s="552" t="s">
        <v>1105</v>
      </c>
    </row>
    <row r="6776" spans="1:7">
      <c r="A6776" s="295" t="s">
        <v>17</v>
      </c>
      <c r="B6776" s="296" t="s">
        <v>1106</v>
      </c>
      <c r="C6776" s="295"/>
      <c r="D6776" s="295"/>
      <c r="E6776" s="295"/>
      <c r="F6776" s="296"/>
      <c r="G6776" s="536"/>
    </row>
    <row r="6777" spans="1:7">
      <c r="A6777" s="295">
        <v>1</v>
      </c>
      <c r="B6777" s="296" t="s">
        <v>1</v>
      </c>
      <c r="C6777" s="295" t="s">
        <v>336</v>
      </c>
      <c r="D6777" s="295" t="s">
        <v>31</v>
      </c>
      <c r="E6777" s="295" t="s">
        <v>1841</v>
      </c>
      <c r="F6777" s="315">
        <f>VLOOKUP(B6777,'HSD PSPN,STR,ARS'!$C$6:F4874,4,FALSE)</f>
        <v>100000</v>
      </c>
      <c r="G6777" s="536">
        <f t="shared" ref="G6777:G6780" si="692">F6777*E6777</f>
        <v>9000</v>
      </c>
    </row>
    <row r="6778" spans="1:7">
      <c r="A6778" s="295">
        <v>2</v>
      </c>
      <c r="B6778" s="296" t="s">
        <v>2</v>
      </c>
      <c r="C6778" s="295" t="s">
        <v>337</v>
      </c>
      <c r="D6778" s="295" t="s">
        <v>31</v>
      </c>
      <c r="E6778" s="295" t="s">
        <v>1834</v>
      </c>
      <c r="F6778" s="315">
        <f>VLOOKUP(B6778,'HSD PSPN,STR,ARS'!$C$6:F4875,4,FALSE)</f>
        <v>150000</v>
      </c>
      <c r="G6778" s="536">
        <f t="shared" si="692"/>
        <v>2700</v>
      </c>
    </row>
    <row r="6779" spans="1:7">
      <c r="A6779" s="295">
        <v>3</v>
      </c>
      <c r="B6779" s="296" t="s">
        <v>3</v>
      </c>
      <c r="C6779" s="295" t="s">
        <v>338</v>
      </c>
      <c r="D6779" s="295" t="s">
        <v>31</v>
      </c>
      <c r="E6779" s="295" t="s">
        <v>1835</v>
      </c>
      <c r="F6779" s="315">
        <f>VLOOKUP(B6779,'HSD PSPN,STR,ARS'!$C$6:F4876,4,FALSE)</f>
        <v>150000</v>
      </c>
      <c r="G6779" s="536">
        <f t="shared" si="692"/>
        <v>270</v>
      </c>
    </row>
    <row r="6780" spans="1:7">
      <c r="A6780" s="295">
        <v>4</v>
      </c>
      <c r="B6780" s="296" t="s">
        <v>4</v>
      </c>
      <c r="C6780" s="295" t="s">
        <v>339</v>
      </c>
      <c r="D6780" s="295" t="s">
        <v>31</v>
      </c>
      <c r="E6780" s="295" t="s">
        <v>1836</v>
      </c>
      <c r="F6780" s="315">
        <f>VLOOKUP(B6780,'HSD PSPN,STR,ARS'!$C$6:F4877,4,FALSE)</f>
        <v>200000</v>
      </c>
      <c r="G6780" s="536">
        <f t="shared" si="692"/>
        <v>119.99999999999999</v>
      </c>
    </row>
    <row r="6781" spans="1:7">
      <c r="A6781" s="1161" t="s">
        <v>2171</v>
      </c>
      <c r="B6781" s="1162"/>
      <c r="C6781" s="1162"/>
      <c r="D6781" s="1162"/>
      <c r="E6781" s="1162"/>
      <c r="F6781" s="1163"/>
      <c r="G6781" s="321">
        <f>SUM(G6776:G6780)</f>
        <v>12090</v>
      </c>
    </row>
    <row r="6782" spans="1:7">
      <c r="A6782" s="295" t="s">
        <v>19</v>
      </c>
      <c r="B6782" s="296" t="s">
        <v>5</v>
      </c>
      <c r="C6782" s="295"/>
      <c r="D6782" s="295"/>
      <c r="E6782" s="295"/>
      <c r="F6782" s="296"/>
      <c r="G6782" s="536"/>
    </row>
    <row r="6783" spans="1:7">
      <c r="A6783" s="295">
        <v>1</v>
      </c>
      <c r="B6783" s="307" t="s">
        <v>1842</v>
      </c>
      <c r="C6783" s="295"/>
      <c r="D6783" s="295" t="s">
        <v>379</v>
      </c>
      <c r="E6783" s="295" t="s">
        <v>1496</v>
      </c>
      <c r="F6783" s="315">
        <f>VLOOKUP(B6783,'HSD PSPN,STR,ARS'!$C$6:F4880,4,FALSE)</f>
        <v>10000</v>
      </c>
      <c r="G6783" s="536">
        <f t="shared" ref="G6783" si="693">F6783*E6783</f>
        <v>10000</v>
      </c>
    </row>
    <row r="6784" spans="1:7">
      <c r="A6784" s="1165" t="s">
        <v>2176</v>
      </c>
      <c r="B6784" s="1166"/>
      <c r="C6784" s="1166"/>
      <c r="D6784" s="1166"/>
      <c r="E6784" s="1166"/>
      <c r="F6784" s="1166"/>
      <c r="G6784" s="321">
        <f>SUM(G6782:G6783)</f>
        <v>10000</v>
      </c>
    </row>
    <row r="6785" spans="1:7">
      <c r="A6785" s="295" t="s">
        <v>20</v>
      </c>
      <c r="B6785" s="296" t="s">
        <v>181</v>
      </c>
      <c r="C6785" s="295"/>
      <c r="D6785" s="295"/>
      <c r="E6785" s="295"/>
      <c r="F6785" s="296"/>
      <c r="G6785" s="536"/>
    </row>
    <row r="6786" spans="1:7">
      <c r="A6786" s="295"/>
      <c r="B6786" s="296"/>
      <c r="C6786" s="295"/>
      <c r="D6786" s="295"/>
      <c r="E6786" s="295"/>
      <c r="F6786" s="296"/>
      <c r="G6786" s="536"/>
    </row>
    <row r="6787" spans="1:7">
      <c r="A6787" s="1146" t="s">
        <v>2180</v>
      </c>
      <c r="B6787" s="1146"/>
      <c r="C6787" s="1146"/>
      <c r="D6787" s="1146"/>
      <c r="E6787" s="1146"/>
      <c r="F6787" s="1146"/>
      <c r="G6787" s="318">
        <f>SUM(G6785:G6786)</f>
        <v>0</v>
      </c>
    </row>
    <row r="6788" spans="1:7">
      <c r="A6788" s="375" t="s">
        <v>21</v>
      </c>
      <c r="B6788" s="1145" t="s">
        <v>1111</v>
      </c>
      <c r="C6788" s="1145"/>
      <c r="D6788" s="1145"/>
      <c r="E6788" s="1145"/>
      <c r="F6788" s="1145"/>
      <c r="G6788" s="318">
        <f>SUM(G6777:G6787)/2</f>
        <v>22090</v>
      </c>
    </row>
    <row r="6789" spans="1:7">
      <c r="A6789" s="375" t="s">
        <v>22</v>
      </c>
      <c r="B6789" s="1145" t="s">
        <v>1112</v>
      </c>
      <c r="C6789" s="1145"/>
      <c r="D6789" s="1145"/>
      <c r="E6789" s="1145"/>
      <c r="F6789" s="376">
        <v>0.1</v>
      </c>
      <c r="G6789" s="318">
        <f>G6788*F6789</f>
        <v>2209</v>
      </c>
    </row>
    <row r="6790" spans="1:7">
      <c r="A6790" s="375" t="s">
        <v>23</v>
      </c>
      <c r="B6790" s="1145" t="s">
        <v>184</v>
      </c>
      <c r="C6790" s="1145"/>
      <c r="D6790" s="1145"/>
      <c r="E6790" s="1145"/>
      <c r="F6790" s="1145"/>
      <c r="G6790" s="318">
        <f>ROUNDDOWN(G6788+G6789,0)</f>
        <v>24299</v>
      </c>
    </row>
    <row r="6791" spans="1:7">
      <c r="A6791" s="379"/>
      <c r="B6791" s="380"/>
      <c r="C6791" s="380"/>
      <c r="D6791" s="380"/>
      <c r="E6791" s="380"/>
      <c r="F6791" s="380"/>
      <c r="G6791" s="255"/>
    </row>
    <row r="6792" spans="1:7" s="455" customFormat="1">
      <c r="A6792" s="454" t="s">
        <v>2559</v>
      </c>
      <c r="G6792" s="560"/>
    </row>
    <row r="6793" spans="1:7" ht="45">
      <c r="A6793" s="294" t="s">
        <v>73</v>
      </c>
      <c r="B6793" s="294" t="s">
        <v>74</v>
      </c>
      <c r="C6793" s="294" t="s">
        <v>166</v>
      </c>
      <c r="D6793" s="301" t="s">
        <v>78</v>
      </c>
      <c r="E6793" s="301" t="s">
        <v>167</v>
      </c>
      <c r="F6793" s="301" t="s">
        <v>1113</v>
      </c>
      <c r="G6793" s="552" t="s">
        <v>1105</v>
      </c>
    </row>
    <row r="6794" spans="1:7">
      <c r="A6794" s="295" t="s">
        <v>17</v>
      </c>
      <c r="B6794" s="296" t="s">
        <v>1106</v>
      </c>
      <c r="C6794" s="295"/>
      <c r="D6794" s="295"/>
      <c r="E6794" s="295"/>
      <c r="F6794" s="296"/>
      <c r="G6794" s="536"/>
    </row>
    <row r="6795" spans="1:7">
      <c r="A6795" s="295">
        <v>1</v>
      </c>
      <c r="B6795" s="296" t="s">
        <v>1</v>
      </c>
      <c r="C6795" s="295" t="s">
        <v>336</v>
      </c>
      <c r="D6795" s="295" t="s">
        <v>31</v>
      </c>
      <c r="E6795" s="295" t="s">
        <v>1236</v>
      </c>
      <c r="F6795" s="315">
        <f>VLOOKUP(B6795,'HSD PSPN,STR,ARS'!$C$6:F4890,4,FALSE)</f>
        <v>100000</v>
      </c>
      <c r="G6795" s="536">
        <f t="shared" ref="G6795:G6798" si="694">F6795*E6795</f>
        <v>4000</v>
      </c>
    </row>
    <row r="6796" spans="1:7">
      <c r="A6796" s="295">
        <v>2</v>
      </c>
      <c r="B6796" s="296" t="s">
        <v>1289</v>
      </c>
      <c r="C6796" s="295" t="s">
        <v>337</v>
      </c>
      <c r="D6796" s="295" t="s">
        <v>31</v>
      </c>
      <c r="E6796" s="295" t="s">
        <v>1235</v>
      </c>
      <c r="F6796" s="315">
        <f>VLOOKUP(B6796,'HSD PSPN,STR,ARS'!$C$6:F4891,4,FALSE)</f>
        <v>150000</v>
      </c>
      <c r="G6796" s="536">
        <f t="shared" si="694"/>
        <v>12000</v>
      </c>
    </row>
    <row r="6797" spans="1:7">
      <c r="A6797" s="295">
        <v>3</v>
      </c>
      <c r="B6797" s="296" t="s">
        <v>3</v>
      </c>
      <c r="C6797" s="295" t="s">
        <v>338</v>
      </c>
      <c r="D6797" s="295" t="s">
        <v>31</v>
      </c>
      <c r="E6797" s="295" t="s">
        <v>1237</v>
      </c>
      <c r="F6797" s="315">
        <f>VLOOKUP(B6797,'HSD PSPN,STR,ARS'!$C$6:F4892,4,FALSE)</f>
        <v>150000</v>
      </c>
      <c r="G6797" s="536">
        <f t="shared" si="694"/>
        <v>600</v>
      </c>
    </row>
    <row r="6798" spans="1:7">
      <c r="A6798" s="295">
        <v>4</v>
      </c>
      <c r="B6798" s="296" t="s">
        <v>4</v>
      </c>
      <c r="C6798" s="295" t="s">
        <v>339</v>
      </c>
      <c r="D6798" s="295" t="s">
        <v>31</v>
      </c>
      <c r="E6798" s="295" t="s">
        <v>1238</v>
      </c>
      <c r="F6798" s="315">
        <f>VLOOKUP(B6798,'HSD PSPN,STR,ARS'!$C$6:F4893,4,FALSE)</f>
        <v>200000</v>
      </c>
      <c r="G6798" s="536">
        <f t="shared" si="694"/>
        <v>260</v>
      </c>
    </row>
    <row r="6799" spans="1:7">
      <c r="A6799" s="1161" t="s">
        <v>2171</v>
      </c>
      <c r="B6799" s="1162"/>
      <c r="C6799" s="1162"/>
      <c r="D6799" s="1162"/>
      <c r="E6799" s="1162"/>
      <c r="F6799" s="1163"/>
      <c r="G6799" s="321">
        <f>SUM(G6794:G6798)</f>
        <v>16860</v>
      </c>
    </row>
    <row r="6800" spans="1:7">
      <c r="A6800" s="295" t="s">
        <v>19</v>
      </c>
      <c r="B6800" s="296" t="s">
        <v>5</v>
      </c>
      <c r="C6800" s="295"/>
      <c r="D6800" s="295"/>
      <c r="E6800" s="295"/>
      <c r="F6800" s="296"/>
      <c r="G6800" s="536"/>
    </row>
    <row r="6801" spans="1:7">
      <c r="A6801" s="295">
        <v>1</v>
      </c>
      <c r="B6801" s="296" t="s">
        <v>1843</v>
      </c>
      <c r="C6801" s="295"/>
      <c r="D6801" s="295" t="s">
        <v>329</v>
      </c>
      <c r="E6801" s="295" t="s">
        <v>1844</v>
      </c>
      <c r="F6801" s="315">
        <f>VLOOKUP(B6801,'HSD PSPN,STR,ARS'!$C$6:F4896,4,FALSE)</f>
        <v>10000</v>
      </c>
      <c r="G6801" s="536">
        <f t="shared" ref="G6801:G6802" si="695">F6801*E6801</f>
        <v>32900</v>
      </c>
    </row>
    <row r="6802" spans="1:7">
      <c r="A6802" s="295">
        <v>2</v>
      </c>
      <c r="B6802" s="296" t="s">
        <v>1845</v>
      </c>
      <c r="C6802" s="295"/>
      <c r="D6802" s="295" t="s">
        <v>329</v>
      </c>
      <c r="E6802" s="295" t="s">
        <v>1846</v>
      </c>
      <c r="F6802" s="315">
        <f>VLOOKUP(B6802,'HSD PSPN,STR,ARS'!$C$6:F4897,4,FALSE)</f>
        <v>10000</v>
      </c>
      <c r="G6802" s="536">
        <f t="shared" si="695"/>
        <v>4590</v>
      </c>
    </row>
    <row r="6803" spans="1:7">
      <c r="A6803" s="1165" t="s">
        <v>2176</v>
      </c>
      <c r="B6803" s="1166"/>
      <c r="C6803" s="1166"/>
      <c r="D6803" s="1166"/>
      <c r="E6803" s="1166"/>
      <c r="F6803" s="1166"/>
      <c r="G6803" s="321">
        <f>SUM(G6801:G6802)</f>
        <v>37490</v>
      </c>
    </row>
    <row r="6804" spans="1:7">
      <c r="A6804" s="295" t="s">
        <v>20</v>
      </c>
      <c r="B6804" s="296" t="s">
        <v>181</v>
      </c>
      <c r="C6804" s="295"/>
      <c r="D6804" s="295"/>
      <c r="E6804" s="295"/>
      <c r="F6804" s="296"/>
      <c r="G6804" s="536"/>
    </row>
    <row r="6805" spans="1:7">
      <c r="A6805" s="295">
        <v>1</v>
      </c>
      <c r="B6805" s="296" t="s">
        <v>1847</v>
      </c>
      <c r="C6805" s="295"/>
      <c r="D6805" s="295" t="s">
        <v>404</v>
      </c>
      <c r="E6805" s="295" t="s">
        <v>1848</v>
      </c>
      <c r="F6805" s="315">
        <f>VLOOKUP(B6805,'HSD PSPN,STR,ARS'!$C$6:F4900,4,FALSE)</f>
        <v>10000</v>
      </c>
      <c r="G6805" s="536">
        <f t="shared" ref="G6805" si="696">F6805*E6805</f>
        <v>549</v>
      </c>
    </row>
    <row r="6806" spans="1:7">
      <c r="A6806" s="1146" t="s">
        <v>2180</v>
      </c>
      <c r="B6806" s="1146"/>
      <c r="C6806" s="1146"/>
      <c r="D6806" s="1146"/>
      <c r="E6806" s="1146"/>
      <c r="F6806" s="1146"/>
      <c r="G6806" s="321">
        <f>SUM(G6804:G6805)</f>
        <v>549</v>
      </c>
    </row>
    <row r="6807" spans="1:7">
      <c r="A6807" s="375" t="s">
        <v>21</v>
      </c>
      <c r="B6807" s="1145" t="s">
        <v>1111</v>
      </c>
      <c r="C6807" s="1145"/>
      <c r="D6807" s="1145"/>
      <c r="E6807" s="1145"/>
      <c r="F6807" s="1145"/>
      <c r="G6807" s="318">
        <f>SUM(G6795:G6806)/2</f>
        <v>54899</v>
      </c>
    </row>
    <row r="6808" spans="1:7">
      <c r="A6808" s="375" t="s">
        <v>22</v>
      </c>
      <c r="B6808" s="1145" t="s">
        <v>1112</v>
      </c>
      <c r="C6808" s="1145"/>
      <c r="D6808" s="1145"/>
      <c r="E6808" s="1145"/>
      <c r="F6808" s="376">
        <v>0.1</v>
      </c>
      <c r="G6808" s="318">
        <f>G6807*F6808</f>
        <v>5489.9000000000005</v>
      </c>
    </row>
    <row r="6809" spans="1:7">
      <c r="A6809" s="375" t="s">
        <v>23</v>
      </c>
      <c r="B6809" s="1145" t="s">
        <v>184</v>
      </c>
      <c r="C6809" s="1145"/>
      <c r="D6809" s="1145"/>
      <c r="E6809" s="1145"/>
      <c r="F6809" s="1145"/>
      <c r="G6809" s="318">
        <f>ROUNDDOWN(G6807+G6808,0)</f>
        <v>60388</v>
      </c>
    </row>
    <row r="6810" spans="1:7">
      <c r="A6810" s="379"/>
      <c r="B6810" s="380"/>
      <c r="C6810" s="380"/>
      <c r="D6810" s="380"/>
      <c r="E6810" s="380"/>
      <c r="F6810" s="380"/>
      <c r="G6810" s="255"/>
    </row>
    <row r="6811" spans="1:7" s="455" customFormat="1">
      <c r="A6811" s="454" t="s">
        <v>2560</v>
      </c>
      <c r="G6811" s="560"/>
    </row>
    <row r="6812" spans="1:7" ht="45">
      <c r="A6812" s="294" t="s">
        <v>73</v>
      </c>
      <c r="B6812" s="294" t="s">
        <v>74</v>
      </c>
      <c r="C6812" s="294" t="s">
        <v>166</v>
      </c>
      <c r="D6812" s="301" t="s">
        <v>78</v>
      </c>
      <c r="E6812" s="301" t="s">
        <v>167</v>
      </c>
      <c r="F6812" s="301" t="s">
        <v>1113</v>
      </c>
      <c r="G6812" s="552" t="s">
        <v>1105</v>
      </c>
    </row>
    <row r="6813" spans="1:7">
      <c r="A6813" s="295" t="s">
        <v>17</v>
      </c>
      <c r="B6813" s="296" t="s">
        <v>1106</v>
      </c>
      <c r="C6813" s="295"/>
      <c r="D6813" s="295"/>
      <c r="E6813" s="295"/>
      <c r="F6813" s="296"/>
      <c r="G6813" s="536"/>
    </row>
    <row r="6814" spans="1:7">
      <c r="A6814" s="295">
        <v>1</v>
      </c>
      <c r="B6814" s="296" t="s">
        <v>1</v>
      </c>
      <c r="C6814" s="295" t="s">
        <v>336</v>
      </c>
      <c r="D6814" s="295" t="s">
        <v>31</v>
      </c>
      <c r="E6814" s="295" t="s">
        <v>1258</v>
      </c>
      <c r="F6814" s="315">
        <f>VLOOKUP(B6814,'HSD PSPN,STR,ARS'!$C$6:F4907,4,FALSE)</f>
        <v>100000</v>
      </c>
      <c r="G6814" s="536">
        <f t="shared" ref="G6814:G6817" si="697">F6814*E6814</f>
        <v>5000</v>
      </c>
    </row>
    <row r="6815" spans="1:7" ht="30">
      <c r="A6815" s="295">
        <v>2</v>
      </c>
      <c r="B6815" s="300" t="s">
        <v>1695</v>
      </c>
      <c r="C6815" s="295" t="s">
        <v>337</v>
      </c>
      <c r="D6815" s="295" t="s">
        <v>31</v>
      </c>
      <c r="E6815" s="295" t="s">
        <v>1258</v>
      </c>
      <c r="F6815" s="315">
        <f>VLOOKUP(B6815,'HSD PSPN,STR,ARS'!$C$6:F4908,4,FALSE)</f>
        <v>100000</v>
      </c>
      <c r="G6815" s="536">
        <f t="shared" si="697"/>
        <v>5000</v>
      </c>
    </row>
    <row r="6816" spans="1:7">
      <c r="A6816" s="295">
        <v>3</v>
      </c>
      <c r="B6816" s="296" t="s">
        <v>3</v>
      </c>
      <c r="C6816" s="295" t="s">
        <v>338</v>
      </c>
      <c r="D6816" s="295" t="s">
        <v>31</v>
      </c>
      <c r="E6816" s="295" t="s">
        <v>1190</v>
      </c>
      <c r="F6816" s="315">
        <f>VLOOKUP(B6816,'HSD PSPN,STR,ARS'!$C$6:F4909,4,FALSE)</f>
        <v>150000</v>
      </c>
      <c r="G6816" s="536">
        <f t="shared" si="697"/>
        <v>750</v>
      </c>
    </row>
    <row r="6817" spans="1:7">
      <c r="A6817" s="295">
        <v>4</v>
      </c>
      <c r="B6817" s="296" t="s">
        <v>4</v>
      </c>
      <c r="C6817" s="295" t="s">
        <v>339</v>
      </c>
      <c r="D6817" s="295" t="s">
        <v>31</v>
      </c>
      <c r="E6817" s="295" t="s">
        <v>1197</v>
      </c>
      <c r="F6817" s="315">
        <f>VLOOKUP(B6817,'HSD PSPN,STR,ARS'!$C$6:F4910,4,FALSE)</f>
        <v>200000</v>
      </c>
      <c r="G6817" s="536">
        <f t="shared" si="697"/>
        <v>400</v>
      </c>
    </row>
    <row r="6818" spans="1:7">
      <c r="A6818" s="1161" t="s">
        <v>2171</v>
      </c>
      <c r="B6818" s="1162"/>
      <c r="C6818" s="1162"/>
      <c r="D6818" s="1162"/>
      <c r="E6818" s="1162"/>
      <c r="F6818" s="1163"/>
      <c r="G6818" s="321">
        <f>SUM(G6813:G6817)</f>
        <v>11150</v>
      </c>
    </row>
    <row r="6819" spans="1:7">
      <c r="A6819" s="295" t="s">
        <v>19</v>
      </c>
      <c r="B6819" s="296" t="s">
        <v>5</v>
      </c>
      <c r="C6819" s="295"/>
      <c r="D6819" s="295"/>
      <c r="E6819" s="295"/>
      <c r="F6819" s="296"/>
      <c r="G6819" s="536"/>
    </row>
    <row r="6820" spans="1:7" ht="30">
      <c r="A6820" s="295">
        <v>1</v>
      </c>
      <c r="B6820" s="300" t="s">
        <v>1849</v>
      </c>
      <c r="C6820" s="295"/>
      <c r="D6820" s="301" t="s">
        <v>239</v>
      </c>
      <c r="E6820" s="301" t="s">
        <v>1138</v>
      </c>
      <c r="F6820" s="315">
        <f>VLOOKUP(B6820,'HSD PSPN,STR,ARS'!$C$6:F4913,4,FALSE)</f>
        <v>10000</v>
      </c>
      <c r="G6820" s="536">
        <f t="shared" ref="G6820:G6821" si="698">F6820*E6820</f>
        <v>10000</v>
      </c>
    </row>
    <row r="6821" spans="1:7">
      <c r="A6821" s="295">
        <v>2</v>
      </c>
      <c r="B6821" s="296" t="s">
        <v>1850</v>
      </c>
      <c r="C6821" s="295"/>
      <c r="D6821" s="295" t="s">
        <v>239</v>
      </c>
      <c r="E6821" s="295" t="s">
        <v>1132</v>
      </c>
      <c r="F6821" s="315">
        <f>VLOOKUP(B6821,'HSD PSPN,STR,ARS'!$C$6:F4914,4,FALSE)</f>
        <v>10000</v>
      </c>
      <c r="G6821" s="536">
        <f t="shared" si="698"/>
        <v>40000</v>
      </c>
    </row>
    <row r="6822" spans="1:7">
      <c r="A6822" s="1165" t="s">
        <v>2176</v>
      </c>
      <c r="B6822" s="1166"/>
      <c r="C6822" s="1166"/>
      <c r="D6822" s="1166"/>
      <c r="E6822" s="1166"/>
      <c r="F6822" s="1166"/>
      <c r="G6822" s="321">
        <f>SUM(G6820:G6821)</f>
        <v>50000</v>
      </c>
    </row>
    <row r="6823" spans="1:7">
      <c r="A6823" s="295" t="s">
        <v>20</v>
      </c>
      <c r="B6823" s="296" t="s">
        <v>181</v>
      </c>
      <c r="C6823" s="295"/>
      <c r="D6823" s="295"/>
      <c r="E6823" s="295"/>
      <c r="F6823" s="296"/>
      <c r="G6823" s="536"/>
    </row>
    <row r="6824" spans="1:7">
      <c r="A6824" s="295"/>
      <c r="B6824" s="296"/>
      <c r="C6824" s="295"/>
      <c r="D6824" s="295"/>
      <c r="E6824" s="295"/>
      <c r="F6824" s="315"/>
      <c r="G6824" s="536"/>
    </row>
    <row r="6825" spans="1:7">
      <c r="A6825" s="1146" t="s">
        <v>2180</v>
      </c>
      <c r="B6825" s="1146"/>
      <c r="C6825" s="1146"/>
      <c r="D6825" s="1146"/>
      <c r="E6825" s="1146"/>
      <c r="F6825" s="1146"/>
      <c r="G6825" s="321">
        <f>SUM(G6823:G6824)</f>
        <v>0</v>
      </c>
    </row>
    <row r="6826" spans="1:7">
      <c r="A6826" s="375" t="s">
        <v>21</v>
      </c>
      <c r="B6826" s="1145" t="s">
        <v>1111</v>
      </c>
      <c r="C6826" s="1145"/>
      <c r="D6826" s="1145"/>
      <c r="E6826" s="1145"/>
      <c r="F6826" s="1145"/>
      <c r="G6826" s="318">
        <f>SUM(G6814:G6825)/2</f>
        <v>61150</v>
      </c>
    </row>
    <row r="6827" spans="1:7">
      <c r="A6827" s="375" t="s">
        <v>22</v>
      </c>
      <c r="B6827" s="1145" t="s">
        <v>1112</v>
      </c>
      <c r="C6827" s="1145"/>
      <c r="D6827" s="1145"/>
      <c r="E6827" s="1145"/>
      <c r="F6827" s="376">
        <v>0.1</v>
      </c>
      <c r="G6827" s="318">
        <f>G6826*F6827</f>
        <v>6115</v>
      </c>
    </row>
    <row r="6828" spans="1:7">
      <c r="A6828" s="375" t="s">
        <v>23</v>
      </c>
      <c r="B6828" s="1145" t="s">
        <v>184</v>
      </c>
      <c r="C6828" s="1145"/>
      <c r="D6828" s="1145"/>
      <c r="E6828" s="1145"/>
      <c r="F6828" s="1145"/>
      <c r="G6828" s="318">
        <f>ROUNDDOWN(G6826+G6827,0)</f>
        <v>67265</v>
      </c>
    </row>
    <row r="6829" spans="1:7">
      <c r="A6829" s="379"/>
      <c r="B6829" s="380"/>
      <c r="C6829" s="380"/>
      <c r="D6829" s="380"/>
      <c r="E6829" s="380"/>
      <c r="F6829" s="380"/>
      <c r="G6829" s="255"/>
    </row>
    <row r="6830" spans="1:7" s="455" customFormat="1">
      <c r="A6830" s="454" t="s">
        <v>2561</v>
      </c>
      <c r="G6830" s="560"/>
    </row>
    <row r="6831" spans="1:7" ht="45">
      <c r="A6831" s="294" t="s">
        <v>73</v>
      </c>
      <c r="B6831" s="294" t="s">
        <v>74</v>
      </c>
      <c r="C6831" s="294" t="s">
        <v>166</v>
      </c>
      <c r="D6831" s="301" t="s">
        <v>78</v>
      </c>
      <c r="E6831" s="301" t="s">
        <v>167</v>
      </c>
      <c r="F6831" s="301" t="s">
        <v>1113</v>
      </c>
      <c r="G6831" s="552" t="s">
        <v>1105</v>
      </c>
    </row>
    <row r="6832" spans="1:7">
      <c r="A6832" s="295" t="s">
        <v>17</v>
      </c>
      <c r="B6832" s="296" t="s">
        <v>1106</v>
      </c>
      <c r="C6832" s="295"/>
      <c r="D6832" s="295"/>
      <c r="E6832" s="295"/>
      <c r="F6832" s="296"/>
      <c r="G6832" s="536"/>
    </row>
    <row r="6833" spans="1:7">
      <c r="A6833" s="295">
        <v>1</v>
      </c>
      <c r="B6833" s="296" t="s">
        <v>1</v>
      </c>
      <c r="C6833" s="295" t="s">
        <v>336</v>
      </c>
      <c r="D6833" s="295" t="s">
        <v>31</v>
      </c>
      <c r="E6833" s="295" t="s">
        <v>1258</v>
      </c>
      <c r="F6833" s="315">
        <f>VLOOKUP(B6833,'HSD PSPN,STR,ARS'!$C$6:F4924,4,FALSE)</f>
        <v>100000</v>
      </c>
      <c r="G6833" s="536">
        <f t="shared" ref="G6833:G6836" si="699">F6833*E6833</f>
        <v>5000</v>
      </c>
    </row>
    <row r="6834" spans="1:7" ht="30">
      <c r="A6834" s="295">
        <v>2</v>
      </c>
      <c r="B6834" s="300" t="s">
        <v>1695</v>
      </c>
      <c r="C6834" s="295" t="s">
        <v>337</v>
      </c>
      <c r="D6834" s="295" t="s">
        <v>31</v>
      </c>
      <c r="E6834" s="295" t="s">
        <v>1258</v>
      </c>
      <c r="F6834" s="315">
        <f>VLOOKUP(B6834,'HSD PSPN,STR,ARS'!$C$6:F4925,4,FALSE)</f>
        <v>100000</v>
      </c>
      <c r="G6834" s="536">
        <f t="shared" si="699"/>
        <v>5000</v>
      </c>
    </row>
    <row r="6835" spans="1:7">
      <c r="A6835" s="295">
        <v>3</v>
      </c>
      <c r="B6835" s="296" t="s">
        <v>3</v>
      </c>
      <c r="C6835" s="295" t="s">
        <v>338</v>
      </c>
      <c r="D6835" s="295" t="s">
        <v>31</v>
      </c>
      <c r="E6835" s="295" t="s">
        <v>1190</v>
      </c>
      <c r="F6835" s="315">
        <f>VLOOKUP(B6835,'HSD PSPN,STR,ARS'!$C$6:F4926,4,FALSE)</f>
        <v>150000</v>
      </c>
      <c r="G6835" s="536">
        <f t="shared" si="699"/>
        <v>750</v>
      </c>
    </row>
    <row r="6836" spans="1:7">
      <c r="A6836" s="295">
        <v>4</v>
      </c>
      <c r="B6836" s="296" t="s">
        <v>4</v>
      </c>
      <c r="C6836" s="295" t="s">
        <v>339</v>
      </c>
      <c r="D6836" s="295" t="s">
        <v>31</v>
      </c>
      <c r="E6836" s="295" t="s">
        <v>1197</v>
      </c>
      <c r="F6836" s="315">
        <f>VLOOKUP(B6836,'HSD PSPN,STR,ARS'!$C$6:F4927,4,FALSE)</f>
        <v>200000</v>
      </c>
      <c r="G6836" s="536">
        <f t="shared" si="699"/>
        <v>400</v>
      </c>
    </row>
    <row r="6837" spans="1:7">
      <c r="A6837" s="1161" t="s">
        <v>2171</v>
      </c>
      <c r="B6837" s="1162"/>
      <c r="C6837" s="1162"/>
      <c r="D6837" s="1162"/>
      <c r="E6837" s="1162"/>
      <c r="F6837" s="1163"/>
      <c r="G6837" s="321">
        <f>SUM(G6832:G6836)</f>
        <v>11150</v>
      </c>
    </row>
    <row r="6838" spans="1:7">
      <c r="A6838" s="295" t="s">
        <v>19</v>
      </c>
      <c r="B6838" s="296" t="s">
        <v>5</v>
      </c>
      <c r="C6838" s="295"/>
      <c r="D6838" s="295"/>
      <c r="E6838" s="295"/>
      <c r="F6838" s="296"/>
      <c r="G6838" s="536"/>
    </row>
    <row r="6839" spans="1:7" ht="30">
      <c r="A6839" s="295">
        <v>1</v>
      </c>
      <c r="B6839" s="443" t="s">
        <v>1851</v>
      </c>
      <c r="C6839" s="295"/>
      <c r="D6839" s="301" t="s">
        <v>239</v>
      </c>
      <c r="E6839" s="301" t="s">
        <v>1138</v>
      </c>
      <c r="F6839" s="315">
        <f>VLOOKUP(B6839,'HSD PSPN,STR,ARS'!$C$6:F4930,4,FALSE)</f>
        <v>10000</v>
      </c>
      <c r="G6839" s="536">
        <f t="shared" ref="G6839:G6840" si="700">F6839*E6839</f>
        <v>10000</v>
      </c>
    </row>
    <row r="6840" spans="1:7">
      <c r="A6840" s="295">
        <v>2</v>
      </c>
      <c r="B6840" s="296" t="s">
        <v>1850</v>
      </c>
      <c r="C6840" s="295"/>
      <c r="D6840" s="295" t="s">
        <v>239</v>
      </c>
      <c r="E6840" s="295" t="s">
        <v>1132</v>
      </c>
      <c r="F6840" s="315">
        <f>VLOOKUP(B6840,'HSD PSPN,STR,ARS'!$C$6:F4931,4,FALSE)</f>
        <v>10000</v>
      </c>
      <c r="G6840" s="536">
        <f t="shared" si="700"/>
        <v>40000</v>
      </c>
    </row>
    <row r="6841" spans="1:7">
      <c r="A6841" s="1165" t="s">
        <v>2176</v>
      </c>
      <c r="B6841" s="1166"/>
      <c r="C6841" s="1166"/>
      <c r="D6841" s="1166"/>
      <c r="E6841" s="1166"/>
      <c r="F6841" s="1166"/>
      <c r="G6841" s="321">
        <f>SUM(G6839:G6840)</f>
        <v>50000</v>
      </c>
    </row>
    <row r="6842" spans="1:7">
      <c r="A6842" s="295" t="s">
        <v>20</v>
      </c>
      <c r="B6842" s="296" t="s">
        <v>181</v>
      </c>
      <c r="C6842" s="295"/>
      <c r="D6842" s="295"/>
      <c r="E6842" s="295"/>
      <c r="F6842" s="296"/>
      <c r="G6842" s="536"/>
    </row>
    <row r="6843" spans="1:7">
      <c r="A6843" s="295"/>
      <c r="B6843" s="296"/>
      <c r="C6843" s="295"/>
      <c r="D6843" s="295"/>
      <c r="E6843" s="295"/>
      <c r="F6843" s="296"/>
      <c r="G6843" s="536"/>
    </row>
    <row r="6844" spans="1:7">
      <c r="A6844" s="1146" t="s">
        <v>2180</v>
      </c>
      <c r="B6844" s="1146"/>
      <c r="C6844" s="1146"/>
      <c r="D6844" s="1146"/>
      <c r="E6844" s="1146"/>
      <c r="F6844" s="1146"/>
      <c r="G6844" s="318">
        <f>SUM(G6842:G6843)</f>
        <v>0</v>
      </c>
    </row>
    <row r="6845" spans="1:7">
      <c r="A6845" s="375" t="s">
        <v>21</v>
      </c>
      <c r="B6845" s="1145" t="s">
        <v>1111</v>
      </c>
      <c r="C6845" s="1145"/>
      <c r="D6845" s="1145"/>
      <c r="E6845" s="1145"/>
      <c r="F6845" s="1145"/>
      <c r="G6845" s="318">
        <f>SUM(G6833:G6844)/2</f>
        <v>61150</v>
      </c>
    </row>
    <row r="6846" spans="1:7">
      <c r="A6846" s="375" t="s">
        <v>22</v>
      </c>
      <c r="B6846" s="1145" t="s">
        <v>1112</v>
      </c>
      <c r="C6846" s="1145"/>
      <c r="D6846" s="1145"/>
      <c r="E6846" s="1145"/>
      <c r="F6846" s="376">
        <v>0.1</v>
      </c>
      <c r="G6846" s="318">
        <f>G6845*F6846</f>
        <v>6115</v>
      </c>
    </row>
    <row r="6847" spans="1:7">
      <c r="A6847" s="375" t="s">
        <v>23</v>
      </c>
      <c r="B6847" s="1145" t="s">
        <v>184</v>
      </c>
      <c r="C6847" s="1145"/>
      <c r="D6847" s="1145"/>
      <c r="E6847" s="1145"/>
      <c r="F6847" s="1145"/>
      <c r="G6847" s="318">
        <f>ROUNDDOWN(G6845+G6846,0)</f>
        <v>67265</v>
      </c>
    </row>
    <row r="6848" spans="1:7">
      <c r="A6848" s="379"/>
      <c r="B6848" s="380"/>
      <c r="C6848" s="380"/>
      <c r="D6848" s="380"/>
      <c r="E6848" s="380"/>
      <c r="F6848" s="380"/>
      <c r="G6848" s="255"/>
    </row>
    <row r="6849" spans="1:7">
      <c r="A6849" s="456" t="s">
        <v>2562</v>
      </c>
      <c r="B6849"/>
      <c r="C6849"/>
      <c r="D6849"/>
      <c r="E6849"/>
      <c r="F6849"/>
      <c r="G6849" s="541"/>
    </row>
    <row r="6850" spans="1:7">
      <c r="A6850" s="454" t="s">
        <v>2563</v>
      </c>
      <c r="B6850"/>
      <c r="C6850"/>
      <c r="D6850"/>
      <c r="E6850"/>
      <c r="F6850"/>
      <c r="G6850" s="541"/>
    </row>
    <row r="6851" spans="1:7">
      <c r="A6851" s="454"/>
      <c r="B6851"/>
      <c r="C6851"/>
      <c r="D6851"/>
      <c r="E6851"/>
      <c r="F6851"/>
      <c r="G6851" s="541"/>
    </row>
    <row r="6852" spans="1:7">
      <c r="A6852" s="456" t="s">
        <v>2564</v>
      </c>
      <c r="B6852"/>
      <c r="C6852"/>
      <c r="D6852"/>
      <c r="E6852"/>
      <c r="F6852"/>
      <c r="G6852" s="541"/>
    </row>
    <row r="6853" spans="1:7">
      <c r="A6853" s="456" t="s">
        <v>2565</v>
      </c>
      <c r="B6853"/>
      <c r="C6853"/>
      <c r="D6853"/>
      <c r="E6853"/>
      <c r="F6853"/>
      <c r="G6853" s="541"/>
    </row>
    <row r="6854" spans="1:7" s="455" customFormat="1">
      <c r="A6854" s="454" t="s">
        <v>2566</v>
      </c>
      <c r="G6854" s="560"/>
    </row>
    <row r="6855" spans="1:7" ht="45">
      <c r="A6855" s="294" t="s">
        <v>73</v>
      </c>
      <c r="B6855" s="294" t="s">
        <v>74</v>
      </c>
      <c r="C6855" s="294" t="s">
        <v>166</v>
      </c>
      <c r="D6855" s="301" t="s">
        <v>78</v>
      </c>
      <c r="E6855" s="301" t="s">
        <v>167</v>
      </c>
      <c r="F6855" s="301" t="s">
        <v>1113</v>
      </c>
      <c r="G6855" s="552" t="s">
        <v>1105</v>
      </c>
    </row>
    <row r="6856" spans="1:7">
      <c r="A6856" s="295" t="s">
        <v>17</v>
      </c>
      <c r="B6856" s="296" t="s">
        <v>1106</v>
      </c>
      <c r="C6856" s="295"/>
      <c r="D6856" s="295"/>
      <c r="E6856" s="295"/>
      <c r="F6856" s="296"/>
      <c r="G6856" s="536"/>
    </row>
    <row r="6857" spans="1:7">
      <c r="A6857" s="295">
        <v>1</v>
      </c>
      <c r="B6857" s="296" t="s">
        <v>1</v>
      </c>
      <c r="C6857" s="295" t="s">
        <v>336</v>
      </c>
      <c r="D6857" s="295" t="s">
        <v>31</v>
      </c>
      <c r="E6857" s="295" t="s">
        <v>1251</v>
      </c>
      <c r="F6857" s="315">
        <f>VLOOKUP(B6857,'HSD PSPN,STR,ARS'!$C$6:F4941,4,FALSE)</f>
        <v>100000</v>
      </c>
      <c r="G6857" s="536">
        <f t="shared" ref="G6857:G6860" si="701">F6857*E6857</f>
        <v>100000</v>
      </c>
    </row>
    <row r="6858" spans="1:7">
      <c r="A6858" s="295">
        <v>2</v>
      </c>
      <c r="B6858" s="296" t="s">
        <v>2</v>
      </c>
      <c r="C6858" s="295" t="s">
        <v>337</v>
      </c>
      <c r="D6858" s="295" t="s">
        <v>31</v>
      </c>
      <c r="E6858" s="295" t="s">
        <v>1301</v>
      </c>
      <c r="F6858" s="315">
        <f>VLOOKUP(B6858,'HSD PSPN,STR,ARS'!$C$6:F4942,4,FALSE)</f>
        <v>150000</v>
      </c>
      <c r="G6858" s="536">
        <f t="shared" si="701"/>
        <v>75000</v>
      </c>
    </row>
    <row r="6859" spans="1:7">
      <c r="A6859" s="295">
        <v>3</v>
      </c>
      <c r="B6859" s="296" t="s">
        <v>3</v>
      </c>
      <c r="C6859" s="295" t="s">
        <v>338</v>
      </c>
      <c r="D6859" s="295" t="s">
        <v>31</v>
      </c>
      <c r="E6859" s="295" t="s">
        <v>1258</v>
      </c>
      <c r="F6859" s="315">
        <f>VLOOKUP(B6859,'HSD PSPN,STR,ARS'!$C$6:F4943,4,FALSE)</f>
        <v>150000</v>
      </c>
      <c r="G6859" s="536">
        <f t="shared" si="701"/>
        <v>7500</v>
      </c>
    </row>
    <row r="6860" spans="1:7">
      <c r="A6860" s="295">
        <v>4</v>
      </c>
      <c r="B6860" s="296" t="s">
        <v>4</v>
      </c>
      <c r="C6860" s="295" t="s">
        <v>339</v>
      </c>
      <c r="D6860" s="295" t="s">
        <v>31</v>
      </c>
      <c r="E6860" s="295" t="s">
        <v>1302</v>
      </c>
      <c r="F6860" s="315">
        <f>VLOOKUP(B6860,'HSD PSPN,STR,ARS'!$C$6:F4944,4,FALSE)</f>
        <v>200000</v>
      </c>
      <c r="G6860" s="536">
        <f t="shared" si="701"/>
        <v>3340</v>
      </c>
    </row>
    <row r="6861" spans="1:7">
      <c r="A6861" s="1161" t="s">
        <v>2171</v>
      </c>
      <c r="B6861" s="1162"/>
      <c r="C6861" s="1162"/>
      <c r="D6861" s="1162"/>
      <c r="E6861" s="1162"/>
      <c r="F6861" s="1163"/>
      <c r="G6861" s="321">
        <f>SUM(G6856:G6860)</f>
        <v>185840</v>
      </c>
    </row>
    <row r="6862" spans="1:7">
      <c r="A6862" s="295" t="s">
        <v>19</v>
      </c>
      <c r="B6862" s="296" t="s">
        <v>5</v>
      </c>
      <c r="C6862" s="295"/>
      <c r="D6862" s="295"/>
      <c r="E6862" s="295"/>
      <c r="F6862" s="296"/>
      <c r="G6862" s="536"/>
    </row>
    <row r="6863" spans="1:7">
      <c r="A6863" s="295">
        <v>1</v>
      </c>
      <c r="B6863" s="296" t="s">
        <v>1852</v>
      </c>
      <c r="C6863" s="295"/>
      <c r="D6863" s="295" t="s">
        <v>1734</v>
      </c>
      <c r="E6863" s="295" t="s">
        <v>1188</v>
      </c>
      <c r="F6863" s="315">
        <f>VLOOKUP(B6863,'HSD PSPN,STR,ARS'!$C$6:F4947,4,FALSE)</f>
        <v>10000</v>
      </c>
      <c r="G6863" s="536">
        <f t="shared" ref="G6863:G6865" si="702">F6863*E6863</f>
        <v>12000</v>
      </c>
    </row>
    <row r="6864" spans="1:7">
      <c r="A6864" s="295">
        <v>2</v>
      </c>
      <c r="B6864" s="296" t="s">
        <v>176</v>
      </c>
      <c r="C6864" s="295"/>
      <c r="D6864" s="295" t="s">
        <v>329</v>
      </c>
      <c r="E6864" s="295" t="s">
        <v>1179</v>
      </c>
      <c r="F6864" s="315">
        <f>VLOOKUP(B6864,'HSD PSPN,STR,ARS'!$C$6:F4948,4,FALSE)</f>
        <v>10000</v>
      </c>
      <c r="G6864" s="536">
        <f t="shared" si="702"/>
        <v>60000</v>
      </c>
    </row>
    <row r="6865" spans="1:7">
      <c r="A6865" s="295">
        <v>3</v>
      </c>
      <c r="B6865" s="296" t="s">
        <v>206</v>
      </c>
      <c r="C6865" s="295"/>
      <c r="D6865" s="295" t="s">
        <v>342</v>
      </c>
      <c r="E6865" s="295" t="s">
        <v>1225</v>
      </c>
      <c r="F6865" s="315">
        <f>VLOOKUP(B6865,'HSD PSPN,STR,ARS'!$C$6:F4949,4,FALSE)</f>
        <v>10000</v>
      </c>
      <c r="G6865" s="536">
        <f t="shared" si="702"/>
        <v>100</v>
      </c>
    </row>
    <row r="6866" spans="1:7">
      <c r="A6866" s="1165" t="s">
        <v>2176</v>
      </c>
      <c r="B6866" s="1166"/>
      <c r="C6866" s="1166"/>
      <c r="D6866" s="1166"/>
      <c r="E6866" s="1166"/>
      <c r="F6866" s="1166"/>
      <c r="G6866" s="321">
        <f>SUM(G6863:G6865)</f>
        <v>72100</v>
      </c>
    </row>
    <row r="6867" spans="1:7">
      <c r="A6867" s="295" t="s">
        <v>20</v>
      </c>
      <c r="B6867" s="296" t="s">
        <v>181</v>
      </c>
      <c r="C6867" s="295"/>
      <c r="D6867" s="295"/>
      <c r="E6867" s="295"/>
      <c r="F6867" s="296"/>
      <c r="G6867" s="536"/>
    </row>
    <row r="6868" spans="1:7">
      <c r="A6868" s="295"/>
      <c r="B6868" s="296"/>
      <c r="C6868" s="295"/>
      <c r="D6868" s="295"/>
      <c r="E6868" s="295"/>
      <c r="F6868" s="296"/>
      <c r="G6868" s="536"/>
    </row>
    <row r="6869" spans="1:7">
      <c r="A6869" s="1146" t="s">
        <v>2180</v>
      </c>
      <c r="B6869" s="1146"/>
      <c r="C6869" s="1146"/>
      <c r="D6869" s="1146"/>
      <c r="E6869" s="1146"/>
      <c r="F6869" s="1146"/>
      <c r="G6869" s="318">
        <f>SUM(G6867:G6868)</f>
        <v>0</v>
      </c>
    </row>
    <row r="6870" spans="1:7">
      <c r="A6870" s="375" t="s">
        <v>21</v>
      </c>
      <c r="B6870" s="1145" t="s">
        <v>1111</v>
      </c>
      <c r="C6870" s="1145"/>
      <c r="D6870" s="1145"/>
      <c r="E6870" s="1145"/>
      <c r="F6870" s="1145"/>
      <c r="G6870" s="318">
        <f>SUM(G6857:G6869)/2</f>
        <v>257940</v>
      </c>
    </row>
    <row r="6871" spans="1:7">
      <c r="A6871" s="375" t="s">
        <v>22</v>
      </c>
      <c r="B6871" s="1145" t="s">
        <v>1112</v>
      </c>
      <c r="C6871" s="1145"/>
      <c r="D6871" s="1145"/>
      <c r="E6871" s="1145"/>
      <c r="F6871" s="376">
        <v>0.1</v>
      </c>
      <c r="G6871" s="318">
        <f>G6870*F6871</f>
        <v>25794</v>
      </c>
    </row>
    <row r="6872" spans="1:7">
      <c r="A6872" s="375" t="s">
        <v>23</v>
      </c>
      <c r="B6872" s="1145" t="s">
        <v>184</v>
      </c>
      <c r="C6872" s="1145"/>
      <c r="D6872" s="1145"/>
      <c r="E6872" s="1145"/>
      <c r="F6872" s="1145"/>
      <c r="G6872" s="318">
        <f>ROUNDDOWN(G6870+G6871,0)</f>
        <v>283734</v>
      </c>
    </row>
    <row r="6873" spans="1:7">
      <c r="A6873" s="379"/>
      <c r="B6873" s="380"/>
      <c r="C6873" s="380"/>
      <c r="D6873" s="380"/>
      <c r="E6873" s="380"/>
      <c r="F6873" s="380"/>
      <c r="G6873" s="255"/>
    </row>
    <row r="6874" spans="1:7">
      <c r="A6874" s="456" t="s">
        <v>2567</v>
      </c>
      <c r="B6874"/>
      <c r="C6874"/>
      <c r="D6874"/>
      <c r="E6874"/>
      <c r="F6874"/>
      <c r="G6874" s="541"/>
    </row>
    <row r="6875" spans="1:7" s="455" customFormat="1">
      <c r="A6875" s="454" t="s">
        <v>2568</v>
      </c>
      <c r="G6875" s="560"/>
    </row>
    <row r="6876" spans="1:7" ht="45">
      <c r="A6876" s="294" t="s">
        <v>73</v>
      </c>
      <c r="B6876" s="294" t="s">
        <v>74</v>
      </c>
      <c r="C6876" s="294" t="s">
        <v>166</v>
      </c>
      <c r="D6876" s="301" t="s">
        <v>78</v>
      </c>
      <c r="E6876" s="301" t="s">
        <v>167</v>
      </c>
      <c r="F6876" s="301" t="s">
        <v>1113</v>
      </c>
      <c r="G6876" s="552" t="s">
        <v>1105</v>
      </c>
    </row>
    <row r="6877" spans="1:7">
      <c r="A6877" s="295" t="s">
        <v>17</v>
      </c>
      <c r="B6877" s="296" t="s">
        <v>1106</v>
      </c>
      <c r="C6877" s="295"/>
      <c r="D6877" s="295"/>
      <c r="E6877" s="295"/>
      <c r="F6877" s="296"/>
      <c r="G6877" s="536"/>
    </row>
    <row r="6878" spans="1:7">
      <c r="A6878" s="295">
        <v>1</v>
      </c>
      <c r="B6878" s="296" t="s">
        <v>1</v>
      </c>
      <c r="C6878" s="295" t="s">
        <v>336</v>
      </c>
      <c r="D6878" s="295" t="s">
        <v>31</v>
      </c>
      <c r="E6878" s="295" t="s">
        <v>1124</v>
      </c>
      <c r="F6878" s="315">
        <f>VLOOKUP(B6878,'HSD PSPN,STR,ARS'!$C$6:F4959,4,FALSE)</f>
        <v>100000</v>
      </c>
      <c r="G6878" s="536">
        <f t="shared" ref="G6878:G6881" si="703">F6878*E6878</f>
        <v>3000</v>
      </c>
    </row>
    <row r="6879" spans="1:7">
      <c r="A6879" s="295">
        <v>2</v>
      </c>
      <c r="B6879" s="296" t="s">
        <v>2</v>
      </c>
      <c r="C6879" s="295" t="s">
        <v>337</v>
      </c>
      <c r="D6879" s="295" t="s">
        <v>31</v>
      </c>
      <c r="E6879" s="295" t="s">
        <v>1224</v>
      </c>
      <c r="F6879" s="315">
        <f>VLOOKUP(B6879,'HSD PSPN,STR,ARS'!$C$6:F4960,4,FALSE)</f>
        <v>150000</v>
      </c>
      <c r="G6879" s="536">
        <f t="shared" si="703"/>
        <v>45000</v>
      </c>
    </row>
    <row r="6880" spans="1:7">
      <c r="A6880" s="295">
        <v>3</v>
      </c>
      <c r="B6880" s="296" t="s">
        <v>3</v>
      </c>
      <c r="C6880" s="295" t="s">
        <v>338</v>
      </c>
      <c r="D6880" s="295" t="s">
        <v>31</v>
      </c>
      <c r="E6880" s="295" t="s">
        <v>1124</v>
      </c>
      <c r="F6880" s="315">
        <f>VLOOKUP(B6880,'HSD PSPN,STR,ARS'!$C$6:F4961,4,FALSE)</f>
        <v>150000</v>
      </c>
      <c r="G6880" s="536">
        <f t="shared" si="703"/>
        <v>4500</v>
      </c>
    </row>
    <row r="6881" spans="1:7">
      <c r="A6881" s="295">
        <v>4</v>
      </c>
      <c r="B6881" s="296" t="s">
        <v>4</v>
      </c>
      <c r="C6881" s="295" t="s">
        <v>339</v>
      </c>
      <c r="D6881" s="295" t="s">
        <v>31</v>
      </c>
      <c r="E6881" s="295" t="s">
        <v>1225</v>
      </c>
      <c r="F6881" s="315">
        <f>VLOOKUP(B6881,'HSD PSPN,STR,ARS'!$C$6:F4962,4,FALSE)</f>
        <v>200000</v>
      </c>
      <c r="G6881" s="536">
        <f t="shared" si="703"/>
        <v>2000</v>
      </c>
    </row>
    <row r="6882" spans="1:7">
      <c r="A6882" s="1161" t="s">
        <v>2171</v>
      </c>
      <c r="B6882" s="1162"/>
      <c r="C6882" s="1162"/>
      <c r="D6882" s="1162"/>
      <c r="E6882" s="1162"/>
      <c r="F6882" s="1163"/>
      <c r="G6882" s="321">
        <f>SUM(G6877:G6881)</f>
        <v>54500</v>
      </c>
    </row>
    <row r="6883" spans="1:7">
      <c r="A6883" s="295" t="s">
        <v>19</v>
      </c>
      <c r="B6883" s="296" t="s">
        <v>5</v>
      </c>
      <c r="C6883" s="295"/>
      <c r="D6883" s="295"/>
      <c r="E6883" s="295"/>
      <c r="F6883" s="296"/>
      <c r="G6883" s="536"/>
    </row>
    <row r="6884" spans="1:7">
      <c r="A6884" s="295">
        <v>1</v>
      </c>
      <c r="B6884" s="296" t="s">
        <v>1853</v>
      </c>
      <c r="C6884" s="295"/>
      <c r="D6884" s="295" t="s">
        <v>1734</v>
      </c>
      <c r="E6884" s="295" t="s">
        <v>1496</v>
      </c>
      <c r="F6884" s="315">
        <f>VLOOKUP(B6884,'HSD PSPN,STR,ARS'!$C$6:F4965,4,FALSE)</f>
        <v>10000</v>
      </c>
      <c r="G6884" s="536">
        <f t="shared" ref="G6884:G6885" si="704">F6884*E6884</f>
        <v>10000</v>
      </c>
    </row>
    <row r="6885" spans="1:7">
      <c r="A6885" s="295">
        <v>2</v>
      </c>
      <c r="B6885" s="307" t="s">
        <v>273</v>
      </c>
      <c r="C6885" s="295"/>
      <c r="D6885" s="295" t="s">
        <v>239</v>
      </c>
      <c r="E6885" s="295" t="s">
        <v>1496</v>
      </c>
      <c r="F6885" s="315">
        <f>VLOOKUP(B6885,'HSD PSPN,STR,ARS'!$C$6:F4966,4,FALSE)</f>
        <v>10000</v>
      </c>
      <c r="G6885" s="536">
        <f t="shared" si="704"/>
        <v>10000</v>
      </c>
    </row>
    <row r="6886" spans="1:7">
      <c r="A6886" s="1165" t="s">
        <v>2176</v>
      </c>
      <c r="B6886" s="1166"/>
      <c r="C6886" s="1166"/>
      <c r="D6886" s="1166"/>
      <c r="E6886" s="1166"/>
      <c r="F6886" s="1166"/>
      <c r="G6886" s="321">
        <f>SUM(G6884:G6885)</f>
        <v>20000</v>
      </c>
    </row>
    <row r="6887" spans="1:7">
      <c r="A6887" s="295" t="s">
        <v>20</v>
      </c>
      <c r="B6887" s="296" t="s">
        <v>181</v>
      </c>
      <c r="C6887" s="295"/>
      <c r="D6887" s="295"/>
      <c r="E6887" s="295"/>
      <c r="F6887" s="296"/>
      <c r="G6887" s="536"/>
    </row>
    <row r="6888" spans="1:7">
      <c r="A6888" s="295"/>
      <c r="B6888" s="296"/>
      <c r="C6888" s="295"/>
      <c r="D6888" s="295"/>
      <c r="E6888" s="295"/>
      <c r="F6888" s="296"/>
      <c r="G6888" s="536"/>
    </row>
    <row r="6889" spans="1:7">
      <c r="A6889" s="1146" t="s">
        <v>2180</v>
      </c>
      <c r="B6889" s="1146"/>
      <c r="C6889" s="1146"/>
      <c r="D6889" s="1146"/>
      <c r="E6889" s="1146"/>
      <c r="F6889" s="1146"/>
      <c r="G6889" s="318">
        <f>SUM(G6887:G6888)</f>
        <v>0</v>
      </c>
    </row>
    <row r="6890" spans="1:7">
      <c r="A6890" s="375" t="s">
        <v>21</v>
      </c>
      <c r="B6890" s="1145" t="s">
        <v>1111</v>
      </c>
      <c r="C6890" s="1145"/>
      <c r="D6890" s="1145"/>
      <c r="E6890" s="1145"/>
      <c r="F6890" s="1145"/>
      <c r="G6890" s="318">
        <f>SUM(G6878:G6889)/2</f>
        <v>74500</v>
      </c>
    </row>
    <row r="6891" spans="1:7">
      <c r="A6891" s="375" t="s">
        <v>22</v>
      </c>
      <c r="B6891" s="1145" t="s">
        <v>1112</v>
      </c>
      <c r="C6891" s="1145"/>
      <c r="D6891" s="1145"/>
      <c r="E6891" s="1145"/>
      <c r="F6891" s="376">
        <v>0.1</v>
      </c>
      <c r="G6891" s="318">
        <f>G6890*F6891</f>
        <v>7450</v>
      </c>
    </row>
    <row r="6892" spans="1:7">
      <c r="A6892" s="375" t="s">
        <v>23</v>
      </c>
      <c r="B6892" s="1145" t="s">
        <v>184</v>
      </c>
      <c r="C6892" s="1145"/>
      <c r="D6892" s="1145"/>
      <c r="E6892" s="1145"/>
      <c r="F6892" s="1145"/>
      <c r="G6892" s="318">
        <f>ROUNDDOWN(G6890+G6891,0)</f>
        <v>81950</v>
      </c>
    </row>
    <row r="6893" spans="1:7">
      <c r="A6893" s="379"/>
      <c r="B6893" s="380"/>
      <c r="C6893" s="380"/>
      <c r="D6893" s="380"/>
      <c r="E6893" s="380"/>
      <c r="F6893" s="380"/>
      <c r="G6893" s="255"/>
    </row>
    <row r="6894" spans="1:7" s="455" customFormat="1">
      <c r="A6894" s="454" t="s">
        <v>2569</v>
      </c>
      <c r="G6894" s="560"/>
    </row>
    <row r="6895" spans="1:7" ht="45">
      <c r="A6895" s="294" t="s">
        <v>73</v>
      </c>
      <c r="B6895" s="294" t="s">
        <v>74</v>
      </c>
      <c r="C6895" s="294" t="s">
        <v>166</v>
      </c>
      <c r="D6895" s="301" t="s">
        <v>78</v>
      </c>
      <c r="E6895" s="301" t="s">
        <v>167</v>
      </c>
      <c r="F6895" s="301" t="s">
        <v>1113</v>
      </c>
      <c r="G6895" s="552" t="s">
        <v>1105</v>
      </c>
    </row>
    <row r="6896" spans="1:7">
      <c r="A6896" s="295" t="s">
        <v>17</v>
      </c>
      <c r="B6896" s="296" t="s">
        <v>1106</v>
      </c>
      <c r="C6896" s="295"/>
      <c r="D6896" s="295"/>
      <c r="E6896" s="295"/>
      <c r="F6896" s="296"/>
      <c r="G6896" s="536"/>
    </row>
    <row r="6897" spans="1:7">
      <c r="A6897" s="295">
        <v>1</v>
      </c>
      <c r="B6897" s="296" t="s">
        <v>1</v>
      </c>
      <c r="C6897" s="295" t="s">
        <v>336</v>
      </c>
      <c r="D6897" s="295" t="s">
        <v>31</v>
      </c>
      <c r="E6897" s="295" t="s">
        <v>1258</v>
      </c>
      <c r="F6897" s="315">
        <f>VLOOKUP(B6897,'HSD PSPN,STR,ARS'!$C$6:F4976,4,FALSE)</f>
        <v>100000</v>
      </c>
      <c r="G6897" s="536">
        <f t="shared" ref="G6897:G6900" si="705">F6897*E6897</f>
        <v>5000</v>
      </c>
    </row>
    <row r="6898" spans="1:7">
      <c r="A6898" s="295">
        <v>2</v>
      </c>
      <c r="B6898" s="296" t="s">
        <v>2</v>
      </c>
      <c r="C6898" s="295" t="s">
        <v>337</v>
      </c>
      <c r="D6898" s="295" t="s">
        <v>31</v>
      </c>
      <c r="E6898" s="295" t="s">
        <v>1301</v>
      </c>
      <c r="F6898" s="315">
        <f>VLOOKUP(B6898,'HSD PSPN,STR,ARS'!$C$6:F4977,4,FALSE)</f>
        <v>150000</v>
      </c>
      <c r="G6898" s="536">
        <f t="shared" si="705"/>
        <v>75000</v>
      </c>
    </row>
    <row r="6899" spans="1:7">
      <c r="A6899" s="295">
        <v>3</v>
      </c>
      <c r="B6899" s="296" t="s">
        <v>3</v>
      </c>
      <c r="C6899" s="295" t="s">
        <v>338</v>
      </c>
      <c r="D6899" s="295" t="s">
        <v>31</v>
      </c>
      <c r="E6899" s="295" t="s">
        <v>1258</v>
      </c>
      <c r="F6899" s="315">
        <f>VLOOKUP(B6899,'HSD PSPN,STR,ARS'!$C$6:F4978,4,FALSE)</f>
        <v>150000</v>
      </c>
      <c r="G6899" s="536">
        <f t="shared" si="705"/>
        <v>7500</v>
      </c>
    </row>
    <row r="6900" spans="1:7">
      <c r="A6900" s="295">
        <v>4</v>
      </c>
      <c r="B6900" s="296" t="s">
        <v>4</v>
      </c>
      <c r="C6900" s="295" t="s">
        <v>339</v>
      </c>
      <c r="D6900" s="295" t="s">
        <v>31</v>
      </c>
      <c r="E6900" s="295" t="s">
        <v>1302</v>
      </c>
      <c r="F6900" s="315">
        <f>VLOOKUP(B6900,'HSD PSPN,STR,ARS'!$C$6:F4979,4,FALSE)</f>
        <v>200000</v>
      </c>
      <c r="G6900" s="536">
        <f t="shared" si="705"/>
        <v>3340</v>
      </c>
    </row>
    <row r="6901" spans="1:7">
      <c r="A6901" s="1161" t="s">
        <v>2171</v>
      </c>
      <c r="B6901" s="1162"/>
      <c r="C6901" s="1162"/>
      <c r="D6901" s="1162"/>
      <c r="E6901" s="1162"/>
      <c r="F6901" s="1163"/>
      <c r="G6901" s="321">
        <f>SUM(G6896:G6900)</f>
        <v>90840</v>
      </c>
    </row>
    <row r="6902" spans="1:7">
      <c r="A6902" s="295" t="s">
        <v>19</v>
      </c>
      <c r="B6902" s="296" t="s">
        <v>5</v>
      </c>
      <c r="C6902" s="295"/>
      <c r="D6902" s="295"/>
      <c r="E6902" s="295"/>
      <c r="F6902" s="296"/>
      <c r="G6902" s="536"/>
    </row>
    <row r="6903" spans="1:7">
      <c r="A6903" s="295">
        <v>1</v>
      </c>
      <c r="B6903" s="296" t="s">
        <v>1853</v>
      </c>
      <c r="C6903" s="295"/>
      <c r="D6903" s="295" t="s">
        <v>1734</v>
      </c>
      <c r="E6903" s="295" t="s">
        <v>1496</v>
      </c>
      <c r="F6903" s="315">
        <f>VLOOKUP(B6903,'HSD PSPN,STR,ARS'!$C$6:F4982,4,FALSE)</f>
        <v>10000</v>
      </c>
      <c r="G6903" s="536">
        <f t="shared" ref="G6903:G6906" si="706">F6903*E6903</f>
        <v>10000</v>
      </c>
    </row>
    <row r="6904" spans="1:7">
      <c r="A6904" s="295">
        <v>2</v>
      </c>
      <c r="B6904" s="307" t="s">
        <v>273</v>
      </c>
      <c r="C6904" s="295"/>
      <c r="D6904" s="295" t="s">
        <v>239</v>
      </c>
      <c r="E6904" s="295" t="s">
        <v>1496</v>
      </c>
      <c r="F6904" s="315">
        <f>VLOOKUP(B6904,'HSD PSPN,STR,ARS'!$C$6:F4983,4,FALSE)</f>
        <v>10000</v>
      </c>
      <c r="G6904" s="536">
        <f t="shared" si="706"/>
        <v>10000</v>
      </c>
    </row>
    <row r="6905" spans="1:7">
      <c r="A6905" s="295">
        <v>3</v>
      </c>
      <c r="B6905" s="296" t="s">
        <v>176</v>
      </c>
      <c r="C6905" s="295"/>
      <c r="D6905" s="295" t="s">
        <v>329</v>
      </c>
      <c r="E6905" s="295" t="s">
        <v>1854</v>
      </c>
      <c r="F6905" s="315">
        <f>VLOOKUP(B6905,'HSD PSPN,STR,ARS'!$C$6:F4984,4,FALSE)</f>
        <v>10000</v>
      </c>
      <c r="G6905" s="536">
        <f t="shared" si="706"/>
        <v>200000</v>
      </c>
    </row>
    <row r="6906" spans="1:7">
      <c r="A6906" s="295">
        <v>4</v>
      </c>
      <c r="B6906" s="296" t="s">
        <v>206</v>
      </c>
      <c r="C6906" s="295"/>
      <c r="D6906" s="295" t="s">
        <v>342</v>
      </c>
      <c r="E6906" s="295" t="s">
        <v>1218</v>
      </c>
      <c r="F6906" s="315">
        <f>VLOOKUP(B6906,'HSD PSPN,STR,ARS'!$C$6:F4985,4,FALSE)</f>
        <v>10000</v>
      </c>
      <c r="G6906" s="536">
        <f t="shared" si="706"/>
        <v>500</v>
      </c>
    </row>
    <row r="6907" spans="1:7">
      <c r="A6907" s="1165" t="s">
        <v>2176</v>
      </c>
      <c r="B6907" s="1166"/>
      <c r="C6907" s="1166"/>
      <c r="D6907" s="1166"/>
      <c r="E6907" s="1166"/>
      <c r="F6907" s="1166"/>
      <c r="G6907" s="321">
        <f>SUM(G6903:G6906)</f>
        <v>220500</v>
      </c>
    </row>
    <row r="6908" spans="1:7">
      <c r="A6908" s="295" t="s">
        <v>20</v>
      </c>
      <c r="B6908" s="296" t="s">
        <v>181</v>
      </c>
      <c r="C6908" s="295"/>
      <c r="D6908" s="295"/>
      <c r="E6908" s="295"/>
      <c r="F6908" s="296"/>
      <c r="G6908" s="536"/>
    </row>
    <row r="6909" spans="1:7">
      <c r="A6909" s="295"/>
      <c r="B6909" s="296"/>
      <c r="C6909" s="295"/>
      <c r="D6909" s="295"/>
      <c r="E6909" s="295"/>
      <c r="F6909" s="296"/>
      <c r="G6909" s="536"/>
    </row>
    <row r="6910" spans="1:7">
      <c r="A6910" s="1146" t="s">
        <v>2180</v>
      </c>
      <c r="B6910" s="1146"/>
      <c r="C6910" s="1146"/>
      <c r="D6910" s="1146"/>
      <c r="E6910" s="1146"/>
      <c r="F6910" s="1146"/>
      <c r="G6910" s="318">
        <f>SUM(G6908:G6909)</f>
        <v>0</v>
      </c>
    </row>
    <row r="6911" spans="1:7">
      <c r="A6911" s="375" t="s">
        <v>21</v>
      </c>
      <c r="B6911" s="1145" t="s">
        <v>1111</v>
      </c>
      <c r="C6911" s="1145"/>
      <c r="D6911" s="1145"/>
      <c r="E6911" s="1145"/>
      <c r="F6911" s="1145"/>
      <c r="G6911" s="318">
        <f>SUM(G6897:G6910)/2</f>
        <v>311340</v>
      </c>
    </row>
    <row r="6912" spans="1:7">
      <c r="A6912" s="375" t="s">
        <v>22</v>
      </c>
      <c r="B6912" s="1145" t="s">
        <v>1112</v>
      </c>
      <c r="C6912" s="1145"/>
      <c r="D6912" s="1145"/>
      <c r="E6912" s="1145"/>
      <c r="F6912" s="376">
        <v>0.1</v>
      </c>
      <c r="G6912" s="318">
        <f>G6911*F6912</f>
        <v>31134</v>
      </c>
    </row>
    <row r="6913" spans="1:7">
      <c r="A6913" s="375" t="s">
        <v>23</v>
      </c>
      <c r="B6913" s="1145" t="s">
        <v>184</v>
      </c>
      <c r="C6913" s="1145"/>
      <c r="D6913" s="1145"/>
      <c r="E6913" s="1145"/>
      <c r="F6913" s="1145"/>
      <c r="G6913" s="318">
        <f>ROUNDDOWN(G6911+G6912,0)</f>
        <v>342474</v>
      </c>
    </row>
    <row r="6914" spans="1:7">
      <c r="A6914" s="379"/>
      <c r="B6914" s="380"/>
      <c r="C6914" s="380"/>
      <c r="D6914" s="380"/>
      <c r="E6914" s="380"/>
      <c r="F6914" s="380"/>
      <c r="G6914" s="255"/>
    </row>
    <row r="6915" spans="1:7">
      <c r="A6915" s="456" t="s">
        <v>2570</v>
      </c>
      <c r="B6915"/>
      <c r="C6915"/>
      <c r="D6915"/>
      <c r="E6915"/>
      <c r="F6915"/>
      <c r="G6915" s="541"/>
    </row>
    <row r="6916" spans="1:7" s="455" customFormat="1">
      <c r="A6916" s="454" t="s">
        <v>2571</v>
      </c>
      <c r="G6916" s="560"/>
    </row>
    <row r="6917" spans="1:7" ht="45">
      <c r="A6917" s="294" t="s">
        <v>73</v>
      </c>
      <c r="B6917" s="294" t="s">
        <v>74</v>
      </c>
      <c r="C6917" s="294" t="s">
        <v>166</v>
      </c>
      <c r="D6917" s="301" t="s">
        <v>78</v>
      </c>
      <c r="E6917" s="301" t="s">
        <v>167</v>
      </c>
      <c r="F6917" s="301" t="s">
        <v>1113</v>
      </c>
      <c r="G6917" s="552" t="s">
        <v>1105</v>
      </c>
    </row>
    <row r="6918" spans="1:7">
      <c r="A6918" s="295" t="s">
        <v>17</v>
      </c>
      <c r="B6918" s="296" t="s">
        <v>1106</v>
      </c>
      <c r="C6918" s="295"/>
      <c r="D6918" s="295"/>
      <c r="E6918" s="295"/>
      <c r="F6918" s="296"/>
      <c r="G6918" s="536"/>
    </row>
    <row r="6919" spans="1:7">
      <c r="A6919" s="295">
        <v>1</v>
      </c>
      <c r="B6919" s="296" t="s">
        <v>1</v>
      </c>
      <c r="C6919" s="295" t="s">
        <v>336</v>
      </c>
      <c r="D6919" s="295" t="s">
        <v>31</v>
      </c>
      <c r="E6919" s="295" t="s">
        <v>1141</v>
      </c>
      <c r="F6919" s="315">
        <f>VLOOKUP(B6919,'HSD PSPN,STR,ARS'!$C$6:F4995,4,FALSE)</f>
        <v>100000</v>
      </c>
      <c r="G6919" s="536">
        <f t="shared" ref="G6919:G6922" si="707">F6919*E6919</f>
        <v>50000</v>
      </c>
    </row>
    <row r="6920" spans="1:7">
      <c r="A6920" s="295">
        <v>2</v>
      </c>
      <c r="B6920" s="296" t="s">
        <v>2</v>
      </c>
      <c r="C6920" s="295" t="s">
        <v>337</v>
      </c>
      <c r="D6920" s="295" t="s">
        <v>31</v>
      </c>
      <c r="E6920" s="295" t="s">
        <v>1188</v>
      </c>
      <c r="F6920" s="315">
        <f>VLOOKUP(B6920,'HSD PSPN,STR,ARS'!$C$6:F4996,4,FALSE)</f>
        <v>150000</v>
      </c>
      <c r="G6920" s="536">
        <f t="shared" si="707"/>
        <v>180000</v>
      </c>
    </row>
    <row r="6921" spans="1:7">
      <c r="A6921" s="295">
        <v>3</v>
      </c>
      <c r="B6921" s="296" t="s">
        <v>3</v>
      </c>
      <c r="C6921" s="295" t="s">
        <v>338</v>
      </c>
      <c r="D6921" s="295" t="s">
        <v>31</v>
      </c>
      <c r="E6921" s="295" t="s">
        <v>1143</v>
      </c>
      <c r="F6921" s="315">
        <f>VLOOKUP(B6921,'HSD PSPN,STR,ARS'!$C$6:F4997,4,FALSE)</f>
        <v>150000</v>
      </c>
      <c r="G6921" s="536">
        <f t="shared" si="707"/>
        <v>18000</v>
      </c>
    </row>
    <row r="6922" spans="1:7">
      <c r="A6922" s="295">
        <v>4</v>
      </c>
      <c r="B6922" s="296" t="s">
        <v>4</v>
      </c>
      <c r="C6922" s="295" t="s">
        <v>339</v>
      </c>
      <c r="D6922" s="295" t="s">
        <v>31</v>
      </c>
      <c r="E6922" s="295" t="s">
        <v>1250</v>
      </c>
      <c r="F6922" s="315">
        <f>VLOOKUP(B6922,'HSD PSPN,STR,ARS'!$C$6:F4998,4,FALSE)</f>
        <v>200000</v>
      </c>
      <c r="G6922" s="536">
        <f t="shared" si="707"/>
        <v>8000</v>
      </c>
    </row>
    <row r="6923" spans="1:7">
      <c r="A6923" s="1161" t="s">
        <v>2171</v>
      </c>
      <c r="B6923" s="1162"/>
      <c r="C6923" s="1162"/>
      <c r="D6923" s="1162"/>
      <c r="E6923" s="1162"/>
      <c r="F6923" s="1163"/>
      <c r="G6923" s="321">
        <f>SUM(G6918:G6922)</f>
        <v>256000</v>
      </c>
    </row>
    <row r="6924" spans="1:7">
      <c r="A6924" s="295" t="s">
        <v>19</v>
      </c>
      <c r="B6924" s="296" t="s">
        <v>5</v>
      </c>
      <c r="C6924" s="295"/>
      <c r="D6924" s="295"/>
      <c r="E6924" s="295"/>
      <c r="F6924" s="296"/>
      <c r="G6924" s="536"/>
    </row>
    <row r="6925" spans="1:7">
      <c r="A6925" s="295">
        <v>1</v>
      </c>
      <c r="B6925" s="296" t="s">
        <v>1855</v>
      </c>
      <c r="C6925" s="295"/>
      <c r="D6925" s="295" t="s">
        <v>1734</v>
      </c>
      <c r="E6925" s="295" t="s">
        <v>1496</v>
      </c>
      <c r="F6925" s="315">
        <f>VLOOKUP(B6925,'HSD PSPN,STR,ARS'!$C$6:F5001,4,FALSE)</f>
        <v>10000</v>
      </c>
      <c r="G6925" s="536">
        <f t="shared" ref="G6925:G6926" si="708">F6925*E6925</f>
        <v>10000</v>
      </c>
    </row>
    <row r="6926" spans="1:7">
      <c r="A6926" s="295">
        <v>2</v>
      </c>
      <c r="B6926" s="296" t="s">
        <v>1856</v>
      </c>
      <c r="C6926" s="295"/>
      <c r="D6926" s="295" t="s">
        <v>1734</v>
      </c>
      <c r="E6926" s="295" t="s">
        <v>1496</v>
      </c>
      <c r="F6926" s="315">
        <f>VLOOKUP(B6926,'HSD PSPN,STR,ARS'!$C$6:F5002,4,FALSE)</f>
        <v>10000</v>
      </c>
      <c r="G6926" s="536">
        <f t="shared" si="708"/>
        <v>10000</v>
      </c>
    </row>
    <row r="6927" spans="1:7">
      <c r="A6927" s="1165" t="s">
        <v>2176</v>
      </c>
      <c r="B6927" s="1166"/>
      <c r="C6927" s="1166"/>
      <c r="D6927" s="1166"/>
      <c r="E6927" s="1166"/>
      <c r="F6927" s="1166"/>
      <c r="G6927" s="321">
        <f>SUM(G6924:G6926)</f>
        <v>20000</v>
      </c>
    </row>
    <row r="6928" spans="1:7">
      <c r="A6928" s="295" t="s">
        <v>20</v>
      </c>
      <c r="B6928" s="296" t="s">
        <v>181</v>
      </c>
      <c r="C6928" s="295"/>
      <c r="D6928" s="295"/>
      <c r="E6928" s="295"/>
      <c r="F6928" s="296"/>
      <c r="G6928" s="536"/>
    </row>
    <row r="6929" spans="1:7">
      <c r="A6929" s="295"/>
      <c r="B6929" s="296"/>
      <c r="C6929" s="295"/>
      <c r="D6929" s="295"/>
      <c r="E6929" s="295"/>
      <c r="F6929" s="296"/>
      <c r="G6929" s="536"/>
    </row>
    <row r="6930" spans="1:7">
      <c r="A6930" s="1146" t="s">
        <v>2180</v>
      </c>
      <c r="B6930" s="1146"/>
      <c r="C6930" s="1146"/>
      <c r="D6930" s="1146"/>
      <c r="E6930" s="1146"/>
      <c r="F6930" s="1146"/>
      <c r="G6930" s="318">
        <f>SUM(G6928:G6929)</f>
        <v>0</v>
      </c>
    </row>
    <row r="6931" spans="1:7">
      <c r="A6931" s="375" t="s">
        <v>21</v>
      </c>
      <c r="B6931" s="1145" t="s">
        <v>1111</v>
      </c>
      <c r="C6931" s="1145"/>
      <c r="D6931" s="1145"/>
      <c r="E6931" s="1145"/>
      <c r="F6931" s="1145"/>
      <c r="G6931" s="318">
        <f>SUM(G6919:G6930)/2</f>
        <v>276000</v>
      </c>
    </row>
    <row r="6932" spans="1:7">
      <c r="A6932" s="375" t="s">
        <v>22</v>
      </c>
      <c r="B6932" s="1145" t="s">
        <v>1112</v>
      </c>
      <c r="C6932" s="1145"/>
      <c r="D6932" s="1145"/>
      <c r="E6932" s="1145"/>
      <c r="F6932" s="376">
        <v>0.1</v>
      </c>
      <c r="G6932" s="318">
        <f>G6931*F6932</f>
        <v>27600</v>
      </c>
    </row>
    <row r="6933" spans="1:7">
      <c r="A6933" s="375" t="s">
        <v>23</v>
      </c>
      <c r="B6933" s="1145" t="s">
        <v>184</v>
      </c>
      <c r="C6933" s="1145"/>
      <c r="D6933" s="1145"/>
      <c r="E6933" s="1145"/>
      <c r="F6933" s="1145"/>
      <c r="G6933" s="318">
        <f>ROUNDDOWN(G6931+G6932,0)</f>
        <v>303600</v>
      </c>
    </row>
    <row r="6934" spans="1:7">
      <c r="A6934" s="379"/>
      <c r="B6934" s="380"/>
      <c r="C6934" s="380"/>
      <c r="D6934" s="380"/>
      <c r="E6934" s="380"/>
      <c r="F6934" s="380"/>
      <c r="G6934" s="255"/>
    </row>
    <row r="6935" spans="1:7" s="455" customFormat="1">
      <c r="A6935" s="454" t="s">
        <v>2572</v>
      </c>
      <c r="G6935" s="560"/>
    </row>
    <row r="6936" spans="1:7" ht="45">
      <c r="A6936" s="294" t="s">
        <v>73</v>
      </c>
      <c r="B6936" s="294" t="s">
        <v>74</v>
      </c>
      <c r="C6936" s="294" t="s">
        <v>166</v>
      </c>
      <c r="D6936" s="301" t="s">
        <v>78</v>
      </c>
      <c r="E6936" s="301" t="s">
        <v>167</v>
      </c>
      <c r="F6936" s="301" t="s">
        <v>1113</v>
      </c>
      <c r="G6936" s="552" t="s">
        <v>1105</v>
      </c>
    </row>
    <row r="6937" spans="1:7">
      <c r="A6937" s="295" t="s">
        <v>17</v>
      </c>
      <c r="B6937" s="296" t="s">
        <v>1106</v>
      </c>
      <c r="C6937" s="295"/>
      <c r="D6937" s="295"/>
      <c r="E6937" s="295"/>
      <c r="F6937" s="296"/>
      <c r="G6937" s="536"/>
    </row>
    <row r="6938" spans="1:7">
      <c r="A6938" s="295">
        <v>1</v>
      </c>
      <c r="B6938" s="296" t="s">
        <v>1</v>
      </c>
      <c r="C6938" s="295" t="s">
        <v>336</v>
      </c>
      <c r="D6938" s="295" t="s">
        <v>31</v>
      </c>
      <c r="E6938" s="295" t="s">
        <v>1301</v>
      </c>
      <c r="F6938" s="315">
        <f>VLOOKUP(B6938,'HSD PSPN,STR,ARS'!$C$6:F5012,4,FALSE)</f>
        <v>100000</v>
      </c>
      <c r="G6938" s="536">
        <f t="shared" ref="G6938:G6941" si="709">F6938*E6938</f>
        <v>50000</v>
      </c>
    </row>
    <row r="6939" spans="1:7">
      <c r="A6939" s="295">
        <v>2</v>
      </c>
      <c r="B6939" s="296" t="s">
        <v>2</v>
      </c>
      <c r="C6939" s="295" t="s">
        <v>337</v>
      </c>
      <c r="D6939" s="295" t="s">
        <v>31</v>
      </c>
      <c r="E6939" s="295" t="s">
        <v>1301</v>
      </c>
      <c r="F6939" s="315">
        <f>VLOOKUP(B6939,'HSD PSPN,STR,ARS'!$C$6:F5013,4,FALSE)</f>
        <v>150000</v>
      </c>
      <c r="G6939" s="536">
        <f t="shared" si="709"/>
        <v>75000</v>
      </c>
    </row>
    <row r="6940" spans="1:7">
      <c r="A6940" s="295">
        <v>3</v>
      </c>
      <c r="B6940" s="296" t="s">
        <v>3</v>
      </c>
      <c r="C6940" s="295" t="s">
        <v>338</v>
      </c>
      <c r="D6940" s="295" t="s">
        <v>31</v>
      </c>
      <c r="E6940" s="295" t="s">
        <v>1258</v>
      </c>
      <c r="F6940" s="315">
        <f>VLOOKUP(B6940,'HSD PSPN,STR,ARS'!$C$6:F5014,4,FALSE)</f>
        <v>150000</v>
      </c>
      <c r="G6940" s="536">
        <f t="shared" si="709"/>
        <v>7500</v>
      </c>
    </row>
    <row r="6941" spans="1:7">
      <c r="A6941" s="295">
        <v>4</v>
      </c>
      <c r="B6941" s="296" t="s">
        <v>4</v>
      </c>
      <c r="C6941" s="295" t="s">
        <v>339</v>
      </c>
      <c r="D6941" s="295" t="s">
        <v>31</v>
      </c>
      <c r="E6941" s="295" t="s">
        <v>1302</v>
      </c>
      <c r="F6941" s="315">
        <f>VLOOKUP(B6941,'HSD PSPN,STR,ARS'!$C$6:F5015,4,FALSE)</f>
        <v>200000</v>
      </c>
      <c r="G6941" s="536">
        <f t="shared" si="709"/>
        <v>3340</v>
      </c>
    </row>
    <row r="6942" spans="1:7">
      <c r="A6942" s="1161" t="s">
        <v>2171</v>
      </c>
      <c r="B6942" s="1162"/>
      <c r="C6942" s="1162"/>
      <c r="D6942" s="1162"/>
      <c r="E6942" s="1162"/>
      <c r="F6942" s="1163"/>
      <c r="G6942" s="321">
        <f>SUM(G6937:G6941)</f>
        <v>135840</v>
      </c>
    </row>
    <row r="6943" spans="1:7">
      <c r="A6943" s="295" t="s">
        <v>19</v>
      </c>
      <c r="B6943" s="296" t="s">
        <v>5</v>
      </c>
      <c r="C6943" s="295"/>
      <c r="D6943" s="295"/>
      <c r="E6943" s="295"/>
      <c r="F6943" s="296"/>
      <c r="G6943" s="536"/>
    </row>
    <row r="6944" spans="1:7">
      <c r="A6944" s="295">
        <v>1</v>
      </c>
      <c r="B6944" s="296" t="s">
        <v>1857</v>
      </c>
      <c r="C6944" s="295"/>
      <c r="D6944" s="295" t="s">
        <v>1734</v>
      </c>
      <c r="E6944" s="295" t="s">
        <v>1138</v>
      </c>
      <c r="F6944" s="315">
        <f>VLOOKUP(B6944,'HSD PSPN,STR,ARS'!$C$6:F5018,4,FALSE)</f>
        <v>10000</v>
      </c>
      <c r="G6944" s="536">
        <f t="shared" ref="G6944:G6945" si="710">F6944*E6944</f>
        <v>10000</v>
      </c>
    </row>
    <row r="6945" spans="1:7" ht="30">
      <c r="A6945" s="295">
        <v>2</v>
      </c>
      <c r="B6945" s="300" t="s">
        <v>1858</v>
      </c>
      <c r="C6945" s="295"/>
      <c r="D6945" s="301" t="s">
        <v>379</v>
      </c>
      <c r="E6945" s="301" t="s">
        <v>1551</v>
      </c>
      <c r="F6945" s="315">
        <f>'HSP PRSPN,STR,ARS'!D610</f>
        <v>990396</v>
      </c>
      <c r="G6945" s="536">
        <f t="shared" si="710"/>
        <v>35654.255999999994</v>
      </c>
    </row>
    <row r="6946" spans="1:7">
      <c r="A6946" s="1165" t="s">
        <v>2176</v>
      </c>
      <c r="B6946" s="1166"/>
      <c r="C6946" s="1166"/>
      <c r="D6946" s="1166"/>
      <c r="E6946" s="1166"/>
      <c r="F6946" s="1166"/>
      <c r="G6946" s="321">
        <f>SUM(G6943:G6945)</f>
        <v>45654.255999999994</v>
      </c>
    </row>
    <row r="6947" spans="1:7">
      <c r="A6947" s="295" t="s">
        <v>20</v>
      </c>
      <c r="B6947" s="296" t="s">
        <v>181</v>
      </c>
      <c r="C6947" s="295"/>
      <c r="D6947" s="295"/>
      <c r="E6947" s="295"/>
      <c r="F6947" s="296"/>
      <c r="G6947" s="536"/>
    </row>
    <row r="6948" spans="1:7">
      <c r="A6948" s="295"/>
      <c r="B6948" s="296"/>
      <c r="C6948" s="295"/>
      <c r="D6948" s="295"/>
      <c r="E6948" s="295"/>
      <c r="F6948" s="296"/>
      <c r="G6948" s="536"/>
    </row>
    <row r="6949" spans="1:7">
      <c r="A6949" s="1146" t="s">
        <v>2180</v>
      </c>
      <c r="B6949" s="1146"/>
      <c r="C6949" s="1146"/>
      <c r="D6949" s="1146"/>
      <c r="E6949" s="1146"/>
      <c r="F6949" s="1146"/>
      <c r="G6949" s="318">
        <f>SUM(G6947:G6948)</f>
        <v>0</v>
      </c>
    </row>
    <row r="6950" spans="1:7">
      <c r="A6950" s="375" t="s">
        <v>21</v>
      </c>
      <c r="B6950" s="1145" t="s">
        <v>1111</v>
      </c>
      <c r="C6950" s="1145"/>
      <c r="D6950" s="1145"/>
      <c r="E6950" s="1145"/>
      <c r="F6950" s="1145"/>
      <c r="G6950" s="318">
        <f>SUM(G6938:G6949)/2</f>
        <v>181494.25599999999</v>
      </c>
    </row>
    <row r="6951" spans="1:7">
      <c r="A6951" s="375" t="s">
        <v>22</v>
      </c>
      <c r="B6951" s="1145" t="s">
        <v>1112</v>
      </c>
      <c r="C6951" s="1145"/>
      <c r="D6951" s="1145"/>
      <c r="E6951" s="1145"/>
      <c r="F6951" s="376">
        <v>0.1</v>
      </c>
      <c r="G6951" s="318">
        <f>G6950*F6951</f>
        <v>18149.425599999999</v>
      </c>
    </row>
    <row r="6952" spans="1:7">
      <c r="A6952" s="375" t="s">
        <v>23</v>
      </c>
      <c r="B6952" s="1145" t="s">
        <v>184</v>
      </c>
      <c r="C6952" s="1145"/>
      <c r="D6952" s="1145"/>
      <c r="E6952" s="1145"/>
      <c r="F6952" s="1145"/>
      <c r="G6952" s="318">
        <f>ROUNDDOWN(G6950+G6951,0)</f>
        <v>199643</v>
      </c>
    </row>
    <row r="6953" spans="1:7">
      <c r="A6953" s="379"/>
      <c r="B6953" s="380"/>
      <c r="C6953" s="380"/>
      <c r="D6953" s="380"/>
      <c r="E6953" s="380"/>
      <c r="F6953" s="380"/>
      <c r="G6953" s="255"/>
    </row>
    <row r="6954" spans="1:7" s="455" customFormat="1">
      <c r="A6954" s="454" t="s">
        <v>2573</v>
      </c>
      <c r="G6954" s="560"/>
    </row>
    <row r="6955" spans="1:7">
      <c r="A6955" s="294" t="s">
        <v>73</v>
      </c>
      <c r="B6955" s="294" t="s">
        <v>74</v>
      </c>
      <c r="C6955" s="294" t="s">
        <v>166</v>
      </c>
      <c r="D6955" s="301" t="s">
        <v>78</v>
      </c>
      <c r="E6955" s="301" t="s">
        <v>167</v>
      </c>
      <c r="F6955" s="295" t="s">
        <v>332</v>
      </c>
      <c r="G6955" s="561" t="s">
        <v>1419</v>
      </c>
    </row>
    <row r="6956" spans="1:7">
      <c r="A6956" s="295" t="s">
        <v>17</v>
      </c>
      <c r="B6956" s="296" t="s">
        <v>1106</v>
      </c>
      <c r="C6956" s="295"/>
      <c r="D6956" s="295"/>
      <c r="E6956" s="295"/>
      <c r="F6956" s="296"/>
      <c r="G6956" s="536"/>
    </row>
    <row r="6957" spans="1:7">
      <c r="A6957" s="295">
        <v>1</v>
      </c>
      <c r="B6957" s="296" t="s">
        <v>1</v>
      </c>
      <c r="C6957" s="295" t="s">
        <v>336</v>
      </c>
      <c r="D6957" s="295" t="s">
        <v>31</v>
      </c>
      <c r="E6957" s="295" t="s">
        <v>1119</v>
      </c>
      <c r="F6957" s="315">
        <f>VLOOKUP(B6957,'HSD PSPN,STR,ARS'!$C$6:F5029,4,FALSE)</f>
        <v>100000</v>
      </c>
      <c r="G6957" s="536">
        <f t="shared" ref="G6957:G6960" si="711">F6957*E6957</f>
        <v>10000</v>
      </c>
    </row>
    <row r="6958" spans="1:7">
      <c r="A6958" s="295">
        <v>2</v>
      </c>
      <c r="B6958" s="296" t="s">
        <v>2</v>
      </c>
      <c r="C6958" s="295" t="s">
        <v>337</v>
      </c>
      <c r="D6958" s="295" t="s">
        <v>31</v>
      </c>
      <c r="E6958" s="295" t="s">
        <v>1258</v>
      </c>
      <c r="F6958" s="315">
        <f>VLOOKUP(B6958,'HSD PSPN,STR,ARS'!$C$6:F5030,4,FALSE)</f>
        <v>150000</v>
      </c>
      <c r="G6958" s="536">
        <f t="shared" si="711"/>
        <v>7500</v>
      </c>
    </row>
    <row r="6959" spans="1:7">
      <c r="A6959" s="295">
        <v>3</v>
      </c>
      <c r="B6959" s="296" t="s">
        <v>3</v>
      </c>
      <c r="C6959" s="295" t="s">
        <v>338</v>
      </c>
      <c r="D6959" s="295" t="s">
        <v>31</v>
      </c>
      <c r="E6959" s="295" t="s">
        <v>1190</v>
      </c>
      <c r="F6959" s="315">
        <f>VLOOKUP(B6959,'HSD PSPN,STR,ARS'!$C$6:F5031,4,FALSE)</f>
        <v>150000</v>
      </c>
      <c r="G6959" s="536">
        <f t="shared" si="711"/>
        <v>750</v>
      </c>
    </row>
    <row r="6960" spans="1:7">
      <c r="A6960" s="295">
        <v>4</v>
      </c>
      <c r="B6960" s="296" t="s">
        <v>4</v>
      </c>
      <c r="C6960" s="295" t="s">
        <v>339</v>
      </c>
      <c r="D6960" s="295" t="s">
        <v>31</v>
      </c>
      <c r="E6960" s="295" t="s">
        <v>1267</v>
      </c>
      <c r="F6960" s="315">
        <f>VLOOKUP(B6960,'HSD PSPN,STR,ARS'!$C$6:F5032,4,FALSE)</f>
        <v>200000</v>
      </c>
      <c r="G6960" s="536">
        <f t="shared" si="711"/>
        <v>340</v>
      </c>
    </row>
    <row r="6961" spans="1:7">
      <c r="A6961" s="1161" t="s">
        <v>2171</v>
      </c>
      <c r="B6961" s="1162"/>
      <c r="C6961" s="1162"/>
      <c r="D6961" s="1162"/>
      <c r="E6961" s="1162"/>
      <c r="F6961" s="1163"/>
      <c r="G6961" s="321">
        <f>SUM(G6956:G6960)</f>
        <v>18590</v>
      </c>
    </row>
    <row r="6962" spans="1:7">
      <c r="A6962" s="295" t="s">
        <v>19</v>
      </c>
      <c r="B6962" s="296" t="s">
        <v>5</v>
      </c>
      <c r="C6962" s="295"/>
      <c r="D6962" s="295"/>
      <c r="E6962" s="295"/>
      <c r="F6962" s="296"/>
      <c r="G6962" s="536"/>
    </row>
    <row r="6963" spans="1:7" ht="30">
      <c r="A6963" s="295">
        <v>1</v>
      </c>
      <c r="B6963" s="300" t="s">
        <v>1859</v>
      </c>
      <c r="C6963" s="295"/>
      <c r="D6963" s="301" t="s">
        <v>379</v>
      </c>
      <c r="E6963" s="301" t="s">
        <v>1272</v>
      </c>
      <c r="F6963" s="315">
        <f>VLOOKUP(B6963,'HSD PSPN,STR,ARS'!$C$6:F5035,4,FALSE)</f>
        <v>10000</v>
      </c>
      <c r="G6963" s="536">
        <f t="shared" ref="G6963:G6964" si="712">F6963*E6963</f>
        <v>10500</v>
      </c>
    </row>
    <row r="6964" spans="1:7">
      <c r="A6964" s="295">
        <v>2</v>
      </c>
      <c r="B6964" s="296" t="s">
        <v>1860</v>
      </c>
      <c r="C6964" s="295"/>
      <c r="D6964" s="295" t="s">
        <v>258</v>
      </c>
      <c r="E6964" s="295" t="s">
        <v>1861</v>
      </c>
      <c r="F6964" s="315">
        <f>VLOOKUP(B6964,'HSD PSPN,STR,ARS'!$C$6:F5036,4,FALSE)</f>
        <v>10000</v>
      </c>
      <c r="G6964" s="536">
        <f t="shared" si="712"/>
        <v>7940</v>
      </c>
    </row>
    <row r="6965" spans="1:7">
      <c r="A6965" s="1165" t="s">
        <v>2176</v>
      </c>
      <c r="B6965" s="1166"/>
      <c r="C6965" s="1166"/>
      <c r="D6965" s="1166"/>
      <c r="E6965" s="1166"/>
      <c r="F6965" s="1166"/>
      <c r="G6965" s="321">
        <f>SUM(G6962:G6964)</f>
        <v>18440</v>
      </c>
    </row>
    <row r="6966" spans="1:7">
      <c r="A6966" s="295" t="s">
        <v>20</v>
      </c>
      <c r="B6966" s="296" t="s">
        <v>181</v>
      </c>
      <c r="C6966" s="295"/>
      <c r="D6966" s="295"/>
      <c r="E6966" s="295"/>
      <c r="F6966" s="296"/>
      <c r="G6966" s="536"/>
    </row>
    <row r="6967" spans="1:7">
      <c r="A6967" s="295"/>
      <c r="B6967" s="296"/>
      <c r="C6967" s="295"/>
      <c r="D6967" s="295"/>
      <c r="E6967" s="295"/>
      <c r="F6967" s="296"/>
      <c r="G6967" s="536"/>
    </row>
    <row r="6968" spans="1:7">
      <c r="A6968" s="1146" t="s">
        <v>2180</v>
      </c>
      <c r="B6968" s="1146"/>
      <c r="C6968" s="1146"/>
      <c r="D6968" s="1146"/>
      <c r="E6968" s="1146"/>
      <c r="F6968" s="1146"/>
      <c r="G6968" s="318">
        <f>SUM(G6966:G6967)</f>
        <v>0</v>
      </c>
    </row>
    <row r="6969" spans="1:7">
      <c r="A6969" s="375" t="s">
        <v>21</v>
      </c>
      <c r="B6969" s="1145" t="s">
        <v>1111</v>
      </c>
      <c r="C6969" s="1145"/>
      <c r="D6969" s="1145"/>
      <c r="E6969" s="1145"/>
      <c r="F6969" s="1145"/>
      <c r="G6969" s="318">
        <f>SUM(G6957:G6968)/2</f>
        <v>37030</v>
      </c>
    </row>
    <row r="6970" spans="1:7">
      <c r="A6970" s="375" t="s">
        <v>22</v>
      </c>
      <c r="B6970" s="1145" t="s">
        <v>1112</v>
      </c>
      <c r="C6970" s="1145"/>
      <c r="D6970" s="1145"/>
      <c r="E6970" s="1145"/>
      <c r="F6970" s="376">
        <v>0.1</v>
      </c>
      <c r="G6970" s="318">
        <f>G6969*F6970</f>
        <v>3703</v>
      </c>
    </row>
    <row r="6971" spans="1:7">
      <c r="A6971" s="375" t="s">
        <v>23</v>
      </c>
      <c r="B6971" s="1145" t="s">
        <v>184</v>
      </c>
      <c r="C6971" s="1145"/>
      <c r="D6971" s="1145"/>
      <c r="E6971" s="1145"/>
      <c r="F6971" s="1145"/>
      <c r="G6971" s="318">
        <f>ROUNDDOWN(G6969+G6970,0)</f>
        <v>40733</v>
      </c>
    </row>
    <row r="6972" spans="1:7">
      <c r="A6972" s="379"/>
      <c r="B6972" s="380"/>
      <c r="C6972" s="380"/>
      <c r="D6972" s="380"/>
      <c r="E6972" s="380"/>
      <c r="F6972" s="380"/>
      <c r="G6972" s="255"/>
    </row>
    <row r="6973" spans="1:7">
      <c r="A6973" s="456" t="s">
        <v>2574</v>
      </c>
      <c r="B6973"/>
      <c r="C6973"/>
      <c r="D6973"/>
      <c r="E6973"/>
      <c r="F6973"/>
      <c r="G6973" s="541"/>
    </row>
    <row r="6974" spans="1:7" s="455" customFormat="1" ht="10.5" customHeight="1">
      <c r="A6974" s="454" t="s">
        <v>2575</v>
      </c>
      <c r="G6974" s="560"/>
    </row>
    <row r="6975" spans="1:7" ht="45">
      <c r="A6975" s="294" t="s">
        <v>73</v>
      </c>
      <c r="B6975" s="294" t="s">
        <v>74</v>
      </c>
      <c r="C6975" s="294" t="s">
        <v>166</v>
      </c>
      <c r="D6975" s="301" t="s">
        <v>78</v>
      </c>
      <c r="E6975" s="301" t="s">
        <v>167</v>
      </c>
      <c r="F6975" s="301" t="s">
        <v>1113</v>
      </c>
      <c r="G6975" s="552" t="s">
        <v>1105</v>
      </c>
    </row>
    <row r="6976" spans="1:7">
      <c r="A6976" s="295" t="s">
        <v>17</v>
      </c>
      <c r="B6976" s="296" t="s">
        <v>1106</v>
      </c>
      <c r="C6976" s="295"/>
      <c r="D6976" s="295"/>
      <c r="E6976" s="295"/>
      <c r="F6976" s="296"/>
      <c r="G6976" s="536"/>
    </row>
    <row r="6977" spans="1:7">
      <c r="A6977" s="295">
        <v>1</v>
      </c>
      <c r="B6977" s="296" t="s">
        <v>1</v>
      </c>
      <c r="C6977" s="295" t="s">
        <v>336</v>
      </c>
      <c r="D6977" s="295" t="s">
        <v>31</v>
      </c>
      <c r="E6977" s="295" t="s">
        <v>1251</v>
      </c>
      <c r="F6977" s="315">
        <f>VLOOKUP(B6977,'HSD PSPN,STR,ARS'!$C$6:F5046,4,FALSE)</f>
        <v>100000</v>
      </c>
      <c r="G6977" s="536">
        <f t="shared" ref="G6977:G6980" si="713">F6977*E6977</f>
        <v>100000</v>
      </c>
    </row>
    <row r="6978" spans="1:7">
      <c r="A6978" s="295">
        <v>2</v>
      </c>
      <c r="B6978" s="296" t="s">
        <v>2</v>
      </c>
      <c r="C6978" s="295" t="s">
        <v>337</v>
      </c>
      <c r="D6978" s="295" t="s">
        <v>31</v>
      </c>
      <c r="E6978" s="295" t="s">
        <v>1251</v>
      </c>
      <c r="F6978" s="315">
        <f>VLOOKUP(B6978,'HSD PSPN,STR,ARS'!$C$6:F5047,4,FALSE)</f>
        <v>150000</v>
      </c>
      <c r="G6978" s="536">
        <f t="shared" si="713"/>
        <v>150000</v>
      </c>
    </row>
    <row r="6979" spans="1:7">
      <c r="A6979" s="295">
        <v>3</v>
      </c>
      <c r="B6979" s="296" t="s">
        <v>3</v>
      </c>
      <c r="C6979" s="295" t="s">
        <v>338</v>
      </c>
      <c r="D6979" s="295" t="s">
        <v>31</v>
      </c>
      <c r="E6979" s="295" t="s">
        <v>1119</v>
      </c>
      <c r="F6979" s="315">
        <f>VLOOKUP(B6979,'HSD PSPN,STR,ARS'!$C$6:F5048,4,FALSE)</f>
        <v>150000</v>
      </c>
      <c r="G6979" s="536">
        <f t="shared" si="713"/>
        <v>15000</v>
      </c>
    </row>
    <row r="6980" spans="1:7">
      <c r="A6980" s="295">
        <v>4</v>
      </c>
      <c r="B6980" s="296" t="s">
        <v>4</v>
      </c>
      <c r="C6980" s="295" t="s">
        <v>339</v>
      </c>
      <c r="D6980" s="295" t="s">
        <v>31</v>
      </c>
      <c r="E6980" s="295" t="s">
        <v>1252</v>
      </c>
      <c r="F6980" s="315">
        <f>VLOOKUP(B6980,'HSD PSPN,STR,ARS'!$C$6:F5049,4,FALSE)</f>
        <v>200000</v>
      </c>
      <c r="G6980" s="536">
        <f t="shared" si="713"/>
        <v>6660.0000000000009</v>
      </c>
    </row>
    <row r="6981" spans="1:7">
      <c r="A6981" s="1161" t="s">
        <v>2171</v>
      </c>
      <c r="B6981" s="1162"/>
      <c r="C6981" s="1162"/>
      <c r="D6981" s="1162"/>
      <c r="E6981" s="1162"/>
      <c r="F6981" s="1163"/>
      <c r="G6981" s="321">
        <f>SUM(G6976:G6980)</f>
        <v>271660</v>
      </c>
    </row>
    <row r="6982" spans="1:7">
      <c r="A6982" s="295" t="s">
        <v>19</v>
      </c>
      <c r="B6982" s="296" t="s">
        <v>5</v>
      </c>
      <c r="C6982" s="295"/>
      <c r="D6982" s="295"/>
      <c r="E6982" s="295"/>
      <c r="F6982" s="296"/>
      <c r="G6982" s="536"/>
    </row>
    <row r="6983" spans="1:7">
      <c r="A6983" s="295">
        <v>1</v>
      </c>
      <c r="B6983" s="427" t="s">
        <v>2400</v>
      </c>
      <c r="C6983" s="295"/>
      <c r="D6983" s="295" t="s">
        <v>1734</v>
      </c>
      <c r="E6983" s="295" t="s">
        <v>1496</v>
      </c>
      <c r="F6983" s="315">
        <f>VLOOKUP(B6983,'HSD PSPN,STR,ARS'!$C$6:F5052,4,FALSE)</f>
        <v>10000</v>
      </c>
      <c r="G6983" s="536">
        <f t="shared" ref="G6983:G6985" si="714">F6983*E6983</f>
        <v>10000</v>
      </c>
    </row>
    <row r="6984" spans="1:7">
      <c r="A6984" s="295">
        <v>2</v>
      </c>
      <c r="B6984" s="296" t="s">
        <v>176</v>
      </c>
      <c r="C6984" s="295"/>
      <c r="D6984" s="295" t="s">
        <v>329</v>
      </c>
      <c r="E6984" s="295" t="s">
        <v>1179</v>
      </c>
      <c r="F6984" s="315">
        <f>VLOOKUP(B6984,'HSD PSPN,STR,ARS'!$C$6:F5053,4,FALSE)</f>
        <v>10000</v>
      </c>
      <c r="G6984" s="536">
        <f t="shared" si="714"/>
        <v>60000</v>
      </c>
    </row>
    <row r="6985" spans="1:7">
      <c r="A6985" s="295">
        <v>3</v>
      </c>
      <c r="B6985" s="296" t="s">
        <v>206</v>
      </c>
      <c r="C6985" s="295"/>
      <c r="D6985" s="295" t="s">
        <v>342</v>
      </c>
      <c r="E6985" s="295" t="s">
        <v>1225</v>
      </c>
      <c r="F6985" s="315">
        <f>VLOOKUP(B6985,'HSD PSPN,STR,ARS'!$C$6:F5054,4,FALSE)</f>
        <v>10000</v>
      </c>
      <c r="G6985" s="536">
        <f t="shared" si="714"/>
        <v>100</v>
      </c>
    </row>
    <row r="6986" spans="1:7">
      <c r="A6986" s="1165" t="s">
        <v>2176</v>
      </c>
      <c r="B6986" s="1166"/>
      <c r="C6986" s="1166"/>
      <c r="D6986" s="1166"/>
      <c r="E6986" s="1166"/>
      <c r="F6986" s="1166"/>
      <c r="G6986" s="321">
        <f>SUM(G6983:G6985)</f>
        <v>70100</v>
      </c>
    </row>
    <row r="6987" spans="1:7">
      <c r="A6987" s="295" t="s">
        <v>20</v>
      </c>
      <c r="B6987" s="296" t="s">
        <v>181</v>
      </c>
      <c r="C6987" s="295"/>
      <c r="D6987" s="295"/>
      <c r="E6987" s="295"/>
      <c r="F6987" s="296"/>
      <c r="G6987" s="536"/>
    </row>
    <row r="6988" spans="1:7">
      <c r="A6988" s="295"/>
      <c r="B6988" s="296"/>
      <c r="C6988" s="295"/>
      <c r="D6988" s="295"/>
      <c r="E6988" s="295"/>
      <c r="F6988" s="296"/>
      <c r="G6988" s="536"/>
    </row>
    <row r="6989" spans="1:7">
      <c r="A6989" s="1146" t="s">
        <v>2180</v>
      </c>
      <c r="B6989" s="1146"/>
      <c r="C6989" s="1146"/>
      <c r="D6989" s="1146"/>
      <c r="E6989" s="1146"/>
      <c r="F6989" s="1146"/>
      <c r="G6989" s="318">
        <f>SUM(G6987:G6988)</f>
        <v>0</v>
      </c>
    </row>
    <row r="6990" spans="1:7">
      <c r="A6990" s="375" t="s">
        <v>21</v>
      </c>
      <c r="B6990" s="1145" t="s">
        <v>1111</v>
      </c>
      <c r="C6990" s="1145"/>
      <c r="D6990" s="1145"/>
      <c r="E6990" s="1145"/>
      <c r="F6990" s="1145"/>
      <c r="G6990" s="318">
        <f>SUM(G6977:G6989)/2</f>
        <v>341760</v>
      </c>
    </row>
    <row r="6991" spans="1:7">
      <c r="A6991" s="375" t="s">
        <v>22</v>
      </c>
      <c r="B6991" s="1145" t="s">
        <v>1112</v>
      </c>
      <c r="C6991" s="1145"/>
      <c r="D6991" s="1145"/>
      <c r="E6991" s="1145"/>
      <c r="F6991" s="376">
        <v>0.1</v>
      </c>
      <c r="G6991" s="318">
        <f>G6990*F6991</f>
        <v>34176</v>
      </c>
    </row>
    <row r="6992" spans="1:7">
      <c r="A6992" s="375" t="s">
        <v>23</v>
      </c>
      <c r="B6992" s="1145" t="s">
        <v>184</v>
      </c>
      <c r="C6992" s="1145"/>
      <c r="D6992" s="1145"/>
      <c r="E6992" s="1145"/>
      <c r="F6992" s="1145"/>
      <c r="G6992" s="318">
        <f>ROUNDDOWN(G6990+G6991,0)</f>
        <v>375936</v>
      </c>
    </row>
    <row r="6993" spans="1:7">
      <c r="A6993" s="379"/>
      <c r="B6993" s="380"/>
      <c r="C6993" s="380"/>
      <c r="D6993" s="380"/>
      <c r="E6993" s="380"/>
      <c r="F6993" s="380"/>
      <c r="G6993" s="255"/>
    </row>
    <row r="6994" spans="1:7" s="455" customFormat="1">
      <c r="A6994" s="454" t="s">
        <v>2576</v>
      </c>
      <c r="G6994" s="560"/>
    </row>
    <row r="6995" spans="1:7" ht="45">
      <c r="A6995" s="294" t="s">
        <v>73</v>
      </c>
      <c r="B6995" s="294" t="s">
        <v>74</v>
      </c>
      <c r="C6995" s="294" t="s">
        <v>166</v>
      </c>
      <c r="D6995" s="301" t="s">
        <v>78</v>
      </c>
      <c r="E6995" s="301" t="s">
        <v>167</v>
      </c>
      <c r="F6995" s="301" t="s">
        <v>1113</v>
      </c>
      <c r="G6995" s="552" t="s">
        <v>1105</v>
      </c>
    </row>
    <row r="6996" spans="1:7">
      <c r="A6996" s="295" t="s">
        <v>17</v>
      </c>
      <c r="B6996" s="296" t="s">
        <v>1106</v>
      </c>
      <c r="C6996" s="295"/>
      <c r="D6996" s="295"/>
      <c r="E6996" s="295"/>
      <c r="F6996" s="296"/>
      <c r="G6996" s="536"/>
    </row>
    <row r="6997" spans="1:7">
      <c r="A6997" s="295">
        <v>1</v>
      </c>
      <c r="B6997" s="296" t="s">
        <v>1</v>
      </c>
      <c r="C6997" s="295" t="s">
        <v>336</v>
      </c>
      <c r="D6997" s="295" t="s">
        <v>31</v>
      </c>
      <c r="E6997" s="295" t="s">
        <v>1301</v>
      </c>
      <c r="F6997" s="315">
        <f>VLOOKUP(B6997,'HSD PSPN,STR,ARS'!$C$6:F5064,4,FALSE)</f>
        <v>100000</v>
      </c>
      <c r="G6997" s="536">
        <f t="shared" ref="G6997:G7000" si="715">F6997*E6997</f>
        <v>50000</v>
      </c>
    </row>
    <row r="6998" spans="1:7">
      <c r="A6998" s="295">
        <v>2</v>
      </c>
      <c r="B6998" s="296" t="s">
        <v>2</v>
      </c>
      <c r="C6998" s="295" t="s">
        <v>337</v>
      </c>
      <c r="D6998" s="295" t="s">
        <v>31</v>
      </c>
      <c r="E6998" s="295" t="s">
        <v>1251</v>
      </c>
      <c r="F6998" s="315">
        <f>VLOOKUP(B6998,'HSD PSPN,STR,ARS'!$C$6:F5065,4,FALSE)</f>
        <v>150000</v>
      </c>
      <c r="G6998" s="536">
        <f t="shared" si="715"/>
        <v>150000</v>
      </c>
    </row>
    <row r="6999" spans="1:7">
      <c r="A6999" s="295">
        <v>3</v>
      </c>
      <c r="B6999" s="296" t="s">
        <v>3</v>
      </c>
      <c r="C6999" s="295" t="s">
        <v>338</v>
      </c>
      <c r="D6999" s="295" t="s">
        <v>31</v>
      </c>
      <c r="E6999" s="295" t="s">
        <v>1119</v>
      </c>
      <c r="F6999" s="315">
        <f>VLOOKUP(B6999,'HSD PSPN,STR,ARS'!$C$6:F5066,4,FALSE)</f>
        <v>150000</v>
      </c>
      <c r="G6999" s="536">
        <f t="shared" si="715"/>
        <v>15000</v>
      </c>
    </row>
    <row r="7000" spans="1:7">
      <c r="A7000" s="295">
        <v>4</v>
      </c>
      <c r="B7000" s="296" t="s">
        <v>4</v>
      </c>
      <c r="C7000" s="295" t="s">
        <v>339</v>
      </c>
      <c r="D7000" s="295" t="s">
        <v>31</v>
      </c>
      <c r="E7000" s="295" t="s">
        <v>1252</v>
      </c>
      <c r="F7000" s="315">
        <f>VLOOKUP(B7000,'HSD PSPN,STR,ARS'!$C$6:F5067,4,FALSE)</f>
        <v>200000</v>
      </c>
      <c r="G7000" s="536">
        <f t="shared" si="715"/>
        <v>6660.0000000000009</v>
      </c>
    </row>
    <row r="7001" spans="1:7">
      <c r="A7001" s="1161" t="s">
        <v>2171</v>
      </c>
      <c r="B7001" s="1162"/>
      <c r="C7001" s="1162"/>
      <c r="D7001" s="1162"/>
      <c r="E7001" s="1162"/>
      <c r="F7001" s="1163"/>
      <c r="G7001" s="321">
        <f>SUM(G6996:G7000)</f>
        <v>221660</v>
      </c>
    </row>
    <row r="7002" spans="1:7">
      <c r="A7002" s="295" t="s">
        <v>19</v>
      </c>
      <c r="B7002" s="296" t="s">
        <v>5</v>
      </c>
      <c r="C7002" s="295"/>
      <c r="D7002" s="295"/>
      <c r="E7002" s="295"/>
      <c r="F7002" s="296"/>
      <c r="G7002" s="536"/>
    </row>
    <row r="7003" spans="1:7">
      <c r="A7003" s="295">
        <v>1</v>
      </c>
      <c r="B7003" s="429" t="s">
        <v>2401</v>
      </c>
      <c r="C7003" s="295"/>
      <c r="D7003" s="295" t="s">
        <v>239</v>
      </c>
      <c r="E7003" s="295" t="s">
        <v>1138</v>
      </c>
      <c r="F7003" s="315">
        <f>VLOOKUP(B7003,'HSD PSPN,STR,ARS'!$C$6:F5070,4,FALSE)</f>
        <v>10000</v>
      </c>
      <c r="G7003" s="536">
        <f t="shared" ref="G7003:G7004" si="716">F7003*E7003</f>
        <v>10000</v>
      </c>
    </row>
    <row r="7004" spans="1:7">
      <c r="A7004" s="295">
        <v>2</v>
      </c>
      <c r="B7004" s="296" t="s">
        <v>274</v>
      </c>
      <c r="C7004" s="295"/>
      <c r="D7004" s="295" t="s">
        <v>239</v>
      </c>
      <c r="E7004" s="295" t="s">
        <v>1204</v>
      </c>
      <c r="F7004" s="315">
        <f>VLOOKUP(B7004,'HSD PSPN,STR,ARS'!$C$6:F5071,4,FALSE)</f>
        <v>10000</v>
      </c>
      <c r="G7004" s="536">
        <f t="shared" si="716"/>
        <v>250</v>
      </c>
    </row>
    <row r="7005" spans="1:7">
      <c r="A7005" s="1165" t="s">
        <v>2176</v>
      </c>
      <c r="B7005" s="1166"/>
      <c r="C7005" s="1166"/>
      <c r="D7005" s="1166"/>
      <c r="E7005" s="1166"/>
      <c r="F7005" s="1166"/>
      <c r="G7005" s="321">
        <f>SUM(G7003:G7004)</f>
        <v>10250</v>
      </c>
    </row>
    <row r="7006" spans="1:7">
      <c r="A7006" s="295" t="s">
        <v>20</v>
      </c>
      <c r="B7006" s="296" t="s">
        <v>181</v>
      </c>
      <c r="C7006" s="295"/>
      <c r="D7006" s="295"/>
      <c r="E7006" s="295"/>
      <c r="F7006" s="296"/>
      <c r="G7006" s="536"/>
    </row>
    <row r="7007" spans="1:7">
      <c r="A7007" s="295"/>
      <c r="B7007" s="296"/>
      <c r="C7007" s="295"/>
      <c r="D7007" s="295"/>
      <c r="E7007" s="295"/>
      <c r="F7007" s="296"/>
      <c r="G7007" s="536"/>
    </row>
    <row r="7008" spans="1:7">
      <c r="A7008" s="1146" t="s">
        <v>2180</v>
      </c>
      <c r="B7008" s="1146"/>
      <c r="C7008" s="1146"/>
      <c r="D7008" s="1146"/>
      <c r="E7008" s="1146"/>
      <c r="F7008" s="1146"/>
      <c r="G7008" s="318">
        <f>SUM(G7006:G7007)</f>
        <v>0</v>
      </c>
    </row>
    <row r="7009" spans="1:7">
      <c r="A7009" s="375" t="s">
        <v>21</v>
      </c>
      <c r="B7009" s="1145" t="s">
        <v>1111</v>
      </c>
      <c r="C7009" s="1145"/>
      <c r="D7009" s="1145"/>
      <c r="E7009" s="1145"/>
      <c r="F7009" s="1145"/>
      <c r="G7009" s="318">
        <f>SUM(G6997:G7008)/2</f>
        <v>231910</v>
      </c>
    </row>
    <row r="7010" spans="1:7">
      <c r="A7010" s="375" t="s">
        <v>22</v>
      </c>
      <c r="B7010" s="1145" t="s">
        <v>1112</v>
      </c>
      <c r="C7010" s="1145"/>
      <c r="D7010" s="1145"/>
      <c r="E7010" s="1145"/>
      <c r="F7010" s="376">
        <v>0.1</v>
      </c>
      <c r="G7010" s="318">
        <f>G7009*F7010</f>
        <v>23191</v>
      </c>
    </row>
    <row r="7011" spans="1:7">
      <c r="A7011" s="375" t="s">
        <v>23</v>
      </c>
      <c r="B7011" s="1145" t="s">
        <v>184</v>
      </c>
      <c r="C7011" s="1145"/>
      <c r="D7011" s="1145"/>
      <c r="E7011" s="1145"/>
      <c r="F7011" s="1145"/>
      <c r="G7011" s="318">
        <f>ROUNDDOWN(G7009+G7010,0)</f>
        <v>255101</v>
      </c>
    </row>
    <row r="7012" spans="1:7">
      <c r="A7012" s="379"/>
      <c r="B7012" s="380"/>
      <c r="C7012" s="380"/>
      <c r="D7012" s="380"/>
      <c r="E7012" s="380"/>
      <c r="F7012" s="380"/>
      <c r="G7012" s="255"/>
    </row>
    <row r="7013" spans="1:7">
      <c r="A7013" s="456" t="s">
        <v>2577</v>
      </c>
      <c r="B7013"/>
      <c r="C7013"/>
      <c r="D7013"/>
      <c r="E7013"/>
      <c r="F7013"/>
      <c r="G7013" s="541"/>
    </row>
    <row r="7014" spans="1:7" s="455" customFormat="1">
      <c r="A7014" s="454" t="s">
        <v>2578</v>
      </c>
      <c r="G7014" s="560"/>
    </row>
    <row r="7015" spans="1:7" ht="45">
      <c r="A7015" s="294" t="s">
        <v>73</v>
      </c>
      <c r="B7015" s="294" t="s">
        <v>74</v>
      </c>
      <c r="C7015" s="294" t="s">
        <v>166</v>
      </c>
      <c r="D7015" s="301" t="s">
        <v>78</v>
      </c>
      <c r="E7015" s="301" t="s">
        <v>167</v>
      </c>
      <c r="F7015" s="301" t="s">
        <v>1113</v>
      </c>
      <c r="G7015" s="552" t="s">
        <v>1105</v>
      </c>
    </row>
    <row r="7016" spans="1:7">
      <c r="A7016" s="295" t="s">
        <v>17</v>
      </c>
      <c r="B7016" s="296" t="s">
        <v>1106</v>
      </c>
      <c r="C7016" s="295"/>
      <c r="D7016" s="295"/>
      <c r="E7016" s="295"/>
      <c r="F7016" s="296"/>
      <c r="G7016" s="536"/>
    </row>
    <row r="7017" spans="1:7">
      <c r="A7017" s="295">
        <v>1</v>
      </c>
      <c r="B7017" s="296" t="s">
        <v>1</v>
      </c>
      <c r="C7017" s="295" t="s">
        <v>336</v>
      </c>
      <c r="D7017" s="295" t="s">
        <v>31</v>
      </c>
      <c r="E7017" s="295" t="s">
        <v>1724</v>
      </c>
      <c r="F7017" s="315">
        <f>VLOOKUP(B7017,'HSD PSPN,STR,ARS'!$C$6:F5081,4,FALSE)</f>
        <v>100000</v>
      </c>
      <c r="G7017" s="536">
        <f>F7017*E7017</f>
        <v>300000</v>
      </c>
    </row>
    <row r="7018" spans="1:7">
      <c r="A7018" s="295">
        <v>2</v>
      </c>
      <c r="B7018" s="296" t="s">
        <v>2</v>
      </c>
      <c r="C7018" s="295" t="s">
        <v>337</v>
      </c>
      <c r="D7018" s="295" t="s">
        <v>31</v>
      </c>
      <c r="E7018" s="295" t="s">
        <v>1862</v>
      </c>
      <c r="F7018" s="315">
        <f>VLOOKUP(B7018,'HSD PSPN,STR,ARS'!$C$6:F5082,4,FALSE)</f>
        <v>150000</v>
      </c>
      <c r="G7018" s="536">
        <f t="shared" ref="G7018:G7020" si="717">F7018*E7018</f>
        <v>675000</v>
      </c>
    </row>
    <row r="7019" spans="1:7">
      <c r="A7019" s="295">
        <v>3</v>
      </c>
      <c r="B7019" s="296" t="s">
        <v>3</v>
      </c>
      <c r="C7019" s="295" t="s">
        <v>338</v>
      </c>
      <c r="D7019" s="295" t="s">
        <v>31</v>
      </c>
      <c r="E7019" s="295" t="s">
        <v>1863</v>
      </c>
      <c r="F7019" s="315">
        <f>VLOOKUP(B7019,'HSD PSPN,STR,ARS'!$C$6:F5083,4,FALSE)</f>
        <v>150000</v>
      </c>
      <c r="G7019" s="536">
        <f t="shared" si="717"/>
        <v>67500</v>
      </c>
    </row>
    <row r="7020" spans="1:7">
      <c r="A7020" s="295">
        <v>4</v>
      </c>
      <c r="B7020" s="296" t="s">
        <v>4</v>
      </c>
      <c r="C7020" s="295" t="s">
        <v>339</v>
      </c>
      <c r="D7020" s="295" t="s">
        <v>31</v>
      </c>
      <c r="E7020" s="295" t="s">
        <v>1275</v>
      </c>
      <c r="F7020" s="315">
        <f>VLOOKUP(B7020,'HSD PSPN,STR,ARS'!$C$6:F5084,4,FALSE)</f>
        <v>200000</v>
      </c>
      <c r="G7020" s="536">
        <f t="shared" si="717"/>
        <v>30000</v>
      </c>
    </row>
    <row r="7021" spans="1:7">
      <c r="A7021" s="1161" t="s">
        <v>2171</v>
      </c>
      <c r="B7021" s="1162"/>
      <c r="C7021" s="1162"/>
      <c r="D7021" s="1162"/>
      <c r="E7021" s="1162"/>
      <c r="F7021" s="1163"/>
      <c r="G7021" s="321">
        <f>SUM(G7016:G7020)</f>
        <v>1072500</v>
      </c>
    </row>
    <row r="7022" spans="1:7">
      <c r="A7022" s="295" t="s">
        <v>19</v>
      </c>
      <c r="B7022" s="296" t="s">
        <v>5</v>
      </c>
      <c r="C7022" s="295"/>
      <c r="D7022" s="295"/>
      <c r="E7022" s="295"/>
      <c r="F7022" s="296"/>
      <c r="G7022" s="536"/>
    </row>
    <row r="7023" spans="1:7" ht="30">
      <c r="A7023" s="295">
        <v>1</v>
      </c>
      <c r="B7023" s="300" t="s">
        <v>1864</v>
      </c>
      <c r="C7023" s="295"/>
      <c r="D7023" s="301" t="s">
        <v>1734</v>
      </c>
      <c r="E7023" s="301" t="s">
        <v>1496</v>
      </c>
      <c r="F7023" s="315">
        <f>VLOOKUP(B7023,'HSD PSPN,STR,ARS'!$C$6:F5087,4,FALSE)</f>
        <v>10000</v>
      </c>
      <c r="G7023" s="536">
        <f t="shared" ref="G7023:G7024" si="718">F7023*E7023</f>
        <v>10000</v>
      </c>
    </row>
    <row r="7024" spans="1:7">
      <c r="A7024" s="295">
        <v>2</v>
      </c>
      <c r="B7024" s="296" t="s">
        <v>1856</v>
      </c>
      <c r="C7024" s="295"/>
      <c r="D7024" s="295" t="s">
        <v>1734</v>
      </c>
      <c r="E7024" s="295" t="s">
        <v>1496</v>
      </c>
      <c r="F7024" s="315">
        <f>VLOOKUP(B7024,'HSD PSPN,STR,ARS'!$C$6:F5088,4,FALSE)</f>
        <v>10000</v>
      </c>
      <c r="G7024" s="536">
        <f t="shared" si="718"/>
        <v>10000</v>
      </c>
    </row>
    <row r="7025" spans="1:7">
      <c r="A7025" s="1165" t="s">
        <v>2176</v>
      </c>
      <c r="B7025" s="1166"/>
      <c r="C7025" s="1166"/>
      <c r="D7025" s="1166"/>
      <c r="E7025" s="1166"/>
      <c r="F7025" s="1166"/>
      <c r="G7025" s="321">
        <f>SUM(G7023:G7024)</f>
        <v>20000</v>
      </c>
    </row>
    <row r="7026" spans="1:7">
      <c r="A7026" s="295" t="s">
        <v>20</v>
      </c>
      <c r="B7026" s="296" t="s">
        <v>181</v>
      </c>
      <c r="C7026" s="295"/>
      <c r="D7026" s="295"/>
      <c r="E7026" s="295"/>
      <c r="F7026" s="296"/>
      <c r="G7026" s="536"/>
    </row>
    <row r="7027" spans="1:7">
      <c r="A7027" s="295"/>
      <c r="B7027" s="296"/>
      <c r="C7027" s="295"/>
      <c r="D7027" s="295"/>
      <c r="E7027" s="295"/>
      <c r="F7027" s="296"/>
      <c r="G7027" s="536"/>
    </row>
    <row r="7028" spans="1:7">
      <c r="A7028" s="1146" t="s">
        <v>2180</v>
      </c>
      <c r="B7028" s="1146"/>
      <c r="C7028" s="1146"/>
      <c r="D7028" s="1146"/>
      <c r="E7028" s="1146"/>
      <c r="F7028" s="1146"/>
      <c r="G7028" s="318">
        <f>SUM(G7026:G7027)</f>
        <v>0</v>
      </c>
    </row>
    <row r="7029" spans="1:7">
      <c r="A7029" s="375" t="s">
        <v>21</v>
      </c>
      <c r="B7029" s="1145" t="s">
        <v>1111</v>
      </c>
      <c r="C7029" s="1145"/>
      <c r="D7029" s="1145"/>
      <c r="E7029" s="1145"/>
      <c r="F7029" s="1145"/>
      <c r="G7029" s="318">
        <f>SUM(G7017:G7028)/2</f>
        <v>1092500</v>
      </c>
    </row>
    <row r="7030" spans="1:7">
      <c r="A7030" s="375" t="s">
        <v>22</v>
      </c>
      <c r="B7030" s="1145" t="s">
        <v>1112</v>
      </c>
      <c r="C7030" s="1145"/>
      <c r="D7030" s="1145"/>
      <c r="E7030" s="1145"/>
      <c r="F7030" s="376">
        <v>0.1</v>
      </c>
      <c r="G7030" s="318">
        <f>G7029*F7030</f>
        <v>109250</v>
      </c>
    </row>
    <row r="7031" spans="1:7">
      <c r="A7031" s="375" t="s">
        <v>23</v>
      </c>
      <c r="B7031" s="1145" t="s">
        <v>184</v>
      </c>
      <c r="C7031" s="1145"/>
      <c r="D7031" s="1145"/>
      <c r="E7031" s="1145"/>
      <c r="F7031" s="1145"/>
      <c r="G7031" s="318">
        <f>ROUNDDOWN(G7029+G7030,0)</f>
        <v>1201750</v>
      </c>
    </row>
    <row r="7032" spans="1:7">
      <c r="A7032" s="379"/>
      <c r="B7032" s="380"/>
      <c r="C7032" s="380"/>
      <c r="D7032" s="380"/>
      <c r="E7032" s="380"/>
      <c r="F7032" s="380"/>
      <c r="G7032" s="255"/>
    </row>
    <row r="7033" spans="1:7" s="455" customFormat="1">
      <c r="A7033" s="454" t="s">
        <v>2579</v>
      </c>
      <c r="G7033" s="560"/>
    </row>
    <row r="7034" spans="1:7" ht="45">
      <c r="A7034" s="294" t="s">
        <v>73</v>
      </c>
      <c r="B7034" s="294" t="s">
        <v>74</v>
      </c>
      <c r="C7034" s="294" t="s">
        <v>166</v>
      </c>
      <c r="D7034" s="301" t="s">
        <v>78</v>
      </c>
      <c r="E7034" s="301" t="s">
        <v>167</v>
      </c>
      <c r="F7034" s="301" t="s">
        <v>1113</v>
      </c>
      <c r="G7034" s="552" t="s">
        <v>1105</v>
      </c>
    </row>
    <row r="7035" spans="1:7">
      <c r="A7035" s="295" t="s">
        <v>17</v>
      </c>
      <c r="B7035" s="296" t="s">
        <v>1106</v>
      </c>
      <c r="C7035" s="295"/>
      <c r="D7035" s="295"/>
      <c r="E7035" s="295"/>
      <c r="F7035" s="296"/>
      <c r="G7035" s="536"/>
    </row>
    <row r="7036" spans="1:7">
      <c r="A7036" s="295">
        <v>1</v>
      </c>
      <c r="B7036" s="296" t="s">
        <v>1</v>
      </c>
      <c r="C7036" s="295" t="s">
        <v>336</v>
      </c>
      <c r="D7036" s="295" t="s">
        <v>31</v>
      </c>
      <c r="E7036" s="295" t="s">
        <v>1179</v>
      </c>
      <c r="F7036" s="315">
        <f>VLOOKUP(B7036,'HSD PSPN,STR,ARS'!$C$6:F5098,4,FALSE)</f>
        <v>100000</v>
      </c>
      <c r="G7036" s="536">
        <f t="shared" ref="G7036:G7039" si="719">F7036*E7036</f>
        <v>600000</v>
      </c>
    </row>
    <row r="7037" spans="1:7">
      <c r="A7037" s="295">
        <v>2</v>
      </c>
      <c r="B7037" s="296" t="s">
        <v>2</v>
      </c>
      <c r="C7037" s="295" t="s">
        <v>337</v>
      </c>
      <c r="D7037" s="295" t="s">
        <v>31</v>
      </c>
      <c r="E7037" s="295" t="s">
        <v>1724</v>
      </c>
      <c r="F7037" s="315">
        <f>VLOOKUP(B7037,'HSD PSPN,STR,ARS'!$C$6:F5099,4,FALSE)</f>
        <v>150000</v>
      </c>
      <c r="G7037" s="536">
        <f t="shared" si="719"/>
        <v>450000</v>
      </c>
    </row>
    <row r="7038" spans="1:7">
      <c r="A7038" s="295">
        <v>3</v>
      </c>
      <c r="B7038" s="296" t="s">
        <v>3</v>
      </c>
      <c r="C7038" s="295" t="s">
        <v>338</v>
      </c>
      <c r="D7038" s="295" t="s">
        <v>31</v>
      </c>
      <c r="E7038" s="295" t="s">
        <v>1224</v>
      </c>
      <c r="F7038" s="315">
        <f>VLOOKUP(B7038,'HSD PSPN,STR,ARS'!$C$6:F5100,4,FALSE)</f>
        <v>150000</v>
      </c>
      <c r="G7038" s="536">
        <f t="shared" si="719"/>
        <v>45000</v>
      </c>
    </row>
    <row r="7039" spans="1:7">
      <c r="A7039" s="295">
        <v>4</v>
      </c>
      <c r="B7039" s="296" t="s">
        <v>4</v>
      </c>
      <c r="C7039" s="295" t="s">
        <v>339</v>
      </c>
      <c r="D7039" s="295" t="s">
        <v>31</v>
      </c>
      <c r="E7039" s="295" t="s">
        <v>1725</v>
      </c>
      <c r="F7039" s="315">
        <f>VLOOKUP(B7039,'HSD PSPN,STR,ARS'!$C$6:F5101,4,FALSE)</f>
        <v>200000</v>
      </c>
      <c r="G7039" s="536">
        <f t="shared" si="719"/>
        <v>20000</v>
      </c>
    </row>
    <row r="7040" spans="1:7">
      <c r="A7040" s="1161" t="s">
        <v>2171</v>
      </c>
      <c r="B7040" s="1162"/>
      <c r="C7040" s="1162"/>
      <c r="D7040" s="1162"/>
      <c r="E7040" s="1162"/>
      <c r="F7040" s="1163"/>
      <c r="G7040" s="321">
        <f>SUM(G7035:G7039)</f>
        <v>1115000</v>
      </c>
    </row>
    <row r="7041" spans="1:7">
      <c r="A7041" s="295" t="s">
        <v>19</v>
      </c>
      <c r="B7041" s="296" t="s">
        <v>5</v>
      </c>
      <c r="C7041" s="295"/>
      <c r="D7041" s="295"/>
      <c r="E7041" s="295"/>
      <c r="F7041" s="296"/>
      <c r="G7041" s="536"/>
    </row>
    <row r="7042" spans="1:7">
      <c r="A7042" s="295">
        <v>1</v>
      </c>
      <c r="B7042" s="296" t="s">
        <v>1338</v>
      </c>
      <c r="C7042" s="295"/>
      <c r="D7042" s="295" t="s">
        <v>239</v>
      </c>
      <c r="E7042" s="295" t="s">
        <v>1865</v>
      </c>
      <c r="F7042" s="315">
        <f>VLOOKUP(B7042,'HSD PSPN,STR,ARS'!$C$6:F5104,4,FALSE)</f>
        <v>10000</v>
      </c>
      <c r="G7042" s="536">
        <f t="shared" ref="G7042:G7045" si="720">F7042*E7042</f>
        <v>1500000</v>
      </c>
    </row>
    <row r="7043" spans="1:7">
      <c r="A7043" s="295">
        <v>2</v>
      </c>
      <c r="B7043" s="296" t="s">
        <v>176</v>
      </c>
      <c r="C7043" s="295"/>
      <c r="D7043" s="295" t="s">
        <v>329</v>
      </c>
      <c r="E7043" s="295" t="s">
        <v>1866</v>
      </c>
      <c r="F7043" s="315">
        <f>VLOOKUP(B7043,'HSD PSPN,STR,ARS'!$C$6:F5105,4,FALSE)</f>
        <v>10000</v>
      </c>
      <c r="G7043" s="536">
        <f t="shared" si="720"/>
        <v>1200000</v>
      </c>
    </row>
    <row r="7044" spans="1:7">
      <c r="A7044" s="295">
        <v>3</v>
      </c>
      <c r="B7044" s="296" t="s">
        <v>206</v>
      </c>
      <c r="C7044" s="295"/>
      <c r="D7044" s="295" t="s">
        <v>342</v>
      </c>
      <c r="E7044" s="295" t="s">
        <v>1224</v>
      </c>
      <c r="F7044" s="315">
        <f>VLOOKUP(B7044,'HSD PSPN,STR,ARS'!$C$6:F5106,4,FALSE)</f>
        <v>10000</v>
      </c>
      <c r="G7044" s="536">
        <f t="shared" si="720"/>
        <v>3000</v>
      </c>
    </row>
    <row r="7045" spans="1:7">
      <c r="A7045" s="295">
        <v>4</v>
      </c>
      <c r="B7045" s="296" t="s">
        <v>271</v>
      </c>
      <c r="C7045" s="295"/>
      <c r="D7045" s="295" t="s">
        <v>239</v>
      </c>
      <c r="E7045" s="295" t="s">
        <v>1867</v>
      </c>
      <c r="F7045" s="315">
        <f>VLOOKUP(B7045,'HSD PSPN,STR,ARS'!$C$6:F5107,4,FALSE)</f>
        <v>10000</v>
      </c>
      <c r="G7045" s="536">
        <f t="shared" si="720"/>
        <v>3600000</v>
      </c>
    </row>
    <row r="7046" spans="1:7">
      <c r="A7046" s="1165" t="s">
        <v>2176</v>
      </c>
      <c r="B7046" s="1166"/>
      <c r="C7046" s="1166"/>
      <c r="D7046" s="1166"/>
      <c r="E7046" s="1166"/>
      <c r="F7046" s="1166"/>
      <c r="G7046" s="321">
        <f>SUM(G7042:G7045)</f>
        <v>6303000</v>
      </c>
    </row>
    <row r="7047" spans="1:7">
      <c r="A7047" s="295" t="s">
        <v>20</v>
      </c>
      <c r="B7047" s="296" t="s">
        <v>181</v>
      </c>
      <c r="C7047" s="295"/>
      <c r="D7047" s="295"/>
      <c r="E7047" s="295"/>
      <c r="F7047" s="296"/>
      <c r="G7047" s="536"/>
    </row>
    <row r="7048" spans="1:7">
      <c r="A7048" s="295"/>
      <c r="B7048" s="296"/>
      <c r="C7048" s="295"/>
      <c r="D7048" s="295"/>
      <c r="E7048" s="295"/>
      <c r="F7048" s="296"/>
      <c r="G7048" s="536"/>
    </row>
    <row r="7049" spans="1:7">
      <c r="A7049" s="1146" t="s">
        <v>2180</v>
      </c>
      <c r="B7049" s="1146"/>
      <c r="C7049" s="1146"/>
      <c r="D7049" s="1146"/>
      <c r="E7049" s="1146"/>
      <c r="F7049" s="1146"/>
      <c r="G7049" s="318">
        <f>SUM(G7047:G7048)</f>
        <v>0</v>
      </c>
    </row>
    <row r="7050" spans="1:7">
      <c r="A7050" s="375" t="s">
        <v>21</v>
      </c>
      <c r="B7050" s="1145" t="s">
        <v>1111</v>
      </c>
      <c r="C7050" s="1145"/>
      <c r="D7050" s="1145"/>
      <c r="E7050" s="1145"/>
      <c r="F7050" s="1145"/>
      <c r="G7050" s="318">
        <f>SUM(G7036:G7049)/2</f>
        <v>7418000</v>
      </c>
    </row>
    <row r="7051" spans="1:7">
      <c r="A7051" s="375" t="s">
        <v>22</v>
      </c>
      <c r="B7051" s="1145" t="s">
        <v>1112</v>
      </c>
      <c r="C7051" s="1145"/>
      <c r="D7051" s="1145"/>
      <c r="E7051" s="1145"/>
      <c r="F7051" s="376">
        <v>0.1</v>
      </c>
      <c r="G7051" s="318">
        <f>G7050*F7051</f>
        <v>741800</v>
      </c>
    </row>
    <row r="7052" spans="1:7">
      <c r="A7052" s="375" t="s">
        <v>23</v>
      </c>
      <c r="B7052" s="1145" t="s">
        <v>184</v>
      </c>
      <c r="C7052" s="1145"/>
      <c r="D7052" s="1145"/>
      <c r="E7052" s="1145"/>
      <c r="F7052" s="1145"/>
      <c r="G7052" s="318">
        <f>ROUNDDOWN(G7050+G7051,0)</f>
        <v>8159800</v>
      </c>
    </row>
    <row r="7053" spans="1:7">
      <c r="A7053" s="379"/>
      <c r="B7053" s="380"/>
      <c r="C7053" s="380"/>
      <c r="D7053" s="380"/>
      <c r="E7053" s="380"/>
      <c r="F7053" s="380"/>
      <c r="G7053" s="255"/>
    </row>
    <row r="7054" spans="1:7" s="455" customFormat="1">
      <c r="A7054" s="454" t="s">
        <v>2580</v>
      </c>
      <c r="G7054" s="560"/>
    </row>
    <row r="7055" spans="1:7" ht="45">
      <c r="A7055" s="294" t="s">
        <v>73</v>
      </c>
      <c r="B7055" s="294" t="s">
        <v>74</v>
      </c>
      <c r="C7055" s="294" t="s">
        <v>166</v>
      </c>
      <c r="D7055" s="301" t="s">
        <v>78</v>
      </c>
      <c r="E7055" s="301" t="s">
        <v>167</v>
      </c>
      <c r="F7055" s="301" t="s">
        <v>1113</v>
      </c>
      <c r="G7055" s="552" t="s">
        <v>1105</v>
      </c>
    </row>
    <row r="7056" spans="1:7">
      <c r="A7056" s="295" t="s">
        <v>17</v>
      </c>
      <c r="B7056" s="296" t="s">
        <v>1106</v>
      </c>
      <c r="C7056" s="295"/>
      <c r="D7056" s="295"/>
      <c r="E7056" s="295"/>
      <c r="F7056" s="296"/>
      <c r="G7056" s="536"/>
    </row>
    <row r="7057" spans="1:7">
      <c r="A7057" s="295">
        <v>1</v>
      </c>
      <c r="B7057" s="296" t="s">
        <v>1</v>
      </c>
      <c r="C7057" s="295" t="s">
        <v>336</v>
      </c>
      <c r="D7057" s="295" t="s">
        <v>31</v>
      </c>
      <c r="E7057" s="295" t="s">
        <v>1760</v>
      </c>
      <c r="F7057" s="315">
        <f>VLOOKUP(B7057,'HSD PSPN,STR,ARS'!$C$6:F5117,4,FALSE)</f>
        <v>100000</v>
      </c>
      <c r="G7057" s="536">
        <f t="shared" ref="G7057:G7060" si="721">F7057*E7057</f>
        <v>28570</v>
      </c>
    </row>
    <row r="7058" spans="1:7">
      <c r="A7058" s="295">
        <v>2</v>
      </c>
      <c r="B7058" s="296" t="s">
        <v>2</v>
      </c>
      <c r="C7058" s="295" t="s">
        <v>337</v>
      </c>
      <c r="D7058" s="295" t="s">
        <v>31</v>
      </c>
      <c r="E7058" s="295" t="s">
        <v>1508</v>
      </c>
      <c r="F7058" s="315">
        <f>VLOOKUP(B7058,'HSD PSPN,STR,ARS'!$C$6:F5118,4,FALSE)</f>
        <v>150000</v>
      </c>
      <c r="G7058" s="536">
        <f t="shared" si="721"/>
        <v>21435</v>
      </c>
    </row>
    <row r="7059" spans="1:7">
      <c r="A7059" s="295">
        <v>3</v>
      </c>
      <c r="B7059" s="296" t="s">
        <v>3</v>
      </c>
      <c r="C7059" s="295" t="s">
        <v>338</v>
      </c>
      <c r="D7059" s="295" t="s">
        <v>31</v>
      </c>
      <c r="E7059" s="295" t="s">
        <v>1258</v>
      </c>
      <c r="F7059" s="315">
        <f>VLOOKUP(B7059,'HSD PSPN,STR,ARS'!$C$6:F5119,4,FALSE)</f>
        <v>150000</v>
      </c>
      <c r="G7059" s="536">
        <f t="shared" si="721"/>
        <v>7500</v>
      </c>
    </row>
    <row r="7060" spans="1:7">
      <c r="A7060" s="295">
        <v>4</v>
      </c>
      <c r="B7060" s="296" t="s">
        <v>4</v>
      </c>
      <c r="C7060" s="295" t="s">
        <v>339</v>
      </c>
      <c r="D7060" s="295" t="s">
        <v>31</v>
      </c>
      <c r="E7060" s="295" t="s">
        <v>1868</v>
      </c>
      <c r="F7060" s="315">
        <f>VLOOKUP(B7060,'HSD PSPN,STR,ARS'!$C$6:F5120,4,FALSE)</f>
        <v>200000</v>
      </c>
      <c r="G7060" s="536">
        <f t="shared" si="721"/>
        <v>180000</v>
      </c>
    </row>
    <row r="7061" spans="1:7">
      <c r="A7061" s="1161" t="s">
        <v>2171</v>
      </c>
      <c r="B7061" s="1162"/>
      <c r="C7061" s="1162"/>
      <c r="D7061" s="1162"/>
      <c r="E7061" s="1162"/>
      <c r="F7061" s="1163"/>
      <c r="G7061" s="321">
        <f>SUM(G7056:G7060)</f>
        <v>237505</v>
      </c>
    </row>
    <row r="7062" spans="1:7">
      <c r="A7062" s="295" t="s">
        <v>19</v>
      </c>
      <c r="B7062" s="296" t="s">
        <v>5</v>
      </c>
      <c r="C7062" s="295"/>
      <c r="D7062" s="295"/>
      <c r="E7062" s="295"/>
      <c r="F7062" s="296"/>
      <c r="G7062" s="536"/>
    </row>
    <row r="7063" spans="1:7" ht="30">
      <c r="A7063" s="295">
        <v>1</v>
      </c>
      <c r="B7063" s="300" t="s">
        <v>1869</v>
      </c>
      <c r="C7063" s="295"/>
      <c r="D7063" s="301" t="s">
        <v>1734</v>
      </c>
      <c r="E7063" s="301" t="s">
        <v>1496</v>
      </c>
      <c r="F7063" s="315">
        <f>VLOOKUP(B7063,'HSD PSPN,STR,ARS'!$C$6:F5123,4,FALSE)</f>
        <v>10000</v>
      </c>
      <c r="G7063" s="536">
        <f t="shared" ref="G7063:G7065" si="722">F7063*E7063</f>
        <v>10000</v>
      </c>
    </row>
    <row r="7064" spans="1:7">
      <c r="A7064" s="295">
        <v>2</v>
      </c>
      <c r="B7064" s="296" t="s">
        <v>1870</v>
      </c>
      <c r="C7064" s="295"/>
      <c r="D7064" s="295" t="s">
        <v>1284</v>
      </c>
      <c r="E7064" s="295" t="s">
        <v>1183</v>
      </c>
      <c r="F7064" s="315">
        <f>VLOOKUP(B7064,'HSD PSPN,STR,ARS'!$C$6:F5124,4,FALSE)</f>
        <v>10000</v>
      </c>
      <c r="G7064" s="536">
        <f t="shared" si="722"/>
        <v>20000</v>
      </c>
    </row>
    <row r="7065" spans="1:7">
      <c r="A7065" s="295">
        <v>3</v>
      </c>
      <c r="B7065" s="296" t="s">
        <v>1871</v>
      </c>
      <c r="C7065" s="295"/>
      <c r="D7065" s="295" t="s">
        <v>239</v>
      </c>
      <c r="E7065" s="295" t="s">
        <v>1496</v>
      </c>
      <c r="F7065" s="315">
        <f>VLOOKUP(B7065,'HSD PSPN,STR,ARS'!$C$6:F5125,4,FALSE)</f>
        <v>10000</v>
      </c>
      <c r="G7065" s="536">
        <f t="shared" si="722"/>
        <v>10000</v>
      </c>
    </row>
    <row r="7066" spans="1:7">
      <c r="A7066" s="1165" t="s">
        <v>2176</v>
      </c>
      <c r="B7066" s="1166"/>
      <c r="C7066" s="1166"/>
      <c r="D7066" s="1166"/>
      <c r="E7066" s="1166"/>
      <c r="F7066" s="1166"/>
      <c r="G7066" s="321">
        <f>SUM(G7063:G7065)</f>
        <v>40000</v>
      </c>
    </row>
    <row r="7067" spans="1:7">
      <c r="A7067" s="295" t="s">
        <v>20</v>
      </c>
      <c r="B7067" s="296" t="s">
        <v>181</v>
      </c>
      <c r="C7067" s="295"/>
      <c r="D7067" s="295"/>
      <c r="E7067" s="295"/>
      <c r="F7067" s="296"/>
      <c r="G7067" s="536"/>
    </row>
    <row r="7068" spans="1:7">
      <c r="A7068" s="295"/>
      <c r="B7068" s="296"/>
      <c r="C7068" s="295"/>
      <c r="D7068" s="295"/>
      <c r="E7068" s="295"/>
      <c r="F7068" s="296"/>
      <c r="G7068" s="536"/>
    </row>
    <row r="7069" spans="1:7">
      <c r="A7069" s="1146" t="s">
        <v>2180</v>
      </c>
      <c r="B7069" s="1146"/>
      <c r="C7069" s="1146"/>
      <c r="D7069" s="1146"/>
      <c r="E7069" s="1146"/>
      <c r="F7069" s="1146"/>
      <c r="G7069" s="318">
        <f>SUM(G7067:G7068)</f>
        <v>0</v>
      </c>
    </row>
    <row r="7070" spans="1:7">
      <c r="A7070" s="375" t="s">
        <v>21</v>
      </c>
      <c r="B7070" s="1145" t="s">
        <v>1111</v>
      </c>
      <c r="C7070" s="1145"/>
      <c r="D7070" s="1145"/>
      <c r="E7070" s="1145"/>
      <c r="F7070" s="1145"/>
      <c r="G7070" s="318">
        <f>SUM(G7057:G7069)/2</f>
        <v>277505</v>
      </c>
    </row>
    <row r="7071" spans="1:7">
      <c r="A7071" s="375" t="s">
        <v>22</v>
      </c>
      <c r="B7071" s="1145" t="s">
        <v>1112</v>
      </c>
      <c r="C7071" s="1145"/>
      <c r="D7071" s="1145"/>
      <c r="E7071" s="1145"/>
      <c r="F7071" s="376">
        <v>0.1</v>
      </c>
      <c r="G7071" s="318">
        <f>G7070*F7071</f>
        <v>27750.5</v>
      </c>
    </row>
    <row r="7072" spans="1:7">
      <c r="A7072" s="375" t="s">
        <v>23</v>
      </c>
      <c r="B7072" s="1145" t="s">
        <v>184</v>
      </c>
      <c r="C7072" s="1145"/>
      <c r="D7072" s="1145"/>
      <c r="E7072" s="1145"/>
      <c r="F7072" s="1145"/>
      <c r="G7072" s="318">
        <f>ROUNDDOWN(G7070+G7071,0)</f>
        <v>305255</v>
      </c>
    </row>
    <row r="7073" spans="1:7">
      <c r="A7073" s="379"/>
      <c r="B7073" s="380"/>
      <c r="C7073" s="380"/>
      <c r="D7073" s="380"/>
      <c r="E7073" s="380"/>
      <c r="F7073" s="380"/>
      <c r="G7073" s="255"/>
    </row>
    <row r="7074" spans="1:7" s="455" customFormat="1">
      <c r="A7074" s="454" t="s">
        <v>2581</v>
      </c>
      <c r="G7074" s="560"/>
    </row>
    <row r="7075" spans="1:7" ht="45">
      <c r="A7075" s="294" t="s">
        <v>73</v>
      </c>
      <c r="B7075" s="294" t="s">
        <v>74</v>
      </c>
      <c r="C7075" s="294" t="s">
        <v>166</v>
      </c>
      <c r="D7075" s="301" t="s">
        <v>78</v>
      </c>
      <c r="E7075" s="301" t="s">
        <v>167</v>
      </c>
      <c r="F7075" s="301" t="s">
        <v>1113</v>
      </c>
      <c r="G7075" s="552" t="s">
        <v>1105</v>
      </c>
    </row>
    <row r="7076" spans="1:7">
      <c r="A7076" s="295" t="s">
        <v>17</v>
      </c>
      <c r="B7076" s="296" t="s">
        <v>1106</v>
      </c>
      <c r="C7076" s="295"/>
      <c r="D7076" s="295"/>
      <c r="E7076" s="295"/>
      <c r="F7076" s="296"/>
      <c r="G7076" s="536"/>
    </row>
    <row r="7077" spans="1:7">
      <c r="A7077" s="295">
        <v>1</v>
      </c>
      <c r="B7077" s="296" t="s">
        <v>1</v>
      </c>
      <c r="C7077" s="295" t="s">
        <v>336</v>
      </c>
      <c r="D7077" s="295" t="s">
        <v>31</v>
      </c>
      <c r="E7077" s="295" t="s">
        <v>1872</v>
      </c>
      <c r="F7077" s="315">
        <f>VLOOKUP(B7077,'HSD PSPN,STR,ARS'!$C$6:F5135,4,FALSE)</f>
        <v>100000</v>
      </c>
      <c r="G7077" s="536">
        <f t="shared" ref="G7077:G7080" si="723">F7077*E7077</f>
        <v>28599.999999999996</v>
      </c>
    </row>
    <row r="7078" spans="1:7">
      <c r="A7078" s="295">
        <v>2</v>
      </c>
      <c r="B7078" s="296" t="s">
        <v>2</v>
      </c>
      <c r="C7078" s="295" t="s">
        <v>337</v>
      </c>
      <c r="D7078" s="295" t="s">
        <v>31</v>
      </c>
      <c r="E7078" s="295" t="s">
        <v>1873</v>
      </c>
      <c r="F7078" s="315">
        <f>VLOOKUP(B7078,'HSD PSPN,STR,ARS'!$C$6:F5136,4,FALSE)</f>
        <v>150000</v>
      </c>
      <c r="G7078" s="536">
        <f t="shared" si="723"/>
        <v>21450</v>
      </c>
    </row>
    <row r="7079" spans="1:7">
      <c r="A7079" s="295">
        <v>3</v>
      </c>
      <c r="B7079" s="296" t="s">
        <v>3</v>
      </c>
      <c r="C7079" s="295" t="s">
        <v>338</v>
      </c>
      <c r="D7079" s="295" t="s">
        <v>31</v>
      </c>
      <c r="E7079" s="295" t="s">
        <v>1258</v>
      </c>
      <c r="F7079" s="315">
        <f>VLOOKUP(B7079,'HSD PSPN,STR,ARS'!$C$6:F5137,4,FALSE)</f>
        <v>150000</v>
      </c>
      <c r="G7079" s="536">
        <f t="shared" si="723"/>
        <v>7500</v>
      </c>
    </row>
    <row r="7080" spans="1:7">
      <c r="A7080" s="295">
        <v>4</v>
      </c>
      <c r="B7080" s="296" t="s">
        <v>4</v>
      </c>
      <c r="C7080" s="295" t="s">
        <v>339</v>
      </c>
      <c r="D7080" s="295" t="s">
        <v>31</v>
      </c>
      <c r="E7080" s="295" t="s">
        <v>1868</v>
      </c>
      <c r="F7080" s="315">
        <f>VLOOKUP(B7080,'HSD PSPN,STR,ARS'!$C$6:F5138,4,FALSE)</f>
        <v>200000</v>
      </c>
      <c r="G7080" s="536">
        <f t="shared" si="723"/>
        <v>180000</v>
      </c>
    </row>
    <row r="7081" spans="1:7">
      <c r="A7081" s="1161" t="s">
        <v>2171</v>
      </c>
      <c r="B7081" s="1162"/>
      <c r="C7081" s="1162"/>
      <c r="D7081" s="1162"/>
      <c r="E7081" s="1162"/>
      <c r="F7081" s="1163"/>
      <c r="G7081" s="321">
        <f>SUM(G7076:G7080)</f>
        <v>237550</v>
      </c>
    </row>
    <row r="7082" spans="1:7">
      <c r="A7082" s="295" t="s">
        <v>19</v>
      </c>
      <c r="B7082" s="296" t="s">
        <v>5</v>
      </c>
      <c r="C7082" s="295"/>
      <c r="D7082" s="295"/>
      <c r="E7082" s="295"/>
      <c r="F7082" s="296"/>
      <c r="G7082" s="536"/>
    </row>
    <row r="7083" spans="1:7" ht="30">
      <c r="A7083" s="295">
        <v>1</v>
      </c>
      <c r="B7083" s="300" t="s">
        <v>1874</v>
      </c>
      <c r="C7083" s="295"/>
      <c r="D7083" s="301" t="s">
        <v>1734</v>
      </c>
      <c r="E7083" s="301" t="s">
        <v>1496</v>
      </c>
      <c r="F7083" s="315">
        <f>VLOOKUP(B7083,'HSD PSPN,STR,ARS'!$C$6:F5141,4,FALSE)</f>
        <v>10000</v>
      </c>
      <c r="G7083" s="536">
        <f t="shared" ref="G7083:G7085" si="724">F7083*E7083</f>
        <v>10000</v>
      </c>
    </row>
    <row r="7084" spans="1:7">
      <c r="A7084" s="295">
        <v>2</v>
      </c>
      <c r="B7084" s="296" t="s">
        <v>1870</v>
      </c>
      <c r="C7084" s="295"/>
      <c r="D7084" s="295" t="s">
        <v>1284</v>
      </c>
      <c r="E7084" s="295" t="s">
        <v>1183</v>
      </c>
      <c r="F7084" s="315">
        <f>VLOOKUP(B7084,'HSD PSPN,STR,ARS'!$C$6:F5142,4,FALSE)</f>
        <v>10000</v>
      </c>
      <c r="G7084" s="536">
        <f t="shared" si="724"/>
        <v>20000</v>
      </c>
    </row>
    <row r="7085" spans="1:7">
      <c r="A7085" s="295">
        <v>3</v>
      </c>
      <c r="B7085" s="296" t="s">
        <v>1871</v>
      </c>
      <c r="C7085" s="295"/>
      <c r="D7085" s="295" t="s">
        <v>239</v>
      </c>
      <c r="E7085" s="295" t="s">
        <v>1496</v>
      </c>
      <c r="F7085" s="315">
        <f>VLOOKUP(B7085,'HSD PSPN,STR,ARS'!$C$6:F5143,4,FALSE)</f>
        <v>10000</v>
      </c>
      <c r="G7085" s="536">
        <f t="shared" si="724"/>
        <v>10000</v>
      </c>
    </row>
    <row r="7086" spans="1:7">
      <c r="A7086" s="1165" t="s">
        <v>2176</v>
      </c>
      <c r="B7086" s="1166"/>
      <c r="C7086" s="1166"/>
      <c r="D7086" s="1166"/>
      <c r="E7086" s="1166"/>
      <c r="F7086" s="1166"/>
      <c r="G7086" s="321">
        <f>SUM(G7083:G7085)</f>
        <v>40000</v>
      </c>
    </row>
    <row r="7087" spans="1:7">
      <c r="A7087" s="295" t="s">
        <v>20</v>
      </c>
      <c r="B7087" s="296" t="s">
        <v>181</v>
      </c>
      <c r="C7087" s="295"/>
      <c r="D7087" s="295"/>
      <c r="E7087" s="295"/>
      <c r="F7087" s="296"/>
      <c r="G7087" s="536"/>
    </row>
    <row r="7088" spans="1:7">
      <c r="A7088" s="295"/>
      <c r="B7088" s="296"/>
      <c r="C7088" s="295"/>
      <c r="D7088" s="295"/>
      <c r="E7088" s="295"/>
      <c r="F7088" s="296"/>
      <c r="G7088" s="536"/>
    </row>
    <row r="7089" spans="1:7">
      <c r="A7089" s="1146" t="s">
        <v>2180</v>
      </c>
      <c r="B7089" s="1146"/>
      <c r="C7089" s="1146"/>
      <c r="D7089" s="1146"/>
      <c r="E7089" s="1146"/>
      <c r="F7089" s="1146"/>
      <c r="G7089" s="318">
        <f>SUM(G7087:G7088)</f>
        <v>0</v>
      </c>
    </row>
    <row r="7090" spans="1:7">
      <c r="A7090" s="375" t="s">
        <v>21</v>
      </c>
      <c r="B7090" s="1145" t="s">
        <v>1111</v>
      </c>
      <c r="C7090" s="1145"/>
      <c r="D7090" s="1145"/>
      <c r="E7090" s="1145"/>
      <c r="F7090" s="1145"/>
      <c r="G7090" s="318">
        <f>SUM(G7077:G7089)/2</f>
        <v>277550</v>
      </c>
    </row>
    <row r="7091" spans="1:7">
      <c r="A7091" s="375" t="s">
        <v>22</v>
      </c>
      <c r="B7091" s="1145" t="s">
        <v>1112</v>
      </c>
      <c r="C7091" s="1145"/>
      <c r="D7091" s="1145"/>
      <c r="E7091" s="1145"/>
      <c r="F7091" s="376">
        <v>0.1</v>
      </c>
      <c r="G7091" s="318">
        <f>G7090*F7091</f>
        <v>27755</v>
      </c>
    </row>
    <row r="7092" spans="1:7">
      <c r="A7092" s="375" t="s">
        <v>23</v>
      </c>
      <c r="B7092" s="1145" t="s">
        <v>184</v>
      </c>
      <c r="C7092" s="1145"/>
      <c r="D7092" s="1145"/>
      <c r="E7092" s="1145"/>
      <c r="F7092" s="1145"/>
      <c r="G7092" s="318">
        <f>ROUNDDOWN(G7090+G7091,0)</f>
        <v>305305</v>
      </c>
    </row>
    <row r="7093" spans="1:7">
      <c r="A7093" s="379"/>
      <c r="B7093" s="380"/>
      <c r="C7093" s="380"/>
      <c r="D7093" s="380"/>
      <c r="E7093" s="380"/>
      <c r="F7093" s="380"/>
      <c r="G7093" s="255"/>
    </row>
    <row r="7094" spans="1:7" s="455" customFormat="1">
      <c r="A7094" s="454" t="s">
        <v>2582</v>
      </c>
      <c r="G7094" s="560"/>
    </row>
    <row r="7095" spans="1:7" ht="45">
      <c r="A7095" s="294" t="s">
        <v>73</v>
      </c>
      <c r="B7095" s="294" t="s">
        <v>74</v>
      </c>
      <c r="C7095" s="294" t="s">
        <v>166</v>
      </c>
      <c r="D7095" s="301" t="s">
        <v>78</v>
      </c>
      <c r="E7095" s="301" t="s">
        <v>167</v>
      </c>
      <c r="F7095" s="301" t="s">
        <v>1113</v>
      </c>
      <c r="G7095" s="552" t="s">
        <v>1105</v>
      </c>
    </row>
    <row r="7096" spans="1:7">
      <c r="A7096" s="295" t="s">
        <v>17</v>
      </c>
      <c r="B7096" s="296" t="s">
        <v>1106</v>
      </c>
      <c r="C7096" s="295"/>
      <c r="D7096" s="295"/>
      <c r="E7096" s="295"/>
      <c r="F7096" s="296"/>
      <c r="G7096" s="536"/>
    </row>
    <row r="7097" spans="1:7">
      <c r="A7097" s="295">
        <v>1</v>
      </c>
      <c r="B7097" s="296" t="s">
        <v>1</v>
      </c>
      <c r="C7097" s="295" t="s">
        <v>336</v>
      </c>
      <c r="D7097" s="295" t="s">
        <v>31</v>
      </c>
      <c r="E7097" s="295" t="s">
        <v>1875</v>
      </c>
      <c r="F7097" s="315">
        <f>VLOOKUP(B7097,'HSD PSPN,STR,ARS'!$C$6:F5153,4,FALSE)</f>
        <v>100000</v>
      </c>
      <c r="G7097" s="536">
        <f t="shared" ref="G7097:G7100" si="725">F7097*E7097</f>
        <v>350000</v>
      </c>
    </row>
    <row r="7098" spans="1:7">
      <c r="A7098" s="295">
        <v>2</v>
      </c>
      <c r="B7098" s="296" t="s">
        <v>2</v>
      </c>
      <c r="C7098" s="295" t="s">
        <v>337</v>
      </c>
      <c r="D7098" s="295" t="s">
        <v>31</v>
      </c>
      <c r="E7098" s="295" t="s">
        <v>1862</v>
      </c>
      <c r="F7098" s="315">
        <f>VLOOKUP(B7098,'HSD PSPN,STR,ARS'!$C$6:F5154,4,FALSE)</f>
        <v>150000</v>
      </c>
      <c r="G7098" s="536">
        <f t="shared" si="725"/>
        <v>675000</v>
      </c>
    </row>
    <row r="7099" spans="1:7">
      <c r="A7099" s="295">
        <v>3</v>
      </c>
      <c r="B7099" s="296" t="s">
        <v>3</v>
      </c>
      <c r="C7099" s="295" t="s">
        <v>338</v>
      </c>
      <c r="D7099" s="295" t="s">
        <v>31</v>
      </c>
      <c r="E7099" s="295" t="s">
        <v>1863</v>
      </c>
      <c r="F7099" s="315">
        <f>VLOOKUP(B7099,'HSD PSPN,STR,ARS'!$C$6:F5155,4,FALSE)</f>
        <v>150000</v>
      </c>
      <c r="G7099" s="536">
        <f t="shared" si="725"/>
        <v>67500</v>
      </c>
    </row>
    <row r="7100" spans="1:7">
      <c r="A7100" s="295">
        <v>4</v>
      </c>
      <c r="B7100" s="296" t="s">
        <v>4</v>
      </c>
      <c r="C7100" s="295" t="s">
        <v>339</v>
      </c>
      <c r="D7100" s="295" t="s">
        <v>31</v>
      </c>
      <c r="E7100" s="295" t="s">
        <v>1275</v>
      </c>
      <c r="F7100" s="315">
        <f>VLOOKUP(B7100,'HSD PSPN,STR,ARS'!$C$6:F5156,4,FALSE)</f>
        <v>200000</v>
      </c>
      <c r="G7100" s="536">
        <f t="shared" si="725"/>
        <v>30000</v>
      </c>
    </row>
    <row r="7101" spans="1:7">
      <c r="A7101" s="1161" t="s">
        <v>2171</v>
      </c>
      <c r="B7101" s="1162"/>
      <c r="C7101" s="1162"/>
      <c r="D7101" s="1162"/>
      <c r="E7101" s="1162"/>
      <c r="F7101" s="1163"/>
      <c r="G7101" s="321">
        <f>SUM(G7096:G7100)</f>
        <v>1122500</v>
      </c>
    </row>
    <row r="7102" spans="1:7">
      <c r="A7102" s="295" t="s">
        <v>19</v>
      </c>
      <c r="B7102" s="296" t="s">
        <v>5</v>
      </c>
      <c r="C7102" s="295"/>
      <c r="D7102" s="295"/>
      <c r="E7102" s="295"/>
      <c r="F7102" s="296"/>
      <c r="G7102" s="536"/>
    </row>
    <row r="7103" spans="1:7">
      <c r="A7103" s="295">
        <v>1</v>
      </c>
      <c r="B7103" s="296" t="s">
        <v>272</v>
      </c>
      <c r="C7103" s="295"/>
      <c r="D7103" s="295" t="s">
        <v>342</v>
      </c>
      <c r="E7103" s="295" t="s">
        <v>1876</v>
      </c>
      <c r="F7103" s="315">
        <f>VLOOKUP(B7103,'HSD PSPN,STR,ARS'!$C$6:F5159,4,FALSE)</f>
        <v>10000</v>
      </c>
      <c r="G7103" s="536">
        <f t="shared" ref="G7103:G7108" si="726">F7103*E7103</f>
        <v>9000</v>
      </c>
    </row>
    <row r="7104" spans="1:7">
      <c r="A7104" s="295">
        <v>2</v>
      </c>
      <c r="B7104" s="296" t="s">
        <v>1877</v>
      </c>
      <c r="C7104" s="295"/>
      <c r="D7104" s="295" t="s">
        <v>329</v>
      </c>
      <c r="E7104" s="295" t="s">
        <v>1878</v>
      </c>
      <c r="F7104" s="315">
        <f>VLOOKUP(B7104,'HSD PSPN,STR,ARS'!$C$6:F5160,4,FALSE)</f>
        <v>10000</v>
      </c>
      <c r="G7104" s="536">
        <f t="shared" si="726"/>
        <v>1800000</v>
      </c>
    </row>
    <row r="7105" spans="1:7">
      <c r="A7105" s="295">
        <v>3</v>
      </c>
      <c r="B7105" s="296" t="s">
        <v>1879</v>
      </c>
      <c r="C7105" s="295"/>
      <c r="D7105" s="295" t="s">
        <v>379</v>
      </c>
      <c r="E7105" s="295" t="s">
        <v>1880</v>
      </c>
      <c r="F7105" s="315">
        <f>VLOOKUP(B7105,'HSD PSPN,STR,ARS'!$C$6:F5161,4,FALSE)</f>
        <v>10000</v>
      </c>
      <c r="G7105" s="536">
        <f t="shared" si="726"/>
        <v>80000</v>
      </c>
    </row>
    <row r="7106" spans="1:7" ht="30">
      <c r="A7106" s="295">
        <v>4</v>
      </c>
      <c r="B7106" s="300" t="s">
        <v>1881</v>
      </c>
      <c r="C7106" s="295"/>
      <c r="D7106" s="301" t="s">
        <v>239</v>
      </c>
      <c r="E7106" s="301" t="s">
        <v>1882</v>
      </c>
      <c r="F7106" s="315">
        <f>VLOOKUP(B7106,'HSD PSPN,STR,ARS'!$C$6:F5162,4,FALSE)</f>
        <v>10000</v>
      </c>
      <c r="G7106" s="536">
        <f t="shared" si="726"/>
        <v>2700000</v>
      </c>
    </row>
    <row r="7107" spans="1:7">
      <c r="A7107" s="295">
        <v>5</v>
      </c>
      <c r="B7107" s="296" t="s">
        <v>1870</v>
      </c>
      <c r="C7107" s="295"/>
      <c r="D7107" s="295" t="s">
        <v>1284</v>
      </c>
      <c r="E7107" s="295" t="s">
        <v>1183</v>
      </c>
      <c r="F7107" s="315">
        <f>VLOOKUP(B7107,'HSD PSPN,STR,ARS'!$C$6:F5163,4,FALSE)</f>
        <v>10000</v>
      </c>
      <c r="G7107" s="536">
        <f t="shared" si="726"/>
        <v>20000</v>
      </c>
    </row>
    <row r="7108" spans="1:7">
      <c r="A7108" s="295">
        <v>6</v>
      </c>
      <c r="B7108" s="296" t="s">
        <v>1871</v>
      </c>
      <c r="C7108" s="295"/>
      <c r="D7108" s="295" t="s">
        <v>239</v>
      </c>
      <c r="E7108" s="295" t="s">
        <v>1496</v>
      </c>
      <c r="F7108" s="315">
        <f>VLOOKUP(B7108,'HSD PSPN,STR,ARS'!$C$6:F5164,4,FALSE)</f>
        <v>10000</v>
      </c>
      <c r="G7108" s="536">
        <f t="shared" si="726"/>
        <v>10000</v>
      </c>
    </row>
    <row r="7109" spans="1:7">
      <c r="A7109" s="1165" t="s">
        <v>2176</v>
      </c>
      <c r="B7109" s="1166"/>
      <c r="C7109" s="1166"/>
      <c r="D7109" s="1166"/>
      <c r="E7109" s="1166"/>
      <c r="F7109" s="1166"/>
      <c r="G7109" s="321">
        <f>SUM(G7103:G7108)</f>
        <v>4619000</v>
      </c>
    </row>
    <row r="7110" spans="1:7">
      <c r="A7110" s="295" t="s">
        <v>20</v>
      </c>
      <c r="B7110" s="296" t="s">
        <v>181</v>
      </c>
      <c r="C7110" s="295"/>
      <c r="D7110" s="295"/>
      <c r="E7110" s="295"/>
      <c r="F7110" s="296"/>
      <c r="G7110" s="536"/>
    </row>
    <row r="7111" spans="1:7">
      <c r="A7111" s="295"/>
      <c r="B7111" s="296"/>
      <c r="C7111" s="295"/>
      <c r="D7111" s="295"/>
      <c r="E7111" s="295"/>
      <c r="F7111" s="296"/>
      <c r="G7111" s="536"/>
    </row>
    <row r="7112" spans="1:7">
      <c r="A7112" s="1146" t="s">
        <v>2180</v>
      </c>
      <c r="B7112" s="1146"/>
      <c r="C7112" s="1146"/>
      <c r="D7112" s="1146"/>
      <c r="E7112" s="1146"/>
      <c r="F7112" s="1146"/>
      <c r="G7112" s="318">
        <f>SUM(G7110:G7111)</f>
        <v>0</v>
      </c>
    </row>
    <row r="7113" spans="1:7">
      <c r="A7113" s="375" t="s">
        <v>21</v>
      </c>
      <c r="B7113" s="1145" t="s">
        <v>1111</v>
      </c>
      <c r="C7113" s="1145"/>
      <c r="D7113" s="1145"/>
      <c r="E7113" s="1145"/>
      <c r="F7113" s="1145"/>
      <c r="G7113" s="318">
        <f>SUM(G7097:G7112)/2</f>
        <v>5741500</v>
      </c>
    </row>
    <row r="7114" spans="1:7">
      <c r="A7114" s="375" t="s">
        <v>22</v>
      </c>
      <c r="B7114" s="1145" t="s">
        <v>1112</v>
      </c>
      <c r="C7114" s="1145"/>
      <c r="D7114" s="1145"/>
      <c r="E7114" s="1145"/>
      <c r="F7114" s="376">
        <v>0.1</v>
      </c>
      <c r="G7114" s="318">
        <f>G7113*F7114</f>
        <v>574150</v>
      </c>
    </row>
    <row r="7115" spans="1:7">
      <c r="A7115" s="375" t="s">
        <v>23</v>
      </c>
      <c r="B7115" s="1145" t="s">
        <v>184</v>
      </c>
      <c r="C7115" s="1145"/>
      <c r="D7115" s="1145"/>
      <c r="E7115" s="1145"/>
      <c r="F7115" s="1145"/>
      <c r="G7115" s="318">
        <f>ROUNDDOWN(G7113+G7114,0)</f>
        <v>6315650</v>
      </c>
    </row>
    <row r="7116" spans="1:7">
      <c r="A7116" s="379"/>
      <c r="B7116" s="380"/>
      <c r="C7116" s="380"/>
      <c r="D7116" s="380"/>
      <c r="E7116" s="380"/>
      <c r="F7116" s="380"/>
      <c r="G7116" s="255"/>
    </row>
    <row r="7117" spans="1:7" s="455" customFormat="1">
      <c r="A7117" s="454" t="s">
        <v>2583</v>
      </c>
      <c r="G7117" s="560"/>
    </row>
    <row r="7118" spans="1:7" ht="45">
      <c r="A7118" s="294" t="s">
        <v>73</v>
      </c>
      <c r="B7118" s="294" t="s">
        <v>74</v>
      </c>
      <c r="C7118" s="294" t="s">
        <v>166</v>
      </c>
      <c r="D7118" s="301" t="s">
        <v>78</v>
      </c>
      <c r="E7118" s="301" t="s">
        <v>167</v>
      </c>
      <c r="F7118" s="301" t="s">
        <v>1113</v>
      </c>
      <c r="G7118" s="552" t="s">
        <v>1105</v>
      </c>
    </row>
    <row r="7119" spans="1:7">
      <c r="A7119" s="295" t="s">
        <v>17</v>
      </c>
      <c r="B7119" s="296" t="s">
        <v>1106</v>
      </c>
      <c r="C7119" s="295"/>
      <c r="D7119" s="295"/>
      <c r="E7119" s="295"/>
      <c r="F7119" s="296"/>
      <c r="G7119" s="536"/>
    </row>
    <row r="7120" spans="1:7">
      <c r="A7120" s="295">
        <v>1</v>
      </c>
      <c r="B7120" s="296" t="s">
        <v>1</v>
      </c>
      <c r="C7120" s="295" t="s">
        <v>336</v>
      </c>
      <c r="D7120" s="295" t="s">
        <v>31</v>
      </c>
      <c r="E7120" s="295" t="s">
        <v>1203</v>
      </c>
      <c r="F7120" s="315">
        <f>VLOOKUP(B7120,'HSD PSPN,STR,ARS'!$C$6:F5174,4,FALSE)</f>
        <v>100000</v>
      </c>
      <c r="G7120" s="536">
        <f t="shared" ref="G7120:G7123" si="727">F7120*E7120</f>
        <v>7500</v>
      </c>
    </row>
    <row r="7121" spans="1:7">
      <c r="A7121" s="295">
        <v>2</v>
      </c>
      <c r="B7121" s="296" t="s">
        <v>2</v>
      </c>
      <c r="C7121" s="295" t="s">
        <v>337</v>
      </c>
      <c r="D7121" s="295" t="s">
        <v>31</v>
      </c>
      <c r="E7121" s="295" t="s">
        <v>1202</v>
      </c>
      <c r="F7121" s="315">
        <f>VLOOKUP(B7121,'HSD PSPN,STR,ARS'!$C$6:F5175,4,FALSE)</f>
        <v>150000</v>
      </c>
      <c r="G7121" s="536">
        <f t="shared" si="727"/>
        <v>112500</v>
      </c>
    </row>
    <row r="7122" spans="1:7">
      <c r="A7122" s="295">
        <v>3</v>
      </c>
      <c r="B7122" s="296" t="s">
        <v>3</v>
      </c>
      <c r="C7122" s="295" t="s">
        <v>338</v>
      </c>
      <c r="D7122" s="295" t="s">
        <v>31</v>
      </c>
      <c r="E7122" s="295" t="s">
        <v>1203</v>
      </c>
      <c r="F7122" s="315">
        <f>VLOOKUP(B7122,'HSD PSPN,STR,ARS'!$C$6:F5176,4,FALSE)</f>
        <v>150000</v>
      </c>
      <c r="G7122" s="536">
        <f t="shared" si="727"/>
        <v>11250</v>
      </c>
    </row>
    <row r="7123" spans="1:7">
      <c r="A7123" s="295">
        <v>4</v>
      </c>
      <c r="B7123" s="296" t="s">
        <v>4</v>
      </c>
      <c r="C7123" s="295" t="s">
        <v>339</v>
      </c>
      <c r="D7123" s="295" t="s">
        <v>31</v>
      </c>
      <c r="E7123" s="295" t="s">
        <v>1204</v>
      </c>
      <c r="F7123" s="315">
        <f>VLOOKUP(B7123,'HSD PSPN,STR,ARS'!$C$6:F5177,4,FALSE)</f>
        <v>200000</v>
      </c>
      <c r="G7123" s="536">
        <f t="shared" si="727"/>
        <v>5000</v>
      </c>
    </row>
    <row r="7124" spans="1:7">
      <c r="A7124" s="1161" t="s">
        <v>2171</v>
      </c>
      <c r="B7124" s="1162"/>
      <c r="C7124" s="1162"/>
      <c r="D7124" s="1162"/>
      <c r="E7124" s="1162"/>
      <c r="F7124" s="1163"/>
      <c r="G7124" s="321">
        <f>SUM(G7119:G7123)</f>
        <v>136250</v>
      </c>
    </row>
    <row r="7125" spans="1:7">
      <c r="A7125" s="295" t="s">
        <v>19</v>
      </c>
      <c r="B7125" s="296" t="s">
        <v>5</v>
      </c>
      <c r="C7125" s="295"/>
      <c r="D7125" s="295"/>
      <c r="E7125" s="295"/>
      <c r="F7125" s="296"/>
      <c r="G7125" s="536"/>
    </row>
    <row r="7126" spans="1:7">
      <c r="A7126" s="295">
        <v>1</v>
      </c>
      <c r="B7126" s="296" t="s">
        <v>1883</v>
      </c>
      <c r="C7126" s="295"/>
      <c r="D7126" s="295" t="s">
        <v>1734</v>
      </c>
      <c r="E7126" s="295" t="s">
        <v>1496</v>
      </c>
      <c r="F7126" s="315">
        <f>VLOOKUP(B7126,'HSD PSPN,STR,ARS'!$C$6:F5180,4,FALSE)</f>
        <v>10000</v>
      </c>
      <c r="G7126" s="536">
        <f t="shared" ref="G7126:G7128" si="728">F7126*E7126</f>
        <v>10000</v>
      </c>
    </row>
    <row r="7127" spans="1:7">
      <c r="A7127" s="295">
        <v>2</v>
      </c>
      <c r="B7127" s="296" t="s">
        <v>1884</v>
      </c>
      <c r="C7127" s="295"/>
      <c r="D7127" s="295" t="s">
        <v>1284</v>
      </c>
      <c r="E7127" s="295" t="s">
        <v>1496</v>
      </c>
      <c r="F7127" s="315">
        <f>VLOOKUP(B7127,'HSD PSPN,STR,ARS'!$C$6:F5181,4,FALSE)</f>
        <v>10000</v>
      </c>
      <c r="G7127" s="536">
        <f t="shared" si="728"/>
        <v>10000</v>
      </c>
    </row>
    <row r="7128" spans="1:7">
      <c r="A7128" s="295">
        <v>3</v>
      </c>
      <c r="B7128" s="296" t="s">
        <v>1885</v>
      </c>
      <c r="C7128" s="295"/>
      <c r="D7128" s="295" t="s">
        <v>239</v>
      </c>
      <c r="E7128" s="295" t="s">
        <v>1496</v>
      </c>
      <c r="F7128" s="315">
        <f>VLOOKUP(B7128,'HSD PSPN,STR,ARS'!$C$6:F5182,4,FALSE)</f>
        <v>10000</v>
      </c>
      <c r="G7128" s="536">
        <f t="shared" si="728"/>
        <v>10000</v>
      </c>
    </row>
    <row r="7129" spans="1:7">
      <c r="A7129" s="1165" t="s">
        <v>2176</v>
      </c>
      <c r="B7129" s="1166"/>
      <c r="C7129" s="1166"/>
      <c r="D7129" s="1166"/>
      <c r="E7129" s="1166"/>
      <c r="F7129" s="1166"/>
      <c r="G7129" s="321">
        <f>SUM(G7126:G7128)</f>
        <v>30000</v>
      </c>
    </row>
    <row r="7130" spans="1:7">
      <c r="A7130" s="295" t="s">
        <v>20</v>
      </c>
      <c r="B7130" s="296" t="s">
        <v>181</v>
      </c>
      <c r="C7130" s="295"/>
      <c r="D7130" s="295"/>
      <c r="E7130" s="295"/>
      <c r="F7130" s="296"/>
      <c r="G7130" s="536"/>
    </row>
    <row r="7131" spans="1:7">
      <c r="A7131" s="295"/>
      <c r="B7131" s="296"/>
      <c r="C7131" s="295"/>
      <c r="D7131" s="295"/>
      <c r="E7131" s="295"/>
      <c r="F7131" s="296"/>
      <c r="G7131" s="536"/>
    </row>
    <row r="7132" spans="1:7">
      <c r="A7132" s="1146" t="s">
        <v>2180</v>
      </c>
      <c r="B7132" s="1146"/>
      <c r="C7132" s="1146"/>
      <c r="D7132" s="1146"/>
      <c r="E7132" s="1146"/>
      <c r="F7132" s="1146"/>
      <c r="G7132" s="318">
        <f>SUM(G7130:G7131)</f>
        <v>0</v>
      </c>
    </row>
    <row r="7133" spans="1:7">
      <c r="A7133" s="375" t="s">
        <v>21</v>
      </c>
      <c r="B7133" s="1145" t="s">
        <v>1111</v>
      </c>
      <c r="C7133" s="1145"/>
      <c r="D7133" s="1145"/>
      <c r="E7133" s="1145"/>
      <c r="F7133" s="1145"/>
      <c r="G7133" s="318">
        <f>SUM(G7120:G7132)/2</f>
        <v>166250</v>
      </c>
    </row>
    <row r="7134" spans="1:7">
      <c r="A7134" s="375" t="s">
        <v>22</v>
      </c>
      <c r="B7134" s="1145" t="s">
        <v>1112</v>
      </c>
      <c r="C7134" s="1145"/>
      <c r="D7134" s="1145"/>
      <c r="E7134" s="1145"/>
      <c r="F7134" s="376">
        <v>0.1</v>
      </c>
      <c r="G7134" s="318">
        <f>G7133*F7134</f>
        <v>16625</v>
      </c>
    </row>
    <row r="7135" spans="1:7">
      <c r="A7135" s="375" t="s">
        <v>23</v>
      </c>
      <c r="B7135" s="1145" t="s">
        <v>184</v>
      </c>
      <c r="C7135" s="1145"/>
      <c r="D7135" s="1145"/>
      <c r="E7135" s="1145"/>
      <c r="F7135" s="1145"/>
      <c r="G7135" s="318">
        <f>ROUNDDOWN(G7133+G7134,0)</f>
        <v>182875</v>
      </c>
    </row>
    <row r="7136" spans="1:7">
      <c r="A7136" s="379"/>
      <c r="B7136" s="380"/>
      <c r="C7136" s="380"/>
      <c r="D7136" s="380"/>
      <c r="E7136" s="380"/>
      <c r="F7136" s="380"/>
      <c r="G7136" s="255"/>
    </row>
    <row r="7137" spans="1:7" ht="17.25" customHeight="1">
      <c r="A7137" s="456" t="s">
        <v>2584</v>
      </c>
      <c r="B7137"/>
      <c r="C7137"/>
      <c r="D7137"/>
      <c r="E7137"/>
      <c r="F7137"/>
      <c r="G7137" s="541"/>
    </row>
    <row r="7138" spans="1:7" s="455" customFormat="1">
      <c r="A7138" s="454" t="s">
        <v>2585</v>
      </c>
      <c r="G7138" s="560"/>
    </row>
    <row r="7139" spans="1:7" ht="45">
      <c r="A7139" s="294" t="s">
        <v>73</v>
      </c>
      <c r="B7139" s="294" t="s">
        <v>74</v>
      </c>
      <c r="C7139" s="294" t="s">
        <v>166</v>
      </c>
      <c r="D7139" s="301" t="s">
        <v>78</v>
      </c>
      <c r="E7139" s="301" t="s">
        <v>167</v>
      </c>
      <c r="F7139" s="301" t="s">
        <v>1113</v>
      </c>
      <c r="G7139" s="552" t="s">
        <v>1105</v>
      </c>
    </row>
    <row r="7140" spans="1:7">
      <c r="A7140" s="295" t="s">
        <v>17</v>
      </c>
      <c r="B7140" s="296" t="s">
        <v>1106</v>
      </c>
      <c r="C7140" s="295"/>
      <c r="D7140" s="295"/>
      <c r="E7140" s="295"/>
      <c r="F7140" s="296"/>
      <c r="G7140" s="536"/>
    </row>
    <row r="7141" spans="1:7">
      <c r="A7141" s="295">
        <v>1</v>
      </c>
      <c r="B7141" s="296" t="s">
        <v>1</v>
      </c>
      <c r="C7141" s="295" t="s">
        <v>336</v>
      </c>
      <c r="D7141" s="295" t="s">
        <v>31</v>
      </c>
      <c r="E7141" s="295" t="s">
        <v>1120</v>
      </c>
      <c r="F7141" s="315">
        <f>VLOOKUP(B7141,'HSD PSPN,STR,ARS'!$C$6:F5192,4,FALSE)</f>
        <v>100000</v>
      </c>
      <c r="G7141" s="536">
        <f t="shared" ref="G7141:G7144" si="729">F7141*E7141</f>
        <v>1000</v>
      </c>
    </row>
    <row r="7142" spans="1:7">
      <c r="A7142" s="295">
        <v>2</v>
      </c>
      <c r="B7142" s="296" t="s">
        <v>2</v>
      </c>
      <c r="C7142" s="295" t="s">
        <v>337</v>
      </c>
      <c r="D7142" s="295" t="s">
        <v>31</v>
      </c>
      <c r="E7142" s="295" t="s">
        <v>1119</v>
      </c>
      <c r="F7142" s="315">
        <f>VLOOKUP(B7142,'HSD PSPN,STR,ARS'!$C$6:F5193,4,FALSE)</f>
        <v>150000</v>
      </c>
      <c r="G7142" s="536">
        <f t="shared" si="729"/>
        <v>15000</v>
      </c>
    </row>
    <row r="7143" spans="1:7">
      <c r="A7143" s="295">
        <v>3</v>
      </c>
      <c r="B7143" s="296" t="s">
        <v>3</v>
      </c>
      <c r="C7143" s="295" t="s">
        <v>338</v>
      </c>
      <c r="D7143" s="295" t="s">
        <v>31</v>
      </c>
      <c r="E7143" s="295" t="s">
        <v>1120</v>
      </c>
      <c r="F7143" s="315">
        <f>VLOOKUP(B7143,'HSD PSPN,STR,ARS'!$C$6:F5194,4,FALSE)</f>
        <v>150000</v>
      </c>
      <c r="G7143" s="536">
        <f t="shared" si="729"/>
        <v>1500</v>
      </c>
    </row>
    <row r="7144" spans="1:7">
      <c r="A7144" s="295">
        <v>4</v>
      </c>
      <c r="B7144" s="296" t="s">
        <v>4</v>
      </c>
      <c r="C7144" s="295" t="s">
        <v>339</v>
      </c>
      <c r="D7144" s="295" t="s">
        <v>31</v>
      </c>
      <c r="E7144" s="295" t="s">
        <v>1121</v>
      </c>
      <c r="F7144" s="315">
        <f>VLOOKUP(B7144,'HSD PSPN,STR,ARS'!$C$6:F5195,4,FALSE)</f>
        <v>200000</v>
      </c>
      <c r="G7144" s="536">
        <f t="shared" si="729"/>
        <v>660</v>
      </c>
    </row>
    <row r="7145" spans="1:7">
      <c r="A7145" s="1161" t="s">
        <v>2171</v>
      </c>
      <c r="B7145" s="1162"/>
      <c r="C7145" s="1162"/>
      <c r="D7145" s="1162"/>
      <c r="E7145" s="1162"/>
      <c r="F7145" s="1163"/>
      <c r="G7145" s="321">
        <f>SUM(G7140:G7144)</f>
        <v>18160</v>
      </c>
    </row>
    <row r="7146" spans="1:7">
      <c r="A7146" s="295" t="s">
        <v>19</v>
      </c>
      <c r="B7146" s="296" t="s">
        <v>5</v>
      </c>
      <c r="C7146" s="295"/>
      <c r="D7146" s="295"/>
      <c r="E7146" s="295"/>
      <c r="F7146" s="296"/>
      <c r="G7146" s="536"/>
    </row>
    <row r="7147" spans="1:7">
      <c r="A7147" s="295">
        <v>1</v>
      </c>
      <c r="B7147" s="296" t="s">
        <v>1886</v>
      </c>
      <c r="C7147" s="295"/>
      <c r="D7147" s="295" t="s">
        <v>1734</v>
      </c>
      <c r="E7147" s="295" t="s">
        <v>1496</v>
      </c>
      <c r="F7147" s="315">
        <f>VLOOKUP(B7147,'HSD PSPN,STR,ARS'!$C$6:F5198,4,FALSE)</f>
        <v>10000</v>
      </c>
      <c r="G7147" s="536">
        <f>F7147*E7147</f>
        <v>10000</v>
      </c>
    </row>
    <row r="7148" spans="1:7">
      <c r="A7148" s="1165" t="s">
        <v>2176</v>
      </c>
      <c r="B7148" s="1166"/>
      <c r="C7148" s="1166"/>
      <c r="D7148" s="1166"/>
      <c r="E7148" s="1166"/>
      <c r="F7148" s="1166"/>
      <c r="G7148" s="321">
        <f>SUM(G7146:G7147)</f>
        <v>10000</v>
      </c>
    </row>
    <row r="7149" spans="1:7">
      <c r="A7149" s="295" t="s">
        <v>20</v>
      </c>
      <c r="B7149" s="296" t="s">
        <v>181</v>
      </c>
      <c r="C7149" s="295"/>
      <c r="D7149" s="295"/>
      <c r="E7149" s="295"/>
      <c r="F7149" s="296"/>
      <c r="G7149" s="536"/>
    </row>
    <row r="7150" spans="1:7">
      <c r="A7150" s="295"/>
      <c r="B7150" s="296"/>
      <c r="C7150" s="295"/>
      <c r="D7150" s="295"/>
      <c r="E7150" s="295"/>
      <c r="F7150" s="296"/>
      <c r="G7150" s="536"/>
    </row>
    <row r="7151" spans="1:7">
      <c r="A7151" s="1146" t="s">
        <v>2180</v>
      </c>
      <c r="B7151" s="1146"/>
      <c r="C7151" s="1146"/>
      <c r="D7151" s="1146"/>
      <c r="E7151" s="1146"/>
      <c r="F7151" s="1146"/>
      <c r="G7151" s="318">
        <f>SUM(G7149:G7150)</f>
        <v>0</v>
      </c>
    </row>
    <row r="7152" spans="1:7">
      <c r="A7152" s="375" t="s">
        <v>21</v>
      </c>
      <c r="B7152" s="1145" t="s">
        <v>1111</v>
      </c>
      <c r="C7152" s="1145"/>
      <c r="D7152" s="1145"/>
      <c r="E7152" s="1145"/>
      <c r="F7152" s="1145"/>
      <c r="G7152" s="318">
        <f>SUM(G7141:G7151)/2</f>
        <v>28160</v>
      </c>
    </row>
    <row r="7153" spans="1:7">
      <c r="A7153" s="375" t="s">
        <v>22</v>
      </c>
      <c r="B7153" s="1145" t="s">
        <v>1112</v>
      </c>
      <c r="C7153" s="1145"/>
      <c r="D7153" s="1145"/>
      <c r="E7153" s="1145"/>
      <c r="F7153" s="376">
        <v>0.1</v>
      </c>
      <c r="G7153" s="318">
        <f>G7152*F7153</f>
        <v>2816</v>
      </c>
    </row>
    <row r="7154" spans="1:7">
      <c r="A7154" s="375" t="s">
        <v>23</v>
      </c>
      <c r="B7154" s="1145" t="s">
        <v>184</v>
      </c>
      <c r="C7154" s="1145"/>
      <c r="D7154" s="1145"/>
      <c r="E7154" s="1145"/>
      <c r="F7154" s="1145"/>
      <c r="G7154" s="318">
        <f>ROUNDDOWN(G7152+G7153,0)</f>
        <v>30976</v>
      </c>
    </row>
    <row r="7155" spans="1:7">
      <c r="A7155" s="379"/>
      <c r="B7155" s="380"/>
      <c r="C7155" s="380"/>
      <c r="D7155" s="380"/>
      <c r="E7155" s="380"/>
      <c r="F7155" s="380"/>
      <c r="G7155" s="255"/>
    </row>
    <row r="7156" spans="1:7" s="455" customFormat="1">
      <c r="A7156" s="454" t="s">
        <v>2586</v>
      </c>
      <c r="G7156" s="560"/>
    </row>
    <row r="7157" spans="1:7" s="455" customFormat="1">
      <c r="A7157" s="454" t="s">
        <v>2587</v>
      </c>
      <c r="G7157" s="560"/>
    </row>
    <row r="7158" spans="1:7" ht="45">
      <c r="A7158" s="294" t="s">
        <v>73</v>
      </c>
      <c r="B7158" s="294" t="s">
        <v>74</v>
      </c>
      <c r="C7158" s="294" t="s">
        <v>166</v>
      </c>
      <c r="D7158" s="301" t="s">
        <v>78</v>
      </c>
      <c r="E7158" s="301" t="s">
        <v>167</v>
      </c>
      <c r="F7158" s="301" t="s">
        <v>1113</v>
      </c>
      <c r="G7158" s="552" t="s">
        <v>1105</v>
      </c>
    </row>
    <row r="7159" spans="1:7">
      <c r="A7159" s="295" t="s">
        <v>17</v>
      </c>
      <c r="B7159" s="296" t="s">
        <v>1106</v>
      </c>
      <c r="C7159" s="295"/>
      <c r="D7159" s="295"/>
      <c r="E7159" s="295"/>
      <c r="F7159" s="296"/>
      <c r="G7159" s="536"/>
    </row>
    <row r="7160" spans="1:7">
      <c r="A7160" s="295">
        <v>1</v>
      </c>
      <c r="B7160" s="296" t="s">
        <v>1</v>
      </c>
      <c r="C7160" s="295" t="s">
        <v>336</v>
      </c>
      <c r="D7160" s="295" t="s">
        <v>31</v>
      </c>
      <c r="E7160" s="295" t="s">
        <v>1120</v>
      </c>
      <c r="F7160" s="315">
        <f>VLOOKUP(B7160,'HSD PSPN,STR,ARS'!$C$6:F5208,4,FALSE)</f>
        <v>100000</v>
      </c>
      <c r="G7160" s="536">
        <f t="shared" ref="G7160:G7163" si="730">F7160*E7160</f>
        <v>1000</v>
      </c>
    </row>
    <row r="7161" spans="1:7">
      <c r="A7161" s="295">
        <v>2</v>
      </c>
      <c r="B7161" s="296" t="s">
        <v>2</v>
      </c>
      <c r="C7161" s="295" t="s">
        <v>337</v>
      </c>
      <c r="D7161" s="295" t="s">
        <v>31</v>
      </c>
      <c r="E7161" s="295" t="s">
        <v>1125</v>
      </c>
      <c r="F7161" s="315">
        <f>VLOOKUP(B7161,'HSD PSPN,STR,ARS'!$C$6:F5209,4,FALSE)</f>
        <v>150000</v>
      </c>
      <c r="G7161" s="536">
        <f t="shared" si="730"/>
        <v>60000</v>
      </c>
    </row>
    <row r="7162" spans="1:7">
      <c r="A7162" s="295">
        <v>3</v>
      </c>
      <c r="B7162" s="296" t="s">
        <v>3</v>
      </c>
      <c r="C7162" s="295" t="s">
        <v>338</v>
      </c>
      <c r="D7162" s="295" t="s">
        <v>31</v>
      </c>
      <c r="E7162" s="295" t="s">
        <v>1236</v>
      </c>
      <c r="F7162" s="315">
        <f>VLOOKUP(B7162,'HSD PSPN,STR,ARS'!$C$6:F5210,4,FALSE)</f>
        <v>150000</v>
      </c>
      <c r="G7162" s="536">
        <f t="shared" si="730"/>
        <v>6000</v>
      </c>
    </row>
    <row r="7163" spans="1:7">
      <c r="A7163" s="295">
        <v>4</v>
      </c>
      <c r="B7163" s="296" t="s">
        <v>4</v>
      </c>
      <c r="C7163" s="295" t="s">
        <v>339</v>
      </c>
      <c r="D7163" s="295" t="s">
        <v>31</v>
      </c>
      <c r="E7163" s="295" t="s">
        <v>1779</v>
      </c>
      <c r="F7163" s="315">
        <f>VLOOKUP(B7163,'HSD PSPN,STR,ARS'!$C$6:F5211,4,FALSE)</f>
        <v>200000</v>
      </c>
      <c r="G7163" s="536">
        <f t="shared" si="730"/>
        <v>2660</v>
      </c>
    </row>
    <row r="7164" spans="1:7">
      <c r="A7164" s="1161" t="s">
        <v>2171</v>
      </c>
      <c r="B7164" s="1162"/>
      <c r="C7164" s="1162"/>
      <c r="D7164" s="1162"/>
      <c r="E7164" s="1162"/>
      <c r="F7164" s="1163"/>
      <c r="G7164" s="321">
        <f>SUM(G7159:G7163)</f>
        <v>69660</v>
      </c>
    </row>
    <row r="7165" spans="1:7">
      <c r="A7165" s="295" t="s">
        <v>19</v>
      </c>
      <c r="B7165" s="296" t="s">
        <v>5</v>
      </c>
      <c r="C7165" s="295"/>
      <c r="D7165" s="295"/>
      <c r="E7165" s="295"/>
      <c r="F7165" s="296"/>
      <c r="G7165" s="536"/>
    </row>
    <row r="7166" spans="1:7" ht="30">
      <c r="A7166" s="295">
        <v>1</v>
      </c>
      <c r="B7166" s="300" t="s">
        <v>1887</v>
      </c>
      <c r="C7166" s="295"/>
      <c r="D7166" s="301" t="s">
        <v>239</v>
      </c>
      <c r="E7166" s="301" t="s">
        <v>1138</v>
      </c>
      <c r="F7166" s="315">
        <f>VLOOKUP(B7166,'HSD PSPN,STR,ARS'!$C$6:F5214,4,FALSE)</f>
        <v>10000</v>
      </c>
      <c r="G7166" s="536">
        <f t="shared" ref="G7166:G7167" si="731">F7166*E7166</f>
        <v>10000</v>
      </c>
    </row>
    <row r="7167" spans="1:7">
      <c r="A7167" s="295">
        <v>2</v>
      </c>
      <c r="B7167" s="296" t="s">
        <v>274</v>
      </c>
      <c r="C7167" s="295"/>
      <c r="D7167" s="295" t="s">
        <v>239</v>
      </c>
      <c r="E7167" s="295" t="s">
        <v>1204</v>
      </c>
      <c r="F7167" s="315">
        <f>VLOOKUP(B7167,'HSD PSPN,STR,ARS'!$C$6:F5215,4,FALSE)</f>
        <v>10000</v>
      </c>
      <c r="G7167" s="536">
        <f t="shared" si="731"/>
        <v>250</v>
      </c>
    </row>
    <row r="7168" spans="1:7">
      <c r="A7168" s="1165" t="s">
        <v>2176</v>
      </c>
      <c r="B7168" s="1166"/>
      <c r="C7168" s="1166"/>
      <c r="D7168" s="1166"/>
      <c r="E7168" s="1166"/>
      <c r="F7168" s="1166"/>
      <c r="G7168" s="321">
        <f>SUM(G7166:G7167)</f>
        <v>10250</v>
      </c>
    </row>
    <row r="7169" spans="1:7">
      <c r="A7169" s="295" t="s">
        <v>20</v>
      </c>
      <c r="B7169" s="296" t="s">
        <v>181</v>
      </c>
      <c r="C7169" s="295"/>
      <c r="D7169" s="295"/>
      <c r="E7169" s="295"/>
      <c r="F7169" s="296"/>
      <c r="G7169" s="536"/>
    </row>
    <row r="7170" spans="1:7">
      <c r="A7170" s="295"/>
      <c r="B7170" s="296"/>
      <c r="C7170" s="295"/>
      <c r="D7170" s="295"/>
      <c r="E7170" s="295"/>
      <c r="F7170" s="296"/>
      <c r="G7170" s="536"/>
    </row>
    <row r="7171" spans="1:7">
      <c r="A7171" s="1146" t="s">
        <v>2180</v>
      </c>
      <c r="B7171" s="1146"/>
      <c r="C7171" s="1146"/>
      <c r="D7171" s="1146"/>
      <c r="E7171" s="1146"/>
      <c r="F7171" s="1146"/>
      <c r="G7171" s="318">
        <f>SUM(G7169:G7170)</f>
        <v>0</v>
      </c>
    </row>
    <row r="7172" spans="1:7">
      <c r="A7172" s="375" t="s">
        <v>21</v>
      </c>
      <c r="B7172" s="1145" t="s">
        <v>1111</v>
      </c>
      <c r="C7172" s="1145"/>
      <c r="D7172" s="1145"/>
      <c r="E7172" s="1145"/>
      <c r="F7172" s="1145"/>
      <c r="G7172" s="318">
        <f>SUM(G7160:G7171)/2</f>
        <v>79910</v>
      </c>
    </row>
    <row r="7173" spans="1:7">
      <c r="A7173" s="375" t="s">
        <v>22</v>
      </c>
      <c r="B7173" s="1145" t="s">
        <v>1112</v>
      </c>
      <c r="C7173" s="1145"/>
      <c r="D7173" s="1145"/>
      <c r="E7173" s="1145"/>
      <c r="F7173" s="376">
        <v>0.1</v>
      </c>
      <c r="G7173" s="318">
        <f>G7172*F7173</f>
        <v>7991</v>
      </c>
    </row>
    <row r="7174" spans="1:7">
      <c r="A7174" s="375" t="s">
        <v>23</v>
      </c>
      <c r="B7174" s="1145" t="s">
        <v>184</v>
      </c>
      <c r="C7174" s="1145"/>
      <c r="D7174" s="1145"/>
      <c r="E7174" s="1145"/>
      <c r="F7174" s="1145"/>
      <c r="G7174" s="318">
        <f>ROUNDDOWN(G7172+G7173,0)</f>
        <v>87901</v>
      </c>
    </row>
    <row r="7175" spans="1:7">
      <c r="A7175" s="379"/>
      <c r="B7175" s="380"/>
      <c r="C7175" s="380"/>
      <c r="D7175" s="380"/>
      <c r="E7175" s="380"/>
      <c r="F7175" s="380"/>
      <c r="G7175" s="255"/>
    </row>
    <row r="7176" spans="1:7" s="455" customFormat="1">
      <c r="A7176" s="454" t="s">
        <v>2588</v>
      </c>
      <c r="G7176" s="560"/>
    </row>
    <row r="7177" spans="1:7" ht="45">
      <c r="A7177" s="294" t="s">
        <v>73</v>
      </c>
      <c r="B7177" s="294" t="s">
        <v>74</v>
      </c>
      <c r="C7177" s="294" t="s">
        <v>166</v>
      </c>
      <c r="D7177" s="301" t="s">
        <v>78</v>
      </c>
      <c r="E7177" s="301" t="s">
        <v>167</v>
      </c>
      <c r="F7177" s="301" t="s">
        <v>1113</v>
      </c>
      <c r="G7177" s="552" t="s">
        <v>1105</v>
      </c>
    </row>
    <row r="7178" spans="1:7">
      <c r="A7178" s="295" t="s">
        <v>17</v>
      </c>
      <c r="B7178" s="296" t="s">
        <v>1106</v>
      </c>
      <c r="C7178" s="295"/>
      <c r="D7178" s="295"/>
      <c r="E7178" s="295"/>
      <c r="F7178" s="296"/>
      <c r="G7178" s="536"/>
    </row>
    <row r="7179" spans="1:7">
      <c r="A7179" s="295">
        <v>1</v>
      </c>
      <c r="B7179" s="296" t="s">
        <v>1</v>
      </c>
      <c r="C7179" s="295" t="s">
        <v>336</v>
      </c>
      <c r="D7179" s="295" t="s">
        <v>31</v>
      </c>
      <c r="E7179" s="295" t="s">
        <v>1120</v>
      </c>
      <c r="F7179" s="315">
        <f>VLOOKUP(B7179,'HSD PSPN,STR,ARS'!$C$6:F5225,4,FALSE)</f>
        <v>100000</v>
      </c>
      <c r="G7179" s="536">
        <f t="shared" ref="G7179:G7182" si="732">F7179*E7179</f>
        <v>1000</v>
      </c>
    </row>
    <row r="7180" spans="1:7">
      <c r="A7180" s="295">
        <v>2</v>
      </c>
      <c r="B7180" s="296" t="s">
        <v>2</v>
      </c>
      <c r="C7180" s="295" t="s">
        <v>337</v>
      </c>
      <c r="D7180" s="295" t="s">
        <v>31</v>
      </c>
      <c r="E7180" s="295" t="s">
        <v>1125</v>
      </c>
      <c r="F7180" s="315">
        <f>VLOOKUP(B7180,'HSD PSPN,STR,ARS'!$C$6:F5226,4,FALSE)</f>
        <v>150000</v>
      </c>
      <c r="G7180" s="536">
        <f t="shared" si="732"/>
        <v>60000</v>
      </c>
    </row>
    <row r="7181" spans="1:7">
      <c r="A7181" s="295">
        <v>3</v>
      </c>
      <c r="B7181" s="296" t="s">
        <v>3</v>
      </c>
      <c r="C7181" s="295" t="s">
        <v>338</v>
      </c>
      <c r="D7181" s="295" t="s">
        <v>31</v>
      </c>
      <c r="E7181" s="295" t="s">
        <v>1236</v>
      </c>
      <c r="F7181" s="315">
        <f>VLOOKUP(B7181,'HSD PSPN,STR,ARS'!$C$6:F5227,4,FALSE)</f>
        <v>150000</v>
      </c>
      <c r="G7181" s="536">
        <f t="shared" si="732"/>
        <v>6000</v>
      </c>
    </row>
    <row r="7182" spans="1:7">
      <c r="A7182" s="295">
        <v>4</v>
      </c>
      <c r="B7182" s="296" t="s">
        <v>4</v>
      </c>
      <c r="C7182" s="295" t="s">
        <v>339</v>
      </c>
      <c r="D7182" s="295" t="s">
        <v>31</v>
      </c>
      <c r="E7182" s="295" t="s">
        <v>1779</v>
      </c>
      <c r="F7182" s="315">
        <f>VLOOKUP(B7182,'HSD PSPN,STR,ARS'!$C$6:F5228,4,FALSE)</f>
        <v>200000</v>
      </c>
      <c r="G7182" s="536">
        <f t="shared" si="732"/>
        <v>2660</v>
      </c>
    </row>
    <row r="7183" spans="1:7">
      <c r="A7183" s="1161" t="s">
        <v>2171</v>
      </c>
      <c r="B7183" s="1162"/>
      <c r="C7183" s="1162"/>
      <c r="D7183" s="1162"/>
      <c r="E7183" s="1162"/>
      <c r="F7183" s="1163"/>
      <c r="G7183" s="321">
        <f>SUM(G7178:G7182)</f>
        <v>69660</v>
      </c>
    </row>
    <row r="7184" spans="1:7">
      <c r="A7184" s="295" t="s">
        <v>19</v>
      </c>
      <c r="B7184" s="296" t="s">
        <v>5</v>
      </c>
      <c r="C7184" s="295"/>
      <c r="D7184" s="295"/>
      <c r="E7184" s="295"/>
      <c r="F7184" s="296"/>
      <c r="G7184" s="536"/>
    </row>
    <row r="7185" spans="1:7" ht="30">
      <c r="A7185" s="295">
        <v>1</v>
      </c>
      <c r="B7185" s="300" t="s">
        <v>1888</v>
      </c>
      <c r="C7185" s="295"/>
      <c r="D7185" s="301" t="s">
        <v>239</v>
      </c>
      <c r="E7185" s="301" t="s">
        <v>1138</v>
      </c>
      <c r="F7185" s="315">
        <f>VLOOKUP(B7185,'HSD PSPN,STR,ARS'!$C$6:F5231,4,FALSE)</f>
        <v>10000</v>
      </c>
      <c r="G7185" s="536">
        <f t="shared" ref="G7185:G7186" si="733">F7185*E7185</f>
        <v>10000</v>
      </c>
    </row>
    <row r="7186" spans="1:7">
      <c r="A7186" s="295">
        <v>2</v>
      </c>
      <c r="B7186" s="296" t="s">
        <v>274</v>
      </c>
      <c r="C7186" s="295"/>
      <c r="D7186" s="295" t="s">
        <v>239</v>
      </c>
      <c r="E7186" s="295" t="s">
        <v>1204</v>
      </c>
      <c r="F7186" s="315">
        <f>VLOOKUP(B7186,'HSD PSPN,STR,ARS'!$C$6:F5232,4,FALSE)</f>
        <v>10000</v>
      </c>
      <c r="G7186" s="536">
        <f t="shared" si="733"/>
        <v>250</v>
      </c>
    </row>
    <row r="7187" spans="1:7">
      <c r="A7187" s="1165" t="s">
        <v>2176</v>
      </c>
      <c r="B7187" s="1166"/>
      <c r="C7187" s="1166"/>
      <c r="D7187" s="1166"/>
      <c r="E7187" s="1166"/>
      <c r="F7187" s="1166"/>
      <c r="G7187" s="321">
        <f>SUM(G7185:G7186)</f>
        <v>10250</v>
      </c>
    </row>
    <row r="7188" spans="1:7">
      <c r="A7188" s="295" t="s">
        <v>20</v>
      </c>
      <c r="B7188" s="296" t="s">
        <v>181</v>
      </c>
      <c r="C7188" s="295"/>
      <c r="D7188" s="295"/>
      <c r="E7188" s="295"/>
      <c r="F7188" s="296"/>
      <c r="G7188" s="536"/>
    </row>
    <row r="7189" spans="1:7">
      <c r="A7189" s="295"/>
      <c r="B7189" s="296"/>
      <c r="C7189" s="295"/>
      <c r="D7189" s="295"/>
      <c r="E7189" s="295"/>
      <c r="F7189" s="296"/>
      <c r="G7189" s="536"/>
    </row>
    <row r="7190" spans="1:7">
      <c r="A7190" s="1146" t="s">
        <v>2180</v>
      </c>
      <c r="B7190" s="1146"/>
      <c r="C7190" s="1146"/>
      <c r="D7190" s="1146"/>
      <c r="E7190" s="1146"/>
      <c r="F7190" s="1146"/>
      <c r="G7190" s="318">
        <f>SUM(G7188:G7189)</f>
        <v>0</v>
      </c>
    </row>
    <row r="7191" spans="1:7">
      <c r="A7191" s="375" t="s">
        <v>21</v>
      </c>
      <c r="B7191" s="1145" t="s">
        <v>1111</v>
      </c>
      <c r="C7191" s="1145"/>
      <c r="D7191" s="1145"/>
      <c r="E7191" s="1145"/>
      <c r="F7191" s="1145"/>
      <c r="G7191" s="318">
        <f>SUM(G7179:G7190)/2</f>
        <v>79910</v>
      </c>
    </row>
    <row r="7192" spans="1:7">
      <c r="A7192" s="375" t="s">
        <v>22</v>
      </c>
      <c r="B7192" s="1145" t="s">
        <v>1112</v>
      </c>
      <c r="C7192" s="1145"/>
      <c r="D7192" s="1145"/>
      <c r="E7192" s="1145"/>
      <c r="F7192" s="376">
        <v>0.1</v>
      </c>
      <c r="G7192" s="318">
        <f>G7191*F7192</f>
        <v>7991</v>
      </c>
    </row>
    <row r="7193" spans="1:7">
      <c r="A7193" s="375" t="s">
        <v>23</v>
      </c>
      <c r="B7193" s="1145" t="s">
        <v>184</v>
      </c>
      <c r="C7193" s="1145"/>
      <c r="D7193" s="1145"/>
      <c r="E7193" s="1145"/>
      <c r="F7193" s="1145"/>
      <c r="G7193" s="318">
        <f>ROUNDDOWN(G7191+G7192,0)</f>
        <v>87901</v>
      </c>
    </row>
    <row r="7194" spans="1:7">
      <c r="A7194" s="379"/>
      <c r="B7194" s="380"/>
      <c r="C7194" s="380"/>
      <c r="D7194" s="380"/>
      <c r="E7194" s="380"/>
      <c r="F7194" s="380"/>
      <c r="G7194" s="255"/>
    </row>
    <row r="7195" spans="1:7" s="455" customFormat="1">
      <c r="A7195" s="454" t="s">
        <v>2589</v>
      </c>
      <c r="G7195" s="560"/>
    </row>
    <row r="7196" spans="1:7" ht="45">
      <c r="A7196" s="294" t="s">
        <v>73</v>
      </c>
      <c r="B7196" s="294" t="s">
        <v>74</v>
      </c>
      <c r="C7196" s="294" t="s">
        <v>166</v>
      </c>
      <c r="D7196" s="301" t="s">
        <v>78</v>
      </c>
      <c r="E7196" s="301" t="s">
        <v>167</v>
      </c>
      <c r="F7196" s="301" t="s">
        <v>1113</v>
      </c>
      <c r="G7196" s="552" t="s">
        <v>1105</v>
      </c>
    </row>
    <row r="7197" spans="1:7">
      <c r="A7197" s="295" t="s">
        <v>17</v>
      </c>
      <c r="B7197" s="296" t="s">
        <v>1106</v>
      </c>
      <c r="C7197" s="295"/>
      <c r="D7197" s="295"/>
      <c r="E7197" s="295"/>
      <c r="F7197" s="296"/>
      <c r="G7197" s="536"/>
    </row>
    <row r="7198" spans="1:7">
      <c r="A7198" s="295">
        <v>1</v>
      </c>
      <c r="B7198" s="296" t="s">
        <v>1</v>
      </c>
      <c r="C7198" s="295" t="s">
        <v>336</v>
      </c>
      <c r="D7198" s="295" t="s">
        <v>31</v>
      </c>
      <c r="E7198" s="295" t="s">
        <v>1120</v>
      </c>
      <c r="F7198" s="315">
        <f>VLOOKUP(B7198,'HSD PSPN,STR,ARS'!$C$6:F5242,4,FALSE)</f>
        <v>100000</v>
      </c>
      <c r="G7198" s="536">
        <f t="shared" ref="G7198:G7201" si="734">F7198*E7198</f>
        <v>1000</v>
      </c>
    </row>
    <row r="7199" spans="1:7">
      <c r="A7199" s="295">
        <v>2</v>
      </c>
      <c r="B7199" s="296" t="s">
        <v>2</v>
      </c>
      <c r="C7199" s="295" t="s">
        <v>337</v>
      </c>
      <c r="D7199" s="295" t="s">
        <v>31</v>
      </c>
      <c r="E7199" s="295" t="s">
        <v>1125</v>
      </c>
      <c r="F7199" s="315">
        <f>VLOOKUP(B7199,'HSD PSPN,STR,ARS'!$C$6:F5243,4,FALSE)</f>
        <v>150000</v>
      </c>
      <c r="G7199" s="536">
        <f t="shared" si="734"/>
        <v>60000</v>
      </c>
    </row>
    <row r="7200" spans="1:7">
      <c r="A7200" s="295">
        <v>3</v>
      </c>
      <c r="B7200" s="296" t="s">
        <v>3</v>
      </c>
      <c r="C7200" s="295" t="s">
        <v>338</v>
      </c>
      <c r="D7200" s="295" t="s">
        <v>31</v>
      </c>
      <c r="E7200" s="295" t="s">
        <v>1236</v>
      </c>
      <c r="F7200" s="315">
        <f>VLOOKUP(B7200,'HSD PSPN,STR,ARS'!$C$6:F5244,4,FALSE)</f>
        <v>150000</v>
      </c>
      <c r="G7200" s="536">
        <f t="shared" si="734"/>
        <v>6000</v>
      </c>
    </row>
    <row r="7201" spans="1:7">
      <c r="A7201" s="295">
        <v>4</v>
      </c>
      <c r="B7201" s="296" t="s">
        <v>4</v>
      </c>
      <c r="C7201" s="295" t="s">
        <v>339</v>
      </c>
      <c r="D7201" s="295" t="s">
        <v>31</v>
      </c>
      <c r="E7201" s="295" t="s">
        <v>1779</v>
      </c>
      <c r="F7201" s="315">
        <f>VLOOKUP(B7201,'HSD PSPN,STR,ARS'!$C$6:F5245,4,FALSE)</f>
        <v>200000</v>
      </c>
      <c r="G7201" s="536">
        <f t="shared" si="734"/>
        <v>2660</v>
      </c>
    </row>
    <row r="7202" spans="1:7">
      <c r="A7202" s="1161" t="s">
        <v>2171</v>
      </c>
      <c r="B7202" s="1162"/>
      <c r="C7202" s="1162"/>
      <c r="D7202" s="1162"/>
      <c r="E7202" s="1162"/>
      <c r="F7202" s="1163"/>
      <c r="G7202" s="321">
        <f>SUM(G7197:G7201)</f>
        <v>69660</v>
      </c>
    </row>
    <row r="7203" spans="1:7">
      <c r="A7203" s="295" t="s">
        <v>19</v>
      </c>
      <c r="B7203" s="296" t="s">
        <v>5</v>
      </c>
      <c r="C7203" s="295"/>
      <c r="D7203" s="295"/>
      <c r="E7203" s="295"/>
      <c r="F7203" s="296"/>
      <c r="G7203" s="536"/>
    </row>
    <row r="7204" spans="1:7">
      <c r="A7204" s="295">
        <v>1</v>
      </c>
      <c r="B7204" s="296" t="s">
        <v>1889</v>
      </c>
      <c r="C7204" s="295"/>
      <c r="D7204" s="295" t="s">
        <v>239</v>
      </c>
      <c r="E7204" s="295" t="s">
        <v>1138</v>
      </c>
      <c r="F7204" s="315">
        <f>VLOOKUP(B7204,'HSD PSPN,STR,ARS'!$C$6:F5248,4,FALSE)</f>
        <v>10000</v>
      </c>
      <c r="G7204" s="536">
        <f t="shared" ref="G7204:G7205" si="735">F7204*E7204</f>
        <v>10000</v>
      </c>
    </row>
    <row r="7205" spans="1:7">
      <c r="A7205" s="295">
        <v>2</v>
      </c>
      <c r="B7205" s="296" t="s">
        <v>274</v>
      </c>
      <c r="C7205" s="295"/>
      <c r="D7205" s="295" t="s">
        <v>239</v>
      </c>
      <c r="E7205" s="295" t="s">
        <v>1204</v>
      </c>
      <c r="F7205" s="315">
        <f>VLOOKUP(B7205,'HSD PSPN,STR,ARS'!$C$6:F5249,4,FALSE)</f>
        <v>10000</v>
      </c>
      <c r="G7205" s="536">
        <f t="shared" si="735"/>
        <v>250</v>
      </c>
    </row>
    <row r="7206" spans="1:7">
      <c r="A7206" s="1165" t="s">
        <v>2176</v>
      </c>
      <c r="B7206" s="1166"/>
      <c r="C7206" s="1166"/>
      <c r="D7206" s="1166"/>
      <c r="E7206" s="1166"/>
      <c r="F7206" s="1166"/>
      <c r="G7206" s="321">
        <f>SUM(G7204:G7205)</f>
        <v>10250</v>
      </c>
    </row>
    <row r="7207" spans="1:7">
      <c r="A7207" s="295" t="s">
        <v>20</v>
      </c>
      <c r="B7207" s="296" t="s">
        <v>181</v>
      </c>
      <c r="C7207" s="295"/>
      <c r="D7207" s="295"/>
      <c r="E7207" s="295"/>
      <c r="F7207" s="296"/>
      <c r="G7207" s="536"/>
    </row>
    <row r="7208" spans="1:7">
      <c r="A7208" s="295"/>
      <c r="B7208" s="296"/>
      <c r="C7208" s="295"/>
      <c r="D7208" s="295"/>
      <c r="E7208" s="295"/>
      <c r="F7208" s="296"/>
      <c r="G7208" s="536"/>
    </row>
    <row r="7209" spans="1:7">
      <c r="A7209" s="1146" t="s">
        <v>2180</v>
      </c>
      <c r="B7209" s="1146"/>
      <c r="C7209" s="1146"/>
      <c r="D7209" s="1146"/>
      <c r="E7209" s="1146"/>
      <c r="F7209" s="1146"/>
      <c r="G7209" s="318">
        <f>SUM(G7207:G7208)</f>
        <v>0</v>
      </c>
    </row>
    <row r="7210" spans="1:7">
      <c r="A7210" s="375" t="s">
        <v>21</v>
      </c>
      <c r="B7210" s="1145" t="s">
        <v>1111</v>
      </c>
      <c r="C7210" s="1145"/>
      <c r="D7210" s="1145"/>
      <c r="E7210" s="1145"/>
      <c r="F7210" s="1145"/>
      <c r="G7210" s="318">
        <f>SUM(G7198:G7209)/2</f>
        <v>79910</v>
      </c>
    </row>
    <row r="7211" spans="1:7">
      <c r="A7211" s="375" t="s">
        <v>22</v>
      </c>
      <c r="B7211" s="1145" t="s">
        <v>1112</v>
      </c>
      <c r="C7211" s="1145"/>
      <c r="D7211" s="1145"/>
      <c r="E7211" s="1145"/>
      <c r="F7211" s="376">
        <v>0.1</v>
      </c>
      <c r="G7211" s="318">
        <f>G7210*F7211</f>
        <v>7991</v>
      </c>
    </row>
    <row r="7212" spans="1:7">
      <c r="A7212" s="375" t="s">
        <v>23</v>
      </c>
      <c r="B7212" s="1145" t="s">
        <v>184</v>
      </c>
      <c r="C7212" s="1145"/>
      <c r="D7212" s="1145"/>
      <c r="E7212" s="1145"/>
      <c r="F7212" s="1145"/>
      <c r="G7212" s="318">
        <f>ROUNDDOWN(G7210+G7211,0)</f>
        <v>87901</v>
      </c>
    </row>
    <row r="7213" spans="1:7">
      <c r="A7213" s="379"/>
      <c r="B7213" s="380"/>
      <c r="C7213" s="380"/>
      <c r="D7213" s="380"/>
      <c r="E7213" s="380"/>
      <c r="F7213" s="380"/>
      <c r="G7213" s="255"/>
    </row>
    <row r="7214" spans="1:7" s="455" customFormat="1">
      <c r="A7214" s="454" t="s">
        <v>2590</v>
      </c>
      <c r="G7214" s="560"/>
    </row>
    <row r="7215" spans="1:7" ht="45">
      <c r="A7215" s="294" t="s">
        <v>73</v>
      </c>
      <c r="B7215" s="294" t="s">
        <v>74</v>
      </c>
      <c r="C7215" s="294" t="s">
        <v>166</v>
      </c>
      <c r="D7215" s="301" t="s">
        <v>78</v>
      </c>
      <c r="E7215" s="301" t="s">
        <v>167</v>
      </c>
      <c r="F7215" s="301" t="s">
        <v>1113</v>
      </c>
      <c r="G7215" s="552" t="s">
        <v>1105</v>
      </c>
    </row>
    <row r="7216" spans="1:7">
      <c r="A7216" s="295" t="s">
        <v>17</v>
      </c>
      <c r="B7216" s="296" t="s">
        <v>1106</v>
      </c>
      <c r="C7216" s="295"/>
      <c r="D7216" s="295"/>
      <c r="E7216" s="295"/>
      <c r="F7216" s="296"/>
      <c r="G7216" s="536"/>
    </row>
    <row r="7217" spans="1:7">
      <c r="A7217" s="295">
        <v>1</v>
      </c>
      <c r="B7217" s="296" t="s">
        <v>1</v>
      </c>
      <c r="C7217" s="295" t="s">
        <v>336</v>
      </c>
      <c r="D7217" s="295" t="s">
        <v>31</v>
      </c>
      <c r="E7217" s="295" t="s">
        <v>1120</v>
      </c>
      <c r="F7217" s="315">
        <f>VLOOKUP(B7217,'HSD PSPN,STR,ARS'!$C$6:F5259,4,FALSE)</f>
        <v>100000</v>
      </c>
      <c r="G7217" s="536">
        <f t="shared" ref="G7217:G7220" si="736">F7217*E7217</f>
        <v>1000</v>
      </c>
    </row>
    <row r="7218" spans="1:7">
      <c r="A7218" s="295">
        <v>2</v>
      </c>
      <c r="B7218" s="296" t="s">
        <v>2</v>
      </c>
      <c r="C7218" s="295" t="s">
        <v>337</v>
      </c>
      <c r="D7218" s="295" t="s">
        <v>31</v>
      </c>
      <c r="E7218" s="295" t="s">
        <v>1119</v>
      </c>
      <c r="F7218" s="315">
        <f>VLOOKUP(B7218,'HSD PSPN,STR,ARS'!$C$6:F5260,4,FALSE)</f>
        <v>150000</v>
      </c>
      <c r="G7218" s="536">
        <f t="shared" si="736"/>
        <v>15000</v>
      </c>
    </row>
    <row r="7219" spans="1:7">
      <c r="A7219" s="295">
        <v>3</v>
      </c>
      <c r="B7219" s="296" t="s">
        <v>3</v>
      </c>
      <c r="C7219" s="295" t="s">
        <v>338</v>
      </c>
      <c r="D7219" s="295" t="s">
        <v>31</v>
      </c>
      <c r="E7219" s="295" t="s">
        <v>1120</v>
      </c>
      <c r="F7219" s="315">
        <f>VLOOKUP(B7219,'HSD PSPN,STR,ARS'!$C$6:F5261,4,FALSE)</f>
        <v>150000</v>
      </c>
      <c r="G7219" s="536">
        <f t="shared" si="736"/>
        <v>1500</v>
      </c>
    </row>
    <row r="7220" spans="1:7">
      <c r="A7220" s="295">
        <v>4</v>
      </c>
      <c r="B7220" s="296" t="s">
        <v>4</v>
      </c>
      <c r="C7220" s="295" t="s">
        <v>339</v>
      </c>
      <c r="D7220" s="295" t="s">
        <v>31</v>
      </c>
      <c r="E7220" s="295" t="s">
        <v>1121</v>
      </c>
      <c r="F7220" s="315">
        <f>VLOOKUP(B7220,'HSD PSPN,STR,ARS'!$C$6:F5262,4,FALSE)</f>
        <v>200000</v>
      </c>
      <c r="G7220" s="536">
        <f t="shared" si="736"/>
        <v>660</v>
      </c>
    </row>
    <row r="7221" spans="1:7">
      <c r="A7221" s="1161" t="s">
        <v>2171</v>
      </c>
      <c r="B7221" s="1162"/>
      <c r="C7221" s="1162"/>
      <c r="D7221" s="1162"/>
      <c r="E7221" s="1162"/>
      <c r="F7221" s="1163"/>
      <c r="G7221" s="321">
        <f>SUM(G7216:G7220)</f>
        <v>18160</v>
      </c>
    </row>
    <row r="7222" spans="1:7">
      <c r="A7222" s="295" t="s">
        <v>19</v>
      </c>
      <c r="B7222" s="296" t="s">
        <v>5</v>
      </c>
      <c r="C7222" s="295"/>
      <c r="D7222" s="295"/>
      <c r="E7222" s="295"/>
      <c r="F7222" s="296"/>
      <c r="G7222" s="536"/>
    </row>
    <row r="7223" spans="1:7" ht="30">
      <c r="A7223" s="295">
        <v>1</v>
      </c>
      <c r="B7223" s="300" t="s">
        <v>1890</v>
      </c>
      <c r="C7223" s="295"/>
      <c r="D7223" s="301" t="s">
        <v>1734</v>
      </c>
      <c r="E7223" s="301" t="s">
        <v>1496</v>
      </c>
      <c r="F7223" s="315">
        <f>VLOOKUP(B7223,'HSD PSPN,STR,ARS'!$C$6:F5265,4,FALSE)</f>
        <v>10000</v>
      </c>
      <c r="G7223" s="536">
        <f t="shared" ref="G7223" si="737">F7223*E7223</f>
        <v>10000</v>
      </c>
    </row>
    <row r="7224" spans="1:7">
      <c r="A7224" s="1165" t="s">
        <v>2176</v>
      </c>
      <c r="B7224" s="1166"/>
      <c r="C7224" s="1166"/>
      <c r="D7224" s="1166"/>
      <c r="E7224" s="1166"/>
      <c r="F7224" s="1166"/>
      <c r="G7224" s="321">
        <f>SUM(G7222:G7223)</f>
        <v>10000</v>
      </c>
    </row>
    <row r="7225" spans="1:7">
      <c r="A7225" s="295" t="s">
        <v>20</v>
      </c>
      <c r="B7225" s="296" t="s">
        <v>181</v>
      </c>
      <c r="C7225" s="295"/>
      <c r="D7225" s="295"/>
      <c r="E7225" s="295"/>
      <c r="F7225" s="296"/>
      <c r="G7225" s="536"/>
    </row>
    <row r="7226" spans="1:7">
      <c r="A7226" s="295"/>
      <c r="B7226" s="296"/>
      <c r="C7226" s="295"/>
      <c r="D7226" s="295"/>
      <c r="E7226" s="295"/>
      <c r="F7226" s="296"/>
      <c r="G7226" s="536"/>
    </row>
    <row r="7227" spans="1:7">
      <c r="A7227" s="1146" t="s">
        <v>2180</v>
      </c>
      <c r="B7227" s="1146"/>
      <c r="C7227" s="1146"/>
      <c r="D7227" s="1146"/>
      <c r="E7227" s="1146"/>
      <c r="F7227" s="1146"/>
      <c r="G7227" s="318">
        <f>SUM(G7225:G7226)</f>
        <v>0</v>
      </c>
    </row>
    <row r="7228" spans="1:7">
      <c r="A7228" s="375" t="s">
        <v>21</v>
      </c>
      <c r="B7228" s="1145" t="s">
        <v>1111</v>
      </c>
      <c r="C7228" s="1145"/>
      <c r="D7228" s="1145"/>
      <c r="E7228" s="1145"/>
      <c r="F7228" s="1145"/>
      <c r="G7228" s="318">
        <f>SUM(G7217:G7227)/2</f>
        <v>28160</v>
      </c>
    </row>
    <row r="7229" spans="1:7">
      <c r="A7229" s="375" t="s">
        <v>22</v>
      </c>
      <c r="B7229" s="1145" t="s">
        <v>1112</v>
      </c>
      <c r="C7229" s="1145"/>
      <c r="D7229" s="1145"/>
      <c r="E7229" s="1145"/>
      <c r="F7229" s="376">
        <v>0.1</v>
      </c>
      <c r="G7229" s="318">
        <f>G7228*F7229</f>
        <v>2816</v>
      </c>
    </row>
    <row r="7230" spans="1:7">
      <c r="A7230" s="375" t="s">
        <v>23</v>
      </c>
      <c r="B7230" s="1145" t="s">
        <v>184</v>
      </c>
      <c r="C7230" s="1145"/>
      <c r="D7230" s="1145"/>
      <c r="E7230" s="1145"/>
      <c r="F7230" s="1145"/>
      <c r="G7230" s="318">
        <f>ROUNDDOWN(G7228+G7229,0)</f>
        <v>30976</v>
      </c>
    </row>
    <row r="7231" spans="1:7">
      <c r="A7231" s="379"/>
      <c r="B7231" s="380"/>
      <c r="C7231" s="380"/>
      <c r="D7231" s="380"/>
      <c r="E7231" s="380"/>
      <c r="F7231" s="380"/>
      <c r="G7231" s="255"/>
    </row>
    <row r="7232" spans="1:7" s="455" customFormat="1">
      <c r="A7232" s="454" t="s">
        <v>2591</v>
      </c>
      <c r="G7232" s="560"/>
    </row>
    <row r="7233" spans="1:7" ht="45">
      <c r="A7233" s="294" t="s">
        <v>73</v>
      </c>
      <c r="B7233" s="294" t="s">
        <v>74</v>
      </c>
      <c r="C7233" s="294" t="s">
        <v>166</v>
      </c>
      <c r="D7233" s="301" t="s">
        <v>78</v>
      </c>
      <c r="E7233" s="301" t="s">
        <v>167</v>
      </c>
      <c r="F7233" s="301" t="s">
        <v>1113</v>
      </c>
      <c r="G7233" s="552" t="s">
        <v>1105</v>
      </c>
    </row>
    <row r="7234" spans="1:7">
      <c r="A7234" s="295" t="s">
        <v>17</v>
      </c>
      <c r="B7234" s="296" t="s">
        <v>1106</v>
      </c>
      <c r="C7234" s="295"/>
      <c r="D7234" s="295"/>
      <c r="E7234" s="295"/>
      <c r="F7234" s="296"/>
      <c r="G7234" s="536"/>
    </row>
    <row r="7235" spans="1:7">
      <c r="A7235" s="295">
        <v>1</v>
      </c>
      <c r="B7235" s="296" t="s">
        <v>1</v>
      </c>
      <c r="C7235" s="295" t="s">
        <v>336</v>
      </c>
      <c r="D7235" s="295" t="s">
        <v>31</v>
      </c>
      <c r="E7235" s="295" t="s">
        <v>1120</v>
      </c>
      <c r="F7235" s="315">
        <f>VLOOKUP(B7235,'HSD PSPN,STR,ARS'!$C$6:F5275,4,FALSE)</f>
        <v>100000</v>
      </c>
      <c r="G7235" s="536">
        <f t="shared" ref="G7235:G7238" si="738">F7235*E7235</f>
        <v>1000</v>
      </c>
    </row>
    <row r="7236" spans="1:7">
      <c r="A7236" s="295">
        <v>2</v>
      </c>
      <c r="B7236" s="296" t="s">
        <v>2</v>
      </c>
      <c r="C7236" s="295" t="s">
        <v>337</v>
      </c>
      <c r="D7236" s="295" t="s">
        <v>31</v>
      </c>
      <c r="E7236" s="295" t="s">
        <v>1119</v>
      </c>
      <c r="F7236" s="315">
        <f>VLOOKUP(B7236,'HSD PSPN,STR,ARS'!$C$6:F5276,4,FALSE)</f>
        <v>150000</v>
      </c>
      <c r="G7236" s="536">
        <f t="shared" si="738"/>
        <v>15000</v>
      </c>
    </row>
    <row r="7237" spans="1:7">
      <c r="A7237" s="295">
        <v>3</v>
      </c>
      <c r="B7237" s="296" t="s">
        <v>3</v>
      </c>
      <c r="C7237" s="295" t="s">
        <v>338</v>
      </c>
      <c r="D7237" s="295" t="s">
        <v>31</v>
      </c>
      <c r="E7237" s="295" t="s">
        <v>1120</v>
      </c>
      <c r="F7237" s="315">
        <f>VLOOKUP(B7237,'HSD PSPN,STR,ARS'!$C$6:F5277,4,FALSE)</f>
        <v>150000</v>
      </c>
      <c r="G7237" s="536">
        <f t="shared" si="738"/>
        <v>1500</v>
      </c>
    </row>
    <row r="7238" spans="1:7">
      <c r="A7238" s="295">
        <v>4</v>
      </c>
      <c r="B7238" s="296" t="s">
        <v>4</v>
      </c>
      <c r="C7238" s="295" t="s">
        <v>339</v>
      </c>
      <c r="D7238" s="295" t="s">
        <v>31</v>
      </c>
      <c r="E7238" s="295" t="s">
        <v>1121</v>
      </c>
      <c r="F7238" s="315">
        <f>VLOOKUP(B7238,'HSD PSPN,STR,ARS'!$C$6:F5278,4,FALSE)</f>
        <v>200000</v>
      </c>
      <c r="G7238" s="536">
        <f t="shared" si="738"/>
        <v>660</v>
      </c>
    </row>
    <row r="7239" spans="1:7">
      <c r="A7239" s="1161" t="s">
        <v>2171</v>
      </c>
      <c r="B7239" s="1162"/>
      <c r="C7239" s="1162"/>
      <c r="D7239" s="1162"/>
      <c r="E7239" s="1162"/>
      <c r="F7239" s="1163"/>
      <c r="G7239" s="321">
        <f>SUM(G7234:G7238)</f>
        <v>18160</v>
      </c>
    </row>
    <row r="7240" spans="1:7">
      <c r="A7240" s="295" t="s">
        <v>19</v>
      </c>
      <c r="B7240" s="296" t="s">
        <v>5</v>
      </c>
      <c r="C7240" s="295"/>
      <c r="D7240" s="295"/>
      <c r="E7240" s="295"/>
      <c r="F7240" s="296"/>
      <c r="G7240" s="536"/>
    </row>
    <row r="7241" spans="1:7">
      <c r="A7241" s="295">
        <v>1</v>
      </c>
      <c r="B7241" s="296" t="s">
        <v>1891</v>
      </c>
      <c r="C7241" s="295"/>
      <c r="D7241" s="295" t="s">
        <v>1734</v>
      </c>
      <c r="E7241" s="295" t="s">
        <v>1496</v>
      </c>
      <c r="F7241" s="315">
        <f>VLOOKUP(B7241,'HSD PSPN,STR,ARS'!$C$6:F5281,4,FALSE)</f>
        <v>10000</v>
      </c>
      <c r="G7241" s="536">
        <f t="shared" ref="G7241" si="739">F7241*E7241</f>
        <v>10000</v>
      </c>
    </row>
    <row r="7242" spans="1:7">
      <c r="A7242" s="1165" t="s">
        <v>2176</v>
      </c>
      <c r="B7242" s="1166"/>
      <c r="C7242" s="1166"/>
      <c r="D7242" s="1166"/>
      <c r="E7242" s="1166"/>
      <c r="F7242" s="1166"/>
      <c r="G7242" s="321">
        <f>SUM(G7240:G7241)</f>
        <v>10000</v>
      </c>
    </row>
    <row r="7243" spans="1:7">
      <c r="A7243" s="295" t="s">
        <v>20</v>
      </c>
      <c r="B7243" s="296" t="s">
        <v>181</v>
      </c>
      <c r="C7243" s="295"/>
      <c r="D7243" s="295"/>
      <c r="E7243" s="295"/>
      <c r="F7243" s="296"/>
      <c r="G7243" s="536"/>
    </row>
    <row r="7244" spans="1:7">
      <c r="A7244" s="295"/>
      <c r="B7244" s="296"/>
      <c r="C7244" s="295"/>
      <c r="D7244" s="295"/>
      <c r="E7244" s="295"/>
      <c r="F7244" s="296"/>
      <c r="G7244" s="536"/>
    </row>
    <row r="7245" spans="1:7">
      <c r="A7245" s="1146" t="s">
        <v>2180</v>
      </c>
      <c r="B7245" s="1146"/>
      <c r="C7245" s="1146"/>
      <c r="D7245" s="1146"/>
      <c r="E7245" s="1146"/>
      <c r="F7245" s="1146"/>
      <c r="G7245" s="318">
        <f>SUM(G7243:G7244)</f>
        <v>0</v>
      </c>
    </row>
    <row r="7246" spans="1:7">
      <c r="A7246" s="375" t="s">
        <v>21</v>
      </c>
      <c r="B7246" s="1145" t="s">
        <v>1111</v>
      </c>
      <c r="C7246" s="1145"/>
      <c r="D7246" s="1145"/>
      <c r="E7246" s="1145"/>
      <c r="F7246" s="1145"/>
      <c r="G7246" s="318">
        <f>SUM(G7235:G7245)/2</f>
        <v>28160</v>
      </c>
    </row>
    <row r="7247" spans="1:7">
      <c r="A7247" s="375" t="s">
        <v>22</v>
      </c>
      <c r="B7247" s="1145" t="s">
        <v>1112</v>
      </c>
      <c r="C7247" s="1145"/>
      <c r="D7247" s="1145"/>
      <c r="E7247" s="1145"/>
      <c r="F7247" s="376">
        <v>0.1</v>
      </c>
      <c r="G7247" s="318">
        <f>G7246*F7247</f>
        <v>2816</v>
      </c>
    </row>
    <row r="7248" spans="1:7">
      <c r="A7248" s="375" t="s">
        <v>23</v>
      </c>
      <c r="B7248" s="1145" t="s">
        <v>184</v>
      </c>
      <c r="C7248" s="1145"/>
      <c r="D7248" s="1145"/>
      <c r="E7248" s="1145"/>
      <c r="F7248" s="1145"/>
      <c r="G7248" s="318">
        <f>ROUNDDOWN(G7246+G7247,0)</f>
        <v>30976</v>
      </c>
    </row>
    <row r="7249" spans="1:7">
      <c r="A7249" s="379"/>
      <c r="B7249" s="380"/>
      <c r="C7249" s="380"/>
      <c r="D7249" s="380"/>
      <c r="E7249" s="380"/>
      <c r="F7249" s="380"/>
      <c r="G7249" s="255"/>
    </row>
    <row r="7250" spans="1:7" s="455" customFormat="1">
      <c r="A7250" s="454" t="s">
        <v>2592</v>
      </c>
      <c r="G7250" s="560"/>
    </row>
    <row r="7251" spans="1:7" ht="45">
      <c r="A7251" s="294" t="s">
        <v>73</v>
      </c>
      <c r="B7251" s="294" t="s">
        <v>74</v>
      </c>
      <c r="C7251" s="294" t="s">
        <v>166</v>
      </c>
      <c r="D7251" s="301" t="s">
        <v>78</v>
      </c>
      <c r="E7251" s="301" t="s">
        <v>167</v>
      </c>
      <c r="F7251" s="301" t="s">
        <v>1113</v>
      </c>
      <c r="G7251" s="552" t="s">
        <v>1105</v>
      </c>
    </row>
    <row r="7252" spans="1:7">
      <c r="A7252" s="295" t="s">
        <v>17</v>
      </c>
      <c r="B7252" s="296" t="s">
        <v>1106</v>
      </c>
      <c r="C7252" s="295"/>
      <c r="D7252" s="295"/>
      <c r="E7252" s="295"/>
      <c r="F7252" s="296"/>
      <c r="G7252" s="536"/>
    </row>
    <row r="7253" spans="1:7">
      <c r="A7253" s="295">
        <v>1</v>
      </c>
      <c r="B7253" s="296" t="s">
        <v>1</v>
      </c>
      <c r="C7253" s="295" t="s">
        <v>336</v>
      </c>
      <c r="D7253" s="295" t="s">
        <v>31</v>
      </c>
      <c r="E7253" s="295" t="s">
        <v>1120</v>
      </c>
      <c r="F7253" s="315">
        <f>VLOOKUP(B7253,'HSD PSPN,STR,ARS'!$C$6:F5291,4,FALSE)</f>
        <v>100000</v>
      </c>
      <c r="G7253" s="536">
        <f t="shared" ref="G7253:G7256" si="740">F7253*E7253</f>
        <v>1000</v>
      </c>
    </row>
    <row r="7254" spans="1:7">
      <c r="A7254" s="295">
        <v>2</v>
      </c>
      <c r="B7254" s="296" t="s">
        <v>2</v>
      </c>
      <c r="C7254" s="295" t="s">
        <v>337</v>
      </c>
      <c r="D7254" s="295" t="s">
        <v>31</v>
      </c>
      <c r="E7254" s="295" t="s">
        <v>1119</v>
      </c>
      <c r="F7254" s="315">
        <f>VLOOKUP(B7254,'HSD PSPN,STR,ARS'!$C$6:F5292,4,FALSE)</f>
        <v>150000</v>
      </c>
      <c r="G7254" s="536">
        <f t="shared" si="740"/>
        <v>15000</v>
      </c>
    </row>
    <row r="7255" spans="1:7">
      <c r="A7255" s="295">
        <v>3</v>
      </c>
      <c r="B7255" s="296" t="s">
        <v>3</v>
      </c>
      <c r="C7255" s="295" t="s">
        <v>338</v>
      </c>
      <c r="D7255" s="295" t="s">
        <v>31</v>
      </c>
      <c r="E7255" s="295" t="s">
        <v>1120</v>
      </c>
      <c r="F7255" s="315">
        <f>VLOOKUP(B7255,'HSD PSPN,STR,ARS'!$C$6:F5293,4,FALSE)</f>
        <v>150000</v>
      </c>
      <c r="G7255" s="536">
        <f t="shared" si="740"/>
        <v>1500</v>
      </c>
    </row>
    <row r="7256" spans="1:7">
      <c r="A7256" s="295">
        <v>4</v>
      </c>
      <c r="B7256" s="296" t="s">
        <v>4</v>
      </c>
      <c r="C7256" s="295" t="s">
        <v>339</v>
      </c>
      <c r="D7256" s="295" t="s">
        <v>31</v>
      </c>
      <c r="E7256" s="295" t="s">
        <v>1121</v>
      </c>
      <c r="F7256" s="315">
        <f>VLOOKUP(B7256,'HSD PSPN,STR,ARS'!$C$6:F5294,4,FALSE)</f>
        <v>200000</v>
      </c>
      <c r="G7256" s="536">
        <f t="shared" si="740"/>
        <v>660</v>
      </c>
    </row>
    <row r="7257" spans="1:7">
      <c r="A7257" s="1161" t="s">
        <v>2171</v>
      </c>
      <c r="B7257" s="1162"/>
      <c r="C7257" s="1162"/>
      <c r="D7257" s="1162"/>
      <c r="E7257" s="1162"/>
      <c r="F7257" s="1163"/>
      <c r="G7257" s="321">
        <f>SUM(G7252:G7256)</f>
        <v>18160</v>
      </c>
    </row>
    <row r="7258" spans="1:7">
      <c r="A7258" s="295" t="s">
        <v>19</v>
      </c>
      <c r="B7258" s="296" t="s">
        <v>5</v>
      </c>
      <c r="C7258" s="295"/>
      <c r="D7258" s="295"/>
      <c r="E7258" s="295"/>
      <c r="F7258" s="296"/>
      <c r="G7258" s="536"/>
    </row>
    <row r="7259" spans="1:7">
      <c r="A7259" s="295">
        <v>1</v>
      </c>
      <c r="B7259" s="296" t="s">
        <v>1892</v>
      </c>
      <c r="C7259" s="295"/>
      <c r="D7259" s="295" t="s">
        <v>1734</v>
      </c>
      <c r="E7259" s="295" t="s">
        <v>1496</v>
      </c>
      <c r="F7259" s="315">
        <f>VLOOKUP(B7259,'HSD PSPN,STR,ARS'!$C$6:F5297,4,FALSE)</f>
        <v>10000</v>
      </c>
      <c r="G7259" s="536">
        <f t="shared" ref="G7259" si="741">F7259*E7259</f>
        <v>10000</v>
      </c>
    </row>
    <row r="7260" spans="1:7">
      <c r="A7260" s="1165" t="s">
        <v>2176</v>
      </c>
      <c r="B7260" s="1166"/>
      <c r="C7260" s="1166"/>
      <c r="D7260" s="1166"/>
      <c r="E7260" s="1166"/>
      <c r="F7260" s="1166"/>
      <c r="G7260" s="321">
        <f>SUM(G7258:G7259)</f>
        <v>10000</v>
      </c>
    </row>
    <row r="7261" spans="1:7">
      <c r="A7261" s="295" t="s">
        <v>20</v>
      </c>
      <c r="B7261" s="296" t="s">
        <v>181</v>
      </c>
      <c r="C7261" s="295"/>
      <c r="D7261" s="295"/>
      <c r="E7261" s="295"/>
      <c r="F7261" s="296"/>
      <c r="G7261" s="536"/>
    </row>
    <row r="7262" spans="1:7">
      <c r="A7262" s="295"/>
      <c r="B7262" s="296"/>
      <c r="C7262" s="295"/>
      <c r="D7262" s="295"/>
      <c r="E7262" s="295"/>
      <c r="F7262" s="296"/>
      <c r="G7262" s="536"/>
    </row>
    <row r="7263" spans="1:7">
      <c r="A7263" s="1146" t="s">
        <v>2180</v>
      </c>
      <c r="B7263" s="1146"/>
      <c r="C7263" s="1146"/>
      <c r="D7263" s="1146"/>
      <c r="E7263" s="1146"/>
      <c r="F7263" s="1146"/>
      <c r="G7263" s="318">
        <f>SUM(G7261:G7262)</f>
        <v>0</v>
      </c>
    </row>
    <row r="7264" spans="1:7">
      <c r="A7264" s="375" t="s">
        <v>21</v>
      </c>
      <c r="B7264" s="1145" t="s">
        <v>1111</v>
      </c>
      <c r="C7264" s="1145"/>
      <c r="D7264" s="1145"/>
      <c r="E7264" s="1145"/>
      <c r="F7264" s="1145"/>
      <c r="G7264" s="318">
        <f>SUM(G7253:G7263)/2</f>
        <v>28160</v>
      </c>
    </row>
    <row r="7265" spans="1:7">
      <c r="A7265" s="375" t="s">
        <v>22</v>
      </c>
      <c r="B7265" s="1145" t="s">
        <v>1112</v>
      </c>
      <c r="C7265" s="1145"/>
      <c r="D7265" s="1145"/>
      <c r="E7265" s="1145"/>
      <c r="F7265" s="376">
        <v>0.1</v>
      </c>
      <c r="G7265" s="318">
        <f>G7264*F7265</f>
        <v>2816</v>
      </c>
    </row>
    <row r="7266" spans="1:7">
      <c r="A7266" s="375" t="s">
        <v>23</v>
      </c>
      <c r="B7266" s="1145" t="s">
        <v>184</v>
      </c>
      <c r="C7266" s="1145"/>
      <c r="D7266" s="1145"/>
      <c r="E7266" s="1145"/>
      <c r="F7266" s="1145"/>
      <c r="G7266" s="318">
        <f>ROUNDDOWN(G7264+G7265,0)</f>
        <v>30976</v>
      </c>
    </row>
    <row r="7267" spans="1:7">
      <c r="A7267" s="379"/>
      <c r="B7267" s="380"/>
      <c r="C7267" s="380"/>
      <c r="D7267" s="380"/>
      <c r="E7267" s="380"/>
      <c r="F7267" s="380"/>
      <c r="G7267" s="255"/>
    </row>
    <row r="7268" spans="1:7" s="455" customFormat="1">
      <c r="A7268" s="454" t="s">
        <v>2593</v>
      </c>
      <c r="G7268" s="560"/>
    </row>
    <row r="7269" spans="1:7" ht="45">
      <c r="A7269" s="294" t="s">
        <v>73</v>
      </c>
      <c r="B7269" s="294" t="s">
        <v>74</v>
      </c>
      <c r="C7269" s="294" t="s">
        <v>166</v>
      </c>
      <c r="D7269" s="301" t="s">
        <v>78</v>
      </c>
      <c r="E7269" s="301" t="s">
        <v>167</v>
      </c>
      <c r="F7269" s="301" t="s">
        <v>1113</v>
      </c>
      <c r="G7269" s="552" t="s">
        <v>1105</v>
      </c>
    </row>
    <row r="7270" spans="1:7">
      <c r="A7270" s="295" t="s">
        <v>17</v>
      </c>
      <c r="B7270" s="296" t="s">
        <v>1106</v>
      </c>
      <c r="C7270" s="295"/>
      <c r="D7270" s="295"/>
      <c r="E7270" s="295"/>
      <c r="F7270" s="296"/>
      <c r="G7270" s="536"/>
    </row>
    <row r="7271" spans="1:7">
      <c r="A7271" s="295">
        <v>1</v>
      </c>
      <c r="B7271" s="426" t="s">
        <v>1</v>
      </c>
      <c r="C7271" s="295" t="s">
        <v>336</v>
      </c>
      <c r="D7271" s="295" t="s">
        <v>31</v>
      </c>
      <c r="E7271" s="295" t="s">
        <v>1120</v>
      </c>
      <c r="F7271" s="315">
        <f>VLOOKUP(B7271,'HSD PSPN,STR,ARS'!$C$6:F5307,4,FALSE)</f>
        <v>100000</v>
      </c>
      <c r="G7271" s="536">
        <f t="shared" ref="G7271:G7274" si="742">F7271*E7271</f>
        <v>1000</v>
      </c>
    </row>
    <row r="7272" spans="1:7">
      <c r="A7272" s="295">
        <v>2</v>
      </c>
      <c r="B7272" s="426" t="s">
        <v>2</v>
      </c>
      <c r="C7272" s="295" t="s">
        <v>337</v>
      </c>
      <c r="D7272" s="295" t="s">
        <v>31</v>
      </c>
      <c r="E7272" s="295" t="s">
        <v>1119</v>
      </c>
      <c r="F7272" s="315">
        <f>VLOOKUP(B7272,'HSD PSPN,STR,ARS'!$C$6:F5308,4,FALSE)</f>
        <v>150000</v>
      </c>
      <c r="G7272" s="536">
        <f t="shared" si="742"/>
        <v>15000</v>
      </c>
    </row>
    <row r="7273" spans="1:7">
      <c r="A7273" s="295">
        <v>3</v>
      </c>
      <c r="B7273" s="426" t="s">
        <v>3</v>
      </c>
      <c r="C7273" s="295" t="s">
        <v>338</v>
      </c>
      <c r="D7273" s="295" t="s">
        <v>31</v>
      </c>
      <c r="E7273" s="295" t="s">
        <v>1120</v>
      </c>
      <c r="F7273" s="315">
        <f>VLOOKUP(B7273,'HSD PSPN,STR,ARS'!$C$6:F5309,4,FALSE)</f>
        <v>150000</v>
      </c>
      <c r="G7273" s="536">
        <f t="shared" si="742"/>
        <v>1500</v>
      </c>
    </row>
    <row r="7274" spans="1:7">
      <c r="A7274" s="295">
        <v>4</v>
      </c>
      <c r="B7274" s="426" t="s">
        <v>4</v>
      </c>
      <c r="C7274" s="295" t="s">
        <v>339</v>
      </c>
      <c r="D7274" s="295" t="s">
        <v>31</v>
      </c>
      <c r="E7274" s="295" t="s">
        <v>1121</v>
      </c>
      <c r="F7274" s="315">
        <f>VLOOKUP(B7274,'HSD PSPN,STR,ARS'!$C$6:F5310,4,FALSE)</f>
        <v>200000</v>
      </c>
      <c r="G7274" s="536">
        <f t="shared" si="742"/>
        <v>660</v>
      </c>
    </row>
    <row r="7275" spans="1:7">
      <c r="A7275" s="1161" t="s">
        <v>2171</v>
      </c>
      <c r="B7275" s="1162"/>
      <c r="C7275" s="1162"/>
      <c r="D7275" s="1162"/>
      <c r="E7275" s="1162"/>
      <c r="F7275" s="1163"/>
      <c r="G7275" s="321">
        <f>SUM(G7270:G7274)</f>
        <v>18160</v>
      </c>
    </row>
    <row r="7276" spans="1:7">
      <c r="A7276" s="295" t="s">
        <v>19</v>
      </c>
      <c r="B7276" s="296" t="s">
        <v>5</v>
      </c>
      <c r="C7276" s="295"/>
      <c r="D7276" s="295"/>
      <c r="E7276" s="295"/>
      <c r="F7276" s="296"/>
      <c r="G7276" s="536"/>
    </row>
    <row r="7277" spans="1:7">
      <c r="A7277" s="295">
        <v>1</v>
      </c>
      <c r="B7277" s="296" t="s">
        <v>1893</v>
      </c>
      <c r="C7277" s="295"/>
      <c r="D7277" s="295" t="s">
        <v>1734</v>
      </c>
      <c r="E7277" s="295" t="s">
        <v>1496</v>
      </c>
      <c r="F7277" s="315">
        <f>VLOOKUP(B7277,'HSD PSPN,STR,ARS'!$C$6:F5313,4,FALSE)</f>
        <v>10000</v>
      </c>
      <c r="G7277" s="536">
        <f t="shared" ref="G7277" si="743">F7277*E7277</f>
        <v>10000</v>
      </c>
    </row>
    <row r="7278" spans="1:7">
      <c r="A7278" s="1165" t="s">
        <v>2176</v>
      </c>
      <c r="B7278" s="1166"/>
      <c r="C7278" s="1166"/>
      <c r="D7278" s="1166"/>
      <c r="E7278" s="1166"/>
      <c r="F7278" s="1166"/>
      <c r="G7278" s="321">
        <f>SUM(G7276:G7277)</f>
        <v>10000</v>
      </c>
    </row>
    <row r="7279" spans="1:7">
      <c r="A7279" s="295" t="s">
        <v>20</v>
      </c>
      <c r="B7279" s="296" t="s">
        <v>181</v>
      </c>
      <c r="C7279" s="295"/>
      <c r="D7279" s="295"/>
      <c r="E7279" s="295"/>
      <c r="F7279" s="296"/>
      <c r="G7279" s="536"/>
    </row>
    <row r="7280" spans="1:7">
      <c r="A7280" s="295"/>
      <c r="B7280" s="296"/>
      <c r="C7280" s="295"/>
      <c r="D7280" s="295"/>
      <c r="E7280" s="295"/>
      <c r="F7280" s="296"/>
      <c r="G7280" s="536"/>
    </row>
    <row r="7281" spans="1:7">
      <c r="A7281" s="1146" t="s">
        <v>2180</v>
      </c>
      <c r="B7281" s="1146"/>
      <c r="C7281" s="1146"/>
      <c r="D7281" s="1146"/>
      <c r="E7281" s="1146"/>
      <c r="F7281" s="1146"/>
      <c r="G7281" s="318">
        <f>SUM(G7279:G7280)</f>
        <v>0</v>
      </c>
    </row>
    <row r="7282" spans="1:7">
      <c r="A7282" s="375" t="s">
        <v>21</v>
      </c>
      <c r="B7282" s="1145" t="s">
        <v>1111</v>
      </c>
      <c r="C7282" s="1145"/>
      <c r="D7282" s="1145"/>
      <c r="E7282" s="1145"/>
      <c r="F7282" s="1145"/>
      <c r="G7282" s="318">
        <f>SUM(G7271:G7281)/2</f>
        <v>28160</v>
      </c>
    </row>
    <row r="7283" spans="1:7">
      <c r="A7283" s="375" t="s">
        <v>22</v>
      </c>
      <c r="B7283" s="1145" t="s">
        <v>1112</v>
      </c>
      <c r="C7283" s="1145"/>
      <c r="D7283" s="1145"/>
      <c r="E7283" s="1145"/>
      <c r="F7283" s="376">
        <v>0.1</v>
      </c>
      <c r="G7283" s="318">
        <f>G7282*F7283</f>
        <v>2816</v>
      </c>
    </row>
    <row r="7284" spans="1:7">
      <c r="A7284" s="375" t="s">
        <v>23</v>
      </c>
      <c r="B7284" s="1145" t="s">
        <v>184</v>
      </c>
      <c r="C7284" s="1145"/>
      <c r="D7284" s="1145"/>
      <c r="E7284" s="1145"/>
      <c r="F7284" s="1145"/>
      <c r="G7284" s="318">
        <f>ROUNDDOWN(G7282+G7283,0)</f>
        <v>30976</v>
      </c>
    </row>
    <row r="7285" spans="1:7">
      <c r="A7285" s="379"/>
      <c r="B7285" s="380"/>
      <c r="C7285" s="380"/>
      <c r="D7285" s="380"/>
      <c r="E7285" s="380"/>
      <c r="F7285" s="380"/>
      <c r="G7285" s="255"/>
    </row>
    <row r="7286" spans="1:7" s="455" customFormat="1">
      <c r="A7286" s="454" t="s">
        <v>2594</v>
      </c>
      <c r="G7286" s="560"/>
    </row>
    <row r="7287" spans="1:7" ht="45">
      <c r="A7287" s="294" t="s">
        <v>73</v>
      </c>
      <c r="B7287" s="294" t="s">
        <v>74</v>
      </c>
      <c r="C7287" s="294" t="s">
        <v>166</v>
      </c>
      <c r="D7287" s="301" t="s">
        <v>78</v>
      </c>
      <c r="E7287" s="301" t="s">
        <v>167</v>
      </c>
      <c r="F7287" s="301" t="s">
        <v>1113</v>
      </c>
      <c r="G7287" s="552" t="s">
        <v>1105</v>
      </c>
    </row>
    <row r="7288" spans="1:7">
      <c r="A7288" s="295" t="s">
        <v>17</v>
      </c>
      <c r="B7288" s="296" t="s">
        <v>1106</v>
      </c>
      <c r="C7288" s="295"/>
      <c r="D7288" s="295"/>
      <c r="E7288" s="295"/>
      <c r="F7288" s="296"/>
      <c r="G7288" s="536"/>
    </row>
    <row r="7289" spans="1:7">
      <c r="A7289" s="295">
        <v>1</v>
      </c>
      <c r="B7289" s="296" t="s">
        <v>1</v>
      </c>
      <c r="C7289" s="295" t="s">
        <v>336</v>
      </c>
      <c r="D7289" s="295" t="s">
        <v>31</v>
      </c>
      <c r="E7289" s="295" t="s">
        <v>1120</v>
      </c>
      <c r="F7289" s="315">
        <f>VLOOKUP(B7289,'HSD PSPN,STR,ARS'!$C$6:F5323,4,FALSE)</f>
        <v>100000</v>
      </c>
      <c r="G7289" s="536">
        <f t="shared" ref="G7289:G7292" si="744">F7289*E7289</f>
        <v>1000</v>
      </c>
    </row>
    <row r="7290" spans="1:7">
      <c r="A7290" s="295">
        <v>2</v>
      </c>
      <c r="B7290" s="296" t="s">
        <v>2</v>
      </c>
      <c r="C7290" s="295" t="s">
        <v>337</v>
      </c>
      <c r="D7290" s="295" t="s">
        <v>31</v>
      </c>
      <c r="E7290" s="295" t="s">
        <v>1119</v>
      </c>
      <c r="F7290" s="315">
        <f>VLOOKUP(B7290,'HSD PSPN,STR,ARS'!$C$6:F5324,4,FALSE)</f>
        <v>150000</v>
      </c>
      <c r="G7290" s="536">
        <f t="shared" si="744"/>
        <v>15000</v>
      </c>
    </row>
    <row r="7291" spans="1:7">
      <c r="A7291" s="295">
        <v>3</v>
      </c>
      <c r="B7291" s="296" t="s">
        <v>3</v>
      </c>
      <c r="C7291" s="295" t="s">
        <v>338</v>
      </c>
      <c r="D7291" s="295" t="s">
        <v>31</v>
      </c>
      <c r="E7291" s="295" t="s">
        <v>1120</v>
      </c>
      <c r="F7291" s="315">
        <f>VLOOKUP(B7291,'HSD PSPN,STR,ARS'!$C$6:F5325,4,FALSE)</f>
        <v>150000</v>
      </c>
      <c r="G7291" s="536">
        <f t="shared" si="744"/>
        <v>1500</v>
      </c>
    </row>
    <row r="7292" spans="1:7">
      <c r="A7292" s="295">
        <v>4</v>
      </c>
      <c r="B7292" s="296" t="s">
        <v>4</v>
      </c>
      <c r="C7292" s="295" t="s">
        <v>339</v>
      </c>
      <c r="D7292" s="295" t="s">
        <v>31</v>
      </c>
      <c r="E7292" s="295" t="s">
        <v>1121</v>
      </c>
      <c r="F7292" s="315">
        <f>VLOOKUP(B7292,'HSD PSPN,STR,ARS'!$C$6:F5326,4,FALSE)</f>
        <v>200000</v>
      </c>
      <c r="G7292" s="536">
        <f t="shared" si="744"/>
        <v>660</v>
      </c>
    </row>
    <row r="7293" spans="1:7">
      <c r="A7293" s="1161" t="s">
        <v>2171</v>
      </c>
      <c r="B7293" s="1162"/>
      <c r="C7293" s="1162"/>
      <c r="D7293" s="1162"/>
      <c r="E7293" s="1162"/>
      <c r="F7293" s="1163"/>
      <c r="G7293" s="321">
        <f>SUM(G7288:G7292)</f>
        <v>18160</v>
      </c>
    </row>
    <row r="7294" spans="1:7">
      <c r="A7294" s="295" t="s">
        <v>19</v>
      </c>
      <c r="B7294" s="296" t="s">
        <v>5</v>
      </c>
      <c r="C7294" s="295"/>
      <c r="D7294" s="295"/>
      <c r="E7294" s="295"/>
      <c r="F7294" s="296"/>
      <c r="G7294" s="536"/>
    </row>
    <row r="7295" spans="1:7">
      <c r="A7295" s="295">
        <v>1</v>
      </c>
      <c r="B7295" s="296" t="s">
        <v>1894</v>
      </c>
      <c r="C7295" s="295"/>
      <c r="D7295" s="295" t="s">
        <v>1734</v>
      </c>
      <c r="E7295" s="295" t="s">
        <v>1496</v>
      </c>
      <c r="F7295" s="315">
        <f>VLOOKUP(B7295,'HSD PSPN,STR,ARS'!$C$6:F5329,4,FALSE)</f>
        <v>10000</v>
      </c>
      <c r="G7295" s="536">
        <f t="shared" ref="G7295" si="745">F7295*E7295</f>
        <v>10000</v>
      </c>
    </row>
    <row r="7296" spans="1:7">
      <c r="A7296" s="1165" t="s">
        <v>2176</v>
      </c>
      <c r="B7296" s="1166"/>
      <c r="C7296" s="1166"/>
      <c r="D7296" s="1166"/>
      <c r="E7296" s="1166"/>
      <c r="F7296" s="1166"/>
      <c r="G7296" s="321">
        <f>SUM(G7294:G7295)</f>
        <v>10000</v>
      </c>
    </row>
    <row r="7297" spans="1:7">
      <c r="A7297" s="295" t="s">
        <v>20</v>
      </c>
      <c r="B7297" s="296" t="s">
        <v>181</v>
      </c>
      <c r="C7297" s="295"/>
      <c r="D7297" s="295"/>
      <c r="E7297" s="295"/>
      <c r="F7297" s="296"/>
      <c r="G7297" s="536"/>
    </row>
    <row r="7298" spans="1:7">
      <c r="A7298" s="295"/>
      <c r="B7298" s="296"/>
      <c r="C7298" s="295"/>
      <c r="D7298" s="295"/>
      <c r="E7298" s="295"/>
      <c r="F7298" s="296"/>
      <c r="G7298" s="536"/>
    </row>
    <row r="7299" spans="1:7">
      <c r="A7299" s="1146" t="s">
        <v>2180</v>
      </c>
      <c r="B7299" s="1146"/>
      <c r="C7299" s="1146"/>
      <c r="D7299" s="1146"/>
      <c r="E7299" s="1146"/>
      <c r="F7299" s="1146"/>
      <c r="G7299" s="318">
        <f>SUM(G7297:G7298)</f>
        <v>0</v>
      </c>
    </row>
    <row r="7300" spans="1:7">
      <c r="A7300" s="375" t="s">
        <v>21</v>
      </c>
      <c r="B7300" s="1145" t="s">
        <v>1111</v>
      </c>
      <c r="C7300" s="1145"/>
      <c r="D7300" s="1145"/>
      <c r="E7300" s="1145"/>
      <c r="F7300" s="1145"/>
      <c r="G7300" s="318">
        <f>SUM(G7289:G7299)/2</f>
        <v>28160</v>
      </c>
    </row>
    <row r="7301" spans="1:7">
      <c r="A7301" s="375" t="s">
        <v>22</v>
      </c>
      <c r="B7301" s="1145" t="s">
        <v>1112</v>
      </c>
      <c r="C7301" s="1145"/>
      <c r="D7301" s="1145"/>
      <c r="E7301" s="1145"/>
      <c r="F7301" s="376">
        <v>0.1</v>
      </c>
      <c r="G7301" s="318">
        <f>G7300*F7301</f>
        <v>2816</v>
      </c>
    </row>
    <row r="7302" spans="1:7">
      <c r="A7302" s="375" t="s">
        <v>23</v>
      </c>
      <c r="B7302" s="1145" t="s">
        <v>184</v>
      </c>
      <c r="C7302" s="1145"/>
      <c r="D7302" s="1145"/>
      <c r="E7302" s="1145"/>
      <c r="F7302" s="1145"/>
      <c r="G7302" s="318">
        <f>ROUNDDOWN(G7300+G7301,0)</f>
        <v>30976</v>
      </c>
    </row>
    <row r="7303" spans="1:7">
      <c r="A7303" s="379"/>
      <c r="B7303" s="380"/>
      <c r="C7303" s="380"/>
      <c r="D7303" s="380"/>
      <c r="E7303" s="380"/>
      <c r="F7303" s="380"/>
      <c r="G7303" s="255"/>
    </row>
    <row r="7304" spans="1:7" s="455" customFormat="1">
      <c r="A7304" s="454" t="s">
        <v>2595</v>
      </c>
      <c r="G7304" s="560"/>
    </row>
    <row r="7305" spans="1:7" ht="45">
      <c r="A7305" s="294" t="s">
        <v>73</v>
      </c>
      <c r="B7305" s="294" t="s">
        <v>74</v>
      </c>
      <c r="C7305" s="294" t="s">
        <v>166</v>
      </c>
      <c r="D7305" s="301" t="s">
        <v>78</v>
      </c>
      <c r="E7305" s="301" t="s">
        <v>167</v>
      </c>
      <c r="F7305" s="301" t="s">
        <v>1113</v>
      </c>
      <c r="G7305" s="552" t="s">
        <v>1105</v>
      </c>
    </row>
    <row r="7306" spans="1:7">
      <c r="A7306" s="295" t="s">
        <v>17</v>
      </c>
      <c r="B7306" s="296" t="s">
        <v>1106</v>
      </c>
      <c r="C7306" s="295"/>
      <c r="D7306" s="295"/>
      <c r="E7306" s="295"/>
      <c r="F7306" s="296"/>
      <c r="G7306" s="536"/>
    </row>
    <row r="7307" spans="1:7">
      <c r="A7307" s="295">
        <v>1</v>
      </c>
      <c r="B7307" s="296" t="s">
        <v>1</v>
      </c>
      <c r="C7307" s="295" t="s">
        <v>336</v>
      </c>
      <c r="D7307" s="295" t="s">
        <v>31</v>
      </c>
      <c r="E7307" s="295" t="s">
        <v>1120</v>
      </c>
      <c r="F7307" s="315">
        <f>VLOOKUP(B7307,'HSD PSPN,STR,ARS'!$C$6:F5339,4,FALSE)</f>
        <v>100000</v>
      </c>
      <c r="G7307" s="536">
        <f t="shared" ref="G7307:G7310" si="746">F7307*E7307</f>
        <v>1000</v>
      </c>
    </row>
    <row r="7308" spans="1:7">
      <c r="A7308" s="295">
        <v>2</v>
      </c>
      <c r="B7308" s="296" t="s">
        <v>2</v>
      </c>
      <c r="C7308" s="295" t="s">
        <v>337</v>
      </c>
      <c r="D7308" s="295" t="s">
        <v>31</v>
      </c>
      <c r="E7308" s="295" t="s">
        <v>1125</v>
      </c>
      <c r="F7308" s="315">
        <f>VLOOKUP(B7308,'HSD PSPN,STR,ARS'!$C$6:F5340,4,FALSE)</f>
        <v>150000</v>
      </c>
      <c r="G7308" s="536">
        <f t="shared" si="746"/>
        <v>60000</v>
      </c>
    </row>
    <row r="7309" spans="1:7">
      <c r="A7309" s="295">
        <v>3</v>
      </c>
      <c r="B7309" s="296" t="s">
        <v>3</v>
      </c>
      <c r="C7309" s="295" t="s">
        <v>338</v>
      </c>
      <c r="D7309" s="295" t="s">
        <v>31</v>
      </c>
      <c r="E7309" s="295" t="s">
        <v>1236</v>
      </c>
      <c r="F7309" s="315">
        <f>VLOOKUP(B7309,'HSD PSPN,STR,ARS'!$C$6:F5341,4,FALSE)</f>
        <v>150000</v>
      </c>
      <c r="G7309" s="536">
        <f t="shared" si="746"/>
        <v>6000</v>
      </c>
    </row>
    <row r="7310" spans="1:7">
      <c r="A7310" s="295">
        <v>4</v>
      </c>
      <c r="B7310" s="296" t="s">
        <v>4</v>
      </c>
      <c r="C7310" s="295" t="s">
        <v>339</v>
      </c>
      <c r="D7310" s="295" t="s">
        <v>31</v>
      </c>
      <c r="E7310" s="295" t="s">
        <v>1779</v>
      </c>
      <c r="F7310" s="315">
        <f>VLOOKUP(B7310,'HSD PSPN,STR,ARS'!$C$6:F5342,4,FALSE)</f>
        <v>200000</v>
      </c>
      <c r="G7310" s="536">
        <f t="shared" si="746"/>
        <v>2660</v>
      </c>
    </row>
    <row r="7311" spans="1:7">
      <c r="A7311" s="1161" t="s">
        <v>2171</v>
      </c>
      <c r="B7311" s="1162"/>
      <c r="C7311" s="1162"/>
      <c r="D7311" s="1162"/>
      <c r="E7311" s="1162"/>
      <c r="F7311" s="1163"/>
      <c r="G7311" s="321">
        <f>SUM(G7306:G7310)</f>
        <v>69660</v>
      </c>
    </row>
    <row r="7312" spans="1:7">
      <c r="A7312" s="295" t="s">
        <v>19</v>
      </c>
      <c r="B7312" s="296" t="s">
        <v>5</v>
      </c>
      <c r="C7312" s="295"/>
      <c r="D7312" s="295"/>
      <c r="E7312" s="295"/>
      <c r="F7312" s="296"/>
      <c r="G7312" s="536"/>
    </row>
    <row r="7313" spans="1:7">
      <c r="A7313" s="295">
        <v>1</v>
      </c>
      <c r="B7313" s="296" t="s">
        <v>1895</v>
      </c>
      <c r="C7313" s="295"/>
      <c r="D7313" s="295" t="s">
        <v>1734</v>
      </c>
      <c r="E7313" s="295" t="s">
        <v>1496</v>
      </c>
      <c r="F7313" s="315">
        <f>VLOOKUP(B7313,'HSD PSPN,STR,ARS'!$C$6:F5345,4,FALSE)</f>
        <v>10000</v>
      </c>
      <c r="G7313" s="536">
        <f t="shared" ref="G7313:G7314" si="747">F7313*E7313</f>
        <v>10000</v>
      </c>
    </row>
    <row r="7314" spans="1:7">
      <c r="A7314" s="295">
        <v>2</v>
      </c>
      <c r="B7314" s="296" t="s">
        <v>274</v>
      </c>
      <c r="C7314" s="295"/>
      <c r="D7314" s="295" t="s">
        <v>239</v>
      </c>
      <c r="E7314" s="295" t="s">
        <v>1204</v>
      </c>
      <c r="F7314" s="315">
        <f>VLOOKUP(B7314,'HSD PSPN,STR,ARS'!$C$6:F5346,4,FALSE)</f>
        <v>10000</v>
      </c>
      <c r="G7314" s="536">
        <f t="shared" si="747"/>
        <v>250</v>
      </c>
    </row>
    <row r="7315" spans="1:7">
      <c r="A7315" s="1165" t="s">
        <v>2176</v>
      </c>
      <c r="B7315" s="1166"/>
      <c r="C7315" s="1166"/>
      <c r="D7315" s="1166"/>
      <c r="E7315" s="1166"/>
      <c r="F7315" s="1166"/>
      <c r="G7315" s="321">
        <f>SUM(G7313:G7314)</f>
        <v>10250</v>
      </c>
    </row>
    <row r="7316" spans="1:7">
      <c r="A7316" s="295" t="s">
        <v>20</v>
      </c>
      <c r="B7316" s="296" t="s">
        <v>181</v>
      </c>
      <c r="C7316" s="295"/>
      <c r="D7316" s="295"/>
      <c r="E7316" s="295"/>
      <c r="F7316" s="296"/>
      <c r="G7316" s="536"/>
    </row>
    <row r="7317" spans="1:7">
      <c r="A7317" s="295"/>
      <c r="B7317" s="296"/>
      <c r="C7317" s="295"/>
      <c r="D7317" s="295"/>
      <c r="E7317" s="295"/>
      <c r="F7317" s="296"/>
      <c r="G7317" s="536"/>
    </row>
    <row r="7318" spans="1:7">
      <c r="A7318" s="1146" t="s">
        <v>2180</v>
      </c>
      <c r="B7318" s="1146"/>
      <c r="C7318" s="1146"/>
      <c r="D7318" s="1146"/>
      <c r="E7318" s="1146"/>
      <c r="F7318" s="1146"/>
      <c r="G7318" s="318">
        <f>SUM(G7316:G7317)</f>
        <v>0</v>
      </c>
    </row>
    <row r="7319" spans="1:7">
      <c r="A7319" s="375" t="s">
        <v>21</v>
      </c>
      <c r="B7319" s="1145" t="s">
        <v>1111</v>
      </c>
      <c r="C7319" s="1145"/>
      <c r="D7319" s="1145"/>
      <c r="E7319" s="1145"/>
      <c r="F7319" s="1145"/>
      <c r="G7319" s="318">
        <f>SUM(G7307:G7318)/2</f>
        <v>79910</v>
      </c>
    </row>
    <row r="7320" spans="1:7">
      <c r="A7320" s="375" t="s">
        <v>22</v>
      </c>
      <c r="B7320" s="1145" t="s">
        <v>1112</v>
      </c>
      <c r="C7320" s="1145"/>
      <c r="D7320" s="1145"/>
      <c r="E7320" s="1145"/>
      <c r="F7320" s="376">
        <v>0.1</v>
      </c>
      <c r="G7320" s="318">
        <f>G7319*F7320</f>
        <v>7991</v>
      </c>
    </row>
    <row r="7321" spans="1:7">
      <c r="A7321" s="375" t="s">
        <v>23</v>
      </c>
      <c r="B7321" s="1145" t="s">
        <v>184</v>
      </c>
      <c r="C7321" s="1145"/>
      <c r="D7321" s="1145"/>
      <c r="E7321" s="1145"/>
      <c r="F7321" s="1145"/>
      <c r="G7321" s="318">
        <f>ROUNDDOWN(G7319+G7320,0)</f>
        <v>87901</v>
      </c>
    </row>
  </sheetData>
  <customSheetViews>
    <customSheetView guid="{D219A4B4-2F58-4C9B-BAE3-46CA3559E29C}" scale="90" showPageBreaks="1" printArea="1" view="pageBreakPreview" topLeftCell="A5814">
      <selection activeCell="B5827" sqref="B5827"/>
      <colBreaks count="1" manualBreakCount="1">
        <brk id="7" max="7060" man="1"/>
      </colBreaks>
      <pageMargins left="0.7" right="0.7" top="0.75" bottom="0.75" header="0.3" footer="0.3"/>
      <pageSetup paperSize="9" scale="86" orientation="portrait" r:id="rId1"/>
    </customSheetView>
  </customSheetViews>
  <mergeCells count="2223">
    <mergeCell ref="A4269:F4269"/>
    <mergeCell ref="A4272:F4272"/>
    <mergeCell ref="B4273:F4273"/>
    <mergeCell ref="B4274:E4274"/>
    <mergeCell ref="B4275:F4275"/>
    <mergeCell ref="A4284:F4284"/>
    <mergeCell ref="A4290:F4290"/>
    <mergeCell ref="A4293:F4293"/>
    <mergeCell ref="B4294:F4294"/>
    <mergeCell ref="B4295:E4295"/>
    <mergeCell ref="B4296:F4296"/>
    <mergeCell ref="A4305:F4305"/>
    <mergeCell ref="A4311:F4311"/>
    <mergeCell ref="A4314:F4314"/>
    <mergeCell ref="B4315:F4315"/>
    <mergeCell ref="B4316:E4316"/>
    <mergeCell ref="B4317:F4317"/>
    <mergeCell ref="A4209:F4209"/>
    <mergeCell ref="B4210:F4210"/>
    <mergeCell ref="B4211:E4211"/>
    <mergeCell ref="B4212:F4212"/>
    <mergeCell ref="A4221:F4221"/>
    <mergeCell ref="A4227:F4227"/>
    <mergeCell ref="A4230:F4230"/>
    <mergeCell ref="B4231:F4231"/>
    <mergeCell ref="B4232:E4232"/>
    <mergeCell ref="B4233:F4233"/>
    <mergeCell ref="A4242:F4242"/>
    <mergeCell ref="A4248:F4248"/>
    <mergeCell ref="A4251:F4251"/>
    <mergeCell ref="B4252:F4252"/>
    <mergeCell ref="B4253:E4253"/>
    <mergeCell ref="B4254:F4254"/>
    <mergeCell ref="A4263:F4263"/>
    <mergeCell ref="A4010:F4010"/>
    <mergeCell ref="A4016:F4016"/>
    <mergeCell ref="A4019:F4019"/>
    <mergeCell ref="B4020:F4020"/>
    <mergeCell ref="B4021:E4021"/>
    <mergeCell ref="B4022:F4022"/>
    <mergeCell ref="A4031:F4031"/>
    <mergeCell ref="A4037:F4037"/>
    <mergeCell ref="A4040:F4040"/>
    <mergeCell ref="B4041:F4041"/>
    <mergeCell ref="B4042:E4042"/>
    <mergeCell ref="B4043:F4043"/>
    <mergeCell ref="A4074:F4074"/>
    <mergeCell ref="A4080:F4080"/>
    <mergeCell ref="A4083:F4083"/>
    <mergeCell ref="B4084:F4084"/>
    <mergeCell ref="B4085:E4085"/>
    <mergeCell ref="H1100:M1100"/>
    <mergeCell ref="H1109:M1109"/>
    <mergeCell ref="A7311:F7311"/>
    <mergeCell ref="A7315:F7315"/>
    <mergeCell ref="A7318:F7318"/>
    <mergeCell ref="B7319:F7319"/>
    <mergeCell ref="B7320:E7320"/>
    <mergeCell ref="B7321:F7321"/>
    <mergeCell ref="A7293:F7293"/>
    <mergeCell ref="A7296:F7296"/>
    <mergeCell ref="A7299:F7299"/>
    <mergeCell ref="B7300:F7300"/>
    <mergeCell ref="B7301:E7301"/>
    <mergeCell ref="B7302:F7302"/>
    <mergeCell ref="A7275:F7275"/>
    <mergeCell ref="A7278:F7278"/>
    <mergeCell ref="A7281:F7281"/>
    <mergeCell ref="B7282:F7282"/>
    <mergeCell ref="B7283:E7283"/>
    <mergeCell ref="B7284:F7284"/>
    <mergeCell ref="A7257:F7257"/>
    <mergeCell ref="A7260:F7260"/>
    <mergeCell ref="A7263:F7263"/>
    <mergeCell ref="B7264:F7264"/>
    <mergeCell ref="B7265:E7265"/>
    <mergeCell ref="B7266:F7266"/>
    <mergeCell ref="A7239:F7239"/>
    <mergeCell ref="A7242:F7242"/>
    <mergeCell ref="A7245:F7245"/>
    <mergeCell ref="B7246:F7246"/>
    <mergeCell ref="B7247:E7247"/>
    <mergeCell ref="A6054:F6054"/>
    <mergeCell ref="B7248:F7248"/>
    <mergeCell ref="A7221:F7221"/>
    <mergeCell ref="A7224:F7224"/>
    <mergeCell ref="A7227:F7227"/>
    <mergeCell ref="B7228:F7228"/>
    <mergeCell ref="B7229:E7229"/>
    <mergeCell ref="B7230:F7230"/>
    <mergeCell ref="A7202:F7202"/>
    <mergeCell ref="A7206:F7206"/>
    <mergeCell ref="A7209:F7209"/>
    <mergeCell ref="B7210:F7210"/>
    <mergeCell ref="B7211:E7211"/>
    <mergeCell ref="B7212:F7212"/>
    <mergeCell ref="A7183:F7183"/>
    <mergeCell ref="A7187:F7187"/>
    <mergeCell ref="A7190:F7190"/>
    <mergeCell ref="B7191:F7191"/>
    <mergeCell ref="B7192:E7192"/>
    <mergeCell ref="B7193:F7193"/>
    <mergeCell ref="A7164:F7164"/>
    <mergeCell ref="A7168:F7168"/>
    <mergeCell ref="A7171:F7171"/>
    <mergeCell ref="B7172:F7172"/>
    <mergeCell ref="B7173:E7173"/>
    <mergeCell ref="B7174:F7174"/>
    <mergeCell ref="A7145:F7145"/>
    <mergeCell ref="A7148:F7148"/>
    <mergeCell ref="A7151:F7151"/>
    <mergeCell ref="B7152:F7152"/>
    <mergeCell ref="B7153:E7153"/>
    <mergeCell ref="B7154:F7154"/>
    <mergeCell ref="A7124:F7124"/>
    <mergeCell ref="A7129:F7129"/>
    <mergeCell ref="A7132:F7132"/>
    <mergeCell ref="B7133:F7133"/>
    <mergeCell ref="B7134:E7134"/>
    <mergeCell ref="B7135:F7135"/>
    <mergeCell ref="A7101:F7101"/>
    <mergeCell ref="A7109:F7109"/>
    <mergeCell ref="A7112:F7112"/>
    <mergeCell ref="B7113:F7113"/>
    <mergeCell ref="B7114:E7114"/>
    <mergeCell ref="B7115:F7115"/>
    <mergeCell ref="A7081:F7081"/>
    <mergeCell ref="A7086:F7086"/>
    <mergeCell ref="A7089:F7089"/>
    <mergeCell ref="B7090:F7090"/>
    <mergeCell ref="B7091:E7091"/>
    <mergeCell ref="B7092:F7092"/>
    <mergeCell ref="A7061:F7061"/>
    <mergeCell ref="A7066:F7066"/>
    <mergeCell ref="A7069:F7069"/>
    <mergeCell ref="B7070:F7070"/>
    <mergeCell ref="B7071:E7071"/>
    <mergeCell ref="B7072:F7072"/>
    <mergeCell ref="A7040:F7040"/>
    <mergeCell ref="A7046:F7046"/>
    <mergeCell ref="A7049:F7049"/>
    <mergeCell ref="B7050:F7050"/>
    <mergeCell ref="B7051:E7051"/>
    <mergeCell ref="B7052:F7052"/>
    <mergeCell ref="A7021:F7021"/>
    <mergeCell ref="A7025:F7025"/>
    <mergeCell ref="A7028:F7028"/>
    <mergeCell ref="B7029:F7029"/>
    <mergeCell ref="B7030:E7030"/>
    <mergeCell ref="B7031:F7031"/>
    <mergeCell ref="A7001:F7001"/>
    <mergeCell ref="A7005:F7005"/>
    <mergeCell ref="A7008:F7008"/>
    <mergeCell ref="B7009:F7009"/>
    <mergeCell ref="B7010:E7010"/>
    <mergeCell ref="B7011:F7011"/>
    <mergeCell ref="A6981:F6981"/>
    <mergeCell ref="A6986:F6986"/>
    <mergeCell ref="A6989:F6989"/>
    <mergeCell ref="B6990:F6990"/>
    <mergeCell ref="B6991:E6991"/>
    <mergeCell ref="B6992:F6992"/>
    <mergeCell ref="A6961:F6961"/>
    <mergeCell ref="A6965:F6965"/>
    <mergeCell ref="A6968:F6968"/>
    <mergeCell ref="B6969:F6969"/>
    <mergeCell ref="B6970:E6970"/>
    <mergeCell ref="B6971:F6971"/>
    <mergeCell ref="A6942:F6942"/>
    <mergeCell ref="A6946:F6946"/>
    <mergeCell ref="A6949:F6949"/>
    <mergeCell ref="B6950:F6950"/>
    <mergeCell ref="B6951:E6951"/>
    <mergeCell ref="B6952:F6952"/>
    <mergeCell ref="A6923:F6923"/>
    <mergeCell ref="A6927:F6927"/>
    <mergeCell ref="A6930:F6930"/>
    <mergeCell ref="B6931:F6931"/>
    <mergeCell ref="B6932:E6932"/>
    <mergeCell ref="B6933:F6933"/>
    <mergeCell ref="A6901:F6901"/>
    <mergeCell ref="A6907:F6907"/>
    <mergeCell ref="A6910:F6910"/>
    <mergeCell ref="B6911:F6911"/>
    <mergeCell ref="B6912:E6912"/>
    <mergeCell ref="B6913:F6913"/>
    <mergeCell ref="A6882:F6882"/>
    <mergeCell ref="A6886:F6886"/>
    <mergeCell ref="A6889:F6889"/>
    <mergeCell ref="B6890:F6890"/>
    <mergeCell ref="B6891:E6891"/>
    <mergeCell ref="B6892:F6892"/>
    <mergeCell ref="A6861:F6861"/>
    <mergeCell ref="A6866:F6866"/>
    <mergeCell ref="A6869:F6869"/>
    <mergeCell ref="B6870:F6870"/>
    <mergeCell ref="B6871:E6871"/>
    <mergeCell ref="B6872:F6872"/>
    <mergeCell ref="A6837:F6837"/>
    <mergeCell ref="A6841:F6841"/>
    <mergeCell ref="A6844:F6844"/>
    <mergeCell ref="B6845:F6845"/>
    <mergeCell ref="B6846:E6846"/>
    <mergeCell ref="B6847:F6847"/>
    <mergeCell ref="A6818:F6818"/>
    <mergeCell ref="A6822:F6822"/>
    <mergeCell ref="A6825:F6825"/>
    <mergeCell ref="B6826:F6826"/>
    <mergeCell ref="B6827:E6827"/>
    <mergeCell ref="B6828:F6828"/>
    <mergeCell ref="A6799:F6799"/>
    <mergeCell ref="A6803:F6803"/>
    <mergeCell ref="A6806:F6806"/>
    <mergeCell ref="B6807:F6807"/>
    <mergeCell ref="B6808:E6808"/>
    <mergeCell ref="B6809:F6809"/>
    <mergeCell ref="A6781:F6781"/>
    <mergeCell ref="A6784:F6784"/>
    <mergeCell ref="A6787:F6787"/>
    <mergeCell ref="B6788:F6788"/>
    <mergeCell ref="B6789:E6789"/>
    <mergeCell ref="B6790:F6790"/>
    <mergeCell ref="A6761:F6761"/>
    <mergeCell ref="A6766:F6766"/>
    <mergeCell ref="A6769:F6769"/>
    <mergeCell ref="B6770:F6770"/>
    <mergeCell ref="B6771:E6771"/>
    <mergeCell ref="B6772:F6772"/>
    <mergeCell ref="A6725:F6725"/>
    <mergeCell ref="A6728:F6728"/>
    <mergeCell ref="A6731:F6731"/>
    <mergeCell ref="B6732:F6732"/>
    <mergeCell ref="B6733:E6733"/>
    <mergeCell ref="B6734:F6734"/>
    <mergeCell ref="A6743:F6743"/>
    <mergeCell ref="A6746:F6746"/>
    <mergeCell ref="A6749:F6749"/>
    <mergeCell ref="B6750:F6750"/>
    <mergeCell ref="B6751:E6751"/>
    <mergeCell ref="B6752:F6752"/>
    <mergeCell ref="A6706:F6706"/>
    <mergeCell ref="A6710:F6710"/>
    <mergeCell ref="A6713:F6713"/>
    <mergeCell ref="B6714:F6714"/>
    <mergeCell ref="B6715:E6715"/>
    <mergeCell ref="B6716:F6716"/>
    <mergeCell ref="A6687:F6687"/>
    <mergeCell ref="A6691:F6691"/>
    <mergeCell ref="A6694:F6694"/>
    <mergeCell ref="B6695:F6695"/>
    <mergeCell ref="B6696:E6696"/>
    <mergeCell ref="B6697:F6697"/>
    <mergeCell ref="A6666:F6666"/>
    <mergeCell ref="A6670:F6670"/>
    <mergeCell ref="A6673:F6673"/>
    <mergeCell ref="B6674:F6674"/>
    <mergeCell ref="B6675:E6675"/>
    <mergeCell ref="B6676:F6676"/>
    <mergeCell ref="A6643:F6643"/>
    <mergeCell ref="A6650:F6650"/>
    <mergeCell ref="A6653:F6653"/>
    <mergeCell ref="B6654:F6654"/>
    <mergeCell ref="B6655:E6655"/>
    <mergeCell ref="B6656:F6656"/>
    <mergeCell ref="A6622:F6622"/>
    <mergeCell ref="A6628:F6628"/>
    <mergeCell ref="A6631:F6631"/>
    <mergeCell ref="B6632:F6632"/>
    <mergeCell ref="B6633:E6633"/>
    <mergeCell ref="B6634:F6634"/>
    <mergeCell ref="A6602:F6602"/>
    <mergeCell ref="A6606:F6606"/>
    <mergeCell ref="A6609:F6609"/>
    <mergeCell ref="B6610:F6610"/>
    <mergeCell ref="B6611:E6611"/>
    <mergeCell ref="B6612:F6612"/>
    <mergeCell ref="A6580:F6580"/>
    <mergeCell ref="A6587:F6587"/>
    <mergeCell ref="A6590:F6590"/>
    <mergeCell ref="B6591:F6591"/>
    <mergeCell ref="B6592:E6592"/>
    <mergeCell ref="B6593:F6593"/>
    <mergeCell ref="A6559:F6559"/>
    <mergeCell ref="A6565:F6565"/>
    <mergeCell ref="A6568:F6568"/>
    <mergeCell ref="B6569:F6569"/>
    <mergeCell ref="B6570:E6570"/>
    <mergeCell ref="B6571:F6571"/>
    <mergeCell ref="A6541:F6541"/>
    <mergeCell ref="A6544:F6544"/>
    <mergeCell ref="A6547:F6547"/>
    <mergeCell ref="B6548:F6548"/>
    <mergeCell ref="B6549:E6549"/>
    <mergeCell ref="B6550:F6550"/>
    <mergeCell ref="A6523:F6523"/>
    <mergeCell ref="A6527:F6527"/>
    <mergeCell ref="A6530:F6530"/>
    <mergeCell ref="B6531:F6531"/>
    <mergeCell ref="B6532:E6532"/>
    <mergeCell ref="B6533:F6533"/>
    <mergeCell ref="A6504:F6504"/>
    <mergeCell ref="A6508:F6508"/>
    <mergeCell ref="A6511:F6511"/>
    <mergeCell ref="B6512:F6512"/>
    <mergeCell ref="B6513:E6513"/>
    <mergeCell ref="B6514:F6514"/>
    <mergeCell ref="A6483:F6483"/>
    <mergeCell ref="A6488:F6488"/>
    <mergeCell ref="A6491:F6491"/>
    <mergeCell ref="B6492:F6492"/>
    <mergeCell ref="B6493:E6493"/>
    <mergeCell ref="B6494:F6494"/>
    <mergeCell ref="A6463:F6463"/>
    <mergeCell ref="A6467:F6467"/>
    <mergeCell ref="A6470:F6470"/>
    <mergeCell ref="B6471:F6471"/>
    <mergeCell ref="B6472:E6472"/>
    <mergeCell ref="B6473:F6473"/>
    <mergeCell ref="A6443:F6443"/>
    <mergeCell ref="A6448:F6448"/>
    <mergeCell ref="A6451:F6451"/>
    <mergeCell ref="B6452:F6452"/>
    <mergeCell ref="B6453:E6453"/>
    <mergeCell ref="B6454:F6454"/>
    <mergeCell ref="A6423:F6423"/>
    <mergeCell ref="A6427:F6427"/>
    <mergeCell ref="A6430:F6430"/>
    <mergeCell ref="B6431:F6431"/>
    <mergeCell ref="B6432:E6432"/>
    <mergeCell ref="B6433:F6433"/>
    <mergeCell ref="A6404:F6404"/>
    <mergeCell ref="A6408:F6408"/>
    <mergeCell ref="A6411:F6411"/>
    <mergeCell ref="B6412:F6412"/>
    <mergeCell ref="B6413:E6413"/>
    <mergeCell ref="B6414:F6414"/>
    <mergeCell ref="A6386:F6386"/>
    <mergeCell ref="A6389:F6389"/>
    <mergeCell ref="A6392:F6392"/>
    <mergeCell ref="B6393:F6393"/>
    <mergeCell ref="B6394:E6394"/>
    <mergeCell ref="B6395:F6395"/>
    <mergeCell ref="A6368:F6368"/>
    <mergeCell ref="A6371:F6371"/>
    <mergeCell ref="A6374:F6374"/>
    <mergeCell ref="B6375:F6375"/>
    <mergeCell ref="B6376:E6376"/>
    <mergeCell ref="B6377:F6377"/>
    <mergeCell ref="A6350:F6350"/>
    <mergeCell ref="A6353:F6353"/>
    <mergeCell ref="A6356:F6356"/>
    <mergeCell ref="B6357:F6357"/>
    <mergeCell ref="B6358:E6358"/>
    <mergeCell ref="B6359:F6359"/>
    <mergeCell ref="A6331:F6331"/>
    <mergeCell ref="A6335:F6335"/>
    <mergeCell ref="A6338:F6338"/>
    <mergeCell ref="B6339:F6339"/>
    <mergeCell ref="B6340:E6340"/>
    <mergeCell ref="B6341:F6341"/>
    <mergeCell ref="A6312:F6312"/>
    <mergeCell ref="A6316:F6316"/>
    <mergeCell ref="A6319:F6319"/>
    <mergeCell ref="B6320:F6320"/>
    <mergeCell ref="B6321:E6321"/>
    <mergeCell ref="B6322:F6322"/>
    <mergeCell ref="A6293:F6293"/>
    <mergeCell ref="A6297:F6297"/>
    <mergeCell ref="A6300:F6300"/>
    <mergeCell ref="B6301:F6301"/>
    <mergeCell ref="B6302:E6302"/>
    <mergeCell ref="B6303:F6303"/>
    <mergeCell ref="A6274:F6274"/>
    <mergeCell ref="A6278:F6278"/>
    <mergeCell ref="A6281:F6281"/>
    <mergeCell ref="B6282:F6282"/>
    <mergeCell ref="B6283:E6283"/>
    <mergeCell ref="B6284:F6284"/>
    <mergeCell ref="A6255:F6255"/>
    <mergeCell ref="A6259:F6259"/>
    <mergeCell ref="A6262:F6262"/>
    <mergeCell ref="B6263:F6263"/>
    <mergeCell ref="B6264:E6264"/>
    <mergeCell ref="B6265:F6265"/>
    <mergeCell ref="A6237:F6237"/>
    <mergeCell ref="A6240:F6240"/>
    <mergeCell ref="A6243:F6243"/>
    <mergeCell ref="B6244:F6244"/>
    <mergeCell ref="B6245:E6245"/>
    <mergeCell ref="B6246:F6246"/>
    <mergeCell ref="A6218:F6218"/>
    <mergeCell ref="A6221:F6221"/>
    <mergeCell ref="A6224:F6224"/>
    <mergeCell ref="B6225:F6225"/>
    <mergeCell ref="B6226:E6226"/>
    <mergeCell ref="B6227:F6227"/>
    <mergeCell ref="A6200:F6200"/>
    <mergeCell ref="A6203:F6203"/>
    <mergeCell ref="A6206:F6206"/>
    <mergeCell ref="B6207:F6207"/>
    <mergeCell ref="B6208:E6208"/>
    <mergeCell ref="B6209:F6209"/>
    <mergeCell ref="A6182:F6182"/>
    <mergeCell ref="A6185:F6185"/>
    <mergeCell ref="A6188:F6188"/>
    <mergeCell ref="B6189:F6189"/>
    <mergeCell ref="B6190:E6190"/>
    <mergeCell ref="B6191:F6191"/>
    <mergeCell ref="A6164:F6164"/>
    <mergeCell ref="A6167:F6167"/>
    <mergeCell ref="A6170:F6170"/>
    <mergeCell ref="B6171:F6171"/>
    <mergeCell ref="B6172:E6172"/>
    <mergeCell ref="B6173:F6173"/>
    <mergeCell ref="A6146:F6146"/>
    <mergeCell ref="A6149:F6149"/>
    <mergeCell ref="A6152:F6152"/>
    <mergeCell ref="B6153:F6153"/>
    <mergeCell ref="B6154:E6154"/>
    <mergeCell ref="B6155:F6155"/>
    <mergeCell ref="A6128:F6128"/>
    <mergeCell ref="A6131:F6131"/>
    <mergeCell ref="A6134:F6134"/>
    <mergeCell ref="B6135:F6135"/>
    <mergeCell ref="B6136:E6136"/>
    <mergeCell ref="B6137:F6137"/>
    <mergeCell ref="A6110:F6110"/>
    <mergeCell ref="A6113:F6113"/>
    <mergeCell ref="A6116:F6116"/>
    <mergeCell ref="B6117:F6117"/>
    <mergeCell ref="B6118:E6118"/>
    <mergeCell ref="B6119:F6119"/>
    <mergeCell ref="A6092:F6092"/>
    <mergeCell ref="A6095:F6095"/>
    <mergeCell ref="A6098:F6098"/>
    <mergeCell ref="B6099:F6099"/>
    <mergeCell ref="B6100:E6100"/>
    <mergeCell ref="B6101:F6101"/>
    <mergeCell ref="A6074:F6074"/>
    <mergeCell ref="A6077:F6077"/>
    <mergeCell ref="A6080:F6080"/>
    <mergeCell ref="B6081:F6081"/>
    <mergeCell ref="B6082:E6082"/>
    <mergeCell ref="B6083:F6083"/>
    <mergeCell ref="A6034:F6034"/>
    <mergeCell ref="A6039:F6039"/>
    <mergeCell ref="A6042:F6042"/>
    <mergeCell ref="B6043:F6043"/>
    <mergeCell ref="B6044:E6044"/>
    <mergeCell ref="B6045:F6045"/>
    <mergeCell ref="A6059:F6059"/>
    <mergeCell ref="A6062:F6062"/>
    <mergeCell ref="B6063:F6063"/>
    <mergeCell ref="B6064:E6064"/>
    <mergeCell ref="B6065:F6065"/>
    <mergeCell ref="A6016:F6016"/>
    <mergeCell ref="A6019:F6019"/>
    <mergeCell ref="A6022:F6022"/>
    <mergeCell ref="B6023:F6023"/>
    <mergeCell ref="B6024:E6024"/>
    <mergeCell ref="B6025:F6025"/>
    <mergeCell ref="A5998:F5998"/>
    <mergeCell ref="A6001:F6001"/>
    <mergeCell ref="A6004:F6004"/>
    <mergeCell ref="B6005:F6005"/>
    <mergeCell ref="B6006:E6006"/>
    <mergeCell ref="B6007:F6007"/>
    <mergeCell ref="A5980:F5980"/>
    <mergeCell ref="A5983:F5983"/>
    <mergeCell ref="A5986:F5986"/>
    <mergeCell ref="B5987:F5987"/>
    <mergeCell ref="B5988:E5988"/>
    <mergeCell ref="B5989:F5989"/>
    <mergeCell ref="A5962:F5962"/>
    <mergeCell ref="A5965:F5965"/>
    <mergeCell ref="A5968:F5968"/>
    <mergeCell ref="B5969:F5969"/>
    <mergeCell ref="B5970:E5970"/>
    <mergeCell ref="B5971:F5971"/>
    <mergeCell ref="A5944:F5944"/>
    <mergeCell ref="A5947:F5947"/>
    <mergeCell ref="A5950:F5950"/>
    <mergeCell ref="B5951:F5951"/>
    <mergeCell ref="B5952:E5952"/>
    <mergeCell ref="B5953:F5953"/>
    <mergeCell ref="A5926:F5926"/>
    <mergeCell ref="A5929:F5929"/>
    <mergeCell ref="A5932:F5932"/>
    <mergeCell ref="B5933:F5933"/>
    <mergeCell ref="B5934:E5934"/>
    <mergeCell ref="B5935:F5935"/>
    <mergeCell ref="A5908:F5908"/>
    <mergeCell ref="A5911:F5911"/>
    <mergeCell ref="A5914:F5914"/>
    <mergeCell ref="B5915:F5915"/>
    <mergeCell ref="B5916:E5916"/>
    <mergeCell ref="B5917:F5917"/>
    <mergeCell ref="A5890:F5890"/>
    <mergeCell ref="A5893:F5893"/>
    <mergeCell ref="A5896:F5896"/>
    <mergeCell ref="B5897:F5897"/>
    <mergeCell ref="B5898:E5898"/>
    <mergeCell ref="B5899:F5899"/>
    <mergeCell ref="A5872:F5872"/>
    <mergeCell ref="A5875:F5875"/>
    <mergeCell ref="A5878:F5878"/>
    <mergeCell ref="B5879:F5879"/>
    <mergeCell ref="B5880:E5880"/>
    <mergeCell ref="B5881:F5881"/>
    <mergeCell ref="A5854:F5854"/>
    <mergeCell ref="A5857:F5857"/>
    <mergeCell ref="A5860:F5860"/>
    <mergeCell ref="B5861:F5861"/>
    <mergeCell ref="B5862:E5862"/>
    <mergeCell ref="B5863:F5863"/>
    <mergeCell ref="A5836:F5836"/>
    <mergeCell ref="A5839:F5839"/>
    <mergeCell ref="A5842:F5842"/>
    <mergeCell ref="B5843:F5843"/>
    <mergeCell ref="B5844:E5844"/>
    <mergeCell ref="B5845:F5845"/>
    <mergeCell ref="A5818:F5818"/>
    <mergeCell ref="A5821:F5821"/>
    <mergeCell ref="A5824:F5824"/>
    <mergeCell ref="B5825:F5825"/>
    <mergeCell ref="B5826:E5826"/>
    <mergeCell ref="B5827:F5827"/>
    <mergeCell ref="A5799:F5799"/>
    <mergeCell ref="A5802:F5802"/>
    <mergeCell ref="A5805:F5805"/>
    <mergeCell ref="B5806:F5806"/>
    <mergeCell ref="B5807:E5807"/>
    <mergeCell ref="B5808:F5808"/>
    <mergeCell ref="A5781:F5781"/>
    <mergeCell ref="A5784:F5784"/>
    <mergeCell ref="A5787:F5787"/>
    <mergeCell ref="B5788:F5788"/>
    <mergeCell ref="B5789:E5789"/>
    <mergeCell ref="B5790:F5790"/>
    <mergeCell ref="A5762:F5762"/>
    <mergeCell ref="A5766:F5766"/>
    <mergeCell ref="A5769:F5769"/>
    <mergeCell ref="B5770:F5770"/>
    <mergeCell ref="B5771:E5771"/>
    <mergeCell ref="B5772:F5772"/>
    <mergeCell ref="A5742:F5742"/>
    <mergeCell ref="A5747:F5747"/>
    <mergeCell ref="A5750:F5750"/>
    <mergeCell ref="B5751:F5751"/>
    <mergeCell ref="B5752:E5752"/>
    <mergeCell ref="B5753:F5753"/>
    <mergeCell ref="A5722:F5722"/>
    <mergeCell ref="A5727:F5727"/>
    <mergeCell ref="A5730:F5730"/>
    <mergeCell ref="B5731:F5731"/>
    <mergeCell ref="B5732:E5732"/>
    <mergeCell ref="B5733:F5733"/>
    <mergeCell ref="A5702:F5702"/>
    <mergeCell ref="A5707:F5707"/>
    <mergeCell ref="A5710:F5710"/>
    <mergeCell ref="B5711:F5711"/>
    <mergeCell ref="B5712:E5712"/>
    <mergeCell ref="B5713:F5713"/>
    <mergeCell ref="A5682:F5682"/>
    <mergeCell ref="A5687:F5687"/>
    <mergeCell ref="A5690:F5690"/>
    <mergeCell ref="B5691:F5691"/>
    <mergeCell ref="B5692:E5692"/>
    <mergeCell ref="B5693:F5693"/>
    <mergeCell ref="A5662:F5662"/>
    <mergeCell ref="A5667:F5667"/>
    <mergeCell ref="A5670:F5670"/>
    <mergeCell ref="B5671:F5671"/>
    <mergeCell ref="B5672:E5672"/>
    <mergeCell ref="B5673:F5673"/>
    <mergeCell ref="A5643:F5643"/>
    <mergeCell ref="A5646:F5646"/>
    <mergeCell ref="A5649:F5649"/>
    <mergeCell ref="B5650:F5650"/>
    <mergeCell ref="B5651:E5651"/>
    <mergeCell ref="B5652:F5652"/>
    <mergeCell ref="A5625:F5625"/>
    <mergeCell ref="A5628:F5628"/>
    <mergeCell ref="A5631:F5631"/>
    <mergeCell ref="B5632:F5632"/>
    <mergeCell ref="B5633:E5633"/>
    <mergeCell ref="B5634:F5634"/>
    <mergeCell ref="A5605:F5605"/>
    <mergeCell ref="A5610:F5610"/>
    <mergeCell ref="A5613:F5613"/>
    <mergeCell ref="B5614:F5614"/>
    <mergeCell ref="B5615:E5615"/>
    <mergeCell ref="B5616:F5616"/>
    <mergeCell ref="A5586:F5586"/>
    <mergeCell ref="A5590:F5590"/>
    <mergeCell ref="A5593:F5593"/>
    <mergeCell ref="B5594:F5594"/>
    <mergeCell ref="B5595:E5595"/>
    <mergeCell ref="B5596:F5596"/>
    <mergeCell ref="A5567:F5567"/>
    <mergeCell ref="A5570:F5570"/>
    <mergeCell ref="A5573:F5573"/>
    <mergeCell ref="B5574:F5574"/>
    <mergeCell ref="B5575:E5575"/>
    <mergeCell ref="B5576:F5576"/>
    <mergeCell ref="A5549:F5549"/>
    <mergeCell ref="A5552:F5552"/>
    <mergeCell ref="A5555:F5555"/>
    <mergeCell ref="B5556:F5556"/>
    <mergeCell ref="B5557:E5557"/>
    <mergeCell ref="B5558:F5558"/>
    <mergeCell ref="A5529:F5529"/>
    <mergeCell ref="A5534:F5534"/>
    <mergeCell ref="A5537:F5537"/>
    <mergeCell ref="B5538:F5538"/>
    <mergeCell ref="B5539:E5539"/>
    <mergeCell ref="B5540:F5540"/>
    <mergeCell ref="A5511:F5511"/>
    <mergeCell ref="A5514:F5514"/>
    <mergeCell ref="A5517:F5517"/>
    <mergeCell ref="B5518:F5518"/>
    <mergeCell ref="B5519:E5519"/>
    <mergeCell ref="B5520:F5520"/>
    <mergeCell ref="A5491:F5491"/>
    <mergeCell ref="A5496:F5496"/>
    <mergeCell ref="A5499:F5499"/>
    <mergeCell ref="B5500:F5500"/>
    <mergeCell ref="B5501:E5501"/>
    <mergeCell ref="B5502:F5502"/>
    <mergeCell ref="A5473:F5473"/>
    <mergeCell ref="A5476:F5476"/>
    <mergeCell ref="A5479:F5479"/>
    <mergeCell ref="B5480:F5480"/>
    <mergeCell ref="B5481:E5481"/>
    <mergeCell ref="B5482:F5482"/>
    <mergeCell ref="A5452:F5452"/>
    <mergeCell ref="A5458:F5458"/>
    <mergeCell ref="A5461:F5461"/>
    <mergeCell ref="B5462:F5462"/>
    <mergeCell ref="B5463:E5463"/>
    <mergeCell ref="B5464:F5464"/>
    <mergeCell ref="A5431:F5431"/>
    <mergeCell ref="A5437:F5437"/>
    <mergeCell ref="A5440:F5440"/>
    <mergeCell ref="B5441:F5441"/>
    <mergeCell ref="B5442:E5442"/>
    <mergeCell ref="B5443:F5443"/>
    <mergeCell ref="A5412:F5412"/>
    <mergeCell ref="A5416:F5416"/>
    <mergeCell ref="A5419:F5419"/>
    <mergeCell ref="B5420:F5420"/>
    <mergeCell ref="B5421:E5421"/>
    <mergeCell ref="B5422:F5422"/>
    <mergeCell ref="A5393:F5393"/>
    <mergeCell ref="A5397:F5397"/>
    <mergeCell ref="A5400:F5400"/>
    <mergeCell ref="B5401:F5401"/>
    <mergeCell ref="B5402:E5402"/>
    <mergeCell ref="B5403:F5403"/>
    <mergeCell ref="A5374:F5374"/>
    <mergeCell ref="A5378:F5378"/>
    <mergeCell ref="A5381:F5381"/>
    <mergeCell ref="B5382:F5382"/>
    <mergeCell ref="B5383:E5383"/>
    <mergeCell ref="B5384:F5384"/>
    <mergeCell ref="A5355:F5355"/>
    <mergeCell ref="A5359:F5359"/>
    <mergeCell ref="A5362:F5362"/>
    <mergeCell ref="B5363:F5363"/>
    <mergeCell ref="B5364:E5364"/>
    <mergeCell ref="B5365:F5365"/>
    <mergeCell ref="A5336:F5336"/>
    <mergeCell ref="A5340:F5340"/>
    <mergeCell ref="A5343:F5343"/>
    <mergeCell ref="B5344:F5344"/>
    <mergeCell ref="B5345:E5345"/>
    <mergeCell ref="B5346:F5346"/>
    <mergeCell ref="A5316:F5316"/>
    <mergeCell ref="A5321:F5321"/>
    <mergeCell ref="A5324:F5324"/>
    <mergeCell ref="B5325:F5325"/>
    <mergeCell ref="B5326:E5326"/>
    <mergeCell ref="B5327:F5327"/>
    <mergeCell ref="A5296:F5296"/>
    <mergeCell ref="A5301:F5301"/>
    <mergeCell ref="A5304:F5304"/>
    <mergeCell ref="B5305:F5305"/>
    <mergeCell ref="B5306:E5306"/>
    <mergeCell ref="B5307:F5307"/>
    <mergeCell ref="A5277:F5277"/>
    <mergeCell ref="A5281:F5281"/>
    <mergeCell ref="A5284:F5284"/>
    <mergeCell ref="B5285:F5285"/>
    <mergeCell ref="B5286:E5286"/>
    <mergeCell ref="B5287:F5287"/>
    <mergeCell ref="A5259:F5259"/>
    <mergeCell ref="A5262:F5262"/>
    <mergeCell ref="A5265:F5265"/>
    <mergeCell ref="B5266:F5266"/>
    <mergeCell ref="B5267:E5267"/>
    <mergeCell ref="B5268:F5268"/>
    <mergeCell ref="A5241:F5241"/>
    <mergeCell ref="A5244:F5244"/>
    <mergeCell ref="A5247:F5247"/>
    <mergeCell ref="B5248:F5248"/>
    <mergeCell ref="B5249:E5249"/>
    <mergeCell ref="B5250:F5250"/>
    <mergeCell ref="A5223:F5223"/>
    <mergeCell ref="A5226:F5226"/>
    <mergeCell ref="A5229:F5229"/>
    <mergeCell ref="B5230:F5230"/>
    <mergeCell ref="B5231:E5231"/>
    <mergeCell ref="B5232:F5232"/>
    <mergeCell ref="A5201:F5201"/>
    <mergeCell ref="A5206:F5206"/>
    <mergeCell ref="A5209:F5209"/>
    <mergeCell ref="B5210:F5210"/>
    <mergeCell ref="B5211:E5211"/>
    <mergeCell ref="B5212:F5212"/>
    <mergeCell ref="A5182:F5182"/>
    <mergeCell ref="A5186:F5186"/>
    <mergeCell ref="A5189:F5189"/>
    <mergeCell ref="B5190:F5190"/>
    <mergeCell ref="B5191:E5191"/>
    <mergeCell ref="B5192:F5192"/>
    <mergeCell ref="A5162:F5162"/>
    <mergeCell ref="A5167:F5167"/>
    <mergeCell ref="A5170:F5170"/>
    <mergeCell ref="B5171:F5171"/>
    <mergeCell ref="B5172:E5172"/>
    <mergeCell ref="B5173:F5173"/>
    <mergeCell ref="A5139:F5139"/>
    <mergeCell ref="A5146:F5146"/>
    <mergeCell ref="A5149:F5149"/>
    <mergeCell ref="B5150:F5150"/>
    <mergeCell ref="B5151:E5151"/>
    <mergeCell ref="B5152:F5152"/>
    <mergeCell ref="A5118:F5118"/>
    <mergeCell ref="A5124:F5124"/>
    <mergeCell ref="A5127:F5127"/>
    <mergeCell ref="B5128:F5128"/>
    <mergeCell ref="B5129:E5129"/>
    <mergeCell ref="B5130:F5130"/>
    <mergeCell ref="A5097:F5097"/>
    <mergeCell ref="A5103:F5103"/>
    <mergeCell ref="A5106:F5106"/>
    <mergeCell ref="B5107:F5107"/>
    <mergeCell ref="B5108:E5108"/>
    <mergeCell ref="B5109:F5109"/>
    <mergeCell ref="A5078:F5078"/>
    <mergeCell ref="A5082:F5082"/>
    <mergeCell ref="A5085:F5085"/>
    <mergeCell ref="B5086:F5086"/>
    <mergeCell ref="B5087:E5087"/>
    <mergeCell ref="B5088:F5088"/>
    <mergeCell ref="A5058:F5058"/>
    <mergeCell ref="A5063:F5063"/>
    <mergeCell ref="A5066:F5066"/>
    <mergeCell ref="B5067:F5067"/>
    <mergeCell ref="B5068:E5068"/>
    <mergeCell ref="B5069:F5069"/>
    <mergeCell ref="A5036:F5036"/>
    <mergeCell ref="A5042:F5042"/>
    <mergeCell ref="A5045:F5045"/>
    <mergeCell ref="B5046:F5046"/>
    <mergeCell ref="B5047:E5047"/>
    <mergeCell ref="B5048:F5048"/>
    <mergeCell ref="A5017:F5017"/>
    <mergeCell ref="A5021:F5021"/>
    <mergeCell ref="A5024:F5024"/>
    <mergeCell ref="B5025:F5025"/>
    <mergeCell ref="B5026:E5026"/>
    <mergeCell ref="B5027:F5027"/>
    <mergeCell ref="A4996:F4996"/>
    <mergeCell ref="A5001:F5001"/>
    <mergeCell ref="A5004:F5004"/>
    <mergeCell ref="B5005:F5005"/>
    <mergeCell ref="B5006:E5006"/>
    <mergeCell ref="B5007:F5007"/>
    <mergeCell ref="A4976:F4976"/>
    <mergeCell ref="A4981:F4981"/>
    <mergeCell ref="A4984:F4984"/>
    <mergeCell ref="B4985:F4985"/>
    <mergeCell ref="B4986:E4986"/>
    <mergeCell ref="B4987:F4987"/>
    <mergeCell ref="A4955:F4955"/>
    <mergeCell ref="A4961:F4961"/>
    <mergeCell ref="A4964:F4964"/>
    <mergeCell ref="B4965:F4965"/>
    <mergeCell ref="B4966:E4966"/>
    <mergeCell ref="B4967:F4967"/>
    <mergeCell ref="A4933:F4933"/>
    <mergeCell ref="A4939:F4939"/>
    <mergeCell ref="A4942:F4942"/>
    <mergeCell ref="B4943:F4943"/>
    <mergeCell ref="B4944:E4944"/>
    <mergeCell ref="B4945:F4945"/>
    <mergeCell ref="A4912:F4912"/>
    <mergeCell ref="A4918:F4918"/>
    <mergeCell ref="A4921:F4921"/>
    <mergeCell ref="B4922:F4922"/>
    <mergeCell ref="B4923:E4923"/>
    <mergeCell ref="B4924:F4924"/>
    <mergeCell ref="A4891:F4891"/>
    <mergeCell ref="A4897:F4897"/>
    <mergeCell ref="A4900:F4900"/>
    <mergeCell ref="B4901:F4901"/>
    <mergeCell ref="B4902:E4902"/>
    <mergeCell ref="B4903:F4903"/>
    <mergeCell ref="A4870:F4870"/>
    <mergeCell ref="A4875:F4875"/>
    <mergeCell ref="A4878:F4878"/>
    <mergeCell ref="B4879:F4879"/>
    <mergeCell ref="B4880:E4880"/>
    <mergeCell ref="B4881:F4881"/>
    <mergeCell ref="A4850:F4850"/>
    <mergeCell ref="A4855:F4855"/>
    <mergeCell ref="A4858:F4858"/>
    <mergeCell ref="B4859:F4859"/>
    <mergeCell ref="B4860:E4860"/>
    <mergeCell ref="B4861:F4861"/>
    <mergeCell ref="A4830:F4830"/>
    <mergeCell ref="A4835:F4835"/>
    <mergeCell ref="A4838:F4838"/>
    <mergeCell ref="B4839:F4839"/>
    <mergeCell ref="B4840:E4840"/>
    <mergeCell ref="B4841:F4841"/>
    <mergeCell ref="A4810:F4810"/>
    <mergeCell ref="A4815:F4815"/>
    <mergeCell ref="A4818:F4818"/>
    <mergeCell ref="B4819:F4819"/>
    <mergeCell ref="B4820:E4820"/>
    <mergeCell ref="B4821:F4821"/>
    <mergeCell ref="A4790:F4790"/>
    <mergeCell ref="A4795:F4795"/>
    <mergeCell ref="A4798:F4798"/>
    <mergeCell ref="B4799:F4799"/>
    <mergeCell ref="B4800:E4800"/>
    <mergeCell ref="B4801:F4801"/>
    <mergeCell ref="A4770:F4770"/>
    <mergeCell ref="A4775:F4775"/>
    <mergeCell ref="A4778:F4778"/>
    <mergeCell ref="B4779:F4779"/>
    <mergeCell ref="B4780:E4780"/>
    <mergeCell ref="B4781:F4781"/>
    <mergeCell ref="A4748:F4748"/>
    <mergeCell ref="A4754:F4754"/>
    <mergeCell ref="A4757:F4757"/>
    <mergeCell ref="B4758:F4758"/>
    <mergeCell ref="B4759:E4759"/>
    <mergeCell ref="B4760:F4760"/>
    <mergeCell ref="A4727:F4727"/>
    <mergeCell ref="A4733:F4733"/>
    <mergeCell ref="A4736:F4736"/>
    <mergeCell ref="B4737:F4737"/>
    <mergeCell ref="B4738:E4738"/>
    <mergeCell ref="B4739:F4739"/>
    <mergeCell ref="A4706:F4706"/>
    <mergeCell ref="A4712:F4712"/>
    <mergeCell ref="A4715:F4715"/>
    <mergeCell ref="B4716:F4716"/>
    <mergeCell ref="B4717:E4717"/>
    <mergeCell ref="B4718:F4718"/>
    <mergeCell ref="A4685:F4685"/>
    <mergeCell ref="A4691:F4691"/>
    <mergeCell ref="A4694:F4694"/>
    <mergeCell ref="B4695:F4695"/>
    <mergeCell ref="B4696:E4696"/>
    <mergeCell ref="B4697:F4697"/>
    <mergeCell ref="A4662:F4662"/>
    <mergeCell ref="A4668:F4668"/>
    <mergeCell ref="A4671:F4671"/>
    <mergeCell ref="B4672:F4672"/>
    <mergeCell ref="B4673:E4673"/>
    <mergeCell ref="B4674:F4674"/>
    <mergeCell ref="A4641:F4641"/>
    <mergeCell ref="A4647:F4647"/>
    <mergeCell ref="A4650:F4650"/>
    <mergeCell ref="B4651:F4651"/>
    <mergeCell ref="B4652:E4652"/>
    <mergeCell ref="B4653:F4653"/>
    <mergeCell ref="A4622:F4622"/>
    <mergeCell ref="A4626:F4626"/>
    <mergeCell ref="A4629:F4629"/>
    <mergeCell ref="B4630:F4630"/>
    <mergeCell ref="B4631:E4631"/>
    <mergeCell ref="B4632:F4632"/>
    <mergeCell ref="A4604:F4604"/>
    <mergeCell ref="A4607:F4607"/>
    <mergeCell ref="A4610:F4610"/>
    <mergeCell ref="B4611:F4611"/>
    <mergeCell ref="B4612:E4612"/>
    <mergeCell ref="B4613:F4613"/>
    <mergeCell ref="A4586:F4586"/>
    <mergeCell ref="A4589:F4589"/>
    <mergeCell ref="A4592:F4592"/>
    <mergeCell ref="B4593:F4593"/>
    <mergeCell ref="B4594:E4594"/>
    <mergeCell ref="B4595:F4595"/>
    <mergeCell ref="A4567:F4567"/>
    <mergeCell ref="A4571:F4571"/>
    <mergeCell ref="A4574:F4574"/>
    <mergeCell ref="B4575:F4575"/>
    <mergeCell ref="B4576:E4576"/>
    <mergeCell ref="B4577:F4577"/>
    <mergeCell ref="A4548:F4548"/>
    <mergeCell ref="A4552:F4552"/>
    <mergeCell ref="A4555:F4555"/>
    <mergeCell ref="B4556:F4556"/>
    <mergeCell ref="B4557:E4557"/>
    <mergeCell ref="B4558:F4558"/>
    <mergeCell ref="A4529:F4529"/>
    <mergeCell ref="A4533:F4533"/>
    <mergeCell ref="A4536:F4536"/>
    <mergeCell ref="B4537:F4537"/>
    <mergeCell ref="B4538:E4538"/>
    <mergeCell ref="B4539:F4539"/>
    <mergeCell ref="A4510:F4510"/>
    <mergeCell ref="A4514:F4514"/>
    <mergeCell ref="A4517:F4517"/>
    <mergeCell ref="B4518:F4518"/>
    <mergeCell ref="B4519:E4519"/>
    <mergeCell ref="B4520:F4520"/>
    <mergeCell ref="A4491:F4491"/>
    <mergeCell ref="A4495:F4495"/>
    <mergeCell ref="A4498:F4498"/>
    <mergeCell ref="B4499:F4499"/>
    <mergeCell ref="B4500:E4500"/>
    <mergeCell ref="B4501:F4501"/>
    <mergeCell ref="A4472:F4472"/>
    <mergeCell ref="A4476:F4476"/>
    <mergeCell ref="A4479:F4479"/>
    <mergeCell ref="B4480:F4480"/>
    <mergeCell ref="B4481:E4481"/>
    <mergeCell ref="B4482:F4482"/>
    <mergeCell ref="A4453:F4453"/>
    <mergeCell ref="A4457:F4457"/>
    <mergeCell ref="A4460:F4460"/>
    <mergeCell ref="B4461:F4461"/>
    <mergeCell ref="B4462:E4462"/>
    <mergeCell ref="B4463:F4463"/>
    <mergeCell ref="A4432:F4432"/>
    <mergeCell ref="A4438:F4438"/>
    <mergeCell ref="A4441:F4441"/>
    <mergeCell ref="B4442:F4442"/>
    <mergeCell ref="B4443:E4443"/>
    <mergeCell ref="B4444:F4444"/>
    <mergeCell ref="A4410:F4410"/>
    <mergeCell ref="A4416:F4416"/>
    <mergeCell ref="A4419:F4419"/>
    <mergeCell ref="B4420:F4420"/>
    <mergeCell ref="B4421:E4421"/>
    <mergeCell ref="B4422:F4422"/>
    <mergeCell ref="A4389:F4389"/>
    <mergeCell ref="A4395:F4395"/>
    <mergeCell ref="A4398:F4398"/>
    <mergeCell ref="B4399:F4399"/>
    <mergeCell ref="B4400:E4400"/>
    <mergeCell ref="B4401:F4401"/>
    <mergeCell ref="A4368:F4368"/>
    <mergeCell ref="A4374:F4374"/>
    <mergeCell ref="A4377:F4377"/>
    <mergeCell ref="B4378:F4378"/>
    <mergeCell ref="B4379:E4379"/>
    <mergeCell ref="B4380:F4380"/>
    <mergeCell ref="A4347:F4347"/>
    <mergeCell ref="A4353:F4353"/>
    <mergeCell ref="A4356:F4356"/>
    <mergeCell ref="B4357:F4357"/>
    <mergeCell ref="B4358:E4358"/>
    <mergeCell ref="B4359:F4359"/>
    <mergeCell ref="A4326:F4326"/>
    <mergeCell ref="A4332:F4332"/>
    <mergeCell ref="A4335:F4335"/>
    <mergeCell ref="B4336:F4336"/>
    <mergeCell ref="B4337:E4337"/>
    <mergeCell ref="B4338:F4338"/>
    <mergeCell ref="A4137:F4137"/>
    <mergeCell ref="A4143:F4143"/>
    <mergeCell ref="A4146:F4146"/>
    <mergeCell ref="B4147:F4147"/>
    <mergeCell ref="B4148:E4148"/>
    <mergeCell ref="B4149:F4149"/>
    <mergeCell ref="A4158:F4158"/>
    <mergeCell ref="A4164:F4164"/>
    <mergeCell ref="A4167:F4167"/>
    <mergeCell ref="B4168:F4168"/>
    <mergeCell ref="B4169:E4169"/>
    <mergeCell ref="B4170:F4170"/>
    <mergeCell ref="A4179:F4179"/>
    <mergeCell ref="A4185:F4185"/>
    <mergeCell ref="A4188:F4188"/>
    <mergeCell ref="B4189:F4189"/>
    <mergeCell ref="B4190:E4190"/>
    <mergeCell ref="B4191:F4191"/>
    <mergeCell ref="A4200:F4200"/>
    <mergeCell ref="A4206:F4206"/>
    <mergeCell ref="A4116:F4116"/>
    <mergeCell ref="A4122:F4122"/>
    <mergeCell ref="A4125:F4125"/>
    <mergeCell ref="B4126:F4126"/>
    <mergeCell ref="B4127:E4127"/>
    <mergeCell ref="B4128:F4128"/>
    <mergeCell ref="A4095:F4095"/>
    <mergeCell ref="A4101:F4101"/>
    <mergeCell ref="A4104:F4104"/>
    <mergeCell ref="B4105:F4105"/>
    <mergeCell ref="B4106:E4106"/>
    <mergeCell ref="B4107:F4107"/>
    <mergeCell ref="A4053:F4053"/>
    <mergeCell ref="A4059:F4059"/>
    <mergeCell ref="A4062:F4062"/>
    <mergeCell ref="B4063:F4063"/>
    <mergeCell ref="B4064:E4064"/>
    <mergeCell ref="B4065:F4065"/>
    <mergeCell ref="B4086:F4086"/>
    <mergeCell ref="A3989:F3989"/>
    <mergeCell ref="A3995:F3995"/>
    <mergeCell ref="A3998:F3998"/>
    <mergeCell ref="B3999:F3999"/>
    <mergeCell ref="B4000:E4000"/>
    <mergeCell ref="B4001:F4001"/>
    <mergeCell ref="A3967:F3967"/>
    <mergeCell ref="A3973:F3973"/>
    <mergeCell ref="A3976:F3976"/>
    <mergeCell ref="B3977:F3977"/>
    <mergeCell ref="B3978:E3978"/>
    <mergeCell ref="B3979:F3979"/>
    <mergeCell ref="A3946:F3946"/>
    <mergeCell ref="A3952:F3952"/>
    <mergeCell ref="A3955:F3955"/>
    <mergeCell ref="B3956:F3956"/>
    <mergeCell ref="B3957:E3957"/>
    <mergeCell ref="B3958:F3958"/>
    <mergeCell ref="A3925:F3925"/>
    <mergeCell ref="A3931:F3931"/>
    <mergeCell ref="A3934:F3934"/>
    <mergeCell ref="B3935:F3935"/>
    <mergeCell ref="B3936:E3936"/>
    <mergeCell ref="B3937:F3937"/>
    <mergeCell ref="A3904:F3904"/>
    <mergeCell ref="A3910:F3910"/>
    <mergeCell ref="A3913:F3913"/>
    <mergeCell ref="B3914:F3914"/>
    <mergeCell ref="B3915:E3915"/>
    <mergeCell ref="B3916:F3916"/>
    <mergeCell ref="A3883:F3883"/>
    <mergeCell ref="A3889:F3889"/>
    <mergeCell ref="A3892:F3892"/>
    <mergeCell ref="B3893:F3893"/>
    <mergeCell ref="B3894:E3894"/>
    <mergeCell ref="B3895:F3895"/>
    <mergeCell ref="A3862:F3862"/>
    <mergeCell ref="A3868:F3868"/>
    <mergeCell ref="A3871:F3871"/>
    <mergeCell ref="B3872:F3872"/>
    <mergeCell ref="B3873:E3873"/>
    <mergeCell ref="B3874:F3874"/>
    <mergeCell ref="A3840:F3840"/>
    <mergeCell ref="A3846:F3846"/>
    <mergeCell ref="A3849:F3849"/>
    <mergeCell ref="B3850:F3850"/>
    <mergeCell ref="B3851:E3851"/>
    <mergeCell ref="B3852:F3852"/>
    <mergeCell ref="A3819:F3819"/>
    <mergeCell ref="A3825:F3825"/>
    <mergeCell ref="A3828:F3828"/>
    <mergeCell ref="B3829:F3829"/>
    <mergeCell ref="B3830:E3830"/>
    <mergeCell ref="B3831:F3831"/>
    <mergeCell ref="A3798:F3798"/>
    <mergeCell ref="A3804:F3804"/>
    <mergeCell ref="A3807:F3807"/>
    <mergeCell ref="B3808:F3808"/>
    <mergeCell ref="B3809:E3809"/>
    <mergeCell ref="B3810:F3810"/>
    <mergeCell ref="A3777:F3777"/>
    <mergeCell ref="A3783:F3783"/>
    <mergeCell ref="A3786:F3786"/>
    <mergeCell ref="B3787:F3787"/>
    <mergeCell ref="B3788:E3788"/>
    <mergeCell ref="B3789:F3789"/>
    <mergeCell ref="A3756:F3756"/>
    <mergeCell ref="A3762:F3762"/>
    <mergeCell ref="A3765:F3765"/>
    <mergeCell ref="B3766:F3766"/>
    <mergeCell ref="B3767:E3767"/>
    <mergeCell ref="B3768:F3768"/>
    <mergeCell ref="A3735:F3735"/>
    <mergeCell ref="A3741:F3741"/>
    <mergeCell ref="A3744:F3744"/>
    <mergeCell ref="B3745:F3745"/>
    <mergeCell ref="B3746:E3746"/>
    <mergeCell ref="B3747:F3747"/>
    <mergeCell ref="A3714:F3714"/>
    <mergeCell ref="A3720:F3720"/>
    <mergeCell ref="A3723:F3723"/>
    <mergeCell ref="B3724:F3724"/>
    <mergeCell ref="B3725:E3725"/>
    <mergeCell ref="B3726:F3726"/>
    <mergeCell ref="A3693:F3693"/>
    <mergeCell ref="A3699:F3699"/>
    <mergeCell ref="A3702:F3702"/>
    <mergeCell ref="B3703:F3703"/>
    <mergeCell ref="B3704:E3704"/>
    <mergeCell ref="B3705:F3705"/>
    <mergeCell ref="A3672:F3672"/>
    <mergeCell ref="A3678:F3678"/>
    <mergeCell ref="A3681:F3681"/>
    <mergeCell ref="B3682:F3682"/>
    <mergeCell ref="B3683:E3683"/>
    <mergeCell ref="B3684:F3684"/>
    <mergeCell ref="A3650:F3650"/>
    <mergeCell ref="A3656:F3656"/>
    <mergeCell ref="A3659:F3659"/>
    <mergeCell ref="B3660:F3660"/>
    <mergeCell ref="B3661:E3661"/>
    <mergeCell ref="B3662:F3662"/>
    <mergeCell ref="A3629:F3629"/>
    <mergeCell ref="A3635:F3635"/>
    <mergeCell ref="A3638:F3638"/>
    <mergeCell ref="B3639:F3639"/>
    <mergeCell ref="B3640:E3640"/>
    <mergeCell ref="B3641:F3641"/>
    <mergeCell ref="A3608:F3608"/>
    <mergeCell ref="A3614:F3614"/>
    <mergeCell ref="A3617:F3617"/>
    <mergeCell ref="B3618:F3618"/>
    <mergeCell ref="B3619:E3619"/>
    <mergeCell ref="B3620:F3620"/>
    <mergeCell ref="A3587:F3587"/>
    <mergeCell ref="A3593:F3593"/>
    <mergeCell ref="A3596:F3596"/>
    <mergeCell ref="B3597:F3597"/>
    <mergeCell ref="B3598:E3598"/>
    <mergeCell ref="B3599:F3599"/>
    <mergeCell ref="A3566:F3566"/>
    <mergeCell ref="A3572:F3572"/>
    <mergeCell ref="A3575:F3575"/>
    <mergeCell ref="B3576:F3576"/>
    <mergeCell ref="B3577:E3577"/>
    <mergeCell ref="B3578:F3578"/>
    <mergeCell ref="A3545:F3545"/>
    <mergeCell ref="A3551:F3551"/>
    <mergeCell ref="A3554:F3554"/>
    <mergeCell ref="B3555:F3555"/>
    <mergeCell ref="B3556:E3556"/>
    <mergeCell ref="B3557:F3557"/>
    <mergeCell ref="A3523:F3523"/>
    <mergeCell ref="A3529:F3529"/>
    <mergeCell ref="A3532:F3532"/>
    <mergeCell ref="B3533:F3533"/>
    <mergeCell ref="B3534:E3534"/>
    <mergeCell ref="B3535:F3535"/>
    <mergeCell ref="A3502:F3502"/>
    <mergeCell ref="A3508:F3508"/>
    <mergeCell ref="A3511:F3511"/>
    <mergeCell ref="B3512:F3512"/>
    <mergeCell ref="B3513:E3513"/>
    <mergeCell ref="B3514:F3514"/>
    <mergeCell ref="A3481:F3481"/>
    <mergeCell ref="A3487:F3487"/>
    <mergeCell ref="A3490:F3490"/>
    <mergeCell ref="B3491:F3491"/>
    <mergeCell ref="B3492:E3492"/>
    <mergeCell ref="B3493:F3493"/>
    <mergeCell ref="A3460:F3460"/>
    <mergeCell ref="A3466:F3466"/>
    <mergeCell ref="A3469:F3469"/>
    <mergeCell ref="B3470:F3470"/>
    <mergeCell ref="B3471:E3471"/>
    <mergeCell ref="B3472:F3472"/>
    <mergeCell ref="A3439:F3439"/>
    <mergeCell ref="A3445:F3445"/>
    <mergeCell ref="A3448:F3448"/>
    <mergeCell ref="B3449:F3449"/>
    <mergeCell ref="B3450:E3450"/>
    <mergeCell ref="B3451:F3451"/>
    <mergeCell ref="A3418:F3418"/>
    <mergeCell ref="A3424:F3424"/>
    <mergeCell ref="A3427:F3427"/>
    <mergeCell ref="B3428:F3428"/>
    <mergeCell ref="B3429:E3429"/>
    <mergeCell ref="B3430:F3430"/>
    <mergeCell ref="A3397:F3397"/>
    <mergeCell ref="A3403:F3403"/>
    <mergeCell ref="A3406:F3406"/>
    <mergeCell ref="B3407:F3407"/>
    <mergeCell ref="B3408:E3408"/>
    <mergeCell ref="B3409:F3409"/>
    <mergeCell ref="A3376:F3376"/>
    <mergeCell ref="A3382:F3382"/>
    <mergeCell ref="A3385:F3385"/>
    <mergeCell ref="B3386:F3386"/>
    <mergeCell ref="B3387:E3387"/>
    <mergeCell ref="B3388:F3388"/>
    <mergeCell ref="A3355:F3355"/>
    <mergeCell ref="A3361:F3361"/>
    <mergeCell ref="A3364:F3364"/>
    <mergeCell ref="B3365:F3365"/>
    <mergeCell ref="B3366:E3366"/>
    <mergeCell ref="B3367:F3367"/>
    <mergeCell ref="A3334:F3334"/>
    <mergeCell ref="A3340:F3340"/>
    <mergeCell ref="A3343:F3343"/>
    <mergeCell ref="B3344:F3344"/>
    <mergeCell ref="B3345:E3345"/>
    <mergeCell ref="B3346:F3346"/>
    <mergeCell ref="A3313:F3313"/>
    <mergeCell ref="A3319:F3319"/>
    <mergeCell ref="A3322:F3322"/>
    <mergeCell ref="B3323:F3323"/>
    <mergeCell ref="B3324:E3324"/>
    <mergeCell ref="B3325:F3325"/>
    <mergeCell ref="A3292:F3292"/>
    <mergeCell ref="A3298:F3298"/>
    <mergeCell ref="A3301:F3301"/>
    <mergeCell ref="B3302:F3302"/>
    <mergeCell ref="B3303:E3303"/>
    <mergeCell ref="B3304:F3304"/>
    <mergeCell ref="A3270:F3270"/>
    <mergeCell ref="A3276:F3276"/>
    <mergeCell ref="A3279:F3279"/>
    <mergeCell ref="B3280:F3280"/>
    <mergeCell ref="B3281:E3281"/>
    <mergeCell ref="B3282:F3282"/>
    <mergeCell ref="A3249:F3249"/>
    <mergeCell ref="A3255:F3255"/>
    <mergeCell ref="A3258:F3258"/>
    <mergeCell ref="B3259:F3259"/>
    <mergeCell ref="B3260:E3260"/>
    <mergeCell ref="B3261:F3261"/>
    <mergeCell ref="A3230:F3230"/>
    <mergeCell ref="A3234:F3234"/>
    <mergeCell ref="A3237:F3237"/>
    <mergeCell ref="B3238:F3238"/>
    <mergeCell ref="B3239:E3239"/>
    <mergeCell ref="B3240:F3240"/>
    <mergeCell ref="A3209:F3209"/>
    <mergeCell ref="A3215:F3215"/>
    <mergeCell ref="A3218:F3218"/>
    <mergeCell ref="B3219:F3219"/>
    <mergeCell ref="B3220:E3220"/>
    <mergeCell ref="B3221:F3221"/>
    <mergeCell ref="A3188:F3188"/>
    <mergeCell ref="A3194:F3194"/>
    <mergeCell ref="A3197:F3197"/>
    <mergeCell ref="B3198:F3198"/>
    <mergeCell ref="B3199:E3199"/>
    <mergeCell ref="B3200:F3200"/>
    <mergeCell ref="A3166:F3166"/>
    <mergeCell ref="A3172:F3172"/>
    <mergeCell ref="A3175:F3175"/>
    <mergeCell ref="B3176:F3176"/>
    <mergeCell ref="B3177:E3177"/>
    <mergeCell ref="B3178:F3178"/>
    <mergeCell ref="A3145:F3145"/>
    <mergeCell ref="A3151:F3151"/>
    <mergeCell ref="A3154:F3154"/>
    <mergeCell ref="B3155:F3155"/>
    <mergeCell ref="B3156:E3156"/>
    <mergeCell ref="B3157:F3157"/>
    <mergeCell ref="A3124:F3124"/>
    <mergeCell ref="A3130:F3130"/>
    <mergeCell ref="A3133:F3133"/>
    <mergeCell ref="B3134:F3134"/>
    <mergeCell ref="B3135:E3135"/>
    <mergeCell ref="B3136:F3136"/>
    <mergeCell ref="A3103:F3103"/>
    <mergeCell ref="A3109:F3109"/>
    <mergeCell ref="A3112:F3112"/>
    <mergeCell ref="B3113:F3113"/>
    <mergeCell ref="B3114:E3114"/>
    <mergeCell ref="B3115:F3115"/>
    <mergeCell ref="A3082:F3082"/>
    <mergeCell ref="A3088:F3088"/>
    <mergeCell ref="A3091:F3091"/>
    <mergeCell ref="B3092:F3092"/>
    <mergeCell ref="B3093:E3093"/>
    <mergeCell ref="B3094:F3094"/>
    <mergeCell ref="A3061:F3061"/>
    <mergeCell ref="A3067:F3067"/>
    <mergeCell ref="A3070:F3070"/>
    <mergeCell ref="B3071:F3071"/>
    <mergeCell ref="B3072:E3072"/>
    <mergeCell ref="B3073:F3073"/>
    <mergeCell ref="A3040:F3040"/>
    <mergeCell ref="A3046:F3046"/>
    <mergeCell ref="A3049:F3049"/>
    <mergeCell ref="B3050:F3050"/>
    <mergeCell ref="B3051:E3051"/>
    <mergeCell ref="B3052:F3052"/>
    <mergeCell ref="A3019:F3019"/>
    <mergeCell ref="A3025:F3025"/>
    <mergeCell ref="A3028:F3028"/>
    <mergeCell ref="B3029:F3029"/>
    <mergeCell ref="B3030:E3030"/>
    <mergeCell ref="B3031:F3031"/>
    <mergeCell ref="A2998:F2998"/>
    <mergeCell ref="A3003:F3003"/>
    <mergeCell ref="A3006:F3006"/>
    <mergeCell ref="B3007:F3007"/>
    <mergeCell ref="B3008:E3008"/>
    <mergeCell ref="B3009:F3009"/>
    <mergeCell ref="A2978:F2978"/>
    <mergeCell ref="A2983:F2983"/>
    <mergeCell ref="A2986:F2986"/>
    <mergeCell ref="B2987:F2987"/>
    <mergeCell ref="B2988:E2988"/>
    <mergeCell ref="B2989:F2989"/>
    <mergeCell ref="A2958:F2958"/>
    <mergeCell ref="A2963:F2963"/>
    <mergeCell ref="A2966:F2966"/>
    <mergeCell ref="B2967:F2967"/>
    <mergeCell ref="B2968:E2968"/>
    <mergeCell ref="B2969:F2969"/>
    <mergeCell ref="A2938:F2938"/>
    <mergeCell ref="A2943:F2943"/>
    <mergeCell ref="A2946:F2946"/>
    <mergeCell ref="B2947:F2947"/>
    <mergeCell ref="B2948:E2948"/>
    <mergeCell ref="B2949:F2949"/>
    <mergeCell ref="A2918:F2918"/>
    <mergeCell ref="A2923:F2923"/>
    <mergeCell ref="A2926:F2926"/>
    <mergeCell ref="B2927:F2927"/>
    <mergeCell ref="B2928:E2928"/>
    <mergeCell ref="B2929:F2929"/>
    <mergeCell ref="A2898:F2898"/>
    <mergeCell ref="A2903:F2903"/>
    <mergeCell ref="A2906:F2906"/>
    <mergeCell ref="B2907:F2907"/>
    <mergeCell ref="B2908:E2908"/>
    <mergeCell ref="B2909:F2909"/>
    <mergeCell ref="A2878:F2878"/>
    <mergeCell ref="A2883:F2883"/>
    <mergeCell ref="A2886:F2886"/>
    <mergeCell ref="B2887:F2887"/>
    <mergeCell ref="B2888:E2888"/>
    <mergeCell ref="B2889:F2889"/>
    <mergeCell ref="A2858:F2858"/>
    <mergeCell ref="A2863:F2863"/>
    <mergeCell ref="A2866:F2866"/>
    <mergeCell ref="B2867:F2867"/>
    <mergeCell ref="B2868:E2868"/>
    <mergeCell ref="B2869:F2869"/>
    <mergeCell ref="A2833:F2833"/>
    <mergeCell ref="A2841:F2841"/>
    <mergeCell ref="A2844:F2844"/>
    <mergeCell ref="B2845:F2845"/>
    <mergeCell ref="B2846:E2846"/>
    <mergeCell ref="B2847:F2847"/>
    <mergeCell ref="A2815:F2815"/>
    <mergeCell ref="A2818:F2818"/>
    <mergeCell ref="A2821:F2821"/>
    <mergeCell ref="B2822:F2822"/>
    <mergeCell ref="B2823:E2823"/>
    <mergeCell ref="B2824:F2824"/>
    <mergeCell ref="A2796:F2796"/>
    <mergeCell ref="A2800:F2800"/>
    <mergeCell ref="A2803:F2803"/>
    <mergeCell ref="B2804:F2804"/>
    <mergeCell ref="B2805:E2805"/>
    <mergeCell ref="B2806:F2806"/>
    <mergeCell ref="A2777:F2777"/>
    <mergeCell ref="A2781:F2781"/>
    <mergeCell ref="A2784:F2784"/>
    <mergeCell ref="B2785:F2785"/>
    <mergeCell ref="B2786:E2786"/>
    <mergeCell ref="B2787:F2787"/>
    <mergeCell ref="A2756:F2756"/>
    <mergeCell ref="A2761:F2761"/>
    <mergeCell ref="A2764:F2764"/>
    <mergeCell ref="B2765:F2765"/>
    <mergeCell ref="B2766:E2766"/>
    <mergeCell ref="B2767:F2767"/>
    <mergeCell ref="A2734:F2734"/>
    <mergeCell ref="A2741:F2741"/>
    <mergeCell ref="A2744:F2744"/>
    <mergeCell ref="B2745:F2745"/>
    <mergeCell ref="B2746:E2746"/>
    <mergeCell ref="B2747:F2747"/>
    <mergeCell ref="A2713:F2713"/>
    <mergeCell ref="A2719:F2719"/>
    <mergeCell ref="A2722:F2722"/>
    <mergeCell ref="B2723:F2723"/>
    <mergeCell ref="B2724:E2724"/>
    <mergeCell ref="B2725:F2725"/>
    <mergeCell ref="A2692:F2692"/>
    <mergeCell ref="A2698:F2698"/>
    <mergeCell ref="A2701:F2701"/>
    <mergeCell ref="B2702:F2702"/>
    <mergeCell ref="B2703:E2703"/>
    <mergeCell ref="B2704:F2704"/>
    <mergeCell ref="A2670:F2670"/>
    <mergeCell ref="A2677:F2677"/>
    <mergeCell ref="A2680:F2680"/>
    <mergeCell ref="B2681:F2681"/>
    <mergeCell ref="B2682:E2682"/>
    <mergeCell ref="B2683:F2683"/>
    <mergeCell ref="A2651:F2651"/>
    <mergeCell ref="A2655:F2655"/>
    <mergeCell ref="A2658:F2658"/>
    <mergeCell ref="B2659:F2659"/>
    <mergeCell ref="B2660:E2660"/>
    <mergeCell ref="B2661:F2661"/>
    <mergeCell ref="A2631:F2631"/>
    <mergeCell ref="A2636:F2636"/>
    <mergeCell ref="A2639:F2639"/>
    <mergeCell ref="B2640:F2640"/>
    <mergeCell ref="B2641:E2641"/>
    <mergeCell ref="B2642:F2642"/>
    <mergeCell ref="A2611:F2611"/>
    <mergeCell ref="A2616:F2616"/>
    <mergeCell ref="A2619:F2619"/>
    <mergeCell ref="B2620:F2620"/>
    <mergeCell ref="B2621:E2621"/>
    <mergeCell ref="B2622:F2622"/>
    <mergeCell ref="A2592:F2592"/>
    <mergeCell ref="A2596:F2596"/>
    <mergeCell ref="A2599:F2599"/>
    <mergeCell ref="B2600:F2600"/>
    <mergeCell ref="B2601:E2601"/>
    <mergeCell ref="B2602:F2602"/>
    <mergeCell ref="A2572:F2572"/>
    <mergeCell ref="A2576:F2576"/>
    <mergeCell ref="A2579:F2579"/>
    <mergeCell ref="B2580:F2580"/>
    <mergeCell ref="B2581:E2581"/>
    <mergeCell ref="B2582:F2582"/>
    <mergeCell ref="A2552:F2552"/>
    <mergeCell ref="A2556:F2556"/>
    <mergeCell ref="A2559:F2559"/>
    <mergeCell ref="B2560:F2560"/>
    <mergeCell ref="B2561:E2561"/>
    <mergeCell ref="B2562:F2562"/>
    <mergeCell ref="A2533:F2533"/>
    <mergeCell ref="A2537:F2537"/>
    <mergeCell ref="A2540:F2540"/>
    <mergeCell ref="B2541:F2541"/>
    <mergeCell ref="B2542:E2542"/>
    <mergeCell ref="B2543:F2543"/>
    <mergeCell ref="A2512:F2512"/>
    <mergeCell ref="A2517:F2517"/>
    <mergeCell ref="A2520:F2520"/>
    <mergeCell ref="B2521:F2521"/>
    <mergeCell ref="B2522:E2522"/>
    <mergeCell ref="B2523:F2523"/>
    <mergeCell ref="A2494:F2494"/>
    <mergeCell ref="A2497:F2497"/>
    <mergeCell ref="A2500:F2500"/>
    <mergeCell ref="B2501:F2501"/>
    <mergeCell ref="B2502:E2502"/>
    <mergeCell ref="B2503:F2503"/>
    <mergeCell ref="A2476:F2476"/>
    <mergeCell ref="A2481:F2481"/>
    <mergeCell ref="A2484:F2484"/>
    <mergeCell ref="B2485:F2485"/>
    <mergeCell ref="B2486:E2486"/>
    <mergeCell ref="B2487:F2487"/>
    <mergeCell ref="A2458:F2458"/>
    <mergeCell ref="A2461:F2461"/>
    <mergeCell ref="A2464:F2464"/>
    <mergeCell ref="B2465:F2465"/>
    <mergeCell ref="B2466:E2466"/>
    <mergeCell ref="B2467:F2467"/>
    <mergeCell ref="A2434:F2434"/>
    <mergeCell ref="A2443:F2443"/>
    <mergeCell ref="A2446:F2446"/>
    <mergeCell ref="B2447:F2447"/>
    <mergeCell ref="B2448:E2448"/>
    <mergeCell ref="B2449:F2449"/>
    <mergeCell ref="A2410:F2410"/>
    <mergeCell ref="A2419:F2419"/>
    <mergeCell ref="A2422:F2422"/>
    <mergeCell ref="B2423:F2423"/>
    <mergeCell ref="B2424:E2424"/>
    <mergeCell ref="B2425:F2425"/>
    <mergeCell ref="A2392:F2392"/>
    <mergeCell ref="A2395:F2395"/>
    <mergeCell ref="A2398:F2398"/>
    <mergeCell ref="B2399:F2399"/>
    <mergeCell ref="B2400:E2400"/>
    <mergeCell ref="B2401:F2401"/>
    <mergeCell ref="A2376:F2376"/>
    <mergeCell ref="A2379:F2379"/>
    <mergeCell ref="A2382:F2382"/>
    <mergeCell ref="B2383:F2383"/>
    <mergeCell ref="B2384:E2384"/>
    <mergeCell ref="B2385:F2385"/>
    <mergeCell ref="A2360:F2360"/>
    <mergeCell ref="A2363:F2363"/>
    <mergeCell ref="A2366:F2366"/>
    <mergeCell ref="B2367:F2367"/>
    <mergeCell ref="B2368:E2368"/>
    <mergeCell ref="B2369:F2369"/>
    <mergeCell ref="A2343:F2343"/>
    <mergeCell ref="A2346:F2346"/>
    <mergeCell ref="A2349:F2349"/>
    <mergeCell ref="B2350:F2350"/>
    <mergeCell ref="B2351:E2351"/>
    <mergeCell ref="B2352:F2352"/>
    <mergeCell ref="A2325:F2325"/>
    <mergeCell ref="A2328:F2328"/>
    <mergeCell ref="A2331:F2331"/>
    <mergeCell ref="B2332:F2332"/>
    <mergeCell ref="B2333:E2333"/>
    <mergeCell ref="B2334:F2334"/>
    <mergeCell ref="A2306:F2306"/>
    <mergeCell ref="A2309:F2309"/>
    <mergeCell ref="A2312:F2312"/>
    <mergeCell ref="B2313:F2313"/>
    <mergeCell ref="B2314:E2314"/>
    <mergeCell ref="B2315:F2315"/>
    <mergeCell ref="A2287:F2287"/>
    <mergeCell ref="A2291:F2291"/>
    <mergeCell ref="A2294:F2294"/>
    <mergeCell ref="B2295:F2295"/>
    <mergeCell ref="B2296:E2296"/>
    <mergeCell ref="B2297:F2297"/>
    <mergeCell ref="A2268:F2268"/>
    <mergeCell ref="A2272:F2272"/>
    <mergeCell ref="A2275:F2275"/>
    <mergeCell ref="B2276:F2276"/>
    <mergeCell ref="B2277:E2277"/>
    <mergeCell ref="B2278:F2278"/>
    <mergeCell ref="A2249:F2249"/>
    <mergeCell ref="A2253:F2253"/>
    <mergeCell ref="A2256:F2256"/>
    <mergeCell ref="B2257:F2257"/>
    <mergeCell ref="B2258:E2258"/>
    <mergeCell ref="B2259:F2259"/>
    <mergeCell ref="A2230:F2230"/>
    <mergeCell ref="A2234:F2234"/>
    <mergeCell ref="A2237:F2237"/>
    <mergeCell ref="B2238:F2238"/>
    <mergeCell ref="B2239:E2239"/>
    <mergeCell ref="B2240:F2240"/>
    <mergeCell ref="A2211:F2211"/>
    <mergeCell ref="A2215:F2215"/>
    <mergeCell ref="A2218:F2218"/>
    <mergeCell ref="B2219:F2219"/>
    <mergeCell ref="B2220:E2220"/>
    <mergeCell ref="B2221:F2221"/>
    <mergeCell ref="A2193:F2193"/>
    <mergeCell ref="A2196:F2196"/>
    <mergeCell ref="A2199:F2199"/>
    <mergeCell ref="B2200:F2200"/>
    <mergeCell ref="B2201:E2201"/>
    <mergeCell ref="B2202:F2202"/>
    <mergeCell ref="A2175:F2175"/>
    <mergeCell ref="A2178:F2178"/>
    <mergeCell ref="A2181:F2181"/>
    <mergeCell ref="B2182:F2182"/>
    <mergeCell ref="B2183:E2183"/>
    <mergeCell ref="B2184:F2184"/>
    <mergeCell ref="A2156:F2156"/>
    <mergeCell ref="A2160:F2160"/>
    <mergeCell ref="A2163:F2163"/>
    <mergeCell ref="B2164:F2164"/>
    <mergeCell ref="B2165:E2165"/>
    <mergeCell ref="B2166:F2166"/>
    <mergeCell ref="A2137:F2137"/>
    <mergeCell ref="A2141:F2141"/>
    <mergeCell ref="A2144:F2144"/>
    <mergeCell ref="B2145:F2145"/>
    <mergeCell ref="B2146:E2146"/>
    <mergeCell ref="B2147:F2147"/>
    <mergeCell ref="A2118:F2118"/>
    <mergeCell ref="A2122:F2122"/>
    <mergeCell ref="A2125:F2125"/>
    <mergeCell ref="B2126:F2126"/>
    <mergeCell ref="B2127:E2127"/>
    <mergeCell ref="B2128:F2128"/>
    <mergeCell ref="A2099:F2099"/>
    <mergeCell ref="A2103:F2103"/>
    <mergeCell ref="A2106:F2106"/>
    <mergeCell ref="B2107:F2107"/>
    <mergeCell ref="B2108:E2108"/>
    <mergeCell ref="B2109:F2109"/>
    <mergeCell ref="A2080:F2080"/>
    <mergeCell ref="A2084:F2084"/>
    <mergeCell ref="A2087:F2087"/>
    <mergeCell ref="B2088:F2088"/>
    <mergeCell ref="B2089:E2089"/>
    <mergeCell ref="B2090:F2090"/>
    <mergeCell ref="A2061:F2061"/>
    <mergeCell ref="A2065:F2065"/>
    <mergeCell ref="A2068:F2068"/>
    <mergeCell ref="B2069:F2069"/>
    <mergeCell ref="B2070:E2070"/>
    <mergeCell ref="B2071:F2071"/>
    <mergeCell ref="A2039:F2039"/>
    <mergeCell ref="A2045:F2045"/>
    <mergeCell ref="A2048:F2048"/>
    <mergeCell ref="B2049:F2049"/>
    <mergeCell ref="B2050:E2050"/>
    <mergeCell ref="B2051:F2051"/>
    <mergeCell ref="A2017:F2017"/>
    <mergeCell ref="A2023:F2023"/>
    <mergeCell ref="A2026:F2026"/>
    <mergeCell ref="B2027:F2027"/>
    <mergeCell ref="B2028:E2028"/>
    <mergeCell ref="B2029:F2029"/>
    <mergeCell ref="A1996:F1996"/>
    <mergeCell ref="A2002:F2002"/>
    <mergeCell ref="A2005:F2005"/>
    <mergeCell ref="B2006:F2006"/>
    <mergeCell ref="B2007:E2007"/>
    <mergeCell ref="B2008:F2008"/>
    <mergeCell ref="A1976:F1976"/>
    <mergeCell ref="A1980:F1980"/>
    <mergeCell ref="A1983:F1983"/>
    <mergeCell ref="B1984:F1984"/>
    <mergeCell ref="B1985:E1985"/>
    <mergeCell ref="B1986:F1986"/>
    <mergeCell ref="A1957:F1957"/>
    <mergeCell ref="A1961:F1961"/>
    <mergeCell ref="A1964:F1964"/>
    <mergeCell ref="B1965:F1965"/>
    <mergeCell ref="B1966:E1966"/>
    <mergeCell ref="B1967:F1967"/>
    <mergeCell ref="A1938:F1938"/>
    <mergeCell ref="A1942:F1942"/>
    <mergeCell ref="A1945:F1945"/>
    <mergeCell ref="B1946:F1946"/>
    <mergeCell ref="B1947:E1947"/>
    <mergeCell ref="B1948:F1948"/>
    <mergeCell ref="A1917:F1917"/>
    <mergeCell ref="A1922:F1922"/>
    <mergeCell ref="A1925:F1925"/>
    <mergeCell ref="B1926:F1926"/>
    <mergeCell ref="B1927:E1927"/>
    <mergeCell ref="B1928:F1928"/>
    <mergeCell ref="A1897:F1897"/>
    <mergeCell ref="A1902:F1902"/>
    <mergeCell ref="A1905:F1905"/>
    <mergeCell ref="B1906:F1906"/>
    <mergeCell ref="B1907:E1907"/>
    <mergeCell ref="B1908:F1908"/>
    <mergeCell ref="A1877:F1877"/>
    <mergeCell ref="A1882:F1882"/>
    <mergeCell ref="A1885:F1885"/>
    <mergeCell ref="B1886:F1886"/>
    <mergeCell ref="B1887:E1887"/>
    <mergeCell ref="B1888:F1888"/>
    <mergeCell ref="A1857:F1857"/>
    <mergeCell ref="A1862:F1862"/>
    <mergeCell ref="A1865:F1865"/>
    <mergeCell ref="B1866:F1866"/>
    <mergeCell ref="B1867:E1867"/>
    <mergeCell ref="B1868:F1868"/>
    <mergeCell ref="A1837:F1837"/>
    <mergeCell ref="A1842:F1842"/>
    <mergeCell ref="A1845:F1845"/>
    <mergeCell ref="B1846:F1846"/>
    <mergeCell ref="B1847:E1847"/>
    <mergeCell ref="B1848:F1848"/>
    <mergeCell ref="A1815:F1815"/>
    <mergeCell ref="A1821:F1821"/>
    <mergeCell ref="A1824:F1824"/>
    <mergeCell ref="B1825:F1825"/>
    <mergeCell ref="B1826:E1826"/>
    <mergeCell ref="B1827:F1827"/>
    <mergeCell ref="A1794:F1794"/>
    <mergeCell ref="A1800:F1800"/>
    <mergeCell ref="A1803:F1803"/>
    <mergeCell ref="B1804:F1804"/>
    <mergeCell ref="B1805:E1805"/>
    <mergeCell ref="B1806:F1806"/>
    <mergeCell ref="A1773:F1773"/>
    <mergeCell ref="A1779:F1779"/>
    <mergeCell ref="A1782:F1782"/>
    <mergeCell ref="B1783:F1783"/>
    <mergeCell ref="B1784:E1784"/>
    <mergeCell ref="B1785:F1785"/>
    <mergeCell ref="A1752:F1752"/>
    <mergeCell ref="A1758:F1758"/>
    <mergeCell ref="A1761:F1761"/>
    <mergeCell ref="B1762:F1762"/>
    <mergeCell ref="B1763:E1763"/>
    <mergeCell ref="B1764:F1764"/>
    <mergeCell ref="A1731:F1731"/>
    <mergeCell ref="A1737:F1737"/>
    <mergeCell ref="A1740:F1740"/>
    <mergeCell ref="B1741:F1741"/>
    <mergeCell ref="B1742:E1742"/>
    <mergeCell ref="B1743:F1743"/>
    <mergeCell ref="A1710:F1710"/>
    <mergeCell ref="A1716:F1716"/>
    <mergeCell ref="A1719:F1719"/>
    <mergeCell ref="B1720:F1720"/>
    <mergeCell ref="B1721:E1721"/>
    <mergeCell ref="B1722:F1722"/>
    <mergeCell ref="A1689:F1689"/>
    <mergeCell ref="A1694:F1694"/>
    <mergeCell ref="A1697:F1697"/>
    <mergeCell ref="B1698:F1698"/>
    <mergeCell ref="B1699:E1699"/>
    <mergeCell ref="B1700:F1700"/>
    <mergeCell ref="A1669:F1669"/>
    <mergeCell ref="A1674:F1674"/>
    <mergeCell ref="A1677:F1677"/>
    <mergeCell ref="B1678:F1678"/>
    <mergeCell ref="B1679:E1679"/>
    <mergeCell ref="B1680:F1680"/>
    <mergeCell ref="A1649:F1649"/>
    <mergeCell ref="A1654:F1654"/>
    <mergeCell ref="A1657:F1657"/>
    <mergeCell ref="B1658:F1658"/>
    <mergeCell ref="B1659:E1659"/>
    <mergeCell ref="B1660:F1660"/>
    <mergeCell ref="A1629:F1629"/>
    <mergeCell ref="A1634:F1634"/>
    <mergeCell ref="A1637:F1637"/>
    <mergeCell ref="B1638:F1638"/>
    <mergeCell ref="B1639:E1639"/>
    <mergeCell ref="B1640:F1640"/>
    <mergeCell ref="A1609:F1609"/>
    <mergeCell ref="A1614:F1614"/>
    <mergeCell ref="A1617:F1617"/>
    <mergeCell ref="B1618:F1618"/>
    <mergeCell ref="B1619:E1619"/>
    <mergeCell ref="B1620:F1620"/>
    <mergeCell ref="A1589:F1589"/>
    <mergeCell ref="A1594:F1594"/>
    <mergeCell ref="A1597:F1597"/>
    <mergeCell ref="B1598:F1598"/>
    <mergeCell ref="B1599:E1599"/>
    <mergeCell ref="B1600:F1600"/>
    <mergeCell ref="A1569:F1569"/>
    <mergeCell ref="A1574:F1574"/>
    <mergeCell ref="A1577:F1577"/>
    <mergeCell ref="B1578:F1578"/>
    <mergeCell ref="B1579:E1579"/>
    <mergeCell ref="B1580:F1580"/>
    <mergeCell ref="A1549:F1549"/>
    <mergeCell ref="A1554:F1554"/>
    <mergeCell ref="A1557:F1557"/>
    <mergeCell ref="B1558:F1558"/>
    <mergeCell ref="B1559:E1559"/>
    <mergeCell ref="B1560:F1560"/>
    <mergeCell ref="A1529:F1529"/>
    <mergeCell ref="A1534:F1534"/>
    <mergeCell ref="A1537:F1537"/>
    <mergeCell ref="B1538:F1538"/>
    <mergeCell ref="B1539:E1539"/>
    <mergeCell ref="B1540:F1540"/>
    <mergeCell ref="A1509:F1509"/>
    <mergeCell ref="A1514:F1514"/>
    <mergeCell ref="A1517:F1517"/>
    <mergeCell ref="B1518:F1518"/>
    <mergeCell ref="B1519:E1519"/>
    <mergeCell ref="B1520:F1520"/>
    <mergeCell ref="A1488:F1488"/>
    <mergeCell ref="A1492:F1492"/>
    <mergeCell ref="A1495:F1495"/>
    <mergeCell ref="B1496:F1496"/>
    <mergeCell ref="B1497:E1497"/>
    <mergeCell ref="B1498:F1498"/>
    <mergeCell ref="A1469:F1469"/>
    <mergeCell ref="A1473:F1473"/>
    <mergeCell ref="A1476:F1476"/>
    <mergeCell ref="B1477:F1477"/>
    <mergeCell ref="B1478:E1478"/>
    <mergeCell ref="B1479:F1479"/>
    <mergeCell ref="A1450:F1450"/>
    <mergeCell ref="A1454:F1454"/>
    <mergeCell ref="A1457:F1457"/>
    <mergeCell ref="B1458:F1458"/>
    <mergeCell ref="B1459:E1459"/>
    <mergeCell ref="B1460:F1460"/>
    <mergeCell ref="A1430:F1430"/>
    <mergeCell ref="A1434:F1434"/>
    <mergeCell ref="A1437:F1437"/>
    <mergeCell ref="B1438:F1438"/>
    <mergeCell ref="B1439:E1439"/>
    <mergeCell ref="B1440:F1440"/>
    <mergeCell ref="A1411:F1411"/>
    <mergeCell ref="A1415:F1415"/>
    <mergeCell ref="A1418:F1418"/>
    <mergeCell ref="B1419:F1419"/>
    <mergeCell ref="B1420:E1420"/>
    <mergeCell ref="B1421:F1421"/>
    <mergeCell ref="A1392:F1392"/>
    <mergeCell ref="A1396:F1396"/>
    <mergeCell ref="A1399:F1399"/>
    <mergeCell ref="B1400:F1400"/>
    <mergeCell ref="B1401:E1401"/>
    <mergeCell ref="B1402:F1402"/>
    <mergeCell ref="A1373:F1373"/>
    <mergeCell ref="A1377:F1377"/>
    <mergeCell ref="A1380:F1380"/>
    <mergeCell ref="B1381:F1381"/>
    <mergeCell ref="B1382:E1382"/>
    <mergeCell ref="B1383:F1383"/>
    <mergeCell ref="A1354:F1354"/>
    <mergeCell ref="A1358:F1358"/>
    <mergeCell ref="A1361:F1361"/>
    <mergeCell ref="B1362:F1362"/>
    <mergeCell ref="B1363:E1363"/>
    <mergeCell ref="B1364:F1364"/>
    <mergeCell ref="A1335:F1335"/>
    <mergeCell ref="A1339:F1339"/>
    <mergeCell ref="A1342:F1342"/>
    <mergeCell ref="B1343:F1343"/>
    <mergeCell ref="B1344:E1344"/>
    <mergeCell ref="B1345:F1345"/>
    <mergeCell ref="A1316:F1316"/>
    <mergeCell ref="A1320:F1320"/>
    <mergeCell ref="A1323:F1323"/>
    <mergeCell ref="B1324:F1324"/>
    <mergeCell ref="B1325:E1325"/>
    <mergeCell ref="B1326:F1326"/>
    <mergeCell ref="A1296:F1296"/>
    <mergeCell ref="A1300:F1300"/>
    <mergeCell ref="A1303:F1303"/>
    <mergeCell ref="B1304:F1304"/>
    <mergeCell ref="B1305:E1305"/>
    <mergeCell ref="B1306:F1306"/>
    <mergeCell ref="A1277:F1277"/>
    <mergeCell ref="A1281:F1281"/>
    <mergeCell ref="A1284:F1284"/>
    <mergeCell ref="B1285:F1285"/>
    <mergeCell ref="B1286:E1286"/>
    <mergeCell ref="B1287:F1287"/>
    <mergeCell ref="A1258:F1258"/>
    <mergeCell ref="A1262:F1262"/>
    <mergeCell ref="A1265:F1265"/>
    <mergeCell ref="B1266:F1266"/>
    <mergeCell ref="B1267:E1267"/>
    <mergeCell ref="B1268:F1268"/>
    <mergeCell ref="A1238:F1238"/>
    <mergeCell ref="A1242:F1242"/>
    <mergeCell ref="A1245:F1245"/>
    <mergeCell ref="B1246:F1246"/>
    <mergeCell ref="B1247:E1247"/>
    <mergeCell ref="B1248:F1248"/>
    <mergeCell ref="A1216:F1216"/>
    <mergeCell ref="A1222:F1222"/>
    <mergeCell ref="A1225:F1225"/>
    <mergeCell ref="B1226:F1226"/>
    <mergeCell ref="B1227:E1227"/>
    <mergeCell ref="B1228:F1228"/>
    <mergeCell ref="A1198:F1198"/>
    <mergeCell ref="A1201:F1201"/>
    <mergeCell ref="A1204:F1204"/>
    <mergeCell ref="B1205:F1205"/>
    <mergeCell ref="B1206:E1206"/>
    <mergeCell ref="B1207:F1207"/>
    <mergeCell ref="A1180:F1180"/>
    <mergeCell ref="A1183:F1183"/>
    <mergeCell ref="A1186:F1186"/>
    <mergeCell ref="B1187:F1187"/>
    <mergeCell ref="B1188:E1188"/>
    <mergeCell ref="B1189:F1189"/>
    <mergeCell ref="A1162:F1162"/>
    <mergeCell ref="A1165:F1165"/>
    <mergeCell ref="A1168:F1168"/>
    <mergeCell ref="B1169:F1169"/>
    <mergeCell ref="B1170:E1170"/>
    <mergeCell ref="B1171:F1171"/>
    <mergeCell ref="A1142:F1142"/>
    <mergeCell ref="A1145:F1145"/>
    <mergeCell ref="A1148:F1148"/>
    <mergeCell ref="B1149:F1149"/>
    <mergeCell ref="B1150:E1150"/>
    <mergeCell ref="B1151:F1151"/>
    <mergeCell ref="A1124:F1124"/>
    <mergeCell ref="A1127:F1127"/>
    <mergeCell ref="A1130:F1130"/>
    <mergeCell ref="B1131:F1131"/>
    <mergeCell ref="B1132:E1132"/>
    <mergeCell ref="B1133:F1133"/>
    <mergeCell ref="A1106:F1106"/>
    <mergeCell ref="A1109:F1109"/>
    <mergeCell ref="A1112:F1112"/>
    <mergeCell ref="B1113:F1113"/>
    <mergeCell ref="B1114:E1114"/>
    <mergeCell ref="B1115:F1115"/>
    <mergeCell ref="A1087:F1087"/>
    <mergeCell ref="A1091:F1091"/>
    <mergeCell ref="A1094:F1094"/>
    <mergeCell ref="B1095:F1095"/>
    <mergeCell ref="B1096:E1096"/>
    <mergeCell ref="B1097:F1097"/>
    <mergeCell ref="A1067:F1067"/>
    <mergeCell ref="A1071:F1071"/>
    <mergeCell ref="A1074:F1074"/>
    <mergeCell ref="B1075:F1075"/>
    <mergeCell ref="B1076:E1076"/>
    <mergeCell ref="B1077:F1077"/>
    <mergeCell ref="A1048:F1048"/>
    <mergeCell ref="A1052:F1052"/>
    <mergeCell ref="A1055:F1055"/>
    <mergeCell ref="B1056:F1056"/>
    <mergeCell ref="B1057:E1057"/>
    <mergeCell ref="B1058:F1058"/>
    <mergeCell ref="A1029:F1029"/>
    <mergeCell ref="A1033:F1033"/>
    <mergeCell ref="A1036:F1036"/>
    <mergeCell ref="B1037:F1037"/>
    <mergeCell ref="B1038:E1038"/>
    <mergeCell ref="B1039:F1039"/>
    <mergeCell ref="A1010:F1010"/>
    <mergeCell ref="A1014:F1014"/>
    <mergeCell ref="A1017:F1017"/>
    <mergeCell ref="B1018:F1018"/>
    <mergeCell ref="B1019:E1019"/>
    <mergeCell ref="B1020:F1020"/>
    <mergeCell ref="A990:F990"/>
    <mergeCell ref="A995:F995"/>
    <mergeCell ref="A998:F998"/>
    <mergeCell ref="B999:F999"/>
    <mergeCell ref="B1000:E1000"/>
    <mergeCell ref="B1001:F1001"/>
    <mergeCell ref="A970:F970"/>
    <mergeCell ref="A975:F975"/>
    <mergeCell ref="A978:F978"/>
    <mergeCell ref="B979:F979"/>
    <mergeCell ref="B980:E980"/>
    <mergeCell ref="B981:F981"/>
    <mergeCell ref="A951:F951"/>
    <mergeCell ref="A954:F954"/>
    <mergeCell ref="A957:F957"/>
    <mergeCell ref="B958:F958"/>
    <mergeCell ref="B959:E959"/>
    <mergeCell ref="B960:F960"/>
    <mergeCell ref="A932:F932"/>
    <mergeCell ref="A936:F936"/>
    <mergeCell ref="A939:F939"/>
    <mergeCell ref="B940:F940"/>
    <mergeCell ref="B941:E941"/>
    <mergeCell ref="B942:F942"/>
    <mergeCell ref="A914:F914"/>
    <mergeCell ref="A917:F917"/>
    <mergeCell ref="A920:F920"/>
    <mergeCell ref="B921:F921"/>
    <mergeCell ref="B922:E922"/>
    <mergeCell ref="B923:F923"/>
    <mergeCell ref="A894:F894"/>
    <mergeCell ref="A898:F898"/>
    <mergeCell ref="A901:F901"/>
    <mergeCell ref="B902:F902"/>
    <mergeCell ref="B903:E903"/>
    <mergeCell ref="B904:F904"/>
    <mergeCell ref="A874:F874"/>
    <mergeCell ref="A879:F879"/>
    <mergeCell ref="A882:F882"/>
    <mergeCell ref="B883:F883"/>
    <mergeCell ref="B884:E884"/>
    <mergeCell ref="B885:F885"/>
    <mergeCell ref="A855:F855"/>
    <mergeCell ref="A859:F859"/>
    <mergeCell ref="A862:F862"/>
    <mergeCell ref="B863:F863"/>
    <mergeCell ref="B864:E864"/>
    <mergeCell ref="B865:F865"/>
    <mergeCell ref="A836:F836"/>
    <mergeCell ref="A840:F840"/>
    <mergeCell ref="A843:F843"/>
    <mergeCell ref="B844:F844"/>
    <mergeCell ref="B845:E845"/>
    <mergeCell ref="B846:F846"/>
    <mergeCell ref="A817:F817"/>
    <mergeCell ref="A821:F821"/>
    <mergeCell ref="A824:F824"/>
    <mergeCell ref="B825:F825"/>
    <mergeCell ref="B826:E826"/>
    <mergeCell ref="B827:F827"/>
    <mergeCell ref="A798:F798"/>
    <mergeCell ref="A802:F802"/>
    <mergeCell ref="A805:F805"/>
    <mergeCell ref="B806:F806"/>
    <mergeCell ref="B807:E807"/>
    <mergeCell ref="B808:F808"/>
    <mergeCell ref="A779:F779"/>
    <mergeCell ref="A783:F783"/>
    <mergeCell ref="A786:F786"/>
    <mergeCell ref="B787:F787"/>
    <mergeCell ref="B788:E788"/>
    <mergeCell ref="B789:F789"/>
    <mergeCell ref="A760:F760"/>
    <mergeCell ref="A764:F764"/>
    <mergeCell ref="A767:F767"/>
    <mergeCell ref="B768:F768"/>
    <mergeCell ref="B769:E769"/>
    <mergeCell ref="B770:F770"/>
    <mergeCell ref="A740:F740"/>
    <mergeCell ref="A744:F744"/>
    <mergeCell ref="A747:F747"/>
    <mergeCell ref="B748:F748"/>
    <mergeCell ref="B749:E749"/>
    <mergeCell ref="B750:F750"/>
    <mergeCell ref="A721:F721"/>
    <mergeCell ref="A725:F725"/>
    <mergeCell ref="A728:F728"/>
    <mergeCell ref="B729:F729"/>
    <mergeCell ref="B730:E730"/>
    <mergeCell ref="B731:F731"/>
    <mergeCell ref="A700:F700"/>
    <mergeCell ref="A706:F706"/>
    <mergeCell ref="A709:F709"/>
    <mergeCell ref="B710:F710"/>
    <mergeCell ref="B711:E711"/>
    <mergeCell ref="B712:F712"/>
    <mergeCell ref="A681:F681"/>
    <mergeCell ref="A685:F685"/>
    <mergeCell ref="A688:F688"/>
    <mergeCell ref="B689:F689"/>
    <mergeCell ref="B690:E690"/>
    <mergeCell ref="B691:F691"/>
    <mergeCell ref="A662:F662"/>
    <mergeCell ref="A666:F666"/>
    <mergeCell ref="A669:F669"/>
    <mergeCell ref="B670:F670"/>
    <mergeCell ref="B671:E671"/>
    <mergeCell ref="B672:F672"/>
    <mergeCell ref="A643:F643"/>
    <mergeCell ref="A647:F647"/>
    <mergeCell ref="A650:F650"/>
    <mergeCell ref="B651:F651"/>
    <mergeCell ref="B652:E652"/>
    <mergeCell ref="B653:F653"/>
    <mergeCell ref="A624:F624"/>
    <mergeCell ref="A628:F628"/>
    <mergeCell ref="A631:F631"/>
    <mergeCell ref="B632:F632"/>
    <mergeCell ref="B633:E633"/>
    <mergeCell ref="B634:F634"/>
    <mergeCell ref="A605:F605"/>
    <mergeCell ref="A609:F609"/>
    <mergeCell ref="A612:F612"/>
    <mergeCell ref="B613:F613"/>
    <mergeCell ref="B614:E614"/>
    <mergeCell ref="B615:F615"/>
    <mergeCell ref="A585:F585"/>
    <mergeCell ref="A589:F589"/>
    <mergeCell ref="A592:F592"/>
    <mergeCell ref="B593:F593"/>
    <mergeCell ref="B594:E594"/>
    <mergeCell ref="B595:F595"/>
    <mergeCell ref="A566:F566"/>
    <mergeCell ref="A570:F570"/>
    <mergeCell ref="A573:F573"/>
    <mergeCell ref="B574:F574"/>
    <mergeCell ref="B575:E575"/>
    <mergeCell ref="B576:F576"/>
    <mergeCell ref="A547:F547"/>
    <mergeCell ref="A551:F551"/>
    <mergeCell ref="A554:F554"/>
    <mergeCell ref="B555:F555"/>
    <mergeCell ref="B556:E556"/>
    <mergeCell ref="B557:F557"/>
    <mergeCell ref="A528:F528"/>
    <mergeCell ref="A532:F532"/>
    <mergeCell ref="A535:F535"/>
    <mergeCell ref="B536:F536"/>
    <mergeCell ref="B537:E537"/>
    <mergeCell ref="B538:F538"/>
    <mergeCell ref="A509:F509"/>
    <mergeCell ref="A513:F513"/>
    <mergeCell ref="A516:F516"/>
    <mergeCell ref="B517:F517"/>
    <mergeCell ref="B518:E518"/>
    <mergeCell ref="B519:F519"/>
    <mergeCell ref="A490:F490"/>
    <mergeCell ref="A494:F494"/>
    <mergeCell ref="A497:F497"/>
    <mergeCell ref="B498:F498"/>
    <mergeCell ref="B499:E499"/>
    <mergeCell ref="B500:F500"/>
    <mergeCell ref="A471:F471"/>
    <mergeCell ref="A475:F475"/>
    <mergeCell ref="A478:F478"/>
    <mergeCell ref="B479:F479"/>
    <mergeCell ref="B480:E480"/>
    <mergeCell ref="B481:F481"/>
    <mergeCell ref="A452:F452"/>
    <mergeCell ref="A456:F456"/>
    <mergeCell ref="A459:F459"/>
    <mergeCell ref="B460:F460"/>
    <mergeCell ref="B461:E461"/>
    <mergeCell ref="B462:F462"/>
    <mergeCell ref="A433:F433"/>
    <mergeCell ref="A437:F437"/>
    <mergeCell ref="A440:F440"/>
    <mergeCell ref="B441:F441"/>
    <mergeCell ref="B442:E442"/>
    <mergeCell ref="B443:F443"/>
    <mergeCell ref="A414:F414"/>
    <mergeCell ref="A418:F418"/>
    <mergeCell ref="A421:F421"/>
    <mergeCell ref="B422:F422"/>
    <mergeCell ref="B423:E423"/>
    <mergeCell ref="B424:F424"/>
    <mergeCell ref="A395:F395"/>
    <mergeCell ref="A399:F399"/>
    <mergeCell ref="A402:F402"/>
    <mergeCell ref="B403:F403"/>
    <mergeCell ref="B404:E404"/>
    <mergeCell ref="B405:F405"/>
    <mergeCell ref="A376:F376"/>
    <mergeCell ref="A380:F380"/>
    <mergeCell ref="A383:F383"/>
    <mergeCell ref="B384:F384"/>
    <mergeCell ref="B385:E385"/>
    <mergeCell ref="B386:F386"/>
    <mergeCell ref="A357:F357"/>
    <mergeCell ref="A361:F361"/>
    <mergeCell ref="A364:F364"/>
    <mergeCell ref="B365:F365"/>
    <mergeCell ref="B366:E366"/>
    <mergeCell ref="B367:F367"/>
    <mergeCell ref="A338:F338"/>
    <mergeCell ref="A342:F342"/>
    <mergeCell ref="A345:F345"/>
    <mergeCell ref="B346:F346"/>
    <mergeCell ref="B347:E347"/>
    <mergeCell ref="B348:F348"/>
    <mergeCell ref="A319:F319"/>
    <mergeCell ref="A323:F323"/>
    <mergeCell ref="A326:F326"/>
    <mergeCell ref="B327:F327"/>
    <mergeCell ref="B328:E328"/>
    <mergeCell ref="B329:F329"/>
    <mergeCell ref="A300:F300"/>
    <mergeCell ref="A304:F304"/>
    <mergeCell ref="A307:F307"/>
    <mergeCell ref="B308:F308"/>
    <mergeCell ref="B309:E309"/>
    <mergeCell ref="B310:F310"/>
    <mergeCell ref="A281:F281"/>
    <mergeCell ref="A285:F285"/>
    <mergeCell ref="A288:F288"/>
    <mergeCell ref="B289:F289"/>
    <mergeCell ref="B290:E290"/>
    <mergeCell ref="B291:F291"/>
    <mergeCell ref="A262:F262"/>
    <mergeCell ref="A266:F266"/>
    <mergeCell ref="A269:F269"/>
    <mergeCell ref="B270:F270"/>
    <mergeCell ref="B271:E271"/>
    <mergeCell ref="B272:F272"/>
    <mergeCell ref="A243:F243"/>
    <mergeCell ref="A247:F247"/>
    <mergeCell ref="A250:F250"/>
    <mergeCell ref="B251:F251"/>
    <mergeCell ref="B252:E252"/>
    <mergeCell ref="B253:F253"/>
    <mergeCell ref="A224:F224"/>
    <mergeCell ref="A228:F228"/>
    <mergeCell ref="A231:F231"/>
    <mergeCell ref="B232:F232"/>
    <mergeCell ref="B233:E233"/>
    <mergeCell ref="B234:F234"/>
    <mergeCell ref="A205:F205"/>
    <mergeCell ref="A209:F209"/>
    <mergeCell ref="A212:F212"/>
    <mergeCell ref="B213:F213"/>
    <mergeCell ref="B214:E214"/>
    <mergeCell ref="B215:F215"/>
    <mergeCell ref="A186:F186"/>
    <mergeCell ref="A190:F190"/>
    <mergeCell ref="A193:F193"/>
    <mergeCell ref="B194:F194"/>
    <mergeCell ref="B195:E195"/>
    <mergeCell ref="B196:F196"/>
    <mergeCell ref="A167:F167"/>
    <mergeCell ref="A171:F171"/>
    <mergeCell ref="A174:F174"/>
    <mergeCell ref="B175:F175"/>
    <mergeCell ref="B176:E176"/>
    <mergeCell ref="B177:F177"/>
    <mergeCell ref="A144:F144"/>
    <mergeCell ref="A151:F151"/>
    <mergeCell ref="A154:F154"/>
    <mergeCell ref="B155:F155"/>
    <mergeCell ref="B156:E156"/>
    <mergeCell ref="B157:F157"/>
    <mergeCell ref="A124:F124"/>
    <mergeCell ref="A129:F129"/>
    <mergeCell ref="A132:F132"/>
    <mergeCell ref="B133:F133"/>
    <mergeCell ref="B134:E134"/>
    <mergeCell ref="B135:F135"/>
    <mergeCell ref="A104:F104"/>
    <mergeCell ref="A109:F109"/>
    <mergeCell ref="A112:F112"/>
    <mergeCell ref="B113:F113"/>
    <mergeCell ref="B114:E114"/>
    <mergeCell ref="B115:F115"/>
    <mergeCell ref="A84:F84"/>
    <mergeCell ref="A89:F89"/>
    <mergeCell ref="A92:F92"/>
    <mergeCell ref="B93:F93"/>
    <mergeCell ref="B94:E94"/>
    <mergeCell ref="B95:F95"/>
    <mergeCell ref="A11:F11"/>
    <mergeCell ref="A14:F14"/>
    <mergeCell ref="A17:F17"/>
    <mergeCell ref="B18:F18"/>
    <mergeCell ref="B19:E19"/>
    <mergeCell ref="B20:F20"/>
    <mergeCell ref="E3:F3"/>
    <mergeCell ref="A65:F65"/>
    <mergeCell ref="A69:F69"/>
    <mergeCell ref="A72:F72"/>
    <mergeCell ref="B73:F73"/>
    <mergeCell ref="B74:E74"/>
    <mergeCell ref="B75:F75"/>
    <mergeCell ref="A47:F47"/>
    <mergeCell ref="A50:F50"/>
    <mergeCell ref="A53:F53"/>
    <mergeCell ref="B54:F54"/>
    <mergeCell ref="B55:E55"/>
    <mergeCell ref="B56:F56"/>
    <mergeCell ref="A29:F29"/>
    <mergeCell ref="A32:F32"/>
    <mergeCell ref="A35:F35"/>
    <mergeCell ref="B36:F36"/>
    <mergeCell ref="B37:E37"/>
    <mergeCell ref="B38:F38"/>
  </mergeCells>
  <pageMargins left="0.7" right="0.7" top="0.75" bottom="0.75" header="0.3" footer="0.3"/>
  <pageSetup paperSize="9" scale="86" orientation="portrait" r:id="rId2"/>
  <colBreaks count="1" manualBreakCount="1">
    <brk id="7" max="7060" man="1"/>
  </colBreaks>
</worksheet>
</file>

<file path=xl/worksheets/sheet7.xml><?xml version="1.0" encoding="utf-8"?>
<worksheet xmlns="http://schemas.openxmlformats.org/spreadsheetml/2006/main" xmlns:r="http://schemas.openxmlformats.org/officeDocument/2006/relationships">
  <sheetPr codeName="Sheet11">
    <tabColor rgb="FF92D050"/>
  </sheetPr>
  <dimension ref="A1:N753"/>
  <sheetViews>
    <sheetView tabSelected="1" view="pageBreakPreview" zoomScale="94" zoomScaleSheetLayoutView="94" workbookViewId="0">
      <selection activeCell="F11" sqref="F11"/>
    </sheetView>
  </sheetViews>
  <sheetFormatPr defaultRowHeight="15"/>
  <cols>
    <col min="1" max="1" width="9.28515625" style="266" bestFit="1" customWidth="1"/>
    <col min="2" max="2" width="6.42578125" style="981" customWidth="1"/>
    <col min="3" max="3" width="48.7109375" style="983" customWidth="1"/>
    <col min="4" max="4" width="8" style="983" customWidth="1"/>
    <col min="5" max="5" width="12.28515625" style="981" customWidth="1"/>
    <col min="6" max="6" width="20.140625" style="983" customWidth="1"/>
    <col min="7" max="7" width="15" style="983" customWidth="1"/>
    <col min="8" max="12" width="9.140625" style="233"/>
    <col min="13" max="13" width="9.28515625" style="233" bestFit="1" customWidth="1"/>
    <col min="14" max="14" width="17" style="233" bestFit="1" customWidth="1"/>
    <col min="15" max="16384" width="9.140625" style="233"/>
  </cols>
  <sheetData>
    <row r="1" spans="1:7" ht="21">
      <c r="A1" s="263"/>
      <c r="B1" s="1182" t="s">
        <v>3999</v>
      </c>
      <c r="C1" s="1182"/>
      <c r="D1" s="1182"/>
      <c r="E1" s="1182"/>
      <c r="F1" s="1182"/>
      <c r="G1" s="1182"/>
    </row>
    <row r="2" spans="1:7" ht="18.75">
      <c r="A2" s="263"/>
      <c r="B2" s="1183" t="s">
        <v>2598</v>
      </c>
      <c r="C2" s="1183"/>
      <c r="D2" s="1183"/>
      <c r="E2" s="1183"/>
      <c r="F2" s="1183"/>
      <c r="G2" s="1183"/>
    </row>
    <row r="3" spans="1:7" ht="15.75" thickBot="1">
      <c r="A3" s="263"/>
      <c r="C3" s="291"/>
      <c r="D3" s="291"/>
      <c r="E3" s="982"/>
    </row>
    <row r="4" spans="1:7" s="461" customFormat="1" ht="24.75" customHeight="1" thickBot="1">
      <c r="A4" s="460"/>
      <c r="B4" s="984" t="s">
        <v>14</v>
      </c>
      <c r="C4" s="985" t="s">
        <v>277</v>
      </c>
      <c r="D4" s="985" t="s">
        <v>278</v>
      </c>
      <c r="E4" s="985" t="s">
        <v>12</v>
      </c>
      <c r="F4" s="985" t="s">
        <v>11</v>
      </c>
      <c r="G4" s="986" t="s">
        <v>279</v>
      </c>
    </row>
    <row r="5" spans="1:7" ht="15" customHeight="1" thickBot="1">
      <c r="A5" s="263"/>
      <c r="B5" s="987" t="s">
        <v>30</v>
      </c>
      <c r="C5" s="988" t="s">
        <v>2597</v>
      </c>
      <c r="D5" s="989"/>
      <c r="E5" s="990"/>
      <c r="F5" s="991"/>
      <c r="G5" s="992"/>
    </row>
    <row r="6" spans="1:7">
      <c r="A6" s="263"/>
      <c r="B6" s="993">
        <v>1</v>
      </c>
      <c r="C6" s="994" t="s">
        <v>3</v>
      </c>
      <c r="D6" s="995"/>
      <c r="E6" s="996" t="s">
        <v>31</v>
      </c>
      <c r="F6" s="581">
        <v>150000</v>
      </c>
      <c r="G6" s="998"/>
    </row>
    <row r="7" spans="1:7">
      <c r="A7" s="263"/>
      <c r="B7" s="999">
        <v>2</v>
      </c>
      <c r="C7" s="468" t="s">
        <v>2</v>
      </c>
      <c r="D7" s="469"/>
      <c r="E7" s="861" t="s">
        <v>31</v>
      </c>
      <c r="F7" s="477">
        <v>150000</v>
      </c>
      <c r="G7" s="466"/>
    </row>
    <row r="8" spans="1:7">
      <c r="A8" s="263"/>
      <c r="B8" s="999">
        <v>3</v>
      </c>
      <c r="C8" s="1000" t="s">
        <v>1701</v>
      </c>
      <c r="D8" s="469"/>
      <c r="E8" s="861" t="s">
        <v>31</v>
      </c>
      <c r="F8" s="477">
        <f>+$F$7</f>
        <v>150000</v>
      </c>
      <c r="G8" s="466"/>
    </row>
    <row r="9" spans="1:7">
      <c r="A9" s="263"/>
      <c r="B9" s="999">
        <v>4</v>
      </c>
      <c r="C9" s="1000" t="s">
        <v>35</v>
      </c>
      <c r="D9" s="469"/>
      <c r="E9" s="470" t="s">
        <v>31</v>
      </c>
      <c r="F9" s="477">
        <f>+$F$7</f>
        <v>150000</v>
      </c>
      <c r="G9" s="466"/>
    </row>
    <row r="10" spans="1:7">
      <c r="A10" s="263"/>
      <c r="B10" s="999">
        <v>5</v>
      </c>
      <c r="C10" s="1000" t="s">
        <v>2229</v>
      </c>
      <c r="D10" s="469"/>
      <c r="E10" s="861" t="s">
        <v>31</v>
      </c>
      <c r="F10" s="477">
        <f>+$F$7</f>
        <v>150000</v>
      </c>
      <c r="G10" s="466"/>
    </row>
    <row r="11" spans="1:7">
      <c r="A11" s="263"/>
      <c r="B11" s="999">
        <v>6</v>
      </c>
      <c r="C11" s="468" t="s">
        <v>219</v>
      </c>
      <c r="D11" s="469"/>
      <c r="E11" s="861" t="s">
        <v>31</v>
      </c>
      <c r="F11" s="477">
        <f>+$F$7</f>
        <v>150000</v>
      </c>
      <c r="G11" s="466"/>
    </row>
    <row r="12" spans="1:7">
      <c r="A12" s="263"/>
      <c r="B12" s="999">
        <v>7</v>
      </c>
      <c r="C12" s="1000" t="s">
        <v>1695</v>
      </c>
      <c r="D12" s="469"/>
      <c r="E12" s="861" t="s">
        <v>31</v>
      </c>
      <c r="F12" s="477">
        <v>100000</v>
      </c>
      <c r="G12" s="466"/>
    </row>
    <row r="13" spans="1:7">
      <c r="A13" s="263"/>
      <c r="B13" s="999">
        <v>8</v>
      </c>
      <c r="C13" s="1000" t="s">
        <v>280</v>
      </c>
      <c r="D13" s="469"/>
      <c r="E13" s="861" t="s">
        <v>31</v>
      </c>
      <c r="F13" s="477">
        <f t="shared" ref="F13:F22" si="0">+$F$7</f>
        <v>150000</v>
      </c>
      <c r="G13" s="466"/>
    </row>
    <row r="14" spans="1:7">
      <c r="A14" s="263"/>
      <c r="B14" s="999">
        <v>9</v>
      </c>
      <c r="C14" s="1000" t="s">
        <v>1289</v>
      </c>
      <c r="D14" s="469"/>
      <c r="E14" s="861" t="s">
        <v>31</v>
      </c>
      <c r="F14" s="477">
        <f t="shared" si="0"/>
        <v>150000</v>
      </c>
      <c r="G14" s="466"/>
    </row>
    <row r="15" spans="1:7">
      <c r="A15" s="263"/>
      <c r="B15" s="999">
        <v>10</v>
      </c>
      <c r="C15" s="463" t="s">
        <v>281</v>
      </c>
      <c r="D15" s="469"/>
      <c r="E15" s="861" t="s">
        <v>31</v>
      </c>
      <c r="F15" s="477">
        <f t="shared" si="0"/>
        <v>150000</v>
      </c>
      <c r="G15" s="466"/>
    </row>
    <row r="16" spans="1:7">
      <c r="A16" s="263"/>
      <c r="B16" s="999">
        <v>11</v>
      </c>
      <c r="C16" s="468" t="s">
        <v>32</v>
      </c>
      <c r="D16" s="469"/>
      <c r="E16" s="861" t="s">
        <v>31</v>
      </c>
      <c r="F16" s="477">
        <f t="shared" si="0"/>
        <v>150000</v>
      </c>
      <c r="G16" s="466"/>
    </row>
    <row r="17" spans="1:11">
      <c r="A17" s="263"/>
      <c r="B17" s="999">
        <v>12</v>
      </c>
      <c r="C17" s="1000" t="s">
        <v>1699</v>
      </c>
      <c r="D17" s="469"/>
      <c r="E17" s="861" t="s">
        <v>31</v>
      </c>
      <c r="F17" s="477">
        <f t="shared" si="0"/>
        <v>150000</v>
      </c>
      <c r="G17" s="466"/>
    </row>
    <row r="18" spans="1:11">
      <c r="A18" s="263"/>
      <c r="B18" s="999">
        <v>13</v>
      </c>
      <c r="C18" s="468" t="s">
        <v>238</v>
      </c>
      <c r="D18" s="469"/>
      <c r="E18" s="861" t="s">
        <v>31</v>
      </c>
      <c r="F18" s="477">
        <f t="shared" si="0"/>
        <v>150000</v>
      </c>
      <c r="G18" s="466"/>
    </row>
    <row r="19" spans="1:11">
      <c r="A19" s="263"/>
      <c r="B19" s="999">
        <v>14</v>
      </c>
      <c r="C19" s="468" t="s">
        <v>214</v>
      </c>
      <c r="D19" s="469"/>
      <c r="E19" s="470" t="s">
        <v>31</v>
      </c>
      <c r="F19" s="477">
        <f t="shared" si="0"/>
        <v>150000</v>
      </c>
      <c r="G19" s="466"/>
      <c r="K19" s="234"/>
    </row>
    <row r="20" spans="1:11">
      <c r="A20" s="263"/>
      <c r="B20" s="999">
        <v>15</v>
      </c>
      <c r="C20" s="468" t="s">
        <v>1103</v>
      </c>
      <c r="D20" s="469"/>
      <c r="E20" s="861" t="s">
        <v>31</v>
      </c>
      <c r="F20" s="477">
        <f t="shared" si="0"/>
        <v>150000</v>
      </c>
      <c r="G20" s="466"/>
      <c r="K20" s="234"/>
    </row>
    <row r="21" spans="1:11">
      <c r="A21" s="263"/>
      <c r="B21" s="999">
        <v>16</v>
      </c>
      <c r="C21" s="1000" t="s">
        <v>1711</v>
      </c>
      <c r="D21" s="469"/>
      <c r="E21" s="861" t="s">
        <v>31</v>
      </c>
      <c r="F21" s="477">
        <f t="shared" si="0"/>
        <v>150000</v>
      </c>
      <c r="G21" s="466"/>
      <c r="K21" s="234"/>
    </row>
    <row r="22" spans="1:11">
      <c r="A22" s="263"/>
      <c r="B22" s="999">
        <v>17</v>
      </c>
      <c r="C22" s="468" t="s">
        <v>228</v>
      </c>
      <c r="D22" s="469"/>
      <c r="E22" s="861" t="s">
        <v>31</v>
      </c>
      <c r="F22" s="477">
        <f t="shared" si="0"/>
        <v>150000</v>
      </c>
      <c r="G22" s="466"/>
      <c r="K22" s="234"/>
    </row>
    <row r="23" spans="1:11">
      <c r="A23" s="263"/>
      <c r="B23" s="999">
        <v>18</v>
      </c>
      <c r="C23" s="1000" t="s">
        <v>2319</v>
      </c>
      <c r="D23" s="469"/>
      <c r="E23" s="861" t="s">
        <v>31</v>
      </c>
      <c r="F23" s="477">
        <f>F22</f>
        <v>150000</v>
      </c>
      <c r="G23" s="466"/>
    </row>
    <row r="24" spans="1:11">
      <c r="A24" s="263"/>
      <c r="B24" s="999">
        <v>19</v>
      </c>
      <c r="C24" s="468" t="s">
        <v>1</v>
      </c>
      <c r="D24" s="469"/>
      <c r="E24" s="861" t="s">
        <v>31</v>
      </c>
      <c r="F24" s="477">
        <v>100000</v>
      </c>
      <c r="G24" s="466"/>
    </row>
    <row r="25" spans="1:11">
      <c r="A25" s="263"/>
      <c r="B25" s="999">
        <v>20</v>
      </c>
      <c r="C25" s="468" t="s">
        <v>4</v>
      </c>
      <c r="D25" s="469"/>
      <c r="E25" s="861" t="s">
        <v>31</v>
      </c>
      <c r="F25" s="477">
        <v>200000</v>
      </c>
      <c r="G25" s="466"/>
    </row>
    <row r="26" spans="1:11">
      <c r="A26" s="263"/>
      <c r="B26" s="999">
        <v>21</v>
      </c>
      <c r="C26" s="468" t="s">
        <v>282</v>
      </c>
      <c r="D26" s="469"/>
      <c r="E26" s="861" t="s">
        <v>31</v>
      </c>
      <c r="F26" s="477">
        <v>200000</v>
      </c>
      <c r="G26" s="466"/>
    </row>
    <row r="27" spans="1:11">
      <c r="A27" s="263"/>
      <c r="B27" s="999">
        <v>22</v>
      </c>
      <c r="C27" s="468" t="s">
        <v>276</v>
      </c>
      <c r="D27" s="469"/>
      <c r="E27" s="861" t="s">
        <v>31</v>
      </c>
      <c r="F27" s="477">
        <f>F26</f>
        <v>200000</v>
      </c>
      <c r="G27" s="466"/>
    </row>
    <row r="28" spans="1:11">
      <c r="A28" s="263"/>
      <c r="B28" s="999">
        <v>23</v>
      </c>
      <c r="C28" s="463" t="s">
        <v>330</v>
      </c>
      <c r="D28" s="469"/>
      <c r="E28" s="861" t="s">
        <v>31</v>
      </c>
      <c r="F28" s="477">
        <f>+F27</f>
        <v>200000</v>
      </c>
      <c r="G28" s="466"/>
    </row>
    <row r="29" spans="1:11">
      <c r="A29" s="263"/>
      <c r="B29" s="999">
        <v>24</v>
      </c>
      <c r="C29" s="463" t="s">
        <v>331</v>
      </c>
      <c r="D29" s="469"/>
      <c r="E29" s="861" t="s">
        <v>31</v>
      </c>
      <c r="F29" s="477">
        <v>150000</v>
      </c>
      <c r="G29" s="466"/>
    </row>
    <row r="30" spans="1:11">
      <c r="A30" s="263"/>
      <c r="B30" s="999">
        <v>25</v>
      </c>
      <c r="C30" s="463" t="s">
        <v>460</v>
      </c>
      <c r="D30" s="469"/>
      <c r="E30" s="861" t="s">
        <v>31</v>
      </c>
      <c r="F30" s="477">
        <v>200000</v>
      </c>
      <c r="G30" s="466"/>
    </row>
    <row r="31" spans="1:11">
      <c r="A31" s="263"/>
      <c r="B31" s="999">
        <v>26</v>
      </c>
      <c r="C31" s="463" t="s">
        <v>461</v>
      </c>
      <c r="D31" s="469"/>
      <c r="E31" s="861" t="s">
        <v>31</v>
      </c>
      <c r="F31" s="477">
        <f>F23</f>
        <v>150000</v>
      </c>
      <c r="G31" s="466"/>
    </row>
    <row r="32" spans="1:11">
      <c r="A32" s="263"/>
      <c r="B32" s="999">
        <v>28</v>
      </c>
      <c r="C32" s="463" t="s">
        <v>462</v>
      </c>
      <c r="D32" s="464"/>
      <c r="E32" s="861" t="s">
        <v>31</v>
      </c>
      <c r="F32" s="477">
        <f>F28</f>
        <v>200000</v>
      </c>
      <c r="G32" s="466"/>
    </row>
    <row r="33" spans="1:7">
      <c r="A33" s="263"/>
      <c r="B33" s="999">
        <v>29</v>
      </c>
      <c r="C33" s="463" t="s">
        <v>463</v>
      </c>
      <c r="D33" s="469"/>
      <c r="E33" s="861" t="s">
        <v>31</v>
      </c>
      <c r="F33" s="477">
        <f>250000</f>
        <v>250000</v>
      </c>
      <c r="G33" s="466"/>
    </row>
    <row r="34" spans="1:7" ht="15.75" thickBot="1">
      <c r="A34" s="263"/>
      <c r="B34" s="999">
        <v>30</v>
      </c>
      <c r="C34" s="468" t="s">
        <v>705</v>
      </c>
      <c r="D34" s="464"/>
      <c r="E34" s="861" t="s">
        <v>31</v>
      </c>
      <c r="F34" s="477">
        <f>F23</f>
        <v>150000</v>
      </c>
      <c r="G34" s="466"/>
    </row>
    <row r="35" spans="1:7" ht="15.75" thickBot="1">
      <c r="A35" s="263"/>
      <c r="B35" s="987" t="s">
        <v>84</v>
      </c>
      <c r="C35" s="1001" t="s">
        <v>5</v>
      </c>
      <c r="D35" s="1002"/>
      <c r="E35" s="1003"/>
      <c r="F35" s="1021"/>
      <c r="G35" s="1004"/>
    </row>
    <row r="36" spans="1:7">
      <c r="A36" s="263"/>
      <c r="B36" s="1005"/>
      <c r="C36" s="994"/>
      <c r="D36" s="1006"/>
      <c r="E36" s="1007"/>
      <c r="F36" s="1022"/>
      <c r="G36" s="1008"/>
    </row>
    <row r="37" spans="1:7">
      <c r="A37" s="263"/>
      <c r="B37" s="999">
        <v>1</v>
      </c>
      <c r="C37" s="468" t="s">
        <v>396</v>
      </c>
      <c r="D37" s="861"/>
      <c r="E37" s="465" t="s">
        <v>177</v>
      </c>
      <c r="F37" s="477">
        <v>300000</v>
      </c>
      <c r="G37" s="474"/>
    </row>
    <row r="38" spans="1:7">
      <c r="A38" s="263"/>
      <c r="B38" s="999">
        <v>2</v>
      </c>
      <c r="C38" s="468" t="s">
        <v>395</v>
      </c>
      <c r="D38" s="861"/>
      <c r="E38" s="465" t="s">
        <v>329</v>
      </c>
      <c r="F38" s="477">
        <v>8500</v>
      </c>
      <c r="G38" s="474"/>
    </row>
    <row r="39" spans="1:7">
      <c r="A39" s="263"/>
      <c r="B39" s="999">
        <v>3</v>
      </c>
      <c r="C39" s="468" t="s">
        <v>394</v>
      </c>
      <c r="D39" s="861"/>
      <c r="E39" s="465" t="s">
        <v>177</v>
      </c>
      <c r="F39" s="477">
        <v>200000</v>
      </c>
      <c r="G39" s="474"/>
    </row>
    <row r="40" spans="1:7">
      <c r="A40" s="263"/>
      <c r="B40" s="999">
        <v>4</v>
      </c>
      <c r="C40" s="468" t="s">
        <v>24</v>
      </c>
      <c r="D40" s="861"/>
      <c r="E40" s="465" t="s">
        <v>8</v>
      </c>
      <c r="F40" s="477">
        <v>1000</v>
      </c>
      <c r="G40" s="474"/>
    </row>
    <row r="41" spans="1:7">
      <c r="A41" s="263"/>
      <c r="B41" s="999">
        <v>5</v>
      </c>
      <c r="C41" s="1000" t="s">
        <v>269</v>
      </c>
      <c r="D41" s="472"/>
      <c r="E41" s="472" t="s">
        <v>1477</v>
      </c>
      <c r="F41" s="477">
        <v>10000</v>
      </c>
      <c r="G41" s="474"/>
    </row>
    <row r="42" spans="1:7">
      <c r="A42" s="263"/>
      <c r="B42" s="999">
        <v>6</v>
      </c>
      <c r="C42" s="468" t="s">
        <v>1019</v>
      </c>
      <c r="D42" s="861"/>
      <c r="E42" s="465" t="s">
        <v>239</v>
      </c>
      <c r="F42" s="477">
        <v>10000</v>
      </c>
      <c r="G42" s="474"/>
    </row>
    <row r="43" spans="1:7">
      <c r="A43" s="263"/>
      <c r="B43" s="999">
        <v>7</v>
      </c>
      <c r="C43" s="468" t="s">
        <v>1024</v>
      </c>
      <c r="D43" s="861"/>
      <c r="E43" s="465" t="s">
        <v>239</v>
      </c>
      <c r="F43" s="477">
        <v>10000</v>
      </c>
      <c r="G43" s="474"/>
    </row>
    <row r="44" spans="1:7">
      <c r="A44" s="263"/>
      <c r="B44" s="999">
        <v>8</v>
      </c>
      <c r="C44" s="468" t="s">
        <v>1027</v>
      </c>
      <c r="D44" s="861"/>
      <c r="E44" s="465" t="s">
        <v>239</v>
      </c>
      <c r="F44" s="477">
        <v>10000</v>
      </c>
      <c r="G44" s="474"/>
    </row>
    <row r="45" spans="1:7">
      <c r="A45" s="263"/>
      <c r="B45" s="999">
        <v>9</v>
      </c>
      <c r="C45" s="468" t="s">
        <v>1031</v>
      </c>
      <c r="D45" s="861"/>
      <c r="E45" s="465" t="s">
        <v>239</v>
      </c>
      <c r="F45" s="477">
        <v>10000</v>
      </c>
      <c r="G45" s="474"/>
    </row>
    <row r="46" spans="1:7">
      <c r="A46" s="263"/>
      <c r="B46" s="999">
        <v>10</v>
      </c>
      <c r="C46" s="468" t="s">
        <v>1033</v>
      </c>
      <c r="D46" s="861"/>
      <c r="E46" s="465" t="s">
        <v>239</v>
      </c>
      <c r="F46" s="477">
        <v>10000</v>
      </c>
      <c r="G46" s="474"/>
    </row>
    <row r="47" spans="1:7">
      <c r="A47" s="263"/>
      <c r="B47" s="999">
        <v>11</v>
      </c>
      <c r="C47" s="468" t="s">
        <v>1038</v>
      </c>
      <c r="D47" s="861"/>
      <c r="E47" s="465" t="s">
        <v>239</v>
      </c>
      <c r="F47" s="477">
        <v>10000</v>
      </c>
      <c r="G47" s="474"/>
    </row>
    <row r="48" spans="1:7">
      <c r="A48" s="263"/>
      <c r="B48" s="999">
        <v>12</v>
      </c>
      <c r="C48" s="468" t="s">
        <v>1040</v>
      </c>
      <c r="D48" s="861"/>
      <c r="E48" s="465" t="s">
        <v>239</v>
      </c>
      <c r="F48" s="477">
        <v>10000</v>
      </c>
      <c r="G48" s="474"/>
    </row>
    <row r="49" spans="1:7">
      <c r="A49" s="263"/>
      <c r="B49" s="999">
        <v>13</v>
      </c>
      <c r="C49" s="468" t="s">
        <v>1044</v>
      </c>
      <c r="D49" s="861"/>
      <c r="E49" s="465" t="s">
        <v>239</v>
      </c>
      <c r="F49" s="477">
        <v>10000</v>
      </c>
      <c r="G49" s="474"/>
    </row>
    <row r="50" spans="1:7">
      <c r="A50" s="263"/>
      <c r="B50" s="999">
        <v>14</v>
      </c>
      <c r="C50" s="468" t="s">
        <v>1047</v>
      </c>
      <c r="D50" s="861"/>
      <c r="E50" s="465" t="s">
        <v>239</v>
      </c>
      <c r="F50" s="477">
        <v>10000</v>
      </c>
      <c r="G50" s="474"/>
    </row>
    <row r="51" spans="1:7">
      <c r="A51" s="263"/>
      <c r="B51" s="999">
        <v>15</v>
      </c>
      <c r="C51" s="468" t="s">
        <v>1051</v>
      </c>
      <c r="D51" s="861"/>
      <c r="E51" s="465" t="s">
        <v>239</v>
      </c>
      <c r="F51" s="477">
        <v>10000</v>
      </c>
      <c r="G51" s="474"/>
    </row>
    <row r="52" spans="1:7">
      <c r="A52" s="263"/>
      <c r="B52" s="999">
        <v>16</v>
      </c>
      <c r="C52" s="468" t="s">
        <v>1084</v>
      </c>
      <c r="D52" s="861"/>
      <c r="E52" s="465" t="s">
        <v>239</v>
      </c>
      <c r="F52" s="477">
        <v>10000</v>
      </c>
      <c r="G52" s="474"/>
    </row>
    <row r="53" spans="1:7">
      <c r="A53" s="263"/>
      <c r="B53" s="999">
        <v>17</v>
      </c>
      <c r="C53" s="468" t="s">
        <v>1080</v>
      </c>
      <c r="D53" s="861"/>
      <c r="E53" s="465" t="s">
        <v>239</v>
      </c>
      <c r="F53" s="477">
        <v>10000</v>
      </c>
      <c r="G53" s="474"/>
    </row>
    <row r="54" spans="1:7">
      <c r="A54" s="263"/>
      <c r="B54" s="999">
        <v>18</v>
      </c>
      <c r="C54" s="468" t="s">
        <v>1076</v>
      </c>
      <c r="D54" s="861"/>
      <c r="E54" s="465" t="s">
        <v>239</v>
      </c>
      <c r="F54" s="477">
        <v>10000</v>
      </c>
      <c r="G54" s="474"/>
    </row>
    <row r="55" spans="1:7">
      <c r="A55" s="263"/>
      <c r="B55" s="999">
        <v>19</v>
      </c>
      <c r="C55" s="468" t="s">
        <v>1072</v>
      </c>
      <c r="D55" s="861"/>
      <c r="E55" s="465" t="s">
        <v>239</v>
      </c>
      <c r="F55" s="477">
        <v>10000</v>
      </c>
      <c r="G55" s="474"/>
    </row>
    <row r="56" spans="1:7">
      <c r="A56" s="263"/>
      <c r="B56" s="999">
        <v>20</v>
      </c>
      <c r="C56" s="468" t="s">
        <v>1067</v>
      </c>
      <c r="D56" s="861"/>
      <c r="E56" s="465" t="s">
        <v>239</v>
      </c>
      <c r="F56" s="477">
        <v>10000</v>
      </c>
      <c r="G56" s="474"/>
    </row>
    <row r="57" spans="1:7">
      <c r="A57" s="263"/>
      <c r="B57" s="999">
        <v>21</v>
      </c>
      <c r="C57" s="1000" t="s">
        <v>2285</v>
      </c>
      <c r="D57" s="472"/>
      <c r="E57" s="470" t="s">
        <v>239</v>
      </c>
      <c r="F57" s="477">
        <v>10000</v>
      </c>
      <c r="G57" s="474"/>
    </row>
    <row r="58" spans="1:7" ht="30">
      <c r="A58" s="263"/>
      <c r="B58" s="999">
        <v>22</v>
      </c>
      <c r="C58" s="502" t="s">
        <v>2290</v>
      </c>
      <c r="D58" s="472"/>
      <c r="E58" s="470" t="s">
        <v>239</v>
      </c>
      <c r="F58" s="477">
        <v>10000</v>
      </c>
      <c r="G58" s="474"/>
    </row>
    <row r="59" spans="1:7" ht="30">
      <c r="A59" s="263"/>
      <c r="B59" s="999">
        <v>23</v>
      </c>
      <c r="C59" s="502" t="s">
        <v>1266</v>
      </c>
      <c r="D59" s="472"/>
      <c r="E59" s="470" t="s">
        <v>379</v>
      </c>
      <c r="F59" s="477">
        <v>10000</v>
      </c>
      <c r="G59" s="474"/>
    </row>
    <row r="60" spans="1:7" ht="30">
      <c r="A60" s="263"/>
      <c r="B60" s="999">
        <v>24</v>
      </c>
      <c r="C60" s="502" t="s">
        <v>1327</v>
      </c>
      <c r="D60" s="472"/>
      <c r="E60" s="470" t="s">
        <v>351</v>
      </c>
      <c r="F60" s="477">
        <v>10000</v>
      </c>
      <c r="G60" s="474"/>
    </row>
    <row r="61" spans="1:7">
      <c r="A61" s="263"/>
      <c r="B61" s="999">
        <v>25</v>
      </c>
      <c r="C61" s="1000" t="s">
        <v>1709</v>
      </c>
      <c r="D61" s="472"/>
      <c r="E61" s="472" t="s">
        <v>1284</v>
      </c>
      <c r="F61" s="477">
        <v>10000</v>
      </c>
      <c r="G61" s="474"/>
    </row>
    <row r="62" spans="1:7" ht="45">
      <c r="A62" s="263"/>
      <c r="B62" s="999">
        <v>26</v>
      </c>
      <c r="C62" s="502" t="s">
        <v>1205</v>
      </c>
      <c r="D62" s="472"/>
      <c r="E62" s="470" t="s">
        <v>351</v>
      </c>
      <c r="F62" s="477">
        <v>10000</v>
      </c>
      <c r="G62" s="474"/>
    </row>
    <row r="63" spans="1:7">
      <c r="A63" s="263"/>
      <c r="B63" s="999">
        <v>27</v>
      </c>
      <c r="C63" s="1000" t="s">
        <v>267</v>
      </c>
      <c r="D63" s="472"/>
      <c r="E63" s="472" t="s">
        <v>351</v>
      </c>
      <c r="F63" s="477">
        <v>10000</v>
      </c>
      <c r="G63" s="474"/>
    </row>
    <row r="64" spans="1:7">
      <c r="A64" s="263"/>
      <c r="B64" s="999">
        <v>28</v>
      </c>
      <c r="C64" s="468" t="s">
        <v>480</v>
      </c>
      <c r="D64" s="861"/>
      <c r="E64" s="861"/>
      <c r="F64" s="477">
        <v>10000</v>
      </c>
      <c r="G64" s="474"/>
    </row>
    <row r="65" spans="1:7">
      <c r="A65" s="263"/>
      <c r="B65" s="999">
        <v>29</v>
      </c>
      <c r="C65" s="1000" t="s">
        <v>2184</v>
      </c>
      <c r="D65" s="472"/>
      <c r="E65" s="472" t="s">
        <v>329</v>
      </c>
      <c r="F65" s="477">
        <v>10000</v>
      </c>
      <c r="G65" s="474"/>
    </row>
    <row r="66" spans="1:7">
      <c r="A66" s="263"/>
      <c r="B66" s="999">
        <v>30</v>
      </c>
      <c r="C66" s="468" t="s">
        <v>729</v>
      </c>
      <c r="D66" s="861"/>
      <c r="E66" s="861" t="s">
        <v>239</v>
      </c>
      <c r="F66" s="477">
        <v>10000</v>
      </c>
      <c r="G66" s="474"/>
    </row>
    <row r="67" spans="1:7" ht="30">
      <c r="A67" s="263"/>
      <c r="B67" s="999">
        <v>31</v>
      </c>
      <c r="C67" s="502" t="s">
        <v>2298</v>
      </c>
      <c r="D67" s="472"/>
      <c r="E67" s="470" t="s">
        <v>351</v>
      </c>
      <c r="F67" s="477">
        <v>10000</v>
      </c>
      <c r="G67" s="474"/>
    </row>
    <row r="68" spans="1:7">
      <c r="A68" s="263"/>
      <c r="B68" s="999">
        <v>32</v>
      </c>
      <c r="C68" s="468" t="s">
        <v>247</v>
      </c>
      <c r="D68" s="861"/>
      <c r="E68" s="465" t="s">
        <v>351</v>
      </c>
      <c r="F68" s="477">
        <v>10000</v>
      </c>
      <c r="G68" s="474"/>
    </row>
    <row r="69" spans="1:7">
      <c r="A69" s="263"/>
      <c r="B69" s="999">
        <v>33</v>
      </c>
      <c r="C69" s="468" t="s">
        <v>397</v>
      </c>
      <c r="D69" s="861"/>
      <c r="E69" s="465" t="s">
        <v>329</v>
      </c>
      <c r="F69" s="477">
        <v>10000</v>
      </c>
      <c r="G69" s="474"/>
    </row>
    <row r="70" spans="1:7">
      <c r="A70" s="263"/>
      <c r="B70" s="999">
        <v>34</v>
      </c>
      <c r="C70" s="1000" t="s">
        <v>1232</v>
      </c>
      <c r="D70" s="472"/>
      <c r="E70" s="472" t="s">
        <v>379</v>
      </c>
      <c r="F70" s="477">
        <v>10000</v>
      </c>
      <c r="G70" s="474"/>
    </row>
    <row r="71" spans="1:7" ht="30">
      <c r="A71" s="263"/>
      <c r="B71" s="999">
        <v>35</v>
      </c>
      <c r="C71" s="502" t="s">
        <v>1239</v>
      </c>
      <c r="D71" s="472"/>
      <c r="E71" s="470" t="s">
        <v>379</v>
      </c>
      <c r="F71" s="477">
        <v>10000</v>
      </c>
      <c r="G71" s="474"/>
    </row>
    <row r="72" spans="1:7" ht="30">
      <c r="A72" s="263"/>
      <c r="B72" s="999">
        <v>36</v>
      </c>
      <c r="C72" s="502" t="s">
        <v>1198</v>
      </c>
      <c r="D72" s="472"/>
      <c r="E72" s="470" t="s">
        <v>351</v>
      </c>
      <c r="F72" s="477">
        <v>10000</v>
      </c>
      <c r="G72" s="474"/>
    </row>
    <row r="73" spans="1:7" ht="45">
      <c r="A73" s="263"/>
      <c r="B73" s="999">
        <v>37</v>
      </c>
      <c r="C73" s="502" t="s">
        <v>1160</v>
      </c>
      <c r="D73" s="472"/>
      <c r="E73" s="470" t="s">
        <v>351</v>
      </c>
      <c r="F73" s="477">
        <v>10000</v>
      </c>
      <c r="G73" s="474"/>
    </row>
    <row r="74" spans="1:7" ht="45">
      <c r="A74" s="263"/>
      <c r="B74" s="999">
        <v>38</v>
      </c>
      <c r="C74" s="502" t="s">
        <v>1158</v>
      </c>
      <c r="D74" s="472"/>
      <c r="E74" s="470" t="s">
        <v>351</v>
      </c>
      <c r="F74" s="477">
        <v>10000</v>
      </c>
      <c r="G74" s="474"/>
    </row>
    <row r="75" spans="1:7" ht="45">
      <c r="A75" s="263"/>
      <c r="B75" s="999">
        <v>39</v>
      </c>
      <c r="C75" s="502" t="s">
        <v>1156</v>
      </c>
      <c r="D75" s="472"/>
      <c r="E75" s="470" t="s">
        <v>351</v>
      </c>
      <c r="F75" s="477">
        <v>10000</v>
      </c>
      <c r="G75" s="474"/>
    </row>
    <row r="76" spans="1:7" ht="45">
      <c r="A76" s="263"/>
      <c r="B76" s="999">
        <v>40</v>
      </c>
      <c r="C76" s="502" t="s">
        <v>1152</v>
      </c>
      <c r="D76" s="472"/>
      <c r="E76" s="470" t="s">
        <v>351</v>
      </c>
      <c r="F76" s="477">
        <v>10000</v>
      </c>
      <c r="G76" s="474"/>
    </row>
    <row r="77" spans="1:7" ht="45">
      <c r="A77" s="263"/>
      <c r="B77" s="999">
        <v>41</v>
      </c>
      <c r="C77" s="502" t="s">
        <v>1154</v>
      </c>
      <c r="D77" s="472"/>
      <c r="E77" s="470" t="s">
        <v>351</v>
      </c>
      <c r="F77" s="477">
        <v>10000</v>
      </c>
      <c r="G77" s="474"/>
    </row>
    <row r="78" spans="1:7" ht="45">
      <c r="A78" s="263"/>
      <c r="B78" s="999">
        <v>42</v>
      </c>
      <c r="C78" s="502" t="s">
        <v>1170</v>
      </c>
      <c r="D78" s="472"/>
      <c r="E78" s="470" t="s">
        <v>351</v>
      </c>
      <c r="F78" s="477">
        <v>10000</v>
      </c>
      <c r="G78" s="474"/>
    </row>
    <row r="79" spans="1:7" ht="45">
      <c r="A79" s="263"/>
      <c r="B79" s="999">
        <v>43</v>
      </c>
      <c r="C79" s="502" t="s">
        <v>1168</v>
      </c>
      <c r="D79" s="472"/>
      <c r="E79" s="470" t="s">
        <v>351</v>
      </c>
      <c r="F79" s="477">
        <v>10000</v>
      </c>
      <c r="G79" s="474"/>
    </row>
    <row r="80" spans="1:7" ht="45">
      <c r="A80" s="263"/>
      <c r="B80" s="999">
        <v>44</v>
      </c>
      <c r="C80" s="502" t="s">
        <v>1166</v>
      </c>
      <c r="D80" s="472"/>
      <c r="E80" s="470" t="s">
        <v>351</v>
      </c>
      <c r="F80" s="477">
        <v>10000</v>
      </c>
      <c r="G80" s="474"/>
    </row>
    <row r="81" spans="1:7" ht="45">
      <c r="A81" s="263"/>
      <c r="B81" s="999">
        <v>45</v>
      </c>
      <c r="C81" s="502" t="s">
        <v>1164</v>
      </c>
      <c r="D81" s="472"/>
      <c r="E81" s="470" t="s">
        <v>351</v>
      </c>
      <c r="F81" s="477">
        <v>10000</v>
      </c>
      <c r="G81" s="474"/>
    </row>
    <row r="82" spans="1:7" ht="45">
      <c r="A82" s="263"/>
      <c r="B82" s="999">
        <v>46</v>
      </c>
      <c r="C82" s="502" t="s">
        <v>1162</v>
      </c>
      <c r="D82" s="472"/>
      <c r="E82" s="470" t="s">
        <v>351</v>
      </c>
      <c r="F82" s="477">
        <v>10000</v>
      </c>
      <c r="G82" s="474"/>
    </row>
    <row r="83" spans="1:7" ht="45">
      <c r="A83" s="263"/>
      <c r="B83" s="999">
        <v>47</v>
      </c>
      <c r="C83" s="502" t="s">
        <v>1150</v>
      </c>
      <c r="D83" s="472"/>
      <c r="E83" s="470" t="s">
        <v>351</v>
      </c>
      <c r="F83" s="477">
        <v>10000</v>
      </c>
      <c r="G83" s="474"/>
    </row>
    <row r="84" spans="1:7" ht="45">
      <c r="A84" s="263"/>
      <c r="B84" s="999">
        <v>48</v>
      </c>
      <c r="C84" s="502" t="s">
        <v>1149</v>
      </c>
      <c r="D84" s="472"/>
      <c r="E84" s="470" t="s">
        <v>351</v>
      </c>
      <c r="F84" s="477">
        <v>75000</v>
      </c>
      <c r="G84" s="474"/>
    </row>
    <row r="85" spans="1:7" ht="45">
      <c r="A85" s="263"/>
      <c r="B85" s="999">
        <v>49</v>
      </c>
      <c r="C85" s="502" t="s">
        <v>1144</v>
      </c>
      <c r="D85" s="472"/>
      <c r="E85" s="470" t="s">
        <v>351</v>
      </c>
      <c r="F85" s="477">
        <v>10000</v>
      </c>
      <c r="G85" s="474"/>
    </row>
    <row r="86" spans="1:7" ht="45">
      <c r="A86" s="263"/>
      <c r="B86" s="999">
        <v>50</v>
      </c>
      <c r="C86" s="502" t="s">
        <v>1140</v>
      </c>
      <c r="D86" s="472"/>
      <c r="E86" s="470" t="s">
        <v>351</v>
      </c>
      <c r="F86" s="477">
        <v>10000</v>
      </c>
      <c r="G86" s="474"/>
    </row>
    <row r="87" spans="1:7">
      <c r="A87" s="263"/>
      <c r="B87" s="999">
        <v>51</v>
      </c>
      <c r="C87" s="1000" t="s">
        <v>1211</v>
      </c>
      <c r="D87" s="472"/>
      <c r="E87" s="472" t="s">
        <v>239</v>
      </c>
      <c r="F87" s="477">
        <v>10000</v>
      </c>
      <c r="G87" s="474"/>
    </row>
    <row r="88" spans="1:7">
      <c r="A88" s="263"/>
      <c r="B88" s="999">
        <v>52</v>
      </c>
      <c r="C88" s="468" t="s">
        <v>350</v>
      </c>
      <c r="D88" s="861"/>
      <c r="E88" s="465" t="s">
        <v>329</v>
      </c>
      <c r="F88" s="477">
        <v>10000</v>
      </c>
      <c r="G88" s="474"/>
    </row>
    <row r="89" spans="1:7" s="609" customFormat="1">
      <c r="A89" s="608"/>
      <c r="B89" s="999">
        <v>53</v>
      </c>
      <c r="C89" s="1000" t="s">
        <v>2173</v>
      </c>
      <c r="D89" s="472"/>
      <c r="E89" s="472" t="s">
        <v>329</v>
      </c>
      <c r="F89" s="477">
        <v>10000</v>
      </c>
      <c r="G89" s="474"/>
    </row>
    <row r="90" spans="1:7">
      <c r="A90" s="263"/>
      <c r="B90" s="999">
        <v>54</v>
      </c>
      <c r="C90" s="1000" t="s">
        <v>2195</v>
      </c>
      <c r="D90" s="472"/>
      <c r="E90" s="472" t="s">
        <v>329</v>
      </c>
      <c r="F90" s="477">
        <v>10000</v>
      </c>
      <c r="G90" s="474"/>
    </row>
    <row r="91" spans="1:7">
      <c r="A91" s="263"/>
      <c r="B91" s="999">
        <v>55</v>
      </c>
      <c r="C91" s="468" t="s">
        <v>3901</v>
      </c>
      <c r="D91" s="861"/>
      <c r="E91" s="861" t="s">
        <v>45</v>
      </c>
      <c r="F91" s="477">
        <v>10000</v>
      </c>
      <c r="G91" s="474"/>
    </row>
    <row r="92" spans="1:7">
      <c r="A92" s="263"/>
      <c r="B92" s="999">
        <v>56</v>
      </c>
      <c r="C92" s="468" t="s">
        <v>3900</v>
      </c>
      <c r="D92" s="861"/>
      <c r="E92" s="861" t="s">
        <v>45</v>
      </c>
      <c r="F92" s="477">
        <v>10000</v>
      </c>
      <c r="G92" s="474"/>
    </row>
    <row r="93" spans="1:7">
      <c r="A93" s="263"/>
      <c r="B93" s="999">
        <v>57</v>
      </c>
      <c r="C93" s="468" t="s">
        <v>3899</v>
      </c>
      <c r="D93" s="861"/>
      <c r="E93" s="861" t="s">
        <v>45</v>
      </c>
      <c r="F93" s="477">
        <v>10000</v>
      </c>
      <c r="G93" s="474"/>
    </row>
    <row r="94" spans="1:7">
      <c r="A94" s="263"/>
      <c r="B94" s="999">
        <v>58</v>
      </c>
      <c r="C94" s="978" t="s">
        <v>240</v>
      </c>
      <c r="D94" s="861"/>
      <c r="E94" s="465" t="s">
        <v>45</v>
      </c>
      <c r="F94" s="477">
        <v>10000</v>
      </c>
      <c r="G94" s="474"/>
    </row>
    <row r="95" spans="1:7" ht="30">
      <c r="A95" s="263"/>
      <c r="B95" s="999">
        <v>59</v>
      </c>
      <c r="C95" s="502" t="s">
        <v>1684</v>
      </c>
      <c r="D95" s="472"/>
      <c r="E95" s="470" t="s">
        <v>329</v>
      </c>
      <c r="F95" s="477">
        <v>10000</v>
      </c>
      <c r="G95" s="474"/>
    </row>
    <row r="96" spans="1:7">
      <c r="A96" s="263"/>
      <c r="B96" s="999">
        <v>60</v>
      </c>
      <c r="C96" s="1000" t="s">
        <v>1877</v>
      </c>
      <c r="D96" s="472"/>
      <c r="E96" s="472" t="s">
        <v>329</v>
      </c>
      <c r="F96" s="477">
        <v>10000</v>
      </c>
      <c r="G96" s="474"/>
    </row>
    <row r="97" spans="1:7">
      <c r="A97" s="263"/>
      <c r="B97" s="999">
        <v>61</v>
      </c>
      <c r="C97" s="1000" t="s">
        <v>1853</v>
      </c>
      <c r="D97" s="472"/>
      <c r="E97" s="472" t="s">
        <v>1734</v>
      </c>
      <c r="F97" s="477">
        <v>10000</v>
      </c>
      <c r="G97" s="474"/>
    </row>
    <row r="98" spans="1:7" ht="30">
      <c r="A98" s="263"/>
      <c r="B98" s="999">
        <v>62</v>
      </c>
      <c r="C98" s="502" t="s">
        <v>1869</v>
      </c>
      <c r="D98" s="472"/>
      <c r="E98" s="470" t="s">
        <v>1734</v>
      </c>
      <c r="F98" s="477">
        <v>10000</v>
      </c>
      <c r="G98" s="474"/>
    </row>
    <row r="99" spans="1:7" ht="30">
      <c r="A99" s="263"/>
      <c r="B99" s="999">
        <v>63</v>
      </c>
      <c r="C99" s="502" t="s">
        <v>1874</v>
      </c>
      <c r="D99" s="472"/>
      <c r="E99" s="470" t="s">
        <v>1734</v>
      </c>
      <c r="F99" s="477">
        <v>10000</v>
      </c>
      <c r="G99" s="474"/>
    </row>
    <row r="100" spans="1:7" ht="30">
      <c r="A100" s="263"/>
      <c r="B100" s="999">
        <v>64</v>
      </c>
      <c r="C100" s="502" t="s">
        <v>1864</v>
      </c>
      <c r="D100" s="472"/>
      <c r="E100" s="470" t="s">
        <v>1734</v>
      </c>
      <c r="F100" s="477">
        <v>10000</v>
      </c>
      <c r="G100" s="474"/>
    </row>
    <row r="101" spans="1:7">
      <c r="A101" s="263"/>
      <c r="B101" s="999">
        <v>65</v>
      </c>
      <c r="C101" s="468" t="s">
        <v>248</v>
      </c>
      <c r="D101" s="861"/>
      <c r="E101" s="979" t="s">
        <v>177</v>
      </c>
      <c r="F101" s="477">
        <v>10000</v>
      </c>
      <c r="G101" s="474"/>
    </row>
    <row r="102" spans="1:7" s="609" customFormat="1">
      <c r="A102" s="608"/>
      <c r="B102" s="999">
        <v>66</v>
      </c>
      <c r="C102" s="1000" t="s">
        <v>1693</v>
      </c>
      <c r="D102" s="472"/>
      <c r="E102" s="472" t="s">
        <v>342</v>
      </c>
      <c r="F102" s="477">
        <v>10000</v>
      </c>
      <c r="G102" s="474"/>
    </row>
    <row r="103" spans="1:7" ht="30">
      <c r="A103" s="263"/>
      <c r="B103" s="999">
        <v>67</v>
      </c>
      <c r="C103" s="502" t="s">
        <v>1763</v>
      </c>
      <c r="D103" s="472"/>
      <c r="E103" s="470" t="s">
        <v>342</v>
      </c>
      <c r="F103" s="477">
        <v>10000</v>
      </c>
      <c r="G103" s="474"/>
    </row>
    <row r="104" spans="1:7" ht="30">
      <c r="A104" s="263"/>
      <c r="B104" s="999">
        <v>68</v>
      </c>
      <c r="C104" s="502" t="s">
        <v>1768</v>
      </c>
      <c r="D104" s="472"/>
      <c r="E104" s="470" t="s">
        <v>342</v>
      </c>
      <c r="F104" s="477">
        <v>10000</v>
      </c>
      <c r="G104" s="474"/>
    </row>
    <row r="105" spans="1:7" ht="30">
      <c r="A105" s="263"/>
      <c r="B105" s="999">
        <v>69</v>
      </c>
      <c r="C105" s="502" t="s">
        <v>1767</v>
      </c>
      <c r="D105" s="472"/>
      <c r="E105" s="470" t="s">
        <v>342</v>
      </c>
      <c r="F105" s="477">
        <v>10000</v>
      </c>
      <c r="G105" s="474"/>
    </row>
    <row r="106" spans="1:7" ht="30">
      <c r="A106" s="263"/>
      <c r="B106" s="999">
        <v>70</v>
      </c>
      <c r="C106" s="502" t="s">
        <v>1769</v>
      </c>
      <c r="D106" s="472"/>
      <c r="E106" s="470" t="s">
        <v>342</v>
      </c>
      <c r="F106" s="477">
        <v>10000</v>
      </c>
      <c r="G106" s="474"/>
    </row>
    <row r="107" spans="1:7">
      <c r="A107" s="263"/>
      <c r="B107" s="999">
        <v>71</v>
      </c>
      <c r="C107" s="468" t="s">
        <v>44</v>
      </c>
      <c r="D107" s="861"/>
      <c r="E107" s="979" t="s">
        <v>177</v>
      </c>
      <c r="F107" s="477">
        <v>10000</v>
      </c>
      <c r="G107" s="474"/>
    </row>
    <row r="108" spans="1:7">
      <c r="A108" s="263"/>
      <c r="B108" s="999">
        <v>72</v>
      </c>
      <c r="C108" s="1000" t="s">
        <v>1671</v>
      </c>
      <c r="D108" s="472"/>
      <c r="E108" s="472" t="s">
        <v>342</v>
      </c>
      <c r="F108" s="477">
        <v>10000</v>
      </c>
      <c r="G108" s="474"/>
    </row>
    <row r="109" spans="1:7" ht="30">
      <c r="A109" s="263"/>
      <c r="B109" s="999">
        <v>73</v>
      </c>
      <c r="C109" s="502" t="s">
        <v>2295</v>
      </c>
      <c r="D109" s="472"/>
      <c r="E109" s="470" t="s">
        <v>2296</v>
      </c>
      <c r="F109" s="477">
        <v>10000</v>
      </c>
      <c r="G109" s="474"/>
    </row>
    <row r="110" spans="1:7">
      <c r="A110" s="263"/>
      <c r="B110" s="999">
        <v>74</v>
      </c>
      <c r="C110" s="468" t="s">
        <v>378</v>
      </c>
      <c r="D110" s="861"/>
      <c r="E110" s="465" t="s">
        <v>379</v>
      </c>
      <c r="F110" s="477">
        <v>10000</v>
      </c>
      <c r="G110" s="474"/>
    </row>
    <row r="111" spans="1:7" ht="30">
      <c r="A111" s="263"/>
      <c r="B111" s="999">
        <v>75</v>
      </c>
      <c r="C111" s="502" t="s">
        <v>1380</v>
      </c>
      <c r="D111" s="472"/>
      <c r="E111" s="470" t="s">
        <v>239</v>
      </c>
      <c r="F111" s="477">
        <v>10000</v>
      </c>
      <c r="G111" s="474"/>
    </row>
    <row r="112" spans="1:7">
      <c r="A112" s="263"/>
      <c r="B112" s="999">
        <v>76</v>
      </c>
      <c r="C112" s="468" t="s">
        <v>191</v>
      </c>
      <c r="D112" s="861"/>
      <c r="E112" s="465" t="s">
        <v>26</v>
      </c>
      <c r="F112" s="477">
        <v>10000</v>
      </c>
      <c r="G112" s="474"/>
    </row>
    <row r="113" spans="1:7">
      <c r="A113" s="263"/>
      <c r="B113" s="999">
        <v>77</v>
      </c>
      <c r="C113" s="1000" t="s">
        <v>1338</v>
      </c>
      <c r="D113" s="472"/>
      <c r="E113" s="472" t="s">
        <v>239</v>
      </c>
      <c r="F113" s="477">
        <v>10000</v>
      </c>
      <c r="G113" s="474"/>
    </row>
    <row r="114" spans="1:7" ht="30">
      <c r="A114" s="263"/>
      <c r="B114" s="999">
        <v>78</v>
      </c>
      <c r="C114" s="502" t="s">
        <v>1661</v>
      </c>
      <c r="D114" s="472"/>
      <c r="E114" s="470" t="s">
        <v>239</v>
      </c>
      <c r="F114" s="477">
        <v>10000</v>
      </c>
      <c r="G114" s="474"/>
    </row>
    <row r="115" spans="1:7" ht="30">
      <c r="A115" s="263"/>
      <c r="B115" s="999">
        <v>79</v>
      </c>
      <c r="C115" s="502" t="s">
        <v>1388</v>
      </c>
      <c r="D115" s="472"/>
      <c r="E115" s="470" t="s">
        <v>239</v>
      </c>
      <c r="F115" s="477">
        <v>10000</v>
      </c>
      <c r="G115" s="474"/>
    </row>
    <row r="116" spans="1:7" ht="30">
      <c r="A116" s="263"/>
      <c r="B116" s="999">
        <v>80</v>
      </c>
      <c r="C116" s="502" t="s">
        <v>1390</v>
      </c>
      <c r="D116" s="472"/>
      <c r="E116" s="470" t="s">
        <v>239</v>
      </c>
      <c r="F116" s="477">
        <v>10000</v>
      </c>
      <c r="G116" s="474"/>
    </row>
    <row r="117" spans="1:7" ht="30">
      <c r="A117" s="263"/>
      <c r="B117" s="999">
        <v>81</v>
      </c>
      <c r="C117" s="502" t="s">
        <v>1384</v>
      </c>
      <c r="D117" s="472"/>
      <c r="E117" s="470" t="s">
        <v>239</v>
      </c>
      <c r="F117" s="477">
        <v>10000</v>
      </c>
      <c r="G117" s="474"/>
    </row>
    <row r="118" spans="1:7" ht="30">
      <c r="A118" s="263"/>
      <c r="B118" s="999">
        <v>82</v>
      </c>
      <c r="C118" s="502" t="s">
        <v>1377</v>
      </c>
      <c r="D118" s="472"/>
      <c r="E118" s="470" t="s">
        <v>239</v>
      </c>
      <c r="F118" s="477">
        <v>10000</v>
      </c>
      <c r="G118" s="474"/>
    </row>
    <row r="119" spans="1:7">
      <c r="A119" s="263"/>
      <c r="B119" s="999">
        <v>83</v>
      </c>
      <c r="C119" s="1000" t="s">
        <v>1396</v>
      </c>
      <c r="D119" s="472"/>
      <c r="E119" s="472" t="s">
        <v>239</v>
      </c>
      <c r="F119" s="477">
        <v>10000</v>
      </c>
      <c r="G119" s="474"/>
    </row>
    <row r="120" spans="1:7">
      <c r="A120" s="263"/>
      <c r="B120" s="999">
        <v>84</v>
      </c>
      <c r="C120" s="1000" t="s">
        <v>1883</v>
      </c>
      <c r="D120" s="472"/>
      <c r="E120" s="472" t="s">
        <v>1734</v>
      </c>
      <c r="F120" s="477">
        <v>10000</v>
      </c>
      <c r="G120" s="474"/>
    </row>
    <row r="121" spans="1:7" s="467" customFormat="1">
      <c r="A121" s="462"/>
      <c r="B121" s="999">
        <v>85</v>
      </c>
      <c r="C121" s="468" t="s">
        <v>200</v>
      </c>
      <c r="D121" s="861"/>
      <c r="E121" s="465" t="s">
        <v>177</v>
      </c>
      <c r="F121" s="477">
        <v>10000</v>
      </c>
      <c r="G121" s="474"/>
    </row>
    <row r="122" spans="1:7">
      <c r="A122" s="263"/>
      <c r="B122" s="999">
        <v>86</v>
      </c>
      <c r="C122" s="1000" t="s">
        <v>2067</v>
      </c>
      <c r="D122" s="472"/>
      <c r="E122" s="472" t="s">
        <v>379</v>
      </c>
      <c r="F122" s="477">
        <v>10000</v>
      </c>
      <c r="G122" s="474"/>
    </row>
    <row r="123" spans="1:7">
      <c r="A123" s="263"/>
      <c r="B123" s="999">
        <v>87</v>
      </c>
      <c r="C123" s="468" t="s">
        <v>201</v>
      </c>
      <c r="D123" s="861"/>
      <c r="E123" s="861" t="s">
        <v>342</v>
      </c>
      <c r="F123" s="477">
        <v>10000</v>
      </c>
      <c r="G123" s="474"/>
    </row>
    <row r="124" spans="1:7">
      <c r="A124" s="263"/>
      <c r="B124" s="999">
        <v>88</v>
      </c>
      <c r="C124" s="1000" t="s">
        <v>1666</v>
      </c>
      <c r="D124" s="472"/>
      <c r="E124" s="472" t="s">
        <v>379</v>
      </c>
      <c r="F124" s="477">
        <v>10000</v>
      </c>
      <c r="G124" s="474"/>
    </row>
    <row r="125" spans="1:7">
      <c r="A125" s="263"/>
      <c r="B125" s="999">
        <v>89</v>
      </c>
      <c r="C125" s="1000" t="s">
        <v>2314</v>
      </c>
      <c r="D125" s="472"/>
      <c r="E125" s="472" t="s">
        <v>342</v>
      </c>
      <c r="F125" s="477">
        <v>10000</v>
      </c>
      <c r="G125" s="474"/>
    </row>
    <row r="126" spans="1:7">
      <c r="A126" s="263"/>
      <c r="B126" s="999">
        <v>90</v>
      </c>
      <c r="C126" s="1000" t="s">
        <v>2186</v>
      </c>
      <c r="D126" s="472"/>
      <c r="E126" s="472" t="s">
        <v>329</v>
      </c>
      <c r="F126" s="477">
        <v>10000</v>
      </c>
      <c r="G126" s="474"/>
    </row>
    <row r="127" spans="1:7">
      <c r="A127" s="263"/>
      <c r="B127" s="999">
        <v>91</v>
      </c>
      <c r="C127" s="468" t="s">
        <v>484</v>
      </c>
      <c r="D127" s="465"/>
      <c r="E127" s="465" t="s">
        <v>379</v>
      </c>
      <c r="F127" s="477">
        <v>10000</v>
      </c>
      <c r="G127" s="474"/>
    </row>
    <row r="128" spans="1:7">
      <c r="A128" s="263"/>
      <c r="B128" s="999">
        <v>92</v>
      </c>
      <c r="C128" s="468" t="s">
        <v>728</v>
      </c>
      <c r="D128" s="861"/>
      <c r="E128" s="861" t="s">
        <v>329</v>
      </c>
      <c r="F128" s="477">
        <v>10000</v>
      </c>
      <c r="G128" s="474"/>
    </row>
    <row r="129" spans="1:7">
      <c r="A129" s="263"/>
      <c r="B129" s="999">
        <v>93</v>
      </c>
      <c r="C129" s="468" t="s">
        <v>728</v>
      </c>
      <c r="D129" s="861"/>
      <c r="E129" s="465" t="s">
        <v>177</v>
      </c>
      <c r="F129" s="477">
        <v>10000</v>
      </c>
      <c r="G129" s="474"/>
    </row>
    <row r="130" spans="1:7" ht="30">
      <c r="A130" s="263"/>
      <c r="B130" s="999">
        <v>94</v>
      </c>
      <c r="C130" s="502" t="s">
        <v>1366</v>
      </c>
      <c r="D130" s="472"/>
      <c r="E130" s="470" t="s">
        <v>329</v>
      </c>
      <c r="F130" s="477">
        <v>10000</v>
      </c>
      <c r="G130" s="474"/>
    </row>
    <row r="131" spans="1:7">
      <c r="A131" s="263"/>
      <c r="B131" s="999">
        <v>95</v>
      </c>
      <c r="C131" s="468" t="s">
        <v>38</v>
      </c>
      <c r="D131" s="861"/>
      <c r="E131" s="465" t="s">
        <v>7</v>
      </c>
      <c r="F131" s="477">
        <v>10000</v>
      </c>
      <c r="G131" s="466"/>
    </row>
    <row r="132" spans="1:7">
      <c r="A132" s="263"/>
      <c r="B132" s="999">
        <v>96</v>
      </c>
      <c r="C132" s="468" t="s">
        <v>285</v>
      </c>
      <c r="D132" s="861"/>
      <c r="E132" s="465" t="s">
        <v>7</v>
      </c>
      <c r="F132" s="477">
        <v>10000</v>
      </c>
      <c r="G132" s="466"/>
    </row>
    <row r="133" spans="1:7" ht="30">
      <c r="A133" s="263"/>
      <c r="B133" s="999">
        <v>97</v>
      </c>
      <c r="C133" s="502" t="s">
        <v>2204</v>
      </c>
      <c r="D133" s="472"/>
      <c r="E133" s="470" t="s">
        <v>329</v>
      </c>
      <c r="F133" s="477">
        <v>10000</v>
      </c>
      <c r="G133" s="466"/>
    </row>
    <row r="134" spans="1:7" ht="30">
      <c r="A134" s="263"/>
      <c r="B134" s="999">
        <v>98</v>
      </c>
      <c r="C134" s="502" t="s">
        <v>1736</v>
      </c>
      <c r="D134" s="472"/>
      <c r="E134" s="470" t="s">
        <v>329</v>
      </c>
      <c r="F134" s="477">
        <v>10000</v>
      </c>
      <c r="G134" s="466"/>
    </row>
    <row r="135" spans="1:7">
      <c r="A135" s="263"/>
      <c r="B135" s="999">
        <v>99</v>
      </c>
      <c r="C135" s="502" t="s">
        <v>3618</v>
      </c>
      <c r="D135" s="472"/>
      <c r="E135" s="470" t="s">
        <v>216</v>
      </c>
      <c r="F135" s="477">
        <v>10000</v>
      </c>
      <c r="G135" s="466"/>
    </row>
    <row r="136" spans="1:7">
      <c r="A136" s="263"/>
      <c r="B136" s="999">
        <v>100</v>
      </c>
      <c r="C136" s="1000" t="s">
        <v>1735</v>
      </c>
      <c r="D136" s="472"/>
      <c r="E136" s="472" t="s">
        <v>329</v>
      </c>
      <c r="F136" s="477">
        <v>10000</v>
      </c>
      <c r="G136" s="466"/>
    </row>
    <row r="137" spans="1:7">
      <c r="A137" s="263"/>
      <c r="B137" s="999">
        <v>101</v>
      </c>
      <c r="C137" s="468" t="s">
        <v>190</v>
      </c>
      <c r="D137" s="861"/>
      <c r="E137" s="465" t="s">
        <v>7</v>
      </c>
      <c r="F137" s="477">
        <v>10000</v>
      </c>
      <c r="G137" s="466"/>
    </row>
    <row r="138" spans="1:7" ht="30">
      <c r="A138" s="263"/>
      <c r="B138" s="999">
        <v>102</v>
      </c>
      <c r="C138" s="502" t="s">
        <v>1750</v>
      </c>
      <c r="D138" s="472"/>
      <c r="E138" s="470" t="s">
        <v>1284</v>
      </c>
      <c r="F138" s="477">
        <v>10000</v>
      </c>
      <c r="G138" s="466"/>
    </row>
    <row r="139" spans="1:7">
      <c r="A139" s="263"/>
      <c r="B139" s="999">
        <v>103</v>
      </c>
      <c r="C139" s="1000" t="s">
        <v>272</v>
      </c>
      <c r="D139" s="472"/>
      <c r="E139" s="472" t="s">
        <v>342</v>
      </c>
      <c r="F139" s="477">
        <v>10000</v>
      </c>
      <c r="G139" s="466"/>
    </row>
    <row r="140" spans="1:7">
      <c r="A140" s="263"/>
      <c r="B140" s="999">
        <v>104</v>
      </c>
      <c r="C140" s="463" t="s">
        <v>485</v>
      </c>
      <c r="D140" s="465"/>
      <c r="E140" s="465" t="s">
        <v>342</v>
      </c>
      <c r="F140" s="477">
        <v>10000</v>
      </c>
      <c r="G140" s="466"/>
    </row>
    <row r="141" spans="1:7">
      <c r="A141" s="263"/>
      <c r="B141" s="999">
        <v>105</v>
      </c>
      <c r="C141" s="468" t="s">
        <v>3913</v>
      </c>
      <c r="D141" s="861"/>
      <c r="E141" s="465" t="s">
        <v>342</v>
      </c>
      <c r="F141" s="477">
        <v>10000</v>
      </c>
      <c r="G141" s="466"/>
    </row>
    <row r="142" spans="1:7">
      <c r="A142" s="263"/>
      <c r="B142" s="999">
        <v>106</v>
      </c>
      <c r="C142" s="468" t="s">
        <v>3941</v>
      </c>
      <c r="D142" s="861"/>
      <c r="E142" s="465" t="s">
        <v>342</v>
      </c>
      <c r="F142" s="477">
        <v>10000</v>
      </c>
      <c r="G142" s="466"/>
    </row>
    <row r="143" spans="1:7">
      <c r="A143" s="263"/>
      <c r="B143" s="999">
        <v>107</v>
      </c>
      <c r="C143" s="468" t="s">
        <v>3940</v>
      </c>
      <c r="D143" s="861"/>
      <c r="E143" s="465" t="s">
        <v>342</v>
      </c>
      <c r="F143" s="477">
        <v>10000</v>
      </c>
      <c r="G143" s="466"/>
    </row>
    <row r="144" spans="1:7">
      <c r="A144" s="263"/>
      <c r="B144" s="999">
        <v>108</v>
      </c>
      <c r="C144" s="468" t="s">
        <v>3939</v>
      </c>
      <c r="D144" s="861"/>
      <c r="E144" s="465" t="s">
        <v>342</v>
      </c>
      <c r="F144" s="477">
        <v>10000</v>
      </c>
      <c r="G144" s="466"/>
    </row>
    <row r="145" spans="1:7">
      <c r="A145" s="263"/>
      <c r="B145" s="999">
        <v>109</v>
      </c>
      <c r="C145" s="468" t="s">
        <v>3938</v>
      </c>
      <c r="D145" s="861"/>
      <c r="E145" s="465" t="s">
        <v>342</v>
      </c>
      <c r="F145" s="477">
        <v>10000</v>
      </c>
      <c r="G145" s="466"/>
    </row>
    <row r="146" spans="1:7" s="467" customFormat="1">
      <c r="A146" s="462"/>
      <c r="B146" s="999">
        <v>110</v>
      </c>
      <c r="C146" s="468" t="s">
        <v>3937</v>
      </c>
      <c r="D146" s="861"/>
      <c r="E146" s="465" t="s">
        <v>342</v>
      </c>
      <c r="F146" s="477">
        <v>10000</v>
      </c>
      <c r="G146" s="466"/>
    </row>
    <row r="147" spans="1:7">
      <c r="A147" s="263"/>
      <c r="B147" s="999">
        <v>111</v>
      </c>
      <c r="C147" s="468" t="s">
        <v>3936</v>
      </c>
      <c r="D147" s="861"/>
      <c r="E147" s="465" t="s">
        <v>342</v>
      </c>
      <c r="F147" s="477">
        <v>10000</v>
      </c>
      <c r="G147" s="466"/>
    </row>
    <row r="148" spans="1:7">
      <c r="A148" s="263"/>
      <c r="B148" s="999">
        <v>112</v>
      </c>
      <c r="C148" s="468" t="s">
        <v>3935</v>
      </c>
      <c r="D148" s="861"/>
      <c r="E148" s="465" t="s">
        <v>342</v>
      </c>
      <c r="F148" s="477">
        <v>10000</v>
      </c>
      <c r="G148" s="466"/>
    </row>
    <row r="149" spans="1:7">
      <c r="A149" s="263"/>
      <c r="B149" s="999">
        <v>113</v>
      </c>
      <c r="C149" s="468" t="s">
        <v>3934</v>
      </c>
      <c r="D149" s="861"/>
      <c r="E149" s="465" t="s">
        <v>342</v>
      </c>
      <c r="F149" s="477">
        <v>10000</v>
      </c>
      <c r="G149" s="466"/>
    </row>
    <row r="150" spans="1:7">
      <c r="A150" s="263"/>
      <c r="B150" s="999">
        <v>114</v>
      </c>
      <c r="C150" s="468" t="s">
        <v>3933</v>
      </c>
      <c r="D150" s="861"/>
      <c r="E150" s="465" t="s">
        <v>342</v>
      </c>
      <c r="F150" s="477">
        <v>10000</v>
      </c>
      <c r="G150" s="466"/>
    </row>
    <row r="151" spans="1:7">
      <c r="A151" s="263"/>
      <c r="B151" s="999">
        <v>115</v>
      </c>
      <c r="C151" s="1000" t="s">
        <v>1680</v>
      </c>
      <c r="D151" s="472"/>
      <c r="E151" s="472" t="s">
        <v>379</v>
      </c>
      <c r="F151" s="477">
        <v>10000</v>
      </c>
      <c r="G151" s="466"/>
    </row>
    <row r="152" spans="1:7">
      <c r="A152" s="263"/>
      <c r="B152" s="999">
        <v>116</v>
      </c>
      <c r="C152" s="1000" t="s">
        <v>2283</v>
      </c>
      <c r="D152" s="472"/>
      <c r="E152" s="472" t="s">
        <v>329</v>
      </c>
      <c r="F152" s="477">
        <v>10000</v>
      </c>
      <c r="G152" s="466"/>
    </row>
    <row r="153" spans="1:7" ht="30">
      <c r="A153" s="263"/>
      <c r="B153" s="999">
        <v>117</v>
      </c>
      <c r="C153" s="502" t="s">
        <v>1742</v>
      </c>
      <c r="D153" s="472"/>
      <c r="E153" s="470" t="s">
        <v>379</v>
      </c>
      <c r="F153" s="477">
        <v>10000</v>
      </c>
      <c r="G153" s="466"/>
    </row>
    <row r="154" spans="1:7">
      <c r="A154" s="263"/>
      <c r="B154" s="999">
        <v>118</v>
      </c>
      <c r="C154" s="1000" t="s">
        <v>1627</v>
      </c>
      <c r="D154" s="472"/>
      <c r="E154" s="472" t="s">
        <v>329</v>
      </c>
      <c r="F154" s="477">
        <v>10000</v>
      </c>
      <c r="G154" s="466"/>
    </row>
    <row r="155" spans="1:7" ht="30">
      <c r="A155" s="263"/>
      <c r="B155" s="999">
        <v>119</v>
      </c>
      <c r="C155" s="502" t="s">
        <v>1180</v>
      </c>
      <c r="D155" s="472"/>
      <c r="E155" s="470" t="s">
        <v>351</v>
      </c>
      <c r="F155" s="477">
        <v>10000</v>
      </c>
      <c r="G155" s="466"/>
    </row>
    <row r="156" spans="1:7" ht="30">
      <c r="A156" s="263"/>
      <c r="B156" s="999">
        <v>120</v>
      </c>
      <c r="C156" s="502" t="s">
        <v>1182</v>
      </c>
      <c r="D156" s="472"/>
      <c r="E156" s="470" t="s">
        <v>351</v>
      </c>
      <c r="F156" s="477">
        <v>10000</v>
      </c>
      <c r="G156" s="466"/>
    </row>
    <row r="157" spans="1:7" ht="30">
      <c r="A157" s="263"/>
      <c r="B157" s="999">
        <v>121</v>
      </c>
      <c r="C157" s="502" t="s">
        <v>1176</v>
      </c>
      <c r="D157" s="472"/>
      <c r="E157" s="470" t="s">
        <v>351</v>
      </c>
      <c r="F157" s="477">
        <v>10000</v>
      </c>
      <c r="G157" s="466"/>
    </row>
    <row r="158" spans="1:7" ht="30">
      <c r="A158" s="263"/>
      <c r="B158" s="999">
        <v>122</v>
      </c>
      <c r="C158" s="502" t="s">
        <v>1439</v>
      </c>
      <c r="D158" s="472"/>
      <c r="E158" s="470" t="s">
        <v>329</v>
      </c>
      <c r="F158" s="477">
        <v>10000</v>
      </c>
      <c r="G158" s="466"/>
    </row>
    <row r="159" spans="1:7">
      <c r="A159" s="263"/>
      <c r="B159" s="999">
        <v>123</v>
      </c>
      <c r="C159" s="1000" t="s">
        <v>1288</v>
      </c>
      <c r="D159" s="472"/>
      <c r="E159" s="472" t="s">
        <v>329</v>
      </c>
      <c r="F159" s="477">
        <v>10000</v>
      </c>
      <c r="G159" s="466"/>
    </row>
    <row r="160" spans="1:7" ht="30">
      <c r="A160" s="263"/>
      <c r="B160" s="999">
        <v>124</v>
      </c>
      <c r="C160" s="502" t="s">
        <v>1481</v>
      </c>
      <c r="D160" s="472"/>
      <c r="E160" s="470" t="s">
        <v>329</v>
      </c>
      <c r="F160" s="477">
        <v>10000</v>
      </c>
      <c r="G160" s="466"/>
    </row>
    <row r="161" spans="1:7">
      <c r="A161" s="263"/>
      <c r="B161" s="999">
        <v>125</v>
      </c>
      <c r="C161" s="1000" t="s">
        <v>1490</v>
      </c>
      <c r="D161" s="472"/>
      <c r="E161" s="472" t="s">
        <v>329</v>
      </c>
      <c r="F161" s="477">
        <v>10000</v>
      </c>
      <c r="G161" s="466"/>
    </row>
    <row r="162" spans="1:7" ht="30">
      <c r="A162" s="263"/>
      <c r="B162" s="999">
        <v>126</v>
      </c>
      <c r="C162" s="502" t="s">
        <v>1480</v>
      </c>
      <c r="D162" s="472"/>
      <c r="E162" s="470" t="s">
        <v>329</v>
      </c>
      <c r="F162" s="477">
        <v>10000</v>
      </c>
      <c r="G162" s="466"/>
    </row>
    <row r="163" spans="1:7">
      <c r="A163" s="263"/>
      <c r="B163" s="999">
        <v>127</v>
      </c>
      <c r="C163" s="1000" t="s">
        <v>270</v>
      </c>
      <c r="D163" s="472"/>
      <c r="E163" s="472" t="s">
        <v>329</v>
      </c>
      <c r="F163" s="477">
        <v>10000</v>
      </c>
      <c r="G163" s="466"/>
    </row>
    <row r="164" spans="1:7">
      <c r="A164" s="263"/>
      <c r="B164" s="999">
        <v>128</v>
      </c>
      <c r="C164" s="1000" t="s">
        <v>1492</v>
      </c>
      <c r="D164" s="472"/>
      <c r="E164" s="472" t="s">
        <v>329</v>
      </c>
      <c r="F164" s="477">
        <v>10000</v>
      </c>
      <c r="G164" s="466"/>
    </row>
    <row r="165" spans="1:7">
      <c r="A165" s="263"/>
      <c r="B165" s="999">
        <v>129</v>
      </c>
      <c r="C165" s="1000" t="s">
        <v>283</v>
      </c>
      <c r="D165" s="472"/>
      <c r="E165" s="472" t="s">
        <v>329</v>
      </c>
      <c r="F165" s="477">
        <v>10000</v>
      </c>
      <c r="G165" s="466"/>
    </row>
    <row r="166" spans="1:7">
      <c r="A166" s="263"/>
      <c r="B166" s="999">
        <v>130</v>
      </c>
      <c r="C166" s="468" t="s">
        <v>390</v>
      </c>
      <c r="D166" s="861"/>
      <c r="E166" s="465" t="s">
        <v>379</v>
      </c>
      <c r="F166" s="477">
        <v>10000</v>
      </c>
      <c r="G166" s="466"/>
    </row>
    <row r="167" spans="1:7">
      <c r="A167" s="263"/>
      <c r="B167" s="999">
        <v>131</v>
      </c>
      <c r="C167" s="1000" t="s">
        <v>1495</v>
      </c>
      <c r="D167" s="472"/>
      <c r="E167" s="472" t="s">
        <v>329</v>
      </c>
      <c r="F167" s="477">
        <v>10000</v>
      </c>
      <c r="G167" s="466"/>
    </row>
    <row r="168" spans="1:7" ht="30">
      <c r="A168" s="263"/>
      <c r="B168" s="999">
        <v>132</v>
      </c>
      <c r="C168" s="502" t="s">
        <v>1482</v>
      </c>
      <c r="D168" s="472"/>
      <c r="E168" s="470" t="s">
        <v>329</v>
      </c>
      <c r="F168" s="477">
        <v>10000</v>
      </c>
      <c r="G168" s="466"/>
    </row>
    <row r="169" spans="1:7">
      <c r="A169" s="263"/>
      <c r="B169" s="999">
        <v>133</v>
      </c>
      <c r="C169" s="468" t="s">
        <v>264</v>
      </c>
      <c r="D169" s="861"/>
      <c r="E169" s="465" t="s">
        <v>7</v>
      </c>
      <c r="F169" s="477">
        <v>10000</v>
      </c>
      <c r="G169" s="466"/>
    </row>
    <row r="170" spans="1:7">
      <c r="A170" s="263"/>
      <c r="B170" s="999">
        <v>134</v>
      </c>
      <c r="C170" s="1000" t="s">
        <v>1494</v>
      </c>
      <c r="D170" s="472"/>
      <c r="E170" s="472" t="s">
        <v>329</v>
      </c>
      <c r="F170" s="477">
        <v>10000</v>
      </c>
      <c r="G170" s="466"/>
    </row>
    <row r="171" spans="1:7">
      <c r="A171" s="263"/>
      <c r="B171" s="999">
        <v>135</v>
      </c>
      <c r="C171" s="1000" t="s">
        <v>1493</v>
      </c>
      <c r="D171" s="472"/>
      <c r="E171" s="472" t="s">
        <v>329</v>
      </c>
      <c r="F171" s="477">
        <v>10000</v>
      </c>
      <c r="G171" s="466"/>
    </row>
    <row r="172" spans="1:7">
      <c r="A172" s="263"/>
      <c r="B172" s="999">
        <v>136</v>
      </c>
      <c r="C172" s="1000" t="s">
        <v>1466</v>
      </c>
      <c r="D172" s="472"/>
      <c r="E172" s="472" t="s">
        <v>329</v>
      </c>
      <c r="F172" s="477">
        <v>10000</v>
      </c>
      <c r="G172" s="466"/>
    </row>
    <row r="173" spans="1:7" ht="30">
      <c r="A173" s="263"/>
      <c r="B173" s="999">
        <v>137</v>
      </c>
      <c r="C173" s="502" t="s">
        <v>1470</v>
      </c>
      <c r="D173" s="472"/>
      <c r="E173" s="470" t="s">
        <v>329</v>
      </c>
      <c r="F173" s="477">
        <v>10000</v>
      </c>
      <c r="G173" s="466"/>
    </row>
    <row r="174" spans="1:7">
      <c r="A174" s="263"/>
      <c r="B174" s="999">
        <v>138</v>
      </c>
      <c r="C174" s="1000" t="s">
        <v>1843</v>
      </c>
      <c r="D174" s="472"/>
      <c r="E174" s="472" t="s">
        <v>329</v>
      </c>
      <c r="F174" s="477">
        <v>10000</v>
      </c>
      <c r="G174" s="466"/>
    </row>
    <row r="175" spans="1:7">
      <c r="A175" s="263"/>
      <c r="B175" s="999">
        <v>139</v>
      </c>
      <c r="C175" s="1000" t="s">
        <v>1821</v>
      </c>
      <c r="D175" s="472"/>
      <c r="E175" s="472" t="s">
        <v>329</v>
      </c>
      <c r="F175" s="477">
        <v>10000</v>
      </c>
      <c r="G175" s="466"/>
    </row>
    <row r="176" spans="1:7">
      <c r="A176" s="263"/>
      <c r="B176" s="999">
        <v>140</v>
      </c>
      <c r="C176" s="1000" t="s">
        <v>1403</v>
      </c>
      <c r="D176" s="472"/>
      <c r="E176" s="472" t="s">
        <v>329</v>
      </c>
      <c r="F176" s="477">
        <v>10000</v>
      </c>
      <c r="G176" s="466"/>
    </row>
    <row r="177" spans="1:7">
      <c r="A177" s="263"/>
      <c r="B177" s="999">
        <v>141</v>
      </c>
      <c r="C177" s="468" t="s">
        <v>741</v>
      </c>
      <c r="D177" s="861"/>
      <c r="E177" s="861" t="s">
        <v>743</v>
      </c>
      <c r="F177" s="477">
        <v>10000</v>
      </c>
      <c r="G177" s="466"/>
    </row>
    <row r="178" spans="1:7">
      <c r="A178" s="263"/>
      <c r="B178" s="999">
        <v>142</v>
      </c>
      <c r="C178" s="1000" t="s">
        <v>1840</v>
      </c>
      <c r="D178" s="472"/>
      <c r="E178" s="472" t="s">
        <v>258</v>
      </c>
      <c r="F178" s="477">
        <v>10000</v>
      </c>
      <c r="G178" s="466"/>
    </row>
    <row r="179" spans="1:7">
      <c r="A179" s="263"/>
      <c r="B179" s="999">
        <v>143</v>
      </c>
      <c r="C179" s="1009" t="s">
        <v>1842</v>
      </c>
      <c r="D179" s="472"/>
      <c r="E179" s="472" t="s">
        <v>379</v>
      </c>
      <c r="F179" s="477">
        <v>10000</v>
      </c>
      <c r="G179" s="466"/>
    </row>
    <row r="180" spans="1:7">
      <c r="A180" s="263"/>
      <c r="B180" s="999">
        <v>144</v>
      </c>
      <c r="C180" s="1000" t="s">
        <v>1465</v>
      </c>
      <c r="D180" s="472"/>
      <c r="E180" s="472" t="s">
        <v>329</v>
      </c>
      <c r="F180" s="477">
        <v>10000</v>
      </c>
      <c r="G180" s="466"/>
    </row>
    <row r="181" spans="1:7" ht="30">
      <c r="A181" s="263"/>
      <c r="B181" s="999">
        <v>145</v>
      </c>
      <c r="C181" s="502" t="s">
        <v>2206</v>
      </c>
      <c r="D181" s="472"/>
      <c r="E181" s="470" t="s">
        <v>239</v>
      </c>
      <c r="F181" s="477">
        <v>10000</v>
      </c>
      <c r="G181" s="466"/>
    </row>
    <row r="182" spans="1:7" ht="30">
      <c r="A182" s="263"/>
      <c r="B182" s="999">
        <v>146</v>
      </c>
      <c r="C182" s="502" t="s">
        <v>1657</v>
      </c>
      <c r="D182" s="472"/>
      <c r="E182" s="470" t="s">
        <v>239</v>
      </c>
      <c r="F182" s="477">
        <v>10000</v>
      </c>
      <c r="G182" s="466"/>
    </row>
    <row r="183" spans="1:7" ht="30">
      <c r="A183" s="263"/>
      <c r="B183" s="999">
        <v>147</v>
      </c>
      <c r="C183" s="502" t="s">
        <v>1655</v>
      </c>
      <c r="D183" s="472"/>
      <c r="E183" s="470" t="s">
        <v>1656</v>
      </c>
      <c r="F183" s="477">
        <v>10000</v>
      </c>
      <c r="G183" s="466"/>
    </row>
    <row r="184" spans="1:7" ht="30">
      <c r="A184" s="263"/>
      <c r="B184" s="999">
        <v>148</v>
      </c>
      <c r="C184" s="502" t="s">
        <v>1659</v>
      </c>
      <c r="D184" s="472"/>
      <c r="E184" s="470" t="s">
        <v>239</v>
      </c>
      <c r="F184" s="477">
        <v>10000</v>
      </c>
      <c r="G184" s="466"/>
    </row>
    <row r="185" spans="1:7">
      <c r="A185" s="263"/>
      <c r="B185" s="999">
        <v>149</v>
      </c>
      <c r="C185" s="468" t="s">
        <v>175</v>
      </c>
      <c r="D185" s="861"/>
      <c r="E185" s="465" t="s">
        <v>6</v>
      </c>
      <c r="F185" s="477">
        <v>10000</v>
      </c>
      <c r="G185" s="466"/>
    </row>
    <row r="186" spans="1:7">
      <c r="A186" s="263"/>
      <c r="B186" s="999">
        <v>150</v>
      </c>
      <c r="C186" s="1000" t="s">
        <v>1781</v>
      </c>
      <c r="D186" s="472"/>
      <c r="E186" s="472" t="s">
        <v>239</v>
      </c>
      <c r="F186" s="477">
        <v>10000</v>
      </c>
      <c r="G186" s="466"/>
    </row>
    <row r="187" spans="1:7">
      <c r="A187" s="263"/>
      <c r="B187" s="999">
        <v>151</v>
      </c>
      <c r="C187" s="1000" t="s">
        <v>1782</v>
      </c>
      <c r="D187" s="472"/>
      <c r="E187" s="472" t="s">
        <v>239</v>
      </c>
      <c r="F187" s="477">
        <v>10000</v>
      </c>
      <c r="G187" s="466"/>
    </row>
    <row r="188" spans="1:7">
      <c r="A188" s="263"/>
      <c r="B188" s="999">
        <v>152</v>
      </c>
      <c r="C188" s="1009" t="s">
        <v>1783</v>
      </c>
      <c r="D188" s="472"/>
      <c r="E188" s="472" t="s">
        <v>239</v>
      </c>
      <c r="F188" s="477">
        <v>10000</v>
      </c>
      <c r="G188" s="466"/>
    </row>
    <row r="189" spans="1:7">
      <c r="A189" s="263"/>
      <c r="B189" s="999">
        <v>153</v>
      </c>
      <c r="C189" s="468" t="s">
        <v>3902</v>
      </c>
      <c r="D189" s="861"/>
      <c r="E189" s="861" t="s">
        <v>239</v>
      </c>
      <c r="F189" s="477">
        <v>10000</v>
      </c>
      <c r="G189" s="466"/>
    </row>
    <row r="190" spans="1:7">
      <c r="A190" s="263"/>
      <c r="B190" s="999">
        <v>154</v>
      </c>
      <c r="C190" s="1000" t="s">
        <v>1825</v>
      </c>
      <c r="D190" s="472"/>
      <c r="E190" s="472" t="s">
        <v>239</v>
      </c>
      <c r="F190" s="477">
        <v>10000</v>
      </c>
      <c r="G190" s="466"/>
    </row>
    <row r="191" spans="1:7" ht="30">
      <c r="A191" s="263"/>
      <c r="B191" s="999">
        <v>155</v>
      </c>
      <c r="C191" s="502" t="s">
        <v>1686</v>
      </c>
      <c r="D191" s="472"/>
      <c r="E191" s="470" t="s">
        <v>239</v>
      </c>
      <c r="F191" s="477">
        <v>10000</v>
      </c>
      <c r="G191" s="466"/>
    </row>
    <row r="192" spans="1:7">
      <c r="A192" s="263"/>
      <c r="B192" s="999">
        <v>156</v>
      </c>
      <c r="C192" s="1000" t="s">
        <v>1610</v>
      </c>
      <c r="D192" s="472"/>
      <c r="E192" s="472" t="s">
        <v>379</v>
      </c>
      <c r="F192" s="477">
        <v>10000</v>
      </c>
      <c r="G192" s="466"/>
    </row>
    <row r="193" spans="1:7">
      <c r="A193" s="263"/>
      <c r="B193" s="999">
        <v>157</v>
      </c>
      <c r="C193" s="1000" t="s">
        <v>1790</v>
      </c>
      <c r="D193" s="472"/>
      <c r="E193" s="472" t="s">
        <v>239</v>
      </c>
      <c r="F193" s="477">
        <v>10000</v>
      </c>
      <c r="G193" s="466"/>
    </row>
    <row r="194" spans="1:7" ht="30">
      <c r="A194" s="263"/>
      <c r="B194" s="999">
        <v>158</v>
      </c>
      <c r="C194" s="502" t="s">
        <v>1789</v>
      </c>
      <c r="D194" s="472"/>
      <c r="E194" s="470" t="s">
        <v>239</v>
      </c>
      <c r="F194" s="477">
        <v>10000</v>
      </c>
      <c r="G194" s="466"/>
    </row>
    <row r="195" spans="1:7">
      <c r="A195" s="263"/>
      <c r="B195" s="999">
        <v>159</v>
      </c>
      <c r="C195" s="1000" t="s">
        <v>1778</v>
      </c>
      <c r="D195" s="472"/>
      <c r="E195" s="472" t="s">
        <v>239</v>
      </c>
      <c r="F195" s="477">
        <v>10000</v>
      </c>
      <c r="G195" s="466"/>
    </row>
    <row r="196" spans="1:7">
      <c r="A196" s="263"/>
      <c r="B196" s="999">
        <v>160</v>
      </c>
      <c r="C196" s="468" t="s">
        <v>941</v>
      </c>
      <c r="D196" s="861"/>
      <c r="E196" s="465" t="s">
        <v>329</v>
      </c>
      <c r="F196" s="477">
        <v>10000</v>
      </c>
      <c r="G196" s="466"/>
    </row>
    <row r="197" spans="1:7">
      <c r="A197" s="263"/>
      <c r="B197" s="999">
        <v>161</v>
      </c>
      <c r="C197" s="1000" t="s">
        <v>1884</v>
      </c>
      <c r="D197" s="472"/>
      <c r="E197" s="472" t="s">
        <v>1284</v>
      </c>
      <c r="F197" s="477">
        <v>10000</v>
      </c>
      <c r="G197" s="466"/>
    </row>
    <row r="198" spans="1:7">
      <c r="A198" s="263"/>
      <c r="B198" s="999">
        <v>162</v>
      </c>
      <c r="C198" s="1000" t="s">
        <v>1856</v>
      </c>
      <c r="D198" s="472"/>
      <c r="E198" s="472" t="s">
        <v>1734</v>
      </c>
      <c r="F198" s="477">
        <v>10000</v>
      </c>
      <c r="G198" s="466"/>
    </row>
    <row r="199" spans="1:7">
      <c r="A199" s="263"/>
      <c r="B199" s="999">
        <v>163</v>
      </c>
      <c r="C199" s="1000" t="s">
        <v>1886</v>
      </c>
      <c r="D199" s="472"/>
      <c r="E199" s="472" t="s">
        <v>1734</v>
      </c>
      <c r="F199" s="477">
        <v>10000</v>
      </c>
      <c r="G199" s="466"/>
    </row>
    <row r="200" spans="1:7">
      <c r="A200" s="263"/>
      <c r="B200" s="999">
        <v>164</v>
      </c>
      <c r="C200" s="1000" t="s">
        <v>1619</v>
      </c>
      <c r="D200" s="472"/>
      <c r="E200" s="472" t="s">
        <v>329</v>
      </c>
      <c r="F200" s="477">
        <v>10000</v>
      </c>
      <c r="G200" s="466"/>
    </row>
    <row r="201" spans="1:7">
      <c r="A201" s="263"/>
      <c r="B201" s="999">
        <v>165</v>
      </c>
      <c r="C201" s="1000" t="s">
        <v>1780</v>
      </c>
      <c r="D201" s="472"/>
      <c r="E201" s="472" t="s">
        <v>239</v>
      </c>
      <c r="F201" s="477">
        <v>10000</v>
      </c>
      <c r="G201" s="466"/>
    </row>
    <row r="202" spans="1:7">
      <c r="A202" s="263"/>
      <c r="B202" s="999">
        <v>166</v>
      </c>
      <c r="C202" s="468" t="s">
        <v>387</v>
      </c>
      <c r="D202" s="861"/>
      <c r="E202" s="465" t="s">
        <v>342</v>
      </c>
      <c r="F202" s="477">
        <v>10000</v>
      </c>
      <c r="G202" s="466"/>
    </row>
    <row r="203" spans="1:7">
      <c r="A203" s="263"/>
      <c r="B203" s="999">
        <v>167</v>
      </c>
      <c r="C203" s="468" t="s">
        <v>893</v>
      </c>
      <c r="D203" s="861"/>
      <c r="E203" s="465" t="s">
        <v>329</v>
      </c>
      <c r="F203" s="477">
        <v>10000</v>
      </c>
      <c r="G203" s="466"/>
    </row>
    <row r="204" spans="1:7">
      <c r="A204" s="263"/>
      <c r="B204" s="999">
        <v>168</v>
      </c>
      <c r="C204" s="1000" t="s">
        <v>1828</v>
      </c>
      <c r="D204" s="472"/>
      <c r="E204" s="472" t="s">
        <v>351</v>
      </c>
      <c r="F204" s="477">
        <v>10000</v>
      </c>
      <c r="G204" s="466"/>
    </row>
    <row r="205" spans="1:7">
      <c r="A205" s="263"/>
      <c r="B205" s="999">
        <v>169</v>
      </c>
      <c r="C205" s="468" t="s">
        <v>377</v>
      </c>
      <c r="D205" s="861"/>
      <c r="E205" s="465" t="s">
        <v>7</v>
      </c>
      <c r="F205" s="477">
        <v>10000</v>
      </c>
      <c r="G205" s="466"/>
    </row>
    <row r="206" spans="1:7">
      <c r="A206" s="263"/>
      <c r="B206" s="999">
        <v>170</v>
      </c>
      <c r="C206" s="1000" t="s">
        <v>1809</v>
      </c>
      <c r="D206" s="472"/>
      <c r="E206" s="472" t="s">
        <v>347</v>
      </c>
      <c r="F206" s="477">
        <v>10000</v>
      </c>
      <c r="G206" s="466"/>
    </row>
    <row r="207" spans="1:7">
      <c r="A207" s="263"/>
      <c r="B207" s="999">
        <v>171</v>
      </c>
      <c r="C207" s="468" t="s">
        <v>389</v>
      </c>
      <c r="D207" s="861"/>
      <c r="E207" s="465" t="s">
        <v>391</v>
      </c>
      <c r="F207" s="477">
        <v>10000</v>
      </c>
      <c r="G207" s="466"/>
    </row>
    <row r="208" spans="1:7">
      <c r="A208" s="263"/>
      <c r="B208" s="999">
        <v>172</v>
      </c>
      <c r="C208" s="468" t="s">
        <v>372</v>
      </c>
      <c r="D208" s="861"/>
      <c r="E208" s="465" t="s">
        <v>7</v>
      </c>
      <c r="F208" s="477">
        <v>10000</v>
      </c>
      <c r="G208" s="466"/>
    </row>
    <row r="209" spans="1:7">
      <c r="A209" s="263"/>
      <c r="B209" s="999">
        <v>173</v>
      </c>
      <c r="C209" s="468" t="s">
        <v>481</v>
      </c>
      <c r="D209" s="465"/>
      <c r="E209" s="465" t="s">
        <v>342</v>
      </c>
      <c r="F209" s="477">
        <v>10000</v>
      </c>
      <c r="G209" s="466"/>
    </row>
    <row r="210" spans="1:7" ht="30">
      <c r="A210" s="263"/>
      <c r="B210" s="999">
        <v>174</v>
      </c>
      <c r="C210" s="502" t="s">
        <v>1226</v>
      </c>
      <c r="D210" s="472"/>
      <c r="E210" s="470" t="s">
        <v>239</v>
      </c>
      <c r="F210" s="477">
        <v>10000</v>
      </c>
      <c r="G210" s="466"/>
    </row>
    <row r="211" spans="1:7">
      <c r="A211" s="263"/>
      <c r="B211" s="999">
        <v>175</v>
      </c>
      <c r="C211" s="1000" t="s">
        <v>1122</v>
      </c>
      <c r="D211" s="472"/>
      <c r="E211" s="472" t="s">
        <v>239</v>
      </c>
      <c r="F211" s="477">
        <v>10000</v>
      </c>
      <c r="G211" s="466"/>
    </row>
    <row r="212" spans="1:7">
      <c r="A212" s="263"/>
      <c r="B212" s="999">
        <v>176</v>
      </c>
      <c r="C212" s="1000" t="s">
        <v>1128</v>
      </c>
      <c r="D212" s="472"/>
      <c r="E212" s="472" t="s">
        <v>239</v>
      </c>
      <c r="F212" s="477">
        <v>10000</v>
      </c>
      <c r="G212" s="466"/>
    </row>
    <row r="213" spans="1:7">
      <c r="A213" s="263"/>
      <c r="B213" s="999">
        <v>177</v>
      </c>
      <c r="C213" s="1000" t="s">
        <v>1115</v>
      </c>
      <c r="D213" s="472"/>
      <c r="E213" s="472" t="s">
        <v>239</v>
      </c>
      <c r="F213" s="477">
        <v>10000</v>
      </c>
      <c r="G213" s="466"/>
    </row>
    <row r="214" spans="1:7">
      <c r="A214" s="263"/>
      <c r="B214" s="999">
        <v>178</v>
      </c>
      <c r="C214" s="471" t="s">
        <v>3734</v>
      </c>
      <c r="D214" s="472"/>
      <c r="E214" s="472" t="s">
        <v>239</v>
      </c>
      <c r="F214" s="477">
        <v>10000</v>
      </c>
      <c r="G214" s="466"/>
    </row>
    <row r="215" spans="1:7" ht="30">
      <c r="A215" s="263"/>
      <c r="B215" s="999">
        <v>179</v>
      </c>
      <c r="C215" s="502" t="s">
        <v>1116</v>
      </c>
      <c r="D215" s="472"/>
      <c r="E215" s="470" t="s">
        <v>239</v>
      </c>
      <c r="F215" s="477">
        <v>10000</v>
      </c>
      <c r="G215" s="466"/>
    </row>
    <row r="216" spans="1:7">
      <c r="A216" s="263"/>
      <c r="B216" s="999">
        <v>180</v>
      </c>
      <c r="C216" s="468" t="s">
        <v>723</v>
      </c>
      <c r="D216" s="861"/>
      <c r="E216" s="861" t="s">
        <v>379</v>
      </c>
      <c r="F216" s="477">
        <v>10000</v>
      </c>
      <c r="G216" s="466"/>
    </row>
    <row r="217" spans="1:7">
      <c r="A217" s="263"/>
      <c r="B217" s="999">
        <v>181</v>
      </c>
      <c r="C217" s="468" t="s">
        <v>727</v>
      </c>
      <c r="D217" s="861"/>
      <c r="E217" s="861" t="s">
        <v>379</v>
      </c>
      <c r="F217" s="477">
        <v>10000</v>
      </c>
      <c r="G217" s="466"/>
    </row>
    <row r="218" spans="1:7">
      <c r="A218" s="263"/>
      <c r="B218" s="999">
        <v>182</v>
      </c>
      <c r="C218" s="1000" t="s">
        <v>2306</v>
      </c>
      <c r="D218" s="472"/>
      <c r="E218" s="472" t="s">
        <v>195</v>
      </c>
      <c r="F218" s="477">
        <v>10000</v>
      </c>
      <c r="G218" s="466"/>
    </row>
    <row r="219" spans="1:7">
      <c r="A219" s="263"/>
      <c r="B219" s="999">
        <v>183</v>
      </c>
      <c r="C219" s="468" t="s">
        <v>706</v>
      </c>
      <c r="D219" s="861"/>
      <c r="E219" s="861" t="s">
        <v>379</v>
      </c>
      <c r="F219" s="477">
        <v>10000</v>
      </c>
      <c r="G219" s="466"/>
    </row>
    <row r="220" spans="1:7">
      <c r="A220" s="263"/>
      <c r="B220" s="999">
        <v>184</v>
      </c>
      <c r="C220" s="468" t="s">
        <v>719</v>
      </c>
      <c r="D220" s="861"/>
      <c r="E220" s="861" t="s">
        <v>379</v>
      </c>
      <c r="F220" s="477">
        <v>10000</v>
      </c>
      <c r="G220" s="466"/>
    </row>
    <row r="221" spans="1:7">
      <c r="A221" s="263"/>
      <c r="B221" s="999">
        <v>185</v>
      </c>
      <c r="C221" s="468" t="s">
        <v>721</v>
      </c>
      <c r="D221" s="861"/>
      <c r="E221" s="861" t="s">
        <v>379</v>
      </c>
      <c r="F221" s="477">
        <v>10000</v>
      </c>
      <c r="G221" s="466"/>
    </row>
    <row r="222" spans="1:7">
      <c r="A222" s="263"/>
      <c r="B222" s="999">
        <v>186</v>
      </c>
      <c r="C222" s="1000" t="s">
        <v>1845</v>
      </c>
      <c r="D222" s="472"/>
      <c r="E222" s="472" t="s">
        <v>329</v>
      </c>
      <c r="F222" s="477">
        <v>10000</v>
      </c>
      <c r="G222" s="466"/>
    </row>
    <row r="223" spans="1:7" ht="30">
      <c r="A223" s="263"/>
      <c r="B223" s="999">
        <v>187</v>
      </c>
      <c r="C223" s="502" t="s">
        <v>1381</v>
      </c>
      <c r="D223" s="472"/>
      <c r="E223" s="470" t="s">
        <v>239</v>
      </c>
      <c r="F223" s="477">
        <v>10000</v>
      </c>
      <c r="G223" s="466"/>
    </row>
    <row r="224" spans="1:7">
      <c r="A224" s="263"/>
      <c r="B224" s="999">
        <v>188</v>
      </c>
      <c r="C224" s="1000" t="s">
        <v>1268</v>
      </c>
      <c r="D224" s="472"/>
      <c r="E224" s="472" t="s">
        <v>379</v>
      </c>
      <c r="F224" s="477">
        <v>10000</v>
      </c>
      <c r="G224" s="466"/>
    </row>
    <row r="225" spans="1:7">
      <c r="A225" s="263"/>
      <c r="B225" s="999">
        <v>189</v>
      </c>
      <c r="C225" s="1000" t="s">
        <v>1892</v>
      </c>
      <c r="D225" s="472"/>
      <c r="E225" s="472" t="s">
        <v>1734</v>
      </c>
      <c r="F225" s="477">
        <v>10000</v>
      </c>
      <c r="G225" s="466"/>
    </row>
    <row r="226" spans="1:7">
      <c r="A226" s="263"/>
      <c r="B226" s="999">
        <v>190</v>
      </c>
      <c r="C226" s="468" t="s">
        <v>385</v>
      </c>
      <c r="D226" s="861"/>
      <c r="E226" s="465" t="s">
        <v>351</v>
      </c>
      <c r="F226" s="477">
        <v>10000</v>
      </c>
      <c r="G226" s="466"/>
    </row>
    <row r="227" spans="1:7">
      <c r="A227" s="263"/>
      <c r="B227" s="999">
        <v>191</v>
      </c>
      <c r="C227" s="1000" t="s">
        <v>1794</v>
      </c>
      <c r="D227" s="472"/>
      <c r="E227" s="472" t="s">
        <v>239</v>
      </c>
      <c r="F227" s="477">
        <v>10000</v>
      </c>
      <c r="G227" s="466"/>
    </row>
    <row r="228" spans="1:7">
      <c r="A228" s="263"/>
      <c r="B228" s="999">
        <v>192</v>
      </c>
      <c r="C228" s="1000" t="s">
        <v>1795</v>
      </c>
      <c r="D228" s="472"/>
      <c r="E228" s="472" t="s">
        <v>239</v>
      </c>
      <c r="F228" s="477">
        <v>10000</v>
      </c>
      <c r="G228" s="466"/>
    </row>
    <row r="229" spans="1:7" ht="45">
      <c r="A229" s="263"/>
      <c r="B229" s="999">
        <v>193</v>
      </c>
      <c r="C229" s="502" t="s">
        <v>1398</v>
      </c>
      <c r="D229" s="472"/>
      <c r="E229" s="470" t="s">
        <v>351</v>
      </c>
      <c r="F229" s="477">
        <v>10000</v>
      </c>
      <c r="G229" s="466"/>
    </row>
    <row r="230" spans="1:7">
      <c r="A230" s="263"/>
      <c r="B230" s="999">
        <v>194</v>
      </c>
      <c r="C230" s="1000" t="s">
        <v>1797</v>
      </c>
      <c r="D230" s="472"/>
      <c r="E230" s="472" t="s">
        <v>239</v>
      </c>
      <c r="F230" s="477">
        <v>10000</v>
      </c>
      <c r="G230" s="466"/>
    </row>
    <row r="231" spans="1:7">
      <c r="A231" s="263"/>
      <c r="B231" s="999">
        <v>195</v>
      </c>
      <c r="C231" s="1000" t="s">
        <v>244</v>
      </c>
      <c r="D231" s="472"/>
      <c r="E231" s="472" t="s">
        <v>239</v>
      </c>
      <c r="F231" s="477">
        <v>10000</v>
      </c>
      <c r="G231" s="466"/>
    </row>
    <row r="232" spans="1:7">
      <c r="A232" s="263"/>
      <c r="B232" s="999">
        <v>196</v>
      </c>
      <c r="C232" s="1000" t="s">
        <v>242</v>
      </c>
      <c r="D232" s="472"/>
      <c r="E232" s="472" t="s">
        <v>239</v>
      </c>
      <c r="F232" s="477">
        <v>10000</v>
      </c>
      <c r="G232" s="466"/>
    </row>
    <row r="233" spans="1:7">
      <c r="A233" s="263"/>
      <c r="B233" s="999">
        <v>197</v>
      </c>
      <c r="C233" s="1000" t="s">
        <v>241</v>
      </c>
      <c r="D233" s="472"/>
      <c r="E233" s="472" t="s">
        <v>239</v>
      </c>
      <c r="F233" s="477">
        <v>10000</v>
      </c>
      <c r="G233" s="466"/>
    </row>
    <row r="234" spans="1:7">
      <c r="A234" s="263"/>
      <c r="B234" s="999">
        <v>198</v>
      </c>
      <c r="C234" s="468" t="s">
        <v>759</v>
      </c>
      <c r="D234" s="861"/>
      <c r="E234" s="861" t="s">
        <v>275</v>
      </c>
      <c r="F234" s="477">
        <v>10000</v>
      </c>
      <c r="G234" s="466"/>
    </row>
    <row r="235" spans="1:7" ht="30">
      <c r="A235" s="263"/>
      <c r="B235" s="999">
        <v>199</v>
      </c>
      <c r="C235" s="502" t="s">
        <v>1554</v>
      </c>
      <c r="D235" s="472"/>
      <c r="E235" s="470" t="s">
        <v>239</v>
      </c>
      <c r="F235" s="477">
        <v>10000</v>
      </c>
      <c r="G235" s="466"/>
    </row>
    <row r="236" spans="1:7" ht="30">
      <c r="A236" s="263"/>
      <c r="B236" s="999">
        <v>200</v>
      </c>
      <c r="C236" s="502" t="s">
        <v>1555</v>
      </c>
      <c r="D236" s="472"/>
      <c r="E236" s="470" t="s">
        <v>239</v>
      </c>
      <c r="F236" s="477">
        <v>10000</v>
      </c>
      <c r="G236" s="466"/>
    </row>
    <row r="237" spans="1:7" ht="30">
      <c r="A237" s="263"/>
      <c r="B237" s="999">
        <v>201</v>
      </c>
      <c r="C237" s="502" t="s">
        <v>1556</v>
      </c>
      <c r="D237" s="472"/>
      <c r="E237" s="470" t="s">
        <v>239</v>
      </c>
      <c r="F237" s="477">
        <v>10000</v>
      </c>
      <c r="G237" s="466"/>
    </row>
    <row r="238" spans="1:7" ht="30">
      <c r="A238" s="263"/>
      <c r="B238" s="999">
        <v>202</v>
      </c>
      <c r="C238" s="502" t="s">
        <v>1560</v>
      </c>
      <c r="D238" s="472"/>
      <c r="E238" s="470" t="s">
        <v>239</v>
      </c>
      <c r="F238" s="477">
        <v>10000</v>
      </c>
      <c r="G238" s="466"/>
    </row>
    <row r="239" spans="1:7" ht="30">
      <c r="A239" s="263"/>
      <c r="B239" s="999">
        <v>203</v>
      </c>
      <c r="C239" s="502" t="s">
        <v>1561</v>
      </c>
      <c r="D239" s="472"/>
      <c r="E239" s="470" t="s">
        <v>239</v>
      </c>
      <c r="F239" s="477">
        <v>10000</v>
      </c>
      <c r="G239" s="466"/>
    </row>
    <row r="240" spans="1:7" ht="30">
      <c r="A240" s="263"/>
      <c r="B240" s="999">
        <v>204</v>
      </c>
      <c r="C240" s="502" t="s">
        <v>1562</v>
      </c>
      <c r="D240" s="472"/>
      <c r="E240" s="470" t="s">
        <v>239</v>
      </c>
      <c r="F240" s="477">
        <v>10000</v>
      </c>
      <c r="G240" s="466"/>
    </row>
    <row r="241" spans="1:7">
      <c r="A241" s="263"/>
      <c r="B241" s="999">
        <v>205</v>
      </c>
      <c r="C241" s="1000" t="s">
        <v>208</v>
      </c>
      <c r="D241" s="472"/>
      <c r="E241" s="472" t="s">
        <v>329</v>
      </c>
      <c r="F241" s="477">
        <v>10000</v>
      </c>
      <c r="G241" s="466"/>
    </row>
    <row r="242" spans="1:7">
      <c r="A242" s="263"/>
      <c r="B242" s="999">
        <v>206</v>
      </c>
      <c r="C242" s="1000" t="s">
        <v>1816</v>
      </c>
      <c r="D242" s="472"/>
      <c r="E242" s="472" t="s">
        <v>379</v>
      </c>
      <c r="F242" s="477">
        <v>10000</v>
      </c>
      <c r="G242" s="466"/>
    </row>
    <row r="243" spans="1:7" ht="30">
      <c r="A243" s="263"/>
      <c r="B243" s="999">
        <v>207</v>
      </c>
      <c r="C243" s="502" t="s">
        <v>1772</v>
      </c>
      <c r="D243" s="472"/>
      <c r="E243" s="470" t="s">
        <v>239</v>
      </c>
      <c r="F243" s="477">
        <v>10000</v>
      </c>
      <c r="G243" s="466"/>
    </row>
    <row r="244" spans="1:7" ht="45">
      <c r="A244" s="263"/>
      <c r="B244" s="999">
        <v>208</v>
      </c>
      <c r="C244" s="502" t="s">
        <v>1755</v>
      </c>
      <c r="D244" s="472"/>
      <c r="E244" s="470" t="s">
        <v>239</v>
      </c>
      <c r="F244" s="477">
        <v>10000</v>
      </c>
      <c r="G244" s="466"/>
    </row>
    <row r="245" spans="1:7" ht="45">
      <c r="A245" s="263"/>
      <c r="B245" s="999">
        <v>209</v>
      </c>
      <c r="C245" s="502" t="s">
        <v>1753</v>
      </c>
      <c r="D245" s="472"/>
      <c r="E245" s="470" t="s">
        <v>239</v>
      </c>
      <c r="F245" s="477">
        <v>10000</v>
      </c>
      <c r="G245" s="466"/>
    </row>
    <row r="246" spans="1:7">
      <c r="A246" s="263"/>
      <c r="B246" s="999">
        <v>210</v>
      </c>
      <c r="C246" s="468" t="s">
        <v>193</v>
      </c>
      <c r="D246" s="861"/>
      <c r="E246" s="465" t="s">
        <v>26</v>
      </c>
      <c r="F246" s="477">
        <v>10000</v>
      </c>
      <c r="G246" s="466"/>
    </row>
    <row r="247" spans="1:7" ht="45">
      <c r="A247" s="263"/>
      <c r="B247" s="999">
        <v>211</v>
      </c>
      <c r="C247" s="502" t="s">
        <v>1748</v>
      </c>
      <c r="D247" s="472"/>
      <c r="E247" s="470" t="s">
        <v>379</v>
      </c>
      <c r="F247" s="477">
        <v>10000</v>
      </c>
      <c r="G247" s="466"/>
    </row>
    <row r="248" spans="1:7" ht="30">
      <c r="A248" s="263"/>
      <c r="B248" s="999">
        <v>212</v>
      </c>
      <c r="C248" s="502" t="s">
        <v>1746</v>
      </c>
      <c r="D248" s="472"/>
      <c r="E248" s="470" t="s">
        <v>379</v>
      </c>
      <c r="F248" s="477">
        <v>10000</v>
      </c>
      <c r="G248" s="466"/>
    </row>
    <row r="249" spans="1:7" ht="30">
      <c r="A249" s="263"/>
      <c r="B249" s="999">
        <v>213</v>
      </c>
      <c r="C249" s="502" t="s">
        <v>1829</v>
      </c>
      <c r="D249" s="472"/>
      <c r="E249" s="470" t="s">
        <v>239</v>
      </c>
      <c r="F249" s="477">
        <v>10000</v>
      </c>
      <c r="G249" s="466"/>
    </row>
    <row r="250" spans="1:7">
      <c r="A250" s="263"/>
      <c r="B250" s="999">
        <v>214</v>
      </c>
      <c r="C250" s="1000" t="s">
        <v>1889</v>
      </c>
      <c r="D250" s="472"/>
      <c r="E250" s="472" t="s">
        <v>239</v>
      </c>
      <c r="F250" s="477">
        <v>10000</v>
      </c>
      <c r="G250" s="466"/>
    </row>
    <row r="251" spans="1:7">
      <c r="A251" s="263"/>
      <c r="B251" s="999">
        <v>215</v>
      </c>
      <c r="C251" s="1000" t="s">
        <v>1802</v>
      </c>
      <c r="D251" s="472"/>
      <c r="E251" s="472" t="s">
        <v>379</v>
      </c>
      <c r="F251" s="477">
        <v>10000</v>
      </c>
      <c r="G251" s="466"/>
    </row>
    <row r="252" spans="1:7">
      <c r="A252" s="263"/>
      <c r="B252" s="999">
        <v>216</v>
      </c>
      <c r="C252" s="1000" t="s">
        <v>1803</v>
      </c>
      <c r="D252" s="472"/>
      <c r="E252" s="472" t="s">
        <v>379</v>
      </c>
      <c r="F252" s="477">
        <v>10000</v>
      </c>
      <c r="G252" s="466"/>
    </row>
    <row r="253" spans="1:7" ht="30">
      <c r="A253" s="263"/>
      <c r="B253" s="999">
        <v>217</v>
      </c>
      <c r="C253" s="502" t="s">
        <v>1811</v>
      </c>
      <c r="D253" s="472"/>
      <c r="E253" s="470" t="s">
        <v>379</v>
      </c>
      <c r="F253" s="477">
        <v>10000</v>
      </c>
      <c r="G253" s="466"/>
    </row>
    <row r="254" spans="1:7" ht="30">
      <c r="A254" s="263"/>
      <c r="B254" s="999">
        <v>218</v>
      </c>
      <c r="C254" s="502" t="s">
        <v>1806</v>
      </c>
      <c r="D254" s="472"/>
      <c r="E254" s="470" t="s">
        <v>379</v>
      </c>
      <c r="F254" s="477">
        <v>10000</v>
      </c>
      <c r="G254" s="466"/>
    </row>
    <row r="255" spans="1:7">
      <c r="A255" s="263"/>
      <c r="B255" s="999">
        <v>219</v>
      </c>
      <c r="C255" s="1000" t="s">
        <v>1805</v>
      </c>
      <c r="D255" s="472"/>
      <c r="E255" s="472" t="s">
        <v>379</v>
      </c>
      <c r="F255" s="477">
        <v>10000</v>
      </c>
      <c r="G255" s="466"/>
    </row>
    <row r="256" spans="1:7">
      <c r="A256" s="263"/>
      <c r="B256" s="999">
        <v>220</v>
      </c>
      <c r="C256" s="468" t="s">
        <v>194</v>
      </c>
      <c r="D256" s="861"/>
      <c r="E256" s="465" t="s">
        <v>195</v>
      </c>
      <c r="F256" s="477">
        <v>10000</v>
      </c>
      <c r="G256" s="466"/>
    </row>
    <row r="257" spans="1:7">
      <c r="A257" s="263"/>
      <c r="B257" s="999">
        <v>221</v>
      </c>
      <c r="C257" s="1000" t="s">
        <v>1801</v>
      </c>
      <c r="D257" s="472"/>
      <c r="E257" s="472" t="s">
        <v>379</v>
      </c>
      <c r="F257" s="477">
        <v>10000</v>
      </c>
      <c r="G257" s="466"/>
    </row>
    <row r="258" spans="1:7">
      <c r="A258" s="263"/>
      <c r="B258" s="999">
        <v>222</v>
      </c>
      <c r="C258" s="1000" t="s">
        <v>260</v>
      </c>
      <c r="D258" s="472"/>
      <c r="E258" s="472" t="s">
        <v>379</v>
      </c>
      <c r="F258" s="477">
        <v>10000</v>
      </c>
      <c r="G258" s="466"/>
    </row>
    <row r="259" spans="1:7">
      <c r="A259" s="263"/>
      <c r="B259" s="999">
        <v>223</v>
      </c>
      <c r="C259" s="1000" t="s">
        <v>261</v>
      </c>
      <c r="D259" s="472"/>
      <c r="E259" s="472" t="s">
        <v>379</v>
      </c>
      <c r="F259" s="477">
        <v>10000</v>
      </c>
      <c r="G259" s="466"/>
    </row>
    <row r="260" spans="1:7">
      <c r="A260" s="263"/>
      <c r="B260" s="999">
        <v>224</v>
      </c>
      <c r="C260" s="1000" t="s">
        <v>1800</v>
      </c>
      <c r="D260" s="472"/>
      <c r="E260" s="472" t="s">
        <v>379</v>
      </c>
      <c r="F260" s="477">
        <v>10000</v>
      </c>
      <c r="G260" s="466"/>
    </row>
    <row r="261" spans="1:7" s="609" customFormat="1">
      <c r="A261" s="608"/>
      <c r="B261" s="999">
        <v>225</v>
      </c>
      <c r="C261" s="1000" t="s">
        <v>262</v>
      </c>
      <c r="D261" s="472"/>
      <c r="E261" s="472" t="s">
        <v>379</v>
      </c>
      <c r="F261" s="477">
        <v>10000</v>
      </c>
      <c r="G261" s="466"/>
    </row>
    <row r="262" spans="1:7" ht="30">
      <c r="A262" s="263"/>
      <c r="B262" s="999">
        <v>226</v>
      </c>
      <c r="C262" s="502" t="s">
        <v>1810</v>
      </c>
      <c r="D262" s="472"/>
      <c r="E262" s="470" t="s">
        <v>379</v>
      </c>
      <c r="F262" s="477">
        <v>10000</v>
      </c>
      <c r="G262" s="466"/>
    </row>
    <row r="263" spans="1:7" ht="30">
      <c r="A263" s="263"/>
      <c r="B263" s="999">
        <v>227</v>
      </c>
      <c r="C263" s="502" t="s">
        <v>1247</v>
      </c>
      <c r="D263" s="472"/>
      <c r="E263" s="470" t="s">
        <v>379</v>
      </c>
      <c r="F263" s="477">
        <v>10000</v>
      </c>
      <c r="G263" s="466"/>
    </row>
    <row r="264" spans="1:7" ht="30">
      <c r="A264" s="263"/>
      <c r="B264" s="999">
        <v>228</v>
      </c>
      <c r="C264" s="502" t="s">
        <v>1248</v>
      </c>
      <c r="D264" s="472"/>
      <c r="E264" s="470" t="s">
        <v>379</v>
      </c>
      <c r="F264" s="477">
        <v>10000</v>
      </c>
      <c r="G264" s="466"/>
    </row>
    <row r="265" spans="1:7" s="609" customFormat="1" ht="30">
      <c r="A265" s="608"/>
      <c r="B265" s="999">
        <v>229</v>
      </c>
      <c r="C265" s="502" t="s">
        <v>1245</v>
      </c>
      <c r="D265" s="472"/>
      <c r="E265" s="470" t="s">
        <v>379</v>
      </c>
      <c r="F265" s="477">
        <v>10000</v>
      </c>
      <c r="G265" s="466"/>
    </row>
    <row r="266" spans="1:7" s="609" customFormat="1" ht="30">
      <c r="A266" s="608"/>
      <c r="B266" s="999">
        <v>230</v>
      </c>
      <c r="C266" s="502" t="s">
        <v>1804</v>
      </c>
      <c r="D266" s="472"/>
      <c r="E266" s="470" t="s">
        <v>379</v>
      </c>
      <c r="F266" s="477">
        <v>10000</v>
      </c>
      <c r="G266" s="466"/>
    </row>
    <row r="267" spans="1:7">
      <c r="A267" s="263"/>
      <c r="B267" s="999">
        <v>231</v>
      </c>
      <c r="C267" s="1000" t="s">
        <v>1792</v>
      </c>
      <c r="D267" s="472"/>
      <c r="E267" s="472" t="s">
        <v>239</v>
      </c>
      <c r="F267" s="477">
        <v>10000</v>
      </c>
      <c r="G267" s="466"/>
    </row>
    <row r="268" spans="1:7">
      <c r="A268" s="263"/>
      <c r="B268" s="999">
        <v>232</v>
      </c>
      <c r="C268" s="1000" t="s">
        <v>1476</v>
      </c>
      <c r="D268" s="472"/>
      <c r="E268" s="472" t="s">
        <v>329</v>
      </c>
      <c r="F268" s="477">
        <v>10000</v>
      </c>
      <c r="G268" s="466"/>
    </row>
    <row r="269" spans="1:7">
      <c r="A269" s="263"/>
      <c r="B269" s="999">
        <v>233</v>
      </c>
      <c r="C269" s="1000" t="s">
        <v>1604</v>
      </c>
      <c r="D269" s="472"/>
      <c r="E269" s="472" t="s">
        <v>379</v>
      </c>
      <c r="F269" s="477">
        <v>10000</v>
      </c>
      <c r="G269" s="466"/>
    </row>
    <row r="270" spans="1:7">
      <c r="A270" s="263"/>
      <c r="B270" s="999">
        <v>234</v>
      </c>
      <c r="C270" s="468" t="s">
        <v>928</v>
      </c>
      <c r="D270" s="861"/>
      <c r="E270" s="861" t="s">
        <v>379</v>
      </c>
      <c r="F270" s="477">
        <v>10000</v>
      </c>
      <c r="G270" s="466"/>
    </row>
    <row r="271" spans="1:7">
      <c r="A271" s="263"/>
      <c r="B271" s="999">
        <v>235</v>
      </c>
      <c r="C271" s="468" t="s">
        <v>777</v>
      </c>
      <c r="D271" s="861"/>
      <c r="E271" s="861" t="s">
        <v>216</v>
      </c>
      <c r="F271" s="477">
        <v>10000</v>
      </c>
      <c r="G271" s="466"/>
    </row>
    <row r="272" spans="1:7">
      <c r="A272" s="263"/>
      <c r="B272" s="999">
        <v>236</v>
      </c>
      <c r="C272" s="468" t="s">
        <v>340</v>
      </c>
      <c r="D272" s="861"/>
      <c r="E272" s="465" t="s">
        <v>342</v>
      </c>
      <c r="F272" s="477">
        <v>10000</v>
      </c>
      <c r="G272" s="466"/>
    </row>
    <row r="273" spans="1:7" s="609" customFormat="1">
      <c r="A273" s="608"/>
      <c r="B273" s="999">
        <v>237</v>
      </c>
      <c r="C273" s="1000" t="s">
        <v>1336</v>
      </c>
      <c r="D273" s="472"/>
      <c r="E273" s="472" t="s">
        <v>342</v>
      </c>
      <c r="F273" s="477">
        <v>10000</v>
      </c>
      <c r="G273" s="466"/>
    </row>
    <row r="274" spans="1:7">
      <c r="A274" s="263"/>
      <c r="B274" s="999">
        <v>238</v>
      </c>
      <c r="C274" s="1000" t="s">
        <v>2300</v>
      </c>
      <c r="D274" s="472"/>
      <c r="E274" s="472" t="s">
        <v>329</v>
      </c>
      <c r="F274" s="477">
        <v>10000</v>
      </c>
      <c r="G274" s="466"/>
    </row>
    <row r="275" spans="1:7">
      <c r="A275" s="263"/>
      <c r="B275" s="999">
        <v>239</v>
      </c>
      <c r="C275" s="468" t="s">
        <v>39</v>
      </c>
      <c r="D275" s="861"/>
      <c r="E275" s="465" t="s">
        <v>7</v>
      </c>
      <c r="F275" s="477">
        <v>10000</v>
      </c>
      <c r="G275" s="466"/>
    </row>
    <row r="276" spans="1:7">
      <c r="A276" s="263"/>
      <c r="B276" s="999">
        <v>240</v>
      </c>
      <c r="C276" s="1000" t="s">
        <v>2331</v>
      </c>
      <c r="D276" s="472"/>
      <c r="E276" s="472" t="s">
        <v>239</v>
      </c>
      <c r="F276" s="477">
        <v>10000</v>
      </c>
      <c r="G276" s="466"/>
    </row>
    <row r="277" spans="1:7" ht="30">
      <c r="A277" s="263"/>
      <c r="B277" s="999">
        <v>241</v>
      </c>
      <c r="C277" s="502" t="s">
        <v>2316</v>
      </c>
      <c r="D277" s="472"/>
      <c r="E277" s="470" t="s">
        <v>329</v>
      </c>
      <c r="F277" s="477">
        <v>10000</v>
      </c>
      <c r="G277" s="466"/>
    </row>
    <row r="278" spans="1:7">
      <c r="A278" s="263"/>
      <c r="B278" s="999">
        <v>242</v>
      </c>
      <c r="C278" s="468" t="s">
        <v>186</v>
      </c>
      <c r="D278" s="861"/>
      <c r="E278" s="465" t="s">
        <v>347</v>
      </c>
      <c r="F278" s="477">
        <v>10000</v>
      </c>
      <c r="G278" s="466"/>
    </row>
    <row r="279" spans="1:7">
      <c r="A279" s="263"/>
      <c r="B279" s="999">
        <v>243</v>
      </c>
      <c r="C279" s="1000" t="s">
        <v>1269</v>
      </c>
      <c r="D279" s="472"/>
      <c r="E279" s="472" t="s">
        <v>379</v>
      </c>
      <c r="F279" s="477">
        <v>10000</v>
      </c>
      <c r="G279" s="466"/>
    </row>
    <row r="280" spans="1:7">
      <c r="A280" s="263"/>
      <c r="B280" s="999">
        <v>244</v>
      </c>
      <c r="C280" s="468" t="s">
        <v>356</v>
      </c>
      <c r="D280" s="861"/>
      <c r="E280" s="465" t="s">
        <v>351</v>
      </c>
      <c r="F280" s="477">
        <v>10000</v>
      </c>
      <c r="G280" s="466"/>
    </row>
    <row r="281" spans="1:7">
      <c r="A281" s="263"/>
      <c r="B281" s="999">
        <v>245</v>
      </c>
      <c r="C281" s="468" t="s">
        <v>1054</v>
      </c>
      <c r="D281" s="861"/>
      <c r="E281" s="465" t="s">
        <v>329</v>
      </c>
      <c r="F281" s="477">
        <v>10000</v>
      </c>
      <c r="G281" s="466"/>
    </row>
    <row r="282" spans="1:7">
      <c r="A282" s="263"/>
      <c r="B282" s="999">
        <v>246</v>
      </c>
      <c r="C282" s="1000" t="s">
        <v>1787</v>
      </c>
      <c r="D282" s="472"/>
      <c r="E282" s="472" t="s">
        <v>379</v>
      </c>
      <c r="F282" s="477">
        <v>10000</v>
      </c>
      <c r="G282" s="466"/>
    </row>
    <row r="283" spans="1:7">
      <c r="A283" s="263"/>
      <c r="B283" s="999">
        <v>247</v>
      </c>
      <c r="C283" s="1000" t="s">
        <v>1305</v>
      </c>
      <c r="D283" s="472"/>
      <c r="E283" s="472" t="s">
        <v>329</v>
      </c>
      <c r="F283" s="477">
        <v>10000</v>
      </c>
      <c r="G283" s="466"/>
    </row>
    <row r="284" spans="1:7">
      <c r="A284" s="263"/>
      <c r="B284" s="999">
        <v>248</v>
      </c>
      <c r="C284" s="468" t="s">
        <v>352</v>
      </c>
      <c r="D284" s="861"/>
      <c r="E284" s="465" t="s">
        <v>7</v>
      </c>
      <c r="F284" s="477">
        <v>10000</v>
      </c>
      <c r="G284" s="466"/>
    </row>
    <row r="285" spans="1:7">
      <c r="A285" s="263"/>
      <c r="B285" s="999">
        <v>249</v>
      </c>
      <c r="C285" s="468" t="s">
        <v>199</v>
      </c>
      <c r="D285" s="861"/>
      <c r="E285" s="465" t="s">
        <v>177</v>
      </c>
      <c r="F285" s="477">
        <v>10000</v>
      </c>
      <c r="G285" s="466"/>
    </row>
    <row r="286" spans="1:7">
      <c r="A286" s="263"/>
      <c r="B286" s="999">
        <v>250</v>
      </c>
      <c r="C286" s="468" t="s">
        <v>188</v>
      </c>
      <c r="D286" s="861"/>
      <c r="E286" s="465" t="s">
        <v>177</v>
      </c>
      <c r="F286" s="477">
        <v>10000</v>
      </c>
      <c r="G286" s="466"/>
    </row>
    <row r="287" spans="1:7">
      <c r="A287" s="263"/>
      <c r="B287" s="999">
        <v>251</v>
      </c>
      <c r="C287" s="1000" t="s">
        <v>1259</v>
      </c>
      <c r="D287" s="472"/>
      <c r="E287" s="472" t="s">
        <v>342</v>
      </c>
      <c r="F287" s="477">
        <v>10000</v>
      </c>
      <c r="G287" s="466"/>
    </row>
    <row r="288" spans="1:7">
      <c r="A288" s="263"/>
      <c r="B288" s="999">
        <v>252</v>
      </c>
      <c r="C288" s="1000" t="s">
        <v>1879</v>
      </c>
      <c r="D288" s="472"/>
      <c r="E288" s="472" t="s">
        <v>379</v>
      </c>
      <c r="F288" s="477">
        <v>10000</v>
      </c>
      <c r="G288" s="466"/>
    </row>
    <row r="289" spans="1:7">
      <c r="A289" s="263"/>
      <c r="B289" s="999">
        <v>253</v>
      </c>
      <c r="C289" s="1000" t="s">
        <v>2219</v>
      </c>
      <c r="D289" s="472"/>
      <c r="E289" s="472" t="s">
        <v>342</v>
      </c>
      <c r="F289" s="477">
        <v>10000</v>
      </c>
      <c r="G289" s="466"/>
    </row>
    <row r="290" spans="1:7">
      <c r="A290" s="263"/>
      <c r="B290" s="999">
        <v>254</v>
      </c>
      <c r="C290" s="468" t="s">
        <v>226</v>
      </c>
      <c r="D290" s="861"/>
      <c r="E290" s="465" t="s">
        <v>342</v>
      </c>
      <c r="F290" s="477">
        <v>10000</v>
      </c>
      <c r="G290" s="466"/>
    </row>
    <row r="291" spans="1:7">
      <c r="A291" s="263"/>
      <c r="B291" s="999">
        <v>255</v>
      </c>
      <c r="C291" s="468" t="s">
        <v>226</v>
      </c>
      <c r="D291" s="861"/>
      <c r="E291" s="465" t="s">
        <v>177</v>
      </c>
      <c r="F291" s="477">
        <v>10000</v>
      </c>
      <c r="G291" s="466"/>
    </row>
    <row r="292" spans="1:7">
      <c r="A292" s="263"/>
      <c r="B292" s="999">
        <v>256</v>
      </c>
      <c r="C292" s="1000" t="s">
        <v>2209</v>
      </c>
      <c r="D292" s="472"/>
      <c r="E292" s="472" t="s">
        <v>342</v>
      </c>
      <c r="F292" s="477">
        <v>10000</v>
      </c>
      <c r="G292" s="466"/>
    </row>
    <row r="293" spans="1:7">
      <c r="A293" s="263"/>
      <c r="B293" s="999">
        <v>257</v>
      </c>
      <c r="C293" s="1000" t="s">
        <v>2213</v>
      </c>
      <c r="D293" s="472"/>
      <c r="E293" s="472" t="s">
        <v>342</v>
      </c>
      <c r="F293" s="477">
        <v>10000</v>
      </c>
      <c r="G293" s="466"/>
    </row>
    <row r="294" spans="1:7">
      <c r="A294" s="263"/>
      <c r="B294" s="999">
        <v>258</v>
      </c>
      <c r="C294" s="468" t="s">
        <v>257</v>
      </c>
      <c r="D294" s="861"/>
      <c r="E294" s="979" t="s">
        <v>45</v>
      </c>
      <c r="F294" s="477">
        <v>10000</v>
      </c>
      <c r="G294" s="466"/>
    </row>
    <row r="295" spans="1:7">
      <c r="A295" s="263"/>
      <c r="B295" s="999">
        <v>259</v>
      </c>
      <c r="C295" s="468" t="s">
        <v>41</v>
      </c>
      <c r="D295" s="861"/>
      <c r="E295" s="465" t="s">
        <v>177</v>
      </c>
      <c r="F295" s="477">
        <v>10000</v>
      </c>
      <c r="G295" s="466"/>
    </row>
    <row r="296" spans="1:7">
      <c r="A296" s="263"/>
      <c r="B296" s="999">
        <v>260</v>
      </c>
      <c r="C296" s="468" t="s">
        <v>223</v>
      </c>
      <c r="D296" s="861"/>
      <c r="E296" s="465" t="s">
        <v>177</v>
      </c>
      <c r="F296" s="477">
        <v>10000</v>
      </c>
      <c r="G296" s="466"/>
    </row>
    <row r="297" spans="1:7" ht="30">
      <c r="A297" s="263"/>
      <c r="B297" s="999">
        <v>261</v>
      </c>
      <c r="C297" s="502" t="s">
        <v>1679</v>
      </c>
      <c r="D297" s="472"/>
      <c r="E297" s="470" t="s">
        <v>342</v>
      </c>
      <c r="F297" s="477">
        <v>10000</v>
      </c>
      <c r="G297" s="466"/>
    </row>
    <row r="298" spans="1:7">
      <c r="A298" s="263"/>
      <c r="B298" s="999">
        <v>262</v>
      </c>
      <c r="C298" s="468" t="s">
        <v>189</v>
      </c>
      <c r="D298" s="861"/>
      <c r="E298" s="465" t="s">
        <v>177</v>
      </c>
      <c r="F298" s="477">
        <v>10000</v>
      </c>
      <c r="G298" s="466"/>
    </row>
    <row r="299" spans="1:7" ht="30">
      <c r="A299" s="263"/>
      <c r="B299" s="999">
        <v>263</v>
      </c>
      <c r="C299" s="502" t="s">
        <v>1323</v>
      </c>
      <c r="D299" s="472"/>
      <c r="E299" s="470" t="s">
        <v>342</v>
      </c>
      <c r="F299" s="477">
        <v>10000</v>
      </c>
      <c r="G299" s="466"/>
    </row>
    <row r="300" spans="1:7" ht="30">
      <c r="A300" s="263"/>
      <c r="B300" s="999">
        <v>264</v>
      </c>
      <c r="C300" s="502" t="s">
        <v>1644</v>
      </c>
      <c r="D300" s="472"/>
      <c r="E300" s="470" t="s">
        <v>239</v>
      </c>
      <c r="F300" s="477">
        <v>10000</v>
      </c>
      <c r="G300" s="466"/>
    </row>
    <row r="301" spans="1:7" ht="30">
      <c r="A301" s="263"/>
      <c r="B301" s="999">
        <v>265</v>
      </c>
      <c r="C301" s="502" t="s">
        <v>1647</v>
      </c>
      <c r="D301" s="472"/>
      <c r="E301" s="470" t="s">
        <v>239</v>
      </c>
      <c r="F301" s="477">
        <v>10000</v>
      </c>
      <c r="G301" s="466"/>
    </row>
    <row r="302" spans="1:7" ht="45">
      <c r="A302" s="263"/>
      <c r="B302" s="999">
        <v>266</v>
      </c>
      <c r="C302" s="502" t="s">
        <v>1635</v>
      </c>
      <c r="D302" s="472"/>
      <c r="E302" s="470" t="s">
        <v>239</v>
      </c>
      <c r="F302" s="477">
        <v>10000</v>
      </c>
      <c r="G302" s="466"/>
    </row>
    <row r="303" spans="1:7" ht="45">
      <c r="A303" s="263"/>
      <c r="B303" s="999">
        <v>267</v>
      </c>
      <c r="C303" s="502" t="s">
        <v>1641</v>
      </c>
      <c r="D303" s="472"/>
      <c r="E303" s="470" t="s">
        <v>239</v>
      </c>
      <c r="F303" s="477">
        <v>10000</v>
      </c>
      <c r="G303" s="466"/>
    </row>
    <row r="304" spans="1:7" ht="30">
      <c r="A304" s="263"/>
      <c r="B304" s="999">
        <v>268</v>
      </c>
      <c r="C304" s="502" t="s">
        <v>3978</v>
      </c>
      <c r="D304" s="472"/>
      <c r="E304" s="470" t="s">
        <v>239</v>
      </c>
      <c r="F304" s="477">
        <v>10000</v>
      </c>
      <c r="G304" s="466"/>
    </row>
    <row r="305" spans="1:7" ht="30">
      <c r="A305" s="263"/>
      <c r="B305" s="999">
        <v>269</v>
      </c>
      <c r="C305" s="502" t="s">
        <v>3986</v>
      </c>
      <c r="D305" s="472"/>
      <c r="E305" s="470" t="s">
        <v>239</v>
      </c>
      <c r="F305" s="477">
        <v>10000</v>
      </c>
      <c r="G305" s="466"/>
    </row>
    <row r="306" spans="1:7" ht="30">
      <c r="A306" s="263"/>
      <c r="B306" s="999">
        <v>270</v>
      </c>
      <c r="C306" s="502" t="s">
        <v>3987</v>
      </c>
      <c r="D306" s="472"/>
      <c r="E306" s="470" t="s">
        <v>239</v>
      </c>
      <c r="F306" s="477">
        <v>10000</v>
      </c>
      <c r="G306" s="466"/>
    </row>
    <row r="307" spans="1:7" ht="30">
      <c r="A307" s="263"/>
      <c r="B307" s="999">
        <v>271</v>
      </c>
      <c r="C307" s="502" t="s">
        <v>3979</v>
      </c>
      <c r="D307" s="472"/>
      <c r="E307" s="470" t="s">
        <v>239</v>
      </c>
      <c r="F307" s="477">
        <v>10000</v>
      </c>
      <c r="G307" s="466"/>
    </row>
    <row r="308" spans="1:7" ht="30">
      <c r="A308" s="263"/>
      <c r="B308" s="999">
        <v>272</v>
      </c>
      <c r="C308" s="502" t="s">
        <v>3980</v>
      </c>
      <c r="D308" s="472"/>
      <c r="E308" s="470" t="s">
        <v>239</v>
      </c>
      <c r="F308" s="477">
        <v>10000</v>
      </c>
      <c r="G308" s="466"/>
    </row>
    <row r="309" spans="1:7" ht="30">
      <c r="A309" s="263"/>
      <c r="B309" s="999">
        <v>273</v>
      </c>
      <c r="C309" s="502" t="s">
        <v>3988</v>
      </c>
      <c r="D309" s="472"/>
      <c r="E309" s="470" t="s">
        <v>239</v>
      </c>
      <c r="F309" s="477">
        <v>10000</v>
      </c>
      <c r="G309" s="466"/>
    </row>
    <row r="310" spans="1:7" ht="30">
      <c r="A310" s="263"/>
      <c r="B310" s="999">
        <v>274</v>
      </c>
      <c r="C310" s="502" t="s">
        <v>3981</v>
      </c>
      <c r="D310" s="472"/>
      <c r="E310" s="470" t="s">
        <v>239</v>
      </c>
      <c r="F310" s="477">
        <v>10000</v>
      </c>
      <c r="G310" s="466"/>
    </row>
    <row r="311" spans="1:7" ht="30">
      <c r="A311" s="263"/>
      <c r="B311" s="999">
        <v>275</v>
      </c>
      <c r="C311" s="502" t="s">
        <v>3989</v>
      </c>
      <c r="D311" s="472"/>
      <c r="E311" s="470" t="s">
        <v>239</v>
      </c>
      <c r="F311" s="477">
        <v>10000</v>
      </c>
      <c r="G311" s="466"/>
    </row>
    <row r="312" spans="1:7" ht="30">
      <c r="A312" s="263"/>
      <c r="B312" s="999">
        <v>276</v>
      </c>
      <c r="C312" s="502" t="s">
        <v>3990</v>
      </c>
      <c r="D312" s="472"/>
      <c r="E312" s="470" t="s">
        <v>239</v>
      </c>
      <c r="F312" s="477">
        <v>10000</v>
      </c>
      <c r="G312" s="466"/>
    </row>
    <row r="313" spans="1:7" ht="30">
      <c r="A313" s="263"/>
      <c r="B313" s="999">
        <v>277</v>
      </c>
      <c r="C313" s="502" t="s">
        <v>3982</v>
      </c>
      <c r="D313" s="472"/>
      <c r="E313" s="470" t="s">
        <v>239</v>
      </c>
      <c r="F313" s="477">
        <v>10000</v>
      </c>
      <c r="G313" s="466"/>
    </row>
    <row r="314" spans="1:7" ht="30">
      <c r="A314" s="263"/>
      <c r="B314" s="999">
        <v>278</v>
      </c>
      <c r="C314" s="502" t="s">
        <v>3983</v>
      </c>
      <c r="D314" s="472"/>
      <c r="E314" s="470" t="s">
        <v>239</v>
      </c>
      <c r="F314" s="477">
        <v>10000</v>
      </c>
      <c r="G314" s="466"/>
    </row>
    <row r="315" spans="1:7" ht="30">
      <c r="A315" s="263"/>
      <c r="B315" s="999">
        <v>279</v>
      </c>
      <c r="C315" s="502" t="s">
        <v>3991</v>
      </c>
      <c r="D315" s="472"/>
      <c r="E315" s="470" t="s">
        <v>239</v>
      </c>
      <c r="F315" s="477">
        <v>10000</v>
      </c>
      <c r="G315" s="466"/>
    </row>
    <row r="316" spans="1:7" ht="30">
      <c r="A316" s="263"/>
      <c r="B316" s="999">
        <v>280</v>
      </c>
      <c r="C316" s="502" t="s">
        <v>1585</v>
      </c>
      <c r="D316" s="472"/>
      <c r="E316" s="470" t="s">
        <v>239</v>
      </c>
      <c r="F316" s="477">
        <v>10000</v>
      </c>
      <c r="G316" s="466"/>
    </row>
    <row r="317" spans="1:7" ht="30">
      <c r="A317" s="263"/>
      <c r="B317" s="999">
        <v>281</v>
      </c>
      <c r="C317" s="502" t="s">
        <v>1588</v>
      </c>
      <c r="D317" s="472"/>
      <c r="E317" s="470" t="s">
        <v>239</v>
      </c>
      <c r="F317" s="477">
        <v>10000</v>
      </c>
      <c r="G317" s="466"/>
    </row>
    <row r="318" spans="1:7" ht="30">
      <c r="A318" s="263"/>
      <c r="B318" s="999">
        <v>282</v>
      </c>
      <c r="C318" s="502" t="s">
        <v>1589</v>
      </c>
      <c r="D318" s="472"/>
      <c r="E318" s="470" t="s">
        <v>239</v>
      </c>
      <c r="F318" s="477">
        <v>10000</v>
      </c>
      <c r="G318" s="466"/>
    </row>
    <row r="319" spans="1:7" ht="30">
      <c r="A319" s="263"/>
      <c r="B319" s="999">
        <v>283</v>
      </c>
      <c r="C319" s="502" t="s">
        <v>1590</v>
      </c>
      <c r="D319" s="472"/>
      <c r="E319" s="470" t="s">
        <v>239</v>
      </c>
      <c r="F319" s="477">
        <v>10000</v>
      </c>
      <c r="G319" s="466"/>
    </row>
    <row r="320" spans="1:7" ht="30">
      <c r="A320" s="263"/>
      <c r="B320" s="999">
        <v>284</v>
      </c>
      <c r="C320" s="502" t="s">
        <v>1583</v>
      </c>
      <c r="D320" s="472"/>
      <c r="E320" s="470" t="s">
        <v>239</v>
      </c>
      <c r="F320" s="477">
        <v>10000</v>
      </c>
      <c r="G320" s="466"/>
    </row>
    <row r="321" spans="1:7" ht="30">
      <c r="A321" s="263"/>
      <c r="B321" s="999">
        <v>285</v>
      </c>
      <c r="C321" s="502" t="s">
        <v>3984</v>
      </c>
      <c r="D321" s="472"/>
      <c r="E321" s="470" t="s">
        <v>239</v>
      </c>
      <c r="F321" s="477">
        <v>10000</v>
      </c>
      <c r="G321" s="466"/>
    </row>
    <row r="322" spans="1:7" ht="30">
      <c r="A322" s="263"/>
      <c r="B322" s="999">
        <v>286</v>
      </c>
      <c r="C322" s="502" t="s">
        <v>3992</v>
      </c>
      <c r="D322" s="472"/>
      <c r="E322" s="470" t="s">
        <v>239</v>
      </c>
      <c r="F322" s="477">
        <v>10000</v>
      </c>
      <c r="G322" s="466"/>
    </row>
    <row r="323" spans="1:7" ht="30">
      <c r="A323" s="263"/>
      <c r="B323" s="999">
        <v>287</v>
      </c>
      <c r="C323" s="502" t="s">
        <v>3985</v>
      </c>
      <c r="D323" s="472"/>
      <c r="E323" s="470" t="s">
        <v>239</v>
      </c>
      <c r="F323" s="477">
        <v>10000</v>
      </c>
      <c r="G323" s="466"/>
    </row>
    <row r="324" spans="1:7" ht="30">
      <c r="A324" s="263"/>
      <c r="B324" s="999">
        <v>288</v>
      </c>
      <c r="C324" s="502" t="s">
        <v>3993</v>
      </c>
      <c r="D324" s="472"/>
      <c r="E324" s="470" t="s">
        <v>239</v>
      </c>
      <c r="F324" s="477">
        <v>10000</v>
      </c>
      <c r="G324" s="466"/>
    </row>
    <row r="325" spans="1:7" ht="30">
      <c r="A325" s="263"/>
      <c r="B325" s="999">
        <v>289</v>
      </c>
      <c r="C325" s="502" t="s">
        <v>1632</v>
      </c>
      <c r="D325" s="472"/>
      <c r="E325" s="470" t="s">
        <v>239</v>
      </c>
      <c r="F325" s="477">
        <v>10000</v>
      </c>
      <c r="G325" s="466"/>
    </row>
    <row r="326" spans="1:7" ht="30">
      <c r="A326" s="263"/>
      <c r="B326" s="999">
        <v>290</v>
      </c>
      <c r="C326" s="502" t="s">
        <v>1633</v>
      </c>
      <c r="D326" s="472"/>
      <c r="E326" s="470" t="s">
        <v>239</v>
      </c>
      <c r="F326" s="477">
        <v>10000</v>
      </c>
      <c r="G326" s="466"/>
    </row>
    <row r="327" spans="1:7">
      <c r="A327" s="263"/>
      <c r="B327" s="999">
        <v>291</v>
      </c>
      <c r="C327" s="468" t="s">
        <v>50</v>
      </c>
      <c r="D327" s="861"/>
      <c r="E327" s="465" t="s">
        <v>7</v>
      </c>
      <c r="F327" s="477">
        <v>10000</v>
      </c>
      <c r="G327" s="466"/>
    </row>
    <row r="328" spans="1:7">
      <c r="A328" s="263"/>
      <c r="B328" s="999">
        <v>292</v>
      </c>
      <c r="C328" s="468" t="s">
        <v>50</v>
      </c>
      <c r="D328" s="861"/>
      <c r="E328" s="861" t="s">
        <v>342</v>
      </c>
      <c r="F328" s="477">
        <v>10000</v>
      </c>
      <c r="G328" s="466"/>
    </row>
    <row r="329" spans="1:7">
      <c r="A329" s="263"/>
      <c r="B329" s="999">
        <v>293</v>
      </c>
      <c r="C329" s="468" t="s">
        <v>50</v>
      </c>
      <c r="D329" s="861"/>
      <c r="E329" s="465" t="s">
        <v>177</v>
      </c>
      <c r="F329" s="477">
        <v>10000</v>
      </c>
      <c r="G329" s="466"/>
    </row>
    <row r="330" spans="1:7">
      <c r="A330" s="263"/>
      <c r="B330" s="999">
        <v>294</v>
      </c>
      <c r="C330" s="468" t="s">
        <v>212</v>
      </c>
      <c r="D330" s="861"/>
      <c r="E330" s="465" t="s">
        <v>329</v>
      </c>
      <c r="F330" s="477">
        <v>10000</v>
      </c>
      <c r="G330" s="466"/>
    </row>
    <row r="331" spans="1:7">
      <c r="A331" s="263"/>
      <c r="B331" s="999">
        <v>295</v>
      </c>
      <c r="C331" s="468" t="s">
        <v>3602</v>
      </c>
      <c r="D331" s="861"/>
      <c r="E331" s="861" t="s">
        <v>342</v>
      </c>
      <c r="F331" s="477">
        <v>10000</v>
      </c>
      <c r="G331" s="466"/>
    </row>
    <row r="332" spans="1:7">
      <c r="A332" s="263"/>
      <c r="B332" s="999">
        <v>296</v>
      </c>
      <c r="C332" s="1000" t="s">
        <v>1855</v>
      </c>
      <c r="D332" s="472"/>
      <c r="E332" s="472" t="s">
        <v>1734</v>
      </c>
      <c r="F332" s="477">
        <v>10000</v>
      </c>
      <c r="G332" s="466"/>
    </row>
    <row r="333" spans="1:7">
      <c r="A333" s="263"/>
      <c r="B333" s="999">
        <v>297</v>
      </c>
      <c r="C333" s="1000" t="s">
        <v>1857</v>
      </c>
      <c r="D333" s="472"/>
      <c r="E333" s="472" t="s">
        <v>1734</v>
      </c>
      <c r="F333" s="477">
        <v>10000</v>
      </c>
      <c r="G333" s="466"/>
    </row>
    <row r="334" spans="1:7">
      <c r="A334" s="263"/>
      <c r="B334" s="999">
        <v>298</v>
      </c>
      <c r="C334" s="468" t="s">
        <v>204</v>
      </c>
      <c r="D334" s="861"/>
      <c r="E334" s="465" t="s">
        <v>6</v>
      </c>
      <c r="F334" s="477">
        <v>10000</v>
      </c>
      <c r="G334" s="466"/>
    </row>
    <row r="335" spans="1:7">
      <c r="A335" s="263"/>
      <c r="B335" s="999">
        <v>299</v>
      </c>
      <c r="C335" s="468" t="s">
        <v>178</v>
      </c>
      <c r="D335" s="861"/>
      <c r="E335" s="465" t="s">
        <v>177</v>
      </c>
      <c r="F335" s="477">
        <v>10000</v>
      </c>
      <c r="G335" s="466"/>
    </row>
    <row r="336" spans="1:7">
      <c r="A336" s="263"/>
      <c r="B336" s="999">
        <v>300</v>
      </c>
      <c r="C336" s="1000" t="s">
        <v>2270</v>
      </c>
      <c r="D336" s="472"/>
      <c r="E336" s="470" t="s">
        <v>329</v>
      </c>
      <c r="F336" s="477">
        <v>10000</v>
      </c>
      <c r="G336" s="466"/>
    </row>
    <row r="337" spans="1:7" ht="30">
      <c r="A337" s="263"/>
      <c r="B337" s="999">
        <v>301</v>
      </c>
      <c r="C337" s="502" t="s">
        <v>1887</v>
      </c>
      <c r="D337" s="472"/>
      <c r="E337" s="470" t="s">
        <v>239</v>
      </c>
      <c r="F337" s="477">
        <v>10000</v>
      </c>
      <c r="G337" s="466"/>
    </row>
    <row r="338" spans="1:7" ht="30">
      <c r="A338" s="263"/>
      <c r="B338" s="999">
        <v>302</v>
      </c>
      <c r="C338" s="502" t="s">
        <v>1888</v>
      </c>
      <c r="D338" s="472"/>
      <c r="E338" s="470" t="s">
        <v>239</v>
      </c>
      <c r="F338" s="477">
        <v>10000</v>
      </c>
      <c r="G338" s="466"/>
    </row>
    <row r="339" spans="1:7">
      <c r="A339" s="263"/>
      <c r="B339" s="999">
        <v>303</v>
      </c>
      <c r="C339" s="1000" t="s">
        <v>265</v>
      </c>
      <c r="D339" s="472"/>
      <c r="E339" s="472" t="s">
        <v>239</v>
      </c>
      <c r="F339" s="477">
        <v>10000</v>
      </c>
      <c r="G339" s="466"/>
    </row>
    <row r="340" spans="1:7">
      <c r="A340" s="263"/>
      <c r="B340" s="999">
        <v>304</v>
      </c>
      <c r="C340" s="1000" t="s">
        <v>1793</v>
      </c>
      <c r="D340" s="472"/>
      <c r="E340" s="472" t="s">
        <v>258</v>
      </c>
      <c r="F340" s="477">
        <v>10000</v>
      </c>
      <c r="G340" s="466"/>
    </row>
    <row r="341" spans="1:7">
      <c r="A341" s="263"/>
      <c r="B341" s="999">
        <v>305</v>
      </c>
      <c r="C341" s="1000" t="s">
        <v>2187</v>
      </c>
      <c r="D341" s="472"/>
      <c r="E341" s="472" t="s">
        <v>275</v>
      </c>
      <c r="F341" s="477">
        <v>10000</v>
      </c>
      <c r="G341" s="466"/>
    </row>
    <row r="342" spans="1:7">
      <c r="A342" s="263"/>
      <c r="B342" s="999">
        <v>306</v>
      </c>
      <c r="C342" s="1000" t="s">
        <v>1777</v>
      </c>
      <c r="D342" s="472"/>
      <c r="E342" s="472" t="s">
        <v>239</v>
      </c>
      <c r="F342" s="477">
        <v>10000</v>
      </c>
      <c r="G342" s="466"/>
    </row>
    <row r="343" spans="1:7">
      <c r="A343" s="263"/>
      <c r="B343" s="999">
        <v>307</v>
      </c>
      <c r="C343" s="1000" t="s">
        <v>1788</v>
      </c>
      <c r="D343" s="472"/>
      <c r="E343" s="472" t="s">
        <v>239</v>
      </c>
      <c r="F343" s="477">
        <v>10000</v>
      </c>
      <c r="G343" s="466"/>
    </row>
    <row r="344" spans="1:7">
      <c r="A344" s="263"/>
      <c r="B344" s="999">
        <v>308</v>
      </c>
      <c r="C344" s="468" t="s">
        <v>196</v>
      </c>
      <c r="D344" s="861"/>
      <c r="E344" s="465" t="s">
        <v>26</v>
      </c>
      <c r="F344" s="477">
        <v>10000</v>
      </c>
      <c r="G344" s="466"/>
    </row>
    <row r="345" spans="1:7">
      <c r="A345" s="263"/>
      <c r="B345" s="999">
        <v>309</v>
      </c>
      <c r="C345" s="1000" t="s">
        <v>1774</v>
      </c>
      <c r="D345" s="472"/>
      <c r="E345" s="472" t="s">
        <v>239</v>
      </c>
      <c r="F345" s="477">
        <v>10000</v>
      </c>
      <c r="G345" s="466"/>
    </row>
    <row r="346" spans="1:7">
      <c r="A346" s="263"/>
      <c r="B346" s="999">
        <v>310</v>
      </c>
      <c r="C346" s="1000" t="s">
        <v>1775</v>
      </c>
      <c r="D346" s="472"/>
      <c r="E346" s="472" t="s">
        <v>239</v>
      </c>
      <c r="F346" s="477">
        <v>10000</v>
      </c>
      <c r="G346" s="466"/>
    </row>
    <row r="347" spans="1:7" ht="30">
      <c r="A347" s="263"/>
      <c r="B347" s="999">
        <v>311</v>
      </c>
      <c r="C347" s="502" t="s">
        <v>1776</v>
      </c>
      <c r="D347" s="472"/>
      <c r="E347" s="470" t="s">
        <v>239</v>
      </c>
      <c r="F347" s="477">
        <v>10000</v>
      </c>
      <c r="G347" s="466"/>
    </row>
    <row r="348" spans="1:7" ht="30">
      <c r="A348" s="263"/>
      <c r="B348" s="999">
        <v>312</v>
      </c>
      <c r="C348" s="502" t="s">
        <v>1773</v>
      </c>
      <c r="D348" s="472"/>
      <c r="E348" s="470" t="s">
        <v>239</v>
      </c>
      <c r="F348" s="477">
        <v>10000</v>
      </c>
      <c r="G348" s="466"/>
    </row>
    <row r="349" spans="1:7">
      <c r="A349" s="263"/>
      <c r="B349" s="999">
        <v>313</v>
      </c>
      <c r="C349" s="1000" t="s">
        <v>2203</v>
      </c>
      <c r="D349" s="472"/>
      <c r="E349" s="472" t="s">
        <v>342</v>
      </c>
      <c r="F349" s="477">
        <v>10000</v>
      </c>
      <c r="G349" s="466"/>
    </row>
    <row r="350" spans="1:7">
      <c r="A350" s="263"/>
      <c r="B350" s="999">
        <v>314</v>
      </c>
      <c r="C350" s="1000" t="s">
        <v>1621</v>
      </c>
      <c r="D350" s="472"/>
      <c r="E350" s="472" t="s">
        <v>379</v>
      </c>
      <c r="F350" s="477">
        <v>10000</v>
      </c>
      <c r="G350" s="466"/>
    </row>
    <row r="351" spans="1:7" ht="27">
      <c r="A351" s="263"/>
      <c r="B351" s="999">
        <v>315</v>
      </c>
      <c r="C351" s="473" t="s">
        <v>416</v>
      </c>
      <c r="D351" s="465"/>
      <c r="E351" s="465" t="s">
        <v>379</v>
      </c>
      <c r="F351" s="477">
        <v>10000</v>
      </c>
      <c r="G351" s="466"/>
    </row>
    <row r="352" spans="1:7">
      <c r="A352" s="263"/>
      <c r="B352" s="999">
        <v>316</v>
      </c>
      <c r="C352" s="468" t="s">
        <v>417</v>
      </c>
      <c r="D352" s="465"/>
      <c r="E352" s="465" t="s">
        <v>37</v>
      </c>
      <c r="F352" s="477">
        <v>10000</v>
      </c>
      <c r="G352" s="466"/>
    </row>
    <row r="353" spans="1:7">
      <c r="A353" s="263"/>
      <c r="B353" s="999">
        <v>317</v>
      </c>
      <c r="C353" s="1000" t="s">
        <v>1687</v>
      </c>
      <c r="D353" s="472"/>
      <c r="E353" s="472" t="s">
        <v>329</v>
      </c>
      <c r="F353" s="477">
        <v>10000</v>
      </c>
      <c r="G353" s="466"/>
    </row>
    <row r="354" spans="1:7">
      <c r="A354" s="263"/>
      <c r="B354" s="999">
        <v>318</v>
      </c>
      <c r="C354" s="1000" t="s">
        <v>1605</v>
      </c>
      <c r="D354" s="472"/>
      <c r="E354" s="472" t="s">
        <v>329</v>
      </c>
      <c r="F354" s="477">
        <v>10000</v>
      </c>
      <c r="G354" s="466"/>
    </row>
    <row r="355" spans="1:7">
      <c r="A355" s="263"/>
      <c r="B355" s="999">
        <v>319</v>
      </c>
      <c r="C355" s="1000" t="s">
        <v>1609</v>
      </c>
      <c r="D355" s="472"/>
      <c r="E355" s="472" t="s">
        <v>329</v>
      </c>
      <c r="F355" s="477">
        <v>10000</v>
      </c>
      <c r="G355" s="466"/>
    </row>
    <row r="356" spans="1:7" ht="30">
      <c r="A356" s="263"/>
      <c r="B356" s="999">
        <v>320</v>
      </c>
      <c r="C356" s="502" t="s">
        <v>1285</v>
      </c>
      <c r="D356" s="472"/>
      <c r="E356" s="470" t="s">
        <v>1284</v>
      </c>
      <c r="F356" s="477">
        <v>10000</v>
      </c>
      <c r="G356" s="466"/>
    </row>
    <row r="357" spans="1:7" ht="30">
      <c r="A357" s="263"/>
      <c r="B357" s="999">
        <v>321</v>
      </c>
      <c r="C357" s="502" t="s">
        <v>1283</v>
      </c>
      <c r="D357" s="472"/>
      <c r="E357" s="470" t="s">
        <v>1284</v>
      </c>
      <c r="F357" s="477">
        <v>10000</v>
      </c>
      <c r="G357" s="466"/>
    </row>
    <row r="358" spans="1:7">
      <c r="A358" s="263"/>
      <c r="B358" s="999">
        <v>322</v>
      </c>
      <c r="C358" s="1000" t="s">
        <v>1326</v>
      </c>
      <c r="D358" s="472"/>
      <c r="E358" s="472" t="s">
        <v>1284</v>
      </c>
      <c r="F358" s="477">
        <v>10000</v>
      </c>
      <c r="G358" s="466"/>
    </row>
    <row r="359" spans="1:7">
      <c r="A359" s="263"/>
      <c r="B359" s="999">
        <v>323</v>
      </c>
      <c r="C359" s="1000" t="s">
        <v>1682</v>
      </c>
      <c r="D359" s="472"/>
      <c r="E359" s="472" t="s">
        <v>342</v>
      </c>
      <c r="F359" s="477">
        <v>10000</v>
      </c>
      <c r="G359" s="466"/>
    </row>
    <row r="360" spans="1:7">
      <c r="A360" s="263"/>
      <c r="B360" s="999">
        <v>324</v>
      </c>
      <c r="C360" s="1000" t="s">
        <v>1325</v>
      </c>
      <c r="D360" s="472"/>
      <c r="E360" s="472" t="s">
        <v>1284</v>
      </c>
      <c r="F360" s="477">
        <v>10000</v>
      </c>
      <c r="G360" s="466"/>
    </row>
    <row r="361" spans="1:7">
      <c r="A361" s="263"/>
      <c r="B361" s="999">
        <v>325</v>
      </c>
      <c r="C361" s="502" t="s">
        <v>3621</v>
      </c>
      <c r="D361" s="472"/>
      <c r="E361" s="470" t="s">
        <v>216</v>
      </c>
      <c r="F361" s="477">
        <v>10000</v>
      </c>
      <c r="G361" s="466"/>
    </row>
    <row r="362" spans="1:7" ht="30">
      <c r="A362" s="263"/>
      <c r="B362" s="999">
        <v>326</v>
      </c>
      <c r="C362" s="502" t="s">
        <v>1849</v>
      </c>
      <c r="D362" s="472"/>
      <c r="E362" s="470" t="s">
        <v>239</v>
      </c>
      <c r="F362" s="477">
        <v>10000</v>
      </c>
      <c r="G362" s="466"/>
    </row>
    <row r="363" spans="1:7">
      <c r="A363" s="263"/>
      <c r="B363" s="999">
        <v>327</v>
      </c>
      <c r="C363" s="502" t="s">
        <v>3624</v>
      </c>
      <c r="D363" s="472"/>
      <c r="E363" s="470" t="s">
        <v>239</v>
      </c>
      <c r="F363" s="477">
        <v>10000</v>
      </c>
      <c r="G363" s="466"/>
    </row>
    <row r="364" spans="1:7">
      <c r="A364" s="263"/>
      <c r="B364" s="999">
        <v>328</v>
      </c>
      <c r="C364" s="468" t="s">
        <v>487</v>
      </c>
      <c r="D364" s="861"/>
      <c r="E364" s="465" t="s">
        <v>239</v>
      </c>
      <c r="F364" s="477">
        <v>10000</v>
      </c>
      <c r="G364" s="466"/>
    </row>
    <row r="365" spans="1:7">
      <c r="A365" s="263"/>
      <c r="B365" s="999">
        <v>329</v>
      </c>
      <c r="C365" s="468" t="s">
        <v>490</v>
      </c>
      <c r="D365" s="861"/>
      <c r="E365" s="465" t="s">
        <v>239</v>
      </c>
      <c r="F365" s="477">
        <v>10000</v>
      </c>
      <c r="G365" s="466"/>
    </row>
    <row r="366" spans="1:7" ht="30">
      <c r="A366" s="263"/>
      <c r="B366" s="999">
        <v>330</v>
      </c>
      <c r="C366" s="502" t="s">
        <v>1597</v>
      </c>
      <c r="D366" s="472"/>
      <c r="E366" s="470" t="s">
        <v>239</v>
      </c>
      <c r="F366" s="477">
        <v>10000</v>
      </c>
      <c r="G366" s="466"/>
    </row>
    <row r="367" spans="1:7" ht="30">
      <c r="A367" s="263"/>
      <c r="B367" s="999">
        <v>331</v>
      </c>
      <c r="C367" s="502" t="s">
        <v>1683</v>
      </c>
      <c r="D367" s="472"/>
      <c r="E367" s="470" t="s">
        <v>239</v>
      </c>
      <c r="F367" s="477">
        <v>10000</v>
      </c>
      <c r="G367" s="466"/>
    </row>
    <row r="368" spans="1:7" ht="30">
      <c r="A368" s="263"/>
      <c r="B368" s="999">
        <v>332</v>
      </c>
      <c r="C368" s="502" t="s">
        <v>1270</v>
      </c>
      <c r="D368" s="472"/>
      <c r="E368" s="470" t="s">
        <v>379</v>
      </c>
      <c r="F368" s="477">
        <v>10000</v>
      </c>
      <c r="G368" s="466"/>
    </row>
    <row r="369" spans="1:7">
      <c r="A369" s="263"/>
      <c r="B369" s="999">
        <v>333</v>
      </c>
      <c r="C369" s="1000" t="s">
        <v>1501</v>
      </c>
      <c r="D369" s="472"/>
      <c r="E369" s="472" t="s">
        <v>329</v>
      </c>
      <c r="F369" s="477">
        <v>10000</v>
      </c>
      <c r="G369" s="466"/>
    </row>
    <row r="370" spans="1:7">
      <c r="A370" s="263"/>
      <c r="B370" s="999">
        <v>334</v>
      </c>
      <c r="C370" s="1000" t="s">
        <v>1287</v>
      </c>
      <c r="D370" s="472"/>
      <c r="E370" s="472" t="s">
        <v>379</v>
      </c>
      <c r="F370" s="477">
        <v>10000</v>
      </c>
      <c r="G370" s="466"/>
    </row>
    <row r="371" spans="1:7">
      <c r="A371" s="263"/>
      <c r="B371" s="999">
        <v>335</v>
      </c>
      <c r="C371" s="1000" t="s">
        <v>1443</v>
      </c>
      <c r="D371" s="472"/>
      <c r="E371" s="472" t="s">
        <v>329</v>
      </c>
      <c r="F371" s="477">
        <v>10000</v>
      </c>
      <c r="G371" s="466"/>
    </row>
    <row r="372" spans="1:7" ht="30">
      <c r="A372" s="263"/>
      <c r="B372" s="999">
        <v>336</v>
      </c>
      <c r="C372" s="502" t="s">
        <v>1484</v>
      </c>
      <c r="D372" s="472"/>
      <c r="E372" s="470" t="s">
        <v>329</v>
      </c>
      <c r="F372" s="477">
        <v>10000</v>
      </c>
      <c r="G372" s="466"/>
    </row>
    <row r="373" spans="1:7" s="609" customFormat="1">
      <c r="A373" s="608"/>
      <c r="B373" s="999">
        <v>337</v>
      </c>
      <c r="C373" s="1000" t="s">
        <v>1488</v>
      </c>
      <c r="D373" s="472"/>
      <c r="E373" s="472" t="s">
        <v>329</v>
      </c>
      <c r="F373" s="477">
        <v>10000</v>
      </c>
      <c r="G373" s="466"/>
    </row>
    <row r="374" spans="1:7">
      <c r="A374" s="263"/>
      <c r="B374" s="999">
        <v>338</v>
      </c>
      <c r="C374" s="1000" t="s">
        <v>1489</v>
      </c>
      <c r="D374" s="472"/>
      <c r="E374" s="472" t="s">
        <v>329</v>
      </c>
      <c r="F374" s="477">
        <v>10000</v>
      </c>
      <c r="G374" s="466"/>
    </row>
    <row r="375" spans="1:7">
      <c r="A375" s="263"/>
      <c r="B375" s="999">
        <v>339</v>
      </c>
      <c r="C375" s="468" t="s">
        <v>42</v>
      </c>
      <c r="D375" s="861"/>
      <c r="E375" s="465" t="s">
        <v>8</v>
      </c>
      <c r="F375" s="477">
        <v>10000</v>
      </c>
      <c r="G375" s="466"/>
    </row>
    <row r="376" spans="1:7" ht="30">
      <c r="A376" s="263"/>
      <c r="B376" s="999">
        <v>340</v>
      </c>
      <c r="C376" s="502" t="s">
        <v>1386</v>
      </c>
      <c r="D376" s="472"/>
      <c r="E376" s="470" t="s">
        <v>329</v>
      </c>
      <c r="F376" s="477">
        <v>10000</v>
      </c>
      <c r="G376" s="466"/>
    </row>
    <row r="377" spans="1:7" ht="30">
      <c r="A377" s="263"/>
      <c r="B377" s="999">
        <v>341</v>
      </c>
      <c r="C377" s="502" t="s">
        <v>1417</v>
      </c>
      <c r="D377" s="472"/>
      <c r="E377" s="470" t="s">
        <v>329</v>
      </c>
      <c r="F377" s="477">
        <v>10000</v>
      </c>
      <c r="G377" s="466"/>
    </row>
    <row r="378" spans="1:7">
      <c r="A378" s="263"/>
      <c r="B378" s="999">
        <v>342</v>
      </c>
      <c r="C378" s="1000" t="s">
        <v>1437</v>
      </c>
      <c r="D378" s="472"/>
      <c r="E378" s="472" t="s">
        <v>329</v>
      </c>
      <c r="F378" s="477">
        <v>10000</v>
      </c>
      <c r="G378" s="466"/>
    </row>
    <row r="379" spans="1:7">
      <c r="A379" s="263"/>
      <c r="B379" s="999">
        <v>343</v>
      </c>
      <c r="C379" s="468" t="s">
        <v>370</v>
      </c>
      <c r="D379" s="861"/>
      <c r="E379" s="465" t="s">
        <v>351</v>
      </c>
      <c r="F379" s="477">
        <v>10000</v>
      </c>
      <c r="G379" s="466"/>
    </row>
    <row r="380" spans="1:7">
      <c r="A380" s="263"/>
      <c r="B380" s="999">
        <v>344</v>
      </c>
      <c r="C380" s="468" t="s">
        <v>375</v>
      </c>
      <c r="D380" s="861"/>
      <c r="E380" s="465" t="s">
        <v>351</v>
      </c>
      <c r="F380" s="477">
        <v>10000</v>
      </c>
      <c r="G380" s="466"/>
    </row>
    <row r="381" spans="1:7">
      <c r="A381" s="263"/>
      <c r="B381" s="999">
        <v>345</v>
      </c>
      <c r="C381" s="1010" t="s">
        <v>1256</v>
      </c>
      <c r="D381" s="472"/>
      <c r="E381" s="472" t="s">
        <v>239</v>
      </c>
      <c r="F381" s="477">
        <v>10000</v>
      </c>
      <c r="G381" s="466"/>
    </row>
    <row r="382" spans="1:7">
      <c r="A382" s="263"/>
      <c r="B382" s="999">
        <v>346</v>
      </c>
      <c r="C382" s="1010" t="s">
        <v>1133</v>
      </c>
      <c r="D382" s="472"/>
      <c r="E382" s="472" t="s">
        <v>239</v>
      </c>
      <c r="F382" s="477">
        <v>10000</v>
      </c>
      <c r="G382" s="466"/>
    </row>
    <row r="383" spans="1:7" ht="30">
      <c r="A383" s="263"/>
      <c r="B383" s="999">
        <v>347</v>
      </c>
      <c r="C383" s="749" t="s">
        <v>1264</v>
      </c>
      <c r="D383" s="472"/>
      <c r="E383" s="470" t="s">
        <v>239</v>
      </c>
      <c r="F383" s="477">
        <v>10000</v>
      </c>
      <c r="G383" s="466"/>
    </row>
    <row r="384" spans="1:7">
      <c r="A384" s="263"/>
      <c r="B384" s="999">
        <v>348</v>
      </c>
      <c r="C384" s="1010" t="s">
        <v>1187</v>
      </c>
      <c r="D384" s="472"/>
      <c r="E384" s="472" t="s">
        <v>351</v>
      </c>
      <c r="F384" s="477">
        <v>10000</v>
      </c>
      <c r="G384" s="466"/>
    </row>
    <row r="385" spans="1:7">
      <c r="A385" s="263"/>
      <c r="B385" s="999">
        <v>349</v>
      </c>
      <c r="C385" s="1010" t="s">
        <v>1189</v>
      </c>
      <c r="D385" s="472"/>
      <c r="E385" s="472" t="s">
        <v>351</v>
      </c>
      <c r="F385" s="477">
        <v>10000</v>
      </c>
      <c r="G385" s="466"/>
    </row>
    <row r="386" spans="1:7">
      <c r="A386" s="263"/>
      <c r="B386" s="999">
        <v>350</v>
      </c>
      <c r="C386" s="1010" t="s">
        <v>1184</v>
      </c>
      <c r="D386" s="472"/>
      <c r="E386" s="472" t="s">
        <v>351</v>
      </c>
      <c r="F386" s="477">
        <v>10000</v>
      </c>
      <c r="G386" s="466"/>
    </row>
    <row r="387" spans="1:7" s="467" customFormat="1" ht="30">
      <c r="A387" s="462"/>
      <c r="B387" s="999">
        <v>351</v>
      </c>
      <c r="C387" s="749" t="s">
        <v>1192</v>
      </c>
      <c r="D387" s="472"/>
      <c r="E387" s="470" t="s">
        <v>351</v>
      </c>
      <c r="F387" s="477">
        <v>10000</v>
      </c>
      <c r="G387" s="466"/>
    </row>
    <row r="388" spans="1:7" s="467" customFormat="1" ht="30">
      <c r="A388" s="462"/>
      <c r="B388" s="999">
        <v>352</v>
      </c>
      <c r="C388" s="749" t="s">
        <v>1193</v>
      </c>
      <c r="D388" s="472"/>
      <c r="E388" s="470" t="s">
        <v>351</v>
      </c>
      <c r="F388" s="477">
        <v>10000</v>
      </c>
      <c r="G388" s="466"/>
    </row>
    <row r="389" spans="1:7" s="467" customFormat="1">
      <c r="A389" s="462"/>
      <c r="B389" s="999">
        <v>353</v>
      </c>
      <c r="C389" s="1010" t="s">
        <v>1191</v>
      </c>
      <c r="D389" s="472"/>
      <c r="E389" s="472" t="s">
        <v>351</v>
      </c>
      <c r="F389" s="477">
        <v>10000</v>
      </c>
      <c r="G389" s="466"/>
    </row>
    <row r="390" spans="1:7" s="467" customFormat="1">
      <c r="A390" s="462"/>
      <c r="B390" s="999">
        <v>354</v>
      </c>
      <c r="C390" s="1010" t="s">
        <v>1253</v>
      </c>
      <c r="D390" s="472"/>
      <c r="E390" s="472" t="s">
        <v>351</v>
      </c>
      <c r="F390" s="477">
        <v>10000</v>
      </c>
      <c r="G390" s="466"/>
    </row>
    <row r="391" spans="1:7" ht="30">
      <c r="A391" s="263"/>
      <c r="B391" s="999">
        <v>355</v>
      </c>
      <c r="C391" s="749" t="s">
        <v>1851</v>
      </c>
      <c r="D391" s="472"/>
      <c r="E391" s="470" t="s">
        <v>239</v>
      </c>
      <c r="F391" s="477">
        <v>10000</v>
      </c>
      <c r="G391" s="466"/>
    </row>
    <row r="392" spans="1:7">
      <c r="A392" s="263"/>
      <c r="B392" s="999">
        <v>356</v>
      </c>
      <c r="C392" s="468" t="s">
        <v>735</v>
      </c>
      <c r="D392" s="861"/>
      <c r="E392" s="861" t="s">
        <v>239</v>
      </c>
      <c r="F392" s="477">
        <v>10000</v>
      </c>
      <c r="G392" s="466"/>
    </row>
    <row r="393" spans="1:7">
      <c r="A393" s="263"/>
      <c r="B393" s="999">
        <v>357</v>
      </c>
      <c r="C393" s="1000" t="s">
        <v>71</v>
      </c>
      <c r="D393" s="472"/>
      <c r="E393" s="472" t="s">
        <v>329</v>
      </c>
      <c r="F393" s="477">
        <v>10000</v>
      </c>
      <c r="G393" s="466"/>
    </row>
    <row r="394" spans="1:7">
      <c r="A394" s="263"/>
      <c r="B394" s="999">
        <v>358</v>
      </c>
      <c r="C394" s="471" t="s">
        <v>1729</v>
      </c>
      <c r="D394" s="472"/>
      <c r="E394" s="472" t="s">
        <v>329</v>
      </c>
      <c r="F394" s="477">
        <v>10000</v>
      </c>
      <c r="G394" s="466"/>
    </row>
    <row r="395" spans="1:7">
      <c r="A395" s="263"/>
      <c r="B395" s="999">
        <v>359</v>
      </c>
      <c r="C395" s="1000" t="s">
        <v>1765</v>
      </c>
      <c r="D395" s="472"/>
      <c r="E395" s="472" t="s">
        <v>329</v>
      </c>
      <c r="F395" s="477">
        <v>10000</v>
      </c>
      <c r="G395" s="466"/>
    </row>
    <row r="396" spans="1:7">
      <c r="A396" s="263"/>
      <c r="B396" s="999">
        <v>360</v>
      </c>
      <c r="C396" s="1000" t="s">
        <v>1690</v>
      </c>
      <c r="D396" s="472"/>
      <c r="E396" s="472" t="s">
        <v>239</v>
      </c>
      <c r="F396" s="477">
        <v>10000</v>
      </c>
      <c r="G396" s="466"/>
    </row>
    <row r="397" spans="1:7">
      <c r="A397" s="263"/>
      <c r="B397" s="999">
        <v>361</v>
      </c>
      <c r="C397" s="468" t="s">
        <v>220</v>
      </c>
      <c r="D397" s="861"/>
      <c r="E397" s="465" t="s">
        <v>7</v>
      </c>
      <c r="F397" s="477">
        <v>10000</v>
      </c>
      <c r="G397" s="466"/>
    </row>
    <row r="398" spans="1:7">
      <c r="A398" s="263"/>
      <c r="B398" s="999">
        <v>362</v>
      </c>
      <c r="C398" s="471" t="s">
        <v>1721</v>
      </c>
      <c r="D398" s="472"/>
      <c r="E398" s="472" t="s">
        <v>329</v>
      </c>
      <c r="F398" s="477">
        <v>10000</v>
      </c>
      <c r="G398" s="466"/>
    </row>
    <row r="399" spans="1:7" s="609" customFormat="1" ht="30">
      <c r="A399" s="608"/>
      <c r="B399" s="999">
        <v>363</v>
      </c>
      <c r="C399" s="502" t="s">
        <v>1673</v>
      </c>
      <c r="D399" s="472"/>
      <c r="E399" s="470" t="s">
        <v>329</v>
      </c>
      <c r="F399" s="477">
        <v>10000</v>
      </c>
      <c r="G399" s="466"/>
    </row>
    <row r="400" spans="1:7">
      <c r="A400" s="263"/>
      <c r="B400" s="999">
        <v>364</v>
      </c>
      <c r="C400" s="1000" t="s">
        <v>1281</v>
      </c>
      <c r="D400" s="472"/>
      <c r="E400" s="472" t="s">
        <v>329</v>
      </c>
      <c r="F400" s="477">
        <v>10000</v>
      </c>
      <c r="G400" s="466"/>
    </row>
    <row r="401" spans="1:7">
      <c r="A401" s="263"/>
      <c r="B401" s="999">
        <v>365</v>
      </c>
      <c r="C401" s="468" t="s">
        <v>386</v>
      </c>
      <c r="D401" s="861"/>
      <c r="E401" s="465" t="s">
        <v>329</v>
      </c>
      <c r="F401" s="477">
        <v>10000</v>
      </c>
      <c r="G401" s="466"/>
    </row>
    <row r="402" spans="1:7">
      <c r="A402" s="263"/>
      <c r="B402" s="999">
        <v>366</v>
      </c>
      <c r="C402" s="1000" t="s">
        <v>1850</v>
      </c>
      <c r="D402" s="472"/>
      <c r="E402" s="472" t="s">
        <v>239</v>
      </c>
      <c r="F402" s="477">
        <v>10000</v>
      </c>
      <c r="G402" s="466"/>
    </row>
    <row r="403" spans="1:7">
      <c r="A403" s="263"/>
      <c r="B403" s="999">
        <v>367</v>
      </c>
      <c r="C403" s="468" t="s">
        <v>179</v>
      </c>
      <c r="D403" s="861"/>
      <c r="E403" s="465" t="s">
        <v>7</v>
      </c>
      <c r="F403" s="477">
        <v>10000</v>
      </c>
      <c r="G403" s="466"/>
    </row>
    <row r="404" spans="1:7">
      <c r="A404" s="263"/>
      <c r="B404" s="999">
        <v>368</v>
      </c>
      <c r="C404" s="1000" t="s">
        <v>1234</v>
      </c>
      <c r="D404" s="472"/>
      <c r="E404" s="472" t="s">
        <v>329</v>
      </c>
      <c r="F404" s="477">
        <v>10000</v>
      </c>
      <c r="G404" s="466"/>
    </row>
    <row r="405" spans="1:7">
      <c r="A405" s="263"/>
      <c r="B405" s="999">
        <v>369</v>
      </c>
      <c r="C405" s="1000" t="s">
        <v>1135</v>
      </c>
      <c r="D405" s="472"/>
      <c r="E405" s="472" t="s">
        <v>329</v>
      </c>
      <c r="F405" s="477">
        <v>10000</v>
      </c>
      <c r="G405" s="466"/>
    </row>
    <row r="406" spans="1:7" ht="30">
      <c r="A406" s="263"/>
      <c r="B406" s="999">
        <v>370</v>
      </c>
      <c r="C406" s="502" t="s">
        <v>1255</v>
      </c>
      <c r="D406" s="472"/>
      <c r="E406" s="470" t="s">
        <v>329</v>
      </c>
      <c r="F406" s="477">
        <v>10000</v>
      </c>
      <c r="G406" s="466"/>
    </row>
    <row r="407" spans="1:7">
      <c r="A407" s="263"/>
      <c r="B407" s="999">
        <v>371</v>
      </c>
      <c r="C407" s="468" t="s">
        <v>187</v>
      </c>
      <c r="D407" s="861"/>
      <c r="E407" s="465" t="s">
        <v>7</v>
      </c>
      <c r="F407" s="477">
        <v>10000</v>
      </c>
      <c r="G407" s="466"/>
    </row>
    <row r="408" spans="1:7">
      <c r="A408" s="263"/>
      <c r="B408" s="999">
        <v>372</v>
      </c>
      <c r="C408" s="1000" t="s">
        <v>1830</v>
      </c>
      <c r="D408" s="472"/>
      <c r="E408" s="472" t="s">
        <v>239</v>
      </c>
      <c r="F408" s="477">
        <v>10000</v>
      </c>
      <c r="G408" s="466"/>
    </row>
    <row r="409" spans="1:7">
      <c r="A409" s="263"/>
      <c r="B409" s="999">
        <v>373</v>
      </c>
      <c r="C409" s="978" t="s">
        <v>778</v>
      </c>
      <c r="D409" s="861"/>
      <c r="E409" s="465" t="s">
        <v>239</v>
      </c>
      <c r="F409" s="477">
        <v>10000</v>
      </c>
      <c r="G409" s="466"/>
    </row>
    <row r="410" spans="1:7">
      <c r="A410" s="263"/>
      <c r="B410" s="999">
        <v>374</v>
      </c>
      <c r="C410" s="1000" t="s">
        <v>1206</v>
      </c>
      <c r="D410" s="472"/>
      <c r="E410" s="472" t="s">
        <v>329</v>
      </c>
      <c r="F410" s="477">
        <v>10000</v>
      </c>
      <c r="G410" s="466"/>
    </row>
    <row r="411" spans="1:7">
      <c r="A411" s="263"/>
      <c r="B411" s="999">
        <v>375</v>
      </c>
      <c r="C411" s="1000" t="s">
        <v>1142</v>
      </c>
      <c r="D411" s="472"/>
      <c r="E411" s="472" t="s">
        <v>329</v>
      </c>
      <c r="F411" s="477">
        <v>10000</v>
      </c>
      <c r="G411" s="466"/>
    </row>
    <row r="412" spans="1:7">
      <c r="A412" s="263"/>
      <c r="B412" s="999">
        <v>376</v>
      </c>
      <c r="C412" s="468" t="s">
        <v>468</v>
      </c>
      <c r="D412" s="861"/>
      <c r="E412" s="465" t="s">
        <v>7</v>
      </c>
      <c r="F412" s="477">
        <v>10000</v>
      </c>
      <c r="G412" s="466"/>
    </row>
    <row r="413" spans="1:7">
      <c r="A413" s="263"/>
      <c r="B413" s="999">
        <v>377</v>
      </c>
      <c r="C413" s="1000" t="s">
        <v>1692</v>
      </c>
      <c r="D413" s="472"/>
      <c r="E413" s="472" t="s">
        <v>239</v>
      </c>
      <c r="F413" s="477">
        <v>10000</v>
      </c>
      <c r="G413" s="466"/>
    </row>
    <row r="414" spans="1:7">
      <c r="A414" s="263"/>
      <c r="B414" s="999">
        <v>378</v>
      </c>
      <c r="C414" s="1000" t="s">
        <v>1308</v>
      </c>
      <c r="D414" s="472"/>
      <c r="E414" s="472" t="s">
        <v>329</v>
      </c>
      <c r="F414" s="477">
        <v>10000</v>
      </c>
      <c r="G414" s="466"/>
    </row>
    <row r="415" spans="1:7">
      <c r="A415" s="263"/>
      <c r="B415" s="999">
        <v>379</v>
      </c>
      <c r="C415" s="1000" t="s">
        <v>1265</v>
      </c>
      <c r="D415" s="472"/>
      <c r="E415" s="472" t="s">
        <v>329</v>
      </c>
      <c r="F415" s="477">
        <v>10000</v>
      </c>
      <c r="G415" s="466"/>
    </row>
    <row r="416" spans="1:7" ht="30">
      <c r="A416" s="263"/>
      <c r="B416" s="999">
        <v>380</v>
      </c>
      <c r="C416" s="502" t="s">
        <v>1749</v>
      </c>
      <c r="D416" s="472"/>
      <c r="E416" s="470" t="s">
        <v>239</v>
      </c>
      <c r="F416" s="477">
        <v>10000</v>
      </c>
      <c r="G416" s="466"/>
    </row>
    <row r="417" spans="1:7">
      <c r="A417" s="263"/>
      <c r="B417" s="999">
        <v>381</v>
      </c>
      <c r="C417" s="1000" t="s">
        <v>1678</v>
      </c>
      <c r="D417" s="472"/>
      <c r="E417" s="472" t="s">
        <v>329</v>
      </c>
      <c r="F417" s="477">
        <v>10000</v>
      </c>
      <c r="G417" s="466"/>
    </row>
    <row r="418" spans="1:7">
      <c r="A418" s="263"/>
      <c r="B418" s="999">
        <v>382</v>
      </c>
      <c r="C418" s="1000" t="s">
        <v>1747</v>
      </c>
      <c r="D418" s="472"/>
      <c r="E418" s="472" t="s">
        <v>239</v>
      </c>
      <c r="F418" s="477">
        <v>10000</v>
      </c>
      <c r="G418" s="466"/>
    </row>
    <row r="419" spans="1:7">
      <c r="A419" s="263"/>
      <c r="B419" s="999">
        <v>383</v>
      </c>
      <c r="C419" s="1000" t="s">
        <v>1240</v>
      </c>
      <c r="D419" s="472"/>
      <c r="E419" s="472" t="s">
        <v>329</v>
      </c>
      <c r="F419" s="477">
        <v>10000</v>
      </c>
      <c r="G419" s="466"/>
    </row>
    <row r="420" spans="1:7" s="609" customFormat="1">
      <c r="A420" s="608"/>
      <c r="B420" s="999">
        <v>384</v>
      </c>
      <c r="C420" s="1000" t="s">
        <v>1178</v>
      </c>
      <c r="D420" s="472"/>
      <c r="E420" s="472" t="s">
        <v>239</v>
      </c>
      <c r="F420" s="477">
        <v>10000</v>
      </c>
      <c r="G420" s="466"/>
    </row>
    <row r="421" spans="1:7">
      <c r="A421" s="263"/>
      <c r="B421" s="999">
        <v>385</v>
      </c>
      <c r="C421" s="1000" t="s">
        <v>1221</v>
      </c>
      <c r="D421" s="472"/>
      <c r="E421" s="472" t="s">
        <v>239</v>
      </c>
      <c r="F421" s="477">
        <v>10000</v>
      </c>
      <c r="G421" s="466"/>
    </row>
    <row r="422" spans="1:7">
      <c r="A422" s="263"/>
      <c r="B422" s="999">
        <v>386</v>
      </c>
      <c r="C422" s="1000" t="s">
        <v>1402</v>
      </c>
      <c r="D422" s="472"/>
      <c r="E422" s="472" t="s">
        <v>329</v>
      </c>
      <c r="F422" s="477">
        <v>10000</v>
      </c>
      <c r="G422" s="466"/>
    </row>
    <row r="423" spans="1:7">
      <c r="A423" s="263"/>
      <c r="B423" s="999">
        <v>387</v>
      </c>
      <c r="C423" s="1000" t="s">
        <v>1313</v>
      </c>
      <c r="D423" s="472"/>
      <c r="E423" s="472" t="s">
        <v>329</v>
      </c>
      <c r="F423" s="477">
        <v>10000</v>
      </c>
      <c r="G423" s="466"/>
    </row>
    <row r="424" spans="1:7">
      <c r="A424" s="263"/>
      <c r="B424" s="999">
        <v>388</v>
      </c>
      <c r="C424" s="1000" t="s">
        <v>1612</v>
      </c>
      <c r="D424" s="472"/>
      <c r="E424" s="472" t="s">
        <v>329</v>
      </c>
      <c r="F424" s="477">
        <v>10000</v>
      </c>
      <c r="G424" s="466"/>
    </row>
    <row r="425" spans="1:7">
      <c r="A425" s="263"/>
      <c r="B425" s="999">
        <v>389</v>
      </c>
      <c r="C425" s="468" t="s">
        <v>203</v>
      </c>
      <c r="D425" s="861"/>
      <c r="E425" s="465" t="s">
        <v>27</v>
      </c>
      <c r="F425" s="477">
        <v>10000</v>
      </c>
      <c r="G425" s="466"/>
    </row>
    <row r="426" spans="1:7">
      <c r="A426" s="263"/>
      <c r="B426" s="999">
        <v>390</v>
      </c>
      <c r="C426" s="1000" t="s">
        <v>2220</v>
      </c>
      <c r="D426" s="472"/>
      <c r="E426" s="472" t="s">
        <v>342</v>
      </c>
      <c r="F426" s="477">
        <v>10000</v>
      </c>
      <c r="G426" s="466"/>
    </row>
    <row r="427" spans="1:7" ht="30">
      <c r="A427" s="263"/>
      <c r="B427" s="999">
        <v>391</v>
      </c>
      <c r="C427" s="502" t="s">
        <v>1306</v>
      </c>
      <c r="D427" s="472"/>
      <c r="E427" s="470" t="s">
        <v>351</v>
      </c>
      <c r="F427" s="477">
        <v>10000</v>
      </c>
      <c r="G427" s="466"/>
    </row>
    <row r="428" spans="1:7" s="609" customFormat="1">
      <c r="A428" s="608"/>
      <c r="B428" s="999">
        <v>392</v>
      </c>
      <c r="C428" s="1000" t="s">
        <v>1611</v>
      </c>
      <c r="D428" s="472"/>
      <c r="E428" s="472" t="s">
        <v>342</v>
      </c>
      <c r="F428" s="477">
        <v>10000</v>
      </c>
      <c r="G428" s="466"/>
    </row>
    <row r="429" spans="1:7" ht="30">
      <c r="A429" s="263"/>
      <c r="B429" s="999">
        <v>393</v>
      </c>
      <c r="C429" s="502" t="s">
        <v>1279</v>
      </c>
      <c r="D429" s="472"/>
      <c r="E429" s="470" t="s">
        <v>342</v>
      </c>
      <c r="F429" s="477">
        <v>10000</v>
      </c>
      <c r="G429" s="466"/>
    </row>
    <row r="430" spans="1:7" s="609" customFormat="1">
      <c r="A430" s="608"/>
      <c r="B430" s="999">
        <v>394</v>
      </c>
      <c r="C430" s="1000" t="s">
        <v>1720</v>
      </c>
      <c r="D430" s="472"/>
      <c r="E430" s="472" t="s">
        <v>342</v>
      </c>
      <c r="F430" s="477">
        <v>10000</v>
      </c>
      <c r="G430" s="466"/>
    </row>
    <row r="431" spans="1:7" ht="30">
      <c r="A431" s="263"/>
      <c r="B431" s="999">
        <v>395</v>
      </c>
      <c r="C431" s="502" t="s">
        <v>1273</v>
      </c>
      <c r="D431" s="472"/>
      <c r="E431" s="470" t="s">
        <v>342</v>
      </c>
      <c r="F431" s="477">
        <v>10000</v>
      </c>
      <c r="G431" s="466"/>
    </row>
    <row r="432" spans="1:7">
      <c r="A432" s="263"/>
      <c r="B432" s="999">
        <v>396</v>
      </c>
      <c r="C432" s="468" t="s">
        <v>3603</v>
      </c>
      <c r="D432" s="861"/>
      <c r="E432" s="465" t="s">
        <v>177</v>
      </c>
      <c r="F432" s="477">
        <v>10000</v>
      </c>
      <c r="G432" s="466"/>
    </row>
    <row r="433" spans="1:7">
      <c r="A433" s="263"/>
      <c r="B433" s="999">
        <v>397</v>
      </c>
      <c r="C433" s="1000" t="s">
        <v>1723</v>
      </c>
      <c r="D433" s="472"/>
      <c r="E433" s="472" t="s">
        <v>342</v>
      </c>
      <c r="F433" s="477">
        <v>10000</v>
      </c>
      <c r="G433" s="466"/>
    </row>
    <row r="434" spans="1:7">
      <c r="A434" s="263"/>
      <c r="B434" s="999">
        <v>398</v>
      </c>
      <c r="C434" s="468" t="s">
        <v>341</v>
      </c>
      <c r="D434" s="861"/>
      <c r="E434" s="465" t="s">
        <v>342</v>
      </c>
      <c r="F434" s="477">
        <v>10000</v>
      </c>
      <c r="G434" s="466"/>
    </row>
    <row r="435" spans="1:7">
      <c r="A435" s="263"/>
      <c r="B435" s="999">
        <v>399</v>
      </c>
      <c r="C435" s="1000" t="s">
        <v>1608</v>
      </c>
      <c r="D435" s="472"/>
      <c r="E435" s="472" t="s">
        <v>379</v>
      </c>
      <c r="F435" s="477">
        <v>10000</v>
      </c>
      <c r="G435" s="466"/>
    </row>
    <row r="436" spans="1:7" ht="30">
      <c r="A436" s="263"/>
      <c r="B436" s="999">
        <v>400</v>
      </c>
      <c r="C436" s="502" t="s">
        <v>1858</v>
      </c>
      <c r="D436" s="472"/>
      <c r="E436" s="470" t="s">
        <v>379</v>
      </c>
      <c r="F436" s="477">
        <v>10000</v>
      </c>
      <c r="G436" s="466"/>
    </row>
    <row r="437" spans="1:7">
      <c r="A437" s="263"/>
      <c r="B437" s="999">
        <v>401</v>
      </c>
      <c r="C437" s="468" t="s">
        <v>353</v>
      </c>
      <c r="D437" s="861"/>
      <c r="E437" s="465" t="s">
        <v>342</v>
      </c>
      <c r="F437" s="477">
        <v>10000</v>
      </c>
      <c r="G437" s="466"/>
    </row>
    <row r="438" spans="1:7">
      <c r="A438" s="263"/>
      <c r="B438" s="999">
        <v>402</v>
      </c>
      <c r="C438" s="468" t="s">
        <v>36</v>
      </c>
      <c r="D438" s="861"/>
      <c r="E438" s="465" t="s">
        <v>7</v>
      </c>
      <c r="F438" s="477">
        <v>10000</v>
      </c>
      <c r="G438" s="466"/>
    </row>
    <row r="439" spans="1:7">
      <c r="A439" s="263"/>
      <c r="B439" s="999">
        <v>403</v>
      </c>
      <c r="C439" s="468" t="s">
        <v>36</v>
      </c>
      <c r="D439" s="861"/>
      <c r="E439" s="465" t="s">
        <v>177</v>
      </c>
      <c r="F439" s="477">
        <v>10000</v>
      </c>
      <c r="G439" s="466"/>
    </row>
    <row r="440" spans="1:7">
      <c r="A440" s="263"/>
      <c r="B440" s="999">
        <v>404</v>
      </c>
      <c r="C440" s="468" t="s">
        <v>64</v>
      </c>
      <c r="D440" s="861"/>
      <c r="E440" s="465" t="s">
        <v>342</v>
      </c>
      <c r="F440" s="477">
        <v>10000</v>
      </c>
      <c r="G440" s="466"/>
    </row>
    <row r="441" spans="1:7">
      <c r="A441" s="263"/>
      <c r="B441" s="999">
        <v>405</v>
      </c>
      <c r="C441" s="468" t="s">
        <v>211</v>
      </c>
      <c r="D441" s="861"/>
      <c r="E441" s="465" t="s">
        <v>329</v>
      </c>
      <c r="F441" s="477">
        <v>10000</v>
      </c>
      <c r="G441" s="466"/>
    </row>
    <row r="442" spans="1:7">
      <c r="A442" s="263"/>
      <c r="B442" s="999">
        <v>406</v>
      </c>
      <c r="C442" s="468" t="s">
        <v>34</v>
      </c>
      <c r="D442" s="861"/>
      <c r="E442" s="465" t="s">
        <v>177</v>
      </c>
      <c r="F442" s="477">
        <v>10000</v>
      </c>
      <c r="G442" s="466"/>
    </row>
    <row r="443" spans="1:7">
      <c r="A443" s="263"/>
      <c r="B443" s="999">
        <v>407</v>
      </c>
      <c r="C443" s="468" t="s">
        <v>34</v>
      </c>
      <c r="D443" s="861"/>
      <c r="E443" s="861" t="s">
        <v>342</v>
      </c>
      <c r="F443" s="477">
        <v>10000</v>
      </c>
      <c r="G443" s="466"/>
    </row>
    <row r="444" spans="1:7">
      <c r="A444" s="263"/>
      <c r="B444" s="999">
        <v>408</v>
      </c>
      <c r="C444" s="1000" t="s">
        <v>206</v>
      </c>
      <c r="D444" s="472"/>
      <c r="E444" s="472" t="s">
        <v>379</v>
      </c>
      <c r="F444" s="477">
        <v>10000</v>
      </c>
      <c r="G444" s="466"/>
    </row>
    <row r="445" spans="1:7">
      <c r="A445" s="263"/>
      <c r="B445" s="999">
        <v>409</v>
      </c>
      <c r="C445" s="1000" t="s">
        <v>206</v>
      </c>
      <c r="D445" s="472"/>
      <c r="E445" s="472" t="s">
        <v>329</v>
      </c>
      <c r="F445" s="477">
        <v>10000</v>
      </c>
      <c r="G445" s="466"/>
    </row>
    <row r="446" spans="1:7">
      <c r="A446" s="263"/>
      <c r="B446" s="999">
        <v>410</v>
      </c>
      <c r="C446" s="468" t="s">
        <v>55</v>
      </c>
      <c r="D446" s="861"/>
      <c r="E446" s="861" t="s">
        <v>342</v>
      </c>
      <c r="F446" s="477">
        <v>10000</v>
      </c>
      <c r="G446" s="466"/>
    </row>
    <row r="447" spans="1:7">
      <c r="A447" s="263"/>
      <c r="B447" s="999">
        <v>411</v>
      </c>
      <c r="C447" s="468" t="s">
        <v>33</v>
      </c>
      <c r="D447" s="861"/>
      <c r="E447" s="465" t="s">
        <v>177</v>
      </c>
      <c r="F447" s="477">
        <v>10000</v>
      </c>
      <c r="G447" s="466"/>
    </row>
    <row r="448" spans="1:7">
      <c r="A448" s="263"/>
      <c r="B448" s="999">
        <v>412</v>
      </c>
      <c r="C448" s="1000" t="s">
        <v>2191</v>
      </c>
      <c r="D448" s="472"/>
      <c r="E448" s="472" t="s">
        <v>329</v>
      </c>
      <c r="F448" s="477">
        <v>10000</v>
      </c>
      <c r="G448" s="466"/>
    </row>
    <row r="449" spans="1:7">
      <c r="A449" s="263"/>
      <c r="B449" s="999">
        <v>413</v>
      </c>
      <c r="C449" s="1000" t="s">
        <v>1457</v>
      </c>
      <c r="D449" s="472"/>
      <c r="E449" s="472" t="s">
        <v>37</v>
      </c>
      <c r="F449" s="477">
        <v>10000</v>
      </c>
      <c r="G449" s="466"/>
    </row>
    <row r="450" spans="1:7">
      <c r="A450" s="263"/>
      <c r="B450" s="999">
        <v>414</v>
      </c>
      <c r="C450" s="1000" t="s">
        <v>1458</v>
      </c>
      <c r="D450" s="472"/>
      <c r="E450" s="472" t="s">
        <v>37</v>
      </c>
      <c r="F450" s="477">
        <v>10000</v>
      </c>
      <c r="G450" s="466"/>
    </row>
    <row r="451" spans="1:7" ht="30">
      <c r="A451" s="263"/>
      <c r="B451" s="999">
        <v>415</v>
      </c>
      <c r="C451" s="473" t="s">
        <v>408</v>
      </c>
      <c r="D451" s="465"/>
      <c r="E451" s="465" t="s">
        <v>379</v>
      </c>
      <c r="F451" s="477">
        <v>10000</v>
      </c>
      <c r="G451" s="466"/>
    </row>
    <row r="452" spans="1:7">
      <c r="A452" s="263"/>
      <c r="B452" s="999">
        <v>416</v>
      </c>
      <c r="C452" s="468" t="s">
        <v>483</v>
      </c>
      <c r="D452" s="465"/>
      <c r="E452" s="465" t="s">
        <v>329</v>
      </c>
      <c r="F452" s="477">
        <v>10000</v>
      </c>
      <c r="G452" s="466"/>
    </row>
    <row r="453" spans="1:7" s="609" customFormat="1">
      <c r="A453" s="608"/>
      <c r="B453" s="999">
        <v>417</v>
      </c>
      <c r="C453" s="1000" t="s">
        <v>1839</v>
      </c>
      <c r="D453" s="472"/>
      <c r="E453" s="472" t="s">
        <v>239</v>
      </c>
      <c r="F453" s="477">
        <v>10000</v>
      </c>
      <c r="G453" s="466"/>
    </row>
    <row r="454" spans="1:7">
      <c r="A454" s="263"/>
      <c r="B454" s="999">
        <v>418</v>
      </c>
      <c r="C454" s="468" t="s">
        <v>486</v>
      </c>
      <c r="D454" s="861"/>
      <c r="E454" s="465" t="s">
        <v>239</v>
      </c>
      <c r="F454" s="477">
        <v>10000</v>
      </c>
      <c r="G454" s="466"/>
    </row>
    <row r="455" spans="1:7">
      <c r="A455" s="263"/>
      <c r="B455" s="999">
        <v>419</v>
      </c>
      <c r="C455" s="1000" t="s">
        <v>266</v>
      </c>
      <c r="D455" s="472"/>
      <c r="E455" s="472" t="s">
        <v>329</v>
      </c>
      <c r="F455" s="477">
        <v>10000</v>
      </c>
      <c r="G455" s="466"/>
    </row>
    <row r="456" spans="1:7">
      <c r="A456" s="263"/>
      <c r="B456" s="999">
        <v>420</v>
      </c>
      <c r="C456" s="1000" t="s">
        <v>266</v>
      </c>
      <c r="D456" s="472"/>
      <c r="E456" s="472" t="s">
        <v>37</v>
      </c>
      <c r="F456" s="477">
        <v>10000</v>
      </c>
      <c r="G456" s="466"/>
    </row>
    <row r="457" spans="1:7" ht="30">
      <c r="A457" s="263"/>
      <c r="B457" s="999">
        <v>421</v>
      </c>
      <c r="C457" s="502" t="s">
        <v>1890</v>
      </c>
      <c r="D457" s="472"/>
      <c r="E457" s="470" t="s">
        <v>1734</v>
      </c>
      <c r="F457" s="477">
        <v>10000</v>
      </c>
      <c r="G457" s="466"/>
    </row>
    <row r="458" spans="1:7">
      <c r="A458" s="263"/>
      <c r="B458" s="999">
        <v>422</v>
      </c>
      <c r="C458" s="468" t="s">
        <v>222</v>
      </c>
      <c r="D458" s="861"/>
      <c r="E458" s="465" t="s">
        <v>0</v>
      </c>
      <c r="F458" s="477">
        <v>10000</v>
      </c>
      <c r="G458" s="466"/>
    </row>
    <row r="459" spans="1:7" ht="30">
      <c r="A459" s="263"/>
      <c r="B459" s="999">
        <v>423</v>
      </c>
      <c r="C459" s="502" t="s">
        <v>1219</v>
      </c>
      <c r="D459" s="472"/>
      <c r="E459" s="470" t="s">
        <v>379</v>
      </c>
      <c r="F459" s="477">
        <v>10000</v>
      </c>
      <c r="G459" s="466"/>
    </row>
    <row r="460" spans="1:7" ht="30">
      <c r="A460" s="263"/>
      <c r="B460" s="999">
        <v>424</v>
      </c>
      <c r="C460" s="473" t="s">
        <v>409</v>
      </c>
      <c r="D460" s="465"/>
      <c r="E460" s="465" t="s">
        <v>379</v>
      </c>
      <c r="F460" s="477">
        <v>10000</v>
      </c>
      <c r="G460" s="466"/>
    </row>
    <row r="461" spans="1:7">
      <c r="A461" s="263"/>
      <c r="B461" s="999">
        <v>425</v>
      </c>
      <c r="C461" s="1000" t="s">
        <v>1487</v>
      </c>
      <c r="D461" s="472"/>
      <c r="E461" s="472" t="s">
        <v>342</v>
      </c>
      <c r="F461" s="477">
        <v>10000</v>
      </c>
      <c r="G461" s="466"/>
    </row>
    <row r="462" spans="1:7">
      <c r="A462" s="263"/>
      <c r="B462" s="999">
        <v>426</v>
      </c>
      <c r="C462" s="1000" t="s">
        <v>2214</v>
      </c>
      <c r="D462" s="472"/>
      <c r="E462" s="472" t="s">
        <v>351</v>
      </c>
      <c r="F462" s="477">
        <v>10000</v>
      </c>
      <c r="G462" s="466"/>
    </row>
    <row r="463" spans="1:7">
      <c r="A463" s="263"/>
      <c r="B463" s="999">
        <v>427</v>
      </c>
      <c r="C463" s="1000" t="s">
        <v>227</v>
      </c>
      <c r="D463" s="472"/>
      <c r="E463" s="472" t="s">
        <v>351</v>
      </c>
      <c r="F463" s="477">
        <v>10000</v>
      </c>
      <c r="G463" s="466"/>
    </row>
    <row r="464" spans="1:7" s="467" customFormat="1">
      <c r="A464" s="462"/>
      <c r="B464" s="999">
        <v>428</v>
      </c>
      <c r="C464" s="468" t="s">
        <v>388</v>
      </c>
      <c r="D464" s="861"/>
      <c r="E464" s="465" t="s">
        <v>379</v>
      </c>
      <c r="F464" s="477">
        <v>10000</v>
      </c>
      <c r="G464" s="466"/>
    </row>
    <row r="465" spans="1:7" s="467" customFormat="1">
      <c r="A465" s="462"/>
      <c r="B465" s="999">
        <v>429</v>
      </c>
      <c r="C465" s="1000" t="s">
        <v>1860</v>
      </c>
      <c r="D465" s="472"/>
      <c r="E465" s="472" t="s">
        <v>258</v>
      </c>
      <c r="F465" s="477">
        <v>10000</v>
      </c>
      <c r="G465" s="466"/>
    </row>
    <row r="466" spans="1:7">
      <c r="A466" s="263"/>
      <c r="B466" s="999">
        <v>430</v>
      </c>
      <c r="C466" s="1000" t="s">
        <v>1704</v>
      </c>
      <c r="D466" s="472"/>
      <c r="E466" s="472" t="s">
        <v>379</v>
      </c>
      <c r="F466" s="477">
        <v>10000</v>
      </c>
      <c r="G466" s="466"/>
    </row>
    <row r="467" spans="1:7" s="467" customFormat="1" ht="30">
      <c r="A467" s="462"/>
      <c r="B467" s="999">
        <v>431</v>
      </c>
      <c r="C467" s="502" t="s">
        <v>1733</v>
      </c>
      <c r="D467" s="472"/>
      <c r="E467" s="470" t="s">
        <v>1734</v>
      </c>
      <c r="F467" s="477">
        <v>10000</v>
      </c>
      <c r="G467" s="466"/>
    </row>
    <row r="468" spans="1:7">
      <c r="A468" s="263"/>
      <c r="B468" s="999">
        <v>432</v>
      </c>
      <c r="C468" s="1000" t="s">
        <v>1741</v>
      </c>
      <c r="D468" s="472"/>
      <c r="E468" s="472" t="s">
        <v>1734</v>
      </c>
      <c r="F468" s="477">
        <v>10000</v>
      </c>
      <c r="G468" s="466"/>
    </row>
    <row r="469" spans="1:7" ht="30">
      <c r="A469" s="263"/>
      <c r="B469" s="999">
        <v>433</v>
      </c>
      <c r="C469" s="502" t="s">
        <v>1745</v>
      </c>
      <c r="D469" s="472"/>
      <c r="E469" s="470" t="s">
        <v>239</v>
      </c>
      <c r="F469" s="477">
        <v>10000</v>
      </c>
      <c r="G469" s="466"/>
    </row>
    <row r="470" spans="1:7" ht="30">
      <c r="A470" s="263"/>
      <c r="B470" s="999">
        <v>434</v>
      </c>
      <c r="C470" s="502" t="s">
        <v>1744</v>
      </c>
      <c r="D470" s="472"/>
      <c r="E470" s="470" t="s">
        <v>239</v>
      </c>
      <c r="F470" s="477">
        <v>10000</v>
      </c>
      <c r="G470" s="466"/>
    </row>
    <row r="471" spans="1:7">
      <c r="A471" s="263"/>
      <c r="B471" s="999">
        <v>435</v>
      </c>
      <c r="C471" s="1000" t="s">
        <v>1819</v>
      </c>
      <c r="D471" s="472"/>
      <c r="E471" s="472" t="s">
        <v>1284</v>
      </c>
      <c r="F471" s="477">
        <v>10000</v>
      </c>
      <c r="G471" s="466"/>
    </row>
    <row r="472" spans="1:7">
      <c r="A472" s="263"/>
      <c r="B472" s="999">
        <v>436</v>
      </c>
      <c r="C472" s="1000" t="s">
        <v>1823</v>
      </c>
      <c r="D472" s="472"/>
      <c r="E472" s="472" t="s">
        <v>1284</v>
      </c>
      <c r="F472" s="477">
        <v>10000</v>
      </c>
      <c r="G472" s="466"/>
    </row>
    <row r="473" spans="1:7">
      <c r="A473" s="263"/>
      <c r="B473" s="999">
        <v>437</v>
      </c>
      <c r="C473" s="1000" t="s">
        <v>1822</v>
      </c>
      <c r="D473" s="472"/>
      <c r="E473" s="472" t="s">
        <v>1284</v>
      </c>
      <c r="F473" s="477">
        <v>10000</v>
      </c>
      <c r="G473" s="466"/>
    </row>
    <row r="474" spans="1:7">
      <c r="A474" s="263"/>
      <c r="B474" s="999">
        <v>438</v>
      </c>
      <c r="C474" s="1000" t="s">
        <v>1817</v>
      </c>
      <c r="D474" s="472"/>
      <c r="E474" s="472" t="s">
        <v>1284</v>
      </c>
      <c r="F474" s="477">
        <v>10000</v>
      </c>
      <c r="G474" s="466"/>
    </row>
    <row r="475" spans="1:7">
      <c r="A475" s="263"/>
      <c r="B475" s="999">
        <v>439</v>
      </c>
      <c r="C475" s="1000" t="s">
        <v>1870</v>
      </c>
      <c r="D475" s="472"/>
      <c r="E475" s="472" t="s">
        <v>1284</v>
      </c>
      <c r="F475" s="477">
        <v>10000</v>
      </c>
      <c r="G475" s="466"/>
    </row>
    <row r="476" spans="1:7">
      <c r="A476" s="263"/>
      <c r="B476" s="999">
        <v>440</v>
      </c>
      <c r="C476" s="1000" t="s">
        <v>2302</v>
      </c>
      <c r="D476" s="472"/>
      <c r="E476" s="472" t="s">
        <v>347</v>
      </c>
      <c r="F476" s="477">
        <v>10000</v>
      </c>
      <c r="G476" s="466"/>
    </row>
    <row r="477" spans="1:7">
      <c r="A477" s="263"/>
      <c r="B477" s="999">
        <v>441</v>
      </c>
      <c r="C477" s="1000" t="s">
        <v>2307</v>
      </c>
      <c r="D477" s="472"/>
      <c r="E477" s="472" t="s">
        <v>347</v>
      </c>
      <c r="F477" s="477">
        <v>10000</v>
      </c>
      <c r="G477" s="466"/>
    </row>
    <row r="478" spans="1:7" ht="30">
      <c r="A478" s="263"/>
      <c r="B478" s="999">
        <v>442</v>
      </c>
      <c r="C478" s="502" t="s">
        <v>1297</v>
      </c>
      <c r="D478" s="472"/>
      <c r="E478" s="470" t="s">
        <v>351</v>
      </c>
      <c r="F478" s="477">
        <v>10000</v>
      </c>
      <c r="G478" s="466"/>
    </row>
    <row r="479" spans="1:7" ht="30">
      <c r="A479" s="263"/>
      <c r="B479" s="999">
        <v>443</v>
      </c>
      <c r="C479" s="502" t="s">
        <v>1298</v>
      </c>
      <c r="D479" s="472"/>
      <c r="E479" s="470" t="s">
        <v>351</v>
      </c>
      <c r="F479" s="477">
        <v>10000</v>
      </c>
      <c r="G479" s="466"/>
    </row>
    <row r="480" spans="1:7" ht="30">
      <c r="A480" s="263"/>
      <c r="B480" s="999">
        <v>444</v>
      </c>
      <c r="C480" s="502" t="s">
        <v>1300</v>
      </c>
      <c r="D480" s="472"/>
      <c r="E480" s="470" t="s">
        <v>351</v>
      </c>
      <c r="F480" s="477">
        <v>10000</v>
      </c>
      <c r="G480" s="466"/>
    </row>
    <row r="481" spans="1:7">
      <c r="A481" s="263"/>
      <c r="B481" s="999">
        <v>445</v>
      </c>
      <c r="C481" s="1000" t="s">
        <v>1316</v>
      </c>
      <c r="D481" s="472"/>
      <c r="E481" s="472" t="s">
        <v>351</v>
      </c>
      <c r="F481" s="477">
        <v>10000</v>
      </c>
      <c r="G481" s="466"/>
    </row>
    <row r="482" spans="1:7">
      <c r="A482" s="263"/>
      <c r="B482" s="999">
        <v>446</v>
      </c>
      <c r="C482" s="1000" t="s">
        <v>1319</v>
      </c>
      <c r="D482" s="472"/>
      <c r="E482" s="472" t="s">
        <v>351</v>
      </c>
      <c r="F482" s="477">
        <v>10000</v>
      </c>
      <c r="G482" s="466"/>
    </row>
    <row r="483" spans="1:7">
      <c r="A483" s="263"/>
      <c r="B483" s="999">
        <v>447</v>
      </c>
      <c r="C483" s="1000" t="s">
        <v>1320</v>
      </c>
      <c r="D483" s="472"/>
      <c r="E483" s="472" t="s">
        <v>351</v>
      </c>
      <c r="F483" s="477">
        <v>10000</v>
      </c>
      <c r="G483" s="466"/>
    </row>
    <row r="484" spans="1:7">
      <c r="A484" s="263"/>
      <c r="B484" s="999">
        <v>448</v>
      </c>
      <c r="C484" s="1000" t="s">
        <v>1444</v>
      </c>
      <c r="D484" s="472"/>
      <c r="E484" s="472" t="s">
        <v>329</v>
      </c>
      <c r="F484" s="477">
        <v>10000</v>
      </c>
      <c r="G484" s="466"/>
    </row>
    <row r="485" spans="1:7">
      <c r="A485" s="263"/>
      <c r="B485" s="999">
        <v>449</v>
      </c>
      <c r="C485" s="1000" t="s">
        <v>1229</v>
      </c>
      <c r="D485" s="472"/>
      <c r="E485" s="472" t="s">
        <v>239</v>
      </c>
      <c r="F485" s="477">
        <v>10000</v>
      </c>
      <c r="G485" s="466"/>
    </row>
    <row r="486" spans="1:7" ht="45">
      <c r="A486" s="263"/>
      <c r="B486" s="999">
        <v>450</v>
      </c>
      <c r="C486" s="502" t="s">
        <v>1557</v>
      </c>
      <c r="D486" s="472"/>
      <c r="E486" s="470" t="s">
        <v>239</v>
      </c>
      <c r="F486" s="477">
        <v>10000</v>
      </c>
      <c r="G486" s="466"/>
    </row>
    <row r="487" spans="1:7" ht="45">
      <c r="A487" s="263"/>
      <c r="B487" s="999">
        <v>451</v>
      </c>
      <c r="C487" s="502" t="s">
        <v>1558</v>
      </c>
      <c r="D487" s="472"/>
      <c r="E487" s="470" t="s">
        <v>239</v>
      </c>
      <c r="F487" s="477">
        <v>10000</v>
      </c>
      <c r="G487" s="466"/>
    </row>
    <row r="488" spans="1:7" ht="45">
      <c r="A488" s="263"/>
      <c r="B488" s="999">
        <v>452</v>
      </c>
      <c r="C488" s="502" t="s">
        <v>1559</v>
      </c>
      <c r="D488" s="472"/>
      <c r="E488" s="470" t="s">
        <v>239</v>
      </c>
      <c r="F488" s="477">
        <v>10000</v>
      </c>
      <c r="G488" s="466"/>
    </row>
    <row r="489" spans="1:7" ht="30">
      <c r="A489" s="263"/>
      <c r="B489" s="999">
        <v>453</v>
      </c>
      <c r="C489" s="502" t="s">
        <v>1563</v>
      </c>
      <c r="D489" s="472"/>
      <c r="E489" s="470" t="s">
        <v>239</v>
      </c>
      <c r="F489" s="477">
        <v>10000</v>
      </c>
      <c r="G489" s="466"/>
    </row>
    <row r="490" spans="1:7" ht="30">
      <c r="A490" s="263"/>
      <c r="B490" s="999">
        <v>454</v>
      </c>
      <c r="C490" s="502" t="s">
        <v>1564</v>
      </c>
      <c r="D490" s="472"/>
      <c r="E490" s="470" t="s">
        <v>239</v>
      </c>
      <c r="F490" s="477">
        <v>10000</v>
      </c>
      <c r="G490" s="466"/>
    </row>
    <row r="491" spans="1:7" ht="30">
      <c r="A491" s="263"/>
      <c r="B491" s="999">
        <v>455</v>
      </c>
      <c r="C491" s="502" t="s">
        <v>1565</v>
      </c>
      <c r="D491" s="472"/>
      <c r="E491" s="470" t="s">
        <v>239</v>
      </c>
      <c r="F491" s="477">
        <v>10000</v>
      </c>
      <c r="G491" s="466"/>
    </row>
    <row r="492" spans="1:7" ht="30">
      <c r="A492" s="263"/>
      <c r="B492" s="999">
        <v>456</v>
      </c>
      <c r="C492" s="502" t="s">
        <v>1591</v>
      </c>
      <c r="D492" s="472"/>
      <c r="E492" s="470" t="s">
        <v>239</v>
      </c>
      <c r="F492" s="477">
        <v>10000</v>
      </c>
      <c r="G492" s="466"/>
    </row>
    <row r="493" spans="1:7" ht="30">
      <c r="A493" s="263"/>
      <c r="B493" s="999">
        <v>457</v>
      </c>
      <c r="C493" s="502" t="s">
        <v>1593</v>
      </c>
      <c r="D493" s="472"/>
      <c r="E493" s="470" t="s">
        <v>239</v>
      </c>
      <c r="F493" s="477">
        <v>10000</v>
      </c>
      <c r="G493" s="466"/>
    </row>
    <row r="494" spans="1:7" ht="30">
      <c r="A494" s="263"/>
      <c r="B494" s="999">
        <v>458</v>
      </c>
      <c r="C494" s="502" t="s">
        <v>1594</v>
      </c>
      <c r="D494" s="472"/>
      <c r="E494" s="470" t="s">
        <v>239</v>
      </c>
      <c r="F494" s="477">
        <v>10000</v>
      </c>
      <c r="G494" s="466"/>
    </row>
    <row r="495" spans="1:7" ht="30">
      <c r="A495" s="263"/>
      <c r="B495" s="999">
        <v>459</v>
      </c>
      <c r="C495" s="502" t="s">
        <v>1595</v>
      </c>
      <c r="D495" s="472"/>
      <c r="E495" s="470" t="s">
        <v>239</v>
      </c>
      <c r="F495" s="477">
        <v>10000</v>
      </c>
      <c r="G495" s="466"/>
    </row>
    <row r="496" spans="1:7" ht="30">
      <c r="A496" s="263"/>
      <c r="B496" s="999">
        <v>460</v>
      </c>
      <c r="C496" s="502" t="s">
        <v>1596</v>
      </c>
      <c r="D496" s="472"/>
      <c r="E496" s="470" t="s">
        <v>239</v>
      </c>
      <c r="F496" s="477">
        <v>10000</v>
      </c>
      <c r="G496" s="466"/>
    </row>
    <row r="497" spans="1:7" ht="45">
      <c r="A497" s="263"/>
      <c r="B497" s="999">
        <v>461</v>
      </c>
      <c r="C497" s="502" t="s">
        <v>1575</v>
      </c>
      <c r="D497" s="472"/>
      <c r="E497" s="470" t="s">
        <v>239</v>
      </c>
      <c r="F497" s="477">
        <v>10000</v>
      </c>
      <c r="G497" s="466"/>
    </row>
    <row r="498" spans="1:7" ht="45">
      <c r="A498" s="263"/>
      <c r="B498" s="999">
        <v>462</v>
      </c>
      <c r="C498" s="502" t="s">
        <v>1576</v>
      </c>
      <c r="D498" s="472"/>
      <c r="E498" s="470" t="s">
        <v>239</v>
      </c>
      <c r="F498" s="477">
        <v>10000</v>
      </c>
      <c r="G498" s="466"/>
    </row>
    <row r="499" spans="1:7" ht="45">
      <c r="A499" s="263"/>
      <c r="B499" s="999">
        <v>463</v>
      </c>
      <c r="C499" s="502" t="s">
        <v>1577</v>
      </c>
      <c r="D499" s="472"/>
      <c r="E499" s="470" t="s">
        <v>239</v>
      </c>
      <c r="F499" s="477">
        <v>10000</v>
      </c>
      <c r="G499" s="466"/>
    </row>
    <row r="500" spans="1:7" ht="45">
      <c r="A500" s="263"/>
      <c r="B500" s="999">
        <v>464</v>
      </c>
      <c r="C500" s="502" t="s">
        <v>1578</v>
      </c>
      <c r="D500" s="472"/>
      <c r="E500" s="470" t="s">
        <v>239</v>
      </c>
      <c r="F500" s="477">
        <v>10000</v>
      </c>
      <c r="G500" s="466"/>
    </row>
    <row r="501" spans="1:7" ht="45">
      <c r="A501" s="263"/>
      <c r="B501" s="999">
        <v>465</v>
      </c>
      <c r="C501" s="502" t="s">
        <v>1579</v>
      </c>
      <c r="D501" s="472"/>
      <c r="E501" s="470" t="s">
        <v>239</v>
      </c>
      <c r="F501" s="477">
        <v>10000</v>
      </c>
      <c r="G501" s="466"/>
    </row>
    <row r="502" spans="1:7" ht="45">
      <c r="A502" s="263"/>
      <c r="B502" s="999">
        <v>466</v>
      </c>
      <c r="C502" s="502" t="s">
        <v>1580</v>
      </c>
      <c r="D502" s="472"/>
      <c r="E502" s="470" t="s">
        <v>239</v>
      </c>
      <c r="F502" s="477">
        <v>10000</v>
      </c>
      <c r="G502" s="466"/>
    </row>
    <row r="503" spans="1:7" ht="30">
      <c r="A503" s="263"/>
      <c r="B503" s="999">
        <v>467</v>
      </c>
      <c r="C503" s="502" t="s">
        <v>1569</v>
      </c>
      <c r="D503" s="472"/>
      <c r="E503" s="470" t="s">
        <v>239</v>
      </c>
      <c r="F503" s="477">
        <v>10000</v>
      </c>
      <c r="G503" s="466"/>
    </row>
    <row r="504" spans="1:7" ht="30">
      <c r="A504" s="263"/>
      <c r="B504" s="999">
        <v>468</v>
      </c>
      <c r="C504" s="502" t="s">
        <v>1570</v>
      </c>
      <c r="D504" s="472"/>
      <c r="E504" s="470" t="s">
        <v>239</v>
      </c>
      <c r="F504" s="477">
        <v>10000</v>
      </c>
      <c r="G504" s="466"/>
    </row>
    <row r="505" spans="1:7" ht="30">
      <c r="A505" s="263"/>
      <c r="B505" s="999">
        <v>469</v>
      </c>
      <c r="C505" s="502" t="s">
        <v>1571</v>
      </c>
      <c r="D505" s="472"/>
      <c r="E505" s="470" t="s">
        <v>239</v>
      </c>
      <c r="F505" s="477">
        <v>10000</v>
      </c>
      <c r="G505" s="466"/>
    </row>
    <row r="506" spans="1:7" ht="30">
      <c r="A506" s="263"/>
      <c r="B506" s="999">
        <v>470</v>
      </c>
      <c r="C506" s="502" t="s">
        <v>1523</v>
      </c>
      <c r="D506" s="472"/>
      <c r="E506" s="470" t="s">
        <v>239</v>
      </c>
      <c r="F506" s="477">
        <v>10000</v>
      </c>
      <c r="G506" s="466"/>
    </row>
    <row r="507" spans="1:7" ht="30">
      <c r="A507" s="263"/>
      <c r="B507" s="999">
        <v>471</v>
      </c>
      <c r="C507" s="502" t="s">
        <v>1528</v>
      </c>
      <c r="D507" s="472"/>
      <c r="E507" s="470" t="s">
        <v>239</v>
      </c>
      <c r="F507" s="477">
        <v>10000</v>
      </c>
      <c r="G507" s="466"/>
    </row>
    <row r="508" spans="1:7" ht="30">
      <c r="A508" s="263"/>
      <c r="B508" s="999">
        <v>472</v>
      </c>
      <c r="C508" s="502" t="s">
        <v>1530</v>
      </c>
      <c r="D508" s="472"/>
      <c r="E508" s="470" t="s">
        <v>239</v>
      </c>
      <c r="F508" s="477">
        <v>10000</v>
      </c>
      <c r="G508" s="466"/>
    </row>
    <row r="509" spans="1:7" ht="30">
      <c r="A509" s="263"/>
      <c r="B509" s="999">
        <v>473</v>
      </c>
      <c r="C509" s="502" t="s">
        <v>1535</v>
      </c>
      <c r="D509" s="472"/>
      <c r="E509" s="470" t="s">
        <v>239</v>
      </c>
      <c r="F509" s="477">
        <v>10000</v>
      </c>
      <c r="G509" s="466"/>
    </row>
    <row r="510" spans="1:7" ht="30">
      <c r="A510" s="263"/>
      <c r="B510" s="999">
        <v>474</v>
      </c>
      <c r="C510" s="502" t="s">
        <v>1552</v>
      </c>
      <c r="D510" s="472"/>
      <c r="E510" s="470" t="s">
        <v>239</v>
      </c>
      <c r="F510" s="477">
        <v>10000</v>
      </c>
      <c r="G510" s="466"/>
    </row>
    <row r="511" spans="1:7" ht="30">
      <c r="A511" s="263"/>
      <c r="B511" s="999">
        <v>475</v>
      </c>
      <c r="C511" s="502" t="s">
        <v>1553</v>
      </c>
      <c r="D511" s="472"/>
      <c r="E511" s="470" t="s">
        <v>239</v>
      </c>
      <c r="F511" s="477">
        <v>10000</v>
      </c>
      <c r="G511" s="466"/>
    </row>
    <row r="512" spans="1:7" ht="30">
      <c r="A512" s="263"/>
      <c r="B512" s="999">
        <v>476</v>
      </c>
      <c r="C512" s="502" t="s">
        <v>1542</v>
      </c>
      <c r="D512" s="472"/>
      <c r="E512" s="470" t="s">
        <v>239</v>
      </c>
      <c r="F512" s="477">
        <v>10000</v>
      </c>
      <c r="G512" s="466"/>
    </row>
    <row r="513" spans="1:7" ht="30">
      <c r="A513" s="263"/>
      <c r="B513" s="999">
        <v>477</v>
      </c>
      <c r="C513" s="502" t="s">
        <v>1544</v>
      </c>
      <c r="D513" s="472"/>
      <c r="E513" s="470" t="s">
        <v>239</v>
      </c>
      <c r="F513" s="477">
        <v>10000</v>
      </c>
      <c r="G513" s="466"/>
    </row>
    <row r="514" spans="1:7" ht="30">
      <c r="A514" s="263"/>
      <c r="B514" s="999">
        <v>478</v>
      </c>
      <c r="C514" s="502" t="s">
        <v>1545</v>
      </c>
      <c r="D514" s="472"/>
      <c r="E514" s="470" t="s">
        <v>239</v>
      </c>
      <c r="F514" s="477">
        <v>10000</v>
      </c>
      <c r="G514" s="466"/>
    </row>
    <row r="515" spans="1:7" ht="30">
      <c r="A515" s="263"/>
      <c r="B515" s="999">
        <v>479</v>
      </c>
      <c r="C515" s="502" t="s">
        <v>1546</v>
      </c>
      <c r="D515" s="472"/>
      <c r="E515" s="470" t="s">
        <v>239</v>
      </c>
      <c r="F515" s="477">
        <v>10000</v>
      </c>
      <c r="G515" s="466"/>
    </row>
    <row r="516" spans="1:7" ht="30">
      <c r="A516" s="263"/>
      <c r="B516" s="999">
        <v>480</v>
      </c>
      <c r="C516" s="502" t="s">
        <v>1617</v>
      </c>
      <c r="D516" s="472"/>
      <c r="E516" s="470" t="s">
        <v>239</v>
      </c>
      <c r="F516" s="477">
        <v>10000</v>
      </c>
      <c r="G516" s="466"/>
    </row>
    <row r="517" spans="1:7">
      <c r="A517" s="263"/>
      <c r="B517" s="999">
        <v>481</v>
      </c>
      <c r="C517" s="468" t="s">
        <v>866</v>
      </c>
      <c r="D517" s="861"/>
      <c r="E517" s="465" t="s">
        <v>27</v>
      </c>
      <c r="F517" s="477">
        <v>10000</v>
      </c>
      <c r="G517" s="466"/>
    </row>
    <row r="518" spans="1:7">
      <c r="A518" s="263"/>
      <c r="B518" s="999">
        <v>482</v>
      </c>
      <c r="C518" s="468" t="s">
        <v>197</v>
      </c>
      <c r="D518" s="861"/>
      <c r="E518" s="465" t="s">
        <v>27</v>
      </c>
      <c r="F518" s="477">
        <v>10000</v>
      </c>
      <c r="G518" s="466"/>
    </row>
    <row r="519" spans="1:7">
      <c r="A519" s="263"/>
      <c r="B519" s="999">
        <v>483</v>
      </c>
      <c r="C519" s="468" t="s">
        <v>197</v>
      </c>
      <c r="D519" s="861"/>
      <c r="E519" s="465" t="s">
        <v>351</v>
      </c>
      <c r="F519" s="477">
        <v>10000</v>
      </c>
      <c r="G519" s="466"/>
    </row>
    <row r="520" spans="1:7" ht="30">
      <c r="A520" s="263"/>
      <c r="B520" s="999">
        <v>484</v>
      </c>
      <c r="C520" s="502" t="s">
        <v>1674</v>
      </c>
      <c r="D520" s="472"/>
      <c r="E520" s="470" t="s">
        <v>351</v>
      </c>
      <c r="F520" s="477">
        <v>10000</v>
      </c>
      <c r="G520" s="466"/>
    </row>
    <row r="521" spans="1:7" ht="30">
      <c r="A521" s="263"/>
      <c r="B521" s="999">
        <v>485</v>
      </c>
      <c r="C521" s="502" t="s">
        <v>1730</v>
      </c>
      <c r="D521" s="472"/>
      <c r="E521" s="470" t="s">
        <v>351</v>
      </c>
      <c r="F521" s="477">
        <v>10000</v>
      </c>
      <c r="G521" s="466"/>
    </row>
    <row r="522" spans="1:7" ht="30">
      <c r="A522" s="263"/>
      <c r="B522" s="999">
        <v>486</v>
      </c>
      <c r="C522" s="502" t="s">
        <v>1228</v>
      </c>
      <c r="D522" s="472"/>
      <c r="E522" s="470" t="s">
        <v>351</v>
      </c>
      <c r="F522" s="477">
        <v>10000</v>
      </c>
      <c r="G522" s="466"/>
    </row>
    <row r="523" spans="1:7">
      <c r="A523" s="263"/>
      <c r="B523" s="999">
        <v>487</v>
      </c>
      <c r="C523" s="468" t="s">
        <v>384</v>
      </c>
      <c r="D523" s="861"/>
      <c r="E523" s="465" t="s">
        <v>342</v>
      </c>
      <c r="F523" s="477">
        <v>10000</v>
      </c>
      <c r="G523" s="466"/>
    </row>
    <row r="524" spans="1:7">
      <c r="A524" s="263"/>
      <c r="B524" s="999">
        <v>488</v>
      </c>
      <c r="C524" s="1000" t="s">
        <v>271</v>
      </c>
      <c r="D524" s="472"/>
      <c r="E524" s="472" t="s">
        <v>239</v>
      </c>
      <c r="F524" s="477">
        <v>10000</v>
      </c>
      <c r="G524" s="466"/>
    </row>
    <row r="525" spans="1:7">
      <c r="A525" s="263"/>
      <c r="B525" s="999">
        <v>489</v>
      </c>
      <c r="C525" s="1000" t="s">
        <v>1707</v>
      </c>
      <c r="D525" s="472"/>
      <c r="E525" s="472" t="s">
        <v>1284</v>
      </c>
      <c r="F525" s="477">
        <v>10000</v>
      </c>
      <c r="G525" s="466"/>
    </row>
    <row r="526" spans="1:7">
      <c r="A526" s="263"/>
      <c r="B526" s="999">
        <v>490</v>
      </c>
      <c r="C526" s="1000" t="s">
        <v>1303</v>
      </c>
      <c r="D526" s="472"/>
      <c r="E526" s="472" t="s">
        <v>216</v>
      </c>
      <c r="F526" s="477">
        <v>10000</v>
      </c>
      <c r="G526" s="466"/>
    </row>
    <row r="527" spans="1:7" ht="30">
      <c r="A527" s="263"/>
      <c r="B527" s="999">
        <v>491</v>
      </c>
      <c r="C527" s="502" t="s">
        <v>1757</v>
      </c>
      <c r="D527" s="472"/>
      <c r="E527" s="470" t="s">
        <v>216</v>
      </c>
      <c r="F527" s="477">
        <v>10000</v>
      </c>
      <c r="G527" s="466"/>
    </row>
    <row r="528" spans="1:7" ht="30">
      <c r="A528" s="263"/>
      <c r="B528" s="999">
        <v>492</v>
      </c>
      <c r="C528" s="502" t="s">
        <v>1713</v>
      </c>
      <c r="D528" s="472"/>
      <c r="E528" s="470" t="s">
        <v>379</v>
      </c>
      <c r="F528" s="477">
        <v>10000</v>
      </c>
      <c r="G528" s="466"/>
    </row>
    <row r="529" spans="1:7" ht="30">
      <c r="A529" s="263"/>
      <c r="B529" s="999">
        <v>493</v>
      </c>
      <c r="C529" s="502" t="s">
        <v>1815</v>
      </c>
      <c r="D529" s="472"/>
      <c r="E529" s="470" t="s">
        <v>1284</v>
      </c>
      <c r="F529" s="477">
        <v>10000</v>
      </c>
      <c r="G529" s="466"/>
    </row>
    <row r="530" spans="1:7">
      <c r="A530" s="263"/>
      <c r="B530" s="999">
        <v>494</v>
      </c>
      <c r="C530" s="1000" t="s">
        <v>246</v>
      </c>
      <c r="D530" s="472"/>
      <c r="E530" s="472" t="s">
        <v>239</v>
      </c>
      <c r="F530" s="477">
        <v>10000</v>
      </c>
      <c r="G530" s="466"/>
    </row>
    <row r="531" spans="1:7">
      <c r="A531" s="263"/>
      <c r="B531" s="999">
        <v>495</v>
      </c>
      <c r="C531" s="1000" t="s">
        <v>1712</v>
      </c>
      <c r="D531" s="472"/>
      <c r="E531" s="472" t="s">
        <v>1284</v>
      </c>
      <c r="F531" s="477">
        <v>10000</v>
      </c>
      <c r="G531" s="466"/>
    </row>
    <row r="532" spans="1:7">
      <c r="A532" s="263"/>
      <c r="B532" s="999">
        <v>496</v>
      </c>
      <c r="C532" s="980" t="s">
        <v>782</v>
      </c>
      <c r="D532" s="980"/>
      <c r="E532" s="980"/>
      <c r="F532" s="477">
        <v>10000</v>
      </c>
      <c r="G532" s="466"/>
    </row>
    <row r="533" spans="1:7" ht="30">
      <c r="A533" s="263"/>
      <c r="B533" s="999">
        <v>497</v>
      </c>
      <c r="C533" s="502" t="s">
        <v>1696</v>
      </c>
      <c r="D533" s="472"/>
      <c r="E533" s="470" t="s">
        <v>1284</v>
      </c>
      <c r="F533" s="477">
        <v>10000</v>
      </c>
      <c r="G533" s="466"/>
    </row>
    <row r="534" spans="1:7" ht="30">
      <c r="A534" s="263"/>
      <c r="B534" s="999">
        <v>498</v>
      </c>
      <c r="C534" s="502" t="s">
        <v>1334</v>
      </c>
      <c r="D534" s="472"/>
      <c r="E534" s="470" t="s">
        <v>1284</v>
      </c>
      <c r="F534" s="477">
        <v>10000</v>
      </c>
      <c r="G534" s="466"/>
    </row>
    <row r="535" spans="1:7">
      <c r="A535" s="263"/>
      <c r="B535" s="999">
        <v>499</v>
      </c>
      <c r="C535" s="1000" t="s">
        <v>1784</v>
      </c>
      <c r="D535" s="472"/>
      <c r="E535" s="472" t="s">
        <v>258</v>
      </c>
      <c r="F535" s="477">
        <v>10000</v>
      </c>
      <c r="G535" s="466"/>
    </row>
    <row r="536" spans="1:7">
      <c r="A536" s="263"/>
      <c r="B536" s="999">
        <v>500</v>
      </c>
      <c r="C536" s="468" t="s">
        <v>255</v>
      </c>
      <c r="D536" s="861"/>
      <c r="E536" s="979" t="s">
        <v>177</v>
      </c>
      <c r="F536" s="477">
        <v>10000</v>
      </c>
      <c r="G536" s="466"/>
    </row>
    <row r="537" spans="1:7" s="609" customFormat="1">
      <c r="A537" s="608"/>
      <c r="B537" s="999">
        <v>501</v>
      </c>
      <c r="C537" s="468" t="s">
        <v>253</v>
      </c>
      <c r="D537" s="861"/>
      <c r="E537" s="979" t="s">
        <v>177</v>
      </c>
      <c r="F537" s="477">
        <v>10000</v>
      </c>
      <c r="G537" s="466"/>
    </row>
    <row r="538" spans="1:7">
      <c r="A538" s="263"/>
      <c r="B538" s="999">
        <v>502</v>
      </c>
      <c r="C538" s="468" t="s">
        <v>779</v>
      </c>
      <c r="D538" s="861"/>
      <c r="E538" s="861" t="s">
        <v>216</v>
      </c>
      <c r="F538" s="477">
        <v>10000</v>
      </c>
      <c r="G538" s="466"/>
    </row>
    <row r="539" spans="1:7">
      <c r="A539" s="263"/>
      <c r="B539" s="999">
        <v>503</v>
      </c>
      <c r="C539" s="468" t="s">
        <v>3904</v>
      </c>
      <c r="D539" s="861"/>
      <c r="E539" s="861" t="s">
        <v>45</v>
      </c>
      <c r="F539" s="477">
        <v>10000</v>
      </c>
      <c r="G539" s="466"/>
    </row>
    <row r="540" spans="1:7">
      <c r="A540" s="263"/>
      <c r="B540" s="999">
        <v>504</v>
      </c>
      <c r="C540" s="468" t="s">
        <v>180</v>
      </c>
      <c r="D540" s="861"/>
      <c r="E540" s="465" t="s">
        <v>8</v>
      </c>
      <c r="F540" s="477">
        <v>10000</v>
      </c>
      <c r="G540" s="466"/>
    </row>
    <row r="541" spans="1:7">
      <c r="A541" s="263"/>
      <c r="B541" s="999">
        <v>505</v>
      </c>
      <c r="C541" s="1000" t="s">
        <v>1400</v>
      </c>
      <c r="D541" s="472"/>
      <c r="E541" s="472" t="s">
        <v>379</v>
      </c>
      <c r="F541" s="477">
        <v>10000</v>
      </c>
      <c r="G541" s="466"/>
    </row>
    <row r="542" spans="1:7">
      <c r="A542" s="263"/>
      <c r="B542" s="999">
        <v>506</v>
      </c>
      <c r="C542" s="1000" t="s">
        <v>1700</v>
      </c>
      <c r="D542" s="472"/>
      <c r="E542" s="472" t="s">
        <v>379</v>
      </c>
      <c r="F542" s="477">
        <v>10000</v>
      </c>
      <c r="G542" s="466"/>
    </row>
    <row r="543" spans="1:7" ht="30">
      <c r="A543" s="263"/>
      <c r="B543" s="999">
        <v>507</v>
      </c>
      <c r="C543" s="502" t="s">
        <v>1703</v>
      </c>
      <c r="D543" s="472"/>
      <c r="E543" s="470" t="s">
        <v>379</v>
      </c>
      <c r="F543" s="477">
        <v>10000</v>
      </c>
      <c r="G543" s="466"/>
    </row>
    <row r="544" spans="1:7" ht="30">
      <c r="A544" s="263"/>
      <c r="B544" s="999">
        <v>508</v>
      </c>
      <c r="C544" s="502" t="s">
        <v>1216</v>
      </c>
      <c r="D544" s="472"/>
      <c r="E544" s="470" t="s">
        <v>351</v>
      </c>
      <c r="F544" s="477">
        <v>10000</v>
      </c>
      <c r="G544" s="466"/>
    </row>
    <row r="545" spans="1:7">
      <c r="A545" s="263"/>
      <c r="B545" s="999">
        <v>509</v>
      </c>
      <c r="C545" s="1000" t="s">
        <v>1383</v>
      </c>
      <c r="D545" s="472"/>
      <c r="E545" s="472" t="s">
        <v>239</v>
      </c>
      <c r="F545" s="477">
        <v>10000</v>
      </c>
      <c r="G545" s="466"/>
    </row>
    <row r="546" spans="1:7">
      <c r="A546" s="263"/>
      <c r="B546" s="999">
        <v>510</v>
      </c>
      <c r="C546" s="1000" t="s">
        <v>263</v>
      </c>
      <c r="D546" s="472"/>
      <c r="E546" s="472" t="s">
        <v>329</v>
      </c>
      <c r="F546" s="477">
        <v>10000</v>
      </c>
      <c r="G546" s="466"/>
    </row>
    <row r="547" spans="1:7">
      <c r="A547" s="263"/>
      <c r="B547" s="999">
        <v>511</v>
      </c>
      <c r="C547" s="1000" t="s">
        <v>1500</v>
      </c>
      <c r="D547" s="472"/>
      <c r="E547" s="472" t="s">
        <v>329</v>
      </c>
      <c r="F547" s="477">
        <v>10000</v>
      </c>
      <c r="G547" s="466"/>
    </row>
    <row r="548" spans="1:7">
      <c r="A548" s="263"/>
      <c r="B548" s="999">
        <v>512</v>
      </c>
      <c r="C548" s="1000" t="s">
        <v>46</v>
      </c>
      <c r="D548" s="472"/>
      <c r="E548" s="472" t="s">
        <v>1714</v>
      </c>
      <c r="F548" s="477">
        <v>10000</v>
      </c>
      <c r="G548" s="466"/>
    </row>
    <row r="549" spans="1:7">
      <c r="A549" s="263"/>
      <c r="B549" s="999">
        <v>513</v>
      </c>
      <c r="C549" s="1000" t="s">
        <v>1246</v>
      </c>
      <c r="D549" s="472"/>
      <c r="E549" s="472" t="s">
        <v>239</v>
      </c>
      <c r="F549" s="477">
        <v>10000</v>
      </c>
      <c r="G549" s="466"/>
    </row>
    <row r="550" spans="1:7">
      <c r="A550" s="263"/>
      <c r="B550" s="999">
        <v>514</v>
      </c>
      <c r="C550" s="1000" t="s">
        <v>274</v>
      </c>
      <c r="D550" s="472"/>
      <c r="E550" s="472" t="s">
        <v>239</v>
      </c>
      <c r="F550" s="477">
        <v>10000</v>
      </c>
      <c r="G550" s="466"/>
    </row>
    <row r="551" spans="1:7" ht="30">
      <c r="A551" s="263"/>
      <c r="B551" s="999">
        <v>515</v>
      </c>
      <c r="C551" s="502" t="s">
        <v>1859</v>
      </c>
      <c r="D551" s="472"/>
      <c r="E551" s="470" t="s">
        <v>379</v>
      </c>
      <c r="F551" s="477">
        <v>10000</v>
      </c>
      <c r="G551" s="466"/>
    </row>
    <row r="552" spans="1:7">
      <c r="A552" s="263"/>
      <c r="B552" s="999">
        <v>516</v>
      </c>
      <c r="C552" s="1010" t="s">
        <v>2401</v>
      </c>
      <c r="D552" s="472"/>
      <c r="E552" s="472" t="s">
        <v>239</v>
      </c>
      <c r="F552" s="477">
        <v>10000</v>
      </c>
      <c r="G552" s="466"/>
    </row>
    <row r="553" spans="1:7">
      <c r="A553" s="263"/>
      <c r="B553" s="999">
        <v>517</v>
      </c>
      <c r="C553" s="1000" t="s">
        <v>1329</v>
      </c>
      <c r="D553" s="472"/>
      <c r="E553" s="472" t="s">
        <v>329</v>
      </c>
      <c r="F553" s="477">
        <v>10000</v>
      </c>
      <c r="G553" s="466"/>
    </row>
    <row r="554" spans="1:7">
      <c r="A554" s="263"/>
      <c r="B554" s="999">
        <v>518</v>
      </c>
      <c r="C554" s="1000" t="s">
        <v>1186</v>
      </c>
      <c r="D554" s="472"/>
      <c r="E554" s="472" t="s">
        <v>239</v>
      </c>
      <c r="F554" s="477">
        <v>10000</v>
      </c>
      <c r="G554" s="466"/>
    </row>
    <row r="555" spans="1:7" s="609" customFormat="1">
      <c r="A555" s="608"/>
      <c r="B555" s="999">
        <v>519</v>
      </c>
      <c r="C555" s="1000" t="s">
        <v>1758</v>
      </c>
      <c r="D555" s="472"/>
      <c r="E555" s="472" t="s">
        <v>239</v>
      </c>
      <c r="F555" s="477">
        <v>10000</v>
      </c>
      <c r="G555" s="466"/>
    </row>
    <row r="556" spans="1:7">
      <c r="A556" s="263"/>
      <c r="B556" s="999">
        <v>520</v>
      </c>
      <c r="C556" s="468" t="s">
        <v>3905</v>
      </c>
      <c r="D556" s="861"/>
      <c r="E556" s="861" t="s">
        <v>239</v>
      </c>
      <c r="F556" s="477">
        <v>10000</v>
      </c>
      <c r="G556" s="466"/>
    </row>
    <row r="557" spans="1:7" s="609" customFormat="1">
      <c r="A557" s="608"/>
      <c r="B557" s="999">
        <v>521</v>
      </c>
      <c r="C557" s="468" t="s">
        <v>3903</v>
      </c>
      <c r="D557" s="861"/>
      <c r="E557" s="861" t="s">
        <v>239</v>
      </c>
      <c r="F557" s="477">
        <v>10000</v>
      </c>
      <c r="G557" s="466"/>
    </row>
    <row r="558" spans="1:7" s="609" customFormat="1">
      <c r="A558" s="608"/>
      <c r="B558" s="999">
        <v>522</v>
      </c>
      <c r="C558" s="468" t="s">
        <v>237</v>
      </c>
      <c r="D558" s="861"/>
      <c r="E558" s="465" t="s">
        <v>329</v>
      </c>
      <c r="F558" s="477">
        <v>10000</v>
      </c>
      <c r="G558" s="466"/>
    </row>
    <row r="559" spans="1:7" s="609" customFormat="1">
      <c r="A559" s="608"/>
      <c r="B559" s="999">
        <v>523</v>
      </c>
      <c r="C559" s="468" t="s">
        <v>176</v>
      </c>
      <c r="D559" s="861"/>
      <c r="E559" s="465" t="s">
        <v>7</v>
      </c>
      <c r="F559" s="477">
        <v>10000</v>
      </c>
      <c r="G559" s="466"/>
    </row>
    <row r="560" spans="1:7">
      <c r="A560" s="263"/>
      <c r="B560" s="999">
        <v>524</v>
      </c>
      <c r="C560" s="1000" t="s">
        <v>245</v>
      </c>
      <c r="D560" s="472"/>
      <c r="E560" s="472" t="s">
        <v>329</v>
      </c>
      <c r="F560" s="477">
        <v>10000</v>
      </c>
      <c r="G560" s="466"/>
    </row>
    <row r="561" spans="1:7">
      <c r="A561" s="263"/>
      <c r="B561" s="999">
        <v>525</v>
      </c>
      <c r="C561" s="468" t="s">
        <v>185</v>
      </c>
      <c r="D561" s="861"/>
      <c r="E561" s="465" t="s">
        <v>27</v>
      </c>
      <c r="F561" s="477">
        <v>10000</v>
      </c>
      <c r="G561" s="466"/>
    </row>
    <row r="562" spans="1:7">
      <c r="A562" s="263"/>
      <c r="B562" s="999">
        <v>526</v>
      </c>
      <c r="C562" s="468" t="s">
        <v>185</v>
      </c>
      <c r="D562" s="861"/>
      <c r="E562" s="465" t="s">
        <v>351</v>
      </c>
      <c r="F562" s="477">
        <v>10000</v>
      </c>
      <c r="G562" s="466"/>
    </row>
    <row r="563" spans="1:7" ht="30">
      <c r="A563" s="263"/>
      <c r="B563" s="999">
        <v>527</v>
      </c>
      <c r="C563" s="502" t="s">
        <v>1249</v>
      </c>
      <c r="D563" s="472"/>
      <c r="E563" s="470" t="s">
        <v>351</v>
      </c>
      <c r="F563" s="477">
        <v>10000</v>
      </c>
      <c r="G563" s="466"/>
    </row>
    <row r="564" spans="1:7">
      <c r="A564" s="263"/>
      <c r="B564" s="999">
        <v>528</v>
      </c>
      <c r="C564" s="468" t="s">
        <v>192</v>
      </c>
      <c r="D564" s="861"/>
      <c r="E564" s="465" t="s">
        <v>27</v>
      </c>
      <c r="F564" s="477">
        <v>10000</v>
      </c>
      <c r="G564" s="466"/>
    </row>
    <row r="565" spans="1:7">
      <c r="A565" s="263"/>
      <c r="B565" s="999">
        <v>529</v>
      </c>
      <c r="C565" s="468" t="s">
        <v>1028</v>
      </c>
      <c r="D565" s="861"/>
      <c r="E565" s="465" t="s">
        <v>239</v>
      </c>
      <c r="F565" s="477">
        <v>10000</v>
      </c>
      <c r="G565" s="466"/>
    </row>
    <row r="566" spans="1:7">
      <c r="A566" s="263"/>
      <c r="B566" s="999">
        <v>530</v>
      </c>
      <c r="C566" s="468" t="s">
        <v>1032</v>
      </c>
      <c r="D566" s="861"/>
      <c r="E566" s="465" t="s">
        <v>239</v>
      </c>
      <c r="F566" s="477">
        <v>10000</v>
      </c>
      <c r="G566" s="466"/>
    </row>
    <row r="567" spans="1:7">
      <c r="A567" s="263"/>
      <c r="B567" s="999">
        <v>531</v>
      </c>
      <c r="C567" s="468" t="s">
        <v>1034</v>
      </c>
      <c r="D567" s="861"/>
      <c r="E567" s="465" t="s">
        <v>239</v>
      </c>
      <c r="F567" s="477">
        <v>10000</v>
      </c>
      <c r="G567" s="466"/>
    </row>
    <row r="568" spans="1:7">
      <c r="A568" s="263"/>
      <c r="B568" s="999">
        <v>532</v>
      </c>
      <c r="C568" s="468" t="s">
        <v>1039</v>
      </c>
      <c r="D568" s="861"/>
      <c r="E568" s="465" t="s">
        <v>239</v>
      </c>
      <c r="F568" s="477">
        <v>10000</v>
      </c>
      <c r="G568" s="466"/>
    </row>
    <row r="569" spans="1:7">
      <c r="A569" s="263"/>
      <c r="B569" s="999">
        <v>533</v>
      </c>
      <c r="C569" s="468" t="s">
        <v>1041</v>
      </c>
      <c r="D569" s="861"/>
      <c r="E569" s="465" t="s">
        <v>239</v>
      </c>
      <c r="F569" s="477">
        <v>10000</v>
      </c>
      <c r="G569" s="466"/>
    </row>
    <row r="570" spans="1:7">
      <c r="A570" s="263"/>
      <c r="B570" s="999">
        <v>534</v>
      </c>
      <c r="C570" s="468" t="s">
        <v>1045</v>
      </c>
      <c r="D570" s="861"/>
      <c r="E570" s="465" t="s">
        <v>239</v>
      </c>
      <c r="F570" s="477">
        <v>10000</v>
      </c>
      <c r="G570" s="466"/>
    </row>
    <row r="571" spans="1:7">
      <c r="A571" s="263"/>
      <c r="B571" s="999">
        <v>535</v>
      </c>
      <c r="C571" s="468" t="s">
        <v>1048</v>
      </c>
      <c r="D571" s="861"/>
      <c r="E571" s="465" t="s">
        <v>239</v>
      </c>
      <c r="F571" s="477">
        <v>10000</v>
      </c>
      <c r="G571" s="466"/>
    </row>
    <row r="572" spans="1:7">
      <c r="A572" s="263"/>
      <c r="B572" s="999">
        <v>536</v>
      </c>
      <c r="C572" s="468" t="s">
        <v>1052</v>
      </c>
      <c r="D572" s="861"/>
      <c r="E572" s="465" t="s">
        <v>239</v>
      </c>
      <c r="F572" s="477">
        <v>10000</v>
      </c>
      <c r="G572" s="466"/>
    </row>
    <row r="573" spans="1:7">
      <c r="A573" s="263"/>
      <c r="B573" s="999">
        <v>537</v>
      </c>
      <c r="C573" s="468" t="s">
        <v>1085</v>
      </c>
      <c r="D573" s="861"/>
      <c r="E573" s="465" t="s">
        <v>239</v>
      </c>
      <c r="F573" s="477">
        <v>10000</v>
      </c>
      <c r="G573" s="466"/>
    </row>
    <row r="574" spans="1:7">
      <c r="A574" s="263"/>
      <c r="B574" s="999">
        <v>538</v>
      </c>
      <c r="C574" s="468" t="s">
        <v>1081</v>
      </c>
      <c r="D574" s="861"/>
      <c r="E574" s="465" t="s">
        <v>239</v>
      </c>
      <c r="F574" s="477">
        <v>10000</v>
      </c>
      <c r="G574" s="466"/>
    </row>
    <row r="575" spans="1:7">
      <c r="A575" s="263"/>
      <c r="B575" s="999">
        <v>539</v>
      </c>
      <c r="C575" s="468" t="s">
        <v>1077</v>
      </c>
      <c r="D575" s="861"/>
      <c r="E575" s="465" t="s">
        <v>239</v>
      </c>
      <c r="F575" s="477">
        <v>10000</v>
      </c>
      <c r="G575" s="466"/>
    </row>
    <row r="576" spans="1:7">
      <c r="A576" s="263"/>
      <c r="B576" s="999">
        <v>540</v>
      </c>
      <c r="C576" s="468" t="s">
        <v>1073</v>
      </c>
      <c r="D576" s="861"/>
      <c r="E576" s="465" t="s">
        <v>239</v>
      </c>
      <c r="F576" s="477">
        <v>10000</v>
      </c>
      <c r="G576" s="466"/>
    </row>
    <row r="577" spans="1:7">
      <c r="A577" s="263"/>
      <c r="B577" s="999">
        <v>541</v>
      </c>
      <c r="C577" s="468" t="s">
        <v>1068</v>
      </c>
      <c r="D577" s="861"/>
      <c r="E577" s="465" t="s">
        <v>239</v>
      </c>
      <c r="F577" s="477">
        <v>10000</v>
      </c>
      <c r="G577" s="466"/>
    </row>
    <row r="578" spans="1:7">
      <c r="A578" s="263"/>
      <c r="B578" s="999">
        <v>542</v>
      </c>
      <c r="C578" s="468" t="s">
        <v>1020</v>
      </c>
      <c r="D578" s="861"/>
      <c r="E578" s="465" t="s">
        <v>239</v>
      </c>
      <c r="F578" s="477">
        <v>10000</v>
      </c>
      <c r="G578" s="466"/>
    </row>
    <row r="579" spans="1:7">
      <c r="A579" s="263"/>
      <c r="B579" s="999">
        <v>543</v>
      </c>
      <c r="C579" s="468" t="s">
        <v>1025</v>
      </c>
      <c r="D579" s="861"/>
      <c r="E579" s="465" t="s">
        <v>239</v>
      </c>
      <c r="F579" s="477">
        <v>10000</v>
      </c>
      <c r="G579" s="466"/>
    </row>
    <row r="580" spans="1:7">
      <c r="A580" s="263"/>
      <c r="B580" s="999">
        <v>544</v>
      </c>
      <c r="C580" s="1000" t="s">
        <v>2291</v>
      </c>
      <c r="D580" s="472"/>
      <c r="E580" s="470" t="s">
        <v>239</v>
      </c>
      <c r="F580" s="477">
        <v>10000</v>
      </c>
      <c r="G580" s="466"/>
    </row>
    <row r="581" spans="1:7" ht="30">
      <c r="A581" s="263"/>
      <c r="B581" s="999">
        <v>545</v>
      </c>
      <c r="C581" s="502" t="s">
        <v>2286</v>
      </c>
      <c r="D581" s="472"/>
      <c r="E581" s="470" t="s">
        <v>239</v>
      </c>
      <c r="F581" s="477">
        <v>10000</v>
      </c>
      <c r="G581" s="466"/>
    </row>
    <row r="582" spans="1:7" ht="30">
      <c r="A582" s="263"/>
      <c r="B582" s="999">
        <v>546</v>
      </c>
      <c r="C582" s="502" t="s">
        <v>1311</v>
      </c>
      <c r="D582" s="472"/>
      <c r="E582" s="470" t="s">
        <v>379</v>
      </c>
      <c r="F582" s="477">
        <v>10000</v>
      </c>
      <c r="G582" s="466"/>
    </row>
    <row r="583" spans="1:7" ht="30">
      <c r="A583" s="263"/>
      <c r="B583" s="999">
        <v>547</v>
      </c>
      <c r="C583" s="502" t="s">
        <v>1314</v>
      </c>
      <c r="D583" s="472"/>
      <c r="E583" s="470" t="s">
        <v>379</v>
      </c>
      <c r="F583" s="477">
        <v>10000</v>
      </c>
      <c r="G583" s="466"/>
    </row>
    <row r="584" spans="1:7" ht="30">
      <c r="A584" s="263"/>
      <c r="B584" s="999">
        <v>548</v>
      </c>
      <c r="C584" s="502" t="s">
        <v>1315</v>
      </c>
      <c r="D584" s="472"/>
      <c r="E584" s="470" t="s">
        <v>379</v>
      </c>
      <c r="F584" s="477">
        <v>10000</v>
      </c>
      <c r="G584" s="466"/>
    </row>
    <row r="585" spans="1:7">
      <c r="A585" s="263"/>
      <c r="B585" s="999">
        <v>549</v>
      </c>
      <c r="C585" s="1000" t="s">
        <v>1427</v>
      </c>
      <c r="D585" s="472"/>
      <c r="E585" s="472" t="s">
        <v>329</v>
      </c>
      <c r="F585" s="477">
        <v>10000</v>
      </c>
      <c r="G585" s="466"/>
    </row>
    <row r="586" spans="1:7">
      <c r="A586" s="263"/>
      <c r="B586" s="999">
        <v>550</v>
      </c>
      <c r="C586" s="1000" t="s">
        <v>1429</v>
      </c>
      <c r="D586" s="472"/>
      <c r="E586" s="472" t="s">
        <v>329</v>
      </c>
      <c r="F586" s="477">
        <v>10000</v>
      </c>
      <c r="G586" s="466"/>
    </row>
    <row r="587" spans="1:7">
      <c r="A587" s="263"/>
      <c r="B587" s="999">
        <v>551</v>
      </c>
      <c r="C587" s="468" t="s">
        <v>987</v>
      </c>
      <c r="D587" s="861"/>
      <c r="E587" s="861" t="s">
        <v>347</v>
      </c>
      <c r="F587" s="477">
        <v>10000</v>
      </c>
      <c r="G587" s="466"/>
    </row>
    <row r="588" spans="1:7">
      <c r="A588" s="263"/>
      <c r="B588" s="999">
        <v>552</v>
      </c>
      <c r="C588" s="468" t="s">
        <v>996</v>
      </c>
      <c r="D588" s="861"/>
      <c r="E588" s="861" t="s">
        <v>347</v>
      </c>
      <c r="F588" s="477">
        <v>10000</v>
      </c>
      <c r="G588" s="466"/>
    </row>
    <row r="589" spans="1:7">
      <c r="A589" s="263"/>
      <c r="B589" s="999">
        <v>553</v>
      </c>
      <c r="C589" s="468" t="s">
        <v>1002</v>
      </c>
      <c r="D589" s="861"/>
      <c r="E589" s="861" t="s">
        <v>347</v>
      </c>
      <c r="F589" s="477">
        <v>10000</v>
      </c>
      <c r="G589" s="466"/>
    </row>
    <row r="590" spans="1:7">
      <c r="A590" s="263"/>
      <c r="B590" s="999">
        <v>554</v>
      </c>
      <c r="C590" s="468" t="s">
        <v>1015</v>
      </c>
      <c r="D590" s="861"/>
      <c r="E590" s="861" t="s">
        <v>347</v>
      </c>
      <c r="F590" s="477">
        <v>10000</v>
      </c>
      <c r="G590" s="466"/>
    </row>
    <row r="591" spans="1:7" ht="30">
      <c r="A591" s="263"/>
      <c r="B591" s="999">
        <v>555</v>
      </c>
      <c r="C591" s="473" t="s">
        <v>412</v>
      </c>
      <c r="D591" s="861"/>
      <c r="E591" s="465" t="s">
        <v>177</v>
      </c>
      <c r="F591" s="477">
        <v>10000</v>
      </c>
      <c r="G591" s="466"/>
    </row>
    <row r="592" spans="1:7" ht="30">
      <c r="A592" s="263"/>
      <c r="B592" s="999">
        <v>556</v>
      </c>
      <c r="C592" s="473" t="s">
        <v>412</v>
      </c>
      <c r="D592" s="861"/>
      <c r="E592" s="465" t="s">
        <v>379</v>
      </c>
      <c r="F592" s="477">
        <v>10000</v>
      </c>
      <c r="G592" s="466"/>
    </row>
    <row r="593" spans="1:7">
      <c r="A593" s="263"/>
      <c r="B593" s="999">
        <v>557</v>
      </c>
      <c r="C593" s="1000" t="s">
        <v>1895</v>
      </c>
      <c r="D593" s="472"/>
      <c r="E593" s="472" t="s">
        <v>1734</v>
      </c>
      <c r="F593" s="477">
        <v>10000</v>
      </c>
      <c r="G593" s="466"/>
    </row>
    <row r="594" spans="1:7">
      <c r="A594" s="263"/>
      <c r="B594" s="999">
        <v>558</v>
      </c>
      <c r="C594" s="1000" t="s">
        <v>1837</v>
      </c>
      <c r="D594" s="472"/>
      <c r="E594" s="472" t="s">
        <v>379</v>
      </c>
      <c r="F594" s="477">
        <v>10000</v>
      </c>
      <c r="G594" s="466"/>
    </row>
    <row r="595" spans="1:7">
      <c r="A595" s="263"/>
      <c r="B595" s="999">
        <v>559</v>
      </c>
      <c r="C595" s="502" t="s">
        <v>3626</v>
      </c>
      <c r="D595" s="472"/>
      <c r="E595" s="472" t="s">
        <v>239</v>
      </c>
      <c r="F595" s="477">
        <v>10000</v>
      </c>
      <c r="G595" s="466"/>
    </row>
    <row r="596" spans="1:7" ht="30">
      <c r="A596" s="263"/>
      <c r="B596" s="999">
        <v>560</v>
      </c>
      <c r="C596" s="502" t="s">
        <v>1799</v>
      </c>
      <c r="D596" s="472"/>
      <c r="E596" s="470" t="s">
        <v>1714</v>
      </c>
      <c r="F596" s="477">
        <v>10000</v>
      </c>
      <c r="G596" s="466"/>
    </row>
    <row r="597" spans="1:7">
      <c r="A597" s="263"/>
      <c r="B597" s="999">
        <v>561</v>
      </c>
      <c r="C597" s="468" t="s">
        <v>209</v>
      </c>
      <c r="D597" s="861"/>
      <c r="E597" s="861" t="s">
        <v>342</v>
      </c>
      <c r="F597" s="477">
        <v>10000</v>
      </c>
      <c r="G597" s="466"/>
    </row>
    <row r="598" spans="1:7">
      <c r="A598" s="263"/>
      <c r="B598" s="999">
        <v>562</v>
      </c>
      <c r="C598" s="1000" t="s">
        <v>1893</v>
      </c>
      <c r="D598" s="472"/>
      <c r="E598" s="472" t="s">
        <v>1734</v>
      </c>
      <c r="F598" s="477">
        <v>10000</v>
      </c>
      <c r="G598" s="466"/>
    </row>
    <row r="599" spans="1:7" ht="30">
      <c r="A599" s="263"/>
      <c r="B599" s="999">
        <v>563</v>
      </c>
      <c r="C599" s="502" t="s">
        <v>1438</v>
      </c>
      <c r="D599" s="472"/>
      <c r="E599" s="470" t="s">
        <v>329</v>
      </c>
      <c r="F599" s="477">
        <v>10000</v>
      </c>
      <c r="G599" s="466"/>
    </row>
    <row r="600" spans="1:7">
      <c r="A600" s="263"/>
      <c r="B600" s="999">
        <v>564</v>
      </c>
      <c r="C600" s="1000" t="s">
        <v>1791</v>
      </c>
      <c r="D600" s="472"/>
      <c r="E600" s="472" t="s">
        <v>239</v>
      </c>
      <c r="F600" s="477">
        <v>10000</v>
      </c>
      <c r="G600" s="466"/>
    </row>
    <row r="601" spans="1:7" ht="30">
      <c r="A601" s="263"/>
      <c r="B601" s="999">
        <v>565</v>
      </c>
      <c r="C601" s="749" t="s">
        <v>2399</v>
      </c>
      <c r="D601" s="472"/>
      <c r="E601" s="470" t="s">
        <v>239</v>
      </c>
      <c r="F601" s="477">
        <v>10000</v>
      </c>
      <c r="G601" s="466"/>
    </row>
    <row r="602" spans="1:7">
      <c r="A602" s="263"/>
      <c r="B602" s="999">
        <v>566</v>
      </c>
      <c r="C602" s="1000" t="s">
        <v>1885</v>
      </c>
      <c r="D602" s="472"/>
      <c r="E602" s="472" t="s">
        <v>239</v>
      </c>
      <c r="F602" s="477">
        <v>10000</v>
      </c>
      <c r="G602" s="466"/>
    </row>
    <row r="603" spans="1:7">
      <c r="A603" s="263"/>
      <c r="B603" s="999">
        <v>567</v>
      </c>
      <c r="C603" s="1000" t="s">
        <v>1871</v>
      </c>
      <c r="D603" s="472"/>
      <c r="E603" s="472" t="s">
        <v>239</v>
      </c>
      <c r="F603" s="477">
        <v>10000</v>
      </c>
      <c r="G603" s="466"/>
    </row>
    <row r="604" spans="1:7">
      <c r="A604" s="263"/>
      <c r="B604" s="999">
        <v>568</v>
      </c>
      <c r="C604" s="468" t="s">
        <v>213</v>
      </c>
      <c r="D604" s="861"/>
      <c r="E604" s="465" t="s">
        <v>329</v>
      </c>
      <c r="F604" s="477">
        <v>10000</v>
      </c>
      <c r="G604" s="466"/>
    </row>
    <row r="605" spans="1:7">
      <c r="A605" s="263"/>
      <c r="B605" s="999">
        <v>569</v>
      </c>
      <c r="C605" s="980" t="s">
        <v>946</v>
      </c>
      <c r="D605" s="980"/>
      <c r="E605" s="980"/>
      <c r="F605" s="477">
        <v>10000</v>
      </c>
      <c r="G605" s="466"/>
    </row>
    <row r="606" spans="1:7" ht="30">
      <c r="A606" s="263"/>
      <c r="B606" s="999">
        <v>570</v>
      </c>
      <c r="C606" s="502" t="s">
        <v>1798</v>
      </c>
      <c r="D606" s="472"/>
      <c r="E606" s="470" t="s">
        <v>379</v>
      </c>
      <c r="F606" s="477">
        <v>10000</v>
      </c>
      <c r="G606" s="466"/>
    </row>
    <row r="607" spans="1:7" ht="30">
      <c r="A607" s="263"/>
      <c r="B607" s="999">
        <v>571</v>
      </c>
      <c r="C607" s="502" t="s">
        <v>1271</v>
      </c>
      <c r="D607" s="472"/>
      <c r="E607" s="470" t="s">
        <v>216</v>
      </c>
      <c r="F607" s="477">
        <v>10000</v>
      </c>
      <c r="G607" s="466"/>
    </row>
    <row r="608" spans="1:7" ht="45">
      <c r="A608" s="263"/>
      <c r="B608" s="999">
        <v>572</v>
      </c>
      <c r="C608" s="502" t="s">
        <v>1276</v>
      </c>
      <c r="D608" s="472"/>
      <c r="E608" s="470" t="s">
        <v>216</v>
      </c>
      <c r="F608" s="477">
        <v>10000</v>
      </c>
      <c r="G608" s="466"/>
    </row>
    <row r="609" spans="1:7">
      <c r="A609" s="263"/>
      <c r="B609" s="999">
        <v>573</v>
      </c>
      <c r="C609" s="468" t="s">
        <v>3601</v>
      </c>
      <c r="D609" s="861"/>
      <c r="E609" s="861" t="s">
        <v>342</v>
      </c>
      <c r="F609" s="477">
        <v>10000</v>
      </c>
      <c r="G609" s="466"/>
    </row>
    <row r="610" spans="1:7">
      <c r="A610" s="263"/>
      <c r="B610" s="999">
        <v>574</v>
      </c>
      <c r="C610" s="468" t="s">
        <v>207</v>
      </c>
      <c r="D610" s="861"/>
      <c r="E610" s="861" t="s">
        <v>342</v>
      </c>
      <c r="F610" s="477">
        <v>10000</v>
      </c>
      <c r="G610" s="466"/>
    </row>
    <row r="611" spans="1:7">
      <c r="A611" s="263"/>
      <c r="B611" s="999">
        <v>575</v>
      </c>
      <c r="C611" s="468" t="s">
        <v>635</v>
      </c>
      <c r="D611" s="861"/>
      <c r="E611" s="861" t="s">
        <v>342</v>
      </c>
      <c r="F611" s="477">
        <v>10000</v>
      </c>
      <c r="G611" s="466"/>
    </row>
    <row r="612" spans="1:7" ht="30">
      <c r="A612" s="263"/>
      <c r="B612" s="999">
        <v>576</v>
      </c>
      <c r="C612" s="502" t="s">
        <v>1824</v>
      </c>
      <c r="D612" s="472"/>
      <c r="E612" s="470" t="s">
        <v>239</v>
      </c>
      <c r="F612" s="477">
        <v>10000</v>
      </c>
      <c r="G612" s="466"/>
    </row>
    <row r="613" spans="1:7">
      <c r="A613" s="263"/>
      <c r="B613" s="999">
        <v>577</v>
      </c>
      <c r="C613" s="1000" t="s">
        <v>1453</v>
      </c>
      <c r="D613" s="472"/>
      <c r="E613" s="472" t="s">
        <v>37</v>
      </c>
      <c r="F613" s="477">
        <v>10000</v>
      </c>
      <c r="G613" s="466"/>
    </row>
    <row r="614" spans="1:7">
      <c r="A614" s="263"/>
      <c r="B614" s="999">
        <v>578</v>
      </c>
      <c r="C614" s="502" t="s">
        <v>3616</v>
      </c>
      <c r="D614" s="472"/>
      <c r="E614" s="472" t="s">
        <v>379</v>
      </c>
      <c r="F614" s="477">
        <v>10000</v>
      </c>
      <c r="G614" s="466"/>
    </row>
    <row r="615" spans="1:7">
      <c r="A615" s="263"/>
      <c r="B615" s="999">
        <v>579</v>
      </c>
      <c r="C615" s="1000" t="s">
        <v>1550</v>
      </c>
      <c r="D615" s="472"/>
      <c r="E615" s="472" t="s">
        <v>342</v>
      </c>
      <c r="F615" s="477">
        <v>10000</v>
      </c>
      <c r="G615" s="466"/>
    </row>
    <row r="616" spans="1:7">
      <c r="A616" s="263"/>
      <c r="B616" s="999">
        <v>580</v>
      </c>
      <c r="C616" s="468" t="s">
        <v>926</v>
      </c>
      <c r="D616" s="861"/>
      <c r="E616" s="861" t="s">
        <v>379</v>
      </c>
      <c r="F616" s="477">
        <v>10000</v>
      </c>
      <c r="G616" s="466"/>
    </row>
    <row r="617" spans="1:7">
      <c r="A617" s="263"/>
      <c r="B617" s="999">
        <v>581</v>
      </c>
      <c r="C617" s="1000" t="s">
        <v>1503</v>
      </c>
      <c r="D617" s="472"/>
      <c r="E617" s="472" t="s">
        <v>37</v>
      </c>
      <c r="F617" s="477">
        <v>10000</v>
      </c>
      <c r="G617" s="466"/>
    </row>
    <row r="618" spans="1:7">
      <c r="A618" s="263"/>
      <c r="B618" s="999">
        <v>582</v>
      </c>
      <c r="C618" s="468" t="s">
        <v>376</v>
      </c>
      <c r="D618" s="861"/>
      <c r="E618" s="465" t="s">
        <v>177</v>
      </c>
      <c r="F618" s="477">
        <v>10000</v>
      </c>
      <c r="G618" s="466"/>
    </row>
    <row r="619" spans="1:7">
      <c r="A619" s="263"/>
      <c r="B619" s="999">
        <v>583</v>
      </c>
      <c r="C619" s="468" t="s">
        <v>371</v>
      </c>
      <c r="D619" s="861"/>
      <c r="E619" s="465" t="s">
        <v>177</v>
      </c>
      <c r="F619" s="477">
        <v>10000</v>
      </c>
      <c r="G619" s="466"/>
    </row>
    <row r="620" spans="1:7">
      <c r="A620" s="263"/>
      <c r="B620" s="999">
        <v>584</v>
      </c>
      <c r="C620" s="468" t="s">
        <v>482</v>
      </c>
      <c r="D620" s="465"/>
      <c r="E620" s="465" t="s">
        <v>342</v>
      </c>
      <c r="F620" s="477">
        <v>10000</v>
      </c>
      <c r="G620" s="466"/>
    </row>
    <row r="621" spans="1:7">
      <c r="A621" s="263"/>
      <c r="B621" s="999">
        <v>585</v>
      </c>
      <c r="C621" s="468" t="s">
        <v>410</v>
      </c>
      <c r="D621" s="465"/>
      <c r="E621" s="465" t="s">
        <v>379</v>
      </c>
      <c r="F621" s="477">
        <v>10000</v>
      </c>
      <c r="G621" s="466"/>
    </row>
    <row r="622" spans="1:7">
      <c r="A622" s="263"/>
      <c r="B622" s="999">
        <v>586</v>
      </c>
      <c r="C622" s="1000" t="s">
        <v>1894</v>
      </c>
      <c r="D622" s="472"/>
      <c r="E622" s="472" t="s">
        <v>1734</v>
      </c>
      <c r="F622" s="477">
        <v>10000</v>
      </c>
      <c r="G622" s="466"/>
    </row>
    <row r="623" spans="1:7">
      <c r="A623" s="263"/>
      <c r="B623" s="999">
        <v>587</v>
      </c>
      <c r="C623" s="1000" t="s">
        <v>1891</v>
      </c>
      <c r="D623" s="472"/>
      <c r="E623" s="472" t="s">
        <v>1734</v>
      </c>
      <c r="F623" s="477">
        <v>10000</v>
      </c>
      <c r="G623" s="466"/>
    </row>
    <row r="624" spans="1:7" ht="30">
      <c r="A624" s="263"/>
      <c r="B624" s="999">
        <v>588</v>
      </c>
      <c r="C624" s="502" t="s">
        <v>1566</v>
      </c>
      <c r="D624" s="472"/>
      <c r="E624" s="470" t="s">
        <v>239</v>
      </c>
      <c r="F624" s="477">
        <v>10000</v>
      </c>
      <c r="G624" s="466"/>
    </row>
    <row r="625" spans="1:14" ht="30">
      <c r="A625" s="263"/>
      <c r="B625" s="999">
        <v>589</v>
      </c>
      <c r="C625" s="502" t="s">
        <v>1567</v>
      </c>
      <c r="D625" s="472"/>
      <c r="E625" s="470" t="s">
        <v>239</v>
      </c>
      <c r="F625" s="477">
        <v>10000</v>
      </c>
      <c r="G625" s="466"/>
    </row>
    <row r="626" spans="1:14" ht="30">
      <c r="A626" s="263"/>
      <c r="B626" s="999">
        <v>590</v>
      </c>
      <c r="C626" s="502" t="s">
        <v>1568</v>
      </c>
      <c r="D626" s="472"/>
      <c r="E626" s="470" t="s">
        <v>239</v>
      </c>
      <c r="F626" s="477">
        <v>10000</v>
      </c>
      <c r="G626" s="466"/>
    </row>
    <row r="627" spans="1:14" ht="30">
      <c r="A627" s="263"/>
      <c r="B627" s="999">
        <v>591</v>
      </c>
      <c r="C627" s="502" t="s">
        <v>1505</v>
      </c>
      <c r="D627" s="472"/>
      <c r="E627" s="470" t="s">
        <v>239</v>
      </c>
      <c r="F627" s="477">
        <v>10000</v>
      </c>
      <c r="G627" s="466"/>
    </row>
    <row r="628" spans="1:14" ht="30">
      <c r="A628" s="263"/>
      <c r="B628" s="999">
        <v>592</v>
      </c>
      <c r="C628" s="502" t="s">
        <v>1512</v>
      </c>
      <c r="D628" s="472"/>
      <c r="E628" s="470" t="s">
        <v>239</v>
      </c>
      <c r="F628" s="477">
        <v>10000</v>
      </c>
      <c r="G628" s="466"/>
    </row>
    <row r="629" spans="1:14" ht="30">
      <c r="A629" s="263"/>
      <c r="B629" s="999">
        <v>593</v>
      </c>
      <c r="C629" s="502" t="s">
        <v>1515</v>
      </c>
      <c r="D629" s="472"/>
      <c r="E629" s="470" t="s">
        <v>239</v>
      </c>
      <c r="F629" s="477">
        <v>10000</v>
      </c>
      <c r="G629" s="466"/>
    </row>
    <row r="630" spans="1:14" ht="30">
      <c r="A630" s="263"/>
      <c r="B630" s="999">
        <v>594</v>
      </c>
      <c r="C630" s="502" t="s">
        <v>1517</v>
      </c>
      <c r="D630" s="472"/>
      <c r="E630" s="470" t="s">
        <v>239</v>
      </c>
      <c r="F630" s="477">
        <v>10000</v>
      </c>
      <c r="G630" s="466"/>
    </row>
    <row r="631" spans="1:14" ht="30">
      <c r="A631" s="263"/>
      <c r="B631" s="999">
        <v>595</v>
      </c>
      <c r="C631" s="502" t="s">
        <v>1881</v>
      </c>
      <c r="D631" s="472"/>
      <c r="E631" s="470" t="s">
        <v>239</v>
      </c>
      <c r="F631" s="477">
        <v>10000</v>
      </c>
      <c r="G631" s="466"/>
    </row>
    <row r="632" spans="1:14" ht="30">
      <c r="A632" s="263"/>
      <c r="B632" s="999">
        <v>596</v>
      </c>
      <c r="C632" s="502" t="s">
        <v>1572</v>
      </c>
      <c r="D632" s="472"/>
      <c r="E632" s="470" t="s">
        <v>239</v>
      </c>
      <c r="F632" s="477">
        <v>10000</v>
      </c>
      <c r="G632" s="466"/>
    </row>
    <row r="633" spans="1:14" ht="30">
      <c r="A633" s="263"/>
      <c r="B633" s="999">
        <v>597</v>
      </c>
      <c r="C633" s="502" t="s">
        <v>1573</v>
      </c>
      <c r="D633" s="472"/>
      <c r="E633" s="470" t="s">
        <v>239</v>
      </c>
      <c r="F633" s="477">
        <v>10000</v>
      </c>
      <c r="G633" s="466"/>
    </row>
    <row r="634" spans="1:14" ht="30">
      <c r="A634" s="263"/>
      <c r="B634" s="999">
        <v>598</v>
      </c>
      <c r="C634" s="502" t="s">
        <v>1574</v>
      </c>
      <c r="D634" s="472"/>
      <c r="E634" s="470" t="s">
        <v>239</v>
      </c>
      <c r="F634" s="477">
        <v>10000</v>
      </c>
      <c r="G634" s="466"/>
    </row>
    <row r="635" spans="1:14" ht="30">
      <c r="A635" s="263"/>
      <c r="B635" s="999">
        <v>599</v>
      </c>
      <c r="C635" s="502" t="s">
        <v>1547</v>
      </c>
      <c r="D635" s="472"/>
      <c r="E635" s="470" t="s">
        <v>239</v>
      </c>
      <c r="F635" s="477">
        <v>10000</v>
      </c>
      <c r="G635" s="466"/>
    </row>
    <row r="636" spans="1:14" ht="30">
      <c r="A636" s="263"/>
      <c r="B636" s="999">
        <v>600</v>
      </c>
      <c r="C636" s="502" t="s">
        <v>1548</v>
      </c>
      <c r="D636" s="472"/>
      <c r="E636" s="470" t="s">
        <v>239</v>
      </c>
      <c r="F636" s="477">
        <v>10000</v>
      </c>
      <c r="G636" s="466"/>
    </row>
    <row r="637" spans="1:14" ht="30">
      <c r="A637" s="263"/>
      <c r="B637" s="999">
        <v>601</v>
      </c>
      <c r="C637" s="502" t="s">
        <v>1537</v>
      </c>
      <c r="D637" s="472"/>
      <c r="E637" s="470" t="s">
        <v>239</v>
      </c>
      <c r="F637" s="477">
        <v>10000</v>
      </c>
      <c r="G637" s="466"/>
    </row>
    <row r="638" spans="1:14" ht="30">
      <c r="A638" s="263"/>
      <c r="B638" s="999">
        <v>602</v>
      </c>
      <c r="C638" s="502" t="s">
        <v>1539</v>
      </c>
      <c r="D638" s="472"/>
      <c r="E638" s="470" t="s">
        <v>239</v>
      </c>
      <c r="F638" s="477">
        <v>10000</v>
      </c>
      <c r="G638" s="466"/>
    </row>
    <row r="639" spans="1:14" ht="30">
      <c r="A639" s="263"/>
      <c r="B639" s="999">
        <v>603</v>
      </c>
      <c r="C639" s="502" t="s">
        <v>1540</v>
      </c>
      <c r="D639" s="472"/>
      <c r="E639" s="470" t="s">
        <v>239</v>
      </c>
      <c r="F639" s="477">
        <v>10000</v>
      </c>
      <c r="G639" s="466"/>
      <c r="H639" s="235"/>
      <c r="I639" s="235"/>
      <c r="M639" s="236">
        <v>18</v>
      </c>
      <c r="N639" s="237">
        <v>1.129</v>
      </c>
    </row>
    <row r="640" spans="1:14" ht="30">
      <c r="A640" s="263"/>
      <c r="B640" s="999">
        <v>604</v>
      </c>
      <c r="C640" s="502" t="s">
        <v>1541</v>
      </c>
      <c r="D640" s="472"/>
      <c r="E640" s="470" t="s">
        <v>239</v>
      </c>
      <c r="F640" s="477">
        <v>10000</v>
      </c>
      <c r="G640" s="466"/>
      <c r="H640" s="235"/>
      <c r="I640" s="235"/>
      <c r="M640" s="236">
        <v>19</v>
      </c>
      <c r="N640" s="237">
        <v>1.141</v>
      </c>
    </row>
    <row r="641" spans="1:7">
      <c r="A641" s="263"/>
      <c r="B641" s="999">
        <v>605</v>
      </c>
      <c r="C641" s="1000" t="s">
        <v>1607</v>
      </c>
      <c r="D641" s="472"/>
      <c r="E641" s="472" t="s">
        <v>379</v>
      </c>
      <c r="F641" s="477">
        <v>10000</v>
      </c>
      <c r="G641" s="474"/>
    </row>
    <row r="642" spans="1:7">
      <c r="A642" s="263"/>
      <c r="B642" s="999">
        <v>606</v>
      </c>
      <c r="C642" s="1010" t="s">
        <v>2400</v>
      </c>
      <c r="D642" s="472"/>
      <c r="E642" s="472" t="s">
        <v>1734</v>
      </c>
      <c r="F642" s="477">
        <v>10000</v>
      </c>
      <c r="G642" s="466"/>
    </row>
    <row r="643" spans="1:7" ht="30">
      <c r="A643" s="263"/>
      <c r="B643" s="999">
        <v>607</v>
      </c>
      <c r="C643" s="502" t="s">
        <v>1743</v>
      </c>
      <c r="D643" s="472"/>
      <c r="E643" s="470" t="s">
        <v>379</v>
      </c>
      <c r="F643" s="477">
        <v>10000</v>
      </c>
      <c r="G643" s="466"/>
    </row>
    <row r="644" spans="1:7" ht="30">
      <c r="A644" s="263"/>
      <c r="B644" s="999">
        <v>608</v>
      </c>
      <c r="C644" s="502" t="s">
        <v>1785</v>
      </c>
      <c r="D644" s="472"/>
      <c r="E644" s="470" t="s">
        <v>379</v>
      </c>
      <c r="F644" s="477">
        <v>10000</v>
      </c>
      <c r="G644" s="466"/>
    </row>
    <row r="645" spans="1:7">
      <c r="A645" s="263"/>
      <c r="B645" s="999">
        <v>609</v>
      </c>
      <c r="C645" s="1000" t="s">
        <v>268</v>
      </c>
      <c r="D645" s="472"/>
      <c r="E645" s="472" t="s">
        <v>37</v>
      </c>
      <c r="F645" s="477">
        <v>10000</v>
      </c>
      <c r="G645" s="466"/>
    </row>
    <row r="646" spans="1:7">
      <c r="A646" s="263"/>
      <c r="B646" s="999">
        <v>610</v>
      </c>
      <c r="C646" s="1000" t="s">
        <v>1613</v>
      </c>
      <c r="D646" s="472"/>
      <c r="E646" s="472" t="s">
        <v>239</v>
      </c>
      <c r="F646" s="477">
        <v>10000</v>
      </c>
      <c r="G646" s="466"/>
    </row>
    <row r="647" spans="1:7" ht="30">
      <c r="A647" s="263"/>
      <c r="B647" s="999">
        <v>611</v>
      </c>
      <c r="C647" s="502" t="s">
        <v>1668</v>
      </c>
      <c r="D647" s="472"/>
      <c r="E647" s="470" t="s">
        <v>1284</v>
      </c>
      <c r="F647" s="477">
        <v>10000</v>
      </c>
      <c r="G647" s="466"/>
    </row>
    <row r="648" spans="1:7">
      <c r="A648" s="263"/>
      <c r="B648" s="999">
        <v>612</v>
      </c>
      <c r="C648" s="1000" t="s">
        <v>1852</v>
      </c>
      <c r="D648" s="472"/>
      <c r="E648" s="472" t="s">
        <v>1734</v>
      </c>
      <c r="F648" s="477">
        <v>10000</v>
      </c>
      <c r="G648" s="466"/>
    </row>
    <row r="649" spans="1:7">
      <c r="A649" s="263"/>
      <c r="B649" s="999">
        <v>613</v>
      </c>
      <c r="C649" s="1009" t="s">
        <v>273</v>
      </c>
      <c r="D649" s="472"/>
      <c r="E649" s="472" t="s">
        <v>239</v>
      </c>
      <c r="F649" s="477">
        <v>10000</v>
      </c>
      <c r="G649" s="466"/>
    </row>
    <row r="650" spans="1:7" ht="30">
      <c r="A650" s="263"/>
      <c r="B650" s="999">
        <v>614</v>
      </c>
      <c r="C650" s="502" t="s">
        <v>1293</v>
      </c>
      <c r="D650" s="472"/>
      <c r="E650" s="470" t="s">
        <v>329</v>
      </c>
      <c r="F650" s="477">
        <v>10000</v>
      </c>
      <c r="G650" s="466"/>
    </row>
    <row r="651" spans="1:7" ht="30">
      <c r="A651" s="263"/>
      <c r="B651" s="999">
        <v>615</v>
      </c>
      <c r="C651" s="502" t="s">
        <v>1292</v>
      </c>
      <c r="D651" s="472"/>
      <c r="E651" s="470" t="s">
        <v>329</v>
      </c>
      <c r="F651" s="477">
        <v>10000</v>
      </c>
      <c r="G651" s="466"/>
    </row>
    <row r="652" spans="1:7" ht="30">
      <c r="A652" s="263"/>
      <c r="B652" s="999">
        <v>616</v>
      </c>
      <c r="C652" s="502" t="s">
        <v>1290</v>
      </c>
      <c r="D652" s="472"/>
      <c r="E652" s="470" t="s">
        <v>329</v>
      </c>
      <c r="F652" s="477">
        <v>10000</v>
      </c>
      <c r="G652" s="466"/>
    </row>
    <row r="653" spans="1:7">
      <c r="A653" s="263"/>
      <c r="B653" s="999">
        <v>617</v>
      </c>
      <c r="C653" s="468" t="s">
        <v>215</v>
      </c>
      <c r="D653" s="861"/>
      <c r="E653" s="465" t="s">
        <v>216</v>
      </c>
      <c r="F653" s="477">
        <v>10000</v>
      </c>
      <c r="G653" s="466"/>
    </row>
    <row r="654" spans="1:7">
      <c r="A654" s="263"/>
      <c r="B654" s="999">
        <v>618</v>
      </c>
      <c r="C654" s="468" t="s">
        <v>217</v>
      </c>
      <c r="D654" s="861"/>
      <c r="E654" s="465" t="s">
        <v>216</v>
      </c>
      <c r="F654" s="477">
        <v>10000</v>
      </c>
      <c r="G654" s="466"/>
    </row>
    <row r="655" spans="1:7">
      <c r="A655" s="263"/>
      <c r="B655" s="999">
        <v>619</v>
      </c>
      <c r="C655" s="468" t="s">
        <v>218</v>
      </c>
      <c r="D655" s="861"/>
      <c r="E655" s="465" t="s">
        <v>216</v>
      </c>
      <c r="F655" s="477">
        <v>10000</v>
      </c>
      <c r="G655" s="466"/>
    </row>
    <row r="656" spans="1:7">
      <c r="A656" s="263"/>
      <c r="B656" s="999">
        <v>620</v>
      </c>
      <c r="C656" s="1000" t="s">
        <v>1628</v>
      </c>
      <c r="D656" s="472"/>
      <c r="E656" s="472" t="s">
        <v>329</v>
      </c>
      <c r="F656" s="477">
        <v>10000</v>
      </c>
      <c r="G656" s="466"/>
    </row>
    <row r="657" spans="1:7">
      <c r="A657" s="263"/>
      <c r="B657" s="999">
        <v>621</v>
      </c>
      <c r="C657" s="468" t="s">
        <v>821</v>
      </c>
      <c r="D657" s="861"/>
      <c r="E657" s="465" t="s">
        <v>7</v>
      </c>
      <c r="F657" s="477">
        <v>10000</v>
      </c>
      <c r="G657" s="466"/>
    </row>
    <row r="658" spans="1:7">
      <c r="A658" s="263"/>
      <c r="B658" s="999">
        <v>622</v>
      </c>
      <c r="C658" s="468" t="s">
        <v>3910</v>
      </c>
      <c r="D658" s="861"/>
      <c r="E658" s="465" t="s">
        <v>7</v>
      </c>
      <c r="F658" s="477">
        <v>10000</v>
      </c>
      <c r="G658" s="466"/>
    </row>
    <row r="659" spans="1:7">
      <c r="A659" s="263"/>
      <c r="B659" s="999">
        <v>623</v>
      </c>
      <c r="C659" s="468" t="s">
        <v>809</v>
      </c>
      <c r="D659" s="861"/>
      <c r="E659" s="465" t="s">
        <v>7</v>
      </c>
      <c r="F659" s="477">
        <v>10000</v>
      </c>
      <c r="G659" s="466"/>
    </row>
    <row r="660" spans="1:7">
      <c r="A660" s="263"/>
      <c r="B660" s="999">
        <v>624</v>
      </c>
      <c r="C660" s="468" t="s">
        <v>815</v>
      </c>
      <c r="D660" s="861"/>
      <c r="E660" s="465" t="s">
        <v>7</v>
      </c>
      <c r="F660" s="477">
        <v>10000</v>
      </c>
      <c r="G660" s="466"/>
    </row>
    <row r="661" spans="1:7">
      <c r="A661" s="263"/>
      <c r="B661" s="999">
        <v>625</v>
      </c>
      <c r="C661" s="468" t="s">
        <v>817</v>
      </c>
      <c r="D661" s="861"/>
      <c r="E661" s="465" t="s">
        <v>7</v>
      </c>
      <c r="F661" s="477">
        <v>10000</v>
      </c>
      <c r="G661" s="466"/>
    </row>
    <row r="662" spans="1:7">
      <c r="A662" s="263"/>
      <c r="B662" s="999">
        <v>626</v>
      </c>
      <c r="C662" s="468" t="s">
        <v>819</v>
      </c>
      <c r="D662" s="861"/>
      <c r="E662" s="465" t="s">
        <v>7</v>
      </c>
      <c r="F662" s="477">
        <v>10000</v>
      </c>
      <c r="G662" s="466"/>
    </row>
    <row r="663" spans="1:7">
      <c r="A663" s="263"/>
      <c r="B663" s="999">
        <v>627</v>
      </c>
      <c r="C663" s="1000" t="s">
        <v>1498</v>
      </c>
      <c r="D663" s="472"/>
      <c r="E663" s="472" t="s">
        <v>329</v>
      </c>
      <c r="F663" s="477">
        <v>10000</v>
      </c>
      <c r="G663" s="466"/>
    </row>
    <row r="664" spans="1:7">
      <c r="A664" s="263"/>
      <c r="B664" s="999">
        <v>628</v>
      </c>
      <c r="C664" s="1000" t="s">
        <v>1499</v>
      </c>
      <c r="D664" s="472"/>
      <c r="E664" s="472" t="s">
        <v>329</v>
      </c>
      <c r="F664" s="477">
        <v>10000</v>
      </c>
      <c r="G664" s="474"/>
    </row>
    <row r="665" spans="1:7" ht="15.75" thickBot="1">
      <c r="A665" s="263"/>
      <c r="B665" s="1012"/>
      <c r="C665" s="1013"/>
      <c r="D665" s="1014"/>
      <c r="E665" s="1015"/>
      <c r="F665" s="1016"/>
      <c r="G665" s="1017"/>
    </row>
    <row r="666" spans="1:7" ht="16.5" thickBot="1">
      <c r="A666" s="263"/>
      <c r="B666" s="977" t="s">
        <v>284</v>
      </c>
      <c r="C666" s="1184" t="s">
        <v>3719</v>
      </c>
      <c r="D666" s="1185"/>
      <c r="E666" s="1185"/>
      <c r="F666" s="1185"/>
      <c r="G666" s="1186"/>
    </row>
    <row r="667" spans="1:7">
      <c r="A667" s="263"/>
      <c r="B667" s="993"/>
      <c r="C667" s="994"/>
      <c r="D667" s="1006"/>
      <c r="E667" s="996"/>
      <c r="F667" s="997"/>
      <c r="G667" s="1008"/>
    </row>
    <row r="668" spans="1:7">
      <c r="A668" s="263"/>
      <c r="B668" s="999">
        <v>1</v>
      </c>
      <c r="C668" s="1000" t="s">
        <v>2178</v>
      </c>
      <c r="D668" s="472"/>
      <c r="E668" s="472" t="s">
        <v>404</v>
      </c>
      <c r="F668" s="477">
        <v>10000</v>
      </c>
      <c r="G668" s="474"/>
    </row>
    <row r="669" spans="1:7">
      <c r="A669" s="263"/>
      <c r="B669" s="999">
        <v>2</v>
      </c>
      <c r="C669" s="1000" t="s">
        <v>2178</v>
      </c>
      <c r="D669" s="472"/>
      <c r="E669" s="472" t="s">
        <v>3609</v>
      </c>
      <c r="F669" s="477">
        <v>10000</v>
      </c>
      <c r="G669" s="474"/>
    </row>
    <row r="670" spans="1:7">
      <c r="A670" s="263"/>
      <c r="B670" s="999">
        <v>3</v>
      </c>
      <c r="C670" s="468" t="s">
        <v>1090</v>
      </c>
      <c r="D670" s="861"/>
      <c r="E670" s="861" t="s">
        <v>404</v>
      </c>
      <c r="F670" s="477">
        <v>10000</v>
      </c>
      <c r="G670" s="474"/>
    </row>
    <row r="671" spans="1:7">
      <c r="A671" s="263"/>
      <c r="B671" s="999">
        <v>4</v>
      </c>
      <c r="C671" s="468" t="s">
        <v>1098</v>
      </c>
      <c r="D671" s="861"/>
      <c r="E671" s="861" t="s">
        <v>404</v>
      </c>
      <c r="F671" s="477">
        <v>10000</v>
      </c>
      <c r="G671" s="466"/>
    </row>
    <row r="672" spans="1:7">
      <c r="A672" s="263"/>
      <c r="B672" s="999">
        <v>5</v>
      </c>
      <c r="C672" s="1000" t="s">
        <v>2293</v>
      </c>
      <c r="D672" s="472"/>
      <c r="E672" s="470" t="s">
        <v>275</v>
      </c>
      <c r="F672" s="477">
        <v>10000</v>
      </c>
      <c r="G672" s="466"/>
    </row>
    <row r="673" spans="1:7">
      <c r="A673" s="263"/>
      <c r="B673" s="999">
        <v>6</v>
      </c>
      <c r="C673" s="1000" t="s">
        <v>2287</v>
      </c>
      <c r="D673" s="472"/>
      <c r="E673" s="470" t="s">
        <v>275</v>
      </c>
      <c r="F673" s="477">
        <v>10000</v>
      </c>
      <c r="G673" s="466"/>
    </row>
    <row r="674" spans="1:7">
      <c r="A674" s="263"/>
      <c r="B674" s="999">
        <v>7</v>
      </c>
      <c r="C674" s="468" t="s">
        <v>403</v>
      </c>
      <c r="D674" s="861"/>
      <c r="E674" s="861" t="s">
        <v>404</v>
      </c>
      <c r="F674" s="477">
        <v>10000</v>
      </c>
      <c r="G674" s="466"/>
    </row>
    <row r="675" spans="1:7">
      <c r="A675" s="263"/>
      <c r="B675" s="999">
        <v>8</v>
      </c>
      <c r="C675" s="468" t="s">
        <v>801</v>
      </c>
      <c r="D675" s="861"/>
      <c r="E675" s="861" t="s">
        <v>275</v>
      </c>
      <c r="F675" s="477">
        <v>10000</v>
      </c>
      <c r="G675" s="466"/>
    </row>
    <row r="676" spans="1:7">
      <c r="A676" s="263"/>
      <c r="B676" s="999">
        <v>9</v>
      </c>
      <c r="C676" s="468" t="s">
        <v>986</v>
      </c>
      <c r="D676" s="861"/>
      <c r="E676" s="861" t="s">
        <v>275</v>
      </c>
      <c r="F676" s="477">
        <v>10000</v>
      </c>
      <c r="G676" s="466"/>
    </row>
    <row r="677" spans="1:7">
      <c r="A677" s="263"/>
      <c r="B677" s="999">
        <v>10</v>
      </c>
      <c r="C677" s="468" t="s">
        <v>995</v>
      </c>
      <c r="D677" s="861"/>
      <c r="E677" s="861" t="s">
        <v>275</v>
      </c>
      <c r="F677" s="477">
        <v>10000</v>
      </c>
      <c r="G677" s="466"/>
    </row>
    <row r="678" spans="1:7">
      <c r="A678" s="263"/>
      <c r="B678" s="999">
        <v>11</v>
      </c>
      <c r="C678" s="468" t="s">
        <v>1001</v>
      </c>
      <c r="D678" s="861"/>
      <c r="E678" s="861" t="s">
        <v>275</v>
      </c>
      <c r="F678" s="477">
        <v>10000</v>
      </c>
      <c r="G678" s="466"/>
    </row>
    <row r="679" spans="1:7">
      <c r="A679" s="263"/>
      <c r="B679" s="999">
        <v>12</v>
      </c>
      <c r="C679" s="1023" t="s">
        <v>1014</v>
      </c>
      <c r="D679" s="1024"/>
      <c r="E679" s="1024" t="s">
        <v>275</v>
      </c>
      <c r="F679" s="848">
        <v>10000</v>
      </c>
      <c r="G679" s="466"/>
    </row>
    <row r="680" spans="1:7">
      <c r="A680" s="263"/>
      <c r="B680" s="999">
        <v>13</v>
      </c>
      <c r="C680" s="247" t="s">
        <v>3589</v>
      </c>
      <c r="D680" s="861"/>
      <c r="E680" s="861" t="s">
        <v>275</v>
      </c>
      <c r="F680" s="477">
        <v>10000</v>
      </c>
      <c r="G680" s="466"/>
    </row>
    <row r="681" spans="1:7">
      <c r="A681" s="263"/>
      <c r="B681" s="999">
        <v>14</v>
      </c>
      <c r="C681" s="247" t="s">
        <v>1013</v>
      </c>
      <c r="D681" s="861"/>
      <c r="E681" s="861" t="s">
        <v>275</v>
      </c>
      <c r="F681" s="477">
        <v>10000</v>
      </c>
      <c r="G681" s="466"/>
    </row>
    <row r="682" spans="1:7">
      <c r="A682" s="263"/>
      <c r="B682" s="999">
        <v>15</v>
      </c>
      <c r="C682" s="1025" t="s">
        <v>1012</v>
      </c>
      <c r="D682" s="1026"/>
      <c r="E682" s="1026" t="s">
        <v>404</v>
      </c>
      <c r="F682" s="1027">
        <v>10000</v>
      </c>
      <c r="G682" s="466"/>
    </row>
    <row r="683" spans="1:7">
      <c r="A683" s="263"/>
      <c r="B683" s="999">
        <v>16</v>
      </c>
      <c r="C683" s="468" t="s">
        <v>1011</v>
      </c>
      <c r="D683" s="861"/>
      <c r="E683" s="861" t="s">
        <v>404</v>
      </c>
      <c r="F683" s="477">
        <v>10000</v>
      </c>
      <c r="G683" s="466"/>
    </row>
    <row r="684" spans="1:7">
      <c r="A684" s="263"/>
      <c r="B684" s="999">
        <v>17</v>
      </c>
      <c r="C684" s="468" t="s">
        <v>430</v>
      </c>
      <c r="D684" s="861"/>
      <c r="E684" s="861" t="s">
        <v>275</v>
      </c>
      <c r="F684" s="477">
        <v>10000</v>
      </c>
      <c r="G684" s="466"/>
    </row>
    <row r="685" spans="1:7">
      <c r="A685" s="263"/>
      <c r="B685" s="999">
        <v>18</v>
      </c>
      <c r="C685" s="468" t="s">
        <v>436</v>
      </c>
      <c r="D685" s="861"/>
      <c r="E685" s="861" t="s">
        <v>275</v>
      </c>
      <c r="F685" s="477">
        <v>10000</v>
      </c>
      <c r="G685" s="466"/>
    </row>
    <row r="686" spans="1:7">
      <c r="A686" s="263"/>
      <c r="B686" s="999">
        <v>19</v>
      </c>
      <c r="C686" s="468" t="s">
        <v>435</v>
      </c>
      <c r="D686" s="861"/>
      <c r="E686" s="861" t="s">
        <v>275</v>
      </c>
      <c r="F686" s="477">
        <v>10000</v>
      </c>
      <c r="G686" s="466"/>
    </row>
    <row r="687" spans="1:7">
      <c r="A687" s="263"/>
      <c r="B687" s="999">
        <v>20</v>
      </c>
      <c r="C687" s="1000" t="s">
        <v>1847</v>
      </c>
      <c r="D687" s="472"/>
      <c r="E687" s="472" t="s">
        <v>404</v>
      </c>
      <c r="F687" s="477">
        <v>10000</v>
      </c>
      <c r="G687" s="466"/>
    </row>
    <row r="688" spans="1:7">
      <c r="A688" s="263"/>
      <c r="B688" s="999">
        <v>21</v>
      </c>
      <c r="C688" s="1000" t="s">
        <v>2179</v>
      </c>
      <c r="D688" s="472"/>
      <c r="E688" s="472" t="s">
        <v>404</v>
      </c>
      <c r="F688" s="477">
        <v>10000</v>
      </c>
      <c r="G688" s="466"/>
    </row>
    <row r="689" spans="1:7">
      <c r="A689" s="263"/>
      <c r="B689" s="999">
        <v>22</v>
      </c>
      <c r="C689" s="1000" t="s">
        <v>2292</v>
      </c>
      <c r="D689" s="472"/>
      <c r="E689" s="472" t="s">
        <v>275</v>
      </c>
      <c r="F689" s="477">
        <v>10000</v>
      </c>
      <c r="G689" s="466"/>
    </row>
    <row r="690" spans="1:7">
      <c r="A690" s="263"/>
      <c r="B690" s="999">
        <v>23</v>
      </c>
      <c r="C690" s="468" t="s">
        <v>1021</v>
      </c>
      <c r="D690" s="861"/>
      <c r="E690" s="861" t="s">
        <v>404</v>
      </c>
      <c r="F690" s="477">
        <v>10000</v>
      </c>
      <c r="G690" s="466"/>
    </row>
    <row r="691" spans="1:7">
      <c r="A691" s="263"/>
      <c r="B691" s="999">
        <v>24</v>
      </c>
      <c r="C691" s="468" t="s">
        <v>1101</v>
      </c>
      <c r="D691" s="861"/>
      <c r="E691" s="861" t="s">
        <v>404</v>
      </c>
      <c r="F691" s="477">
        <v>10000</v>
      </c>
      <c r="G691" s="466"/>
    </row>
    <row r="692" spans="1:7">
      <c r="A692" s="263"/>
      <c r="B692" s="999">
        <v>25</v>
      </c>
      <c r="C692" s="468" t="s">
        <v>800</v>
      </c>
      <c r="D692" s="861"/>
      <c r="E692" s="861" t="s">
        <v>275</v>
      </c>
      <c r="F692" s="477">
        <v>10000</v>
      </c>
      <c r="G692" s="466"/>
    </row>
    <row r="693" spans="1:7">
      <c r="A693" s="263"/>
      <c r="B693" s="999">
        <v>26</v>
      </c>
      <c r="C693" s="468" t="s">
        <v>824</v>
      </c>
      <c r="D693" s="861"/>
      <c r="E693" s="861" t="s">
        <v>275</v>
      </c>
      <c r="F693" s="477">
        <v>10000</v>
      </c>
      <c r="G693" s="466"/>
    </row>
    <row r="694" spans="1:7">
      <c r="A694" s="263"/>
      <c r="B694" s="999">
        <v>27</v>
      </c>
      <c r="C694" s="468" t="s">
        <v>1022</v>
      </c>
      <c r="D694" s="861"/>
      <c r="E694" s="861" t="s">
        <v>404</v>
      </c>
      <c r="F694" s="477">
        <v>10000</v>
      </c>
      <c r="G694" s="466"/>
    </row>
    <row r="695" spans="1:7">
      <c r="A695" s="263"/>
      <c r="B695" s="999">
        <v>28</v>
      </c>
      <c r="C695" s="468" t="s">
        <v>1035</v>
      </c>
      <c r="D695" s="861"/>
      <c r="E695" s="861" t="s">
        <v>404</v>
      </c>
      <c r="F695" s="477">
        <v>10000</v>
      </c>
      <c r="G695" s="466"/>
    </row>
    <row r="696" spans="1:7">
      <c r="A696" s="263"/>
      <c r="B696" s="999">
        <v>29</v>
      </c>
      <c r="C696" s="468" t="s">
        <v>1046</v>
      </c>
      <c r="D696" s="861"/>
      <c r="E696" s="861" t="s">
        <v>404</v>
      </c>
      <c r="F696" s="477">
        <v>10000</v>
      </c>
      <c r="G696" s="466"/>
    </row>
    <row r="697" spans="1:7">
      <c r="A697" s="263"/>
      <c r="B697" s="999">
        <v>30</v>
      </c>
      <c r="C697" s="468" t="s">
        <v>399</v>
      </c>
      <c r="D697" s="861"/>
      <c r="E697" s="861" t="s">
        <v>404</v>
      </c>
      <c r="F697" s="477">
        <v>10000</v>
      </c>
      <c r="G697" s="466"/>
    </row>
    <row r="698" spans="1:7">
      <c r="A698" s="263"/>
      <c r="B698" s="999">
        <v>31</v>
      </c>
      <c r="C698" s="468" t="s">
        <v>400</v>
      </c>
      <c r="D698" s="861"/>
      <c r="E698" s="861" t="s">
        <v>404</v>
      </c>
      <c r="F698" s="477">
        <v>10000</v>
      </c>
      <c r="G698" s="466"/>
    </row>
    <row r="699" spans="1:7">
      <c r="A699" s="263"/>
      <c r="B699" s="999">
        <v>32</v>
      </c>
      <c r="C699" s="468" t="s">
        <v>401</v>
      </c>
      <c r="D699" s="861"/>
      <c r="E699" s="861" t="s">
        <v>404</v>
      </c>
      <c r="F699" s="477">
        <v>10000</v>
      </c>
      <c r="G699" s="466"/>
    </row>
    <row r="700" spans="1:7">
      <c r="A700" s="263"/>
      <c r="B700" s="999">
        <v>33</v>
      </c>
      <c r="C700" s="468" t="s">
        <v>710</v>
      </c>
      <c r="D700" s="861"/>
      <c r="E700" s="861" t="s">
        <v>275</v>
      </c>
      <c r="F700" s="477">
        <v>10000</v>
      </c>
      <c r="G700" s="466"/>
    </row>
    <row r="701" spans="1:7">
      <c r="A701" s="263"/>
      <c r="B701" s="999">
        <v>34</v>
      </c>
      <c r="C701" s="468" t="s">
        <v>742</v>
      </c>
      <c r="D701" s="861"/>
      <c r="E701" s="861" t="s">
        <v>275</v>
      </c>
      <c r="F701" s="477">
        <v>10000</v>
      </c>
      <c r="G701" s="466"/>
    </row>
    <row r="702" spans="1:7">
      <c r="A702" s="263"/>
      <c r="B702" s="999">
        <v>35</v>
      </c>
      <c r="C702" s="468" t="s">
        <v>516</v>
      </c>
      <c r="D702" s="861"/>
      <c r="E702" s="861" t="s">
        <v>275</v>
      </c>
      <c r="F702" s="477">
        <v>10000</v>
      </c>
      <c r="G702" s="466"/>
    </row>
    <row r="703" spans="1:7">
      <c r="A703" s="263"/>
      <c r="B703" s="999">
        <v>36</v>
      </c>
      <c r="C703" s="1023" t="s">
        <v>560</v>
      </c>
      <c r="D703" s="861"/>
      <c r="E703" s="861" t="s">
        <v>275</v>
      </c>
      <c r="F703" s="477">
        <v>10000</v>
      </c>
      <c r="G703" s="466"/>
    </row>
    <row r="704" spans="1:7">
      <c r="A704" s="263"/>
      <c r="B704" s="999">
        <v>37</v>
      </c>
      <c r="C704" s="468" t="s">
        <v>3996</v>
      </c>
      <c r="D704" s="861"/>
      <c r="E704" s="861" t="s">
        <v>275</v>
      </c>
      <c r="F704" s="477">
        <v>10000</v>
      </c>
      <c r="G704" s="466"/>
    </row>
    <row r="705" spans="1:7">
      <c r="A705" s="263"/>
      <c r="B705" s="999">
        <v>38</v>
      </c>
      <c r="C705" s="1025" t="s">
        <v>736</v>
      </c>
      <c r="D705" s="861"/>
      <c r="E705" s="861" t="s">
        <v>275</v>
      </c>
      <c r="F705" s="477">
        <v>10000</v>
      </c>
      <c r="G705" s="466"/>
    </row>
    <row r="706" spans="1:7">
      <c r="A706" s="263"/>
      <c r="B706" s="999">
        <v>39</v>
      </c>
      <c r="C706" s="468" t="s">
        <v>736</v>
      </c>
      <c r="D706" s="861"/>
      <c r="E706" s="861" t="s">
        <v>239</v>
      </c>
      <c r="F706" s="477">
        <v>10000</v>
      </c>
      <c r="G706" s="466"/>
    </row>
    <row r="707" spans="1:7" s="1108" customFormat="1" ht="21" customHeight="1">
      <c r="A707" s="1104"/>
      <c r="B707" s="999">
        <v>40</v>
      </c>
      <c r="C707" s="1010" t="s">
        <v>3830</v>
      </c>
      <c r="D707" s="1105"/>
      <c r="E707" s="1109" t="s">
        <v>3609</v>
      </c>
      <c r="F707" s="1106">
        <v>10000</v>
      </c>
      <c r="G707" s="1107"/>
    </row>
    <row r="708" spans="1:7">
      <c r="A708" s="263"/>
      <c r="B708" s="999">
        <v>41</v>
      </c>
      <c r="C708" s="468" t="s">
        <v>940</v>
      </c>
      <c r="D708" s="861"/>
      <c r="E708" s="861" t="s">
        <v>404</v>
      </c>
      <c r="F708" s="477">
        <v>10000</v>
      </c>
      <c r="G708" s="466"/>
    </row>
    <row r="709" spans="1:7">
      <c r="A709" s="263"/>
      <c r="B709" s="999">
        <v>42</v>
      </c>
      <c r="C709" s="468" t="s">
        <v>3906</v>
      </c>
      <c r="D709" s="861"/>
      <c r="E709" s="861" t="s">
        <v>404</v>
      </c>
      <c r="F709" s="477">
        <v>10000</v>
      </c>
      <c r="G709" s="466"/>
    </row>
    <row r="710" spans="1:7">
      <c r="A710" s="263"/>
      <c r="B710" s="999">
        <v>43</v>
      </c>
      <c r="C710" s="468" t="s">
        <v>707</v>
      </c>
      <c r="D710" s="861"/>
      <c r="E710" s="861" t="s">
        <v>275</v>
      </c>
      <c r="F710" s="477">
        <v>10000</v>
      </c>
      <c r="G710" s="466"/>
    </row>
    <row r="711" spans="1:7">
      <c r="A711" s="263"/>
      <c r="B711" s="999">
        <v>44</v>
      </c>
      <c r="C711" s="468" t="s">
        <v>1065</v>
      </c>
      <c r="D711" s="861"/>
      <c r="E711" s="861" t="s">
        <v>404</v>
      </c>
      <c r="F711" s="477">
        <v>10000</v>
      </c>
      <c r="G711" s="466"/>
    </row>
    <row r="712" spans="1:7">
      <c r="A712" s="263"/>
      <c r="B712" s="999">
        <v>45</v>
      </c>
      <c r="C712" s="468" t="s">
        <v>1062</v>
      </c>
      <c r="D712" s="861"/>
      <c r="E712" s="861" t="s">
        <v>404</v>
      </c>
      <c r="F712" s="477">
        <v>10000</v>
      </c>
      <c r="G712" s="466"/>
    </row>
    <row r="713" spans="1:7">
      <c r="A713" s="263"/>
      <c r="B713" s="999">
        <v>46</v>
      </c>
      <c r="C713" s="468" t="s">
        <v>1056</v>
      </c>
      <c r="D713" s="861"/>
      <c r="E713" s="861" t="s">
        <v>404</v>
      </c>
      <c r="F713" s="477">
        <v>10000</v>
      </c>
      <c r="G713" s="466"/>
    </row>
    <row r="714" spans="1:7">
      <c r="A714" s="263"/>
      <c r="B714" s="999">
        <v>47</v>
      </c>
      <c r="C714" s="468" t="s">
        <v>1055</v>
      </c>
      <c r="D714" s="861"/>
      <c r="E714" s="861" t="s">
        <v>404</v>
      </c>
      <c r="F714" s="477">
        <v>10000</v>
      </c>
      <c r="G714" s="466"/>
    </row>
    <row r="715" spans="1:7">
      <c r="A715" s="263"/>
      <c r="B715" s="999">
        <v>48</v>
      </c>
      <c r="C715" s="1000" t="s">
        <v>1629</v>
      </c>
      <c r="D715" s="472"/>
      <c r="E715" s="472" t="s">
        <v>1630</v>
      </c>
      <c r="F715" s="477">
        <v>10000</v>
      </c>
      <c r="G715" s="466"/>
    </row>
    <row r="716" spans="1:7">
      <c r="A716" s="263"/>
      <c r="B716" s="999">
        <v>49</v>
      </c>
      <c r="C716" s="468" t="s">
        <v>692</v>
      </c>
      <c r="D716" s="861"/>
      <c r="E716" s="861" t="s">
        <v>404</v>
      </c>
      <c r="F716" s="477">
        <v>10000</v>
      </c>
      <c r="G716" s="466"/>
    </row>
    <row r="717" spans="1:7">
      <c r="A717" s="263"/>
      <c r="B717" s="999">
        <v>50</v>
      </c>
      <c r="C717" s="468" t="s">
        <v>882</v>
      </c>
      <c r="D717" s="861"/>
      <c r="E717" s="861" t="s">
        <v>275</v>
      </c>
      <c r="F717" s="477">
        <v>10000</v>
      </c>
      <c r="G717" s="466"/>
    </row>
    <row r="718" spans="1:7" ht="30">
      <c r="A718" s="263"/>
      <c r="B718" s="999">
        <v>51</v>
      </c>
      <c r="C718" s="473" t="s">
        <v>888</v>
      </c>
      <c r="D718" s="861"/>
      <c r="E718" s="861" t="s">
        <v>275</v>
      </c>
      <c r="F718" s="477">
        <v>10000</v>
      </c>
      <c r="G718" s="466"/>
    </row>
    <row r="719" spans="1:7">
      <c r="A719" s="263"/>
      <c r="B719" s="999">
        <v>52</v>
      </c>
      <c r="C719" s="468" t="s">
        <v>735</v>
      </c>
      <c r="D719" s="861"/>
      <c r="E719" s="861" t="s">
        <v>275</v>
      </c>
      <c r="F719" s="477">
        <v>10000</v>
      </c>
      <c r="G719" s="466"/>
    </row>
    <row r="720" spans="1:7">
      <c r="A720" s="263"/>
      <c r="B720" s="999">
        <v>53</v>
      </c>
      <c r="C720" s="468" t="s">
        <v>734</v>
      </c>
      <c r="D720" s="861"/>
      <c r="E720" s="861" t="s">
        <v>275</v>
      </c>
      <c r="F720" s="477">
        <v>10000</v>
      </c>
      <c r="G720" s="466"/>
    </row>
    <row r="721" spans="1:7">
      <c r="A721" s="263"/>
      <c r="B721" s="999">
        <v>54</v>
      </c>
      <c r="C721" s="468" t="s">
        <v>734</v>
      </c>
      <c r="D721" s="861"/>
      <c r="E721" s="861" t="s">
        <v>239</v>
      </c>
      <c r="F721" s="477">
        <v>10000</v>
      </c>
      <c r="G721" s="466"/>
    </row>
    <row r="722" spans="1:7">
      <c r="A722" s="263"/>
      <c r="B722" s="999">
        <v>55</v>
      </c>
      <c r="C722" s="473" t="s">
        <v>909</v>
      </c>
      <c r="D722" s="861"/>
      <c r="E722" s="861" t="s">
        <v>275</v>
      </c>
      <c r="F722" s="477">
        <v>10000</v>
      </c>
      <c r="G722" s="466"/>
    </row>
    <row r="723" spans="1:7">
      <c r="A723" s="263"/>
      <c r="B723" s="999">
        <v>56</v>
      </c>
      <c r="C723" s="468" t="s">
        <v>2596</v>
      </c>
      <c r="D723" s="861"/>
      <c r="E723" s="861" t="s">
        <v>275</v>
      </c>
      <c r="F723" s="477">
        <v>10000</v>
      </c>
      <c r="G723" s="466"/>
    </row>
    <row r="724" spans="1:7" ht="30">
      <c r="A724" s="263"/>
      <c r="B724" s="999">
        <v>57</v>
      </c>
      <c r="C724" s="473" t="s">
        <v>910</v>
      </c>
      <c r="D724" s="861"/>
      <c r="E724" s="861" t="s">
        <v>275</v>
      </c>
      <c r="F724" s="477">
        <v>10000</v>
      </c>
      <c r="G724" s="466"/>
    </row>
    <row r="725" spans="1:7" ht="30">
      <c r="A725" s="263"/>
      <c r="B725" s="999">
        <v>58</v>
      </c>
      <c r="C725" s="473" t="s">
        <v>911</v>
      </c>
      <c r="D725" s="861"/>
      <c r="E725" s="861" t="s">
        <v>275</v>
      </c>
      <c r="F725" s="477">
        <v>10000</v>
      </c>
      <c r="G725" s="466"/>
    </row>
    <row r="726" spans="1:7">
      <c r="A726" s="263"/>
      <c r="B726" s="999">
        <v>59</v>
      </c>
      <c r="C726" s="468" t="s">
        <v>616</v>
      </c>
      <c r="D726" s="861"/>
      <c r="E726" s="861" t="s">
        <v>275</v>
      </c>
      <c r="F726" s="477">
        <v>10000</v>
      </c>
      <c r="G726" s="1018"/>
    </row>
    <row r="727" spans="1:7">
      <c r="A727" s="263"/>
      <c r="B727" s="999">
        <v>60</v>
      </c>
      <c r="C727" s="468" t="s">
        <v>609</v>
      </c>
      <c r="D727" s="861"/>
      <c r="E727" s="861" t="s">
        <v>275</v>
      </c>
      <c r="F727" s="477">
        <v>10000</v>
      </c>
      <c r="G727" s="1018"/>
    </row>
    <row r="728" spans="1:7">
      <c r="A728" s="263"/>
      <c r="B728" s="999">
        <v>61</v>
      </c>
      <c r="C728" s="468" t="s">
        <v>546</v>
      </c>
      <c r="D728" s="861"/>
      <c r="E728" s="861" t="s">
        <v>275</v>
      </c>
      <c r="F728" s="477">
        <v>10000</v>
      </c>
      <c r="G728" s="1018"/>
    </row>
    <row r="729" spans="1:7">
      <c r="A729" s="263"/>
      <c r="B729" s="999">
        <v>62</v>
      </c>
      <c r="C729" s="468" t="s">
        <v>545</v>
      </c>
      <c r="D729" s="861"/>
      <c r="E729" s="861" t="s">
        <v>275</v>
      </c>
      <c r="F729" s="477">
        <v>10000</v>
      </c>
      <c r="G729" s="1018"/>
    </row>
    <row r="730" spans="1:7">
      <c r="A730" s="263"/>
      <c r="B730" s="999">
        <v>63</v>
      </c>
      <c r="C730" s="468" t="s">
        <v>538</v>
      </c>
      <c r="D730" s="861"/>
      <c r="E730" s="861" t="s">
        <v>275</v>
      </c>
      <c r="F730" s="477">
        <v>10000</v>
      </c>
      <c r="G730" s="1018"/>
    </row>
    <row r="731" spans="1:7">
      <c r="A731" s="263"/>
      <c r="B731" s="999">
        <v>64</v>
      </c>
      <c r="C731" s="473" t="s">
        <v>939</v>
      </c>
      <c r="D731" s="861"/>
      <c r="E731" s="861" t="s">
        <v>404</v>
      </c>
      <c r="F731" s="477">
        <v>10000</v>
      </c>
      <c r="G731" s="1018"/>
    </row>
    <row r="732" spans="1:7">
      <c r="A732" s="263"/>
      <c r="B732" s="999">
        <v>65</v>
      </c>
      <c r="C732" s="1000" t="s">
        <v>3795</v>
      </c>
      <c r="D732" s="861"/>
      <c r="E732" s="861" t="s">
        <v>275</v>
      </c>
      <c r="F732" s="477">
        <v>10000</v>
      </c>
      <c r="G732" s="1018"/>
    </row>
    <row r="733" spans="1:7">
      <c r="A733" s="263"/>
      <c r="B733" s="999">
        <v>66</v>
      </c>
      <c r="C733" s="1000" t="s">
        <v>3622</v>
      </c>
      <c r="D733" s="472"/>
      <c r="E733" s="472" t="s">
        <v>275</v>
      </c>
      <c r="F733" s="477">
        <v>10000</v>
      </c>
      <c r="G733" s="1018"/>
    </row>
    <row r="734" spans="1:7">
      <c r="A734" s="263"/>
      <c r="B734" s="999">
        <v>67</v>
      </c>
      <c r="C734" s="1000" t="s">
        <v>236</v>
      </c>
      <c r="D734" s="472"/>
      <c r="E734" s="472" t="s">
        <v>2248</v>
      </c>
      <c r="F734" s="477">
        <v>10000</v>
      </c>
      <c r="G734" s="1018"/>
    </row>
    <row r="735" spans="1:7">
      <c r="A735" s="263"/>
      <c r="B735" s="999">
        <v>68</v>
      </c>
      <c r="C735" s="1000" t="s">
        <v>1833</v>
      </c>
      <c r="D735" s="472"/>
      <c r="E735" s="472" t="s">
        <v>275</v>
      </c>
      <c r="F735" s="477">
        <v>10000</v>
      </c>
      <c r="G735" s="1018"/>
    </row>
    <row r="736" spans="1:7">
      <c r="A736" s="263"/>
      <c r="B736" s="999">
        <v>69</v>
      </c>
      <c r="C736" s="1000" t="s">
        <v>2251</v>
      </c>
      <c r="D736" s="472"/>
      <c r="E736" s="472" t="s">
        <v>2252</v>
      </c>
      <c r="F736" s="477">
        <v>10000</v>
      </c>
      <c r="G736" s="1018"/>
    </row>
    <row r="737" spans="1:7">
      <c r="A737" s="263"/>
      <c r="B737" s="999">
        <v>70</v>
      </c>
      <c r="C737" s="1000" t="s">
        <v>2255</v>
      </c>
      <c r="D737" s="472"/>
      <c r="E737" s="472" t="s">
        <v>2252</v>
      </c>
      <c r="F737" s="477">
        <v>10000</v>
      </c>
      <c r="G737" s="1018"/>
    </row>
    <row r="738" spans="1:7">
      <c r="B738" s="999">
        <v>71</v>
      </c>
      <c r="C738" s="1000" t="s">
        <v>1832</v>
      </c>
      <c r="D738" s="472"/>
      <c r="E738" s="472" t="s">
        <v>275</v>
      </c>
      <c r="F738" s="477">
        <v>10000</v>
      </c>
      <c r="G738" s="1018"/>
    </row>
    <row r="739" spans="1:7">
      <c r="B739" s="999">
        <v>72</v>
      </c>
      <c r="C739" s="1000" t="s">
        <v>3620</v>
      </c>
      <c r="D739" s="472"/>
      <c r="E739" s="472" t="s">
        <v>3609</v>
      </c>
      <c r="F739" s="477">
        <v>10000</v>
      </c>
      <c r="G739" s="1018"/>
    </row>
    <row r="740" spans="1:7">
      <c r="B740" s="999">
        <v>73</v>
      </c>
      <c r="C740" s="1011" t="s">
        <v>652</v>
      </c>
      <c r="D740" s="861"/>
      <c r="E740" s="861" t="s">
        <v>275</v>
      </c>
      <c r="F740" s="477">
        <v>10000</v>
      </c>
      <c r="G740" s="1018"/>
    </row>
    <row r="741" spans="1:7">
      <c r="B741" s="999">
        <v>74</v>
      </c>
      <c r="C741" s="1011" t="s">
        <v>649</v>
      </c>
      <c r="D741" s="861"/>
      <c r="E741" s="861" t="s">
        <v>275</v>
      </c>
      <c r="F741" s="477">
        <v>10000</v>
      </c>
      <c r="G741" s="1018"/>
    </row>
    <row r="742" spans="1:7">
      <c r="B742" s="999">
        <v>75</v>
      </c>
      <c r="C742" s="1011" t="s">
        <v>649</v>
      </c>
      <c r="D742" s="861"/>
      <c r="E742" s="861" t="s">
        <v>342</v>
      </c>
      <c r="F742" s="477">
        <v>10000</v>
      </c>
      <c r="G742" s="1018"/>
    </row>
    <row r="743" spans="1:7">
      <c r="B743" s="999">
        <v>76</v>
      </c>
      <c r="C743" s="1011" t="s">
        <v>646</v>
      </c>
      <c r="D743" s="861"/>
      <c r="E743" s="861" t="s">
        <v>275</v>
      </c>
      <c r="F743" s="477">
        <v>10000</v>
      </c>
      <c r="G743" s="1018"/>
    </row>
    <row r="744" spans="1:7">
      <c r="B744" s="999">
        <v>77</v>
      </c>
      <c r="C744" s="1011" t="s">
        <v>655</v>
      </c>
      <c r="D744" s="861"/>
      <c r="E744" s="861" t="s">
        <v>275</v>
      </c>
      <c r="F744" s="477">
        <v>10000</v>
      </c>
      <c r="G744" s="1018"/>
    </row>
    <row r="745" spans="1:7">
      <c r="B745" s="999">
        <v>78</v>
      </c>
      <c r="C745" s="468" t="s">
        <v>985</v>
      </c>
      <c r="D745" s="861"/>
      <c r="E745" s="861" t="s">
        <v>275</v>
      </c>
      <c r="F745" s="477">
        <v>10000</v>
      </c>
      <c r="G745" s="1018"/>
    </row>
    <row r="746" spans="1:7">
      <c r="B746" s="999">
        <v>79</v>
      </c>
      <c r="C746" s="468" t="s">
        <v>470</v>
      </c>
      <c r="D746" s="861"/>
      <c r="E746" s="861" t="s">
        <v>275</v>
      </c>
      <c r="F746" s="477">
        <v>10000</v>
      </c>
      <c r="G746" s="1018"/>
    </row>
    <row r="747" spans="1:7">
      <c r="B747" s="999">
        <v>80</v>
      </c>
      <c r="C747" s="468" t="s">
        <v>402</v>
      </c>
      <c r="D747" s="861"/>
      <c r="E747" s="861" t="s">
        <v>404</v>
      </c>
      <c r="F747" s="477">
        <v>10000</v>
      </c>
      <c r="G747" s="1018"/>
    </row>
    <row r="748" spans="1:7">
      <c r="B748" s="999">
        <v>81</v>
      </c>
      <c r="C748" s="468" t="s">
        <v>839</v>
      </c>
      <c r="D748" s="861"/>
      <c r="E748" s="861" t="s">
        <v>275</v>
      </c>
      <c r="F748" s="477">
        <v>10000</v>
      </c>
      <c r="G748" s="1018"/>
    </row>
    <row r="749" spans="1:7">
      <c r="B749" s="999">
        <v>82</v>
      </c>
      <c r="C749" s="468" t="s">
        <v>725</v>
      </c>
      <c r="D749" s="861"/>
      <c r="E749" s="861" t="s">
        <v>275</v>
      </c>
      <c r="F749" s="477">
        <v>10000</v>
      </c>
      <c r="G749" s="1018"/>
    </row>
    <row r="750" spans="1:7">
      <c r="B750" s="999">
        <v>83</v>
      </c>
      <c r="C750" s="468" t="s">
        <v>918</v>
      </c>
      <c r="D750" s="861"/>
      <c r="E750" s="861" t="s">
        <v>275</v>
      </c>
      <c r="F750" s="477">
        <v>10000</v>
      </c>
      <c r="G750" s="1018"/>
    </row>
    <row r="751" spans="1:7">
      <c r="B751" s="999">
        <v>84</v>
      </c>
      <c r="C751" s="468" t="s">
        <v>469</v>
      </c>
      <c r="D751" s="861"/>
      <c r="E751" s="861" t="s">
        <v>275</v>
      </c>
      <c r="F751" s="477">
        <v>10000</v>
      </c>
      <c r="G751" s="1018"/>
    </row>
    <row r="752" spans="1:7">
      <c r="B752" s="999">
        <v>85</v>
      </c>
      <c r="C752" s="468" t="s">
        <v>398</v>
      </c>
      <c r="D752" s="861"/>
      <c r="E752" s="861" t="s">
        <v>404</v>
      </c>
      <c r="F752" s="477">
        <v>10000</v>
      </c>
      <c r="G752" s="1018"/>
    </row>
    <row r="753" spans="2:7" ht="15.75" thickBot="1">
      <c r="B753" s="1012"/>
      <c r="C753" s="1019"/>
      <c r="D753" s="1019"/>
      <c r="E753" s="1015"/>
      <c r="F753" s="1019"/>
      <c r="G753" s="1020"/>
    </row>
  </sheetData>
  <sortState ref="C643:F726">
    <sortCondition ref="C643"/>
  </sortState>
  <dataConsolidate/>
  <customSheetViews>
    <customSheetView guid="{D219A4B4-2F58-4C9B-BAE3-46CA3559E29C}" scale="115" showPageBreaks="1" printArea="1" view="pageBreakPreview" topLeftCell="A724">
      <selection activeCell="F742" sqref="F742"/>
      <pageMargins left="0.51181102362204722" right="0.31496062992125984" top="0.62992125984251968" bottom="0.59055118110236227" header="0.31496062992125984" footer="0.31496062992125984"/>
      <printOptions horizontalCentered="1"/>
      <pageSetup paperSize="9" scale="85" orientation="portrait" r:id="rId1"/>
    </customSheetView>
  </customSheetViews>
  <mergeCells count="3">
    <mergeCell ref="B1:G1"/>
    <mergeCell ref="B2:G2"/>
    <mergeCell ref="C666:G666"/>
  </mergeCells>
  <printOptions horizontalCentered="1"/>
  <pageMargins left="0.51181102362204722" right="0.31496062992125984" top="0.62992125984251968" bottom="0.59055118110236227" header="0.31496062992125984" footer="0.31496062992125984"/>
  <pageSetup paperSize="9" scale="85" orientation="portrait" r:id="rId2"/>
</worksheet>
</file>

<file path=xl/worksheets/sheet8.xml><?xml version="1.0" encoding="utf-8"?>
<worksheet xmlns="http://schemas.openxmlformats.org/spreadsheetml/2006/main" xmlns:r="http://schemas.openxmlformats.org/officeDocument/2006/relationships">
  <sheetPr codeName="Sheet12"/>
  <dimension ref="A6:K142"/>
  <sheetViews>
    <sheetView topLeftCell="A5" workbookViewId="0">
      <pane ySplit="1530" activePane="bottomLeft"/>
      <selection activeCell="F38" sqref="F38"/>
      <selection pane="bottomLeft" activeCell="F38" sqref="F38"/>
    </sheetView>
  </sheetViews>
  <sheetFormatPr defaultRowHeight="12.75"/>
  <cols>
    <col min="1" max="1" width="5.5703125" customWidth="1"/>
    <col min="2" max="2" width="36.28515625" customWidth="1"/>
    <col min="3" max="3" width="12" customWidth="1"/>
    <col min="7" max="7" width="8.42578125" customWidth="1"/>
    <col min="8" max="8" width="16.7109375" customWidth="1"/>
    <col min="9" max="9" width="14.28515625" customWidth="1"/>
  </cols>
  <sheetData>
    <row r="6" spans="1:11" ht="13.5" thickBot="1"/>
    <row r="7" spans="1:11">
      <c r="A7" s="1191" t="s">
        <v>73</v>
      </c>
      <c r="B7" s="1187" t="s">
        <v>74</v>
      </c>
      <c r="C7" s="1187" t="s">
        <v>51</v>
      </c>
      <c r="D7" s="1187" t="s">
        <v>57</v>
      </c>
      <c r="E7" s="1187" t="s">
        <v>54</v>
      </c>
      <c r="F7" s="1187" t="s">
        <v>29</v>
      </c>
      <c r="G7" s="1187" t="s">
        <v>109</v>
      </c>
      <c r="H7" s="1187" t="s">
        <v>53</v>
      </c>
      <c r="I7" s="1187" t="s">
        <v>76</v>
      </c>
      <c r="J7" s="1187" t="s">
        <v>78</v>
      </c>
      <c r="K7" s="1189" t="s">
        <v>75</v>
      </c>
    </row>
    <row r="8" spans="1:11" ht="13.5" thickBot="1">
      <c r="A8" s="1192"/>
      <c r="B8" s="1188"/>
      <c r="C8" s="1188"/>
      <c r="D8" s="1188"/>
      <c r="E8" s="1188"/>
      <c r="F8" s="1188"/>
      <c r="G8" s="1188"/>
      <c r="H8" s="1188"/>
      <c r="I8" s="1188"/>
      <c r="J8" s="1188"/>
      <c r="K8" s="1190"/>
    </row>
    <row r="9" spans="1:11">
      <c r="A9" s="3" t="s">
        <v>30</v>
      </c>
      <c r="B9" s="4" t="s">
        <v>18</v>
      </c>
      <c r="C9" s="4"/>
      <c r="D9" s="4"/>
      <c r="E9" s="5"/>
      <c r="F9" s="5"/>
      <c r="G9" s="5"/>
      <c r="H9" s="5"/>
      <c r="I9" s="5"/>
      <c r="J9" s="5"/>
      <c r="K9" s="6"/>
    </row>
    <row r="10" spans="1:11">
      <c r="A10" s="7">
        <v>1</v>
      </c>
      <c r="B10" s="8" t="s">
        <v>77</v>
      </c>
      <c r="C10" s="9"/>
      <c r="D10" s="9"/>
      <c r="E10" s="9"/>
      <c r="F10" s="9"/>
      <c r="G10" s="9"/>
      <c r="H10" s="9"/>
      <c r="I10" s="27" t="s">
        <v>79</v>
      </c>
      <c r="J10" s="9"/>
      <c r="K10" s="10"/>
    </row>
    <row r="11" spans="1:11">
      <c r="A11" s="7">
        <v>2</v>
      </c>
      <c r="B11" s="8" t="s">
        <v>80</v>
      </c>
      <c r="C11" s="9"/>
      <c r="D11" s="9"/>
      <c r="E11" s="9"/>
      <c r="F11" s="9"/>
      <c r="G11" s="9"/>
      <c r="H11" s="9"/>
      <c r="I11" s="27" t="s">
        <v>79</v>
      </c>
      <c r="J11" s="9"/>
      <c r="K11" s="10"/>
    </row>
    <row r="12" spans="1:11">
      <c r="A12" s="7">
        <v>3</v>
      </c>
      <c r="B12" s="8" t="s">
        <v>81</v>
      </c>
      <c r="C12" s="9"/>
      <c r="D12" s="9"/>
      <c r="E12" s="9"/>
      <c r="F12" s="9"/>
      <c r="G12" s="9"/>
      <c r="H12" s="9"/>
      <c r="I12" s="27" t="s">
        <v>79</v>
      </c>
      <c r="J12" s="9"/>
      <c r="K12" s="10"/>
    </row>
    <row r="13" spans="1:11">
      <c r="A13" s="7">
        <v>4</v>
      </c>
      <c r="B13" s="8" t="s">
        <v>82</v>
      </c>
      <c r="C13" s="9"/>
      <c r="D13" s="9"/>
      <c r="E13" s="9"/>
      <c r="F13" s="9"/>
      <c r="G13" s="9"/>
      <c r="H13" s="9"/>
      <c r="I13" s="27" t="s">
        <v>79</v>
      </c>
      <c r="J13" s="9"/>
      <c r="K13" s="10"/>
    </row>
    <row r="14" spans="1:11">
      <c r="A14" s="7">
        <v>5</v>
      </c>
      <c r="B14" s="8" t="s">
        <v>83</v>
      </c>
      <c r="C14" s="9"/>
      <c r="D14" s="9"/>
      <c r="E14" s="9"/>
      <c r="F14" s="9"/>
      <c r="G14" s="9"/>
      <c r="H14" s="9"/>
      <c r="I14" s="27" t="s">
        <v>79</v>
      </c>
      <c r="J14" s="9"/>
      <c r="K14" s="10"/>
    </row>
    <row r="15" spans="1:11">
      <c r="A15" s="11"/>
      <c r="B15" s="12"/>
      <c r="C15" s="12"/>
      <c r="D15" s="12"/>
      <c r="E15" s="12"/>
      <c r="F15" s="12"/>
      <c r="G15" s="12"/>
      <c r="H15" s="12"/>
      <c r="I15" s="12"/>
      <c r="J15" s="12"/>
      <c r="K15" s="13"/>
    </row>
    <row r="16" spans="1:11">
      <c r="A16" s="14" t="s">
        <v>84</v>
      </c>
      <c r="B16" s="15" t="s">
        <v>86</v>
      </c>
      <c r="C16" s="16"/>
      <c r="D16" s="16"/>
      <c r="E16" s="16"/>
      <c r="F16" s="16"/>
      <c r="G16" s="16"/>
      <c r="H16" s="16"/>
      <c r="I16" s="16"/>
      <c r="J16" s="16"/>
      <c r="K16" s="17"/>
    </row>
    <row r="17" spans="1:11">
      <c r="A17" s="18">
        <v>1</v>
      </c>
      <c r="B17" s="8" t="s">
        <v>87</v>
      </c>
      <c r="C17" s="9"/>
      <c r="D17" s="9"/>
      <c r="E17" s="9"/>
      <c r="F17" s="9"/>
      <c r="G17" s="9"/>
      <c r="H17" s="9"/>
      <c r="I17" s="19"/>
      <c r="J17" s="9"/>
      <c r="K17" s="10"/>
    </row>
    <row r="18" spans="1:11">
      <c r="A18" s="18"/>
      <c r="B18" s="8" t="s">
        <v>88</v>
      </c>
      <c r="C18" s="30">
        <v>2</v>
      </c>
      <c r="D18" s="30">
        <v>2</v>
      </c>
      <c r="E18" s="30">
        <v>1.7</v>
      </c>
      <c r="F18" s="30"/>
      <c r="G18" s="30">
        <v>50</v>
      </c>
      <c r="H18" s="28">
        <f>(C18*D18*E18)*G18</f>
        <v>340</v>
      </c>
      <c r="I18" s="9"/>
      <c r="J18" s="9"/>
      <c r="K18" s="10"/>
    </row>
    <row r="19" spans="1:11">
      <c r="A19" s="7"/>
      <c r="B19" s="8" t="s">
        <v>89</v>
      </c>
      <c r="C19" s="34"/>
      <c r="D19" s="34"/>
      <c r="E19" s="34"/>
      <c r="F19" s="34"/>
      <c r="G19" s="34"/>
      <c r="H19" s="34"/>
      <c r="I19" s="35"/>
      <c r="J19" s="28"/>
      <c r="K19" s="10"/>
    </row>
    <row r="20" spans="1:11">
      <c r="A20" s="20"/>
      <c r="B20" s="33" t="s">
        <v>102</v>
      </c>
      <c r="C20" s="30">
        <v>2</v>
      </c>
      <c r="D20" s="30"/>
      <c r="E20" s="30"/>
      <c r="F20" s="30"/>
      <c r="G20" s="30"/>
      <c r="H20" s="30"/>
      <c r="I20" s="28"/>
      <c r="J20" s="28"/>
      <c r="K20" s="22"/>
    </row>
    <row r="21" spans="1:11">
      <c r="A21" s="20"/>
      <c r="B21" s="33" t="s">
        <v>103</v>
      </c>
      <c r="C21" s="30">
        <f>2*11*4-(2)</f>
        <v>86</v>
      </c>
      <c r="D21" s="30"/>
      <c r="E21" s="30"/>
      <c r="F21" s="30"/>
      <c r="G21" s="30"/>
      <c r="H21" s="30"/>
      <c r="I21" s="28"/>
      <c r="J21" s="28"/>
      <c r="K21" s="22"/>
    </row>
    <row r="22" spans="1:11">
      <c r="A22" s="20"/>
      <c r="B22" s="33" t="s">
        <v>104</v>
      </c>
      <c r="C22" s="30">
        <f>2*12*2</f>
        <v>48</v>
      </c>
      <c r="D22" s="30"/>
      <c r="E22" s="30"/>
      <c r="F22" s="30"/>
      <c r="G22" s="30"/>
      <c r="H22" s="30"/>
      <c r="I22" s="28"/>
      <c r="J22" s="28"/>
      <c r="K22" s="22"/>
    </row>
    <row r="23" spans="1:11">
      <c r="A23" s="20"/>
      <c r="B23" s="33" t="s">
        <v>105</v>
      </c>
      <c r="C23" s="30">
        <f>1.1*2</f>
        <v>2.2000000000000002</v>
      </c>
      <c r="D23" s="30"/>
      <c r="E23" s="30"/>
      <c r="F23" s="30"/>
      <c r="G23" s="30"/>
      <c r="H23" s="30"/>
      <c r="I23" s="28"/>
      <c r="J23" s="28"/>
      <c r="K23" s="22"/>
    </row>
    <row r="24" spans="1:11">
      <c r="A24" s="20"/>
      <c r="B24" s="33" t="s">
        <v>106</v>
      </c>
      <c r="C24" s="30">
        <f>1.1*2</f>
        <v>2.2000000000000002</v>
      </c>
      <c r="D24" s="30"/>
      <c r="E24" s="30"/>
      <c r="F24" s="30"/>
      <c r="G24" s="30"/>
      <c r="H24" s="30"/>
      <c r="I24" s="28"/>
      <c r="J24" s="28"/>
      <c r="K24" s="22"/>
    </row>
    <row r="25" spans="1:11">
      <c r="A25" s="20"/>
      <c r="B25" s="33" t="s">
        <v>105</v>
      </c>
      <c r="C25" s="30">
        <f>3.1*2</f>
        <v>6.2</v>
      </c>
      <c r="D25" s="30"/>
      <c r="E25" s="30"/>
      <c r="F25" s="30"/>
      <c r="G25" s="30"/>
      <c r="H25" s="30"/>
      <c r="I25" s="28"/>
      <c r="J25" s="28"/>
      <c r="K25" s="22"/>
    </row>
    <row r="26" spans="1:11">
      <c r="A26" s="20"/>
      <c r="B26" s="33"/>
      <c r="C26" s="30">
        <v>1.1000000000000001</v>
      </c>
      <c r="D26" s="30"/>
      <c r="E26" s="30"/>
      <c r="F26" s="30"/>
      <c r="G26" s="30"/>
      <c r="H26" s="30"/>
      <c r="I26" s="28"/>
      <c r="J26" s="28"/>
      <c r="K26" s="22"/>
    </row>
    <row r="27" spans="1:11">
      <c r="A27" s="20"/>
      <c r="B27" s="33" t="s">
        <v>106</v>
      </c>
      <c r="C27" s="30">
        <f>3.1*2</f>
        <v>6.2</v>
      </c>
      <c r="D27" s="30"/>
      <c r="E27" s="30"/>
      <c r="F27" s="30"/>
      <c r="G27" s="30"/>
      <c r="H27" s="30"/>
      <c r="I27" s="28"/>
      <c r="J27" s="28"/>
      <c r="K27" s="22"/>
    </row>
    <row r="28" spans="1:11">
      <c r="A28" s="20"/>
      <c r="B28" s="33"/>
      <c r="C28" s="30">
        <v>1.1000000000000001</v>
      </c>
      <c r="D28" s="30"/>
      <c r="E28" s="30"/>
      <c r="F28" s="30"/>
      <c r="G28" s="30"/>
      <c r="H28" s="30"/>
      <c r="I28" s="28"/>
      <c r="J28" s="28"/>
      <c r="K28" s="22"/>
    </row>
    <row r="29" spans="1:11">
      <c r="A29" s="20"/>
      <c r="B29" s="33" t="s">
        <v>107</v>
      </c>
      <c r="C29" s="30">
        <f>SUM(C20:C28)</f>
        <v>154.99999999999994</v>
      </c>
      <c r="D29" s="30"/>
      <c r="E29" s="30"/>
      <c r="F29" s="30"/>
      <c r="G29" s="30"/>
      <c r="H29" s="30"/>
      <c r="I29" s="28"/>
      <c r="J29" s="28"/>
      <c r="K29" s="22"/>
    </row>
    <row r="30" spans="1:11">
      <c r="A30" s="20"/>
      <c r="B30" s="21"/>
      <c r="C30" s="30">
        <f>+C29</f>
        <v>154.99999999999994</v>
      </c>
      <c r="D30" s="30">
        <v>0.9</v>
      </c>
      <c r="E30" s="30">
        <v>0.75</v>
      </c>
      <c r="F30" s="30"/>
      <c r="G30" s="30"/>
      <c r="H30" s="28">
        <f>C30*D30*E30</f>
        <v>104.62499999999996</v>
      </c>
      <c r="I30" s="36">
        <f>+H18+H30</f>
        <v>444.62499999999994</v>
      </c>
      <c r="J30" s="28" t="s">
        <v>68</v>
      </c>
      <c r="K30" s="22"/>
    </row>
    <row r="31" spans="1:11">
      <c r="A31" s="7">
        <v>2</v>
      </c>
      <c r="B31" s="8" t="s">
        <v>90</v>
      </c>
      <c r="C31" s="30"/>
      <c r="D31" s="30"/>
      <c r="E31" s="30"/>
      <c r="F31" s="30"/>
      <c r="G31" s="30"/>
      <c r="H31" s="30"/>
      <c r="I31" s="28"/>
      <c r="J31" s="28"/>
      <c r="K31" s="10"/>
    </row>
    <row r="32" spans="1:11">
      <c r="A32" s="7"/>
      <c r="B32" s="8" t="s">
        <v>85</v>
      </c>
      <c r="C32" s="30">
        <v>2</v>
      </c>
      <c r="D32" s="30">
        <v>2</v>
      </c>
      <c r="E32" s="30">
        <v>1.5</v>
      </c>
      <c r="F32" s="30"/>
      <c r="G32" s="30">
        <v>50</v>
      </c>
      <c r="H32" s="30">
        <f>+C32*D32*E32*G32</f>
        <v>300</v>
      </c>
      <c r="I32" s="28"/>
      <c r="J32" s="28"/>
      <c r="K32" s="10"/>
    </row>
    <row r="33" spans="1:11">
      <c r="A33" s="7"/>
      <c r="B33" s="8" t="s">
        <v>28</v>
      </c>
      <c r="C33" s="30">
        <f>+C29</f>
        <v>154.99999999999994</v>
      </c>
      <c r="D33" s="30">
        <v>0.35</v>
      </c>
      <c r="E33" s="30">
        <v>0.6</v>
      </c>
      <c r="F33" s="30"/>
      <c r="G33" s="30"/>
      <c r="H33" s="30">
        <f>+C33*D33*E33</f>
        <v>32.549999999999983</v>
      </c>
      <c r="I33" s="28"/>
      <c r="J33" s="28"/>
      <c r="K33" s="10"/>
    </row>
    <row r="34" spans="1:11">
      <c r="A34" s="7"/>
      <c r="B34" s="37" t="s">
        <v>110</v>
      </c>
      <c r="C34" s="30">
        <v>1.8</v>
      </c>
      <c r="D34" s="30">
        <v>1.8</v>
      </c>
      <c r="E34" s="30">
        <v>-0.4</v>
      </c>
      <c r="F34" s="30"/>
      <c r="G34" s="30">
        <v>50</v>
      </c>
      <c r="H34" s="30">
        <f>+C34*D34*E34*G34</f>
        <v>-64.800000000000011</v>
      </c>
      <c r="I34" s="28"/>
      <c r="J34" s="28"/>
      <c r="K34" s="10"/>
    </row>
    <row r="35" spans="1:11">
      <c r="A35" s="7"/>
      <c r="B35" s="37" t="s">
        <v>111</v>
      </c>
      <c r="C35" s="30">
        <v>0.7</v>
      </c>
      <c r="D35" s="30">
        <f>+(0.7+0.4)/2</f>
        <v>0.55000000000000004</v>
      </c>
      <c r="E35" s="30">
        <v>-0.6</v>
      </c>
      <c r="F35" s="30"/>
      <c r="G35" s="30">
        <v>48</v>
      </c>
      <c r="H35" s="30">
        <f>+C35*D35*E35*G35</f>
        <v>-11.087999999999999</v>
      </c>
      <c r="I35" s="28"/>
      <c r="J35" s="28"/>
      <c r="K35" s="10"/>
    </row>
    <row r="36" spans="1:11">
      <c r="A36" s="7"/>
      <c r="B36" s="8"/>
      <c r="C36" s="30">
        <v>0.6</v>
      </c>
      <c r="D36" s="30">
        <f>+(0.7+0.4)/2</f>
        <v>0.55000000000000004</v>
      </c>
      <c r="E36" s="30">
        <v>-0.6</v>
      </c>
      <c r="F36" s="30"/>
      <c r="G36" s="30">
        <v>52</v>
      </c>
      <c r="H36" s="30">
        <f>+C36*D36*E36*G36</f>
        <v>-10.296000000000001</v>
      </c>
      <c r="I36" s="28"/>
      <c r="J36" s="28"/>
      <c r="K36" s="10"/>
    </row>
    <row r="37" spans="1:11">
      <c r="A37" s="7"/>
      <c r="B37" s="37" t="s">
        <v>112</v>
      </c>
      <c r="C37" s="30">
        <v>0.7</v>
      </c>
      <c r="D37" s="30">
        <v>0.9</v>
      </c>
      <c r="E37" s="30">
        <v>-0.15</v>
      </c>
      <c r="F37" s="30"/>
      <c r="G37" s="30">
        <v>48</v>
      </c>
      <c r="H37" s="30">
        <f>+C37*D37*E37*G37</f>
        <v>-4.5359999999999996</v>
      </c>
      <c r="I37" s="28"/>
      <c r="J37" s="28"/>
      <c r="K37" s="10"/>
    </row>
    <row r="38" spans="1:11">
      <c r="A38" s="7"/>
      <c r="B38" s="8"/>
      <c r="C38" s="30">
        <v>0.6</v>
      </c>
      <c r="D38" s="30">
        <v>0.9</v>
      </c>
      <c r="E38" s="30">
        <v>-0.15</v>
      </c>
      <c r="F38" s="30"/>
      <c r="G38" s="30">
        <v>52</v>
      </c>
      <c r="H38" s="30">
        <f>+C38*D38*E38*G38</f>
        <v>-4.2119999999999997</v>
      </c>
      <c r="I38" s="28"/>
      <c r="J38" s="28"/>
      <c r="K38" s="10"/>
    </row>
    <row r="39" spans="1:11">
      <c r="A39" s="7"/>
      <c r="B39" s="8"/>
      <c r="C39" s="30"/>
      <c r="D39" s="30"/>
      <c r="E39" s="30"/>
      <c r="F39" s="30"/>
      <c r="G39" s="30"/>
      <c r="H39" s="30"/>
      <c r="I39" s="36">
        <f>SUM(H32:H39)</f>
        <v>237.61799999999994</v>
      </c>
      <c r="J39" s="28" t="s">
        <v>68</v>
      </c>
      <c r="K39" s="10"/>
    </row>
    <row r="40" spans="1:11">
      <c r="A40" s="7">
        <v>3</v>
      </c>
      <c r="B40" s="8" t="s">
        <v>91</v>
      </c>
      <c r="C40" s="30"/>
      <c r="D40" s="30"/>
      <c r="E40" s="30"/>
      <c r="F40" s="30"/>
      <c r="G40" s="30"/>
      <c r="H40" s="30"/>
      <c r="I40" s="30"/>
      <c r="J40" s="30"/>
      <c r="K40" s="10"/>
    </row>
    <row r="41" spans="1:11">
      <c r="A41" s="7"/>
      <c r="B41" s="8" t="s">
        <v>286</v>
      </c>
      <c r="C41" s="30">
        <v>2</v>
      </c>
      <c r="D41" s="30">
        <v>2</v>
      </c>
      <c r="E41" s="30">
        <v>0.05</v>
      </c>
      <c r="F41" s="30"/>
      <c r="G41" s="30">
        <v>50</v>
      </c>
      <c r="H41" s="30">
        <f>+(C41*D41*E41)*G41</f>
        <v>10</v>
      </c>
      <c r="I41" s="30"/>
      <c r="J41" s="30"/>
      <c r="K41" s="10"/>
    </row>
    <row r="42" spans="1:11">
      <c r="A42" s="7"/>
      <c r="B42" s="8" t="s">
        <v>28</v>
      </c>
      <c r="C42" s="30"/>
      <c r="D42" s="30"/>
      <c r="E42" s="30"/>
      <c r="F42" s="30"/>
      <c r="G42" s="30"/>
      <c r="H42" s="30"/>
      <c r="I42" s="30"/>
      <c r="J42" s="30"/>
      <c r="K42" s="10"/>
    </row>
    <row r="43" spans="1:11">
      <c r="A43" s="7"/>
      <c r="B43" s="33" t="s">
        <v>102</v>
      </c>
      <c r="C43" s="30">
        <v>3.7</v>
      </c>
      <c r="D43" s="30"/>
      <c r="E43" s="30"/>
      <c r="F43" s="30"/>
      <c r="G43" s="30"/>
      <c r="H43" s="30"/>
      <c r="I43" s="30"/>
      <c r="J43" s="30"/>
      <c r="K43" s="10"/>
    </row>
    <row r="44" spans="1:11">
      <c r="A44" s="7"/>
      <c r="B44" s="33" t="s">
        <v>103</v>
      </c>
      <c r="C44" s="30">
        <f>3.7*11*4-(2)</f>
        <v>160.80000000000001</v>
      </c>
      <c r="D44" s="30"/>
      <c r="E44" s="30"/>
      <c r="F44" s="30"/>
      <c r="G44" s="30"/>
      <c r="H44" s="30"/>
      <c r="I44" s="30"/>
      <c r="J44" s="30"/>
      <c r="K44" s="10"/>
    </row>
    <row r="45" spans="1:11">
      <c r="A45" s="7"/>
      <c r="B45" s="33" t="s">
        <v>104</v>
      </c>
      <c r="C45" s="30">
        <f>3.6*12*2</f>
        <v>86.4</v>
      </c>
      <c r="D45" s="30"/>
      <c r="E45" s="30"/>
      <c r="F45" s="30"/>
      <c r="G45" s="30"/>
      <c r="H45" s="30"/>
      <c r="I45" s="30"/>
      <c r="J45" s="30"/>
      <c r="K45" s="10"/>
    </row>
    <row r="46" spans="1:11">
      <c r="A46" s="7"/>
      <c r="B46" s="33" t="s">
        <v>105</v>
      </c>
      <c r="C46" s="30">
        <f>1.1*2</f>
        <v>2.2000000000000002</v>
      </c>
      <c r="D46" s="30"/>
      <c r="E46" s="30"/>
      <c r="F46" s="30"/>
      <c r="G46" s="30"/>
      <c r="H46" s="30"/>
      <c r="I46" s="30"/>
      <c r="J46" s="30"/>
      <c r="K46" s="10"/>
    </row>
    <row r="47" spans="1:11">
      <c r="A47" s="7"/>
      <c r="B47" s="33" t="s">
        <v>106</v>
      </c>
      <c r="C47" s="30">
        <f>1.1*2</f>
        <v>2.2000000000000002</v>
      </c>
      <c r="D47" s="30"/>
      <c r="E47" s="30"/>
      <c r="F47" s="30"/>
      <c r="G47" s="30"/>
      <c r="H47" s="30"/>
      <c r="I47" s="30"/>
      <c r="J47" s="30"/>
      <c r="K47" s="10"/>
    </row>
    <row r="48" spans="1:11">
      <c r="A48" s="7"/>
      <c r="B48" s="33" t="s">
        <v>105</v>
      </c>
      <c r="C48" s="30">
        <f>3.1*2</f>
        <v>6.2</v>
      </c>
      <c r="D48" s="30"/>
      <c r="E48" s="30"/>
      <c r="F48" s="30"/>
      <c r="G48" s="30"/>
      <c r="H48" s="30"/>
      <c r="I48" s="30"/>
      <c r="J48" s="30"/>
      <c r="K48" s="10"/>
    </row>
    <row r="49" spans="1:11">
      <c r="A49" s="7"/>
      <c r="B49" s="33"/>
      <c r="C49" s="30">
        <v>1.1000000000000001</v>
      </c>
      <c r="D49" s="30"/>
      <c r="E49" s="30"/>
      <c r="F49" s="30"/>
      <c r="G49" s="30"/>
      <c r="H49" s="30"/>
      <c r="I49" s="30"/>
      <c r="J49" s="30"/>
      <c r="K49" s="10"/>
    </row>
    <row r="50" spans="1:11">
      <c r="A50" s="7"/>
      <c r="B50" s="33" t="s">
        <v>106</v>
      </c>
      <c r="C50" s="30">
        <f>3.1*2</f>
        <v>6.2</v>
      </c>
      <c r="D50" s="30"/>
      <c r="E50" s="30"/>
      <c r="F50" s="30"/>
      <c r="G50" s="30"/>
      <c r="H50" s="30"/>
      <c r="I50" s="30"/>
      <c r="J50" s="30"/>
      <c r="K50" s="10"/>
    </row>
    <row r="51" spans="1:11">
      <c r="A51" s="7"/>
      <c r="B51" s="33"/>
      <c r="C51" s="30">
        <v>1.1000000000000001</v>
      </c>
      <c r="D51" s="30"/>
      <c r="E51" s="30"/>
      <c r="F51" s="30"/>
      <c r="G51" s="30"/>
      <c r="H51" s="30"/>
      <c r="I51" s="30"/>
      <c r="J51" s="30"/>
      <c r="K51" s="10"/>
    </row>
    <row r="52" spans="1:11">
      <c r="A52" s="7"/>
      <c r="B52" s="33" t="s">
        <v>107</v>
      </c>
      <c r="C52" s="30">
        <f>SUM(C43:C51)</f>
        <v>269.90000000000003</v>
      </c>
      <c r="D52" s="30"/>
      <c r="E52" s="30"/>
      <c r="F52" s="30"/>
      <c r="G52" s="30"/>
      <c r="H52" s="30"/>
      <c r="I52" s="30"/>
      <c r="J52" s="30"/>
      <c r="K52" s="10"/>
    </row>
    <row r="53" spans="1:11">
      <c r="A53" s="7"/>
      <c r="B53" s="8"/>
      <c r="C53" s="28">
        <f>+C52</f>
        <v>269.90000000000003</v>
      </c>
      <c r="D53" s="28">
        <v>0.9</v>
      </c>
      <c r="E53" s="28">
        <v>0.05</v>
      </c>
      <c r="F53" s="28"/>
      <c r="G53" s="28"/>
      <c r="H53" s="39">
        <f>C53*D53*E53</f>
        <v>12.145500000000002</v>
      </c>
      <c r="I53" s="36">
        <f>+H53+H41</f>
        <v>22.145500000000002</v>
      </c>
      <c r="J53" s="28" t="s">
        <v>68</v>
      </c>
      <c r="K53" s="10"/>
    </row>
    <row r="54" spans="1:11">
      <c r="A54" s="7"/>
      <c r="B54" s="8" t="s">
        <v>108</v>
      </c>
      <c r="C54" s="30"/>
      <c r="D54" s="30"/>
      <c r="E54" s="30"/>
      <c r="F54" s="30"/>
      <c r="G54" s="30"/>
      <c r="H54" s="30"/>
      <c r="I54" s="30"/>
      <c r="J54" s="30"/>
      <c r="K54" s="10"/>
    </row>
    <row r="55" spans="1:11">
      <c r="A55" s="7"/>
      <c r="B55" s="8" t="s">
        <v>92</v>
      </c>
      <c r="C55" s="30"/>
      <c r="D55" s="30"/>
      <c r="E55" s="30"/>
      <c r="F55" s="30"/>
      <c r="G55" s="30"/>
      <c r="H55" s="30"/>
      <c r="I55" s="28"/>
      <c r="J55" s="28"/>
      <c r="K55" s="10"/>
    </row>
    <row r="56" spans="1:11">
      <c r="A56" s="7"/>
      <c r="B56" s="9"/>
      <c r="C56" s="30"/>
      <c r="D56" s="30"/>
      <c r="E56" s="30"/>
      <c r="F56" s="30"/>
      <c r="G56" s="30"/>
      <c r="H56" s="30"/>
      <c r="I56" s="30"/>
      <c r="J56" s="30"/>
      <c r="K56" s="10"/>
    </row>
    <row r="57" spans="1:11">
      <c r="A57" s="7">
        <v>4</v>
      </c>
      <c r="B57" s="8" t="s">
        <v>93</v>
      </c>
      <c r="C57" s="30"/>
      <c r="D57" s="30"/>
      <c r="E57" s="30"/>
      <c r="F57" s="30"/>
      <c r="G57" s="30"/>
      <c r="H57" s="30"/>
      <c r="I57" s="30"/>
      <c r="J57" s="30"/>
      <c r="K57" s="10"/>
    </row>
    <row r="58" spans="1:11">
      <c r="A58" s="7"/>
      <c r="B58" s="8" t="s">
        <v>94</v>
      </c>
      <c r="C58" s="30"/>
      <c r="D58" s="30"/>
      <c r="E58" s="30"/>
      <c r="F58" s="30"/>
      <c r="G58" s="30"/>
      <c r="H58" s="30"/>
      <c r="I58" s="30"/>
      <c r="J58" s="30"/>
      <c r="K58" s="10"/>
    </row>
    <row r="59" spans="1:11">
      <c r="A59" s="7"/>
      <c r="B59" s="8" t="s">
        <v>92</v>
      </c>
      <c r="C59" s="30"/>
      <c r="D59" s="30"/>
      <c r="E59" s="30"/>
      <c r="F59" s="30"/>
      <c r="G59" s="30"/>
      <c r="H59" s="30"/>
      <c r="I59" s="28"/>
      <c r="J59" s="28"/>
      <c r="K59" s="10"/>
    </row>
    <row r="60" spans="1:11">
      <c r="A60" s="20"/>
      <c r="B60" s="21" t="s">
        <v>118</v>
      </c>
      <c r="C60" s="29"/>
      <c r="D60" s="29"/>
      <c r="E60" s="29"/>
      <c r="F60" s="29"/>
      <c r="G60" s="29"/>
      <c r="H60" s="29"/>
      <c r="I60" s="40"/>
      <c r="J60" s="40"/>
      <c r="K60" s="22"/>
    </row>
    <row r="61" spans="1:11">
      <c r="A61" s="20"/>
      <c r="B61" s="21"/>
      <c r="C61" s="29"/>
      <c r="D61" s="29"/>
      <c r="E61" s="29"/>
      <c r="F61" s="29"/>
      <c r="G61" s="29"/>
      <c r="H61" s="29"/>
      <c r="I61" s="40">
        <f>+H61</f>
        <v>0</v>
      </c>
      <c r="J61" s="28" t="s">
        <v>68</v>
      </c>
      <c r="K61" s="22"/>
    </row>
    <row r="62" spans="1:11">
      <c r="A62" s="11"/>
      <c r="B62" s="12"/>
      <c r="C62" s="31"/>
      <c r="D62" s="31"/>
      <c r="E62" s="31"/>
      <c r="F62" s="31"/>
      <c r="G62" s="31"/>
      <c r="H62" s="31"/>
      <c r="I62" s="31"/>
      <c r="J62" s="31"/>
      <c r="K62" s="13"/>
    </row>
    <row r="63" spans="1:11">
      <c r="A63" s="23" t="s">
        <v>20</v>
      </c>
      <c r="B63" s="15" t="s">
        <v>95</v>
      </c>
      <c r="C63" s="32"/>
      <c r="D63" s="32"/>
      <c r="E63" s="32"/>
      <c r="F63" s="32"/>
      <c r="G63" s="32"/>
      <c r="H63" s="32"/>
      <c r="I63" s="32"/>
      <c r="J63" s="32"/>
      <c r="K63" s="17"/>
    </row>
    <row r="64" spans="1:11">
      <c r="A64" s="7">
        <v>1</v>
      </c>
      <c r="B64" s="8" t="s">
        <v>96</v>
      </c>
      <c r="C64" s="30"/>
      <c r="D64" s="30"/>
      <c r="E64" s="30"/>
      <c r="F64" s="30"/>
      <c r="G64" s="30"/>
      <c r="H64" s="30"/>
      <c r="I64" s="30"/>
      <c r="J64" s="30"/>
      <c r="K64" s="10"/>
    </row>
    <row r="65" spans="1:11">
      <c r="A65" s="7"/>
      <c r="B65" s="8" t="s">
        <v>85</v>
      </c>
      <c r="C65" s="30">
        <f>C18</f>
        <v>2</v>
      </c>
      <c r="D65" s="30">
        <f>D18</f>
        <v>2</v>
      </c>
      <c r="E65" s="30">
        <v>0.15</v>
      </c>
      <c r="F65" s="30"/>
      <c r="G65" s="30">
        <f>G18</f>
        <v>50</v>
      </c>
      <c r="H65" s="28">
        <f>(C65*D65*E65)*G65</f>
        <v>30</v>
      </c>
      <c r="I65" s="28"/>
      <c r="J65" s="28"/>
      <c r="K65" s="10"/>
    </row>
    <row r="66" spans="1:11">
      <c r="A66" s="7"/>
      <c r="B66" s="8"/>
      <c r="C66" s="30"/>
      <c r="D66" s="30"/>
      <c r="E66" s="30"/>
      <c r="F66" s="30"/>
      <c r="G66" s="30"/>
      <c r="H66" s="30"/>
      <c r="I66" s="28"/>
      <c r="J66" s="28"/>
      <c r="K66" s="10"/>
    </row>
    <row r="67" spans="1:11">
      <c r="A67" s="7"/>
      <c r="B67" s="8" t="s">
        <v>28</v>
      </c>
      <c r="C67" s="30"/>
      <c r="D67" s="30"/>
      <c r="E67" s="30"/>
      <c r="F67" s="30"/>
      <c r="G67" s="30"/>
      <c r="H67" s="30"/>
      <c r="I67" s="28"/>
      <c r="J67" s="28"/>
      <c r="K67" s="10"/>
    </row>
    <row r="68" spans="1:11">
      <c r="A68" s="7"/>
      <c r="B68" s="33" t="s">
        <v>102</v>
      </c>
      <c r="C68" s="30">
        <v>3.7</v>
      </c>
      <c r="D68" s="30"/>
      <c r="E68" s="30"/>
      <c r="F68" s="30"/>
      <c r="G68" s="30"/>
      <c r="H68" s="30"/>
      <c r="I68" s="28"/>
      <c r="J68" s="28"/>
      <c r="K68" s="10"/>
    </row>
    <row r="69" spans="1:11">
      <c r="A69" s="7"/>
      <c r="B69" s="33" t="s">
        <v>103</v>
      </c>
      <c r="C69" s="30">
        <f>3.7*11*4-(2)</f>
        <v>160.80000000000001</v>
      </c>
      <c r="D69" s="30"/>
      <c r="E69" s="30"/>
      <c r="F69" s="30"/>
      <c r="G69" s="30"/>
      <c r="H69" s="30"/>
      <c r="I69" s="28"/>
      <c r="J69" s="28"/>
      <c r="K69" s="10"/>
    </row>
    <row r="70" spans="1:11">
      <c r="A70" s="7"/>
      <c r="B70" s="33" t="s">
        <v>104</v>
      </c>
      <c r="C70" s="30">
        <f>3.6*12*2</f>
        <v>86.4</v>
      </c>
      <c r="D70" s="30"/>
      <c r="E70" s="30"/>
      <c r="F70" s="30"/>
      <c r="G70" s="30"/>
      <c r="H70" s="30"/>
      <c r="I70" s="28"/>
      <c r="J70" s="28"/>
      <c r="K70" s="10"/>
    </row>
    <row r="71" spans="1:11">
      <c r="A71" s="7"/>
      <c r="B71" s="33" t="s">
        <v>105</v>
      </c>
      <c r="C71" s="30">
        <f>1.1*2</f>
        <v>2.2000000000000002</v>
      </c>
      <c r="D71" s="30"/>
      <c r="E71" s="30"/>
      <c r="F71" s="30"/>
      <c r="G71" s="30"/>
      <c r="H71" s="30"/>
      <c r="I71" s="28"/>
      <c r="J71" s="28"/>
      <c r="K71" s="10"/>
    </row>
    <row r="72" spans="1:11">
      <c r="A72" s="7"/>
      <c r="B72" s="33" t="s">
        <v>106</v>
      </c>
      <c r="C72" s="30">
        <f>1.1*2</f>
        <v>2.2000000000000002</v>
      </c>
      <c r="D72" s="30"/>
      <c r="E72" s="30"/>
      <c r="F72" s="30"/>
      <c r="G72" s="30"/>
      <c r="H72" s="30"/>
      <c r="I72" s="28"/>
      <c r="J72" s="28"/>
      <c r="K72" s="10"/>
    </row>
    <row r="73" spans="1:11">
      <c r="A73" s="7"/>
      <c r="B73" s="33" t="s">
        <v>105</v>
      </c>
      <c r="C73" s="30">
        <f>3.1*2</f>
        <v>6.2</v>
      </c>
      <c r="D73" s="30"/>
      <c r="E73" s="30"/>
      <c r="F73" s="30"/>
      <c r="G73" s="30"/>
      <c r="H73" s="30"/>
      <c r="I73" s="28"/>
      <c r="J73" s="28"/>
      <c r="K73" s="10"/>
    </row>
    <row r="74" spans="1:11">
      <c r="A74" s="7"/>
      <c r="B74" s="33"/>
      <c r="C74" s="30">
        <v>1.1000000000000001</v>
      </c>
      <c r="D74" s="30"/>
      <c r="E74" s="30"/>
      <c r="F74" s="30"/>
      <c r="G74" s="30"/>
      <c r="H74" s="30"/>
      <c r="I74" s="28"/>
      <c r="J74" s="28"/>
      <c r="K74" s="10"/>
    </row>
    <row r="75" spans="1:11">
      <c r="A75" s="7"/>
      <c r="B75" s="33" t="s">
        <v>106</v>
      </c>
      <c r="C75" s="30">
        <f>3.1*2</f>
        <v>6.2</v>
      </c>
      <c r="D75" s="30"/>
      <c r="E75" s="30"/>
      <c r="F75" s="30"/>
      <c r="G75" s="30"/>
      <c r="H75" s="30"/>
      <c r="I75" s="28"/>
      <c r="J75" s="28"/>
      <c r="K75" s="10"/>
    </row>
    <row r="76" spans="1:11">
      <c r="A76" s="7"/>
      <c r="B76" s="33"/>
      <c r="C76" s="30">
        <v>1.1000000000000001</v>
      </c>
      <c r="D76" s="30"/>
      <c r="E76" s="30"/>
      <c r="F76" s="30"/>
      <c r="G76" s="30"/>
      <c r="H76" s="30"/>
      <c r="I76" s="28"/>
      <c r="J76" s="28"/>
      <c r="K76" s="10"/>
    </row>
    <row r="77" spans="1:11">
      <c r="A77" s="7"/>
      <c r="B77" s="33" t="s">
        <v>107</v>
      </c>
      <c r="C77" s="30">
        <f>SUM(C68:C76)</f>
        <v>269.90000000000003</v>
      </c>
      <c r="D77" s="30"/>
      <c r="E77" s="30"/>
      <c r="F77" s="30"/>
      <c r="G77" s="30"/>
      <c r="H77" s="30"/>
      <c r="I77" s="28"/>
      <c r="J77" s="28"/>
      <c r="K77" s="10"/>
    </row>
    <row r="78" spans="1:11">
      <c r="A78" s="7"/>
      <c r="B78" s="8"/>
      <c r="C78" s="30">
        <f>+C77</f>
        <v>269.90000000000003</v>
      </c>
      <c r="D78" s="30">
        <v>0.9</v>
      </c>
      <c r="E78" s="30">
        <v>0.1</v>
      </c>
      <c r="F78" s="30"/>
      <c r="G78" s="30"/>
      <c r="H78" s="28">
        <f>C78*D78*E78</f>
        <v>24.291000000000004</v>
      </c>
      <c r="I78" s="28"/>
      <c r="J78" s="28"/>
      <c r="K78" s="10"/>
    </row>
    <row r="79" spans="1:11">
      <c r="A79" s="7"/>
      <c r="B79" s="8"/>
      <c r="C79" s="30"/>
      <c r="D79" s="30"/>
      <c r="E79" s="30"/>
      <c r="F79" s="30"/>
      <c r="G79" s="30"/>
      <c r="H79" s="30"/>
      <c r="I79" s="36">
        <f>+H65+H78</f>
        <v>54.291000000000004</v>
      </c>
      <c r="J79" s="28" t="s">
        <v>68</v>
      </c>
      <c r="K79" s="10"/>
    </row>
    <row r="80" spans="1:11">
      <c r="A80" s="7"/>
      <c r="B80" s="9"/>
      <c r="C80" s="30"/>
      <c r="D80" s="30"/>
      <c r="E80" s="30"/>
      <c r="F80" s="30"/>
      <c r="G80" s="30"/>
      <c r="H80" s="30"/>
      <c r="I80" s="30"/>
      <c r="J80" s="30"/>
      <c r="K80" s="10"/>
    </row>
    <row r="81" spans="1:11">
      <c r="A81" s="7">
        <v>2</v>
      </c>
      <c r="B81" s="8" t="s">
        <v>97</v>
      </c>
      <c r="C81" s="30">
        <f>+C77</f>
        <v>269.90000000000003</v>
      </c>
      <c r="D81" s="30">
        <f>+(0.7+0.4)/2</f>
        <v>0.55000000000000004</v>
      </c>
      <c r="E81" s="30">
        <v>0.6</v>
      </c>
      <c r="F81" s="30"/>
      <c r="G81" s="30"/>
      <c r="H81" s="30">
        <f>C81*D81*E81</f>
        <v>89.067000000000007</v>
      </c>
      <c r="I81" s="36">
        <f>H81</f>
        <v>89.067000000000007</v>
      </c>
      <c r="J81" s="28" t="s">
        <v>68</v>
      </c>
      <c r="K81" s="10"/>
    </row>
    <row r="82" spans="1:11">
      <c r="A82" s="7"/>
      <c r="B82" s="9"/>
      <c r="C82" s="30"/>
      <c r="D82" s="30"/>
      <c r="E82" s="30"/>
      <c r="F82" s="30"/>
      <c r="G82" s="30"/>
      <c r="H82" s="30"/>
      <c r="I82" s="30"/>
      <c r="J82" s="30"/>
      <c r="K82" s="10"/>
    </row>
    <row r="83" spans="1:11">
      <c r="A83" s="7">
        <v>3</v>
      </c>
      <c r="B83" s="8" t="s">
        <v>98</v>
      </c>
      <c r="C83" s="30"/>
      <c r="D83" s="30"/>
      <c r="E83" s="30"/>
      <c r="F83" s="30"/>
      <c r="G83" s="30"/>
      <c r="H83" s="30"/>
      <c r="I83" s="30"/>
      <c r="J83" s="30"/>
      <c r="K83" s="10"/>
    </row>
    <row r="84" spans="1:11">
      <c r="A84" s="7"/>
      <c r="B84" s="8" t="s">
        <v>94</v>
      </c>
      <c r="C84" s="30"/>
      <c r="D84" s="30"/>
      <c r="E84" s="30"/>
      <c r="F84" s="30"/>
      <c r="G84" s="30"/>
      <c r="H84" s="30"/>
      <c r="I84" s="30"/>
      <c r="J84" s="30"/>
      <c r="K84" s="10"/>
    </row>
    <row r="85" spans="1:11">
      <c r="A85" s="7"/>
      <c r="B85" s="8" t="s">
        <v>92</v>
      </c>
      <c r="C85" s="30"/>
      <c r="D85" s="30"/>
      <c r="E85" s="30"/>
      <c r="F85" s="30"/>
      <c r="G85" s="30"/>
      <c r="H85" s="30"/>
      <c r="I85" s="28"/>
      <c r="J85" s="28" t="s">
        <v>68</v>
      </c>
      <c r="K85" s="10"/>
    </row>
    <row r="86" spans="1:11">
      <c r="A86" s="7"/>
      <c r="B86" s="9"/>
      <c r="C86" s="30"/>
      <c r="D86" s="30"/>
      <c r="E86" s="30"/>
      <c r="F86" s="30"/>
      <c r="G86" s="30"/>
      <c r="H86" s="30"/>
      <c r="I86" s="30"/>
      <c r="J86" s="30"/>
      <c r="K86" s="10"/>
    </row>
    <row r="87" spans="1:11">
      <c r="A87" s="7"/>
      <c r="B87" s="8"/>
      <c r="C87" s="30"/>
      <c r="D87" s="30"/>
      <c r="E87" s="30"/>
      <c r="F87" s="30"/>
      <c r="G87" s="30"/>
      <c r="H87" s="30"/>
      <c r="I87" s="30"/>
      <c r="J87" s="30"/>
      <c r="K87" s="10"/>
    </row>
    <row r="88" spans="1:11">
      <c r="A88" s="11"/>
      <c r="B88" s="12"/>
      <c r="C88" s="31"/>
      <c r="D88" s="31"/>
      <c r="E88" s="31"/>
      <c r="F88" s="31"/>
      <c r="G88" s="31"/>
      <c r="H88" s="31"/>
      <c r="I88" s="31"/>
      <c r="J88" s="31"/>
      <c r="K88" s="13"/>
    </row>
    <row r="89" spans="1:11">
      <c r="A89" s="23" t="s">
        <v>21</v>
      </c>
      <c r="B89" s="15" t="s">
        <v>48</v>
      </c>
      <c r="C89" s="32"/>
      <c r="D89" s="32"/>
      <c r="E89" s="32"/>
      <c r="F89" s="32"/>
      <c r="G89" s="32"/>
      <c r="H89" s="32"/>
      <c r="I89" s="32"/>
      <c r="J89" s="32"/>
      <c r="K89" s="17"/>
    </row>
    <row r="90" spans="1:11">
      <c r="A90" s="7">
        <v>1</v>
      </c>
      <c r="B90" s="8" t="s">
        <v>99</v>
      </c>
      <c r="C90" s="30">
        <v>1.8</v>
      </c>
      <c r="D90" s="30">
        <v>1.8</v>
      </c>
      <c r="E90" s="30">
        <v>0.4</v>
      </c>
      <c r="F90" s="30"/>
      <c r="G90" s="30">
        <f>G18</f>
        <v>50</v>
      </c>
      <c r="H90" s="30">
        <f>(C90*D90*E90)*G90</f>
        <v>64.800000000000011</v>
      </c>
      <c r="I90" s="36">
        <f>H90</f>
        <v>64.800000000000011</v>
      </c>
      <c r="J90" s="28" t="s">
        <v>68</v>
      </c>
      <c r="K90" s="10"/>
    </row>
    <row r="91" spans="1:11">
      <c r="A91" s="7"/>
      <c r="B91" s="8" t="s">
        <v>113</v>
      </c>
      <c r="C91" s="30"/>
      <c r="D91" s="30"/>
      <c r="E91" s="30"/>
      <c r="F91" s="30"/>
      <c r="G91" s="30"/>
      <c r="H91" s="30"/>
      <c r="I91" s="36"/>
      <c r="J91" s="28"/>
      <c r="K91" s="10"/>
    </row>
    <row r="92" spans="1:11">
      <c r="A92" s="7"/>
      <c r="B92" s="8" t="s">
        <v>114</v>
      </c>
      <c r="C92" s="30"/>
      <c r="D92" s="30"/>
      <c r="E92" s="30"/>
      <c r="F92" s="30"/>
      <c r="G92" s="30"/>
      <c r="H92" s="30"/>
      <c r="I92" s="36"/>
      <c r="J92" s="28"/>
      <c r="K92" s="10"/>
    </row>
    <row r="93" spans="1:11">
      <c r="A93" s="7"/>
      <c r="B93" s="8" t="s">
        <v>115</v>
      </c>
      <c r="C93" s="30">
        <f>1.8*4</f>
        <v>7.2</v>
      </c>
      <c r="D93" s="30"/>
      <c r="E93" s="30">
        <v>0.4</v>
      </c>
      <c r="F93" s="30"/>
      <c r="G93" s="30">
        <v>50</v>
      </c>
      <c r="H93" s="30">
        <f>+C93*E93*G93</f>
        <v>144.00000000000003</v>
      </c>
      <c r="I93" s="36">
        <f>+H93</f>
        <v>144.00000000000003</v>
      </c>
      <c r="J93" s="28" t="s">
        <v>10</v>
      </c>
      <c r="K93" s="10"/>
    </row>
    <row r="94" spans="1:11">
      <c r="A94" s="7"/>
      <c r="B94" s="8"/>
      <c r="C94" s="30"/>
      <c r="D94" s="30"/>
      <c r="E94" s="30"/>
      <c r="F94" s="30"/>
      <c r="G94" s="30"/>
      <c r="H94" s="30"/>
      <c r="I94" s="36"/>
      <c r="J94" s="28"/>
      <c r="K94" s="10"/>
    </row>
    <row r="95" spans="1:11">
      <c r="A95" s="7"/>
      <c r="B95" s="9"/>
      <c r="C95" s="30"/>
      <c r="D95" s="30"/>
      <c r="E95" s="30"/>
      <c r="F95" s="30"/>
      <c r="G95" s="30"/>
      <c r="H95" s="30"/>
      <c r="I95" s="30"/>
      <c r="J95" s="30"/>
      <c r="K95" s="10"/>
    </row>
    <row r="96" spans="1:11">
      <c r="A96" s="7">
        <v>2</v>
      </c>
      <c r="B96" s="8" t="s">
        <v>100</v>
      </c>
      <c r="C96" s="30"/>
      <c r="D96" s="30"/>
      <c r="E96" s="30"/>
      <c r="F96" s="30"/>
      <c r="G96" s="30"/>
      <c r="H96" s="30"/>
      <c r="I96" s="38"/>
      <c r="J96" s="28"/>
      <c r="K96" s="10"/>
    </row>
    <row r="97" spans="1:11">
      <c r="A97" s="7"/>
      <c r="B97" s="8" t="s">
        <v>120</v>
      </c>
      <c r="C97" s="30">
        <v>0.3</v>
      </c>
      <c r="D97" s="30">
        <v>0.4</v>
      </c>
      <c r="E97" s="30">
        <v>1.5</v>
      </c>
      <c r="F97" s="30"/>
      <c r="G97" s="30">
        <v>50</v>
      </c>
      <c r="H97" s="30">
        <f>(C97*D97*E97)*G97</f>
        <v>9</v>
      </c>
      <c r="I97" s="36">
        <f>H97</f>
        <v>9</v>
      </c>
      <c r="J97" s="28" t="s">
        <v>68</v>
      </c>
      <c r="K97" s="10"/>
    </row>
    <row r="98" spans="1:11">
      <c r="A98" s="7"/>
      <c r="B98" s="8" t="s">
        <v>113</v>
      </c>
      <c r="C98" s="30"/>
      <c r="D98" s="30"/>
      <c r="E98" s="30"/>
      <c r="F98" s="30"/>
      <c r="G98" s="30"/>
      <c r="H98" s="30"/>
      <c r="I98" s="36"/>
      <c r="J98" s="28"/>
      <c r="K98" s="10"/>
    </row>
    <row r="99" spans="1:11">
      <c r="A99" s="7"/>
      <c r="B99" s="8" t="s">
        <v>114</v>
      </c>
      <c r="C99" s="30"/>
      <c r="D99" s="30"/>
      <c r="E99" s="30"/>
      <c r="F99" s="30"/>
      <c r="G99" s="30"/>
      <c r="H99" s="30"/>
      <c r="I99" s="36"/>
      <c r="J99" s="28"/>
      <c r="K99" s="10"/>
    </row>
    <row r="100" spans="1:11">
      <c r="A100" s="7"/>
      <c r="B100" s="8" t="s">
        <v>115</v>
      </c>
      <c r="C100" s="30"/>
      <c r="D100" s="30">
        <f>0.4+0.4+0.3+0.3</f>
        <v>1.4000000000000001</v>
      </c>
      <c r="E100" s="30">
        <v>1.1000000000000001</v>
      </c>
      <c r="F100" s="30"/>
      <c r="G100" s="30">
        <v>50</v>
      </c>
      <c r="H100" s="30">
        <f>+D100*E100*G100</f>
        <v>77.000000000000014</v>
      </c>
      <c r="I100" s="36">
        <f>+H100</f>
        <v>77.000000000000014</v>
      </c>
      <c r="J100" s="28" t="s">
        <v>10</v>
      </c>
      <c r="K100" s="10"/>
    </row>
    <row r="101" spans="1:11">
      <c r="A101" s="7"/>
      <c r="B101" s="8"/>
      <c r="C101" s="30"/>
      <c r="D101" s="30"/>
      <c r="E101" s="30"/>
      <c r="F101" s="30"/>
      <c r="G101" s="30"/>
      <c r="H101" s="30"/>
      <c r="I101" s="38"/>
      <c r="J101" s="28"/>
      <c r="K101" s="10"/>
    </row>
    <row r="102" spans="1:11">
      <c r="A102" s="7"/>
      <c r="B102" s="8"/>
      <c r="C102" s="30"/>
      <c r="D102" s="30"/>
      <c r="E102" s="30"/>
      <c r="F102" s="30"/>
      <c r="G102" s="30"/>
      <c r="H102" s="30"/>
      <c r="I102" s="38"/>
      <c r="J102" s="28"/>
      <c r="K102" s="10"/>
    </row>
    <row r="103" spans="1:11">
      <c r="A103" s="7"/>
      <c r="B103" s="8"/>
      <c r="C103" s="30"/>
      <c r="D103" s="30"/>
      <c r="E103" s="30"/>
      <c r="F103" s="30"/>
      <c r="G103" s="30"/>
      <c r="H103" s="30"/>
      <c r="I103" s="38"/>
      <c r="J103" s="28"/>
      <c r="K103" s="10"/>
    </row>
    <row r="104" spans="1:11">
      <c r="A104" s="7"/>
      <c r="B104" s="9"/>
      <c r="C104" s="30"/>
      <c r="D104" s="30"/>
      <c r="E104" s="30"/>
      <c r="F104" s="30"/>
      <c r="G104" s="30"/>
      <c r="H104" s="30"/>
      <c r="I104" s="30"/>
      <c r="J104" s="30"/>
      <c r="K104" s="10"/>
    </row>
    <row r="105" spans="1:11">
      <c r="A105" s="7">
        <v>3</v>
      </c>
      <c r="B105" s="8" t="s">
        <v>101</v>
      </c>
      <c r="C105" s="30"/>
      <c r="D105" s="30"/>
      <c r="E105" s="30"/>
      <c r="F105" s="30"/>
      <c r="G105" s="30"/>
      <c r="H105" s="30"/>
      <c r="I105" s="28"/>
      <c r="J105" s="28"/>
      <c r="K105" s="10"/>
    </row>
    <row r="106" spans="1:11">
      <c r="A106" s="7"/>
      <c r="B106" s="8" t="s">
        <v>119</v>
      </c>
      <c r="C106" s="30"/>
      <c r="D106" s="30"/>
      <c r="E106" s="30"/>
      <c r="F106" s="30"/>
      <c r="G106" s="30"/>
      <c r="H106" s="30"/>
      <c r="I106" s="28"/>
      <c r="J106" s="28"/>
      <c r="K106" s="10"/>
    </row>
    <row r="107" spans="1:11">
      <c r="A107" s="7"/>
      <c r="B107" s="8" t="s">
        <v>92</v>
      </c>
      <c r="C107" s="30">
        <f>3.7+3.6+3.6</f>
        <v>10.9</v>
      </c>
      <c r="D107" s="30">
        <v>0.3</v>
      </c>
      <c r="E107" s="30">
        <v>0.4</v>
      </c>
      <c r="F107" s="30"/>
      <c r="G107" s="30">
        <v>1</v>
      </c>
      <c r="H107" s="30">
        <f>+C107*D107*E107*G107</f>
        <v>1.3080000000000001</v>
      </c>
      <c r="I107" s="28"/>
      <c r="J107" s="28"/>
      <c r="K107" s="10"/>
    </row>
    <row r="108" spans="1:11">
      <c r="A108" s="7"/>
      <c r="B108" s="8" t="s">
        <v>116</v>
      </c>
      <c r="C108" s="30">
        <f>3.7*11</f>
        <v>40.700000000000003</v>
      </c>
      <c r="D108" s="30">
        <v>0.3</v>
      </c>
      <c r="E108" s="30">
        <v>0.4</v>
      </c>
      <c r="F108" s="30"/>
      <c r="G108" s="30">
        <v>4</v>
      </c>
      <c r="H108" s="30">
        <f>+C108*D108*E108*G108</f>
        <v>19.536000000000001</v>
      </c>
      <c r="I108" s="28"/>
      <c r="J108" s="28"/>
      <c r="K108" s="10"/>
    </row>
    <row r="109" spans="1:11">
      <c r="A109" s="7"/>
      <c r="B109" s="8" t="s">
        <v>117</v>
      </c>
      <c r="C109" s="30">
        <f>3.6+3.6+1.6</f>
        <v>8.8000000000000007</v>
      </c>
      <c r="D109" s="30">
        <v>0.3</v>
      </c>
      <c r="E109" s="30">
        <v>0.4</v>
      </c>
      <c r="F109" s="30"/>
      <c r="G109" s="30">
        <v>12</v>
      </c>
      <c r="H109" s="30">
        <f>+C109*D109*E109*G109</f>
        <v>12.672000000000001</v>
      </c>
      <c r="I109" s="28"/>
      <c r="J109" s="28"/>
      <c r="K109" s="10"/>
    </row>
    <row r="110" spans="1:11">
      <c r="A110" s="7"/>
      <c r="B110" s="8" t="s">
        <v>118</v>
      </c>
      <c r="C110" s="30">
        <f>3.7+1.7</f>
        <v>5.4</v>
      </c>
      <c r="D110" s="30">
        <v>0.3</v>
      </c>
      <c r="E110" s="30">
        <v>0.4</v>
      </c>
      <c r="F110" s="30"/>
      <c r="G110" s="30">
        <v>4</v>
      </c>
      <c r="H110" s="30">
        <f>+C110*D110*E110*G110</f>
        <v>2.5920000000000005</v>
      </c>
      <c r="I110" s="28"/>
      <c r="J110" s="28"/>
      <c r="K110" s="10"/>
    </row>
    <row r="111" spans="1:11">
      <c r="A111" s="7"/>
      <c r="B111" s="8"/>
      <c r="C111" s="30"/>
      <c r="D111" s="30"/>
      <c r="E111" s="30"/>
      <c r="F111" s="30"/>
      <c r="G111" s="30"/>
      <c r="H111" s="30">
        <f>SUM(H107:H110)</f>
        <v>36.108000000000004</v>
      </c>
      <c r="I111" s="36">
        <f>+H111</f>
        <v>36.108000000000004</v>
      </c>
      <c r="J111" s="28" t="s">
        <v>68</v>
      </c>
      <c r="K111" s="10"/>
    </row>
    <row r="112" spans="1:11">
      <c r="A112" s="7"/>
      <c r="B112" s="8" t="s">
        <v>113</v>
      </c>
      <c r="C112" s="30"/>
      <c r="D112" s="30"/>
      <c r="E112" s="30"/>
      <c r="F112" s="30"/>
      <c r="G112" s="30"/>
      <c r="H112" s="30"/>
      <c r="I112" s="28"/>
      <c r="J112" s="28"/>
      <c r="K112" s="10"/>
    </row>
    <row r="113" spans="1:11">
      <c r="A113" s="7"/>
      <c r="B113" s="8" t="s">
        <v>114</v>
      </c>
      <c r="C113" s="30"/>
      <c r="D113" s="30"/>
      <c r="E113" s="30"/>
      <c r="F113" s="30"/>
      <c r="G113" s="30"/>
      <c r="H113" s="30"/>
      <c r="I113" s="28"/>
      <c r="J113" s="28"/>
      <c r="K113" s="10"/>
    </row>
    <row r="114" spans="1:11">
      <c r="A114" s="7"/>
      <c r="B114" s="8" t="s">
        <v>115</v>
      </c>
      <c r="C114" s="30"/>
      <c r="D114" s="30"/>
      <c r="E114" s="30"/>
      <c r="F114" s="30"/>
      <c r="G114" s="30"/>
      <c r="H114" s="30"/>
      <c r="I114" s="28"/>
      <c r="J114" s="28"/>
      <c r="K114" s="10"/>
    </row>
    <row r="115" spans="1:11">
      <c r="A115" s="7"/>
      <c r="B115" s="8"/>
      <c r="C115" s="30">
        <f>3.7+3.6+3.6</f>
        <v>10.9</v>
      </c>
      <c r="D115" s="30"/>
      <c r="E115" s="30"/>
      <c r="F115" s="30"/>
      <c r="G115" s="30">
        <v>1</v>
      </c>
      <c r="H115" s="30">
        <f>+C115*G115</f>
        <v>10.9</v>
      </c>
      <c r="I115" s="28"/>
      <c r="J115" s="28"/>
      <c r="K115" s="10"/>
    </row>
    <row r="116" spans="1:11">
      <c r="A116" s="7"/>
      <c r="B116" s="8"/>
      <c r="C116" s="30">
        <f>3.7*11</f>
        <v>40.700000000000003</v>
      </c>
      <c r="D116" s="30"/>
      <c r="E116" s="30"/>
      <c r="F116" s="30"/>
      <c r="G116" s="30">
        <v>4</v>
      </c>
      <c r="H116" s="30">
        <f>+C116*G116</f>
        <v>162.80000000000001</v>
      </c>
      <c r="I116" s="28"/>
      <c r="J116" s="28"/>
      <c r="K116" s="10"/>
    </row>
    <row r="117" spans="1:11">
      <c r="A117" s="7"/>
      <c r="B117" s="8"/>
      <c r="C117" s="30">
        <f>3.6+3.6+1.6</f>
        <v>8.8000000000000007</v>
      </c>
      <c r="D117" s="30"/>
      <c r="E117" s="30"/>
      <c r="F117" s="30"/>
      <c r="G117" s="30">
        <v>12</v>
      </c>
      <c r="H117" s="30">
        <f>+C117*G117</f>
        <v>105.60000000000001</v>
      </c>
      <c r="I117" s="28"/>
      <c r="J117" s="28"/>
      <c r="K117" s="10"/>
    </row>
    <row r="118" spans="1:11">
      <c r="A118" s="7"/>
      <c r="B118" s="8"/>
      <c r="C118" s="30">
        <f>3.7+1.7</f>
        <v>5.4</v>
      </c>
      <c r="D118" s="30"/>
      <c r="E118" s="30"/>
      <c r="F118" s="30"/>
      <c r="G118" s="30">
        <v>4</v>
      </c>
      <c r="H118" s="30">
        <f>+C118*G118</f>
        <v>21.6</v>
      </c>
      <c r="I118" s="28"/>
      <c r="J118" s="28"/>
      <c r="K118" s="10"/>
    </row>
    <row r="119" spans="1:11">
      <c r="A119" s="7"/>
      <c r="B119" s="8"/>
      <c r="C119" s="30"/>
      <c r="D119" s="30"/>
      <c r="E119" s="30"/>
      <c r="F119" s="30"/>
      <c r="G119" s="30"/>
      <c r="H119" s="30">
        <f>SUM(H115:H118)</f>
        <v>300.90000000000003</v>
      </c>
      <c r="I119" s="28"/>
      <c r="J119" s="28"/>
      <c r="K119" s="10"/>
    </row>
    <row r="120" spans="1:11">
      <c r="A120" s="7"/>
      <c r="B120" s="8"/>
      <c r="C120" s="28" t="s">
        <v>121</v>
      </c>
      <c r="D120" s="28" t="s">
        <v>122</v>
      </c>
      <c r="E120" s="28"/>
      <c r="F120" s="28"/>
      <c r="G120" s="28" t="s">
        <v>56</v>
      </c>
      <c r="H120" s="28" t="s">
        <v>53</v>
      </c>
      <c r="I120" s="28"/>
      <c r="J120" s="28"/>
      <c r="K120" s="10"/>
    </row>
    <row r="121" spans="1:11">
      <c r="A121" s="7"/>
      <c r="B121" s="9"/>
      <c r="C121" s="30">
        <f>+H119</f>
        <v>300.90000000000003</v>
      </c>
      <c r="D121" s="30">
        <v>0.4</v>
      </c>
      <c r="E121" s="30"/>
      <c r="F121" s="30"/>
      <c r="G121" s="30">
        <v>2</v>
      </c>
      <c r="H121" s="30">
        <f>+C121*D121*G121</f>
        <v>240.72000000000003</v>
      </c>
      <c r="I121" s="36">
        <f>+H121</f>
        <v>240.72000000000003</v>
      </c>
      <c r="J121" s="36" t="s">
        <v>10</v>
      </c>
      <c r="K121" s="10"/>
    </row>
    <row r="122" spans="1:11">
      <c r="A122" s="7"/>
      <c r="B122" s="9"/>
      <c r="C122" s="30"/>
      <c r="D122" s="30"/>
      <c r="E122" s="30"/>
      <c r="F122" s="30"/>
      <c r="G122" s="30"/>
      <c r="H122" s="30"/>
      <c r="I122" s="30"/>
      <c r="J122" s="30"/>
      <c r="K122" s="10"/>
    </row>
    <row r="123" spans="1:11">
      <c r="A123" s="7">
        <v>4</v>
      </c>
      <c r="B123" s="8" t="s">
        <v>69</v>
      </c>
      <c r="C123" s="30">
        <v>0.4</v>
      </c>
      <c r="D123" s="30">
        <v>0.3</v>
      </c>
      <c r="E123" s="30">
        <v>3.8</v>
      </c>
      <c r="F123" s="30"/>
      <c r="G123" s="30">
        <v>50</v>
      </c>
      <c r="H123" s="30">
        <f>(C123*D123*E123)*G123</f>
        <v>22.799999999999997</v>
      </c>
      <c r="I123" s="28">
        <f>H123</f>
        <v>22.799999999999997</v>
      </c>
      <c r="J123" s="28" t="s">
        <v>68</v>
      </c>
      <c r="K123" s="10"/>
    </row>
    <row r="124" spans="1:11">
      <c r="A124" s="7"/>
      <c r="B124" s="9"/>
      <c r="C124" s="30"/>
      <c r="D124" s="30"/>
      <c r="E124" s="30"/>
      <c r="F124" s="30"/>
      <c r="G124" s="30"/>
      <c r="H124" s="30"/>
      <c r="I124" s="30"/>
      <c r="J124" s="30"/>
      <c r="K124" s="10"/>
    </row>
    <row r="125" spans="1:11">
      <c r="A125" s="7"/>
      <c r="B125" s="9"/>
      <c r="C125" s="9"/>
      <c r="D125" s="9"/>
      <c r="E125" s="9"/>
      <c r="F125" s="9"/>
      <c r="G125" s="9"/>
      <c r="H125" s="9"/>
      <c r="I125" s="9"/>
      <c r="J125" s="9"/>
      <c r="K125" s="10"/>
    </row>
    <row r="126" spans="1:11" ht="15">
      <c r="A126" s="137" t="s">
        <v>67</v>
      </c>
      <c r="B126" s="138" t="s">
        <v>72</v>
      </c>
      <c r="C126" s="138"/>
      <c r="D126" s="138"/>
      <c r="E126" s="9"/>
      <c r="F126" s="9"/>
      <c r="G126" s="9"/>
      <c r="H126" s="9"/>
      <c r="I126" s="9"/>
      <c r="J126" s="9"/>
      <c r="K126" s="10"/>
    </row>
    <row r="127" spans="1:11" ht="15">
      <c r="A127" s="139">
        <v>1</v>
      </c>
      <c r="B127" s="140" t="s">
        <v>66</v>
      </c>
      <c r="C127" s="138">
        <v>2</v>
      </c>
      <c r="D127" s="138">
        <v>1.2</v>
      </c>
      <c r="E127" s="9">
        <v>1.5</v>
      </c>
      <c r="F127" s="9"/>
      <c r="G127" s="9"/>
      <c r="H127" s="9">
        <f>+C127*D127*E127</f>
        <v>3.5999999999999996</v>
      </c>
      <c r="I127" s="19">
        <f>+H127</f>
        <v>3.5999999999999996</v>
      </c>
      <c r="J127" s="28" t="s">
        <v>68</v>
      </c>
      <c r="K127" s="10"/>
    </row>
    <row r="128" spans="1:11" ht="15">
      <c r="A128" s="139">
        <v>2</v>
      </c>
      <c r="B128" s="140" t="s">
        <v>70</v>
      </c>
      <c r="C128" s="138">
        <v>2</v>
      </c>
      <c r="D128" s="138">
        <v>0.9</v>
      </c>
      <c r="E128" s="9">
        <v>1.1000000000000001</v>
      </c>
      <c r="F128" s="9"/>
      <c r="G128" s="9"/>
      <c r="H128" s="9">
        <f>+C128*D128*E128</f>
        <v>1.9800000000000002</v>
      </c>
      <c r="I128" s="19">
        <f>+H128</f>
        <v>1.9800000000000002</v>
      </c>
      <c r="J128" s="28" t="s">
        <v>68</v>
      </c>
      <c r="K128" s="10"/>
    </row>
    <row r="129" spans="1:11" ht="15">
      <c r="A129" s="139">
        <v>3.3</v>
      </c>
      <c r="B129" s="140" t="s">
        <v>55</v>
      </c>
      <c r="C129" s="138">
        <v>2</v>
      </c>
      <c r="D129" s="138">
        <v>1.2</v>
      </c>
      <c r="E129" s="9">
        <v>0.05</v>
      </c>
      <c r="F129" s="9"/>
      <c r="G129" s="9"/>
      <c r="H129" s="9">
        <f>+C129*D129*E129</f>
        <v>0.12</v>
      </c>
      <c r="I129" s="19">
        <f>+H129</f>
        <v>0.12</v>
      </c>
      <c r="J129" s="28" t="s">
        <v>68</v>
      </c>
      <c r="K129" s="10"/>
    </row>
    <row r="130" spans="1:11" ht="15">
      <c r="A130" s="139">
        <v>4</v>
      </c>
      <c r="B130" s="140" t="s">
        <v>65</v>
      </c>
      <c r="C130" s="138">
        <v>2</v>
      </c>
      <c r="D130" s="138">
        <v>1.2</v>
      </c>
      <c r="E130" s="9">
        <v>0.05</v>
      </c>
      <c r="F130" s="9"/>
      <c r="G130" s="9"/>
      <c r="H130" s="9">
        <f>+C130*D130*E130</f>
        <v>0.12</v>
      </c>
      <c r="I130" s="19">
        <f>+H130</f>
        <v>0.12</v>
      </c>
      <c r="J130" s="28" t="s">
        <v>68</v>
      </c>
      <c r="K130" s="10"/>
    </row>
    <row r="131" spans="1:11" ht="15">
      <c r="A131" s="139">
        <v>5</v>
      </c>
      <c r="B131" s="140" t="s">
        <v>156</v>
      </c>
      <c r="C131" s="138"/>
      <c r="D131" s="138"/>
      <c r="E131" s="9"/>
      <c r="F131" s="9"/>
      <c r="G131" s="9"/>
      <c r="H131" s="9"/>
      <c r="I131" s="19"/>
      <c r="J131" s="28" t="s">
        <v>68</v>
      </c>
      <c r="K131" s="10"/>
    </row>
    <row r="132" spans="1:11" ht="15">
      <c r="A132" s="139"/>
      <c r="B132" s="8" t="s">
        <v>120</v>
      </c>
      <c r="C132" s="138">
        <v>2</v>
      </c>
      <c r="D132" s="138">
        <v>1.2</v>
      </c>
      <c r="E132" s="9">
        <v>0.3</v>
      </c>
      <c r="F132" s="9"/>
      <c r="G132" s="9"/>
      <c r="H132" s="9">
        <f>+C132*D132*E132</f>
        <v>0.72</v>
      </c>
      <c r="I132" s="19"/>
      <c r="J132" s="9"/>
      <c r="K132" s="10"/>
    </row>
    <row r="133" spans="1:11" ht="15">
      <c r="A133" s="7"/>
      <c r="B133" s="8"/>
      <c r="C133" s="138">
        <v>2</v>
      </c>
      <c r="D133" s="138">
        <v>0.3</v>
      </c>
      <c r="E133" s="9">
        <v>1.1000000000000001</v>
      </c>
      <c r="F133" s="9"/>
      <c r="G133" s="9"/>
      <c r="H133" s="9">
        <f>+C133*D133*E133</f>
        <v>0.66</v>
      </c>
      <c r="I133" s="19"/>
      <c r="J133" s="9"/>
      <c r="K133" s="10"/>
    </row>
    <row r="134" spans="1:11" ht="15">
      <c r="A134" s="7"/>
      <c r="B134" s="8"/>
      <c r="C134" s="138"/>
      <c r="D134" s="138"/>
      <c r="E134" s="9"/>
      <c r="F134" s="9"/>
      <c r="G134" s="9"/>
      <c r="H134" s="9">
        <f>SUM(H132:H133)</f>
        <v>1.38</v>
      </c>
      <c r="I134" s="19">
        <f>+H134</f>
        <v>1.38</v>
      </c>
      <c r="J134" s="28" t="s">
        <v>68</v>
      </c>
      <c r="K134" s="10"/>
    </row>
    <row r="135" spans="1:11">
      <c r="A135" s="7"/>
      <c r="B135" s="8" t="s">
        <v>113</v>
      </c>
      <c r="C135" s="9"/>
      <c r="D135" s="9"/>
      <c r="E135" s="9"/>
      <c r="F135" s="9"/>
      <c r="G135" s="9"/>
      <c r="H135" s="9"/>
      <c r="I135" s="19"/>
      <c r="J135" s="9"/>
      <c r="K135" s="10"/>
    </row>
    <row r="136" spans="1:11">
      <c r="A136" s="7"/>
      <c r="B136" s="8" t="s">
        <v>114</v>
      </c>
      <c r="C136" s="9"/>
      <c r="D136" s="9"/>
      <c r="E136" s="9"/>
      <c r="F136" s="9"/>
      <c r="G136" s="9"/>
      <c r="H136" s="9"/>
      <c r="I136" s="19"/>
      <c r="J136" s="9"/>
      <c r="K136" s="10"/>
    </row>
    <row r="137" spans="1:11">
      <c r="A137" s="7"/>
      <c r="B137" s="8" t="s">
        <v>115</v>
      </c>
      <c r="C137" s="9">
        <v>1.2</v>
      </c>
      <c r="D137" s="9">
        <v>0.3</v>
      </c>
      <c r="E137" s="9"/>
      <c r="F137" s="9"/>
      <c r="G137" s="9">
        <v>2</v>
      </c>
      <c r="H137" s="9">
        <f>+C137*D137*G137</f>
        <v>0.72</v>
      </c>
      <c r="I137" s="19"/>
      <c r="J137" s="9"/>
      <c r="K137" s="10"/>
    </row>
    <row r="138" spans="1:11">
      <c r="A138" s="7"/>
      <c r="B138" s="9"/>
      <c r="C138" s="9">
        <v>2</v>
      </c>
      <c r="D138" s="9">
        <v>0.3</v>
      </c>
      <c r="E138" s="9"/>
      <c r="F138" s="9"/>
      <c r="G138" s="9">
        <v>2</v>
      </c>
      <c r="H138" s="9">
        <f>+C138*D138*G138</f>
        <v>1.2</v>
      </c>
      <c r="I138" s="19"/>
      <c r="J138" s="9"/>
      <c r="K138" s="10"/>
    </row>
    <row r="139" spans="1:11">
      <c r="A139" s="7"/>
      <c r="B139" s="9"/>
      <c r="C139" s="9">
        <v>2</v>
      </c>
      <c r="D139" s="9">
        <v>1.1000000000000001</v>
      </c>
      <c r="E139" s="9"/>
      <c r="F139" s="9"/>
      <c r="G139" s="9">
        <v>2</v>
      </c>
      <c r="H139" s="9">
        <f>+C139*D139*G139</f>
        <v>4.4000000000000004</v>
      </c>
      <c r="I139" s="19"/>
      <c r="J139" s="9"/>
      <c r="K139" s="10"/>
    </row>
    <row r="140" spans="1:11">
      <c r="A140" s="7"/>
      <c r="B140" s="9"/>
      <c r="C140" s="9">
        <v>1.1000000000000001</v>
      </c>
      <c r="D140" s="9">
        <v>0.3</v>
      </c>
      <c r="E140" s="9"/>
      <c r="F140" s="9"/>
      <c r="G140" s="9">
        <v>2</v>
      </c>
      <c r="H140" s="9">
        <f>+C140*D140*G140</f>
        <v>0.66</v>
      </c>
      <c r="I140" s="19"/>
      <c r="J140" s="9"/>
      <c r="K140" s="10"/>
    </row>
    <row r="141" spans="1:11">
      <c r="A141" s="7"/>
      <c r="B141" s="9"/>
      <c r="C141" s="9"/>
      <c r="D141" s="9"/>
      <c r="E141" s="9"/>
      <c r="F141" s="9"/>
      <c r="G141" s="9"/>
      <c r="H141" s="9">
        <f>SUM(H137:H140)</f>
        <v>6.98</v>
      </c>
      <c r="I141" s="19">
        <f>+H141</f>
        <v>6.98</v>
      </c>
      <c r="J141" s="28" t="s">
        <v>10</v>
      </c>
      <c r="K141" s="10"/>
    </row>
    <row r="142" spans="1:11" ht="13.5" thickBot="1">
      <c r="A142" s="24"/>
      <c r="B142" s="25"/>
      <c r="C142" s="25"/>
      <c r="D142" s="25"/>
      <c r="E142" s="25"/>
      <c r="F142" s="25"/>
      <c r="G142" s="25"/>
      <c r="H142" s="25"/>
      <c r="I142" s="25"/>
      <c r="J142" s="25"/>
      <c r="K142" s="26"/>
    </row>
  </sheetData>
  <customSheetViews>
    <customSheetView guid="{D219A4B4-2F58-4C9B-BAE3-46CA3559E29C}" state="hidden" topLeftCell="A5">
      <selection activeCell="F38" sqref="F38"/>
      <pageMargins left="0.70866141732283472" right="0.70866141732283472" top="0.74803149606299213" bottom="0.74803149606299213" header="0.31496062992125984" footer="0.31496062992125984"/>
      <printOptions verticalCentered="1"/>
      <pageSetup paperSize="9" orientation="portrait" horizontalDpi="4294967293" verticalDpi="0" r:id="rId1"/>
    </customSheetView>
  </customSheetViews>
  <mergeCells count="11">
    <mergeCell ref="A7:A8"/>
    <mergeCell ref="B7:B8"/>
    <mergeCell ref="C7:C8"/>
    <mergeCell ref="D7:D8"/>
    <mergeCell ref="E7:E8"/>
    <mergeCell ref="H7:H8"/>
    <mergeCell ref="I7:I8"/>
    <mergeCell ref="J7:J8"/>
    <mergeCell ref="K7:K8"/>
    <mergeCell ref="F7:F8"/>
    <mergeCell ref="G7:G8"/>
  </mergeCells>
  <printOptions verticalCentered="1"/>
  <pageMargins left="0.70866141732283472" right="0.70866141732283472" top="0.74803149606299213" bottom="0.74803149606299213" header="0.31496062992125984" footer="0.31496062992125984"/>
  <pageSetup paperSize="9" orientation="portrait" horizontalDpi="4294967293" verticalDpi="0" r:id="rId2"/>
</worksheet>
</file>

<file path=xl/worksheets/sheet9.xml><?xml version="1.0" encoding="utf-8"?>
<worksheet xmlns="http://schemas.openxmlformats.org/spreadsheetml/2006/main" xmlns:r="http://schemas.openxmlformats.org/officeDocument/2006/relationships">
  <sheetPr codeName="Sheet13"/>
  <dimension ref="A1:T111"/>
  <sheetViews>
    <sheetView workbookViewId="0">
      <selection activeCell="R101" sqref="R101"/>
    </sheetView>
  </sheetViews>
  <sheetFormatPr defaultRowHeight="12.75"/>
  <cols>
    <col min="1" max="1" width="8" customWidth="1"/>
    <col min="4" max="4" width="12.85546875" customWidth="1"/>
    <col min="12" max="12" width="11.140625" customWidth="1"/>
    <col min="13" max="13" width="11.7109375" customWidth="1"/>
    <col min="16" max="16" width="6.28515625" customWidth="1"/>
    <col min="17" max="17" width="6.5703125" customWidth="1"/>
  </cols>
  <sheetData>
    <row r="1" spans="1:20" ht="21.75" thickBot="1">
      <c r="A1" s="1220" t="s">
        <v>123</v>
      </c>
      <c r="B1" s="1221"/>
      <c r="C1" s="1221"/>
      <c r="D1" s="1221"/>
      <c r="E1" s="1221"/>
      <c r="F1" s="1221"/>
      <c r="G1" s="1221"/>
      <c r="H1" s="1221"/>
      <c r="I1" s="1221"/>
      <c r="J1" s="1221"/>
      <c r="K1" s="1221"/>
      <c r="L1" s="1221"/>
      <c r="M1" s="1221"/>
      <c r="N1" s="1222"/>
      <c r="O1" s="2"/>
      <c r="P1" s="2"/>
      <c r="Q1" s="2"/>
      <c r="R1" s="2"/>
      <c r="S1" s="2"/>
      <c r="T1" s="2"/>
    </row>
    <row r="2" spans="1:20" ht="15.75" thickTop="1">
      <c r="A2" s="41" t="s">
        <v>62</v>
      </c>
      <c r="B2" s="42"/>
      <c r="C2" s="43" t="s">
        <v>141</v>
      </c>
      <c r="D2" s="43"/>
      <c r="E2" s="43"/>
      <c r="F2" s="43"/>
      <c r="G2" s="43"/>
      <c r="H2" s="44"/>
      <c r="I2" s="44"/>
      <c r="J2" s="44"/>
      <c r="K2" s="44"/>
      <c r="L2" s="44"/>
      <c r="M2" s="45"/>
      <c r="N2" s="46"/>
      <c r="O2" s="2"/>
      <c r="P2" s="2"/>
      <c r="Q2" s="2"/>
      <c r="R2" s="2"/>
      <c r="S2" s="2"/>
      <c r="T2" s="2"/>
    </row>
    <row r="3" spans="1:20" ht="15">
      <c r="A3" s="41" t="s">
        <v>63</v>
      </c>
      <c r="B3" s="42"/>
      <c r="C3" s="42" t="s">
        <v>142</v>
      </c>
      <c r="D3" s="47"/>
      <c r="E3" s="47"/>
      <c r="F3" s="47"/>
      <c r="G3" s="47"/>
      <c r="H3" s="47"/>
      <c r="I3" s="47"/>
      <c r="J3" s="47"/>
      <c r="K3" s="47"/>
      <c r="L3" s="47"/>
      <c r="M3" s="48"/>
      <c r="N3" s="49"/>
      <c r="O3" s="2"/>
      <c r="P3" s="2"/>
      <c r="Q3" s="2"/>
      <c r="R3" s="2"/>
      <c r="S3" s="2"/>
      <c r="T3" s="2"/>
    </row>
    <row r="4" spans="1:20" ht="15.75" thickBot="1">
      <c r="A4" s="41" t="s">
        <v>124</v>
      </c>
      <c r="B4" s="42"/>
      <c r="C4" s="42" t="s">
        <v>143</v>
      </c>
      <c r="D4" s="42"/>
      <c r="E4" s="50"/>
      <c r="F4" s="50"/>
      <c r="G4" s="50"/>
      <c r="H4" s="50"/>
      <c r="I4" s="50"/>
      <c r="J4" s="50"/>
      <c r="K4" s="50"/>
      <c r="L4" s="50"/>
      <c r="M4" s="51"/>
      <c r="N4" s="52"/>
      <c r="O4" s="2"/>
      <c r="P4" s="2"/>
      <c r="Q4" s="2"/>
      <c r="R4" s="2"/>
      <c r="S4" s="2">
        <v>32</v>
      </c>
      <c r="T4" s="2"/>
    </row>
    <row r="5" spans="1:20" ht="19.5" thickBot="1">
      <c r="A5" s="1223" t="s">
        <v>144</v>
      </c>
      <c r="B5" s="1224"/>
      <c r="C5" s="1224"/>
      <c r="D5" s="1224"/>
      <c r="E5" s="1224"/>
      <c r="F5" s="1224"/>
      <c r="G5" s="1224"/>
      <c r="H5" s="1224"/>
      <c r="I5" s="1224"/>
      <c r="J5" s="1224"/>
      <c r="K5" s="1224"/>
      <c r="L5" s="1224"/>
      <c r="M5" s="1224"/>
      <c r="N5" s="1225"/>
      <c r="O5" s="2"/>
      <c r="P5" s="2"/>
      <c r="Q5" s="2"/>
      <c r="R5" s="2"/>
      <c r="S5" s="2">
        <v>32</v>
      </c>
      <c r="T5" s="2"/>
    </row>
    <row r="6" spans="1:20" ht="19.5" thickBot="1">
      <c r="A6" s="1223" t="s">
        <v>125</v>
      </c>
      <c r="B6" s="1224"/>
      <c r="C6" s="1224"/>
      <c r="D6" s="1224"/>
      <c r="E6" s="1224"/>
      <c r="F6" s="1224"/>
      <c r="G6" s="1224"/>
      <c r="H6" s="1224"/>
      <c r="I6" s="1224"/>
      <c r="J6" s="1224"/>
      <c r="K6" s="1224"/>
      <c r="L6" s="1224"/>
      <c r="M6" s="1224"/>
      <c r="N6" s="1225"/>
      <c r="O6" s="2"/>
      <c r="P6" s="2"/>
      <c r="Q6" s="2"/>
      <c r="R6" s="2"/>
      <c r="S6" s="2">
        <v>22</v>
      </c>
      <c r="T6" s="2"/>
    </row>
    <row r="7" spans="1:20" ht="17.25" thickTop="1" thickBot="1">
      <c r="A7" s="1226" t="s">
        <v>145</v>
      </c>
      <c r="B7" s="1227"/>
      <c r="C7" s="1227"/>
      <c r="D7" s="1227"/>
      <c r="E7" s="1227"/>
      <c r="F7" s="1227"/>
      <c r="G7" s="1227"/>
      <c r="H7" s="1227"/>
      <c r="I7" s="1227"/>
      <c r="J7" s="1227"/>
      <c r="K7" s="1227"/>
      <c r="L7" s="1227"/>
      <c r="M7" s="1227"/>
      <c r="N7" s="1228"/>
      <c r="O7" s="2"/>
      <c r="P7" s="2"/>
      <c r="Q7" s="2"/>
      <c r="R7" s="2"/>
      <c r="S7" s="2">
        <v>22</v>
      </c>
      <c r="T7" s="2"/>
    </row>
    <row r="8" spans="1:20" ht="15.75" thickTop="1">
      <c r="A8" s="1203" t="s">
        <v>126</v>
      </c>
      <c r="B8" s="1205" t="s">
        <v>74</v>
      </c>
      <c r="C8" s="1206"/>
      <c r="D8" s="1206"/>
      <c r="E8" s="1209" t="s">
        <v>127</v>
      </c>
      <c r="F8" s="53" t="s">
        <v>128</v>
      </c>
      <c r="G8" s="53" t="s">
        <v>128</v>
      </c>
      <c r="H8" s="1211" t="s">
        <v>129</v>
      </c>
      <c r="I8" s="1212"/>
      <c r="J8" s="1213"/>
      <c r="K8" s="1209" t="s">
        <v>130</v>
      </c>
      <c r="L8" s="1211" t="s">
        <v>131</v>
      </c>
      <c r="M8" s="1213"/>
      <c r="N8" s="1193" t="s">
        <v>12</v>
      </c>
      <c r="O8" s="2"/>
      <c r="P8" s="2"/>
      <c r="Q8" s="2"/>
      <c r="R8" s="2"/>
      <c r="S8" s="2">
        <v>14</v>
      </c>
      <c r="T8" s="2"/>
    </row>
    <row r="9" spans="1:20" ht="15.75" thickBot="1">
      <c r="A9" s="1204"/>
      <c r="B9" s="1207"/>
      <c r="C9" s="1208"/>
      <c r="D9" s="1208"/>
      <c r="E9" s="1210"/>
      <c r="F9" s="54" t="s">
        <v>132</v>
      </c>
      <c r="G9" s="54" t="s">
        <v>133</v>
      </c>
      <c r="H9" s="55">
        <v>8</v>
      </c>
      <c r="I9" s="55">
        <v>13</v>
      </c>
      <c r="J9" s="56">
        <v>14</v>
      </c>
      <c r="K9" s="1210"/>
      <c r="L9" s="56" t="s">
        <v>134</v>
      </c>
      <c r="M9" s="57" t="s">
        <v>135</v>
      </c>
      <c r="N9" s="1194"/>
      <c r="O9" s="2"/>
      <c r="P9" s="2"/>
      <c r="Q9" s="2"/>
      <c r="R9" s="2"/>
      <c r="S9" s="2">
        <f>SUM(S4:S8)</f>
        <v>122</v>
      </c>
      <c r="T9" s="2"/>
    </row>
    <row r="10" spans="1:20" ht="15.75" thickTop="1">
      <c r="A10" s="58"/>
      <c r="B10" s="59"/>
      <c r="C10" s="60"/>
      <c r="D10" s="61"/>
      <c r="E10" s="60"/>
      <c r="F10" s="62"/>
      <c r="G10" s="62"/>
      <c r="H10" s="62"/>
      <c r="I10" s="62"/>
      <c r="J10" s="62"/>
      <c r="K10" s="62"/>
      <c r="L10" s="62"/>
      <c r="M10" s="63"/>
      <c r="N10" s="64"/>
      <c r="O10" s="2"/>
      <c r="P10" s="2"/>
      <c r="Q10" s="2"/>
      <c r="R10" s="2"/>
      <c r="S10" s="2"/>
      <c r="T10" s="2"/>
    </row>
    <row r="11" spans="1:20" ht="15">
      <c r="A11" s="65" t="s">
        <v>136</v>
      </c>
      <c r="B11" s="66" t="s">
        <v>137</v>
      </c>
      <c r="C11" s="67"/>
      <c r="D11" s="68"/>
      <c r="E11" s="69">
        <f>+O11</f>
        <v>1.5</v>
      </c>
      <c r="F11" s="70"/>
      <c r="G11" s="71"/>
      <c r="H11" s="71"/>
      <c r="I11" s="71"/>
      <c r="J11" s="71"/>
      <c r="K11" s="71"/>
      <c r="L11" s="70"/>
      <c r="M11" s="72"/>
      <c r="N11" s="73"/>
      <c r="O11" s="2">
        <v>1.5</v>
      </c>
      <c r="P11" s="2"/>
      <c r="Q11" s="2"/>
      <c r="R11" s="2"/>
      <c r="S11" s="2"/>
      <c r="T11" s="2"/>
    </row>
    <row r="12" spans="1:20" ht="15">
      <c r="A12" s="65"/>
      <c r="B12" s="74" t="s">
        <v>113</v>
      </c>
      <c r="C12" s="75"/>
      <c r="D12" s="76" t="s">
        <v>138</v>
      </c>
      <c r="E12" s="77">
        <f>+R12</f>
        <v>1.2200000000000002</v>
      </c>
      <c r="F12" s="78">
        <v>15</v>
      </c>
      <c r="G12" s="78">
        <v>1</v>
      </c>
      <c r="H12" s="79">
        <f>+((H9/1000)^2)*6165</f>
        <v>0.39455999999999997</v>
      </c>
      <c r="I12" s="79"/>
      <c r="J12" s="80"/>
      <c r="K12" s="78">
        <v>50</v>
      </c>
      <c r="L12" s="81">
        <f>+E12*F12*G12*H12*K12</f>
        <v>361.02240000000006</v>
      </c>
      <c r="M12" s="81"/>
      <c r="N12" s="82"/>
      <c r="O12" s="2">
        <f>E11/0.1</f>
        <v>15</v>
      </c>
      <c r="P12" s="2">
        <v>0.32</v>
      </c>
      <c r="Q12" s="2">
        <v>0.22</v>
      </c>
      <c r="R12" s="2">
        <f>+P12*2+Q12*2+0.07*2</f>
        <v>1.2200000000000002</v>
      </c>
      <c r="S12" s="2"/>
      <c r="T12" s="2"/>
    </row>
    <row r="13" spans="1:20" ht="15">
      <c r="A13" s="83"/>
      <c r="B13" s="74"/>
      <c r="C13" s="75"/>
      <c r="D13" s="76" t="s">
        <v>139</v>
      </c>
      <c r="E13" s="84">
        <f>+R13</f>
        <v>1.2600000000000002</v>
      </c>
      <c r="F13" s="78"/>
      <c r="G13" s="78">
        <v>2</v>
      </c>
      <c r="H13" s="79">
        <v>0.61650000000000005</v>
      </c>
      <c r="I13" s="79"/>
      <c r="J13" s="80"/>
      <c r="K13" s="78"/>
      <c r="L13" s="81">
        <f>+E13*F13*G13*H13*K13</f>
        <v>0</v>
      </c>
      <c r="M13" s="81"/>
      <c r="N13" s="82"/>
      <c r="O13" s="2">
        <f>+E11/0.2</f>
        <v>7.5</v>
      </c>
      <c r="P13" s="2">
        <v>0.25</v>
      </c>
      <c r="Q13" s="2"/>
      <c r="R13" s="2">
        <f>2*P12+2*P13+2*6*0.01</f>
        <v>1.2600000000000002</v>
      </c>
      <c r="S13" s="2"/>
      <c r="T13" s="2"/>
    </row>
    <row r="14" spans="1:20" ht="15">
      <c r="A14" s="85"/>
      <c r="B14" s="86"/>
      <c r="C14" s="87"/>
      <c r="D14" s="76" t="s">
        <v>140</v>
      </c>
      <c r="E14" s="84">
        <f>+R14</f>
        <v>1.98</v>
      </c>
      <c r="F14" s="78"/>
      <c r="G14" s="78">
        <v>1</v>
      </c>
      <c r="H14" s="79">
        <v>0.61650000000000005</v>
      </c>
      <c r="I14" s="79"/>
      <c r="J14" s="80"/>
      <c r="K14" s="78"/>
      <c r="L14" s="81"/>
      <c r="M14" s="88"/>
      <c r="N14" s="89"/>
      <c r="O14" s="2">
        <f>+E11/0.5</f>
        <v>3</v>
      </c>
      <c r="P14" s="2">
        <v>0.25</v>
      </c>
      <c r="Q14" s="2"/>
      <c r="R14" s="2">
        <v>1.98</v>
      </c>
      <c r="S14" s="2"/>
      <c r="T14" s="2"/>
    </row>
    <row r="15" spans="1:20" ht="15">
      <c r="A15" s="85"/>
      <c r="B15" s="86" t="s">
        <v>114</v>
      </c>
      <c r="C15" s="87"/>
      <c r="D15" s="90"/>
      <c r="E15" s="84">
        <f>+O15</f>
        <v>3.044</v>
      </c>
      <c r="F15" s="91"/>
      <c r="G15" s="78">
        <v>10</v>
      </c>
      <c r="H15" s="92"/>
      <c r="I15" s="92"/>
      <c r="J15" s="92">
        <f>+((J9/1000)^2)*6165</f>
        <v>1.2083400000000002</v>
      </c>
      <c r="K15" s="78">
        <v>50</v>
      </c>
      <c r="L15" s="88"/>
      <c r="M15" s="88">
        <f>+E15*G15*J15*K15</f>
        <v>1839.0934800000005</v>
      </c>
      <c r="N15" s="89"/>
      <c r="O15" s="2">
        <f>+O11+(6*0.014)+0.5+0.4+(40*0.014)</f>
        <v>3.044</v>
      </c>
      <c r="P15" s="2"/>
      <c r="Q15" s="2"/>
      <c r="R15" s="2"/>
      <c r="S15" s="2"/>
      <c r="T15" s="2"/>
    </row>
    <row r="16" spans="1:20" ht="15">
      <c r="A16" s="85"/>
      <c r="B16" s="86"/>
      <c r="C16" s="87"/>
      <c r="D16" s="90"/>
      <c r="E16" s="93"/>
      <c r="F16" s="94"/>
      <c r="G16" s="94"/>
      <c r="H16" s="94"/>
      <c r="I16" s="94"/>
      <c r="J16" s="94"/>
      <c r="K16" s="95"/>
      <c r="L16" s="88"/>
      <c r="M16" s="88"/>
      <c r="N16" s="89"/>
      <c r="O16" s="2"/>
      <c r="P16" s="2"/>
      <c r="Q16" s="2"/>
      <c r="R16" s="2"/>
      <c r="S16" s="2"/>
      <c r="T16" s="2"/>
    </row>
    <row r="17" spans="1:20" ht="15">
      <c r="A17" s="96"/>
      <c r="B17" s="86"/>
      <c r="C17" s="87"/>
      <c r="D17" s="90"/>
      <c r="E17" s="93"/>
      <c r="F17" s="97"/>
      <c r="G17" s="94"/>
      <c r="H17" s="94"/>
      <c r="I17" s="94"/>
      <c r="J17" s="94"/>
      <c r="K17" s="95"/>
      <c r="L17" s="88"/>
      <c r="M17" s="88"/>
      <c r="N17" s="89"/>
      <c r="O17" s="2"/>
      <c r="P17" s="2"/>
      <c r="Q17" s="2"/>
      <c r="R17" s="2"/>
      <c r="S17" s="2"/>
      <c r="T17" s="2"/>
    </row>
    <row r="18" spans="1:20" ht="15">
      <c r="A18" s="65"/>
      <c r="B18" s="98"/>
      <c r="C18" s="87"/>
      <c r="D18" s="90"/>
      <c r="E18" s="1217" t="s">
        <v>13</v>
      </c>
      <c r="F18" s="1218"/>
      <c r="G18" s="1218"/>
      <c r="H18" s="1218"/>
      <c r="I18" s="1218"/>
      <c r="J18" s="1218"/>
      <c r="K18" s="1219"/>
      <c r="L18" s="99">
        <f>SUM(L12:L17)</f>
        <v>361.02240000000006</v>
      </c>
      <c r="M18" s="99">
        <f>SUM(M12:M17)</f>
        <v>1839.0934800000005</v>
      </c>
      <c r="N18" s="100" t="s">
        <v>7</v>
      </c>
      <c r="O18" s="2"/>
      <c r="P18" s="2"/>
      <c r="Q18" s="2"/>
      <c r="R18" s="2"/>
      <c r="S18" s="2"/>
      <c r="T18" s="2"/>
    </row>
    <row r="19" spans="1:20" ht="15.75" thickBot="1">
      <c r="A19" s="101"/>
      <c r="B19" s="102"/>
      <c r="C19" s="103"/>
      <c r="D19" s="104"/>
      <c r="E19" s="105"/>
      <c r="F19" s="105"/>
      <c r="G19" s="106"/>
      <c r="H19" s="106"/>
      <c r="I19" s="106"/>
      <c r="J19" s="106"/>
      <c r="K19" s="106"/>
      <c r="L19" s="106"/>
      <c r="M19" s="107"/>
      <c r="N19" s="108"/>
      <c r="O19" s="2"/>
      <c r="P19" s="2">
        <f>0.785*22*22*22</f>
        <v>8358.68</v>
      </c>
      <c r="Q19" s="2"/>
      <c r="R19" s="2">
        <f>50*140</f>
        <v>7000</v>
      </c>
      <c r="S19" s="2">
        <f>+P19/100</f>
        <v>83.586799999999997</v>
      </c>
      <c r="T19" s="2">
        <f>+S19/R19</f>
        <v>1.1940971428571428E-2</v>
      </c>
    </row>
    <row r="20" spans="1:20" ht="14.25" thickTop="1" thickBot="1"/>
    <row r="21" spans="1:20" ht="17.25" thickTop="1" thickBot="1">
      <c r="A21" s="1200" t="s">
        <v>154</v>
      </c>
      <c r="B21" s="1201"/>
      <c r="C21" s="1201"/>
      <c r="D21" s="1201"/>
      <c r="E21" s="1201"/>
      <c r="F21" s="1201"/>
      <c r="G21" s="1201"/>
      <c r="H21" s="1201"/>
      <c r="I21" s="1201"/>
      <c r="J21" s="1201"/>
      <c r="K21" s="1201"/>
      <c r="L21" s="1201"/>
      <c r="M21" s="1201"/>
      <c r="N21" s="1202"/>
    </row>
    <row r="22" spans="1:20" ht="15.75" thickTop="1">
      <c r="A22" s="1203" t="s">
        <v>126</v>
      </c>
      <c r="B22" s="1205" t="s">
        <v>74</v>
      </c>
      <c r="C22" s="1206"/>
      <c r="D22" s="1206"/>
      <c r="E22" s="1209" t="s">
        <v>127</v>
      </c>
      <c r="F22" s="53" t="s">
        <v>128</v>
      </c>
      <c r="G22" s="53" t="s">
        <v>128</v>
      </c>
      <c r="H22" s="1211" t="s">
        <v>129</v>
      </c>
      <c r="I22" s="1212"/>
      <c r="J22" s="1213"/>
      <c r="K22" s="1209" t="s">
        <v>130</v>
      </c>
      <c r="L22" s="1211" t="s">
        <v>131</v>
      </c>
      <c r="M22" s="1213"/>
      <c r="N22" s="1193" t="s">
        <v>12</v>
      </c>
    </row>
    <row r="23" spans="1:20" ht="15.75" thickBot="1">
      <c r="A23" s="1204"/>
      <c r="B23" s="1207"/>
      <c r="C23" s="1208"/>
      <c r="D23" s="1208"/>
      <c r="E23" s="1210"/>
      <c r="F23" s="54" t="s">
        <v>132</v>
      </c>
      <c r="G23" s="54" t="s">
        <v>133</v>
      </c>
      <c r="H23" s="55">
        <v>8</v>
      </c>
      <c r="I23" s="55">
        <v>12</v>
      </c>
      <c r="J23" s="56">
        <v>14</v>
      </c>
      <c r="K23" s="1210"/>
      <c r="L23" s="56" t="s">
        <v>134</v>
      </c>
      <c r="M23" s="57" t="s">
        <v>135</v>
      </c>
      <c r="N23" s="1194"/>
    </row>
    <row r="24" spans="1:20" ht="15.75" thickTop="1">
      <c r="A24" s="58"/>
      <c r="B24" s="1195" t="s">
        <v>116</v>
      </c>
      <c r="C24" s="1196"/>
      <c r="D24" s="1196"/>
      <c r="E24" s="136">
        <v>44</v>
      </c>
      <c r="F24" s="109"/>
      <c r="G24" s="109"/>
      <c r="H24" s="109"/>
      <c r="I24" s="109"/>
      <c r="J24" s="109"/>
      <c r="K24" s="62"/>
      <c r="L24" s="62"/>
      <c r="M24" s="63"/>
      <c r="N24" s="64"/>
      <c r="O24" s="2">
        <v>1.4E-2</v>
      </c>
      <c r="P24" s="2">
        <v>1.2E-2</v>
      </c>
      <c r="Q24" s="2"/>
      <c r="R24" s="120"/>
      <c r="S24" s="2"/>
      <c r="T24" s="2"/>
    </row>
    <row r="25" spans="1:20" ht="15">
      <c r="A25" s="65"/>
      <c r="B25" s="66" t="s">
        <v>146</v>
      </c>
      <c r="C25" s="67"/>
      <c r="D25" s="68"/>
      <c r="E25" s="110">
        <f>+O25</f>
        <v>44.74</v>
      </c>
      <c r="F25" s="111"/>
      <c r="G25" s="112">
        <v>4</v>
      </c>
      <c r="H25" s="70"/>
      <c r="I25" s="70"/>
      <c r="J25" s="1">
        <f>+(14/1000)^2*6165</f>
        <v>1.2083400000000002</v>
      </c>
      <c r="K25" s="113">
        <v>1</v>
      </c>
      <c r="L25" s="81"/>
      <c r="M25" s="81">
        <f>+E25*G25*J25*K25</f>
        <v>216.24452640000004</v>
      </c>
      <c r="N25" s="114"/>
      <c r="O25" s="2">
        <f>44+2*0.3+2*0.07</f>
        <v>44.74</v>
      </c>
      <c r="P25" s="2">
        <f>+O25-0.5</f>
        <v>44.24</v>
      </c>
      <c r="Q25" s="2"/>
      <c r="R25" s="120"/>
      <c r="S25" s="2"/>
      <c r="T25" s="2"/>
    </row>
    <row r="26" spans="1:20" ht="15">
      <c r="A26" s="65"/>
      <c r="B26" s="74" t="s">
        <v>147</v>
      </c>
      <c r="C26" s="75"/>
      <c r="D26" s="76"/>
      <c r="E26" s="115">
        <f>+O26</f>
        <v>44.1</v>
      </c>
      <c r="F26" s="78"/>
      <c r="G26" s="78">
        <v>2</v>
      </c>
      <c r="H26" s="79"/>
      <c r="I26" s="79">
        <f>+(12/1000)^2*6165</f>
        <v>0.88775999999999999</v>
      </c>
      <c r="J26" s="80"/>
      <c r="K26" s="78">
        <v>1</v>
      </c>
      <c r="L26" s="81">
        <f>+E26*G26*I26*K26</f>
        <v>78.300432000000001</v>
      </c>
      <c r="M26" s="81"/>
      <c r="N26" s="82"/>
      <c r="O26" s="2">
        <f>44+2*0.05</f>
        <v>44.1</v>
      </c>
      <c r="P26" s="121"/>
      <c r="Q26" s="121"/>
      <c r="R26" s="120"/>
      <c r="S26" s="121"/>
      <c r="T26" s="121"/>
    </row>
    <row r="27" spans="1:20" ht="15">
      <c r="A27" s="83"/>
      <c r="B27" s="74" t="s">
        <v>148</v>
      </c>
      <c r="C27" s="75"/>
      <c r="D27" s="76"/>
      <c r="E27" s="115">
        <f>+O27</f>
        <v>44.74</v>
      </c>
      <c r="F27" s="78"/>
      <c r="G27" s="78">
        <v>4</v>
      </c>
      <c r="H27" s="79"/>
      <c r="I27" s="79"/>
      <c r="J27" s="126">
        <f>+(14/1000)^2*6165</f>
        <v>1.2083400000000002</v>
      </c>
      <c r="K27" s="78">
        <v>1</v>
      </c>
      <c r="L27" s="81"/>
      <c r="M27" s="81">
        <f>+E27*G27*J27*K27</f>
        <v>216.24452640000004</v>
      </c>
      <c r="N27" s="82"/>
      <c r="O27" s="2">
        <f>44+2*0.3+2*0.07</f>
        <v>44.74</v>
      </c>
      <c r="P27" s="2"/>
      <c r="Q27" s="2"/>
      <c r="R27" s="120"/>
      <c r="S27" s="2"/>
      <c r="T27" s="2"/>
    </row>
    <row r="28" spans="1:20" ht="15">
      <c r="A28" s="85"/>
      <c r="B28" s="86" t="s">
        <v>149</v>
      </c>
      <c r="C28" s="87"/>
      <c r="D28" s="76"/>
      <c r="E28" s="115">
        <f>+O28</f>
        <v>2.7</v>
      </c>
      <c r="F28" s="78"/>
      <c r="G28" s="78">
        <v>2</v>
      </c>
      <c r="H28" s="79"/>
      <c r="I28" s="79"/>
      <c r="J28" s="126">
        <f>+(14/1000)^2*6165</f>
        <v>1.2083400000000002</v>
      </c>
      <c r="K28" s="78">
        <v>11</v>
      </c>
      <c r="L28" s="81"/>
      <c r="M28" s="81">
        <f>+E28*G28*J28*K28</f>
        <v>71.775396000000015</v>
      </c>
      <c r="N28" s="82"/>
      <c r="O28" s="121">
        <f>2+2*20*0.014+0.07*2</f>
        <v>2.7</v>
      </c>
      <c r="P28" s="2"/>
      <c r="Q28" s="2"/>
      <c r="R28" s="120"/>
      <c r="S28" s="2"/>
      <c r="T28" s="2"/>
    </row>
    <row r="29" spans="1:20" ht="15">
      <c r="A29" s="85"/>
      <c r="B29" s="86" t="s">
        <v>150</v>
      </c>
      <c r="C29" s="87"/>
      <c r="D29" s="90"/>
      <c r="E29" s="115">
        <f>+O29</f>
        <v>2.7</v>
      </c>
      <c r="F29" s="78"/>
      <c r="G29" s="78">
        <v>2</v>
      </c>
      <c r="H29" s="79"/>
      <c r="I29" s="79"/>
      <c r="J29" s="126">
        <f>+(14/1000)^2*6165</f>
        <v>1.2083400000000002</v>
      </c>
      <c r="K29" s="78">
        <v>11</v>
      </c>
      <c r="L29" s="81"/>
      <c r="M29" s="81">
        <f>+E29*G29*J29*K29</f>
        <v>71.775396000000015</v>
      </c>
      <c r="N29" s="82"/>
      <c r="O29" s="121">
        <f>2+2*20*0.014+0.07*2</f>
        <v>2.7</v>
      </c>
      <c r="P29" s="2"/>
      <c r="Q29" s="2"/>
      <c r="R29" s="120"/>
      <c r="S29" s="2"/>
      <c r="T29" s="2"/>
    </row>
    <row r="30" spans="1:20" ht="15">
      <c r="A30" s="85"/>
      <c r="B30" s="86" t="s">
        <v>151</v>
      </c>
      <c r="C30" s="87"/>
      <c r="D30" s="90"/>
      <c r="E30" s="115">
        <f>40*0.014</f>
        <v>0.56000000000000005</v>
      </c>
      <c r="F30" s="78"/>
      <c r="G30" s="78"/>
      <c r="H30" s="92"/>
      <c r="I30" s="79"/>
      <c r="J30" s="126">
        <f>+(14/1000)^2*6165</f>
        <v>1.2083400000000002</v>
      </c>
      <c r="K30" s="78">
        <v>4</v>
      </c>
      <c r="L30" s="81"/>
      <c r="M30" s="81">
        <f>+E30*J30*K30</f>
        <v>2.7066816000000005</v>
      </c>
      <c r="N30" s="82"/>
      <c r="O30" s="2">
        <f>2.5+2*20*O24</f>
        <v>3.06</v>
      </c>
      <c r="P30" s="2"/>
      <c r="Q30" s="2"/>
      <c r="R30" s="120"/>
      <c r="S30" s="2"/>
      <c r="T30" s="2"/>
    </row>
    <row r="31" spans="1:20" ht="15">
      <c r="A31" s="85"/>
      <c r="B31" s="86" t="s">
        <v>152</v>
      </c>
      <c r="C31" s="87"/>
      <c r="D31" s="90"/>
      <c r="E31" s="115">
        <f>40*0.012</f>
        <v>0.48</v>
      </c>
      <c r="F31" s="78"/>
      <c r="G31" s="78"/>
      <c r="H31" s="92"/>
      <c r="I31" s="79">
        <f>+(12/1000)^2*6165</f>
        <v>0.88775999999999999</v>
      </c>
      <c r="J31" s="126"/>
      <c r="K31" s="78">
        <v>4</v>
      </c>
      <c r="L31" s="81">
        <f>+E31*I31*K31</f>
        <v>1.7044991999999999</v>
      </c>
      <c r="M31" s="81"/>
      <c r="N31" s="82"/>
      <c r="O31" s="2"/>
      <c r="P31" s="2"/>
      <c r="Q31" s="2"/>
      <c r="R31" s="120"/>
      <c r="S31" s="2"/>
      <c r="T31" s="2"/>
    </row>
    <row r="32" spans="1:20" ht="15">
      <c r="A32" s="85"/>
      <c r="B32" s="86" t="s">
        <v>132</v>
      </c>
      <c r="C32" s="87"/>
      <c r="D32" s="90"/>
      <c r="E32" s="115">
        <f>+O32</f>
        <v>1.36</v>
      </c>
      <c r="F32" s="78">
        <v>441</v>
      </c>
      <c r="G32" s="115"/>
      <c r="H32" s="127">
        <f>+(8/1000)^2*6165</f>
        <v>0.39455999999999997</v>
      </c>
      <c r="I32" s="97"/>
      <c r="J32" s="97"/>
      <c r="K32" s="128">
        <v>1</v>
      </c>
      <c r="L32" s="129">
        <f>+E32*F32*H32*K32</f>
        <v>236.64130559999998</v>
      </c>
      <c r="M32" s="81"/>
      <c r="N32" s="82"/>
      <c r="O32" s="2">
        <f>+(0.24+0.34+0.1)*2</f>
        <v>1.36</v>
      </c>
      <c r="P32" s="2"/>
      <c r="Q32" s="2"/>
      <c r="R32" s="122">
        <f>+E24/0.1</f>
        <v>440</v>
      </c>
      <c r="S32" s="2"/>
      <c r="T32" s="2"/>
    </row>
    <row r="33" spans="1:20" ht="15">
      <c r="A33" s="96"/>
      <c r="B33" s="1214" t="s">
        <v>153</v>
      </c>
      <c r="C33" s="1215"/>
      <c r="D33" s="1215"/>
      <c r="E33" s="1215"/>
      <c r="F33" s="1215"/>
      <c r="G33" s="1215"/>
      <c r="H33" s="1215"/>
      <c r="I33" s="1215"/>
      <c r="J33" s="1215"/>
      <c r="K33" s="1216"/>
      <c r="L33" s="118">
        <f>SUM(L25:L32)</f>
        <v>316.6462368</v>
      </c>
      <c r="M33" s="118">
        <f>SUM(M25:M32)</f>
        <v>578.74652640000011</v>
      </c>
      <c r="N33" s="119" t="s">
        <v>7</v>
      </c>
      <c r="O33" s="2"/>
      <c r="P33" s="2"/>
      <c r="Q33" s="2"/>
      <c r="R33" s="120" t="e">
        <f>#REF!/0.25</f>
        <v>#REF!</v>
      </c>
      <c r="S33" s="2"/>
      <c r="T33" s="2"/>
    </row>
    <row r="34" spans="1:20" ht="15">
      <c r="A34" s="130"/>
      <c r="B34" s="123" t="s">
        <v>9</v>
      </c>
      <c r="C34" s="124"/>
      <c r="D34" s="124"/>
      <c r="E34" s="124"/>
      <c r="F34" s="124"/>
      <c r="G34" s="124"/>
      <c r="H34" s="124"/>
      <c r="I34" s="124"/>
      <c r="J34" s="124"/>
      <c r="K34" s="125">
        <v>4</v>
      </c>
      <c r="L34" s="118">
        <f>+L33*K34</f>
        <v>1266.5849472</v>
      </c>
      <c r="M34" s="118">
        <f>+M33*K34</f>
        <v>2314.9861056000004</v>
      </c>
      <c r="N34" s="119" t="s">
        <v>7</v>
      </c>
      <c r="O34" s="2"/>
      <c r="P34" s="2"/>
      <c r="Q34" s="2"/>
      <c r="R34" s="120"/>
      <c r="S34" s="2"/>
      <c r="T34" s="2"/>
    </row>
    <row r="35" spans="1:20" ht="13.5" thickBot="1"/>
    <row r="36" spans="1:20" ht="17.25" thickTop="1" thickBot="1">
      <c r="A36" s="1200" t="s">
        <v>154</v>
      </c>
      <c r="B36" s="1201"/>
      <c r="C36" s="1201"/>
      <c r="D36" s="1201"/>
      <c r="E36" s="1201"/>
      <c r="F36" s="1201"/>
      <c r="G36" s="1201"/>
      <c r="H36" s="1201"/>
      <c r="I36" s="1201"/>
      <c r="J36" s="1201"/>
      <c r="K36" s="1201"/>
      <c r="L36" s="1201"/>
      <c r="M36" s="1201"/>
      <c r="N36" s="1202"/>
    </row>
    <row r="37" spans="1:20" ht="15.75" thickTop="1">
      <c r="A37" s="1203" t="s">
        <v>126</v>
      </c>
      <c r="B37" s="1205" t="s">
        <v>74</v>
      </c>
      <c r="C37" s="1206"/>
      <c r="D37" s="1206"/>
      <c r="E37" s="1209" t="s">
        <v>127</v>
      </c>
      <c r="F37" s="53" t="s">
        <v>128</v>
      </c>
      <c r="G37" s="53" t="s">
        <v>128</v>
      </c>
      <c r="H37" s="1211" t="s">
        <v>129</v>
      </c>
      <c r="I37" s="1212"/>
      <c r="J37" s="1213"/>
      <c r="K37" s="1209" t="s">
        <v>130</v>
      </c>
      <c r="L37" s="1211" t="s">
        <v>131</v>
      </c>
      <c r="M37" s="1213"/>
      <c r="N37" s="1193" t="s">
        <v>12</v>
      </c>
    </row>
    <row r="38" spans="1:20" ht="15.75" thickBot="1">
      <c r="A38" s="1204"/>
      <c r="B38" s="1207"/>
      <c r="C38" s="1208"/>
      <c r="D38" s="1208"/>
      <c r="E38" s="1210"/>
      <c r="F38" s="54" t="s">
        <v>132</v>
      </c>
      <c r="G38" s="54" t="s">
        <v>133</v>
      </c>
      <c r="H38" s="55">
        <v>8</v>
      </c>
      <c r="I38" s="55">
        <v>12</v>
      </c>
      <c r="J38" s="56">
        <v>14</v>
      </c>
      <c r="K38" s="1210"/>
      <c r="L38" s="56" t="s">
        <v>134</v>
      </c>
      <c r="M38" s="57" t="s">
        <v>135</v>
      </c>
      <c r="N38" s="1194"/>
    </row>
    <row r="39" spans="1:20" ht="15.75" thickTop="1">
      <c r="A39" s="58"/>
      <c r="B39" s="1195" t="s">
        <v>155</v>
      </c>
      <c r="C39" s="1196"/>
      <c r="D39" s="1196"/>
      <c r="E39" s="136">
        <v>10</v>
      </c>
      <c r="F39" s="109"/>
      <c r="G39" s="109"/>
      <c r="H39" s="109"/>
      <c r="I39" s="109"/>
      <c r="J39" s="109"/>
      <c r="K39" s="62"/>
      <c r="L39" s="62"/>
      <c r="M39" s="63"/>
      <c r="N39" s="64"/>
      <c r="O39" s="2">
        <v>1.4E-2</v>
      </c>
      <c r="P39" s="2">
        <v>1.2E-2</v>
      </c>
      <c r="Q39" s="2"/>
      <c r="R39" s="120"/>
    </row>
    <row r="40" spans="1:20" ht="15">
      <c r="A40" s="65"/>
      <c r="B40" s="66" t="s">
        <v>146</v>
      </c>
      <c r="C40" s="67"/>
      <c r="D40" s="68"/>
      <c r="E40" s="110">
        <f>+O40</f>
        <v>10.840000000000002</v>
      </c>
      <c r="F40" s="111"/>
      <c r="G40" s="112">
        <v>4</v>
      </c>
      <c r="H40" s="70"/>
      <c r="I40" s="70"/>
      <c r="J40" s="144">
        <f>+(14/1000)^2*6165</f>
        <v>1.2083400000000002</v>
      </c>
      <c r="K40" s="113">
        <v>1</v>
      </c>
      <c r="L40" s="81"/>
      <c r="M40" s="81">
        <f>+E40*G40*J40*K40</f>
        <v>52.393622400000019</v>
      </c>
      <c r="N40" s="114"/>
      <c r="O40" s="2">
        <f>10+2*0.15+2*0.2+2*0.07</f>
        <v>10.840000000000002</v>
      </c>
      <c r="P40" s="2">
        <f>+O40-0.5</f>
        <v>10.340000000000002</v>
      </c>
      <c r="Q40" s="2"/>
      <c r="R40" s="120"/>
    </row>
    <row r="41" spans="1:20" ht="15">
      <c r="A41" s="65"/>
      <c r="B41" s="74" t="s">
        <v>147</v>
      </c>
      <c r="C41" s="75"/>
      <c r="D41" s="76"/>
      <c r="E41" s="115">
        <f>+O41</f>
        <v>10.4</v>
      </c>
      <c r="F41" s="78"/>
      <c r="G41" s="78">
        <v>2</v>
      </c>
      <c r="H41" s="79"/>
      <c r="I41" s="79">
        <f>+(12/1000)^2*6165</f>
        <v>0.88775999999999999</v>
      </c>
      <c r="J41" s="92"/>
      <c r="K41" s="78">
        <v>1</v>
      </c>
      <c r="L41" s="81">
        <f>+E41*G41*I41*K41</f>
        <v>18.465408</v>
      </c>
      <c r="M41" s="81"/>
      <c r="N41" s="82"/>
      <c r="O41" s="2">
        <f>10.3+2*0.05</f>
        <v>10.4</v>
      </c>
      <c r="P41" s="121"/>
      <c r="Q41" s="121"/>
      <c r="R41" s="120"/>
    </row>
    <row r="42" spans="1:20" ht="15">
      <c r="A42" s="83"/>
      <c r="B42" s="74" t="s">
        <v>148</v>
      </c>
      <c r="C42" s="75"/>
      <c r="D42" s="76"/>
      <c r="E42" s="115">
        <f>+O42</f>
        <v>10.840000000000002</v>
      </c>
      <c r="F42" s="78"/>
      <c r="G42" s="78">
        <v>4</v>
      </c>
      <c r="H42" s="79"/>
      <c r="I42" s="79"/>
      <c r="J42" s="145">
        <f>+(14/1000)^2*6165</f>
        <v>1.2083400000000002</v>
      </c>
      <c r="K42" s="78">
        <v>1</v>
      </c>
      <c r="L42" s="81"/>
      <c r="M42" s="81">
        <f>+E42*G42*J42*K42</f>
        <v>52.393622400000019</v>
      </c>
      <c r="N42" s="82"/>
      <c r="O42" s="2">
        <f>+O40</f>
        <v>10.840000000000002</v>
      </c>
      <c r="P42" s="2"/>
      <c r="Q42" s="2"/>
      <c r="R42" s="120"/>
    </row>
    <row r="43" spans="1:20" ht="15">
      <c r="A43" s="85"/>
      <c r="B43" s="86" t="s">
        <v>149</v>
      </c>
      <c r="C43" s="87"/>
      <c r="D43" s="76"/>
      <c r="E43" s="115">
        <f>+O43</f>
        <v>2.7</v>
      </c>
      <c r="F43" s="78"/>
      <c r="G43" s="78">
        <v>2</v>
      </c>
      <c r="H43" s="79"/>
      <c r="I43" s="79"/>
      <c r="J43" s="145">
        <f>+(14/1000)^2*6165</f>
        <v>1.2083400000000002</v>
      </c>
      <c r="K43" s="78">
        <v>3</v>
      </c>
      <c r="L43" s="81"/>
      <c r="M43" s="81">
        <f>+E43*G43*J43*K43</f>
        <v>19.575108000000007</v>
      </c>
      <c r="N43" s="82"/>
      <c r="O43" s="121">
        <f>2+2*20*0.014+0.07*2</f>
        <v>2.7</v>
      </c>
      <c r="P43" s="2"/>
      <c r="Q43" s="2"/>
      <c r="R43" s="120"/>
    </row>
    <row r="44" spans="1:20" ht="15">
      <c r="A44" s="85"/>
      <c r="B44" s="86" t="s">
        <v>150</v>
      </c>
      <c r="C44" s="87"/>
      <c r="D44" s="90"/>
      <c r="E44" s="115">
        <f>+O44</f>
        <v>2.7</v>
      </c>
      <c r="F44" s="78"/>
      <c r="G44" s="78">
        <v>2</v>
      </c>
      <c r="H44" s="79"/>
      <c r="I44" s="79"/>
      <c r="J44" s="145">
        <f>+(14/1000)^2*6165</f>
        <v>1.2083400000000002</v>
      </c>
      <c r="K44" s="78">
        <v>2</v>
      </c>
      <c r="L44" s="81"/>
      <c r="M44" s="81">
        <f>+E44*G44*J44*K44</f>
        <v>13.050072000000004</v>
      </c>
      <c r="N44" s="82"/>
      <c r="O44" s="2">
        <f>2+2*0.07+2*20*0.014</f>
        <v>2.7</v>
      </c>
      <c r="P44" s="2"/>
      <c r="Q44" s="2"/>
      <c r="R44" s="120"/>
    </row>
    <row r="45" spans="1:20" ht="15">
      <c r="A45" s="85"/>
      <c r="B45" s="86" t="s">
        <v>151</v>
      </c>
      <c r="C45" s="87"/>
      <c r="D45" s="90"/>
      <c r="E45" s="115">
        <f>40*0.014</f>
        <v>0.56000000000000005</v>
      </c>
      <c r="F45" s="78"/>
      <c r="G45" s="78"/>
      <c r="H45" s="92"/>
      <c r="I45" s="79"/>
      <c r="J45" s="145">
        <f>+(14/1000)^2*6165</f>
        <v>1.2083400000000002</v>
      </c>
      <c r="K45" s="78"/>
      <c r="L45" s="81"/>
      <c r="M45" s="81">
        <f>+E45*J45*K45</f>
        <v>0</v>
      </c>
      <c r="N45" s="82"/>
      <c r="O45" s="2">
        <f>2.5+2*20*O39</f>
        <v>3.06</v>
      </c>
      <c r="P45" s="2"/>
      <c r="Q45" s="2"/>
      <c r="R45" s="120"/>
    </row>
    <row r="46" spans="1:20" ht="15">
      <c r="A46" s="85"/>
      <c r="B46" s="86" t="s">
        <v>152</v>
      </c>
      <c r="C46" s="87"/>
      <c r="D46" s="90"/>
      <c r="E46" s="115">
        <f>40*0.012</f>
        <v>0.48</v>
      </c>
      <c r="F46" s="78"/>
      <c r="G46" s="78"/>
      <c r="H46" s="92"/>
      <c r="I46" s="79">
        <f>+(12/1000)^2*6165</f>
        <v>0.88775999999999999</v>
      </c>
      <c r="J46" s="126"/>
      <c r="K46" s="78"/>
      <c r="L46" s="81">
        <f>+E46*I46*K46</f>
        <v>0</v>
      </c>
      <c r="M46" s="81"/>
      <c r="N46" s="82"/>
      <c r="O46" s="2"/>
      <c r="P46" s="2"/>
      <c r="Q46" s="2"/>
      <c r="R46" s="120"/>
    </row>
    <row r="47" spans="1:20" ht="15">
      <c r="A47" s="85"/>
      <c r="B47" s="86" t="s">
        <v>132</v>
      </c>
      <c r="C47" s="87"/>
      <c r="D47" s="90"/>
      <c r="E47" s="115">
        <f>+O47</f>
        <v>1.36</v>
      </c>
      <c r="F47" s="78">
        <v>101</v>
      </c>
      <c r="G47" s="115"/>
      <c r="H47" s="127">
        <f>+(8/1000)^2*6165</f>
        <v>0.39455999999999997</v>
      </c>
      <c r="I47" s="97"/>
      <c r="J47" s="97"/>
      <c r="K47" s="128">
        <v>1</v>
      </c>
      <c r="L47" s="129">
        <f>+E47*F47*H47*K47</f>
        <v>54.196761600000002</v>
      </c>
      <c r="M47" s="81"/>
      <c r="N47" s="82"/>
      <c r="O47" s="2">
        <f>+(0.24+0.34+0.1)*2</f>
        <v>1.36</v>
      </c>
      <c r="P47" s="2"/>
      <c r="Q47" s="2"/>
      <c r="R47" s="122">
        <f>+E39/0.1</f>
        <v>100</v>
      </c>
    </row>
    <row r="48" spans="1:20" ht="15">
      <c r="A48" s="96"/>
      <c r="B48" s="1214" t="s">
        <v>153</v>
      </c>
      <c r="C48" s="1215"/>
      <c r="D48" s="1215"/>
      <c r="E48" s="1215"/>
      <c r="F48" s="1215"/>
      <c r="G48" s="1215"/>
      <c r="H48" s="1215"/>
      <c r="I48" s="1215"/>
      <c r="J48" s="1215"/>
      <c r="K48" s="1216"/>
      <c r="L48" s="118">
        <f>SUM(L40:L47)</f>
        <v>72.662169599999999</v>
      </c>
      <c r="M48" s="118">
        <f>SUM(M40:M47)</f>
        <v>137.41242480000005</v>
      </c>
      <c r="N48" s="119" t="s">
        <v>7</v>
      </c>
      <c r="O48" s="2"/>
      <c r="P48" s="2"/>
      <c r="Q48" s="2"/>
      <c r="R48" s="120" t="e">
        <f>#REF!/0.25</f>
        <v>#REF!</v>
      </c>
    </row>
    <row r="49" spans="1:18" ht="15.75" thickBot="1">
      <c r="A49" s="130"/>
      <c r="B49" s="123" t="s">
        <v>9</v>
      </c>
      <c r="C49" s="124"/>
      <c r="D49" s="124"/>
      <c r="E49" s="124"/>
      <c r="F49" s="124"/>
      <c r="G49" s="124"/>
      <c r="H49" s="124"/>
      <c r="I49" s="124"/>
      <c r="J49" s="124"/>
      <c r="K49" s="125">
        <v>11</v>
      </c>
      <c r="L49" s="118">
        <f>+L48*K49</f>
        <v>799.28386560000001</v>
      </c>
      <c r="M49" s="118">
        <f>+M48*K49</f>
        <v>1511.5366728000006</v>
      </c>
      <c r="N49" s="119" t="s">
        <v>7</v>
      </c>
      <c r="O49" s="2"/>
      <c r="P49" s="2"/>
      <c r="Q49" s="2"/>
      <c r="R49" s="120"/>
    </row>
    <row r="50" spans="1:18" ht="17.25" thickTop="1" thickBot="1">
      <c r="A50" s="1200" t="s">
        <v>154</v>
      </c>
      <c r="B50" s="1201"/>
      <c r="C50" s="1201"/>
      <c r="D50" s="1201"/>
      <c r="E50" s="1201"/>
      <c r="F50" s="1201"/>
      <c r="G50" s="1201"/>
      <c r="H50" s="1201"/>
      <c r="I50" s="1201"/>
      <c r="J50" s="1201"/>
      <c r="K50" s="1201"/>
      <c r="L50" s="1201"/>
      <c r="M50" s="1201"/>
      <c r="N50" s="1202"/>
    </row>
    <row r="51" spans="1:18" ht="15.75" thickTop="1">
      <c r="A51" s="1203" t="s">
        <v>126</v>
      </c>
      <c r="B51" s="1205" t="s">
        <v>74</v>
      </c>
      <c r="C51" s="1206"/>
      <c r="D51" s="1206"/>
      <c r="E51" s="1209" t="s">
        <v>127</v>
      </c>
      <c r="F51" s="53" t="s">
        <v>128</v>
      </c>
      <c r="G51" s="53" t="s">
        <v>128</v>
      </c>
      <c r="H51" s="1211" t="s">
        <v>129</v>
      </c>
      <c r="I51" s="1212"/>
      <c r="J51" s="1213"/>
      <c r="K51" s="1209" t="s">
        <v>130</v>
      </c>
      <c r="L51" s="1211" t="s">
        <v>131</v>
      </c>
      <c r="M51" s="1213"/>
      <c r="N51" s="1193" t="s">
        <v>12</v>
      </c>
    </row>
    <row r="52" spans="1:18" ht="15.75" thickBot="1">
      <c r="A52" s="1204"/>
      <c r="B52" s="1207"/>
      <c r="C52" s="1208"/>
      <c r="D52" s="1208"/>
      <c r="E52" s="1210"/>
      <c r="F52" s="54" t="s">
        <v>132</v>
      </c>
      <c r="G52" s="54" t="s">
        <v>133</v>
      </c>
      <c r="H52" s="55">
        <v>8</v>
      </c>
      <c r="I52" s="55">
        <v>12</v>
      </c>
      <c r="J52" s="56">
        <v>14</v>
      </c>
      <c r="K52" s="1210"/>
      <c r="L52" s="56" t="s">
        <v>134</v>
      </c>
      <c r="M52" s="57" t="s">
        <v>135</v>
      </c>
      <c r="N52" s="1194"/>
    </row>
    <row r="53" spans="1:18" ht="15.75" thickTop="1">
      <c r="A53" s="58"/>
      <c r="B53" s="1195" t="s">
        <v>92</v>
      </c>
      <c r="C53" s="1196"/>
      <c r="D53" s="1196"/>
      <c r="E53" s="136">
        <v>4</v>
      </c>
      <c r="F53" s="109"/>
      <c r="G53" s="109"/>
      <c r="H53" s="109"/>
      <c r="I53" s="109"/>
      <c r="J53" s="109"/>
      <c r="K53" s="62"/>
      <c r="L53" s="62"/>
      <c r="M53" s="63"/>
      <c r="N53" s="64"/>
      <c r="O53" s="2">
        <v>1.4E-2</v>
      </c>
      <c r="P53" s="2">
        <v>1.2E-2</v>
      </c>
      <c r="Q53" s="2"/>
      <c r="R53" s="120"/>
    </row>
    <row r="54" spans="1:18" ht="15">
      <c r="A54" s="65"/>
      <c r="B54" s="66" t="s">
        <v>146</v>
      </c>
      <c r="C54" s="67"/>
      <c r="D54" s="68"/>
      <c r="E54" s="110">
        <f>+O54</f>
        <v>4.84</v>
      </c>
      <c r="F54" s="111"/>
      <c r="G54" s="112">
        <v>4</v>
      </c>
      <c r="H54" s="70"/>
      <c r="I54" s="70"/>
      <c r="J54" s="144">
        <f>+(14/1000)^2*6165</f>
        <v>1.2083400000000002</v>
      </c>
      <c r="K54" s="113">
        <v>1</v>
      </c>
      <c r="L54" s="81"/>
      <c r="M54" s="81">
        <f>+E54*G54*J54*K54</f>
        <v>23.393462400000004</v>
      </c>
      <c r="N54" s="114"/>
      <c r="O54" s="2">
        <f>4+2*0.15+2*0.2+2*0.07</f>
        <v>4.84</v>
      </c>
      <c r="P54" s="2">
        <f>+O54-0.5</f>
        <v>4.34</v>
      </c>
      <c r="Q54" s="2"/>
      <c r="R54" s="120"/>
    </row>
    <row r="55" spans="1:18" ht="15">
      <c r="A55" s="65"/>
      <c r="B55" s="74" t="s">
        <v>147</v>
      </c>
      <c r="C55" s="75"/>
      <c r="D55" s="76"/>
      <c r="E55" s="115">
        <f>+O55</f>
        <v>4.3999999999999995</v>
      </c>
      <c r="F55" s="78"/>
      <c r="G55" s="78">
        <v>2</v>
      </c>
      <c r="H55" s="79"/>
      <c r="I55" s="79">
        <f>+(12/1000)^2*6165</f>
        <v>0.88775999999999999</v>
      </c>
      <c r="J55" s="92"/>
      <c r="K55" s="78">
        <v>1</v>
      </c>
      <c r="L55" s="81">
        <f>+E55*G55*I55*K55</f>
        <v>7.8122879999999988</v>
      </c>
      <c r="M55" s="81"/>
      <c r="N55" s="82"/>
      <c r="O55" s="2">
        <f>4.3+2*0.05</f>
        <v>4.3999999999999995</v>
      </c>
      <c r="P55" s="121"/>
      <c r="Q55" s="121"/>
      <c r="R55" s="120"/>
    </row>
    <row r="56" spans="1:18" ht="15">
      <c r="A56" s="83"/>
      <c r="B56" s="74" t="s">
        <v>148</v>
      </c>
      <c r="C56" s="75"/>
      <c r="D56" s="76"/>
      <c r="E56" s="115">
        <f>+O56</f>
        <v>4.84</v>
      </c>
      <c r="F56" s="78"/>
      <c r="G56" s="78">
        <v>4</v>
      </c>
      <c r="H56" s="79"/>
      <c r="I56" s="79"/>
      <c r="J56" s="145">
        <f>+(14/1000)^2*6165</f>
        <v>1.2083400000000002</v>
      </c>
      <c r="K56" s="78">
        <v>1</v>
      </c>
      <c r="L56" s="81"/>
      <c r="M56" s="81">
        <f>+E56*G56*J56*K56</f>
        <v>23.393462400000004</v>
      </c>
      <c r="N56" s="82"/>
      <c r="O56" s="2">
        <f>+O54</f>
        <v>4.84</v>
      </c>
      <c r="P56" s="2"/>
      <c r="Q56" s="2"/>
      <c r="R56" s="120"/>
    </row>
    <row r="57" spans="1:18" ht="15">
      <c r="A57" s="85"/>
      <c r="B57" s="86" t="s">
        <v>149</v>
      </c>
      <c r="C57" s="87"/>
      <c r="D57" s="76"/>
      <c r="E57" s="115">
        <f>+O57</f>
        <v>1.7000000000000002</v>
      </c>
      <c r="F57" s="78"/>
      <c r="G57" s="78">
        <v>2</v>
      </c>
      <c r="H57" s="79"/>
      <c r="I57" s="79"/>
      <c r="J57" s="145">
        <f>+(14/1000)^2*6165</f>
        <v>1.2083400000000002</v>
      </c>
      <c r="K57" s="78">
        <v>2</v>
      </c>
      <c r="L57" s="81"/>
      <c r="M57" s="81">
        <f>+E57*G57*J57*K57</f>
        <v>8.2167120000000029</v>
      </c>
      <c r="N57" s="82"/>
      <c r="O57" s="121">
        <f>1+2*20*0.014+0.07*2</f>
        <v>1.7000000000000002</v>
      </c>
      <c r="P57" s="2"/>
      <c r="Q57" s="2"/>
      <c r="R57" s="120"/>
    </row>
    <row r="58" spans="1:18" ht="15">
      <c r="A58" s="85"/>
      <c r="B58" s="86" t="s">
        <v>150</v>
      </c>
      <c r="C58" s="87"/>
      <c r="D58" s="90"/>
      <c r="E58" s="115">
        <f>+O58</f>
        <v>2.7</v>
      </c>
      <c r="F58" s="78"/>
      <c r="G58" s="78">
        <v>2</v>
      </c>
      <c r="H58" s="79"/>
      <c r="I58" s="79"/>
      <c r="J58" s="145">
        <f>+(14/1000)^2*6165</f>
        <v>1.2083400000000002</v>
      </c>
      <c r="K58" s="78">
        <v>1</v>
      </c>
      <c r="L58" s="81"/>
      <c r="M58" s="81">
        <f>+E58*G58*J58*K58</f>
        <v>6.5250360000000018</v>
      </c>
      <c r="N58" s="82"/>
      <c r="O58" s="2">
        <f>2+2*0.07+2*20*0.014</f>
        <v>2.7</v>
      </c>
      <c r="P58" s="2"/>
      <c r="Q58" s="2"/>
      <c r="R58" s="120"/>
    </row>
    <row r="59" spans="1:18" ht="15">
      <c r="A59" s="85"/>
      <c r="B59" s="86" t="s">
        <v>151</v>
      </c>
      <c r="C59" s="87"/>
      <c r="D59" s="90"/>
      <c r="E59" s="115">
        <f>40*0.014</f>
        <v>0.56000000000000005</v>
      </c>
      <c r="F59" s="78"/>
      <c r="G59" s="78"/>
      <c r="H59" s="92"/>
      <c r="I59" s="79"/>
      <c r="J59" s="145">
        <f>+(14/1000)^2*6165</f>
        <v>1.2083400000000002</v>
      </c>
      <c r="K59" s="78"/>
      <c r="L59" s="81"/>
      <c r="M59" s="81">
        <f>+E59*J59*K59</f>
        <v>0</v>
      </c>
      <c r="N59" s="82"/>
      <c r="O59" s="2">
        <f>2.5+2*20*O53</f>
        <v>3.06</v>
      </c>
      <c r="P59" s="2"/>
      <c r="Q59" s="2"/>
      <c r="R59" s="120"/>
    </row>
    <row r="60" spans="1:18" ht="15">
      <c r="A60" s="85"/>
      <c r="B60" s="86" t="s">
        <v>152</v>
      </c>
      <c r="C60" s="87"/>
      <c r="D60" s="90"/>
      <c r="E60" s="115">
        <f>40*0.012</f>
        <v>0.48</v>
      </c>
      <c r="F60" s="78"/>
      <c r="G60" s="78"/>
      <c r="H60" s="92"/>
      <c r="I60" s="79">
        <f>+(12/1000)^2*6165</f>
        <v>0.88775999999999999</v>
      </c>
      <c r="J60" s="126"/>
      <c r="K60" s="78"/>
      <c r="L60" s="81">
        <f>+E60*I60*K60</f>
        <v>0</v>
      </c>
      <c r="M60" s="81"/>
      <c r="N60" s="82"/>
      <c r="O60" s="2"/>
      <c r="P60" s="2"/>
      <c r="Q60" s="2"/>
      <c r="R60" s="120"/>
    </row>
    <row r="61" spans="1:18" ht="15">
      <c r="A61" s="85"/>
      <c r="B61" s="86" t="s">
        <v>132</v>
      </c>
      <c r="C61" s="87"/>
      <c r="D61" s="90"/>
      <c r="E61" s="115">
        <f>+O61</f>
        <v>1.36</v>
      </c>
      <c r="F61" s="78">
        <v>41</v>
      </c>
      <c r="G61" s="115"/>
      <c r="H61" s="127">
        <f>+(8/1000)^2*6165</f>
        <v>0.39455999999999997</v>
      </c>
      <c r="I61" s="97"/>
      <c r="J61" s="97"/>
      <c r="K61" s="128">
        <v>1</v>
      </c>
      <c r="L61" s="129">
        <f>+E61*F61*H61*K61</f>
        <v>22.000665600000001</v>
      </c>
      <c r="M61" s="81"/>
      <c r="N61" s="82"/>
      <c r="O61" s="2">
        <f>+(0.24+0.34+0.1)*2</f>
        <v>1.36</v>
      </c>
      <c r="P61" s="2"/>
      <c r="Q61" s="2"/>
      <c r="R61" s="122">
        <f>+E53/0.1</f>
        <v>40</v>
      </c>
    </row>
    <row r="62" spans="1:18" ht="15">
      <c r="A62" s="96"/>
      <c r="B62" s="1214" t="s">
        <v>153</v>
      </c>
      <c r="C62" s="1215"/>
      <c r="D62" s="1215"/>
      <c r="E62" s="1215"/>
      <c r="F62" s="1215"/>
      <c r="G62" s="1215"/>
      <c r="H62" s="1215"/>
      <c r="I62" s="1215"/>
      <c r="J62" s="1215"/>
      <c r="K62" s="1216"/>
      <c r="L62" s="118">
        <f>SUM(L54:L61)</f>
        <v>29.8129536</v>
      </c>
      <c r="M62" s="118">
        <f>SUM(M54:M61)</f>
        <v>61.52867280000001</v>
      </c>
      <c r="N62" s="119" t="s">
        <v>7</v>
      </c>
    </row>
    <row r="63" spans="1:18" ht="15.75" thickBot="1">
      <c r="A63" s="130"/>
      <c r="B63" s="123" t="s">
        <v>9</v>
      </c>
      <c r="C63" s="124"/>
      <c r="D63" s="124"/>
      <c r="E63" s="124"/>
      <c r="F63" s="124"/>
      <c r="G63" s="124"/>
      <c r="H63" s="124"/>
      <c r="I63" s="124"/>
      <c r="J63" s="124"/>
      <c r="K63" s="125">
        <v>3</v>
      </c>
      <c r="L63" s="118">
        <f>+L62*K63</f>
        <v>89.4388608</v>
      </c>
      <c r="M63" s="118">
        <f>+M62*K63</f>
        <v>184.58601840000003</v>
      </c>
      <c r="N63" s="119" t="s">
        <v>7</v>
      </c>
    </row>
    <row r="64" spans="1:18" ht="17.25" thickTop="1" thickBot="1">
      <c r="A64" s="1200" t="s">
        <v>154</v>
      </c>
      <c r="B64" s="1201"/>
      <c r="C64" s="1201"/>
      <c r="D64" s="1201"/>
      <c r="E64" s="1201"/>
      <c r="F64" s="1201"/>
      <c r="G64" s="1201"/>
      <c r="H64" s="1201"/>
      <c r="I64" s="1201"/>
      <c r="J64" s="1201"/>
      <c r="K64" s="1201"/>
      <c r="L64" s="1201"/>
      <c r="M64" s="1201"/>
      <c r="N64" s="1202"/>
    </row>
    <row r="65" spans="1:18" ht="15.75" thickTop="1">
      <c r="A65" s="1203" t="s">
        <v>126</v>
      </c>
      <c r="B65" s="1205" t="s">
        <v>74</v>
      </c>
      <c r="C65" s="1206"/>
      <c r="D65" s="1206"/>
      <c r="E65" s="1209" t="s">
        <v>127</v>
      </c>
      <c r="F65" s="53" t="s">
        <v>128</v>
      </c>
      <c r="G65" s="53" t="s">
        <v>128</v>
      </c>
      <c r="H65" s="1211" t="s">
        <v>129</v>
      </c>
      <c r="I65" s="1212"/>
      <c r="J65" s="1213"/>
      <c r="K65" s="1209" t="s">
        <v>130</v>
      </c>
      <c r="L65" s="1211" t="s">
        <v>131</v>
      </c>
      <c r="M65" s="1213"/>
      <c r="N65" s="1193" t="s">
        <v>12</v>
      </c>
    </row>
    <row r="66" spans="1:18" ht="15.75" thickBot="1">
      <c r="A66" s="1204"/>
      <c r="B66" s="1207"/>
      <c r="C66" s="1208"/>
      <c r="D66" s="1208"/>
      <c r="E66" s="1210"/>
      <c r="F66" s="54" t="s">
        <v>132</v>
      </c>
      <c r="G66" s="54" t="s">
        <v>133</v>
      </c>
      <c r="H66" s="55">
        <v>8</v>
      </c>
      <c r="I66" s="55">
        <v>12</v>
      </c>
      <c r="J66" s="56">
        <v>14</v>
      </c>
      <c r="K66" s="1210"/>
      <c r="L66" s="56" t="s">
        <v>134</v>
      </c>
      <c r="M66" s="57" t="s">
        <v>135</v>
      </c>
      <c r="N66" s="1194"/>
    </row>
    <row r="67" spans="1:18" ht="15.75" thickTop="1">
      <c r="A67" s="58"/>
      <c r="B67" s="1195" t="s">
        <v>118</v>
      </c>
      <c r="C67" s="1196"/>
      <c r="D67" s="1196"/>
      <c r="E67" s="136">
        <v>4</v>
      </c>
      <c r="F67" s="109"/>
      <c r="G67" s="109"/>
      <c r="H67" s="109"/>
      <c r="I67" s="109"/>
      <c r="J67" s="109"/>
      <c r="K67" s="62"/>
      <c r="L67" s="62"/>
      <c r="M67" s="63"/>
      <c r="N67" s="64"/>
      <c r="O67" s="2">
        <v>1.4E-2</v>
      </c>
      <c r="P67" s="2">
        <v>1.2E-2</v>
      </c>
      <c r="Q67" s="2"/>
      <c r="R67" s="120"/>
    </row>
    <row r="68" spans="1:18" ht="15">
      <c r="A68" s="65"/>
      <c r="B68" s="66" t="s">
        <v>146</v>
      </c>
      <c r="C68" s="67"/>
      <c r="D68" s="68"/>
      <c r="E68" s="110">
        <f>+O68</f>
        <v>4.84</v>
      </c>
      <c r="F68" s="111"/>
      <c r="G68" s="112">
        <v>4</v>
      </c>
      <c r="H68" s="70"/>
      <c r="I68" s="70"/>
      <c r="J68" s="144">
        <f>+(14/1000)^2*6165</f>
        <v>1.2083400000000002</v>
      </c>
      <c r="K68" s="113">
        <v>1</v>
      </c>
      <c r="L68" s="81"/>
      <c r="M68" s="81">
        <f>+E68*G68*J68*K68</f>
        <v>23.393462400000004</v>
      </c>
      <c r="N68" s="114"/>
      <c r="O68" s="2">
        <f>4+2*0.15+2*0.2+2*0.07</f>
        <v>4.84</v>
      </c>
      <c r="P68" s="2">
        <f>+O68-0.5</f>
        <v>4.34</v>
      </c>
      <c r="Q68" s="2"/>
      <c r="R68" s="120"/>
    </row>
    <row r="69" spans="1:18" ht="15">
      <c r="A69" s="65"/>
      <c r="B69" s="74" t="s">
        <v>147</v>
      </c>
      <c r="C69" s="75"/>
      <c r="D69" s="76"/>
      <c r="E69" s="115">
        <f>+O69</f>
        <v>4.3999999999999995</v>
      </c>
      <c r="F69" s="78"/>
      <c r="G69" s="78">
        <v>2</v>
      </c>
      <c r="H69" s="79"/>
      <c r="I69" s="79">
        <f>+(12/1000)^2*6165</f>
        <v>0.88775999999999999</v>
      </c>
      <c r="J69" s="92"/>
      <c r="K69" s="78">
        <v>1</v>
      </c>
      <c r="L69" s="81">
        <f>+E69*G69*I69*K69</f>
        <v>7.8122879999999988</v>
      </c>
      <c r="M69" s="81"/>
      <c r="N69" s="82"/>
      <c r="O69" s="2">
        <f>4.3+2*0.05</f>
        <v>4.3999999999999995</v>
      </c>
      <c r="P69" s="121"/>
      <c r="Q69" s="121"/>
      <c r="R69" s="120"/>
    </row>
    <row r="70" spans="1:18" ht="15">
      <c r="A70" s="83"/>
      <c r="B70" s="74" t="s">
        <v>148</v>
      </c>
      <c r="C70" s="75"/>
      <c r="D70" s="76"/>
      <c r="E70" s="115">
        <f>+O70</f>
        <v>4.84</v>
      </c>
      <c r="F70" s="78"/>
      <c r="G70" s="78">
        <v>4</v>
      </c>
      <c r="H70" s="79"/>
      <c r="I70" s="79"/>
      <c r="J70" s="145">
        <f>+(14/1000)^2*6165</f>
        <v>1.2083400000000002</v>
      </c>
      <c r="K70" s="78">
        <v>1</v>
      </c>
      <c r="L70" s="81"/>
      <c r="M70" s="81">
        <f>+E70*G70*J70*K70</f>
        <v>23.393462400000004</v>
      </c>
      <c r="N70" s="82"/>
      <c r="O70" s="2">
        <f>+O68</f>
        <v>4.84</v>
      </c>
      <c r="P70" s="2"/>
      <c r="Q70" s="2"/>
      <c r="R70" s="120"/>
    </row>
    <row r="71" spans="1:18" ht="15">
      <c r="A71" s="85"/>
      <c r="B71" s="86" t="s">
        <v>149</v>
      </c>
      <c r="C71" s="87"/>
      <c r="D71" s="76"/>
      <c r="E71" s="115">
        <f>+O71</f>
        <v>1.7000000000000002</v>
      </c>
      <c r="F71" s="78"/>
      <c r="G71" s="78">
        <v>2</v>
      </c>
      <c r="H71" s="79"/>
      <c r="I71" s="79"/>
      <c r="J71" s="145">
        <f>+(14/1000)^2*6165</f>
        <v>1.2083400000000002</v>
      </c>
      <c r="K71" s="78">
        <v>2</v>
      </c>
      <c r="L71" s="81"/>
      <c r="M71" s="81">
        <f>+E71*G71*J71*K71</f>
        <v>8.2167120000000029</v>
      </c>
      <c r="N71" s="82"/>
      <c r="O71" s="121">
        <f>1+2*20*0.014+0.07*2</f>
        <v>1.7000000000000002</v>
      </c>
      <c r="P71" s="2"/>
      <c r="Q71" s="2"/>
      <c r="R71" s="120"/>
    </row>
    <row r="72" spans="1:18" ht="15">
      <c r="A72" s="85"/>
      <c r="B72" s="86" t="s">
        <v>150</v>
      </c>
      <c r="C72" s="87"/>
      <c r="D72" s="90"/>
      <c r="E72" s="115">
        <f>+O72</f>
        <v>2.7</v>
      </c>
      <c r="F72" s="78"/>
      <c r="G72" s="78">
        <v>2</v>
      </c>
      <c r="H72" s="79"/>
      <c r="I72" s="79"/>
      <c r="J72" s="145">
        <f>+(14/1000)^2*6165</f>
        <v>1.2083400000000002</v>
      </c>
      <c r="K72" s="78">
        <v>1</v>
      </c>
      <c r="L72" s="81"/>
      <c r="M72" s="81">
        <f>+E72*G72*J72*K72</f>
        <v>6.5250360000000018</v>
      </c>
      <c r="N72" s="82"/>
      <c r="O72" s="2">
        <f>2+2*0.07+2*20*0.014</f>
        <v>2.7</v>
      </c>
      <c r="P72" s="2"/>
      <c r="Q72" s="2"/>
      <c r="R72" s="120"/>
    </row>
    <row r="73" spans="1:18" ht="15">
      <c r="A73" s="85"/>
      <c r="B73" s="86" t="s">
        <v>151</v>
      </c>
      <c r="C73" s="87"/>
      <c r="D73" s="90"/>
      <c r="E73" s="115">
        <f>40*0.014</f>
        <v>0.56000000000000005</v>
      </c>
      <c r="F73" s="78"/>
      <c r="G73" s="78"/>
      <c r="H73" s="92"/>
      <c r="I73" s="79"/>
      <c r="J73" s="145">
        <f>+(14/1000)^2*6165</f>
        <v>1.2083400000000002</v>
      </c>
      <c r="K73" s="78"/>
      <c r="L73" s="81"/>
      <c r="M73" s="81">
        <f>+E73*J73*K73</f>
        <v>0</v>
      </c>
      <c r="N73" s="82"/>
      <c r="O73" s="2">
        <f>2.5+2*20*O67</f>
        <v>3.06</v>
      </c>
      <c r="P73" s="2"/>
      <c r="Q73" s="2"/>
      <c r="R73" s="120"/>
    </row>
    <row r="74" spans="1:18" ht="15">
      <c r="A74" s="85"/>
      <c r="B74" s="86" t="s">
        <v>152</v>
      </c>
      <c r="C74" s="87"/>
      <c r="D74" s="90"/>
      <c r="E74" s="115">
        <f>40*0.012</f>
        <v>0.48</v>
      </c>
      <c r="F74" s="78"/>
      <c r="G74" s="78"/>
      <c r="H74" s="92"/>
      <c r="I74" s="79">
        <f>+(12/1000)^2*6165</f>
        <v>0.88775999999999999</v>
      </c>
      <c r="J74" s="126"/>
      <c r="K74" s="78"/>
      <c r="L74" s="81">
        <f>+E74*I74*K74</f>
        <v>0</v>
      </c>
      <c r="M74" s="81"/>
      <c r="N74" s="82"/>
      <c r="O74" s="2"/>
      <c r="P74" s="2"/>
      <c r="Q74" s="2"/>
      <c r="R74" s="120"/>
    </row>
    <row r="75" spans="1:18" ht="15">
      <c r="A75" s="85"/>
      <c r="B75" s="86" t="s">
        <v>132</v>
      </c>
      <c r="C75" s="87"/>
      <c r="D75" s="90"/>
      <c r="E75" s="115">
        <f>+O75</f>
        <v>1.36</v>
      </c>
      <c r="F75" s="78">
        <v>41</v>
      </c>
      <c r="G75" s="115"/>
      <c r="H75" s="127">
        <f>+(8/1000)^2*6165</f>
        <v>0.39455999999999997</v>
      </c>
      <c r="I75" s="97"/>
      <c r="J75" s="97"/>
      <c r="K75" s="128">
        <v>1</v>
      </c>
      <c r="L75" s="129">
        <f>+E75*F75*H75*K75</f>
        <v>22.000665600000001</v>
      </c>
      <c r="M75" s="81"/>
      <c r="N75" s="82"/>
      <c r="O75" s="2">
        <f>+(0.24+0.34+0.1)*2</f>
        <v>1.36</v>
      </c>
      <c r="P75" s="2"/>
      <c r="Q75" s="2"/>
      <c r="R75" s="122">
        <f>+E67/0.1</f>
        <v>40</v>
      </c>
    </row>
    <row r="76" spans="1:18" ht="15">
      <c r="A76" s="96"/>
      <c r="B76" s="1214" t="s">
        <v>153</v>
      </c>
      <c r="C76" s="1215"/>
      <c r="D76" s="1215"/>
      <c r="E76" s="1215"/>
      <c r="F76" s="1215"/>
      <c r="G76" s="1215"/>
      <c r="H76" s="1215"/>
      <c r="I76" s="1215"/>
      <c r="J76" s="1215"/>
      <c r="K76" s="1216"/>
      <c r="L76" s="118">
        <f>SUM(L68:L75)</f>
        <v>29.8129536</v>
      </c>
      <c r="M76" s="118">
        <f>SUM(M68:M75)</f>
        <v>61.52867280000001</v>
      </c>
      <c r="N76" s="119" t="s">
        <v>7</v>
      </c>
    </row>
    <row r="77" spans="1:18" ht="15.75" thickBot="1">
      <c r="A77" s="130"/>
      <c r="B77" s="123" t="s">
        <v>9</v>
      </c>
      <c r="C77" s="124"/>
      <c r="D77" s="124"/>
      <c r="E77" s="124"/>
      <c r="F77" s="124"/>
      <c r="G77" s="124"/>
      <c r="H77" s="124"/>
      <c r="I77" s="124"/>
      <c r="J77" s="124"/>
      <c r="K77" s="125">
        <v>4</v>
      </c>
      <c r="L77" s="118">
        <f>+L76*K77</f>
        <v>119.2518144</v>
      </c>
      <c r="M77" s="118">
        <f>+M76*K77</f>
        <v>246.11469120000004</v>
      </c>
      <c r="N77" s="119" t="s">
        <v>7</v>
      </c>
    </row>
    <row r="78" spans="1:18" ht="17.25" thickTop="1" thickBot="1">
      <c r="A78" s="1200" t="s">
        <v>154</v>
      </c>
      <c r="B78" s="1201"/>
      <c r="C78" s="1201"/>
      <c r="D78" s="1201"/>
      <c r="E78" s="1201"/>
      <c r="F78" s="1201"/>
      <c r="G78" s="1201"/>
      <c r="H78" s="1201"/>
      <c r="I78" s="1201"/>
      <c r="J78" s="1201"/>
      <c r="K78" s="1201"/>
      <c r="L78" s="1201"/>
      <c r="M78" s="1201"/>
      <c r="N78" s="1202"/>
    </row>
    <row r="79" spans="1:18" ht="15.75" thickTop="1">
      <c r="A79" s="1203" t="s">
        <v>126</v>
      </c>
      <c r="B79" s="1205" t="s">
        <v>74</v>
      </c>
      <c r="C79" s="1206"/>
      <c r="D79" s="1206"/>
      <c r="E79" s="1209" t="s">
        <v>127</v>
      </c>
      <c r="F79" s="53" t="s">
        <v>128</v>
      </c>
      <c r="G79" s="53" t="s">
        <v>128</v>
      </c>
      <c r="H79" s="1211" t="s">
        <v>129</v>
      </c>
      <c r="I79" s="1212"/>
      <c r="J79" s="1213"/>
      <c r="K79" s="1209" t="s">
        <v>130</v>
      </c>
      <c r="L79" s="1211" t="s">
        <v>131</v>
      </c>
      <c r="M79" s="1213"/>
      <c r="N79" s="1193" t="s">
        <v>12</v>
      </c>
    </row>
    <row r="80" spans="1:18" ht="15.75" thickBot="1">
      <c r="A80" s="1204"/>
      <c r="B80" s="1207"/>
      <c r="C80" s="1208"/>
      <c r="D80" s="1208"/>
      <c r="E80" s="1210"/>
      <c r="F80" s="54" t="s">
        <v>132</v>
      </c>
      <c r="G80" s="54" t="s">
        <v>133</v>
      </c>
      <c r="H80" s="55">
        <v>8</v>
      </c>
      <c r="I80" s="55">
        <v>12</v>
      </c>
      <c r="J80" s="56">
        <v>14</v>
      </c>
      <c r="K80" s="1210"/>
      <c r="L80" s="56" t="s">
        <v>134</v>
      </c>
      <c r="M80" s="57" t="s">
        <v>135</v>
      </c>
      <c r="N80" s="1194"/>
    </row>
    <row r="81" spans="1:18" ht="15.75" thickTop="1">
      <c r="A81" s="58"/>
      <c r="B81" s="1195" t="s">
        <v>118</v>
      </c>
      <c r="C81" s="1196"/>
      <c r="D81" s="1196"/>
      <c r="E81" s="136">
        <v>2</v>
      </c>
      <c r="F81" s="109"/>
      <c r="G81" s="109"/>
      <c r="H81" s="109"/>
      <c r="I81" s="109"/>
      <c r="J81" s="109"/>
      <c r="K81" s="62"/>
      <c r="L81" s="62"/>
      <c r="M81" s="63"/>
      <c r="N81" s="64"/>
      <c r="O81" s="2">
        <v>1.4E-2</v>
      </c>
      <c r="P81" s="2">
        <v>1.2E-2</v>
      </c>
      <c r="Q81" s="2"/>
      <c r="R81" s="120"/>
    </row>
    <row r="82" spans="1:18" ht="15">
      <c r="A82" s="65"/>
      <c r="B82" s="66" t="s">
        <v>146</v>
      </c>
      <c r="C82" s="67"/>
      <c r="D82" s="68"/>
      <c r="E82" s="110">
        <f>+O82</f>
        <v>2.84</v>
      </c>
      <c r="F82" s="111"/>
      <c r="G82" s="112">
        <v>4</v>
      </c>
      <c r="H82" s="70"/>
      <c r="I82" s="70"/>
      <c r="J82" s="144">
        <f>+(14/1000)^2*6165</f>
        <v>1.2083400000000002</v>
      </c>
      <c r="K82" s="113">
        <v>1</v>
      </c>
      <c r="L82" s="81"/>
      <c r="M82" s="81">
        <f>+E82*G82*J82*K82</f>
        <v>13.726742400000001</v>
      </c>
      <c r="N82" s="114"/>
      <c r="O82" s="2">
        <f>2+2*0.15+2*0.2+2*0.07</f>
        <v>2.84</v>
      </c>
      <c r="P82" s="2">
        <f>+O82-0.5</f>
        <v>2.34</v>
      </c>
      <c r="Q82" s="2"/>
      <c r="R82" s="120"/>
    </row>
    <row r="83" spans="1:18" ht="15">
      <c r="A83" s="65"/>
      <c r="B83" s="74" t="s">
        <v>147</v>
      </c>
      <c r="C83" s="75"/>
      <c r="D83" s="76"/>
      <c r="E83" s="115">
        <f>+O83</f>
        <v>2.4</v>
      </c>
      <c r="F83" s="78"/>
      <c r="G83" s="78">
        <v>2</v>
      </c>
      <c r="H83" s="79"/>
      <c r="I83" s="79">
        <f>+(12/1000)^2*6165</f>
        <v>0.88775999999999999</v>
      </c>
      <c r="J83" s="92"/>
      <c r="K83" s="78">
        <v>1</v>
      </c>
      <c r="L83" s="81">
        <f>+E83*G83*I83*K83</f>
        <v>4.2612480000000001</v>
      </c>
      <c r="M83" s="81"/>
      <c r="N83" s="82"/>
      <c r="O83" s="2">
        <f>2.3+2*0.05</f>
        <v>2.4</v>
      </c>
      <c r="P83" s="121"/>
      <c r="Q83" s="121"/>
      <c r="R83" s="120"/>
    </row>
    <row r="84" spans="1:18" ht="15">
      <c r="A84" s="83"/>
      <c r="B84" s="74" t="s">
        <v>148</v>
      </c>
      <c r="C84" s="75"/>
      <c r="D84" s="76"/>
      <c r="E84" s="115">
        <f>+O84</f>
        <v>2.84</v>
      </c>
      <c r="F84" s="78"/>
      <c r="G84" s="78">
        <v>4</v>
      </c>
      <c r="H84" s="79"/>
      <c r="I84" s="79"/>
      <c r="J84" s="145">
        <f>+(14/1000)^2*6165</f>
        <v>1.2083400000000002</v>
      </c>
      <c r="K84" s="78">
        <v>1</v>
      </c>
      <c r="L84" s="81"/>
      <c r="M84" s="81">
        <f>+E84*G84*J84*K84</f>
        <v>13.726742400000001</v>
      </c>
      <c r="N84" s="82"/>
      <c r="O84" s="2">
        <f>+O82</f>
        <v>2.84</v>
      </c>
      <c r="P84" s="2"/>
      <c r="Q84" s="2"/>
      <c r="R84" s="120"/>
    </row>
    <row r="85" spans="1:18" ht="15">
      <c r="A85" s="85"/>
      <c r="B85" s="86" t="s">
        <v>149</v>
      </c>
      <c r="C85" s="87"/>
      <c r="D85" s="76"/>
      <c r="E85" s="115">
        <f>+O85</f>
        <v>1.2000000000000002</v>
      </c>
      <c r="F85" s="78"/>
      <c r="G85" s="78">
        <v>2</v>
      </c>
      <c r="H85" s="79"/>
      <c r="I85" s="79"/>
      <c r="J85" s="145">
        <f>+(14/1000)^2*6165</f>
        <v>1.2083400000000002</v>
      </c>
      <c r="K85" s="78">
        <v>2</v>
      </c>
      <c r="L85" s="81"/>
      <c r="M85" s="81">
        <f>+E85*G85*J85*K85</f>
        <v>5.8000320000000016</v>
      </c>
      <c r="N85" s="82"/>
      <c r="O85" s="121">
        <f>0.5+2*20*0.014+0.07*2</f>
        <v>1.2000000000000002</v>
      </c>
      <c r="P85" s="2"/>
      <c r="Q85" s="2"/>
      <c r="R85" s="120"/>
    </row>
    <row r="86" spans="1:18" ht="15">
      <c r="A86" s="85"/>
      <c r="B86" s="86" t="s">
        <v>150</v>
      </c>
      <c r="C86" s="87"/>
      <c r="D86" s="90"/>
      <c r="E86" s="115">
        <f>+O86</f>
        <v>1.7000000000000002</v>
      </c>
      <c r="F86" s="78"/>
      <c r="G86" s="78">
        <v>2</v>
      </c>
      <c r="H86" s="79"/>
      <c r="I86" s="79"/>
      <c r="J86" s="145">
        <f>+(14/1000)^2*6165</f>
        <v>1.2083400000000002</v>
      </c>
      <c r="K86" s="78">
        <v>1</v>
      </c>
      <c r="L86" s="81"/>
      <c r="M86" s="81">
        <f>+E86*G86*J86*K86</f>
        <v>4.1083560000000015</v>
      </c>
      <c r="N86" s="82"/>
      <c r="O86" s="2">
        <f>1+2*0.07+2*20*0.014</f>
        <v>1.7000000000000002</v>
      </c>
      <c r="P86" s="2"/>
      <c r="Q86" s="2"/>
      <c r="R86" s="120"/>
    </row>
    <row r="87" spans="1:18" ht="15">
      <c r="A87" s="85"/>
      <c r="B87" s="86" t="s">
        <v>151</v>
      </c>
      <c r="C87" s="87"/>
      <c r="D87" s="90"/>
      <c r="E87" s="115">
        <f>40*0.014</f>
        <v>0.56000000000000005</v>
      </c>
      <c r="F87" s="78"/>
      <c r="G87" s="78"/>
      <c r="H87" s="92"/>
      <c r="I87" s="79"/>
      <c r="J87" s="145">
        <f>+(14/1000)^2*6165</f>
        <v>1.2083400000000002</v>
      </c>
      <c r="K87" s="78"/>
      <c r="L87" s="81"/>
      <c r="M87" s="81">
        <f>+E87*J87*K87</f>
        <v>0</v>
      </c>
      <c r="N87" s="82"/>
      <c r="O87" s="2">
        <f>2.5+2*20*O81</f>
        <v>3.06</v>
      </c>
      <c r="P87" s="2"/>
      <c r="Q87" s="2"/>
      <c r="R87" s="120"/>
    </row>
    <row r="88" spans="1:18" ht="15">
      <c r="A88" s="85"/>
      <c r="B88" s="86" t="s">
        <v>152</v>
      </c>
      <c r="C88" s="87"/>
      <c r="D88" s="90"/>
      <c r="E88" s="115">
        <f>40*0.012</f>
        <v>0.48</v>
      </c>
      <c r="F88" s="78"/>
      <c r="G88" s="78"/>
      <c r="H88" s="92"/>
      <c r="I88" s="79">
        <f>+(12/1000)^2*6165</f>
        <v>0.88775999999999999</v>
      </c>
      <c r="J88" s="126"/>
      <c r="K88" s="78"/>
      <c r="L88" s="81">
        <f>+E88*I88*K88</f>
        <v>0</v>
      </c>
      <c r="M88" s="81"/>
      <c r="N88" s="82"/>
      <c r="O88" s="2"/>
      <c r="P88" s="2"/>
      <c r="Q88" s="2"/>
      <c r="R88" s="120"/>
    </row>
    <row r="89" spans="1:18" ht="15">
      <c r="A89" s="85"/>
      <c r="B89" s="86" t="s">
        <v>132</v>
      </c>
      <c r="C89" s="87"/>
      <c r="D89" s="90"/>
      <c r="E89" s="115">
        <f>+O89</f>
        <v>1.36</v>
      </c>
      <c r="F89" s="78">
        <v>21</v>
      </c>
      <c r="G89" s="115"/>
      <c r="H89" s="127">
        <f>+(8/1000)^2*6165</f>
        <v>0.39455999999999997</v>
      </c>
      <c r="I89" s="97"/>
      <c r="J89" s="97"/>
      <c r="K89" s="128">
        <v>1</v>
      </c>
      <c r="L89" s="129">
        <f>+E89*F89*H89*K89</f>
        <v>11.268633599999999</v>
      </c>
      <c r="M89" s="81"/>
      <c r="N89" s="82"/>
      <c r="O89" s="2">
        <f>+(0.24+0.34+0.1)*2</f>
        <v>1.36</v>
      </c>
      <c r="P89" s="2"/>
      <c r="Q89" s="2"/>
      <c r="R89" s="122">
        <f>+E81/0.1</f>
        <v>20</v>
      </c>
    </row>
    <row r="90" spans="1:18" ht="15">
      <c r="A90" s="96"/>
      <c r="B90" s="1214" t="s">
        <v>153</v>
      </c>
      <c r="C90" s="1215"/>
      <c r="D90" s="1215"/>
      <c r="E90" s="1215"/>
      <c r="F90" s="1215"/>
      <c r="G90" s="1215"/>
      <c r="H90" s="1215"/>
      <c r="I90" s="1215"/>
      <c r="J90" s="1215"/>
      <c r="K90" s="1216"/>
      <c r="L90" s="118">
        <f>SUM(L82:L89)</f>
        <v>15.5298816</v>
      </c>
      <c r="M90" s="118">
        <f>SUM(M82:M89)</f>
        <v>37.3618728</v>
      </c>
      <c r="N90" s="119" t="s">
        <v>7</v>
      </c>
    </row>
    <row r="91" spans="1:18" ht="15">
      <c r="A91" s="130"/>
      <c r="B91" s="123" t="s">
        <v>9</v>
      </c>
      <c r="C91" s="124"/>
      <c r="D91" s="124"/>
      <c r="E91" s="124"/>
      <c r="F91" s="124"/>
      <c r="G91" s="124"/>
      <c r="H91" s="124"/>
      <c r="I91" s="124"/>
      <c r="J91" s="124"/>
      <c r="K91" s="125">
        <v>4</v>
      </c>
      <c r="L91" s="118">
        <f>+L90*K91</f>
        <v>62.119526399999998</v>
      </c>
      <c r="M91" s="118">
        <f>+M90*K91</f>
        <v>149.4474912</v>
      </c>
      <c r="N91" s="119" t="s">
        <v>7</v>
      </c>
    </row>
    <row r="92" spans="1:18" ht="13.5" thickBot="1">
      <c r="A92" s="131"/>
      <c r="B92" s="132" t="s">
        <v>25</v>
      </c>
      <c r="C92" s="133"/>
      <c r="D92" s="133"/>
      <c r="E92" s="133"/>
      <c r="F92" s="133"/>
      <c r="G92" s="133"/>
      <c r="H92" s="133"/>
      <c r="I92" s="133"/>
      <c r="J92" s="133"/>
      <c r="K92" s="133"/>
      <c r="L92" s="135">
        <f>+L34+L49+L63+L77+L91</f>
        <v>2336.6790143999997</v>
      </c>
      <c r="M92" s="135">
        <f>+M34+M49+M63+M77+M91</f>
        <v>4406.6709792000001</v>
      </c>
      <c r="N92" s="134" t="s">
        <v>7</v>
      </c>
    </row>
    <row r="93" spans="1:18" ht="17.25" thickTop="1" thickBot="1">
      <c r="A93" s="1200" t="s">
        <v>157</v>
      </c>
      <c r="B93" s="1201"/>
      <c r="C93" s="1201"/>
      <c r="D93" s="1201"/>
      <c r="E93" s="1201"/>
      <c r="F93" s="1201"/>
      <c r="G93" s="1201"/>
      <c r="H93" s="1201"/>
      <c r="I93" s="1201"/>
      <c r="J93" s="1201"/>
      <c r="K93" s="1201"/>
      <c r="L93" s="1201"/>
      <c r="M93" s="1201"/>
      <c r="N93" s="1202"/>
    </row>
    <row r="94" spans="1:18" ht="15.75" thickTop="1">
      <c r="A94" s="1203" t="s">
        <v>126</v>
      </c>
      <c r="B94" s="1205" t="s">
        <v>74</v>
      </c>
      <c r="C94" s="1206"/>
      <c r="D94" s="1206"/>
      <c r="E94" s="1209" t="s">
        <v>127</v>
      </c>
      <c r="F94" s="53" t="s">
        <v>128</v>
      </c>
      <c r="G94" s="53" t="s">
        <v>128</v>
      </c>
      <c r="H94" s="1211" t="s">
        <v>129</v>
      </c>
      <c r="I94" s="1212"/>
      <c r="J94" s="1213"/>
      <c r="K94" s="1209" t="s">
        <v>130</v>
      </c>
      <c r="L94" s="1211" t="s">
        <v>131</v>
      </c>
      <c r="M94" s="1213"/>
      <c r="N94" s="1193" t="s">
        <v>12</v>
      </c>
    </row>
    <row r="95" spans="1:18" ht="15.75" thickBot="1">
      <c r="A95" s="1204"/>
      <c r="B95" s="1207"/>
      <c r="C95" s="1208"/>
      <c r="D95" s="1208"/>
      <c r="E95" s="1210"/>
      <c r="F95" s="54" t="s">
        <v>132</v>
      </c>
      <c r="G95" s="54" t="s">
        <v>133</v>
      </c>
      <c r="H95" s="55">
        <v>8</v>
      </c>
      <c r="I95" s="55">
        <v>12</v>
      </c>
      <c r="J95" s="56">
        <v>14</v>
      </c>
      <c r="K95" s="1210"/>
      <c r="L95" s="56" t="s">
        <v>134</v>
      </c>
      <c r="M95" s="57" t="s">
        <v>135</v>
      </c>
      <c r="N95" s="1194"/>
    </row>
    <row r="96" spans="1:18" ht="15.75" thickTop="1">
      <c r="A96" s="58"/>
      <c r="B96" s="1195" t="s">
        <v>158</v>
      </c>
      <c r="C96" s="1196"/>
      <c r="D96" s="1196"/>
      <c r="E96" s="136">
        <f>+O96</f>
        <v>4.1499999999999995</v>
      </c>
      <c r="F96" s="109"/>
      <c r="G96" s="109"/>
      <c r="H96" s="109"/>
      <c r="I96" s="109"/>
      <c r="J96" s="109"/>
      <c r="K96" s="62"/>
      <c r="L96" s="62"/>
      <c r="M96" s="63"/>
      <c r="N96" s="64"/>
      <c r="O96">
        <f>1.7+1.7+0.3+0.3+0.15</f>
        <v>4.1499999999999995</v>
      </c>
    </row>
    <row r="97" spans="1:16" ht="15">
      <c r="A97" s="65"/>
      <c r="B97" s="66" t="s">
        <v>159</v>
      </c>
      <c r="C97" s="67"/>
      <c r="D97" s="68"/>
      <c r="E97" s="110">
        <f>+E96</f>
        <v>4.1499999999999995</v>
      </c>
      <c r="F97" s="111"/>
      <c r="G97" s="112">
        <v>13</v>
      </c>
      <c r="H97" s="70"/>
      <c r="I97" s="70"/>
      <c r="J97" s="144">
        <f>+(14/1000)^2*6165</f>
        <v>1.2083400000000002</v>
      </c>
      <c r="K97" s="113">
        <v>50</v>
      </c>
      <c r="L97" s="81"/>
      <c r="M97" s="81">
        <f>+E97*G97*J97*K97</f>
        <v>3259.4971500000001</v>
      </c>
      <c r="N97" s="114"/>
      <c r="O97">
        <f>1.8/0.15</f>
        <v>12</v>
      </c>
    </row>
    <row r="98" spans="1:16" ht="15">
      <c r="A98" s="65"/>
      <c r="B98" s="74" t="s">
        <v>160</v>
      </c>
      <c r="C98" s="75"/>
      <c r="D98" s="76"/>
      <c r="E98" s="115">
        <f>+E96</f>
        <v>4.1499999999999995</v>
      </c>
      <c r="F98" s="78"/>
      <c r="G98" s="78">
        <v>13</v>
      </c>
      <c r="H98" s="79"/>
      <c r="I98" s="79"/>
      <c r="J98" s="145">
        <f>+(14/1000)^2*6165</f>
        <v>1.2083400000000002</v>
      </c>
      <c r="K98" s="78">
        <v>50</v>
      </c>
      <c r="L98" s="81">
        <f>+E98*G98*I98*K98</f>
        <v>0</v>
      </c>
      <c r="M98" s="81">
        <f>+E98*G98*J98*K98</f>
        <v>3259.4971500000001</v>
      </c>
      <c r="N98" s="82"/>
      <c r="O98">
        <f>1.8*1.8*0.4</f>
        <v>1.2960000000000003</v>
      </c>
    </row>
    <row r="99" spans="1:16" ht="15">
      <c r="A99" s="85"/>
      <c r="B99" s="86"/>
      <c r="C99" s="87"/>
      <c r="D99" s="90"/>
      <c r="E99" s="115"/>
      <c r="F99" s="78"/>
      <c r="G99" s="115"/>
      <c r="H99" s="127"/>
      <c r="I99" s="97"/>
      <c r="J99" s="97"/>
      <c r="K99" s="128"/>
      <c r="L99" s="129"/>
      <c r="M99" s="81"/>
      <c r="N99" s="82"/>
    </row>
    <row r="100" spans="1:16" ht="15.75" thickBot="1">
      <c r="A100" s="141"/>
      <c r="B100" s="1197" t="s">
        <v>161</v>
      </c>
      <c r="C100" s="1198"/>
      <c r="D100" s="1198"/>
      <c r="E100" s="1198"/>
      <c r="F100" s="1198"/>
      <c r="G100" s="1198"/>
      <c r="H100" s="1198"/>
      <c r="I100" s="1198"/>
      <c r="J100" s="1198"/>
      <c r="K100" s="1199"/>
      <c r="L100" s="142">
        <f>SUM(L97:L99)</f>
        <v>0</v>
      </c>
      <c r="M100" s="142">
        <f>SUM(M97:M99)</f>
        <v>6518.9943000000003</v>
      </c>
      <c r="N100" s="143" t="s">
        <v>7</v>
      </c>
    </row>
    <row r="101" spans="1:16" ht="17.25" thickTop="1" thickBot="1">
      <c r="A101" s="1200" t="s">
        <v>162</v>
      </c>
      <c r="B101" s="1201"/>
      <c r="C101" s="1201"/>
      <c r="D101" s="1201"/>
      <c r="E101" s="1201"/>
      <c r="F101" s="1201"/>
      <c r="G101" s="1201"/>
      <c r="H101" s="1201"/>
      <c r="I101" s="1201"/>
      <c r="J101" s="1201"/>
      <c r="K101" s="1201"/>
      <c r="L101" s="1201"/>
      <c r="M101" s="1201"/>
      <c r="N101" s="1202"/>
    </row>
    <row r="102" spans="1:16" ht="15.75" thickTop="1">
      <c r="A102" s="1203" t="s">
        <v>126</v>
      </c>
      <c r="B102" s="1205" t="s">
        <v>74</v>
      </c>
      <c r="C102" s="1206"/>
      <c r="D102" s="1206"/>
      <c r="E102" s="1209" t="s">
        <v>127</v>
      </c>
      <c r="F102" s="53" t="s">
        <v>128</v>
      </c>
      <c r="G102" s="53" t="s">
        <v>128</v>
      </c>
      <c r="H102" s="1211" t="s">
        <v>129</v>
      </c>
      <c r="I102" s="1212"/>
      <c r="J102" s="1213"/>
      <c r="K102" s="1209" t="s">
        <v>130</v>
      </c>
      <c r="L102" s="1211" t="s">
        <v>131</v>
      </c>
      <c r="M102" s="1213"/>
      <c r="N102" s="1193" t="s">
        <v>12</v>
      </c>
    </row>
    <row r="103" spans="1:16" ht="15.75" thickBot="1">
      <c r="A103" s="1204"/>
      <c r="B103" s="1207"/>
      <c r="C103" s="1208"/>
      <c r="D103" s="1208"/>
      <c r="E103" s="1210"/>
      <c r="F103" s="54" t="s">
        <v>132</v>
      </c>
      <c r="G103" s="54" t="s">
        <v>133</v>
      </c>
      <c r="H103" s="55">
        <v>8</v>
      </c>
      <c r="I103" s="55">
        <v>12</v>
      </c>
      <c r="J103" s="56">
        <v>14</v>
      </c>
      <c r="K103" s="1210"/>
      <c r="L103" s="56" t="s">
        <v>134</v>
      </c>
      <c r="M103" s="57" t="s">
        <v>135</v>
      </c>
      <c r="N103" s="1194"/>
    </row>
    <row r="104" spans="1:16" ht="15.75" thickTop="1">
      <c r="A104" s="58"/>
      <c r="B104" s="1195" t="s">
        <v>163</v>
      </c>
      <c r="C104" s="1196"/>
      <c r="D104" s="1196"/>
      <c r="E104" s="136">
        <f>+O104</f>
        <v>0</v>
      </c>
      <c r="F104" s="109"/>
      <c r="G104" s="109"/>
      <c r="H104" s="109"/>
      <c r="I104" s="109"/>
      <c r="J104" s="109"/>
      <c r="K104" s="62"/>
      <c r="L104" s="62"/>
      <c r="M104" s="63"/>
      <c r="N104" s="64"/>
    </row>
    <row r="105" spans="1:16" ht="15">
      <c r="A105" s="65"/>
      <c r="B105" s="66" t="s">
        <v>159</v>
      </c>
      <c r="C105" s="67"/>
      <c r="D105" s="68"/>
      <c r="E105" s="110">
        <f>+O105</f>
        <v>2.7000000000000006</v>
      </c>
      <c r="F105" s="111"/>
      <c r="G105" s="112">
        <v>14</v>
      </c>
      <c r="H105" s="70"/>
      <c r="I105" s="147">
        <f>+(12/1000)^2*6165</f>
        <v>0.88775999999999999</v>
      </c>
      <c r="J105" s="147"/>
      <c r="K105" s="113"/>
      <c r="L105" s="81">
        <f>+E105*G105*I105</f>
        <v>33.557328000000012</v>
      </c>
      <c r="M105" s="81">
        <f>+E105*G105*J105*K105</f>
        <v>0</v>
      </c>
      <c r="N105" s="114"/>
      <c r="O105">
        <f>1.1+1.1+0.2+0.2+0.1</f>
        <v>2.7000000000000006</v>
      </c>
      <c r="P105">
        <f>2/0.15</f>
        <v>13.333333333333334</v>
      </c>
    </row>
    <row r="106" spans="1:16" ht="15.75" thickBot="1">
      <c r="A106" s="65"/>
      <c r="B106" s="74" t="s">
        <v>160</v>
      </c>
      <c r="C106" s="75"/>
      <c r="D106" s="76"/>
      <c r="E106" s="115">
        <f>+O106</f>
        <v>4.3</v>
      </c>
      <c r="F106" s="78"/>
      <c r="G106" s="78">
        <v>9</v>
      </c>
      <c r="H106" s="79"/>
      <c r="I106" s="79">
        <f>+(12/1000)^2*6165</f>
        <v>0.88775999999999999</v>
      </c>
      <c r="J106" s="79"/>
      <c r="K106" s="78"/>
      <c r="L106" s="81">
        <f>+E106*G106*I106</f>
        <v>34.356311999999996</v>
      </c>
      <c r="M106" s="81">
        <f>+E106*G106*J106*K106</f>
        <v>0</v>
      </c>
      <c r="N106" s="82"/>
      <c r="O106">
        <f>1.9+1.9+0.2+0.2+0.1</f>
        <v>4.3</v>
      </c>
      <c r="P106">
        <f>1.2/0.15</f>
        <v>8</v>
      </c>
    </row>
    <row r="107" spans="1:16" ht="15.75" thickTop="1">
      <c r="A107" s="148"/>
      <c r="B107" s="1195" t="s">
        <v>164</v>
      </c>
      <c r="C107" s="1196"/>
      <c r="D107" s="1196"/>
      <c r="E107" s="115"/>
      <c r="F107" s="78"/>
      <c r="G107" s="78"/>
      <c r="H107" s="117"/>
      <c r="I107" s="117"/>
      <c r="J107" s="117"/>
      <c r="K107" s="116"/>
      <c r="L107" s="88"/>
      <c r="M107" s="81"/>
      <c r="N107" s="82"/>
    </row>
    <row r="108" spans="1:16" ht="15">
      <c r="A108" s="148"/>
      <c r="B108" s="74" t="s">
        <v>160</v>
      </c>
      <c r="C108" s="87"/>
      <c r="D108" s="90"/>
      <c r="E108" s="115">
        <f>+O108</f>
        <v>4.3</v>
      </c>
      <c r="F108" s="78"/>
      <c r="G108" s="78">
        <v>8</v>
      </c>
      <c r="H108" s="79"/>
      <c r="I108" s="79">
        <f>+(12/1000)^2*6165</f>
        <v>0.88775999999999999</v>
      </c>
      <c r="J108" s="79"/>
      <c r="K108" s="78"/>
      <c r="L108" s="81">
        <f>+E108*G108*I108</f>
        <v>30.538943999999997</v>
      </c>
      <c r="M108" s="81"/>
      <c r="N108" s="82"/>
      <c r="O108">
        <f>1.9+1.9+0.2+0.2+0.1</f>
        <v>4.3</v>
      </c>
      <c r="P108">
        <f>1.1/0.15</f>
        <v>7.3333333333333339</v>
      </c>
    </row>
    <row r="109" spans="1:16" ht="15">
      <c r="A109" s="148"/>
      <c r="B109" s="86" t="s">
        <v>165</v>
      </c>
      <c r="C109" s="87"/>
      <c r="D109" s="90"/>
      <c r="E109" s="115">
        <f>+O109</f>
        <v>4.25</v>
      </c>
      <c r="F109" s="78"/>
      <c r="G109" s="78">
        <v>14</v>
      </c>
      <c r="H109" s="117"/>
      <c r="I109" s="79">
        <f>+(12/1000)^2*6165</f>
        <v>0.88775999999999999</v>
      </c>
      <c r="J109" s="117"/>
      <c r="K109" s="116">
        <v>2</v>
      </c>
      <c r="L109" s="81">
        <f>+E109*G109*I109*K109</f>
        <v>105.64344</v>
      </c>
      <c r="M109" s="81"/>
      <c r="N109" s="82"/>
      <c r="O109">
        <f>2+0.4+1.1+0.3+0.4+0.05</f>
        <v>4.25</v>
      </c>
      <c r="P109">
        <f>2/0.15</f>
        <v>13.333333333333334</v>
      </c>
    </row>
    <row r="110" spans="1:16" ht="15">
      <c r="A110" s="85"/>
      <c r="B110" s="86"/>
      <c r="C110" s="87"/>
      <c r="D110" s="90"/>
      <c r="E110" s="115"/>
      <c r="F110" s="78"/>
      <c r="G110" s="115"/>
      <c r="H110" s="127"/>
      <c r="I110" s="97"/>
      <c r="J110" s="146"/>
      <c r="K110" s="128"/>
      <c r="L110" s="129"/>
      <c r="M110" s="81"/>
      <c r="N110" s="82"/>
    </row>
    <row r="111" spans="1:16" ht="15.75" thickBot="1">
      <c r="A111" s="141"/>
      <c r="B111" s="1197" t="s">
        <v>161</v>
      </c>
      <c r="C111" s="1198"/>
      <c r="D111" s="1198"/>
      <c r="E111" s="1198"/>
      <c r="F111" s="1198"/>
      <c r="G111" s="1198"/>
      <c r="H111" s="1198"/>
      <c r="I111" s="1198"/>
      <c r="J111" s="1198"/>
      <c r="K111" s="1199"/>
      <c r="L111" s="142">
        <f>SUM(L105:L110)</f>
        <v>204.096024</v>
      </c>
      <c r="M111" s="142">
        <f>SUM(M105:M110)</f>
        <v>0</v>
      </c>
      <c r="N111" s="143" t="s">
        <v>7</v>
      </c>
    </row>
  </sheetData>
  <customSheetViews>
    <customSheetView guid="{D219A4B4-2F58-4C9B-BAE3-46CA3559E29C}" state="hidden">
      <selection activeCell="R101" sqref="R101"/>
      <pageMargins left="0.7" right="0.7" top="0.75" bottom="0.75" header="0.3" footer="0.3"/>
    </customSheetView>
  </customSheetViews>
  <mergeCells count="83">
    <mergeCell ref="A1:N1"/>
    <mergeCell ref="A5:N5"/>
    <mergeCell ref="A6:N6"/>
    <mergeCell ref="A7:N7"/>
    <mergeCell ref="A8:A9"/>
    <mergeCell ref="B8:D9"/>
    <mergeCell ref="E8:E9"/>
    <mergeCell ref="H8:J8"/>
    <mergeCell ref="K8:K9"/>
    <mergeCell ref="L8:M8"/>
    <mergeCell ref="N8:N9"/>
    <mergeCell ref="N37:N38"/>
    <mergeCell ref="A21:N21"/>
    <mergeCell ref="A22:A23"/>
    <mergeCell ref="B22:D23"/>
    <mergeCell ref="E22:E23"/>
    <mergeCell ref="H22:J22"/>
    <mergeCell ref="E18:K18"/>
    <mergeCell ref="K22:K23"/>
    <mergeCell ref="L22:M22"/>
    <mergeCell ref="K51:K52"/>
    <mergeCell ref="L51:M51"/>
    <mergeCell ref="K37:K38"/>
    <mergeCell ref="L37:M37"/>
    <mergeCell ref="N51:N52"/>
    <mergeCell ref="N22:N23"/>
    <mergeCell ref="B24:D24"/>
    <mergeCell ref="B33:K33"/>
    <mergeCell ref="A36:N36"/>
    <mergeCell ref="A37:A38"/>
    <mergeCell ref="B37:D38"/>
    <mergeCell ref="E37:E38"/>
    <mergeCell ref="H37:J37"/>
    <mergeCell ref="B39:D39"/>
    <mergeCell ref="B48:K48"/>
    <mergeCell ref="A50:N50"/>
    <mergeCell ref="A51:A52"/>
    <mergeCell ref="B51:D52"/>
    <mergeCell ref="E51:E52"/>
    <mergeCell ref="H51:J51"/>
    <mergeCell ref="B53:D53"/>
    <mergeCell ref="B62:K62"/>
    <mergeCell ref="A64:N64"/>
    <mergeCell ref="A65:A66"/>
    <mergeCell ref="B65:D66"/>
    <mergeCell ref="E65:E66"/>
    <mergeCell ref="H65:J65"/>
    <mergeCell ref="K65:K66"/>
    <mergeCell ref="L65:M65"/>
    <mergeCell ref="N65:N66"/>
    <mergeCell ref="B67:D67"/>
    <mergeCell ref="B76:K76"/>
    <mergeCell ref="A78:N78"/>
    <mergeCell ref="A79:A80"/>
    <mergeCell ref="B79:D80"/>
    <mergeCell ref="E79:E80"/>
    <mergeCell ref="H79:J79"/>
    <mergeCell ref="K79:K80"/>
    <mergeCell ref="L79:M79"/>
    <mergeCell ref="N79:N80"/>
    <mergeCell ref="B81:D81"/>
    <mergeCell ref="B90:K90"/>
    <mergeCell ref="A93:N93"/>
    <mergeCell ref="A94:A95"/>
    <mergeCell ref="B94:D95"/>
    <mergeCell ref="E94:E95"/>
    <mergeCell ref="H94:J94"/>
    <mergeCell ref="K94:K95"/>
    <mergeCell ref="L94:M94"/>
    <mergeCell ref="N102:N103"/>
    <mergeCell ref="B104:D104"/>
    <mergeCell ref="B111:K111"/>
    <mergeCell ref="B107:D107"/>
    <mergeCell ref="N94:N95"/>
    <mergeCell ref="B96:D96"/>
    <mergeCell ref="B100:K100"/>
    <mergeCell ref="A101:N101"/>
    <mergeCell ref="A102:A103"/>
    <mergeCell ref="B102:D103"/>
    <mergeCell ref="E102:E103"/>
    <mergeCell ref="H102:J102"/>
    <mergeCell ref="K102:K103"/>
    <mergeCell ref="L102:M102"/>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sheetPr codeName="Sheet14"/>
  <dimension ref="C2:S61"/>
  <sheetViews>
    <sheetView view="pageBreakPreview" topLeftCell="A28" zoomScaleSheetLayoutView="100" workbookViewId="0">
      <selection activeCell="M34" sqref="M34"/>
    </sheetView>
  </sheetViews>
  <sheetFormatPr defaultRowHeight="14.25"/>
  <cols>
    <col min="1" max="1" width="9.140625" style="149"/>
    <col min="2" max="2" width="3.42578125" style="149" customWidth="1"/>
    <col min="3" max="3" width="9.140625" style="149"/>
    <col min="4" max="4" width="8.28515625" style="149" customWidth="1"/>
    <col min="5" max="5" width="15.140625" style="149" customWidth="1"/>
    <col min="6" max="7" width="8.28515625" style="149" customWidth="1"/>
    <col min="8" max="8" width="13.85546875" style="149" customWidth="1"/>
    <col min="9" max="9" width="12" style="149" customWidth="1"/>
    <col min="10" max="10" width="18" style="149" customWidth="1"/>
    <col min="11" max="11" width="12.7109375" style="149" customWidth="1"/>
    <col min="12" max="12" width="21.140625" style="149" customWidth="1"/>
    <col min="13" max="13" width="24.28515625" style="149" customWidth="1"/>
    <col min="14" max="14" width="17.5703125" style="149" hidden="1" customWidth="1"/>
    <col min="15" max="15" width="6.5703125" style="149" hidden="1" customWidth="1"/>
    <col min="16" max="16" width="0.85546875" style="149" hidden="1" customWidth="1"/>
    <col min="17" max="17" width="3.42578125" style="149" customWidth="1"/>
    <col min="18" max="18" width="17.85546875" style="149" customWidth="1"/>
    <col min="19" max="19" width="18.28515625" style="149" bestFit="1" customWidth="1"/>
    <col min="20" max="16384" width="9.140625" style="149"/>
  </cols>
  <sheetData>
    <row r="2" spans="3:18">
      <c r="C2" s="1237"/>
      <c r="D2" s="1237"/>
      <c r="E2" s="1237"/>
      <c r="F2" s="1237"/>
      <c r="G2" s="1237"/>
      <c r="H2" s="1237"/>
      <c r="I2" s="1237"/>
      <c r="J2" s="1237"/>
      <c r="K2" s="1237"/>
      <c r="L2" s="1237"/>
      <c r="M2" s="1237"/>
    </row>
    <row r="3" spans="3:18" ht="18.75">
      <c r="C3" s="1238" t="s">
        <v>322</v>
      </c>
      <c r="D3" s="1238"/>
      <c r="E3" s="1238"/>
      <c r="F3" s="1238"/>
      <c r="G3" s="1238"/>
      <c r="H3" s="1238"/>
      <c r="I3" s="1238"/>
      <c r="J3" s="1238"/>
      <c r="K3" s="1238"/>
      <c r="L3" s="1238"/>
      <c r="M3" s="1238"/>
      <c r="N3" s="1238"/>
      <c r="O3" s="1238"/>
      <c r="P3" s="1238"/>
    </row>
    <row r="4" spans="3:18" ht="18.75">
      <c r="C4" s="1238" t="s">
        <v>321</v>
      </c>
      <c r="D4" s="1238"/>
      <c r="E4" s="1238"/>
      <c r="F4" s="1238"/>
      <c r="G4" s="1238"/>
      <c r="H4" s="1238"/>
      <c r="I4" s="1238"/>
      <c r="J4" s="1238"/>
      <c r="K4" s="1238"/>
      <c r="L4" s="1238"/>
      <c r="M4" s="1238"/>
      <c r="N4" s="1238"/>
      <c r="O4" s="1238"/>
      <c r="P4" s="1238"/>
      <c r="R4" s="168">
        <f>0.008*1884000000</f>
        <v>15072000</v>
      </c>
    </row>
    <row r="5" spans="3:18" ht="18.75">
      <c r="C5" s="216"/>
      <c r="D5" s="216"/>
      <c r="E5" s="216"/>
      <c r="F5" s="216"/>
      <c r="G5" s="216"/>
      <c r="H5" s="216"/>
      <c r="I5" s="216"/>
      <c r="J5" s="216"/>
      <c r="K5" s="216"/>
      <c r="L5" s="216"/>
      <c r="M5" s="216"/>
      <c r="N5" s="216"/>
      <c r="O5" s="216"/>
      <c r="P5" s="216"/>
      <c r="R5" s="168"/>
    </row>
    <row r="6" spans="3:18" ht="35.25" customHeight="1">
      <c r="C6" s="217"/>
      <c r="D6" s="180"/>
      <c r="E6" s="180"/>
      <c r="F6" s="180"/>
      <c r="G6" s="1239"/>
      <c r="H6" s="1239"/>
      <c r="I6" s="1239"/>
      <c r="J6" s="1239"/>
      <c r="K6" s="1239"/>
      <c r="L6" s="1239"/>
      <c r="M6" s="1239"/>
      <c r="N6" s="216"/>
      <c r="O6" s="216"/>
      <c r="P6" s="216"/>
      <c r="R6" s="168"/>
    </row>
    <row r="7" spans="3:18" ht="18.75">
      <c r="C7" s="217"/>
      <c r="D7" s="180"/>
      <c r="E7" s="180"/>
      <c r="F7" s="180"/>
      <c r="G7" s="217"/>
      <c r="H7" s="179"/>
      <c r="I7" s="179"/>
      <c r="J7" s="179"/>
      <c r="K7" s="179"/>
      <c r="L7" s="179"/>
      <c r="M7" s="179"/>
      <c r="N7" s="216"/>
      <c r="O7" s="216"/>
      <c r="P7" s="216"/>
      <c r="R7" s="168"/>
    </row>
    <row r="8" spans="3:18" ht="18.75">
      <c r="C8" s="217"/>
      <c r="D8" s="180"/>
      <c r="E8" s="180"/>
      <c r="F8" s="180"/>
      <c r="G8" s="217"/>
      <c r="H8" s="179"/>
      <c r="I8" s="179"/>
      <c r="J8" s="179"/>
      <c r="K8" s="179"/>
      <c r="L8" s="179"/>
      <c r="M8" s="179"/>
      <c r="N8" s="216"/>
      <c r="O8" s="216"/>
      <c r="P8" s="216"/>
      <c r="R8" s="168"/>
    </row>
    <row r="10" spans="3:18" ht="18.75" customHeight="1">
      <c r="C10" s="1240" t="s">
        <v>58</v>
      </c>
      <c r="D10" s="1242" t="s">
        <v>15</v>
      </c>
      <c r="E10" s="1242"/>
      <c r="F10" s="1242"/>
      <c r="G10" s="1242"/>
      <c r="H10" s="1242"/>
      <c r="I10" s="1240" t="s">
        <v>12</v>
      </c>
      <c r="J10" s="1240" t="s">
        <v>16</v>
      </c>
      <c r="K10" s="1242" t="s">
        <v>320</v>
      </c>
      <c r="L10" s="215" t="s">
        <v>319</v>
      </c>
      <c r="M10" s="215" t="s">
        <v>318</v>
      </c>
      <c r="N10" s="1242" t="s">
        <v>287</v>
      </c>
      <c r="O10" s="1244" t="s">
        <v>317</v>
      </c>
      <c r="P10" s="1245"/>
    </row>
    <row r="11" spans="3:18" ht="21" customHeight="1">
      <c r="C11" s="1241"/>
      <c r="D11" s="1243"/>
      <c r="E11" s="1243"/>
      <c r="F11" s="1243"/>
      <c r="G11" s="1243"/>
      <c r="H11" s="1243"/>
      <c r="I11" s="1241"/>
      <c r="J11" s="1241"/>
      <c r="K11" s="1243"/>
      <c r="L11" s="184" t="s">
        <v>316</v>
      </c>
      <c r="M11" s="184" t="s">
        <v>316</v>
      </c>
      <c r="N11" s="1243"/>
      <c r="O11" s="1246"/>
      <c r="P11" s="1247"/>
    </row>
    <row r="12" spans="3:18" ht="21" customHeight="1">
      <c r="C12" s="210" t="s">
        <v>315</v>
      </c>
      <c r="D12" s="1248" t="s">
        <v>314</v>
      </c>
      <c r="E12" s="1249"/>
      <c r="F12" s="1249"/>
      <c r="G12" s="1249"/>
      <c r="H12" s="1250"/>
      <c r="I12" s="210"/>
      <c r="J12" s="210"/>
      <c r="K12" s="210"/>
      <c r="L12" s="210"/>
      <c r="M12" s="210"/>
      <c r="N12" s="210"/>
      <c r="O12" s="214"/>
      <c r="P12" s="213"/>
    </row>
    <row r="13" spans="3:18" ht="15.75" customHeight="1">
      <c r="C13" s="165">
        <v>1</v>
      </c>
      <c r="D13" s="193" t="s">
        <v>313</v>
      </c>
      <c r="E13" s="189"/>
      <c r="F13" s="189"/>
      <c r="G13" s="189"/>
      <c r="H13" s="192"/>
      <c r="I13" s="165" t="s">
        <v>49</v>
      </c>
      <c r="J13" s="201">
        <v>1</v>
      </c>
      <c r="K13" s="201">
        <v>1</v>
      </c>
      <c r="L13" s="201">
        <v>600000</v>
      </c>
      <c r="M13" s="196">
        <f>J13*K13*L13</f>
        <v>600000</v>
      </c>
      <c r="N13" s="212">
        <v>0.1</v>
      </c>
      <c r="O13" s="1251"/>
      <c r="P13" s="1252"/>
    </row>
    <row r="14" spans="3:18" ht="15.75" customHeight="1">
      <c r="C14" s="165"/>
      <c r="D14" s="193"/>
      <c r="E14" s="189"/>
      <c r="F14" s="189"/>
      <c r="G14" s="189"/>
      <c r="H14" s="192"/>
      <c r="I14" s="165"/>
      <c r="J14" s="201"/>
      <c r="K14" s="201"/>
      <c r="L14" s="201"/>
      <c r="M14" s="196"/>
      <c r="N14" s="195">
        <v>0.1</v>
      </c>
      <c r="O14" s="1235"/>
      <c r="P14" s="1236"/>
    </row>
    <row r="15" spans="3:18" ht="15.75" customHeight="1">
      <c r="C15" s="210" t="s">
        <v>312</v>
      </c>
      <c r="D15" s="1229" t="s">
        <v>311</v>
      </c>
      <c r="E15" s="1230"/>
      <c r="F15" s="1230"/>
      <c r="G15" s="1230"/>
      <c r="H15" s="1231"/>
      <c r="I15" s="210"/>
      <c r="J15" s="210"/>
      <c r="K15" s="210"/>
      <c r="L15" s="210"/>
      <c r="M15" s="210"/>
      <c r="N15" s="195"/>
      <c r="O15" s="194"/>
      <c r="P15" s="162"/>
      <c r="Q15" s="209"/>
      <c r="R15" s="209"/>
    </row>
    <row r="16" spans="3:18" ht="15.75" customHeight="1">
      <c r="C16" s="165">
        <v>1</v>
      </c>
      <c r="D16" s="193" t="s">
        <v>310</v>
      </c>
      <c r="E16" s="189"/>
      <c r="F16" s="189"/>
      <c r="G16" s="189"/>
      <c r="H16" s="192"/>
      <c r="I16" s="165" t="s">
        <v>0</v>
      </c>
      <c r="J16" s="201">
        <v>5</v>
      </c>
      <c r="K16" s="201">
        <v>1</v>
      </c>
      <c r="L16" s="201">
        <v>75000</v>
      </c>
      <c r="M16" s="196">
        <f>J16*K16*L16</f>
        <v>375000</v>
      </c>
      <c r="N16" s="195"/>
      <c r="O16" s="194"/>
      <c r="P16" s="162"/>
      <c r="Q16" s="209"/>
      <c r="R16" s="209"/>
    </row>
    <row r="17" spans="3:18" ht="15.75" customHeight="1">
      <c r="C17" s="165">
        <f>C16+1</f>
        <v>2</v>
      </c>
      <c r="D17" s="193" t="s">
        <v>309</v>
      </c>
      <c r="E17" s="189"/>
      <c r="F17" s="189"/>
      <c r="G17" s="189"/>
      <c r="H17" s="192"/>
      <c r="I17" s="165" t="s">
        <v>259</v>
      </c>
      <c r="J17" s="201">
        <v>5</v>
      </c>
      <c r="K17" s="201">
        <v>1</v>
      </c>
      <c r="L17" s="201">
        <v>65000</v>
      </c>
      <c r="M17" s="196">
        <f>J17*K17*L17</f>
        <v>325000</v>
      </c>
      <c r="N17" s="195"/>
      <c r="O17" s="194"/>
      <c r="P17" s="162"/>
      <c r="Q17" s="209"/>
      <c r="R17" s="209"/>
    </row>
    <row r="18" spans="3:18" ht="15.75" hidden="1" customHeight="1">
      <c r="C18" s="165"/>
      <c r="D18" s="193" t="s">
        <v>308</v>
      </c>
      <c r="E18" s="189"/>
      <c r="F18" s="189"/>
      <c r="G18" s="189"/>
      <c r="H18" s="192"/>
      <c r="I18" s="165" t="s">
        <v>0</v>
      </c>
      <c r="J18" s="201">
        <v>3</v>
      </c>
      <c r="K18" s="201">
        <v>3</v>
      </c>
      <c r="L18" s="201"/>
      <c r="M18" s="196">
        <f>J18*K18*L18</f>
        <v>0</v>
      </c>
      <c r="N18" s="195"/>
      <c r="O18" s="194"/>
      <c r="P18" s="162"/>
      <c r="Q18" s="209"/>
      <c r="R18" s="209"/>
    </row>
    <row r="19" spans="3:18" ht="15.75" customHeight="1">
      <c r="C19" s="165">
        <v>3</v>
      </c>
      <c r="D19" s="193" t="s">
        <v>307</v>
      </c>
      <c r="E19" s="189"/>
      <c r="F19" s="189"/>
      <c r="G19" s="189"/>
      <c r="H19" s="192"/>
      <c r="I19" s="165" t="s">
        <v>259</v>
      </c>
      <c r="J19" s="201">
        <v>5</v>
      </c>
      <c r="K19" s="201">
        <v>1</v>
      </c>
      <c r="L19" s="201">
        <v>300000</v>
      </c>
      <c r="M19" s="196">
        <f>J19*K19*L19</f>
        <v>1500000</v>
      </c>
      <c r="N19" s="195"/>
      <c r="O19" s="194"/>
      <c r="P19" s="162"/>
      <c r="Q19" s="209"/>
      <c r="R19" s="209"/>
    </row>
    <row r="20" spans="3:18" ht="15.75" customHeight="1">
      <c r="C20" s="165">
        <f>C19+1</f>
        <v>4</v>
      </c>
      <c r="D20" s="193" t="s">
        <v>306</v>
      </c>
      <c r="E20" s="189"/>
      <c r="F20" s="189"/>
      <c r="G20" s="189"/>
      <c r="H20" s="192"/>
      <c r="I20" s="165" t="s">
        <v>0</v>
      </c>
      <c r="J20" s="201">
        <v>5</v>
      </c>
      <c r="K20" s="201">
        <v>1</v>
      </c>
      <c r="L20" s="201">
        <v>5000</v>
      </c>
      <c r="M20" s="196">
        <f>J20*K20*L20</f>
        <v>25000</v>
      </c>
      <c r="N20" s="195"/>
      <c r="O20" s="194"/>
      <c r="P20" s="162"/>
      <c r="Q20" s="209"/>
      <c r="R20" s="209"/>
    </row>
    <row r="21" spans="3:18" ht="15.75" customHeight="1">
      <c r="C21" s="165"/>
      <c r="D21" s="193"/>
      <c r="E21" s="189"/>
      <c r="F21" s="189"/>
      <c r="G21" s="189"/>
      <c r="H21" s="192"/>
      <c r="I21" s="165"/>
      <c r="J21" s="201"/>
      <c r="K21" s="201"/>
      <c r="L21" s="201"/>
      <c r="M21" s="196"/>
      <c r="N21" s="195"/>
      <c r="O21" s="194"/>
      <c r="P21" s="162"/>
      <c r="Q21" s="209"/>
      <c r="R21" s="209"/>
    </row>
    <row r="22" spans="3:18" ht="15.75" customHeight="1">
      <c r="C22" s="191" t="s">
        <v>284</v>
      </c>
      <c r="D22" s="211" t="s">
        <v>305</v>
      </c>
      <c r="E22" s="189"/>
      <c r="F22" s="189"/>
      <c r="G22" s="189"/>
      <c r="H22" s="192"/>
      <c r="I22" s="165"/>
      <c r="J22" s="201"/>
      <c r="K22" s="201"/>
      <c r="L22" s="201"/>
      <c r="M22" s="196"/>
      <c r="N22" s="195"/>
      <c r="O22" s="194"/>
      <c r="P22" s="162"/>
      <c r="Q22" s="209"/>
      <c r="R22" s="209"/>
    </row>
    <row r="23" spans="3:18" ht="31.5" customHeight="1">
      <c r="C23" s="165">
        <v>1</v>
      </c>
      <c r="D23" s="1253" t="s">
        <v>304</v>
      </c>
      <c r="E23" s="1254"/>
      <c r="F23" s="1254"/>
      <c r="G23" s="1254"/>
      <c r="H23" s="1255"/>
      <c r="I23" s="165" t="s">
        <v>49</v>
      </c>
      <c r="J23" s="201">
        <v>1</v>
      </c>
      <c r="K23" s="201">
        <v>1</v>
      </c>
      <c r="L23" s="201">
        <v>1000000</v>
      </c>
      <c r="M23" s="196">
        <f>J23*K23*L23</f>
        <v>1000000</v>
      </c>
      <c r="N23" s="195"/>
      <c r="O23" s="194"/>
      <c r="P23" s="162"/>
      <c r="Q23" s="209"/>
      <c r="R23" s="209"/>
    </row>
    <row r="24" spans="3:18" ht="15.75" customHeight="1">
      <c r="C24" s="165"/>
      <c r="D24" s="193"/>
      <c r="E24" s="189"/>
      <c r="F24" s="189"/>
      <c r="G24" s="189"/>
      <c r="H24" s="192"/>
      <c r="I24" s="165"/>
      <c r="J24" s="201"/>
      <c r="K24" s="201"/>
      <c r="L24" s="201"/>
      <c r="M24" s="196"/>
      <c r="N24" s="195"/>
      <c r="O24" s="194"/>
      <c r="P24" s="162"/>
      <c r="Q24" s="209"/>
      <c r="R24" s="209"/>
    </row>
    <row r="25" spans="3:18" ht="15.75" customHeight="1">
      <c r="C25" s="210" t="s">
        <v>303</v>
      </c>
      <c r="D25" s="1229" t="s">
        <v>302</v>
      </c>
      <c r="E25" s="1230"/>
      <c r="F25" s="1230"/>
      <c r="G25" s="1230"/>
      <c r="H25" s="1231"/>
      <c r="I25" s="165"/>
      <c r="J25" s="201"/>
      <c r="K25" s="201"/>
      <c r="L25" s="201"/>
      <c r="M25" s="196"/>
      <c r="N25" s="195"/>
      <c r="O25" s="194"/>
      <c r="P25" s="162"/>
      <c r="Q25" s="209"/>
      <c r="R25" s="209"/>
    </row>
    <row r="26" spans="3:18" ht="47.25" customHeight="1">
      <c r="C26" s="165">
        <v>1</v>
      </c>
      <c r="D26" s="1232" t="s">
        <v>301</v>
      </c>
      <c r="E26" s="1233"/>
      <c r="F26" s="1233"/>
      <c r="G26" s="1233"/>
      <c r="H26" s="1234"/>
      <c r="I26" s="165" t="s">
        <v>49</v>
      </c>
      <c r="J26" s="201">
        <v>1</v>
      </c>
      <c r="K26" s="201">
        <v>1</v>
      </c>
      <c r="L26" s="197">
        <f>M47</f>
        <v>897702.5</v>
      </c>
      <c r="M26" s="196">
        <f>J26*K26*L26</f>
        <v>897702.5</v>
      </c>
      <c r="N26" s="195">
        <v>0.1</v>
      </c>
      <c r="O26" s="1235"/>
      <c r="P26" s="1236"/>
      <c r="Q26" s="189"/>
      <c r="R26" s="189">
        <f>240/30</f>
        <v>8</v>
      </c>
    </row>
    <row r="27" spans="3:18" ht="15.75" customHeight="1">
      <c r="C27" s="165"/>
      <c r="D27" s="204"/>
      <c r="E27" s="199"/>
      <c r="F27" s="199"/>
      <c r="G27" s="199"/>
      <c r="H27" s="198"/>
      <c r="I27" s="165"/>
      <c r="J27" s="201"/>
      <c r="K27" s="201"/>
      <c r="L27" s="197"/>
      <c r="M27" s="196"/>
      <c r="N27" s="195"/>
      <c r="O27" s="194"/>
      <c r="P27" s="162"/>
      <c r="Q27" s="189"/>
      <c r="R27" s="189"/>
    </row>
    <row r="28" spans="3:18" ht="15.75" customHeight="1">
      <c r="C28" s="191" t="s">
        <v>300</v>
      </c>
      <c r="D28" s="208" t="s">
        <v>299</v>
      </c>
      <c r="E28" s="205"/>
      <c r="F28" s="205"/>
      <c r="G28" s="205"/>
      <c r="H28" s="207"/>
      <c r="I28" s="165"/>
      <c r="J28" s="201"/>
      <c r="K28" s="201"/>
      <c r="L28" s="197"/>
      <c r="M28" s="196"/>
      <c r="N28" s="195"/>
      <c r="O28" s="194"/>
      <c r="P28" s="162"/>
      <c r="Q28" s="189"/>
      <c r="R28" s="189"/>
    </row>
    <row r="29" spans="3:18" ht="15.75" customHeight="1">
      <c r="C29" s="165">
        <v>1</v>
      </c>
      <c r="D29" s="206" t="s">
        <v>298</v>
      </c>
      <c r="E29" s="205"/>
      <c r="F29" s="203"/>
      <c r="G29" s="203"/>
      <c r="H29" s="202"/>
      <c r="I29" s="165" t="s">
        <v>26</v>
      </c>
      <c r="J29" s="201">
        <v>1</v>
      </c>
      <c r="K29" s="201">
        <v>1</v>
      </c>
      <c r="L29" s="197">
        <v>100000</v>
      </c>
      <c r="M29" s="196">
        <f>J29*K29*L29</f>
        <v>100000</v>
      </c>
      <c r="N29" s="195"/>
      <c r="O29" s="194"/>
      <c r="P29" s="162"/>
      <c r="Q29" s="189"/>
      <c r="R29" s="189"/>
    </row>
    <row r="30" spans="3:18" ht="15.75" customHeight="1">
      <c r="C30" s="165">
        <v>2</v>
      </c>
      <c r="D30" s="206" t="s">
        <v>297</v>
      </c>
      <c r="E30" s="205"/>
      <c r="F30" s="203"/>
      <c r="G30" s="203"/>
      <c r="H30" s="202"/>
      <c r="I30" s="165" t="s">
        <v>26</v>
      </c>
      <c r="J30" s="201">
        <v>1</v>
      </c>
      <c r="K30" s="201">
        <v>1</v>
      </c>
      <c r="L30" s="197">
        <v>100000</v>
      </c>
      <c r="M30" s="196">
        <f>J30*K30*L30</f>
        <v>100000</v>
      </c>
      <c r="N30" s="195"/>
      <c r="O30" s="194"/>
      <c r="P30" s="162"/>
      <c r="Q30" s="189"/>
      <c r="R30" s="189"/>
    </row>
    <row r="31" spans="3:18" ht="15.75" customHeight="1">
      <c r="C31" s="165"/>
      <c r="D31" s="204"/>
      <c r="E31" s="203"/>
      <c r="F31" s="203"/>
      <c r="G31" s="203"/>
      <c r="H31" s="202"/>
      <c r="I31" s="165"/>
      <c r="J31" s="201"/>
      <c r="K31" s="201"/>
      <c r="L31" s="197"/>
      <c r="M31" s="196"/>
      <c r="N31" s="195"/>
      <c r="O31" s="194"/>
      <c r="P31" s="162"/>
      <c r="Q31" s="189"/>
      <c r="R31" s="189"/>
    </row>
    <row r="32" spans="3:18" ht="15.75" customHeight="1">
      <c r="C32" s="165"/>
      <c r="D32" s="200"/>
      <c r="E32" s="199"/>
      <c r="F32" s="199"/>
      <c r="G32" s="199"/>
      <c r="H32" s="198"/>
      <c r="I32" s="165"/>
      <c r="J32" s="163"/>
      <c r="K32" s="163"/>
      <c r="L32" s="197"/>
      <c r="M32" s="196"/>
      <c r="N32" s="195"/>
      <c r="O32" s="194"/>
      <c r="P32" s="162"/>
      <c r="Q32" s="189"/>
      <c r="R32" s="189"/>
    </row>
    <row r="33" spans="3:19" ht="16.5" customHeight="1">
      <c r="C33" s="165"/>
      <c r="D33" s="193"/>
      <c r="E33" s="189"/>
      <c r="F33" s="189"/>
      <c r="G33" s="189"/>
      <c r="H33" s="192"/>
      <c r="I33" s="167"/>
      <c r="J33" s="167"/>
      <c r="K33" s="167"/>
      <c r="L33" s="191" t="s">
        <v>60</v>
      </c>
      <c r="M33" s="190">
        <f>SUM(M13:P31)</f>
        <v>4922702.8</v>
      </c>
      <c r="N33" s="167"/>
      <c r="O33" s="1235"/>
      <c r="P33" s="1236"/>
      <c r="Q33" s="189"/>
      <c r="R33" s="189" t="s">
        <v>59</v>
      </c>
      <c r="S33" s="181">
        <v>706500000</v>
      </c>
    </row>
    <row r="34" spans="3:19" ht="16.5" customHeight="1">
      <c r="C34" s="188"/>
      <c r="D34" s="187"/>
      <c r="E34" s="186"/>
      <c r="F34" s="186"/>
      <c r="G34" s="186"/>
      <c r="H34" s="185"/>
      <c r="I34" s="182"/>
      <c r="J34" s="182"/>
      <c r="K34" s="182"/>
      <c r="L34" s="184" t="s">
        <v>61</v>
      </c>
      <c r="M34" s="183">
        <f>ROUNDDOWN(M33,-3)</f>
        <v>4922000</v>
      </c>
      <c r="N34" s="182"/>
      <c r="O34" s="1256"/>
      <c r="P34" s="1257"/>
      <c r="S34" s="181">
        <f>0.008*S33</f>
        <v>5652000</v>
      </c>
    </row>
    <row r="35" spans="3:19" ht="16.5" customHeight="1">
      <c r="C35" s="180"/>
      <c r="L35" s="179"/>
      <c r="M35" s="178"/>
      <c r="S35" s="150"/>
    </row>
    <row r="36" spans="3:19" ht="16.5" customHeight="1">
      <c r="C36" s="180"/>
      <c r="L36" s="179"/>
      <c r="M36" s="178"/>
    </row>
    <row r="37" spans="3:19" ht="16.5" customHeight="1">
      <c r="C37" s="180"/>
      <c r="L37" s="179"/>
      <c r="M37" s="178"/>
    </row>
    <row r="38" spans="3:19" ht="24" customHeight="1">
      <c r="C38" s="1238" t="s">
        <v>296</v>
      </c>
      <c r="D38" s="1238"/>
      <c r="E38" s="1238"/>
      <c r="F38" s="1238"/>
      <c r="G38" s="1238"/>
      <c r="H38" s="1238"/>
      <c r="I38" s="1238"/>
      <c r="J38" s="1238"/>
      <c r="K38" s="1238"/>
      <c r="L38" s="1238"/>
      <c r="M38" s="1238"/>
      <c r="N38" s="1238"/>
    </row>
    <row r="39" spans="3:19" ht="16.5" customHeight="1">
      <c r="C39" s="180"/>
      <c r="L39" s="179"/>
      <c r="M39" s="178"/>
    </row>
    <row r="40" spans="3:19" ht="34.5" customHeight="1">
      <c r="C40" s="177" t="s">
        <v>58</v>
      </c>
      <c r="D40" s="1258" t="s">
        <v>295</v>
      </c>
      <c r="E40" s="1259"/>
      <c r="F40" s="1259"/>
      <c r="G40" s="1259"/>
      <c r="H40" s="1260"/>
      <c r="I40" s="1261" t="s">
        <v>294</v>
      </c>
      <c r="J40" s="1261"/>
      <c r="K40" s="1258" t="s">
        <v>293</v>
      </c>
      <c r="L40" s="1260"/>
      <c r="M40" s="176" t="s">
        <v>292</v>
      </c>
      <c r="N40" s="175" t="s">
        <v>291</v>
      </c>
    </row>
    <row r="41" spans="3:19">
      <c r="C41" s="174"/>
      <c r="D41" s="173"/>
      <c r="E41" s="172"/>
      <c r="F41" s="172"/>
      <c r="G41" s="172"/>
      <c r="H41" s="171"/>
      <c r="I41" s="170"/>
      <c r="J41" s="170"/>
      <c r="K41" s="1262"/>
      <c r="L41" s="1263"/>
      <c r="M41" s="170"/>
      <c r="N41" s="169"/>
      <c r="P41" s="168"/>
    </row>
    <row r="42" spans="3:19">
      <c r="C42" s="165">
        <v>1</v>
      </c>
      <c r="D42" s="1264">
        <v>1000000</v>
      </c>
      <c r="E42" s="1265"/>
      <c r="F42" s="166" t="s">
        <v>290</v>
      </c>
      <c r="G42" s="1266">
        <v>100000000</v>
      </c>
      <c r="H42" s="1267"/>
      <c r="I42" s="165" t="s">
        <v>52</v>
      </c>
      <c r="J42" s="167"/>
      <c r="K42" s="1268">
        <v>2.3999999999999998E-3</v>
      </c>
      <c r="L42" s="1269"/>
      <c r="M42" s="163">
        <f>K42*J42</f>
        <v>0</v>
      </c>
      <c r="N42" s="162"/>
    </row>
    <row r="43" spans="3:19">
      <c r="C43" s="165">
        <v>2</v>
      </c>
      <c r="D43" s="1264">
        <f>G42</f>
        <v>100000000</v>
      </c>
      <c r="E43" s="1265"/>
      <c r="F43" s="166" t="s">
        <v>290</v>
      </c>
      <c r="G43" s="1266">
        <v>500000000</v>
      </c>
      <c r="H43" s="1267"/>
      <c r="I43" s="165" t="s">
        <v>52</v>
      </c>
      <c r="J43" s="164">
        <v>472475000</v>
      </c>
      <c r="K43" s="1268">
        <v>1.9E-3</v>
      </c>
      <c r="L43" s="1269"/>
      <c r="M43" s="163">
        <f>K43*J43</f>
        <v>897702.5</v>
      </c>
      <c r="N43" s="162"/>
    </row>
    <row r="44" spans="3:19">
      <c r="C44" s="165">
        <v>3</v>
      </c>
      <c r="D44" s="1264">
        <f>G43</f>
        <v>500000000</v>
      </c>
      <c r="E44" s="1265"/>
      <c r="F44" s="166" t="s">
        <v>290</v>
      </c>
      <c r="G44" s="1266">
        <v>1000000000</v>
      </c>
      <c r="H44" s="1267"/>
      <c r="I44" s="165" t="s">
        <v>52</v>
      </c>
      <c r="J44" s="164"/>
      <c r="K44" s="1268">
        <v>1.5E-3</v>
      </c>
      <c r="L44" s="1269"/>
      <c r="M44" s="163">
        <f>K44*J44</f>
        <v>0</v>
      </c>
      <c r="N44" s="162"/>
      <c r="S44" s="150">
        <f>J43*2%</f>
        <v>9449500</v>
      </c>
    </row>
    <row r="45" spans="3:19">
      <c r="C45" s="165">
        <v>4</v>
      </c>
      <c r="D45" s="1264">
        <f>G44</f>
        <v>1000000000</v>
      </c>
      <c r="E45" s="1265"/>
      <c r="F45" s="166" t="s">
        <v>290</v>
      </c>
      <c r="G45" s="1266">
        <v>5000000000</v>
      </c>
      <c r="H45" s="1267"/>
      <c r="I45" s="165" t="s">
        <v>52</v>
      </c>
      <c r="J45" s="164"/>
      <c r="K45" s="1268">
        <v>1.1999999999999999E-3</v>
      </c>
      <c r="L45" s="1269"/>
      <c r="M45" s="163">
        <f>K45*J45</f>
        <v>0</v>
      </c>
      <c r="N45" s="162"/>
      <c r="R45" s="149">
        <v>1000000000</v>
      </c>
    </row>
    <row r="46" spans="3:19">
      <c r="C46" s="158">
        <v>5</v>
      </c>
      <c r="D46" s="161"/>
      <c r="E46" s="160"/>
      <c r="F46" s="159" t="s">
        <v>289</v>
      </c>
      <c r="G46" s="1271">
        <f>G45</f>
        <v>5000000000</v>
      </c>
      <c r="H46" s="1272"/>
      <c r="I46" s="158" t="s">
        <v>52</v>
      </c>
      <c r="J46" s="157"/>
      <c r="K46" s="1273">
        <v>1E-3</v>
      </c>
      <c r="L46" s="1274"/>
      <c r="M46" s="156">
        <f>K46*J46</f>
        <v>0</v>
      </c>
      <c r="N46" s="155"/>
    </row>
    <row r="47" spans="3:19" ht="18.75" customHeight="1">
      <c r="C47" s="1275" t="s">
        <v>288</v>
      </c>
      <c r="D47" s="1276"/>
      <c r="E47" s="1276"/>
      <c r="F47" s="1276"/>
      <c r="G47" s="1276"/>
      <c r="H47" s="1276"/>
      <c r="I47" s="1276"/>
      <c r="J47" s="1276"/>
      <c r="K47" s="1276"/>
      <c r="L47" s="1277"/>
      <c r="M47" s="154">
        <f>SUM(M42:M46)</f>
        <v>897702.5</v>
      </c>
      <c r="N47" s="153"/>
    </row>
    <row r="48" spans="3:19" ht="18.75" customHeight="1">
      <c r="C48" s="152"/>
      <c r="D48" s="152"/>
      <c r="E48" s="152"/>
      <c r="F48" s="152"/>
      <c r="G48" s="152"/>
      <c r="H48" s="152"/>
      <c r="I48" s="152"/>
      <c r="J48" s="152"/>
      <c r="K48" s="152"/>
      <c r="L48" s="152"/>
      <c r="M48" s="151"/>
    </row>
    <row r="50" spans="3:10" ht="42.75" customHeight="1">
      <c r="C50" s="1270"/>
      <c r="D50" s="1270"/>
      <c r="E50" s="1270"/>
      <c r="F50" s="1270"/>
      <c r="G50" s="1270"/>
      <c r="H50" s="1270"/>
    </row>
    <row r="61" spans="3:10">
      <c r="J61" s="150">
        <f>J43+J44</f>
        <v>472475000</v>
      </c>
    </row>
  </sheetData>
  <customSheetViews>
    <customSheetView guid="{D219A4B4-2F58-4C9B-BAE3-46CA3559E29C}" showPageBreaks="1" printArea="1" hiddenRows="1" hiddenColumns="1" state="hidden" view="pageBreakPreview" topLeftCell="A28">
      <selection activeCell="M34" sqref="M34"/>
      <pageMargins left="0.6692913385826772" right="0.39370078740157483" top="0.74803149606299213" bottom="0.74803149606299213" header="0.31496062992125984" footer="0.31496062992125984"/>
      <printOptions horizontalCentered="1"/>
      <pageSetup paperSize="9" scale="60" orientation="portrait" horizontalDpi="4294967293" verticalDpi="360" r:id="rId1"/>
    </customSheetView>
  </customSheetViews>
  <mergeCells count="42">
    <mergeCell ref="D44:E44"/>
    <mergeCell ref="G44:H44"/>
    <mergeCell ref="K44:L44"/>
    <mergeCell ref="C50:H50"/>
    <mergeCell ref="D45:E45"/>
    <mergeCell ref="G45:H45"/>
    <mergeCell ref="K45:L45"/>
    <mergeCell ref="G46:H46"/>
    <mergeCell ref="K46:L46"/>
    <mergeCell ref="C47:L47"/>
    <mergeCell ref="D42:E42"/>
    <mergeCell ref="G42:H42"/>
    <mergeCell ref="K42:L42"/>
    <mergeCell ref="D43:E43"/>
    <mergeCell ref="G43:H43"/>
    <mergeCell ref="K43:L43"/>
    <mergeCell ref="D40:H40"/>
    <mergeCell ref="I40:J40"/>
    <mergeCell ref="K40:L40"/>
    <mergeCell ref="K41:L41"/>
    <mergeCell ref="C38:N38"/>
    <mergeCell ref="J10:J11"/>
    <mergeCell ref="K10:K11"/>
    <mergeCell ref="N10:N11"/>
    <mergeCell ref="O33:P33"/>
    <mergeCell ref="O34:P34"/>
    <mergeCell ref="D25:H25"/>
    <mergeCell ref="D26:H26"/>
    <mergeCell ref="O26:P26"/>
    <mergeCell ref="C2:M2"/>
    <mergeCell ref="C3:P3"/>
    <mergeCell ref="C4:P4"/>
    <mergeCell ref="G6:M6"/>
    <mergeCell ref="C10:C11"/>
    <mergeCell ref="D10:H11"/>
    <mergeCell ref="I10:I11"/>
    <mergeCell ref="O10:P11"/>
    <mergeCell ref="D12:H12"/>
    <mergeCell ref="O13:P13"/>
    <mergeCell ref="O14:P14"/>
    <mergeCell ref="D15:H15"/>
    <mergeCell ref="D23:H23"/>
  </mergeCells>
  <printOptions horizontalCentered="1"/>
  <pageMargins left="0.6692913385826772" right="0.39370078740157483" top="0.74803149606299213" bottom="0.74803149606299213" header="0.31496062992125984" footer="0.31496062992125984"/>
  <pageSetup paperSize="9" scale="60" orientation="portrait" horizontalDpi="4294967293" verticalDpi="360" r:id="rId2"/>
  <drawing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INFORMASI</vt:lpstr>
      <vt:lpstr>BOQ</vt:lpstr>
      <vt:lpstr>HSP PRSPN,STR,ARS</vt:lpstr>
      <vt:lpstr>1. AHS PERSIAPAN CK</vt:lpstr>
      <vt:lpstr>2. AHS STUKTUR CK</vt:lpstr>
      <vt:lpstr>3. AHS ARSITEKTURAL</vt:lpstr>
      <vt:lpstr>HSD PSPN,STR,ARS</vt:lpstr>
      <vt:lpstr>BACK UP DATA</vt:lpstr>
      <vt:lpstr>hit besi</vt:lpstr>
      <vt:lpstr>PERHITUNGAN K-3</vt:lpstr>
      <vt:lpstr>'1. AHS PERSIAPAN CK'!Print_Area</vt:lpstr>
      <vt:lpstr>'2. AHS STUKTUR CK'!Print_Area</vt:lpstr>
      <vt:lpstr>'3. AHS ARSITEKTURAL'!Print_Area</vt:lpstr>
      <vt:lpstr>BOQ!Print_Area</vt:lpstr>
      <vt:lpstr>'HSD PSPN,STR,ARS'!Print_Area</vt:lpstr>
      <vt:lpstr>'HSP PRSPN,STR,ARS'!Print_Area</vt:lpstr>
      <vt:lpstr>INFORMASI!Print_Area</vt:lpstr>
      <vt:lpstr>'PERHITUNGAN K-3'!Print_Area</vt:lpstr>
      <vt:lpstr>'HSD PSPN,STR,ARS'!Print_Titles</vt:lpstr>
    </vt:vector>
  </TitlesOfParts>
  <Company>ULTRA Consultant Inc.</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saiful</dc:creator>
  <cp:lastModifiedBy>ACER</cp:lastModifiedBy>
  <cp:lastPrinted>2020-05-04T01:54:48Z</cp:lastPrinted>
  <dcterms:created xsi:type="dcterms:W3CDTF">2006-03-17T00:01:03Z</dcterms:created>
  <dcterms:modified xsi:type="dcterms:W3CDTF">2025-10-11T23:07:51Z</dcterms:modified>
</cp:coreProperties>
</file>